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Web publications\"/>
    </mc:Choice>
  </mc:AlternateContent>
  <xr:revisionPtr revIDLastSave="0" documentId="13_ncr:1_{4C8EE84A-AB28-4F43-B2D2-7C95C5A49D8B}" xr6:coauthVersionLast="47" xr6:coauthVersionMax="47" xr10:uidLastSave="{00000000-0000-0000-0000-000000000000}"/>
  <bookViews>
    <workbookView xWindow="-108" yWindow="-108" windowWidth="23256" windowHeight="12576" tabRatio="893"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sheetId="155"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4.18 - Inflation update" sheetId="203" r:id="rId32"/>
    <sheet name="5.1 TO_Indirects" sheetId="63" r:id="rId33"/>
    <sheet name="5.2 SO_Indirects" sheetId="72" r:id="rId34"/>
    <sheet name="5.3 TO_Direct_Opex" sheetId="73" r:id="rId35"/>
    <sheet name="5.4 SO_Direct_Opex" sheetId="76" r:id="rId36"/>
    <sheet name="5.5 Cost_Movements" sheetId="67" r:id="rId37"/>
    <sheet name="5.6 Quarry_Loss" sheetId="61" r:id="rId38"/>
    <sheet name="5.7 PSUP_Opex" sheetId="62" r:id="rId39"/>
    <sheet name="3.9 Related_Party" sheetId="70" state="hidden" r:id="rId40"/>
    <sheet name="5.8 Provisions" sheetId="69" r:id="rId41"/>
    <sheet name="5.9 Bus_Sup_Alloc" sheetId="71" r:id="rId42"/>
    <sheet name="6.1 Capex_summary" sheetId="81" r:id="rId43"/>
    <sheet name="6.2 Projects" sheetId="95" r:id="rId44"/>
    <sheet name="6.3 Asset_Health" sheetId="118" r:id="rId45"/>
    <sheet name="6.4 Asset_Health_Projects" sheetId="83" r:id="rId46"/>
    <sheet name="6.5 Redundant_Assets" sheetId="78" r:id="rId47"/>
    <sheet name="6.6 PSUP_Capex" sheetId="98" r:id="rId48"/>
    <sheet name="6.7 TO_NonOp_Capex" sheetId="64" r:id="rId49"/>
    <sheet name="6.8 SO_NonOp_Capex" sheetId="74" r:id="rId50"/>
    <sheet name="6.9 Resilience" sheetId="80" r:id="rId51"/>
    <sheet name="7.1_Pipeline_data" sheetId="90" r:id="rId52"/>
    <sheet name="7.2_Activity_Ind" sheetId="88" r:id="rId53"/>
    <sheet name="7.3_Peak_Demand" sheetId="94" r:id="rId54"/>
    <sheet name="7.4_Demand_Perf" sheetId="91" r:id="rId55"/>
    <sheet name="7.5_Compressor_Util_Perf" sheetId="92" r:id="rId56"/>
    <sheet name="7.6_Compressor_Assets" sheetId="96" r:id="rId57"/>
    <sheet name="7.7_Emissions" sheetId="93" r:id="rId58"/>
    <sheet name="7.8 Asset_data" sheetId="154" r:id="rId59"/>
    <sheet name="7.9_Forecast_Scenarios" sheetId="89" r:id="rId60"/>
    <sheet name="8.1_Satisfacton_Survey" sheetId="131" r:id="rId61"/>
    <sheet name="8.2 BCF" sheetId="174" r:id="rId62"/>
    <sheet name="8.3 Environmental Scorecard" sheetId="176" r:id="rId63"/>
    <sheet name="8.4 Gas_contraints" sheetId="115" r:id="rId64"/>
    <sheet name="8.5 Gas_contraint_events" sheetId="116" r:id="rId65"/>
    <sheet name="8.6 NIA" sheetId="178" r:id="rId66"/>
    <sheet name="8.7 CNIA" sheetId="180" r:id="rId67"/>
    <sheet name="8.8 NIC" sheetId="179" r:id="rId68"/>
    <sheet name="8.9 SIF" sheetId="181" r:id="rId69"/>
    <sheet name="8.10 Pipeline Log" sheetId="138" r:id="rId70"/>
    <sheet name="8.11 Net_Zero" sheetId="198" r:id="rId71"/>
    <sheet name="8.12 DRS" sheetId="206" r:id="rId72"/>
    <sheet name="9.1_Operating_margins" sheetId="141" r:id="rId73"/>
    <sheet name="9.2_NTS_shrinkage" sheetId="142" r:id="rId74"/>
    <sheet name="9.3_NTS_Shrinkage_(prompt)" sheetId="143" r:id="rId75"/>
    <sheet name="9.4_NTS_Shrinkage_(gas_trades)" sheetId="144" r:id="rId76"/>
    <sheet name="9.5_NTS_Shrinkage_(elec_trades)" sheetId="145" r:id="rId77"/>
    <sheet name="9.6_Res_Bal_Data" sheetId="146" r:id="rId78"/>
    <sheet name="9.7_DF_Overview" sheetId="147" r:id="rId79"/>
    <sheet name="9.8_DF_Adjustment" sheetId="148" r:id="rId80"/>
    <sheet name="9.9_DF_D2D5_Data" sheetId="149" r:id="rId81"/>
    <sheet name="9.10_GHG_Incentive revenue" sheetId="150" r:id="rId82"/>
    <sheet name="9.11_GHG_Venting_data" sheetId="151" r:id="rId83"/>
    <sheet name="9.12_Maintenance_IR" sheetId="15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_______hom1" localSheetId="28" hidden="1">{#N/A,#N/A,FALSE,"Assessment";#N/A,#N/A,FALSE,"Staffing";#N/A,#N/A,FALSE,"Hires";#N/A,#N/A,FALSE,"Assumptions"}</definedName>
    <definedName name="________hom1" localSheetId="31"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44" hidden="1">{#N/A,#N/A,FALSE,"Assessment";#N/A,#N/A,FALSE,"Staffing";#N/A,#N/A,FALSE,"Hires";#N/A,#N/A,FALSE,"Assumptions"}</definedName>
    <definedName name="________hom1" localSheetId="71" hidden="1">{#N/A,#N/A,FALSE,"Assessment";#N/A,#N/A,FALSE,"Staffing";#N/A,#N/A,FALSE,"Hires";#N/A,#N/A,FALSE,"Assumptions"}</definedName>
    <definedName name="________hom1" localSheetId="62" hidden="1">{#N/A,#N/A,FALSE,"Assessment";#N/A,#N/A,FALSE,"Staffing";#N/A,#N/A,FALSE,"Hires";#N/A,#N/A,FALSE,"Assumptions"}</definedName>
    <definedName name="________hom1" hidden="1">{#N/A,#N/A,FALSE,"Assessment";#N/A,#N/A,FALSE,"Staffing";#N/A,#N/A,FALSE,"Hires";#N/A,#N/A,FALSE,"Assumptions"}</definedName>
    <definedName name="________hom1_1" localSheetId="28" hidden="1">{#N/A,#N/A,FALSE,"Assessment";#N/A,#N/A,FALSE,"Staffing";#N/A,#N/A,FALSE,"Hires";#N/A,#N/A,FALSE,"Assumptions"}</definedName>
    <definedName name="________hom1_1" localSheetId="31"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71"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31"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71"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31"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71"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31"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71"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31"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44" hidden="1">{#N/A,#N/A,FALSE,"Assessment";#N/A,#N/A,FALSE,"Staffing";#N/A,#N/A,FALSE,"Hires";#N/A,#N/A,FALSE,"Assumptions"}</definedName>
    <definedName name="________k1" localSheetId="71" hidden="1">{#N/A,#N/A,FALSE,"Assessment";#N/A,#N/A,FALSE,"Staffing";#N/A,#N/A,FALSE,"Hires";#N/A,#N/A,FALSE,"Assumptions"}</definedName>
    <definedName name="________k1" localSheetId="62" hidden="1">{#N/A,#N/A,FALSE,"Assessment";#N/A,#N/A,FALSE,"Staffing";#N/A,#N/A,FALSE,"Hires";#N/A,#N/A,FALSE,"Assumptions"}</definedName>
    <definedName name="________k1" hidden="1">{#N/A,#N/A,FALSE,"Assessment";#N/A,#N/A,FALSE,"Staffing";#N/A,#N/A,FALSE,"Hires";#N/A,#N/A,FALSE,"Assumptions"}</definedName>
    <definedName name="________k1_1" localSheetId="28" hidden="1">{#N/A,#N/A,FALSE,"Assessment";#N/A,#N/A,FALSE,"Staffing";#N/A,#N/A,FALSE,"Hires";#N/A,#N/A,FALSE,"Assumptions"}</definedName>
    <definedName name="________k1_1" localSheetId="31"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71"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31"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71"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31"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71"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31"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71"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31"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44" hidden="1">{#N/A,#N/A,FALSE,"Assessment";#N/A,#N/A,FALSE,"Staffing";#N/A,#N/A,FALSE,"Hires";#N/A,#N/A,FALSE,"Assumptions"}</definedName>
    <definedName name="________kk1" localSheetId="71" hidden="1">{#N/A,#N/A,FALSE,"Assessment";#N/A,#N/A,FALSE,"Staffing";#N/A,#N/A,FALSE,"Hires";#N/A,#N/A,FALSE,"Assumptions"}</definedName>
    <definedName name="________kk1" localSheetId="62" hidden="1">{#N/A,#N/A,FALSE,"Assessment";#N/A,#N/A,FALSE,"Staffing";#N/A,#N/A,FALSE,"Hires";#N/A,#N/A,FALSE,"Assumptions"}</definedName>
    <definedName name="________kk1" hidden="1">{#N/A,#N/A,FALSE,"Assessment";#N/A,#N/A,FALSE,"Staffing";#N/A,#N/A,FALSE,"Hires";#N/A,#N/A,FALSE,"Assumptions"}</definedName>
    <definedName name="________kk1_1" localSheetId="28" hidden="1">{#N/A,#N/A,FALSE,"Assessment";#N/A,#N/A,FALSE,"Staffing";#N/A,#N/A,FALSE,"Hires";#N/A,#N/A,FALSE,"Assumptions"}</definedName>
    <definedName name="________kk1_1" localSheetId="31"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71"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31"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71"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31"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71"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31"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71"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31"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44" hidden="1">{#N/A,#N/A,FALSE,"Assessment";#N/A,#N/A,FALSE,"Staffing";#N/A,#N/A,FALSE,"Hires";#N/A,#N/A,FALSE,"Assumptions"}</definedName>
    <definedName name="________KKK1" localSheetId="71" hidden="1">{#N/A,#N/A,FALSE,"Assessment";#N/A,#N/A,FALSE,"Staffing";#N/A,#N/A,FALSE,"Hires";#N/A,#N/A,FALSE,"Assumptions"}</definedName>
    <definedName name="________KKK1" localSheetId="62" hidden="1">{#N/A,#N/A,FALSE,"Assessment";#N/A,#N/A,FALSE,"Staffing";#N/A,#N/A,FALSE,"Hires";#N/A,#N/A,FALSE,"Assumptions"}</definedName>
    <definedName name="________KKK1" hidden="1">{#N/A,#N/A,FALSE,"Assessment";#N/A,#N/A,FALSE,"Staffing";#N/A,#N/A,FALSE,"Hires";#N/A,#N/A,FALSE,"Assumptions"}</definedName>
    <definedName name="________KKK1_1" localSheetId="28" hidden="1">{#N/A,#N/A,FALSE,"Assessment";#N/A,#N/A,FALSE,"Staffing";#N/A,#N/A,FALSE,"Hires";#N/A,#N/A,FALSE,"Assumptions"}</definedName>
    <definedName name="________KKK1_1" localSheetId="31"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71"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31"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71"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31"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71"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31"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71"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31"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44" hidden="1">{"Model Summary",#N/A,FALSE,"Print Chart";"Holdco",#N/A,FALSE,"Print Chart";"Genco",#N/A,FALSE,"Print Chart";"Servco",#N/A,FALSE,"Print Chart";"Genco_Detail",#N/A,FALSE,"Summary Financials";"Servco_Detail",#N/A,FALSE,"Summary Financials"}</definedName>
    <definedName name="________w2" localSheetId="71"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31"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71"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31"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7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31"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71"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31"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71"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31"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44" hidden="1">{"Model Summary",#N/A,FALSE,"Print Chart";"Holdco",#N/A,FALSE,"Print Chart";"Genco",#N/A,FALSE,"Print Chart";"Servco",#N/A,FALSE,"Print Chart";"Genco_Detail",#N/A,FALSE,"Summary Financials";"Servco_Detail",#N/A,FALSE,"Summary Financials"}</definedName>
    <definedName name="________wr6" localSheetId="71"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31"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71"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31"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7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31"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71"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31"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71"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31"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44" hidden="1">{"holdco",#N/A,FALSE,"Summary Financials";"holdco",#N/A,FALSE,"Summary Financials"}</definedName>
    <definedName name="________wr9" localSheetId="71" hidden="1">{"holdco",#N/A,FALSE,"Summary Financials";"holdco",#N/A,FALSE,"Summary Financials"}</definedName>
    <definedName name="________wr9" localSheetId="62" hidden="1">{"holdco",#N/A,FALSE,"Summary Financials";"holdco",#N/A,FALSE,"Summary Financials"}</definedName>
    <definedName name="________wr9" hidden="1">{"holdco",#N/A,FALSE,"Summary Financials";"holdco",#N/A,FALSE,"Summary Financials"}</definedName>
    <definedName name="________wr9_1" localSheetId="28" hidden="1">{"holdco",#N/A,FALSE,"Summary Financials";"holdco",#N/A,FALSE,"Summary Financials"}</definedName>
    <definedName name="________wr9_1" localSheetId="31"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71"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31"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71"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31"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71"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31"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71"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31"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44" hidden="1">{"holdco",#N/A,FALSE,"Summary Financials";"holdco",#N/A,FALSE,"Summary Financials"}</definedName>
    <definedName name="________wrn1" localSheetId="71" hidden="1">{"holdco",#N/A,FALSE,"Summary Financials";"holdco",#N/A,FALSE,"Summary Financials"}</definedName>
    <definedName name="________wrn1" localSheetId="62" hidden="1">{"holdco",#N/A,FALSE,"Summary Financials";"holdco",#N/A,FALSE,"Summary Financials"}</definedName>
    <definedName name="________wrn1" hidden="1">{"holdco",#N/A,FALSE,"Summary Financials";"holdco",#N/A,FALSE,"Summary Financials"}</definedName>
    <definedName name="________wrn1_1" localSheetId="28" hidden="1">{"holdco",#N/A,FALSE,"Summary Financials";"holdco",#N/A,FALSE,"Summary Financials"}</definedName>
    <definedName name="________wrn1_1" localSheetId="31"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71"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31"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71"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31"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71"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31"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71"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31"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44" hidden="1">{"holdco",#N/A,FALSE,"Summary Financials";"holdco",#N/A,FALSE,"Summary Financials"}</definedName>
    <definedName name="________wrn2" localSheetId="71" hidden="1">{"holdco",#N/A,FALSE,"Summary Financials";"holdco",#N/A,FALSE,"Summary Financials"}</definedName>
    <definedName name="________wrn2" localSheetId="62" hidden="1">{"holdco",#N/A,FALSE,"Summary Financials";"holdco",#N/A,FALSE,"Summary Financials"}</definedName>
    <definedName name="________wrn2" hidden="1">{"holdco",#N/A,FALSE,"Summary Financials";"holdco",#N/A,FALSE,"Summary Financials"}</definedName>
    <definedName name="________wrn2_1" localSheetId="28" hidden="1">{"holdco",#N/A,FALSE,"Summary Financials";"holdco",#N/A,FALSE,"Summary Financials"}</definedName>
    <definedName name="________wrn2_1" localSheetId="31"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71"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31"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71"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31"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71"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31"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71"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31"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44" hidden="1">{"holdco",#N/A,FALSE,"Summary Financials";"holdco",#N/A,FALSE,"Summary Financials"}</definedName>
    <definedName name="________wrn3" localSheetId="71" hidden="1">{"holdco",#N/A,FALSE,"Summary Financials";"holdco",#N/A,FALSE,"Summary Financials"}</definedName>
    <definedName name="________wrn3" localSheetId="62" hidden="1">{"holdco",#N/A,FALSE,"Summary Financials";"holdco",#N/A,FALSE,"Summary Financials"}</definedName>
    <definedName name="________wrn3" hidden="1">{"holdco",#N/A,FALSE,"Summary Financials";"holdco",#N/A,FALSE,"Summary Financials"}</definedName>
    <definedName name="________wrn3_1" localSheetId="28" hidden="1">{"holdco",#N/A,FALSE,"Summary Financials";"holdco",#N/A,FALSE,"Summary Financials"}</definedName>
    <definedName name="________wrn3_1" localSheetId="31"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71"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31"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71"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31"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71"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31"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71"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31"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44" hidden="1">{"Model Summary",#N/A,FALSE,"Print Chart";"Holdco",#N/A,FALSE,"Print Chart";"Genco",#N/A,FALSE,"Print Chart";"Servco",#N/A,FALSE,"Print Chart";"Genco_Detail",#N/A,FALSE,"Summary Financials";"Servco_Detail",#N/A,FALSE,"Summary Financials"}</definedName>
    <definedName name="________wrn7" localSheetId="71"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31"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71"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31"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7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31"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71"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31"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71"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31"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44" hidden="1">{"holdco",#N/A,FALSE,"Summary Financials";"holdco",#N/A,FALSE,"Summary Financials"}</definedName>
    <definedName name="________wrn8" localSheetId="71" hidden="1">{"holdco",#N/A,FALSE,"Summary Financials";"holdco",#N/A,FALSE,"Summary Financials"}</definedName>
    <definedName name="________wrn8" localSheetId="62" hidden="1">{"holdco",#N/A,FALSE,"Summary Financials";"holdco",#N/A,FALSE,"Summary Financials"}</definedName>
    <definedName name="________wrn8" hidden="1">{"holdco",#N/A,FALSE,"Summary Financials";"holdco",#N/A,FALSE,"Summary Financials"}</definedName>
    <definedName name="________wrn8_1" localSheetId="28" hidden="1">{"holdco",#N/A,FALSE,"Summary Financials";"holdco",#N/A,FALSE,"Summary Financials"}</definedName>
    <definedName name="________wrn8_1" localSheetId="31"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71"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31"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71"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31"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71"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31"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71"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31" hidden="1">{#N/A,#N/A,FALSE,"PRJCTED MNTHLY QTY's"}</definedName>
    <definedName name="_______bb2" localSheetId="20" hidden="1">{#N/A,#N/A,FALSE,"PRJCTED MNTHLY QTY's"}</definedName>
    <definedName name="_______bb2" localSheetId="21" hidden="1">{#N/A,#N/A,FALSE,"PRJCTED MNTHLY QTY's"}</definedName>
    <definedName name="_______bb2" localSheetId="44" hidden="1">{#N/A,#N/A,FALSE,"PRJCTED MNTHLY QTY's"}</definedName>
    <definedName name="_______bb2" localSheetId="71" hidden="1">{#N/A,#N/A,FALSE,"PRJCTED MNTHLY QTY's"}</definedName>
    <definedName name="_______bb2" localSheetId="62" hidden="1">{#N/A,#N/A,FALSE,"PRJCTED MNTHLY QTY's"}</definedName>
    <definedName name="_______bb2" hidden="1">{#N/A,#N/A,FALSE,"PRJCTED MNTHLY QTY's"}</definedName>
    <definedName name="_______bb2_1" localSheetId="28" hidden="1">{#N/A,#N/A,FALSE,"PRJCTED MNTHLY QTY's"}</definedName>
    <definedName name="_______bb2_1" localSheetId="31" hidden="1">{#N/A,#N/A,FALSE,"PRJCTED MNTHLY QTY's"}</definedName>
    <definedName name="_______bb2_1" localSheetId="20" hidden="1">{#N/A,#N/A,FALSE,"PRJCTED MNTHLY QTY's"}</definedName>
    <definedName name="_______bb2_1" localSheetId="21" hidden="1">{#N/A,#N/A,FALSE,"PRJCTED MNTHLY QTY's"}</definedName>
    <definedName name="_______bb2_1" localSheetId="71" hidden="1">{#N/A,#N/A,FALSE,"PRJCTED MNTHLY QTY's"}</definedName>
    <definedName name="_______bb2_1" hidden="1">{#N/A,#N/A,FALSE,"PRJCTED MNTHLY QTY's"}</definedName>
    <definedName name="_______bb2_2" localSheetId="28" hidden="1">{#N/A,#N/A,FALSE,"PRJCTED MNTHLY QTY's"}</definedName>
    <definedName name="_______bb2_2" localSheetId="31" hidden="1">{#N/A,#N/A,FALSE,"PRJCTED MNTHLY QTY's"}</definedName>
    <definedName name="_______bb2_2" localSheetId="20" hidden="1">{#N/A,#N/A,FALSE,"PRJCTED MNTHLY QTY's"}</definedName>
    <definedName name="_______bb2_2" localSheetId="21" hidden="1">{#N/A,#N/A,FALSE,"PRJCTED MNTHLY QTY's"}</definedName>
    <definedName name="_______bb2_2" localSheetId="71" hidden="1">{#N/A,#N/A,FALSE,"PRJCTED MNTHLY QTY's"}</definedName>
    <definedName name="_______bb2_2" hidden="1">{#N/A,#N/A,FALSE,"PRJCTED MNTHLY QTY's"}</definedName>
    <definedName name="_______bb2_3" localSheetId="28" hidden="1">{#N/A,#N/A,FALSE,"PRJCTED MNTHLY QTY's"}</definedName>
    <definedName name="_______bb2_3" localSheetId="31" hidden="1">{#N/A,#N/A,FALSE,"PRJCTED MNTHLY QTY's"}</definedName>
    <definedName name="_______bb2_3" localSheetId="20" hidden="1">{#N/A,#N/A,FALSE,"PRJCTED MNTHLY QTY's"}</definedName>
    <definedName name="_______bb2_3" localSheetId="21" hidden="1">{#N/A,#N/A,FALSE,"PRJCTED MNTHLY QTY's"}</definedName>
    <definedName name="_______bb2_3" localSheetId="71" hidden="1">{#N/A,#N/A,FALSE,"PRJCTED MNTHLY QTY's"}</definedName>
    <definedName name="_______bb2_3" hidden="1">{#N/A,#N/A,FALSE,"PRJCTED MNTHLY QTY's"}</definedName>
    <definedName name="_______bb2_4" localSheetId="28" hidden="1">{#N/A,#N/A,FALSE,"PRJCTED MNTHLY QTY's"}</definedName>
    <definedName name="_______bb2_4" localSheetId="31" hidden="1">{#N/A,#N/A,FALSE,"PRJCTED MNTHLY QTY's"}</definedName>
    <definedName name="_______bb2_4" localSheetId="20" hidden="1">{#N/A,#N/A,FALSE,"PRJCTED MNTHLY QTY's"}</definedName>
    <definedName name="_______bb2_4" localSheetId="21" hidden="1">{#N/A,#N/A,FALSE,"PRJCTED MNTHLY QTY's"}</definedName>
    <definedName name="_______bb2_4" localSheetId="71" hidden="1">{#N/A,#N/A,FALSE,"PRJCTED MNTHLY QTY's"}</definedName>
    <definedName name="_______bb2_4" hidden="1">{#N/A,#N/A,FALSE,"PRJCTED MNTHLY QTY's"}</definedName>
    <definedName name="_______Lee5" localSheetId="28" hidden="1">{#VALUE!,#N/A,FALSE,0}</definedName>
    <definedName name="_______Lee5" localSheetId="31" hidden="1">{#VALUE!,#N/A,FALSE,0}</definedName>
    <definedName name="_______Lee5" localSheetId="20" hidden="1">{#VALUE!,#N/A,FALSE,0}</definedName>
    <definedName name="_______Lee5" localSheetId="21" hidden="1">{#VALUE!,#N/A,FALSE,0}</definedName>
    <definedName name="_______Lee5" localSheetId="44" hidden="1">{#VALUE!,#N/A,FALSE,0}</definedName>
    <definedName name="_______Lee5" localSheetId="71" hidden="1">{#VALUE!,#N/A,FALSE,0}</definedName>
    <definedName name="_______Lee5" localSheetId="62" hidden="1">{#VALUE!,#N/A,FALSE,0}</definedName>
    <definedName name="_______Lee5" hidden="1">{#VALUE!,#N/A,FALSE,0}</definedName>
    <definedName name="_______Lee5_1" localSheetId="28" hidden="1">{#VALUE!,#N/A,FALSE,0}</definedName>
    <definedName name="_______Lee5_1" localSheetId="31" hidden="1">{#VALUE!,#N/A,FALSE,0}</definedName>
    <definedName name="_______Lee5_1" localSheetId="20" hidden="1">{#VALUE!,#N/A,FALSE,0}</definedName>
    <definedName name="_______Lee5_1" localSheetId="21" hidden="1">{#VALUE!,#N/A,FALSE,0}</definedName>
    <definedName name="_______Lee5_1" localSheetId="71" hidden="1">{#VALUE!,#N/A,FALSE,0}</definedName>
    <definedName name="_______Lee5_1" hidden="1">{#VALUE!,#N/A,FALSE,0}</definedName>
    <definedName name="_______Lee5_2" localSheetId="28" hidden="1">{#VALUE!,#N/A,FALSE,0}</definedName>
    <definedName name="_______Lee5_2" localSheetId="31" hidden="1">{#VALUE!,#N/A,FALSE,0}</definedName>
    <definedName name="_______Lee5_2" localSheetId="20" hidden="1">{#VALUE!,#N/A,FALSE,0}</definedName>
    <definedName name="_______Lee5_2" localSheetId="21" hidden="1">{#VALUE!,#N/A,FALSE,0}</definedName>
    <definedName name="_______Lee5_2" localSheetId="71" hidden="1">{#VALUE!,#N/A,FALSE,0}</definedName>
    <definedName name="_______Lee5_2" hidden="1">{#VALUE!,#N/A,FALSE,0}</definedName>
    <definedName name="_______Lee5_3" localSheetId="28" hidden="1">{#VALUE!,#N/A,FALSE,0}</definedName>
    <definedName name="_______Lee5_3" localSheetId="31" hidden="1">{#VALUE!,#N/A,FALSE,0}</definedName>
    <definedName name="_______Lee5_3" localSheetId="20" hidden="1">{#VALUE!,#N/A,FALSE,0}</definedName>
    <definedName name="_______Lee5_3" localSheetId="21" hidden="1">{#VALUE!,#N/A,FALSE,0}</definedName>
    <definedName name="_______Lee5_3" localSheetId="71" hidden="1">{#VALUE!,#N/A,FALSE,0}</definedName>
    <definedName name="_______Lee5_3" hidden="1">{#VALUE!,#N/A,FALSE,0}</definedName>
    <definedName name="_______Lee5_4" localSheetId="28" hidden="1">{#VALUE!,#N/A,FALSE,0}</definedName>
    <definedName name="_______Lee5_4" localSheetId="31" hidden="1">{#VALUE!,#N/A,FALSE,0}</definedName>
    <definedName name="_______Lee5_4" localSheetId="20" hidden="1">{#VALUE!,#N/A,FALSE,0}</definedName>
    <definedName name="_______Lee5_4" localSheetId="21" hidden="1">{#VALUE!,#N/A,FALSE,0}</definedName>
    <definedName name="_______Lee5_4" localSheetId="71" hidden="1">{#VALUE!,#N/A,FALSE,0}</definedName>
    <definedName name="_______Lee5_4" hidden="1">{#VALUE!,#N/A,FALSE,0}</definedName>
    <definedName name="______hom1" localSheetId="28" hidden="1">{#N/A,#N/A,FALSE,"Assessment";#N/A,#N/A,FALSE,"Staffing";#N/A,#N/A,FALSE,"Hires";#N/A,#N/A,FALSE,"Assumptions"}</definedName>
    <definedName name="______hom1" localSheetId="31"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44" hidden="1">{#N/A,#N/A,FALSE,"Assessment";#N/A,#N/A,FALSE,"Staffing";#N/A,#N/A,FALSE,"Hires";#N/A,#N/A,FALSE,"Assumptions"}</definedName>
    <definedName name="______hom1" localSheetId="71" hidden="1">{#N/A,#N/A,FALSE,"Assessment";#N/A,#N/A,FALSE,"Staffing";#N/A,#N/A,FALSE,"Hires";#N/A,#N/A,FALSE,"Assumptions"}</definedName>
    <definedName name="______hom1" localSheetId="62" hidden="1">{#N/A,#N/A,FALSE,"Assessment";#N/A,#N/A,FALSE,"Staffing";#N/A,#N/A,FALSE,"Hires";#N/A,#N/A,FALSE,"Assumptions"}</definedName>
    <definedName name="______hom1" hidden="1">{#N/A,#N/A,FALSE,"Assessment";#N/A,#N/A,FALSE,"Staffing";#N/A,#N/A,FALSE,"Hires";#N/A,#N/A,FALSE,"Assumptions"}</definedName>
    <definedName name="______hom1_1" localSheetId="28" hidden="1">{#N/A,#N/A,FALSE,"Assessment";#N/A,#N/A,FALSE,"Staffing";#N/A,#N/A,FALSE,"Hires";#N/A,#N/A,FALSE,"Assumptions"}</definedName>
    <definedName name="______hom1_1" localSheetId="31"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71"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31"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71"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31"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71"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31"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71"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31"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44" hidden="1">{#N/A,#N/A,FALSE,"Assessment";#N/A,#N/A,FALSE,"Staffing";#N/A,#N/A,FALSE,"Hires";#N/A,#N/A,FALSE,"Assumptions"}</definedName>
    <definedName name="______k1" localSheetId="71" hidden="1">{#N/A,#N/A,FALSE,"Assessment";#N/A,#N/A,FALSE,"Staffing";#N/A,#N/A,FALSE,"Hires";#N/A,#N/A,FALSE,"Assumptions"}</definedName>
    <definedName name="______k1" localSheetId="62" hidden="1">{#N/A,#N/A,FALSE,"Assessment";#N/A,#N/A,FALSE,"Staffing";#N/A,#N/A,FALSE,"Hires";#N/A,#N/A,FALSE,"Assumptions"}</definedName>
    <definedName name="______k1" hidden="1">{#N/A,#N/A,FALSE,"Assessment";#N/A,#N/A,FALSE,"Staffing";#N/A,#N/A,FALSE,"Hires";#N/A,#N/A,FALSE,"Assumptions"}</definedName>
    <definedName name="______k1_1" localSheetId="28" hidden="1">{#N/A,#N/A,FALSE,"Assessment";#N/A,#N/A,FALSE,"Staffing";#N/A,#N/A,FALSE,"Hires";#N/A,#N/A,FALSE,"Assumptions"}</definedName>
    <definedName name="______k1_1" localSheetId="31"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71"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31"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71"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31"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71"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31"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71"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31"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44" hidden="1">{#N/A,#N/A,FALSE,"Assessment";#N/A,#N/A,FALSE,"Staffing";#N/A,#N/A,FALSE,"Hires";#N/A,#N/A,FALSE,"Assumptions"}</definedName>
    <definedName name="______kk1" localSheetId="71" hidden="1">{#N/A,#N/A,FALSE,"Assessment";#N/A,#N/A,FALSE,"Staffing";#N/A,#N/A,FALSE,"Hires";#N/A,#N/A,FALSE,"Assumptions"}</definedName>
    <definedName name="______kk1" localSheetId="62" hidden="1">{#N/A,#N/A,FALSE,"Assessment";#N/A,#N/A,FALSE,"Staffing";#N/A,#N/A,FALSE,"Hires";#N/A,#N/A,FALSE,"Assumptions"}</definedName>
    <definedName name="______kk1" hidden="1">{#N/A,#N/A,FALSE,"Assessment";#N/A,#N/A,FALSE,"Staffing";#N/A,#N/A,FALSE,"Hires";#N/A,#N/A,FALSE,"Assumptions"}</definedName>
    <definedName name="______kk1_1" localSheetId="28" hidden="1">{#N/A,#N/A,FALSE,"Assessment";#N/A,#N/A,FALSE,"Staffing";#N/A,#N/A,FALSE,"Hires";#N/A,#N/A,FALSE,"Assumptions"}</definedName>
    <definedName name="______kk1_1" localSheetId="31"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71"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31"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71"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31"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71"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31"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71"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31"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44" hidden="1">{#N/A,#N/A,FALSE,"Assessment";#N/A,#N/A,FALSE,"Staffing";#N/A,#N/A,FALSE,"Hires";#N/A,#N/A,FALSE,"Assumptions"}</definedName>
    <definedName name="______KKK1" localSheetId="71" hidden="1">{#N/A,#N/A,FALSE,"Assessment";#N/A,#N/A,FALSE,"Staffing";#N/A,#N/A,FALSE,"Hires";#N/A,#N/A,FALSE,"Assumptions"}</definedName>
    <definedName name="______KKK1" localSheetId="62" hidden="1">{#N/A,#N/A,FALSE,"Assessment";#N/A,#N/A,FALSE,"Staffing";#N/A,#N/A,FALSE,"Hires";#N/A,#N/A,FALSE,"Assumptions"}</definedName>
    <definedName name="______KKK1" hidden="1">{#N/A,#N/A,FALSE,"Assessment";#N/A,#N/A,FALSE,"Staffing";#N/A,#N/A,FALSE,"Hires";#N/A,#N/A,FALSE,"Assumptions"}</definedName>
    <definedName name="______KKK1_1" localSheetId="28" hidden="1">{#N/A,#N/A,FALSE,"Assessment";#N/A,#N/A,FALSE,"Staffing";#N/A,#N/A,FALSE,"Hires";#N/A,#N/A,FALSE,"Assumptions"}</definedName>
    <definedName name="______KKK1_1" localSheetId="31"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71"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31"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71"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31"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71"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31"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71"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31"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44" hidden="1">{"Model Summary",#N/A,FALSE,"Print Chart";"Holdco",#N/A,FALSE,"Print Chart";"Genco",#N/A,FALSE,"Print Chart";"Servco",#N/A,FALSE,"Print Chart";"Genco_Detail",#N/A,FALSE,"Summary Financials";"Servco_Detail",#N/A,FALSE,"Summary Financials"}</definedName>
    <definedName name="______w2" localSheetId="71"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31"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71"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31"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7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31"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71"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31"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71"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31"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44" hidden="1">{"Model Summary",#N/A,FALSE,"Print Chart";"Holdco",#N/A,FALSE,"Print Chart";"Genco",#N/A,FALSE,"Print Chart";"Servco",#N/A,FALSE,"Print Chart";"Genco_Detail",#N/A,FALSE,"Summary Financials";"Servco_Detail",#N/A,FALSE,"Summary Financials"}</definedName>
    <definedName name="______wr6" localSheetId="71"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31"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71"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31"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7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31"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71"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31"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71"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31"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44" hidden="1">{"holdco",#N/A,FALSE,"Summary Financials";"holdco",#N/A,FALSE,"Summary Financials"}</definedName>
    <definedName name="______wr9" localSheetId="71" hidden="1">{"holdco",#N/A,FALSE,"Summary Financials";"holdco",#N/A,FALSE,"Summary Financials"}</definedName>
    <definedName name="______wr9" localSheetId="62" hidden="1">{"holdco",#N/A,FALSE,"Summary Financials";"holdco",#N/A,FALSE,"Summary Financials"}</definedName>
    <definedName name="______wr9" hidden="1">{"holdco",#N/A,FALSE,"Summary Financials";"holdco",#N/A,FALSE,"Summary Financials"}</definedName>
    <definedName name="______wr9_1" localSheetId="28" hidden="1">{"holdco",#N/A,FALSE,"Summary Financials";"holdco",#N/A,FALSE,"Summary Financials"}</definedName>
    <definedName name="______wr9_1" localSheetId="31"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71"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31"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71"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31"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71"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31"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71"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31"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44" hidden="1">{"holdco",#N/A,FALSE,"Summary Financials";"holdco",#N/A,FALSE,"Summary Financials"}</definedName>
    <definedName name="______wrn1" localSheetId="71" hidden="1">{"holdco",#N/A,FALSE,"Summary Financials";"holdco",#N/A,FALSE,"Summary Financials"}</definedName>
    <definedName name="______wrn1" localSheetId="62" hidden="1">{"holdco",#N/A,FALSE,"Summary Financials";"holdco",#N/A,FALSE,"Summary Financials"}</definedName>
    <definedName name="______wrn1" hidden="1">{"holdco",#N/A,FALSE,"Summary Financials";"holdco",#N/A,FALSE,"Summary Financials"}</definedName>
    <definedName name="______wrn1_1" localSheetId="28" hidden="1">{"holdco",#N/A,FALSE,"Summary Financials";"holdco",#N/A,FALSE,"Summary Financials"}</definedName>
    <definedName name="______wrn1_1" localSheetId="31"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71"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31"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71"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31"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71"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31"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71"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31"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44" hidden="1">{"holdco",#N/A,FALSE,"Summary Financials";"holdco",#N/A,FALSE,"Summary Financials"}</definedName>
    <definedName name="______wrn2" localSheetId="71" hidden="1">{"holdco",#N/A,FALSE,"Summary Financials";"holdco",#N/A,FALSE,"Summary Financials"}</definedName>
    <definedName name="______wrn2" localSheetId="62" hidden="1">{"holdco",#N/A,FALSE,"Summary Financials";"holdco",#N/A,FALSE,"Summary Financials"}</definedName>
    <definedName name="______wrn2" hidden="1">{"holdco",#N/A,FALSE,"Summary Financials";"holdco",#N/A,FALSE,"Summary Financials"}</definedName>
    <definedName name="______wrn2_1" localSheetId="28" hidden="1">{"holdco",#N/A,FALSE,"Summary Financials";"holdco",#N/A,FALSE,"Summary Financials"}</definedName>
    <definedName name="______wrn2_1" localSheetId="31"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71"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31"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71"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31"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71"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31"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71"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31"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44" hidden="1">{"holdco",#N/A,FALSE,"Summary Financials";"holdco",#N/A,FALSE,"Summary Financials"}</definedName>
    <definedName name="______wrn3" localSheetId="71" hidden="1">{"holdco",#N/A,FALSE,"Summary Financials";"holdco",#N/A,FALSE,"Summary Financials"}</definedName>
    <definedName name="______wrn3" localSheetId="62" hidden="1">{"holdco",#N/A,FALSE,"Summary Financials";"holdco",#N/A,FALSE,"Summary Financials"}</definedName>
    <definedName name="______wrn3" hidden="1">{"holdco",#N/A,FALSE,"Summary Financials";"holdco",#N/A,FALSE,"Summary Financials"}</definedName>
    <definedName name="______wrn3_1" localSheetId="28" hidden="1">{"holdco",#N/A,FALSE,"Summary Financials";"holdco",#N/A,FALSE,"Summary Financials"}</definedName>
    <definedName name="______wrn3_1" localSheetId="31"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71"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31"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71"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31"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71"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31"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71"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31"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44" hidden="1">{"Model Summary",#N/A,FALSE,"Print Chart";"Holdco",#N/A,FALSE,"Print Chart";"Genco",#N/A,FALSE,"Print Chart";"Servco",#N/A,FALSE,"Print Chart";"Genco_Detail",#N/A,FALSE,"Summary Financials";"Servco_Detail",#N/A,FALSE,"Summary Financials"}</definedName>
    <definedName name="______wrn7" localSheetId="71"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31"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71"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31"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7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31"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71"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31"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71"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31"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44" hidden="1">{"holdco",#N/A,FALSE,"Summary Financials";"holdco",#N/A,FALSE,"Summary Financials"}</definedName>
    <definedName name="______wrn8" localSheetId="71" hidden="1">{"holdco",#N/A,FALSE,"Summary Financials";"holdco",#N/A,FALSE,"Summary Financials"}</definedName>
    <definedName name="______wrn8" localSheetId="62" hidden="1">{"holdco",#N/A,FALSE,"Summary Financials";"holdco",#N/A,FALSE,"Summary Financials"}</definedName>
    <definedName name="______wrn8" hidden="1">{"holdco",#N/A,FALSE,"Summary Financials";"holdco",#N/A,FALSE,"Summary Financials"}</definedName>
    <definedName name="______wrn8_1" localSheetId="28" hidden="1">{"holdco",#N/A,FALSE,"Summary Financials";"holdco",#N/A,FALSE,"Summary Financials"}</definedName>
    <definedName name="______wrn8_1" localSheetId="31"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71"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31"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71"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31"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71"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31"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71"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31"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44" hidden="1">{#N/A,#N/A,FALSE,"Assessment";#N/A,#N/A,FALSE,"Staffing";#N/A,#N/A,FALSE,"Hires";#N/A,#N/A,FALSE,"Assumptions"}</definedName>
    <definedName name="_____KKK1" localSheetId="71" hidden="1">{#N/A,#N/A,FALSE,"Assessment";#N/A,#N/A,FALSE,"Staffing";#N/A,#N/A,FALSE,"Hires";#N/A,#N/A,FALSE,"Assumptions"}</definedName>
    <definedName name="_____KKK1" localSheetId="62" hidden="1">{#N/A,#N/A,FALSE,"Assessment";#N/A,#N/A,FALSE,"Staffing";#N/A,#N/A,FALSE,"Hires";#N/A,#N/A,FALSE,"Assumptions"}</definedName>
    <definedName name="_____KKK1" hidden="1">{#N/A,#N/A,FALSE,"Assessment";#N/A,#N/A,FALSE,"Staffing";#N/A,#N/A,FALSE,"Hires";#N/A,#N/A,FALSE,"Assumptions"}</definedName>
    <definedName name="_____KKK1_1" localSheetId="28" hidden="1">{#N/A,#N/A,FALSE,"Assessment";#N/A,#N/A,FALSE,"Staffing";#N/A,#N/A,FALSE,"Hires";#N/A,#N/A,FALSE,"Assumptions"}</definedName>
    <definedName name="_____KKK1_1" localSheetId="31"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71"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31"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71"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31"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71"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31"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71"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31"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44" hidden="1">{"holdco",#N/A,FALSE,"Summary Financials";"holdco",#N/A,FALSE,"Summary Financials"}</definedName>
    <definedName name="_____wrn1" localSheetId="71" hidden="1">{"holdco",#N/A,FALSE,"Summary Financials";"holdco",#N/A,FALSE,"Summary Financials"}</definedName>
    <definedName name="_____wrn1" localSheetId="62" hidden="1">{"holdco",#N/A,FALSE,"Summary Financials";"holdco",#N/A,FALSE,"Summary Financials"}</definedName>
    <definedName name="_____wrn1" hidden="1">{"holdco",#N/A,FALSE,"Summary Financials";"holdco",#N/A,FALSE,"Summary Financials"}</definedName>
    <definedName name="_____wrn1_1" localSheetId="28" hidden="1">{"holdco",#N/A,FALSE,"Summary Financials";"holdco",#N/A,FALSE,"Summary Financials"}</definedName>
    <definedName name="_____wrn1_1" localSheetId="31"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71"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31"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71"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31"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71"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31"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71"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31"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44" hidden="1">{"holdco",#N/A,FALSE,"Summary Financials";"holdco",#N/A,FALSE,"Summary Financials"}</definedName>
    <definedName name="_____wrn2" localSheetId="71" hidden="1">{"holdco",#N/A,FALSE,"Summary Financials";"holdco",#N/A,FALSE,"Summary Financials"}</definedName>
    <definedName name="_____wrn2" localSheetId="62" hidden="1">{"holdco",#N/A,FALSE,"Summary Financials";"holdco",#N/A,FALSE,"Summary Financials"}</definedName>
    <definedName name="_____wrn2" hidden="1">{"holdco",#N/A,FALSE,"Summary Financials";"holdco",#N/A,FALSE,"Summary Financials"}</definedName>
    <definedName name="_____wrn2_1" localSheetId="28" hidden="1">{"holdco",#N/A,FALSE,"Summary Financials";"holdco",#N/A,FALSE,"Summary Financials"}</definedName>
    <definedName name="_____wrn2_1" localSheetId="31"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71"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31"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71"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31"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71"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31"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71"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31"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44" hidden="1">{"holdco",#N/A,FALSE,"Summary Financials";"holdco",#N/A,FALSE,"Summary Financials"}</definedName>
    <definedName name="_____wrn3" localSheetId="71" hidden="1">{"holdco",#N/A,FALSE,"Summary Financials";"holdco",#N/A,FALSE,"Summary Financials"}</definedName>
    <definedName name="_____wrn3" localSheetId="62" hidden="1">{"holdco",#N/A,FALSE,"Summary Financials";"holdco",#N/A,FALSE,"Summary Financials"}</definedName>
    <definedName name="_____wrn3" hidden="1">{"holdco",#N/A,FALSE,"Summary Financials";"holdco",#N/A,FALSE,"Summary Financials"}</definedName>
    <definedName name="_____wrn3_1" localSheetId="28" hidden="1">{"holdco",#N/A,FALSE,"Summary Financials";"holdco",#N/A,FALSE,"Summary Financials"}</definedName>
    <definedName name="_____wrn3_1" localSheetId="31"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71"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31"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71"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31"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71"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31"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71"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31"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44" hidden="1">{"Model Summary",#N/A,FALSE,"Print Chart";"Holdco",#N/A,FALSE,"Print Chart";"Genco",#N/A,FALSE,"Print Chart";"Servco",#N/A,FALSE,"Print Chart";"Genco_Detail",#N/A,FALSE,"Summary Financials";"Servco_Detail",#N/A,FALSE,"Summary Financials"}</definedName>
    <definedName name="_____wrn7" localSheetId="71"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31"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71"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31"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7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31"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71"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31"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71"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31"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44" hidden="1">{"holdco",#N/A,FALSE,"Summary Financials";"holdco",#N/A,FALSE,"Summary Financials"}</definedName>
    <definedName name="_____wrn8" localSheetId="71" hidden="1">{"holdco",#N/A,FALSE,"Summary Financials";"holdco",#N/A,FALSE,"Summary Financials"}</definedName>
    <definedName name="_____wrn8" localSheetId="62" hidden="1">{"holdco",#N/A,FALSE,"Summary Financials";"holdco",#N/A,FALSE,"Summary Financials"}</definedName>
    <definedName name="_____wrn8" hidden="1">{"holdco",#N/A,FALSE,"Summary Financials";"holdco",#N/A,FALSE,"Summary Financials"}</definedName>
    <definedName name="_____wrn8_1" localSheetId="28" hidden="1">{"holdco",#N/A,FALSE,"Summary Financials";"holdco",#N/A,FALSE,"Summary Financials"}</definedName>
    <definedName name="_____wrn8_1" localSheetId="31"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71"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31"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71"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31"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71"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31"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71"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28" hidden="1">{#N/A,#N/A,FALSE,"Assessment";#N/A,#N/A,FALSE,"Staffing";#N/A,#N/A,FALSE,"Hires";#N/A,#N/A,FALSE,"Assumptions"}</definedName>
    <definedName name="__hom1" localSheetId="31"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44" hidden="1">{#N/A,#N/A,FALSE,"Assessment";#N/A,#N/A,FALSE,"Staffing";#N/A,#N/A,FALSE,"Hires";#N/A,#N/A,FALSE,"Assumptions"}</definedName>
    <definedName name="__hom1" localSheetId="71" hidden="1">{#N/A,#N/A,FALSE,"Assessment";#N/A,#N/A,FALSE,"Staffing";#N/A,#N/A,FALSE,"Hires";#N/A,#N/A,FALSE,"Assumptions"}</definedName>
    <definedName name="__hom1" localSheetId="62" hidden="1">{#N/A,#N/A,FALSE,"Assessment";#N/A,#N/A,FALSE,"Staffing";#N/A,#N/A,FALSE,"Hires";#N/A,#N/A,FALSE,"Assumptions"}</definedName>
    <definedName name="__hom1" hidden="1">{#N/A,#N/A,FALSE,"Assessment";#N/A,#N/A,FALSE,"Staffing";#N/A,#N/A,FALSE,"Hires";#N/A,#N/A,FALSE,"Assumptions"}</definedName>
    <definedName name="__hom1_1" localSheetId="28" hidden="1">{#N/A,#N/A,FALSE,"Assessment";#N/A,#N/A,FALSE,"Staffing";#N/A,#N/A,FALSE,"Hires";#N/A,#N/A,FALSE,"Assumptions"}</definedName>
    <definedName name="__hom1_1" localSheetId="31"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71"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31"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71"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31"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71"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31"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71"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31"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44" hidden="1">{#N/A,#N/A,FALSE,"Assessment";#N/A,#N/A,FALSE,"Staffing";#N/A,#N/A,FALSE,"Hires";#N/A,#N/A,FALSE,"Assumptions"}</definedName>
    <definedName name="__kk1" localSheetId="71" hidden="1">{#N/A,#N/A,FALSE,"Assessment";#N/A,#N/A,FALSE,"Staffing";#N/A,#N/A,FALSE,"Hires";#N/A,#N/A,FALSE,"Assumptions"}</definedName>
    <definedName name="__kk1" localSheetId="62" hidden="1">{#N/A,#N/A,FALSE,"Assessment";#N/A,#N/A,FALSE,"Staffing";#N/A,#N/A,FALSE,"Hires";#N/A,#N/A,FALSE,"Assumptions"}</definedName>
    <definedName name="__kk1" hidden="1">{#N/A,#N/A,FALSE,"Assessment";#N/A,#N/A,FALSE,"Staffing";#N/A,#N/A,FALSE,"Hires";#N/A,#N/A,FALSE,"Assumptions"}</definedName>
    <definedName name="__kk1_1" localSheetId="28" hidden="1">{#N/A,#N/A,FALSE,"Assessment";#N/A,#N/A,FALSE,"Staffing";#N/A,#N/A,FALSE,"Hires";#N/A,#N/A,FALSE,"Assumptions"}</definedName>
    <definedName name="__kk1_1" localSheetId="31"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71"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31"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71"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31"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71"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31"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71"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31"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44" hidden="1">{#N/A,#N/A,FALSE,"Assessment";#N/A,#N/A,FALSE,"Staffing";#N/A,#N/A,FALSE,"Hires";#N/A,#N/A,FALSE,"Assumptions"}</definedName>
    <definedName name="__KKK1" localSheetId="71" hidden="1">{#N/A,#N/A,FALSE,"Assessment";#N/A,#N/A,FALSE,"Staffing";#N/A,#N/A,FALSE,"Hires";#N/A,#N/A,FALSE,"Assumptions"}</definedName>
    <definedName name="__KKK1" localSheetId="62" hidden="1">{#N/A,#N/A,FALSE,"Assessment";#N/A,#N/A,FALSE,"Staffing";#N/A,#N/A,FALSE,"Hires";#N/A,#N/A,FALSE,"Assumptions"}</definedName>
    <definedName name="__KKK1" hidden="1">{#N/A,#N/A,FALSE,"Assessment";#N/A,#N/A,FALSE,"Staffing";#N/A,#N/A,FALSE,"Hires";#N/A,#N/A,FALSE,"Assumptions"}</definedName>
    <definedName name="__KKK1_1" localSheetId="28" hidden="1">{#N/A,#N/A,FALSE,"Assessment";#N/A,#N/A,FALSE,"Staffing";#N/A,#N/A,FALSE,"Hires";#N/A,#N/A,FALSE,"Assumptions"}</definedName>
    <definedName name="__KKK1_1" localSheetId="31"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71"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31"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71"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31"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71"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31"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71"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31"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44" hidden="1">{"holdco",#N/A,FALSE,"Summary Financials";"holdco",#N/A,FALSE,"Summary Financials"}</definedName>
    <definedName name="__wrn1" localSheetId="71" hidden="1">{"holdco",#N/A,FALSE,"Summary Financials";"holdco",#N/A,FALSE,"Summary Financials"}</definedName>
    <definedName name="__wrn1" localSheetId="62" hidden="1">{"holdco",#N/A,FALSE,"Summary Financials";"holdco",#N/A,FALSE,"Summary Financials"}</definedName>
    <definedName name="__wrn1" hidden="1">{"holdco",#N/A,FALSE,"Summary Financials";"holdco",#N/A,FALSE,"Summary Financials"}</definedName>
    <definedName name="__wrn1_1" localSheetId="28" hidden="1">{"holdco",#N/A,FALSE,"Summary Financials";"holdco",#N/A,FALSE,"Summary Financials"}</definedName>
    <definedName name="__wrn1_1" localSheetId="31"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71"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31"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71"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31"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71"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31"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71"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31"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44" hidden="1">{"holdco",#N/A,FALSE,"Summary Financials";"holdco",#N/A,FALSE,"Summary Financials"}</definedName>
    <definedName name="__wrn2" localSheetId="71" hidden="1">{"holdco",#N/A,FALSE,"Summary Financials";"holdco",#N/A,FALSE,"Summary Financials"}</definedName>
    <definedName name="__wrn2" localSheetId="62" hidden="1">{"holdco",#N/A,FALSE,"Summary Financials";"holdco",#N/A,FALSE,"Summary Financials"}</definedName>
    <definedName name="__wrn2" hidden="1">{"holdco",#N/A,FALSE,"Summary Financials";"holdco",#N/A,FALSE,"Summary Financials"}</definedName>
    <definedName name="__wrn2_1" localSheetId="28" hidden="1">{"holdco",#N/A,FALSE,"Summary Financials";"holdco",#N/A,FALSE,"Summary Financials"}</definedName>
    <definedName name="__wrn2_1" localSheetId="31"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71"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31"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71"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31"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71"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31"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71"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31"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44" hidden="1">{"holdco",#N/A,FALSE,"Summary Financials";"holdco",#N/A,FALSE,"Summary Financials"}</definedName>
    <definedName name="__wrn3" localSheetId="71" hidden="1">{"holdco",#N/A,FALSE,"Summary Financials";"holdco",#N/A,FALSE,"Summary Financials"}</definedName>
    <definedName name="__wrn3" localSheetId="62" hidden="1">{"holdco",#N/A,FALSE,"Summary Financials";"holdco",#N/A,FALSE,"Summary Financials"}</definedName>
    <definedName name="__wrn3" hidden="1">{"holdco",#N/A,FALSE,"Summary Financials";"holdco",#N/A,FALSE,"Summary Financials"}</definedName>
    <definedName name="__wrn3_1" localSheetId="28" hidden="1">{"holdco",#N/A,FALSE,"Summary Financials";"holdco",#N/A,FALSE,"Summary Financials"}</definedName>
    <definedName name="__wrn3_1" localSheetId="31"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71"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31"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71"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31"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71"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31"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71"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31"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44" hidden="1">{"Model Summary",#N/A,FALSE,"Print Chart";"Holdco",#N/A,FALSE,"Print Chart";"Genco",#N/A,FALSE,"Print Chart";"Servco",#N/A,FALSE,"Print Chart";"Genco_Detail",#N/A,FALSE,"Summary Financials";"Servco_Detail",#N/A,FALSE,"Summary Financials"}</definedName>
    <definedName name="__wrn7" localSheetId="71"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31"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71"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31"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7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31"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71"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31"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71"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31"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44" hidden="1">{"holdco",#N/A,FALSE,"Summary Financials";"holdco",#N/A,FALSE,"Summary Financials"}</definedName>
    <definedName name="__wrn8" localSheetId="71" hidden="1">{"holdco",#N/A,FALSE,"Summary Financials";"holdco",#N/A,FALSE,"Summary Financials"}</definedName>
    <definedName name="__wrn8" localSheetId="62" hidden="1">{"holdco",#N/A,FALSE,"Summary Financials";"holdco",#N/A,FALSE,"Summary Financials"}</definedName>
    <definedName name="__wrn8" hidden="1">{"holdco",#N/A,FALSE,"Summary Financials";"holdco",#N/A,FALSE,"Summary Financials"}</definedName>
    <definedName name="__wrn8_1" localSheetId="28" hidden="1">{"holdco",#N/A,FALSE,"Summary Financials";"holdco",#N/A,FALSE,"Summary Financials"}</definedName>
    <definedName name="__wrn8_1" localSheetId="31"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71"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31"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71"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31"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71"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31"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71"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'[3]8. Model G '!#REF!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'[3]8. Model G '!#REF!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71" hidden="1">0</definedName>
    <definedName name="_AtRisk_SimSetting_AutomaticResultsDisplayMode" localSheetId="62"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72"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71" hidden="1">0</definedName>
    <definedName name="_AtRisk_SimSetting_RandomNumberGenerator" localSheetId="62" hidden="1">0</definedName>
    <definedName name="_AtRisk_SimSetting_RandomNumberGenerator" localSheetId="63" hidden="1">0</definedName>
    <definedName name="_AtRisk_SimSetting_RandomNumberGenerator" localSheetId="64" hidden="1">0</definedName>
    <definedName name="_AtRisk_SimSetting_RandomNumberGenerator" localSheetId="72"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31" hidden="1">#REF!</definedName>
    <definedName name="_example" localSheetId="20" hidden="1">#REF!</definedName>
    <definedName name="_example" localSheetId="21" hidden="1">#REF!</definedName>
    <definedName name="_example" localSheetId="71" hidden="1">#REF!</definedName>
    <definedName name="_example" hidden="1">#REF!</definedName>
    <definedName name="_Fill" localSheetId="28" hidden="1">#REF!</definedName>
    <definedName name="_Fill" localSheetId="31" hidden="1">#REF!</definedName>
    <definedName name="_Fill" localSheetId="71" hidden="1">#REF!</definedName>
    <definedName name="_Fill" localSheetId="62" hidden="1">#REF!</definedName>
    <definedName name="_Fill" hidden="1">#REF!</definedName>
    <definedName name="_Key1" localSheetId="31" hidden="1">#REF!</definedName>
    <definedName name="_Key1" localSheetId="44" hidden="1">#REF!</definedName>
    <definedName name="_Key1" localSheetId="62" hidden="1">#REF!</definedName>
    <definedName name="_Key1" hidden="1">#REF!</definedName>
    <definedName name="_Key2" localSheetId="44" hidden="1">#REF!</definedName>
    <definedName name="_Key2" localSheetId="62" hidden="1">#REF!</definedName>
    <definedName name="_Key2" hidden="1">#REF!</definedName>
    <definedName name="_Order1" hidden="1">255</definedName>
    <definedName name="_Order2" hidden="1">0</definedName>
    <definedName name="_Sort" localSheetId="28" hidden="1">#REF!</definedName>
    <definedName name="_Sort" localSheetId="31" hidden="1">#REF!</definedName>
    <definedName name="_Sort" localSheetId="44" hidden="1">#REF!</definedName>
    <definedName name="_Sort" localSheetId="71" hidden="1">#REF!</definedName>
    <definedName name="_Sort" localSheetId="62" hidden="1">#REF!</definedName>
    <definedName name="_Sort" hidden="1">#REF!</definedName>
    <definedName name="a" localSheetId="31" hidden="1">#REF!</definedName>
    <definedName name="a" localSheetId="62" hidden="1">#REF!</definedName>
    <definedName name="a" hidden="1">#REF!</definedName>
    <definedName name="AAA_duser" hidden="1">"OFF"</definedName>
    <definedName name="AAB_GSPPG" hidden="1">"AAB_Goldman Sachs PPG Chart Utilities 1.0g"</definedName>
    <definedName name="AccessDatabase" localSheetId="63" hidden="1">"C:\My Documents\MAUI MALL1.mdb"</definedName>
    <definedName name="AccessDatabase" localSheetId="64" hidden="1">"C:\My Documents\MAUI MALL1.mdb"</definedName>
    <definedName name="AccessDatabase" localSheetId="72" hidden="1">"C:\My Documents\MAUI MALL1.mdb"</definedName>
    <definedName name="AccessDatabase" hidden="1">"C:\DATA\KEVIN\MODELS\Model 0218.mdb"</definedName>
    <definedName name="ACwvu.CapersView." localSheetId="28" hidden="1">[4]Sheet1!#REF!</definedName>
    <definedName name="ACwvu.CapersView." localSheetId="31" hidden="1">[4]Sheet1!#REF!</definedName>
    <definedName name="ACwvu.CapersView." localSheetId="20" hidden="1">[4]Sheet1!#REF!</definedName>
    <definedName name="ACwvu.CapersView." localSheetId="21" hidden="1">[4]Sheet1!#REF!</definedName>
    <definedName name="ACwvu.CapersView." localSheetId="44" hidden="1">[4]Sheet1!#REF!</definedName>
    <definedName name="ACwvu.CapersView." localSheetId="71" hidden="1">[4]Sheet1!#REF!</definedName>
    <definedName name="ACwvu.CapersView." localSheetId="62" hidden="1">[4]Sheet1!#REF!</definedName>
    <definedName name="ACwvu.CapersView." hidden="1">[4]Sheet1!#REF!</definedName>
    <definedName name="ACwvu.Japan_Capers_Ed_Pub." localSheetId="28" hidden="1">#REF!</definedName>
    <definedName name="ACwvu.Japan_Capers_Ed_Pub." localSheetId="31" hidden="1">#REF!</definedName>
    <definedName name="ACwvu.Japan_Capers_Ed_Pub." localSheetId="44" hidden="1">#REF!</definedName>
    <definedName name="ACwvu.Japan_Capers_Ed_Pub." localSheetId="71" hidden="1">#REF!</definedName>
    <definedName name="ACwvu.Japan_Capers_Ed_Pub." localSheetId="62" hidden="1">#REF!</definedName>
    <definedName name="ACwvu.Japan_Capers_Ed_Pub." hidden="1">#REF!</definedName>
    <definedName name="ACwvu.KJP_CC." localSheetId="31" hidden="1">#REF!</definedName>
    <definedName name="ACwvu.KJP_CC." localSheetId="44" hidden="1">#REF!</definedName>
    <definedName name="ACwvu.KJP_CC." localSheetId="62" hidden="1">#REF!</definedName>
    <definedName name="ACwvu.KJP_CC." hidden="1">#REF!</definedName>
    <definedName name="ADD" localSheetId="31">#REF!</definedName>
    <definedName name="ADD">'[5]R5 Input page'!$D$98:$M$98</definedName>
    <definedName name="ADDSF6">#REF!</definedName>
    <definedName name="AFFTIRG" localSheetId="31">#REF!</definedName>
    <definedName name="AFFTIRG">'[5]R5 Input page'!$E$115:$M$115</definedName>
    <definedName name="AFFTIRG2">'[6]R5 Input page'!$F$112:$M$112</definedName>
    <definedName name="AFFTIRG3">'[6]R5 Input page'!$F$121:$M$121</definedName>
    <definedName name="AFFTIRG4">'[6]R5 Input page'!$F$130:$M$130</definedName>
    <definedName name="AFFTIRG5">'[6]R5 Input page'!$F$139:$M$139</definedName>
    <definedName name="AFFTIRGDEPN" localSheetId="31">#REF!</definedName>
    <definedName name="AFFTIRGDEPN">'[5]R5 Input page'!$E$116:$M$116</definedName>
    <definedName name="AFFTIRGDepn2">'[6]R5 Input page'!$F$113:$M$113</definedName>
    <definedName name="AFFTIRGDepn3">'[6]R5 Input page'!$F$122:$M$122</definedName>
    <definedName name="AFFTIRGDepn4">'[6]R5 Input page'!$F$131:$M$131</definedName>
    <definedName name="AFFTIRGDepn5">'[6]R5 Input page'!$F$140:$M$140</definedName>
    <definedName name="ALE" localSheetId="31">#REF!</definedName>
    <definedName name="ALE">'[5]R5 Input page'!$D$102:$M$102</definedName>
    <definedName name="ANIA" localSheetId="31">#REF!</definedName>
    <definedName name="ANIA">'[5]R9 Innovation incentive'!$F$26:$M$26</definedName>
    <definedName name="ANLL" localSheetId="28">'[7]R4 Licence Condition Values'!$F$52:$M$52</definedName>
    <definedName name="ANLL" localSheetId="31">'[7]R4 Licence Condition Values'!$F$52:$M$52</definedName>
    <definedName name="ANLL" localSheetId="20">'[7]R4 Licence Condition Values'!$F$52:$M$52</definedName>
    <definedName name="ANLL" localSheetId="21">'[7]R4 Licence Condition Values'!$F$52:$M$52</definedName>
    <definedName name="ANLL" localSheetId="71">'[7]R4 Licence Condition Values'!$F$52:$M$52</definedName>
    <definedName name="ANLL">'[8]R4 Licence Condition Values'!$F$52:$M$52</definedName>
    <definedName name="ANLU" localSheetId="28">'[7]R4 Licence Condition Values'!$F$53:$M$53</definedName>
    <definedName name="ANLU" localSheetId="31">'[7]R4 Licence Condition Values'!$F$53:$M$53</definedName>
    <definedName name="ANLU" localSheetId="20">'[7]R4 Licence Condition Values'!$F$53:$M$53</definedName>
    <definedName name="ANLU" localSheetId="21">'[7]R4 Licence Condition Values'!$F$53:$M$53</definedName>
    <definedName name="ANLU" localSheetId="71">'[7]R4 Licence Condition Values'!$F$53:$M$53</definedName>
    <definedName name="ANLU">'[8]R4 Licence Condition Values'!$F$53:$M$53</definedName>
    <definedName name="AssetClass" hidden="1">'[9]A0.5_Data_Constants'!$A$71:$A$76</definedName>
    <definedName name="AssetDesc" hidden="1">'[9]A0.5_Data_Constants'!$B$55:$B$103</definedName>
    <definedName name="ATIRG" localSheetId="31">#REF!</definedName>
    <definedName name="ATIRG">'[5]R5 Input page'!$E$119:$M$119</definedName>
    <definedName name="ATIRG2">'[6]R5 Input page'!$F$116:$M$116</definedName>
    <definedName name="ATIRG3">'[6]R5 Input page'!$F$125:$M$125</definedName>
    <definedName name="ATIRG4">'[6]R5 Input page'!$F$134:$M$134</definedName>
    <definedName name="ATIRG5">'[6]R5 Input page'!$F$143:$M$143</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31"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44" hidden="1">{#N/A,#N/A,FALSE,"DI 2 YEAR MASTER SCHEDULE"}</definedName>
    <definedName name="b" localSheetId="71" hidden="1">{#N/A,#N/A,FALSE,"DI 2 YEAR MASTER SCHEDULE"}</definedName>
    <definedName name="b" localSheetId="62" hidden="1">{#N/A,#N/A,FALSE,"DI 2 YEAR MASTER SCHEDULE"}</definedName>
    <definedName name="b" localSheetId="63" hidden="1">{#N/A,#N/A,FALSE,"DI 2 YEAR MASTER SCHEDULE"}</definedName>
    <definedName name="b" localSheetId="64" hidden="1">{#N/A,#N/A,FALSE,"DI 2 YEAR MASTER SCHEDULE"}</definedName>
    <definedName name="b" localSheetId="72" hidden="1">{#N/A,#N/A,FALSE,"DI 2 YEAR MASTER SCHEDULE"}</definedName>
    <definedName name="b" localSheetId="82" hidden="1">{#N/A,#N/A,FALSE,"DI 2 YEAR MASTER SCHEDULE"}</definedName>
    <definedName name="b" localSheetId="73" hidden="1">{#N/A,#N/A,FALSE,"DI 2 YEAR MASTER SCHEDULE"}</definedName>
    <definedName name="b" localSheetId="74" hidden="1">{#N/A,#N/A,FALSE,"DI 2 YEAR MASTER SCHEDULE"}</definedName>
    <definedName name="b" localSheetId="75" hidden="1">{#N/A,#N/A,FALSE,"DI 2 YEAR MASTER SCHEDULE"}</definedName>
    <definedName name="b" localSheetId="76" hidden="1">{#N/A,#N/A,FALSE,"DI 2 YEAR MASTER SCHEDULE"}</definedName>
    <definedName name="b" localSheetId="79" hidden="1">{#N/A,#N/A,FALSE,"DI 2 YEAR MASTER SCHEDULE"}</definedName>
    <definedName name="b" localSheetId="80" hidden="1">{#N/A,#N/A,FALSE,"DI 2 YEAR MASTER SCHEDULE"}</definedName>
    <definedName name="b" hidden="1">{#N/A,#N/A,FALSE,"DI 2 YEAR MASTER SCHEDULE"}</definedName>
    <definedName name="BASE" localSheetId="31">#REF!</definedName>
    <definedName name="BASE">'[5]R5 Input page'!$E$97</definedName>
    <definedName name="Baseline_Risk" localSheetId="28">#REF!</definedName>
    <definedName name="Baseline_Risk" localSheetId="31">#REF!</definedName>
    <definedName name="Baseline_Risk" localSheetId="20">#REF!</definedName>
    <definedName name="Baseline_Risk" localSheetId="21">#REF!</definedName>
    <definedName name="Baseline_Risk" localSheetId="71">#REF!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31"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44" hidden="1">{#N/A,#N/A,FALSE,"PRJCTED MNTHLY QTY's"}</definedName>
    <definedName name="bb" localSheetId="71" hidden="1">{#N/A,#N/A,FALSE,"PRJCTED MNTHLY QTY's"}</definedName>
    <definedName name="bb" localSheetId="62" hidden="1">{#N/A,#N/A,FALSE,"PRJCTED MNTHLY QTY's"}</definedName>
    <definedName name="bb" localSheetId="63" hidden="1">{#N/A,#N/A,FALSE,"PRJCTED MNTHLY QTY's"}</definedName>
    <definedName name="bb" localSheetId="64" hidden="1">{#N/A,#N/A,FALSE,"PRJCTED MNTHLY QTY's"}</definedName>
    <definedName name="bb" localSheetId="72" hidden="1">{#N/A,#N/A,FALSE,"PRJCTED MNTHLY QTY's"}</definedName>
    <definedName name="bb" localSheetId="82" hidden="1">{#N/A,#N/A,FALSE,"PRJCTED MNTHLY QTY's"}</definedName>
    <definedName name="bb" localSheetId="73" hidden="1">{#N/A,#N/A,FALSE,"PRJCTED MNTHLY QTY's"}</definedName>
    <definedName name="bb" localSheetId="74" hidden="1">{#N/A,#N/A,FALSE,"PRJCTED MNTHLY QTY's"}</definedName>
    <definedName name="bb" localSheetId="75" hidden="1">{#N/A,#N/A,FALSE,"PRJCTED MNTHLY QTY's"}</definedName>
    <definedName name="bb" localSheetId="76" hidden="1">{#N/A,#N/A,FALSE,"PRJCTED MNTHLY QTY's"}</definedName>
    <definedName name="bb" localSheetId="79" hidden="1">{#N/A,#N/A,FALSE,"PRJCTED MNTHLY QTY's"}</definedName>
    <definedName name="bb" localSheetId="80"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31"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44" hidden="1">{#N/A,#N/A,FALSE,"PRJCTED QTRLY QTY's"}</definedName>
    <definedName name="bbbb" localSheetId="71" hidden="1">{#N/A,#N/A,FALSE,"PRJCTED QTRLY QTY's"}</definedName>
    <definedName name="bbbb" localSheetId="62" hidden="1">{#N/A,#N/A,FALSE,"PRJCTED QTRLY QTY's"}</definedName>
    <definedName name="bbbb" localSheetId="63" hidden="1">{#N/A,#N/A,FALSE,"PRJCTED QTRLY QTY's"}</definedName>
    <definedName name="bbbb" localSheetId="64" hidden="1">{#N/A,#N/A,FALSE,"PRJCTED QTRLY QTY's"}</definedName>
    <definedName name="bbbb" localSheetId="72" hidden="1">{#N/A,#N/A,FALSE,"PRJCTED QTRLY QTY's"}</definedName>
    <definedName name="bbbb" localSheetId="82" hidden="1">{#N/A,#N/A,FALSE,"PRJCTED QTRLY QTY's"}</definedName>
    <definedName name="bbbb" localSheetId="73" hidden="1">{#N/A,#N/A,FALSE,"PRJCTED QTRLY QTY's"}</definedName>
    <definedName name="bbbb" localSheetId="74" hidden="1">{#N/A,#N/A,FALSE,"PRJCTED QTRLY QTY's"}</definedName>
    <definedName name="bbbb" localSheetId="75" hidden="1">{#N/A,#N/A,FALSE,"PRJCTED QTRLY QTY's"}</definedName>
    <definedName name="bbbb" localSheetId="76" hidden="1">{#N/A,#N/A,FALSE,"PRJCTED QTRLY QTY's"}</definedName>
    <definedName name="bbbb" localSheetId="79" hidden="1">{#N/A,#N/A,FALSE,"PRJCTED QTRLY QTY's"}</definedName>
    <definedName name="bbbb" localSheetId="80"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31"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44" hidden="1">{#N/A,#N/A,FALSE,"PRJCTED QTRLY QTY's"}</definedName>
    <definedName name="bbbbbb" localSheetId="71" hidden="1">{#N/A,#N/A,FALSE,"PRJCTED QTRLY QTY's"}</definedName>
    <definedName name="bbbbbb" localSheetId="62" hidden="1">{#N/A,#N/A,FALSE,"PRJCTED QTRLY QTY's"}</definedName>
    <definedName name="bbbbbb" localSheetId="63" hidden="1">{#N/A,#N/A,FALSE,"PRJCTED QTRLY QTY's"}</definedName>
    <definedName name="bbbbbb" localSheetId="64" hidden="1">{#N/A,#N/A,FALSE,"PRJCTED QTRLY QTY's"}</definedName>
    <definedName name="bbbbbb" localSheetId="72" hidden="1">{#N/A,#N/A,FALSE,"PRJCTED QTRLY QTY's"}</definedName>
    <definedName name="bbbbbb" localSheetId="82" hidden="1">{#N/A,#N/A,FALSE,"PRJCTED QTRLY QTY's"}</definedName>
    <definedName name="bbbbbb" localSheetId="73" hidden="1">{#N/A,#N/A,FALSE,"PRJCTED QTRLY QTY's"}</definedName>
    <definedName name="bbbbbb" localSheetId="74" hidden="1">{#N/A,#N/A,FALSE,"PRJCTED QTRLY QTY's"}</definedName>
    <definedName name="bbbbbb" localSheetId="75" hidden="1">{#N/A,#N/A,FALSE,"PRJCTED QTRLY QTY's"}</definedName>
    <definedName name="bbbbbb" localSheetId="76" hidden="1">{#N/A,#N/A,FALSE,"PRJCTED QTRLY QTY's"}</definedName>
    <definedName name="bbbbbb" localSheetId="79" hidden="1">{#N/A,#N/A,FALSE,"PRJCTED QTRLY QTY's"}</definedName>
    <definedName name="bbbbbb" localSheetId="80" hidden="1">{#N/A,#N/A,FALSE,"PRJCTED QTRLY QTY's"}</definedName>
    <definedName name="bbbbbb" hidden="1">{#N/A,#N/A,FALSE,"PRJCTED QTRLY QTY's"}</definedName>
    <definedName name="BBC" localSheetId="28">'[7]R5 Input page'!$F$128:$M$128</definedName>
    <definedName name="BBC" localSheetId="31">'[7]R5 Input page'!$F$128:$M$128</definedName>
    <definedName name="BBC" localSheetId="20">'[7]R5 Input page'!$F$128:$M$128</definedName>
    <definedName name="BBC" localSheetId="21">'[7]R5 Input page'!$F$128:$M$128</definedName>
    <definedName name="BBC" localSheetId="71">'[7]R5 Input page'!$F$128:$M$128</definedName>
    <definedName name="BBC">'[8]R5 Input page'!$F$128:$M$128</definedName>
    <definedName name="BExEZ4HBCC06708765M8A06KCR7P" hidden="1">#N/A</definedName>
    <definedName name="BLPH1" localSheetId="28" hidden="1">[10]Sheet2!#REF!</definedName>
    <definedName name="BLPH1" localSheetId="31" hidden="1">[10]Sheet2!#REF!</definedName>
    <definedName name="BLPH1" localSheetId="20" hidden="1">[10]Sheet2!#REF!</definedName>
    <definedName name="BLPH1" localSheetId="21" hidden="1">[10]Sheet2!#REF!</definedName>
    <definedName name="BLPH1" localSheetId="71" hidden="1">[10]Sheet2!#REF!</definedName>
    <definedName name="BLPH1" localSheetId="62" hidden="1">[10]Sheet2!#REF!</definedName>
    <definedName name="BLPH1" hidden="1">[10]Sheet2!#REF!</definedName>
    <definedName name="BLPH10" localSheetId="28" hidden="1">#REF!</definedName>
    <definedName name="BLPH10" localSheetId="31" hidden="1">#REF!</definedName>
    <definedName name="BLPH10" localSheetId="44" hidden="1">#REF!</definedName>
    <definedName name="BLPH10" localSheetId="71" hidden="1">#REF!</definedName>
    <definedName name="BLPH10" localSheetId="62" hidden="1">#REF!</definedName>
    <definedName name="BLPH10" hidden="1">#REF!</definedName>
    <definedName name="BLPH100" localSheetId="31" hidden="1">#REF!</definedName>
    <definedName name="BLPH100" localSheetId="44" hidden="1">#REF!</definedName>
    <definedName name="BLPH100" localSheetId="62" hidden="1">#REF!</definedName>
    <definedName name="BLPH100" hidden="1">#REF!</definedName>
    <definedName name="BLPH101" localSheetId="31" hidden="1">#REF!</definedName>
    <definedName name="BLPH101" localSheetId="44" hidden="1">#REF!</definedName>
    <definedName name="BLPH101" localSheetId="62"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[10]Sheet2!#REF!</definedName>
    <definedName name="BLPH2" localSheetId="31" hidden="1">[10]Sheet2!#REF!</definedName>
    <definedName name="BLPH2" localSheetId="20" hidden="1">[10]Sheet2!#REF!</definedName>
    <definedName name="BLPH2" localSheetId="21" hidden="1">[10]Sheet2!#REF!</definedName>
    <definedName name="BLPH2" localSheetId="71" hidden="1">[10]Sheet2!#REF!</definedName>
    <definedName name="BLPH2" hidden="1">[10]Sheet2!#REF!</definedName>
    <definedName name="BLPH20" localSheetId="28" hidden="1">#REF!</definedName>
    <definedName name="BLPH20" localSheetId="31" hidden="1">#REF!</definedName>
    <definedName name="BLPH20" localSheetId="44" hidden="1">#REF!</definedName>
    <definedName name="BLPH20" localSheetId="71" hidden="1">#REF!</definedName>
    <definedName name="BLPH20" localSheetId="62" hidden="1">#REF!</definedName>
    <definedName name="BLPH20" hidden="1">#REF!</definedName>
    <definedName name="BLPH200" localSheetId="31" hidden="1">#REF!</definedName>
    <definedName name="BLPH200" localSheetId="44" hidden="1">#REF!</definedName>
    <definedName name="BLPH200" localSheetId="62" hidden="1">#REF!</definedName>
    <definedName name="BLPH200" hidden="1">#REF!</definedName>
    <definedName name="BLPH201" localSheetId="31" hidden="1">#REF!</definedName>
    <definedName name="BLPH201" localSheetId="44" hidden="1">#REF!</definedName>
    <definedName name="BLPH201" localSheetId="62"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'[11]Risk-Free Rate'!$AQ$15</definedName>
    <definedName name="BLPH210" localSheetId="28" hidden="1">#REF!</definedName>
    <definedName name="BLPH210" localSheetId="31" hidden="1">#REF!</definedName>
    <definedName name="BLPH210" localSheetId="44" hidden="1">#REF!</definedName>
    <definedName name="BLPH210" localSheetId="71" hidden="1">#REF!</definedName>
    <definedName name="BLPH210" localSheetId="62" hidden="1">#REF!</definedName>
    <definedName name="BLPH210" hidden="1">#REF!</definedName>
    <definedName name="BLPH211" localSheetId="31" hidden="1">#REF!</definedName>
    <definedName name="BLPH211" localSheetId="44" hidden="1">#REF!</definedName>
    <definedName name="BLPH211" localSheetId="62" hidden="1">#REF!</definedName>
    <definedName name="BLPH211" hidden="1">#REF!</definedName>
    <definedName name="BLPH212" localSheetId="31" hidden="1">#REF!</definedName>
    <definedName name="BLPH212" localSheetId="44" hidden="1">#REF!</definedName>
    <definedName name="BLPH212" localSheetId="62"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'[11]Risk-Free Rate'!$AN$15</definedName>
    <definedName name="BLPH220" localSheetId="28" hidden="1">#REF!</definedName>
    <definedName name="BLPH220" localSheetId="31" hidden="1">#REF!</definedName>
    <definedName name="BLPH220" localSheetId="44" hidden="1">#REF!</definedName>
    <definedName name="BLPH220" localSheetId="71" hidden="1">#REF!</definedName>
    <definedName name="BLPH220" localSheetId="62" hidden="1">#REF!</definedName>
    <definedName name="BLPH220" hidden="1">#REF!</definedName>
    <definedName name="BLPH221" localSheetId="31" hidden="1">#REF!</definedName>
    <definedName name="BLPH221" localSheetId="44" hidden="1">#REF!</definedName>
    <definedName name="BLPH221" localSheetId="62" hidden="1">#REF!</definedName>
    <definedName name="BLPH221" hidden="1">#REF!</definedName>
    <definedName name="BLPH222" localSheetId="31" hidden="1">#REF!</definedName>
    <definedName name="BLPH222" localSheetId="44" hidden="1">#REF!</definedName>
    <definedName name="BLPH222" localSheetId="62"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'[11]Risk-Free Rate'!$AK$15</definedName>
    <definedName name="BLPH230" localSheetId="28" hidden="1">#REF!</definedName>
    <definedName name="BLPH230" localSheetId="31" hidden="1">#REF!</definedName>
    <definedName name="BLPH230" localSheetId="44" hidden="1">#REF!</definedName>
    <definedName name="BLPH230" localSheetId="71" hidden="1">#REF!</definedName>
    <definedName name="BLPH230" localSheetId="62" hidden="1">#REF!</definedName>
    <definedName name="BLPH230" hidden="1">#REF!</definedName>
    <definedName name="BLPH231" localSheetId="31" hidden="1">#REF!</definedName>
    <definedName name="BLPH231" localSheetId="44" hidden="1">#REF!</definedName>
    <definedName name="BLPH231" localSheetId="62" hidden="1">#REF!</definedName>
    <definedName name="BLPH231" hidden="1">#REF!</definedName>
    <definedName name="BLPH232" localSheetId="31" hidden="1">#REF!</definedName>
    <definedName name="BLPH232" localSheetId="44" hidden="1">#REF!</definedName>
    <definedName name="BLPH232" localSheetId="62"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'[11]Risk-Free Rate'!$AH$15</definedName>
    <definedName name="BLPH240" localSheetId="28" hidden="1">#REF!</definedName>
    <definedName name="BLPH240" localSheetId="31" hidden="1">#REF!</definedName>
    <definedName name="BLPH240" localSheetId="44" hidden="1">#REF!</definedName>
    <definedName name="BLPH240" localSheetId="71" hidden="1">#REF!</definedName>
    <definedName name="BLPH240" localSheetId="62" hidden="1">#REF!</definedName>
    <definedName name="BLPH240" hidden="1">#REF!</definedName>
    <definedName name="BLPH241" localSheetId="31" hidden="1">#REF!</definedName>
    <definedName name="BLPH241" localSheetId="44" hidden="1">#REF!</definedName>
    <definedName name="BLPH241" localSheetId="62" hidden="1">#REF!</definedName>
    <definedName name="BLPH241" hidden="1">#REF!</definedName>
    <definedName name="BLPH242" localSheetId="31" hidden="1">#REF!</definedName>
    <definedName name="BLPH242" localSheetId="44" hidden="1">#REF!</definedName>
    <definedName name="BLPH242" localSheetId="62"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'[11]Risk-Free Rate'!$AE$15</definedName>
    <definedName name="BLPH250" localSheetId="28" hidden="1">#REF!</definedName>
    <definedName name="BLPH250" localSheetId="31" hidden="1">#REF!</definedName>
    <definedName name="BLPH250" localSheetId="44" hidden="1">#REF!</definedName>
    <definedName name="BLPH250" localSheetId="71" hidden="1">#REF!</definedName>
    <definedName name="BLPH250" localSheetId="62" hidden="1">#REF!</definedName>
    <definedName name="BLPH250" hidden="1">#REF!</definedName>
    <definedName name="BLPH251" localSheetId="31" hidden="1">#REF!</definedName>
    <definedName name="BLPH251" localSheetId="44" hidden="1">#REF!</definedName>
    <definedName name="BLPH251" localSheetId="62" hidden="1">#REF!</definedName>
    <definedName name="BLPH251" hidden="1">#REF!</definedName>
    <definedName name="BLPH252" localSheetId="31" hidden="1">#REF!</definedName>
    <definedName name="BLPH252" localSheetId="44" hidden="1">#REF!</definedName>
    <definedName name="BLPH252" localSheetId="62"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'[11]Risk-Free Rate'!$AB$15</definedName>
    <definedName name="BLPH260" localSheetId="28" hidden="1">#REF!</definedName>
    <definedName name="BLPH260" localSheetId="31" hidden="1">#REF!</definedName>
    <definedName name="BLPH260" localSheetId="44" hidden="1">#REF!</definedName>
    <definedName name="BLPH260" localSheetId="71" hidden="1">#REF!</definedName>
    <definedName name="BLPH260" localSheetId="62" hidden="1">#REF!</definedName>
    <definedName name="BLPH260" hidden="1">#REF!</definedName>
    <definedName name="BLPH261" localSheetId="31" hidden="1">#REF!</definedName>
    <definedName name="BLPH261" localSheetId="44" hidden="1">#REF!</definedName>
    <definedName name="BLPH261" localSheetId="62" hidden="1">#REF!</definedName>
    <definedName name="BLPH261" hidden="1">#REF!</definedName>
    <definedName name="BLPH262" localSheetId="31" hidden="1">#REF!</definedName>
    <definedName name="BLPH262" localSheetId="44" hidden="1">#REF!</definedName>
    <definedName name="BLPH262" localSheetId="62"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'[11]Risk-Free Rate'!$Y$15</definedName>
    <definedName name="BLPH270" localSheetId="28" hidden="1">#REF!</definedName>
    <definedName name="BLPH270" localSheetId="31" hidden="1">#REF!</definedName>
    <definedName name="BLPH270" localSheetId="44" hidden="1">#REF!</definedName>
    <definedName name="BLPH270" localSheetId="71" hidden="1">#REF!</definedName>
    <definedName name="BLPH270" localSheetId="62" hidden="1">#REF!</definedName>
    <definedName name="BLPH270" hidden="1">#REF!</definedName>
    <definedName name="BLPH271" localSheetId="31" hidden="1">#REF!</definedName>
    <definedName name="BLPH271" localSheetId="44" hidden="1">#REF!</definedName>
    <definedName name="BLPH271" localSheetId="62" hidden="1">#REF!</definedName>
    <definedName name="BLPH271" hidden="1">#REF!</definedName>
    <definedName name="BLPH272" localSheetId="31" hidden="1">#REF!</definedName>
    <definedName name="BLPH272" localSheetId="44" hidden="1">#REF!</definedName>
    <definedName name="BLPH272" localSheetId="62"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'[11]Risk-Free Rate'!$V$15</definedName>
    <definedName name="BLPH280" localSheetId="28" hidden="1">#REF!</definedName>
    <definedName name="BLPH280" localSheetId="31" hidden="1">#REF!</definedName>
    <definedName name="BLPH280" localSheetId="44" hidden="1">#REF!</definedName>
    <definedName name="BLPH280" localSheetId="71" hidden="1">#REF!</definedName>
    <definedName name="BLPH280" localSheetId="62" hidden="1">#REF!</definedName>
    <definedName name="BLPH280" hidden="1">#REF!</definedName>
    <definedName name="BLPH281" localSheetId="31" hidden="1">#REF!</definedName>
    <definedName name="BLPH281" localSheetId="44" hidden="1">#REF!</definedName>
    <definedName name="BLPH281" localSheetId="62" hidden="1">#REF!</definedName>
    <definedName name="BLPH281" hidden="1">#REF!</definedName>
    <definedName name="BLPH282" localSheetId="31" hidden="1">#REF!</definedName>
    <definedName name="BLPH282" localSheetId="44" hidden="1">#REF!</definedName>
    <definedName name="BLPH282" localSheetId="62"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'[11]Risk-Free Rate'!$S$15</definedName>
    <definedName name="BLPH290" localSheetId="28" hidden="1">#REF!</definedName>
    <definedName name="BLPH290" localSheetId="31" hidden="1">#REF!</definedName>
    <definedName name="BLPH290" localSheetId="44" hidden="1">#REF!</definedName>
    <definedName name="BLPH290" localSheetId="71" hidden="1">#REF!</definedName>
    <definedName name="BLPH290" localSheetId="62" hidden="1">#REF!</definedName>
    <definedName name="BLPH290" hidden="1">#REF!</definedName>
    <definedName name="BLPH291" localSheetId="31" hidden="1">#REF!</definedName>
    <definedName name="BLPH291" localSheetId="44" hidden="1">#REF!</definedName>
    <definedName name="BLPH291" localSheetId="62" hidden="1">#REF!</definedName>
    <definedName name="BLPH291" hidden="1">#REF!</definedName>
    <definedName name="BLPH292" localSheetId="31" hidden="1">#REF!</definedName>
    <definedName name="BLPH292" localSheetId="44" hidden="1">#REF!</definedName>
    <definedName name="BLPH292" localSheetId="62"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'[11]Risk-Free Rate'!$P$15</definedName>
    <definedName name="BLPH300" localSheetId="28" hidden="1">#REF!</definedName>
    <definedName name="BLPH300" localSheetId="31" hidden="1">#REF!</definedName>
    <definedName name="BLPH300" localSheetId="44" hidden="1">#REF!</definedName>
    <definedName name="BLPH300" localSheetId="71" hidden="1">#REF!</definedName>
    <definedName name="BLPH300" localSheetId="62" hidden="1">#REF!</definedName>
    <definedName name="BLPH300" hidden="1">#REF!</definedName>
    <definedName name="BLPH301" localSheetId="31" hidden="1">#REF!</definedName>
    <definedName name="BLPH301" localSheetId="44" hidden="1">#REF!</definedName>
    <definedName name="BLPH301" localSheetId="62" hidden="1">#REF!</definedName>
    <definedName name="BLPH301" hidden="1">#REF!</definedName>
    <definedName name="BLPH302" localSheetId="31" hidden="1">#REF!</definedName>
    <definedName name="BLPH302" localSheetId="44" hidden="1">#REF!</definedName>
    <definedName name="BLPH302" localSheetId="62"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'[11]Risk-Free Rate'!$M$15</definedName>
    <definedName name="BLPH310" localSheetId="28" hidden="1">#REF!</definedName>
    <definedName name="BLPH310" localSheetId="31" hidden="1">#REF!</definedName>
    <definedName name="BLPH310" localSheetId="44" hidden="1">#REF!</definedName>
    <definedName name="BLPH310" localSheetId="71" hidden="1">#REF!</definedName>
    <definedName name="BLPH310" localSheetId="62" hidden="1">#REF!</definedName>
    <definedName name="BLPH310" hidden="1">#REF!</definedName>
    <definedName name="BLPH311" localSheetId="31" hidden="1">#REF!</definedName>
    <definedName name="BLPH311" localSheetId="44" hidden="1">#REF!</definedName>
    <definedName name="BLPH311" localSheetId="62" hidden="1">#REF!</definedName>
    <definedName name="BLPH311" hidden="1">#REF!</definedName>
    <definedName name="BLPH312" localSheetId="31" hidden="1">#REF!</definedName>
    <definedName name="BLPH312" localSheetId="44" hidden="1">#REF!</definedName>
    <definedName name="BLPH312" localSheetId="62"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'[11]Risk-Free Rate'!$J$15</definedName>
    <definedName name="BLPH320" localSheetId="28" hidden="1">#REF!</definedName>
    <definedName name="BLPH320" localSheetId="31" hidden="1">#REF!</definedName>
    <definedName name="BLPH320" localSheetId="44" hidden="1">#REF!</definedName>
    <definedName name="BLPH320" localSheetId="71" hidden="1">#REF!</definedName>
    <definedName name="BLPH320" localSheetId="62" hidden="1">#REF!</definedName>
    <definedName name="BLPH320" hidden="1">#REF!</definedName>
    <definedName name="BLPH321" localSheetId="31" hidden="1">#REF!</definedName>
    <definedName name="BLPH321" localSheetId="44" hidden="1">#REF!</definedName>
    <definedName name="BLPH321" localSheetId="62" hidden="1">#REF!</definedName>
    <definedName name="BLPH321" hidden="1">#REF!</definedName>
    <definedName name="BLPH322" localSheetId="31" hidden="1">#REF!</definedName>
    <definedName name="BLPH322" localSheetId="44" hidden="1">#REF!</definedName>
    <definedName name="BLPH322" localSheetId="62"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'[11]Risk-Free Rate'!$G$15</definedName>
    <definedName name="BLPH330" localSheetId="28" hidden="1">#REF!</definedName>
    <definedName name="BLPH330" localSheetId="31" hidden="1">#REF!</definedName>
    <definedName name="BLPH330" localSheetId="44" hidden="1">#REF!</definedName>
    <definedName name="BLPH330" localSheetId="71" hidden="1">#REF!</definedName>
    <definedName name="BLPH330" localSheetId="62" hidden="1">#REF!</definedName>
    <definedName name="BLPH330" hidden="1">#REF!</definedName>
    <definedName name="BLPH331" localSheetId="31" hidden="1">#REF!</definedName>
    <definedName name="BLPH331" localSheetId="44" hidden="1">#REF!</definedName>
    <definedName name="BLPH331" localSheetId="62" hidden="1">#REF!</definedName>
    <definedName name="BLPH331" hidden="1">#REF!</definedName>
    <definedName name="BLPH332" localSheetId="31" hidden="1">#REF!</definedName>
    <definedName name="BLPH332" localSheetId="44" hidden="1">#REF!</definedName>
    <definedName name="BLPH332" localSheetId="62"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'[11]Risk-Free Rate'!$D$15</definedName>
    <definedName name="BLPH340" localSheetId="28" hidden="1">#REF!</definedName>
    <definedName name="BLPH340" localSheetId="31" hidden="1">#REF!</definedName>
    <definedName name="BLPH340" localSheetId="44" hidden="1">#REF!</definedName>
    <definedName name="BLPH340" localSheetId="71" hidden="1">#REF!</definedName>
    <definedName name="BLPH340" localSheetId="62" hidden="1">#REF!</definedName>
    <definedName name="BLPH340" hidden="1">#REF!</definedName>
    <definedName name="BLPH341" localSheetId="31" hidden="1">#REF!</definedName>
    <definedName name="BLPH341" localSheetId="44" hidden="1">#REF!</definedName>
    <definedName name="BLPH341" localSheetId="62" hidden="1">#REF!</definedName>
    <definedName name="BLPH341" hidden="1">#REF!</definedName>
    <definedName name="BLPH342" localSheetId="31" hidden="1">#REF!</definedName>
    <definedName name="BLPH342" localSheetId="44" hidden="1">#REF!</definedName>
    <definedName name="BLPH342" localSheetId="62"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'[11]Risk-Free Rate'!$A$15</definedName>
    <definedName name="BLPH350" localSheetId="28" hidden="1">#REF!</definedName>
    <definedName name="BLPH350" localSheetId="31" hidden="1">#REF!</definedName>
    <definedName name="BLPH350" localSheetId="44" hidden="1">#REF!</definedName>
    <definedName name="BLPH350" localSheetId="71" hidden="1">#REF!</definedName>
    <definedName name="BLPH350" localSheetId="62" hidden="1">#REF!</definedName>
    <definedName name="BLPH350" hidden="1">#REF!</definedName>
    <definedName name="BLPH351" localSheetId="31" hidden="1">#REF!</definedName>
    <definedName name="BLPH351" localSheetId="44" hidden="1">#REF!</definedName>
    <definedName name="BLPH351" localSheetId="62" hidden="1">#REF!</definedName>
    <definedName name="BLPH351" hidden="1">#REF!</definedName>
    <definedName name="BLPH352" localSheetId="31" hidden="1">#REF!</definedName>
    <definedName name="BLPH352" localSheetId="44" hidden="1">#REF!</definedName>
    <definedName name="BLPH352" localSheetId="62"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[10]Sheet2!#REF!</definedName>
    <definedName name="BLPH5" localSheetId="31" hidden="1">[10]Sheet2!#REF!</definedName>
    <definedName name="BLPH5" localSheetId="20" hidden="1">[10]Sheet2!#REF!</definedName>
    <definedName name="BLPH5" localSheetId="21" hidden="1">[10]Sheet2!#REF!</definedName>
    <definedName name="BLPH5" localSheetId="71" hidden="1">[10]Sheet2!#REF!</definedName>
    <definedName name="BLPH5" hidden="1">[10]Sheet2!#REF!</definedName>
    <definedName name="BLPH50" localSheetId="28" hidden="1">#REF!</definedName>
    <definedName name="BLPH50" localSheetId="31" hidden="1">#REF!</definedName>
    <definedName name="BLPH50" localSheetId="44" hidden="1">#REF!</definedName>
    <definedName name="BLPH50" localSheetId="71" hidden="1">#REF!</definedName>
    <definedName name="BLPH50" localSheetId="62" hidden="1">#REF!</definedName>
    <definedName name="BLPH50" hidden="1">#REF!</definedName>
    <definedName name="BLPH51" localSheetId="31" hidden="1">#REF!</definedName>
    <definedName name="BLPH51" localSheetId="44" hidden="1">#REF!</definedName>
    <definedName name="BLPH51" localSheetId="62" hidden="1">#REF!</definedName>
    <definedName name="BLPH51" hidden="1">#REF!</definedName>
    <definedName name="BLPH52" localSheetId="31" hidden="1">#REF!</definedName>
    <definedName name="BLPH52" localSheetId="44" hidden="1">#REF!</definedName>
    <definedName name="BLPH52" localSheetId="62"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31">#REF!</definedName>
    <definedName name="BPC">'[5]R5 Input page'!$F$108:$M$108</definedName>
    <definedName name="BPC2020_21" localSheetId="28">'[12]2.1 Revenue_Interface'!$AB$108</definedName>
    <definedName name="BPC2020_21" localSheetId="31">'[12]2.1 Revenue_Interface'!$AB$108</definedName>
    <definedName name="BPC2020_21" localSheetId="20">'[12]2.1 Revenue_Interface'!$AB$108</definedName>
    <definedName name="BPC2020_21" localSheetId="21">'[12]2.1 Revenue_Interface'!$AB$108</definedName>
    <definedName name="BPC2020_21" localSheetId="71">'[12]2.1 Revenue_Interface'!$AB$108</definedName>
    <definedName name="BPC2020_21">'2.1 Revenue_Interface'!$AB$108</definedName>
    <definedName name="BPCGROUP" localSheetId="31">#REF!</definedName>
    <definedName name="BPCGROUP" localSheetId="20">'[5]R5 Input page'!#REF!</definedName>
    <definedName name="BPCGROUP" localSheetId="21">'[5]R5 Input page'!#REF!</definedName>
    <definedName name="BPCGROUP" localSheetId="71">'[5]R5 Input page'!#REF!</definedName>
    <definedName name="BPCGROUP">'[5]R5 Input page'!#REF!</definedName>
    <definedName name="BPCLIMIT" localSheetId="31">#REF!</definedName>
    <definedName name="BPCLIMIT" localSheetId="20">'[5]R4 Licence Condition Values'!#REF!</definedName>
    <definedName name="BPCLIMIT" localSheetId="21">'[5]R4 Licence Condition Values'!#REF!</definedName>
    <definedName name="BPCLIMIT" localSheetId="71">'[5]R4 Licence Condition Values'!#REF!</definedName>
    <definedName name="BPCLIMIT">'[5]R4 Licence Condition Values'!#REF!</definedName>
    <definedName name="BPCLIMIT2" localSheetId="31">#REF!</definedName>
    <definedName name="BPCLIMIT2" localSheetId="20">'[5]R5 Input page'!#REF!</definedName>
    <definedName name="BPCLIMIT2" localSheetId="21">'[5]R5 Input page'!#REF!</definedName>
    <definedName name="BPCLIMIT2" localSheetId="71">'[5]R5 Input page'!#REF!</definedName>
    <definedName name="BPCLIMIT2">'[5]R5 Input page'!#REF!</definedName>
    <definedName name="BR" comment="Transmission Base Revenue">'[6]R6 Base revenue'!$F$14:$M$14</definedName>
    <definedName name="BR2020_21" localSheetId="28">'[12]2.1 Revenue_Interface'!$AB$106</definedName>
    <definedName name="BR2020_21" localSheetId="31">'[12]2.1 Revenue_Interface'!$AB$106</definedName>
    <definedName name="BR2020_21" localSheetId="20">'[12]2.1 Revenue_Interface'!$AB$106</definedName>
    <definedName name="BR2020_21" localSheetId="21">'[12]2.1 Revenue_Interface'!$AB$106</definedName>
    <definedName name="BR2020_21" localSheetId="71">'[12]2.1 Revenue_Interface'!$AB$106</definedName>
    <definedName name="BR2020_21">'2.1 Revenue_Interface'!$AB$106</definedName>
    <definedName name="BRt" comment="Transmission Base Revenue" localSheetId="28">'[5]R6 Base revenue'!$F$12:$O$12</definedName>
    <definedName name="BRt" comment="Transmission Base Revenue" localSheetId="31">'[7]R6 TO Base revenue'!$F$11:$M$11</definedName>
    <definedName name="BRt" comment="Transmission Base Revenue" localSheetId="20">'[7]R6 TO Base revenue'!$F$11:$M$11</definedName>
    <definedName name="BRt" comment="Transmission Base Revenue" localSheetId="21">'[7]R6 TO Base revenue'!$F$11:$M$11</definedName>
    <definedName name="BRt" comment="Transmission Base Revenue" localSheetId="71">'[5]R6 Base revenue'!$F$12:$O$12</definedName>
    <definedName name="BRt" comment="Transmission Base Revenue">'[8]R6 TO Base revenue'!$F$11:$M$11</definedName>
    <definedName name="BSTC" localSheetId="31">#REF!</definedName>
    <definedName name="BSTC" localSheetId="20">#REF!</definedName>
    <definedName name="BSTC" localSheetId="21">#REF!</definedName>
    <definedName name="BSTC" localSheetId="71">#REF!</definedName>
    <definedName name="BSTC">#REF!</definedName>
    <definedName name="CANMR" localSheetId="31">#REF!</definedName>
    <definedName name="CANMR" localSheetId="20">'[5]R5 Input page'!#REF!</definedName>
    <definedName name="CANMR" localSheetId="21">'[5]R5 Input page'!#REF!</definedName>
    <definedName name="CANMR" localSheetId="71">'[5]R5 Input page'!#REF!</definedName>
    <definedName name="CANMR">'[5]R5 Input page'!#REF!</definedName>
    <definedName name="CAP" localSheetId="28">'[7]R4 Licence Condition Values'!$F$66:$M$66</definedName>
    <definedName name="CAP" localSheetId="31">'[7]R4 Licence Condition Values'!$F$66:$M$66</definedName>
    <definedName name="CAP" localSheetId="20">'[7]R4 Licence Condition Values'!$F$66:$M$66</definedName>
    <definedName name="CAP" localSheetId="21">'[7]R4 Licence Condition Values'!$F$66:$M$66</definedName>
    <definedName name="CAP" localSheetId="71">'[7]R4 Licence Condition Values'!$F$66:$M$66</definedName>
    <definedName name="CAP">'[8]R4 Licence Condition Values'!$F$66:$M$66</definedName>
    <definedName name="CCTIRG" localSheetId="31">#REF!</definedName>
    <definedName name="CCTIRG">'[5]R4 Licence Condition Values'!$D$81:$M$81</definedName>
    <definedName name="CF" localSheetId="31">#REF!</definedName>
    <definedName name="CF">'[5]R4 Licence Condition Values'!$F$61:$M$61</definedName>
    <definedName name="CfDQD" localSheetId="31">#REF!</definedName>
    <definedName name="CfDQD" localSheetId="20">'[5]R5 Input page'!#REF!</definedName>
    <definedName name="CfDQD" localSheetId="21">'[5]R5 Input page'!#REF!</definedName>
    <definedName name="CfDQD" localSheetId="71">'[5]R5 Input page'!#REF!</definedName>
    <definedName name="CfDQD">'[5]R5 Input page'!#REF!</definedName>
    <definedName name="CfDS" localSheetId="31">#REF!</definedName>
    <definedName name="CfDS">'[5]R5 Input page'!$F$132:$M$132</definedName>
    <definedName name="CfDSD" localSheetId="31">#REF!</definedName>
    <definedName name="CfDSD">'[5]R5 Input page'!$F$133:$M$133</definedName>
    <definedName name="CFTIRG" localSheetId="31">#REF!</definedName>
    <definedName name="CFTIRG">'[5]R4 Licence Condition Values'!$E$74:$M$74</definedName>
    <definedName name="CFTIRG1">'[6]R4 Licence Condition Values'!$F$75:$M$75</definedName>
    <definedName name="CFTIRG2">'[6]R4 Licence Condition Values'!$F$86:$M$86</definedName>
    <definedName name="CFTIRG3">'[6]R4 Licence Condition Values'!$F$96:$M$96</definedName>
    <definedName name="cftirg4">'[6]R4 Licence Condition Values'!$F$106:$M$106</definedName>
    <definedName name="CFTIRG5">'[6]R4 Licence Condition Values'!$F$116:$M$116</definedName>
    <definedName name="CLNGC" localSheetId="28">'[7]R5 Input page'!$F$93:$M$93</definedName>
    <definedName name="CLNGC" localSheetId="31">'[7]R5 Input page'!$F$93:$M$93</definedName>
    <definedName name="CLNGC" localSheetId="20">'[7]R5 Input page'!$F$93:$M$93</definedName>
    <definedName name="CLNGC" localSheetId="21">'[7]R5 Input page'!$F$93:$M$93</definedName>
    <definedName name="CLNGC" localSheetId="71">'[7]R5 Input page'!$F$93:$M$93</definedName>
    <definedName name="CLNGC">'[8]R5 Input page'!$F$93:$M$93</definedName>
    <definedName name="CM" localSheetId="28">'[7]R15 SO Constraint Management'!$F$15:$M$15</definedName>
    <definedName name="CM" localSheetId="31">'[7]R15 SO Constraint Management'!$F$15:$M$15</definedName>
    <definedName name="CM" localSheetId="20">'[7]R15 SO Constraint Management'!$F$15:$M$15</definedName>
    <definedName name="CM" localSheetId="21">'[7]R15 SO Constraint Management'!$F$15:$M$15</definedName>
    <definedName name="CM" localSheetId="71">'[7]R15 SO Constraint Management'!$F$15:$M$15</definedName>
    <definedName name="CM">'[8]R15 SO Constraint Management'!$F$15:$M$15</definedName>
    <definedName name="CMCA" localSheetId="28">'[7]R15 SO Constraint Management'!$F$61:$M$61</definedName>
    <definedName name="CMCA" localSheetId="31">'[7]R15 SO Constraint Management'!$F$61:$M$61</definedName>
    <definedName name="CMCA" localSheetId="20">'[7]R15 SO Constraint Management'!$F$61:$M$61</definedName>
    <definedName name="CMCA" localSheetId="21">'[7]R15 SO Constraint Management'!$F$61:$M$61</definedName>
    <definedName name="CMCA" localSheetId="71">'[7]R15 SO Constraint Management'!$F$61:$M$61</definedName>
    <definedName name="CMCA">'[8]R15 SO Constraint Management'!$F$61:$M$61</definedName>
    <definedName name="CMCE" localSheetId="28">'[7]R4 Licence Condition Values'!$F$49:$M$49</definedName>
    <definedName name="CMCE" localSheetId="31">'[7]R4 Licence Condition Values'!$F$49:$M$49</definedName>
    <definedName name="CMCE" localSheetId="20">'[7]R4 Licence Condition Values'!$F$49:$M$49</definedName>
    <definedName name="CMCE" localSheetId="21">'[7]R4 Licence Condition Values'!$F$49:$M$49</definedName>
    <definedName name="CMCE" localSheetId="71">'[7]R4 Licence Condition Values'!$F$49:$M$49</definedName>
    <definedName name="CMCE">'[8]R4 Licence Condition Values'!$F$49:$M$49</definedName>
    <definedName name="CMECAQD" localSheetId="31">#REF!</definedName>
    <definedName name="CMECAQD" localSheetId="20">'[5]R5 Input page'!#REF!</definedName>
    <definedName name="CMECAQD" localSheetId="21">'[5]R5 Input page'!#REF!</definedName>
    <definedName name="CMECAQD" localSheetId="71">'[5]R5 Input page'!#REF!</definedName>
    <definedName name="CMECAQD">'[5]R5 Input page'!#REF!</definedName>
    <definedName name="CMINVC" localSheetId="28">'[7]R15 SO Constraint Management'!$F$50:$M$50</definedName>
    <definedName name="CMINVC" localSheetId="31">'[7]R15 SO Constraint Management'!$F$50:$M$50</definedName>
    <definedName name="CMINVC" localSheetId="20">'[7]R15 SO Constraint Management'!$F$50:$M$50</definedName>
    <definedName name="CMINVC" localSheetId="21">'[7]R15 SO Constraint Management'!$F$50:$M$50</definedName>
    <definedName name="CMINVC" localSheetId="71">'[7]R15 SO Constraint Management'!$F$50:$M$50</definedName>
    <definedName name="CMINVC">'[8]R15 SO Constraint Management'!$F$50:$M$50</definedName>
    <definedName name="CMIR" localSheetId="28">'[7]R15 SO Constraint Management'!$F$33:$M$33</definedName>
    <definedName name="CMIR" localSheetId="31">'[7]R15 SO Constraint Management'!$F$33:$M$33</definedName>
    <definedName name="CMIR" localSheetId="20">'[7]R15 SO Constraint Management'!$F$33:$M$33</definedName>
    <definedName name="CMIR" localSheetId="21">'[7]R15 SO Constraint Management'!$F$33:$M$33</definedName>
    <definedName name="CMIR" localSheetId="71">'[7]R15 SO Constraint Management'!$F$33:$M$33</definedName>
    <definedName name="CMIR">'[8]R15 SO Constraint Management'!$F$33:$M$33</definedName>
    <definedName name="CMOpBT" localSheetId="28">'[7]R4 Licence Condition Values'!$F$50:$M$50</definedName>
    <definedName name="CMOpBT" localSheetId="31">'[7]R4 Licence Condition Values'!$F$50:$M$50</definedName>
    <definedName name="CMOpBT" localSheetId="20">'[7]R4 Licence Condition Values'!$F$50:$M$50</definedName>
    <definedName name="CMOpBT" localSheetId="21">'[7]R4 Licence Condition Values'!$F$50:$M$50</definedName>
    <definedName name="CMOpBT" localSheetId="71">'[7]R4 Licence Condition Values'!$F$50:$M$50</definedName>
    <definedName name="CMOpBT">'[8]R4 Licence Condition Values'!$F$50:$M$50</definedName>
    <definedName name="CMopDT" localSheetId="28">'[7]R5 Input page'!$F$127:$M$127</definedName>
    <definedName name="CMopDT" localSheetId="31">'[7]R5 Input page'!$F$127:$M$127</definedName>
    <definedName name="CMopDT" localSheetId="20">'[7]R5 Input page'!$F$127:$M$127</definedName>
    <definedName name="CMopDT" localSheetId="21">'[7]R5 Input page'!$F$127:$M$127</definedName>
    <definedName name="CMopDT" localSheetId="71">'[7]R5 Input page'!$F$127:$M$127</definedName>
    <definedName name="CMopDT">'[8]R5 Input page'!$F$127:$M$127</definedName>
    <definedName name="CMOPPM" localSheetId="28">'[7]R15 SO Constraint Management'!$F$80:$M$80</definedName>
    <definedName name="CMOPPM" localSheetId="31">'[7]R15 SO Constraint Management'!$F$80:$M$80</definedName>
    <definedName name="CMOPPM" localSheetId="20">'[7]R15 SO Constraint Management'!$F$80:$M$80</definedName>
    <definedName name="CMOPPM" localSheetId="21">'[7]R15 SO Constraint Management'!$F$80:$M$80</definedName>
    <definedName name="CMOPPM" localSheetId="71">'[7]R15 SO Constraint Management'!$F$80:$M$80</definedName>
    <definedName name="CMOPPM">'[8]R15 SO Constraint Management'!$F$80:$M$80</definedName>
    <definedName name="CMQD" localSheetId="31">#REF!</definedName>
    <definedName name="CMQD" localSheetId="20">'[5]R5 Input page'!#REF!</definedName>
    <definedName name="CMQD" localSheetId="21">'[5]R5 Input page'!#REF!</definedName>
    <definedName name="CMQD" localSheetId="71">'[5]R5 Input page'!#REF!</definedName>
    <definedName name="CMQD">'[5]R5 Input page'!#REF!</definedName>
    <definedName name="CMS" localSheetId="31">#REF!</definedName>
    <definedName name="CMS">'[5]R5 Input page'!$F$134:$M$134</definedName>
    <definedName name="CMSD" localSheetId="31">#REF!</definedName>
    <definedName name="CMSD">'[5]R5 Input page'!$F$135:$M$135</definedName>
    <definedName name="CNIARt" localSheetId="28">'[12]2.1 Revenue_Interface'!$AB$104</definedName>
    <definedName name="CNIARt" localSheetId="31">'[12]2.1 Revenue_Interface'!$AB$104</definedName>
    <definedName name="CNIARt" localSheetId="20">'[12]2.1 Revenue_Interface'!$AB$104</definedName>
    <definedName name="CNIARt" localSheetId="21">'[12]2.1 Revenue_Interface'!$AB$104</definedName>
    <definedName name="CNIARt" localSheetId="71">'[12]2.1 Revenue_Interface'!$AB$104</definedName>
    <definedName name="CNIARt">'2.1 Revenue_Interface'!$AB$104</definedName>
    <definedName name="CNIAV" localSheetId="28">'[12]2.1 Revenue_Interface'!#REF!</definedName>
    <definedName name="CNIAV" localSheetId="31">'[12]2.1 Revenue_Interface'!#REF!</definedName>
    <definedName name="CNIAV" localSheetId="20">'[12]2.1 Revenue_Interface'!#REF!</definedName>
    <definedName name="CNIAV" localSheetId="21">'[12]2.1 Revenue_Interface'!#REF!</definedName>
    <definedName name="CNIAV" localSheetId="71">'[12]2.1 Revenue_Interface'!#REF!</definedName>
    <definedName name="CNIAV">'2.1 Revenue_Interface'!#REF!</definedName>
    <definedName name="COL" localSheetId="28">'[7]R4 Licence Condition Values'!$F$67:$M$67</definedName>
    <definedName name="COL" localSheetId="31">'[7]R4 Licence Condition Values'!$F$67:$M$67</definedName>
    <definedName name="COL" localSheetId="20">'[7]R4 Licence Condition Values'!$F$67:$M$67</definedName>
    <definedName name="COL" localSheetId="21">'[7]R4 Licence Condition Values'!$F$67:$M$67</definedName>
    <definedName name="COL" localSheetId="71">'[7]R4 Licence Condition Values'!$F$67:$M$67</definedName>
    <definedName name="COL">'[8]R4 Licence Condition Values'!$F$67:$M$67</definedName>
    <definedName name="Combine_Lookup" localSheetId="28">#REF!</definedName>
    <definedName name="Combine_Lookup" localSheetId="31">#REF!</definedName>
    <definedName name="Combine_Lookup" localSheetId="20">#REF!</definedName>
    <definedName name="Combine_Lookup" localSheetId="21">#REF!</definedName>
    <definedName name="Combine_Lookup" localSheetId="71">#REF!</definedName>
    <definedName name="Combine_Lookup">#REF!</definedName>
    <definedName name="Combine_Valid" localSheetId="28">'[13]5.8 Decommissioned Sum '!#REF!</definedName>
    <definedName name="Combine_Valid" localSheetId="31">'[13]5.8 Decommissioned Sum '!#REF!</definedName>
    <definedName name="Combine_Valid" localSheetId="20">'[13]5.8 Decommissioned Sum '!#REF!</definedName>
    <definedName name="Combine_Valid" localSheetId="21">'[13]5.8 Decommissioned Sum '!#REF!</definedName>
    <definedName name="Combine_Valid" localSheetId="71">'[13]5.8 Decommissioned Sum '!#REF!</definedName>
    <definedName name="Combine_Valid">'[13]5.8 Decommissioned Sum '!#REF!</definedName>
    <definedName name="Company_Name" localSheetId="28">#REF!</definedName>
    <definedName name="Company_Name" localSheetId="31">#REF!</definedName>
    <definedName name="Company_Name" localSheetId="20">#REF!</definedName>
    <definedName name="Company_Name" localSheetId="21">#REF!</definedName>
    <definedName name="Company_Name" localSheetId="71">#REF!</definedName>
    <definedName name="Company_Name">#REF!</definedName>
    <definedName name="CompName" localSheetId="28">'[5]R5 Input page'!$E$6</definedName>
    <definedName name="CompName" localSheetId="31">#REF!</definedName>
    <definedName name="CompName" localSheetId="71">'[5]R5 Input page'!$E$6</definedName>
    <definedName name="CompName">#REF!</definedName>
    <definedName name="CONADJ">'[6]R8 Output incentives'!$H$151:$O$151</definedName>
    <definedName name="CSSAF" localSheetId="28">'[7]TO Incentives'!#REF!</definedName>
    <definedName name="CSSAF" localSheetId="31">'[7]TO Incentives'!#REF!</definedName>
    <definedName name="CSSAF" localSheetId="20">'[7]TO Incentives'!#REF!</definedName>
    <definedName name="CSSAF" localSheetId="21">'[7]TO Incentives'!#REF!</definedName>
    <definedName name="CSSAF" localSheetId="71">'[7]TO Incentives'!#REF!</definedName>
    <definedName name="CSSAF">'[8]TO Incentives'!#REF!</definedName>
    <definedName name="CSSCAP" localSheetId="31">#REF!</definedName>
    <definedName name="CSSCAP">'[5]R4 Licence Condition Values'!$F$48:$M$48</definedName>
    <definedName name="CSSCOL" localSheetId="31">#REF!</definedName>
    <definedName name="CSSCOL">'[5]R4 Licence Condition Values'!$F$49:$M$49</definedName>
    <definedName name="CSSDPA" localSheetId="31">#REF!</definedName>
    <definedName name="CSSDPA">'[5]R4 Licence Condition Values'!$F$51:$M$51</definedName>
    <definedName name="CSSP" localSheetId="31">#REF!</definedName>
    <definedName name="CSSP">'[5]R5 Input page'!$D$91:$M$91</definedName>
    <definedName name="CSSPRO" localSheetId="31">#REF!</definedName>
    <definedName name="CSSPRO">'[5]R4 Licence Condition Values'!$F$45:$M$45</definedName>
    <definedName name="CSSS" localSheetId="31">#REF!</definedName>
    <definedName name="CSSS">'[5]R15 SO Internal'!$F$91:$M$91</definedName>
    <definedName name="CSSSCfD" localSheetId="31">#REF!</definedName>
    <definedName name="CSSSCfD" localSheetId="20">'[5]R5 Input page'!#REF!</definedName>
    <definedName name="CSSSCfD" localSheetId="21">'[5]R5 Input page'!#REF!</definedName>
    <definedName name="CSSSCfD" localSheetId="71">'[5]R5 Input page'!#REF!</definedName>
    <definedName name="CSSSCfD">'[5]R5 Input page'!#REF!</definedName>
    <definedName name="CSSSCM" localSheetId="31">#REF!</definedName>
    <definedName name="CSSSCM" localSheetId="71">'[5]R5 Input page'!#REF!</definedName>
    <definedName name="CSSSCM">'[5]R5 Input page'!#REF!</definedName>
    <definedName name="CSST" localSheetId="31">#REF!</definedName>
    <definedName name="CSST">'[5]R4 Licence Condition Values'!$F$47:$M$47</definedName>
    <definedName name="CSSUPA" localSheetId="31">#REF!</definedName>
    <definedName name="CSSUPA">'[5]R4 Licence Condition Values'!$F$50:$M$50</definedName>
    <definedName name="CTE" localSheetId="31">'[14]R8 Output incentives'!#REF!</definedName>
    <definedName name="CTE" localSheetId="20">'[5]R8 Output incentives'!#REF!</definedName>
    <definedName name="CTE" localSheetId="21">'[5]R8 Output incentives'!#REF!</definedName>
    <definedName name="CTE" localSheetId="71">'[5]R8 Output incentives'!#REF!</definedName>
    <definedName name="CTE">'[5]R8 Output incentives'!#REF!</definedName>
    <definedName name="Cwvu.CapersView." localSheetId="28" hidden="1">[4]Sheet1!#REF!</definedName>
    <definedName name="Cwvu.CapersView." localSheetId="31" hidden="1">[4]Sheet1!#REF!</definedName>
    <definedName name="Cwvu.CapersView." localSheetId="20" hidden="1">[4]Sheet1!#REF!</definedName>
    <definedName name="Cwvu.CapersView." localSheetId="21" hidden="1">[4]Sheet1!#REF!</definedName>
    <definedName name="Cwvu.CapersView." localSheetId="71" hidden="1">[4]Sheet1!#REF!</definedName>
    <definedName name="Cwvu.CapersView." localSheetId="62" hidden="1">[4]Sheet1!#REF!</definedName>
    <definedName name="Cwvu.CapersView." hidden="1">[4]Sheet1!#REF!</definedName>
    <definedName name="Cwvu.Japan_Capers_Ed_Pub." localSheetId="28" hidden="1">[4]Sheet1!#REF!</definedName>
    <definedName name="Cwvu.Japan_Capers_Ed_Pub." localSheetId="31" hidden="1">[4]Sheet1!#REF!</definedName>
    <definedName name="Cwvu.Japan_Capers_Ed_Pub." localSheetId="71" hidden="1">[4]Sheet1!#REF!</definedName>
    <definedName name="Cwvu.Japan_Capers_Ed_Pub." localSheetId="62" hidden="1">[4]Sheet1!#REF!</definedName>
    <definedName name="Cwvu.Japan_Capers_Ed_Pub." hidden="1">[4]Sheet1!#REF!</definedName>
    <definedName name="CxIncRA" localSheetId="28">'[7]R5 Input page'!$E$32</definedName>
    <definedName name="CxIncRA" localSheetId="31">'[7]R5 Input page'!$E$32</definedName>
    <definedName name="CxIncRA" localSheetId="20">'[7]R5 Input page'!$E$32</definedName>
    <definedName name="CxIncRA" localSheetId="21">'[7]R5 Input page'!$E$32</definedName>
    <definedName name="CxIncRA" localSheetId="71">'[7]R5 Input page'!$E$32</definedName>
    <definedName name="CxIncRA">'[8]R5 Input page'!$E$32</definedName>
    <definedName name="DecimalPlaces" localSheetId="31">'[15]E0.5_Data_Constants'!$B$7</definedName>
    <definedName name="DecimalPlaces">0.01</definedName>
    <definedName name="DELINC" localSheetId="28">'[7]R17 SO Legacy Permits'!$F$11</definedName>
    <definedName name="DELINC" localSheetId="31">'[7]R17 SO Legacy Permits'!$F$11</definedName>
    <definedName name="DELINC" localSheetId="20">'[7]R17 SO Legacy Permits'!$F$11</definedName>
    <definedName name="DELINC" localSheetId="21">'[7]R17 SO Legacy Permits'!$F$11</definedName>
    <definedName name="DELINC" localSheetId="71">'[7]R17 SO Legacy Permits'!$F$11</definedName>
    <definedName name="DELINC">'[8]R17 SO Legacy Permits'!$F$11</definedName>
    <definedName name="Dep" localSheetId="31">#REF!</definedName>
    <definedName name="Dep">'[5]R4 Licence Condition Values'!$E$78:$M$78</definedName>
    <definedName name="Dep_3">'[6]R4 Licence Condition Values'!$F$100:$M$100</definedName>
    <definedName name="Dep_4">'[6]R4 Licence Condition Values'!$F$110:$M$110</definedName>
    <definedName name="Dep_5">'[6]R4 Licence Condition Values'!$F$120:$M$120</definedName>
    <definedName name="DFA" localSheetId="31">#REF!</definedName>
    <definedName name="DFA">'[5]R15 SO Internal'!$F$68:$M$68</definedName>
    <definedName name="DFAA" localSheetId="31">#REF!</definedName>
    <definedName name="DFAA" localSheetId="20">'[5]R5 Input page'!#REF!</definedName>
    <definedName name="DFAA" localSheetId="21">'[5]R5 Input page'!#REF!</definedName>
    <definedName name="DFAA" localSheetId="71">'[5]R5 Input page'!#REF!</definedName>
    <definedName name="DFAA">'[5]R5 Input page'!#REF!</definedName>
    <definedName name="DFAB" localSheetId="31">#REF!</definedName>
    <definedName name="DFAB" localSheetId="71">'[5]R5 Input page'!#REF!</definedName>
    <definedName name="DFAB">'[5]R5 Input page'!#REF!</definedName>
    <definedName name="DFAC" localSheetId="31">#REF!</definedName>
    <definedName name="DFAC" localSheetId="20">'[5]R5 Input page'!#REF!</definedName>
    <definedName name="DFAC" localSheetId="21">'[5]R5 Input page'!#REF!</definedName>
    <definedName name="DFAC" localSheetId="71">'[5]R5 Input page'!#REF!</definedName>
    <definedName name="DFAC">'[5]R5 Input page'!#REF!</definedName>
    <definedName name="Dia_Valid" localSheetId="28">'[13]5.8 Decommissioned Sum '!#REF!</definedName>
    <definedName name="Dia_Valid" localSheetId="31">'[13]5.8 Decommissioned Sum '!#REF!</definedName>
    <definedName name="Dia_Valid" localSheetId="71">'[13]5.8 Decommissioned Sum '!#REF!</definedName>
    <definedName name="Dia_Valid">'[13]5.8 Decommissioned Sum '!#REF!</definedName>
    <definedName name="DIS" localSheetId="31">#REF!</definedName>
    <definedName name="DIS">'[5]R5 Input page'!$E$56:$M$56</definedName>
    <definedName name="Dist_Valid" localSheetId="28">'[13]5.8 Decommissioned Sum '!#REF!</definedName>
    <definedName name="Dist_Valid" localSheetId="31">'[13]5.8 Decommissioned Sum '!#REF!</definedName>
    <definedName name="Dist_Valid" localSheetId="20">'[13]5.8 Decommissioned Sum '!#REF!</definedName>
    <definedName name="Dist_Valid" localSheetId="21">'[13]5.8 Decommissioned Sum '!#REF!</definedName>
    <definedName name="Dist_Valid" localSheetId="71">'[13]5.8 Decommissioned Sum '!#REF!</definedName>
    <definedName name="Dist_Valid">'[13]5.8 Decommissioned Sum '!#REF!</definedName>
    <definedName name="DRI" localSheetId="31">#REF!</definedName>
    <definedName name="DRI">'[5]R5 Input page'!$E$128:$M$128</definedName>
    <definedName name="Driver_Valid" localSheetId="28">'[13]5.8 Decommissioned Sum '!#REF!</definedName>
    <definedName name="Driver_Valid" localSheetId="31">'[13]5.8 Decommissioned Sum '!#REF!</definedName>
    <definedName name="Driver_Valid" localSheetId="20">'[13]5.8 Decommissioned Sum '!#REF!</definedName>
    <definedName name="Driver_Valid" localSheetId="21">'[13]5.8 Decommissioned Sum '!#REF!</definedName>
    <definedName name="Driver_Valid" localSheetId="71">'[13]5.8 Decommissioned Sum '!#REF!</definedName>
    <definedName name="Driver_Valid">'[13]5.8 Decommissioned Sum '!#REF!</definedName>
    <definedName name="DSF" localSheetId="28">'[7]R4 Licence Condition Values'!$F$65:$M$65</definedName>
    <definedName name="DSF" localSheetId="31">'[7]R4 Licence Condition Values'!$F$65:$M$65</definedName>
    <definedName name="DSF" localSheetId="20">'[7]R4 Licence Condition Values'!$F$65:$M$65</definedName>
    <definedName name="DSF" localSheetId="21">'[7]R4 Licence Condition Values'!$F$65:$M$65</definedName>
    <definedName name="DSF" localSheetId="71">'[7]R4 Licence Condition Values'!$F$65:$M$65</definedName>
    <definedName name="DSF">'[8]R4 Licence Condition Values'!$F$65:$M$65</definedName>
    <definedName name="DSP" localSheetId="31">#REF!</definedName>
    <definedName name="DSP">'[5]R5 Input page'!$D$100:$M$100</definedName>
    <definedName name="DSR" localSheetId="31">#REF!</definedName>
    <definedName name="DSR">'[5]R15 SO Internal'!$F$82:$M$82</definedName>
    <definedName name="DSRpq" localSheetId="31">#REF!</definedName>
    <definedName name="DSRpq">'[5]R5 Input page'!$F$127:$M$127</definedName>
    <definedName name="ECC" localSheetId="28">'[7]R5 Input page'!$F$134:$M$134</definedName>
    <definedName name="ECC" localSheetId="31">'[7]R5 Input page'!$F$134:$M$134</definedName>
    <definedName name="ECC" localSheetId="20">'[7]R5 Input page'!$F$134:$M$134</definedName>
    <definedName name="ECC" localSheetId="21">'[7]R5 Input page'!$F$134:$M$134</definedName>
    <definedName name="ECC" localSheetId="71">'[7]R5 Input page'!$F$134:$M$134</definedName>
    <definedName name="ECC">'[8]R5 Input page'!$F$134:$M$134</definedName>
    <definedName name="ECCC" localSheetId="28">'[7]R5 Input page'!$F$129:$M$129</definedName>
    <definedName name="ECCC" localSheetId="31">'[7]R5 Input page'!$F$129:$M$129</definedName>
    <definedName name="ECCC" localSheetId="20">'[7]R5 Input page'!$F$129:$M$129</definedName>
    <definedName name="ECCC" localSheetId="21">'[7]R5 Input page'!$F$129:$M$129</definedName>
    <definedName name="ECCC" localSheetId="71">'[7]R5 Input page'!$F$129:$M$129</definedName>
    <definedName name="ECCC">'[8]R5 Input page'!$F$129:$M$129</definedName>
    <definedName name="ECNIAt" localSheetId="28">'[12]2.1 Revenue_Interface'!$AB$103</definedName>
    <definedName name="ECNIAt" localSheetId="31">'[12]2.1 Revenue_Interface'!$AB$103</definedName>
    <definedName name="ECNIAt" localSheetId="20">'[12]2.1 Revenue_Interface'!$AB$103</definedName>
    <definedName name="ECNIAt" localSheetId="21">'[12]2.1 Revenue_Interface'!$AB$103</definedName>
    <definedName name="ECNIAt" localSheetId="71">'[12]2.1 Revenue_Interface'!$AB$103</definedName>
    <definedName name="ECNIAt">'2.1 Revenue_Interface'!$AB$103</definedName>
    <definedName name="EDR" localSheetId="31">'[14]R8 Output incentives'!$F$140:$M$140</definedName>
    <definedName name="EDR">'[5]R8 Output incentives'!$F$140:$O$140</definedName>
    <definedName name="EDRO" localSheetId="31">#REF!</definedName>
    <definedName name="EDRO">'[5]R5 Input page'!$F$79:$M$79</definedName>
    <definedName name="EEPTA" localSheetId="28">'[7]R5 Input page'!$F$140:$M$140</definedName>
    <definedName name="EEPTA" localSheetId="31">'[7]R5 Input page'!$F$140:$M$140</definedName>
    <definedName name="EEPTA" localSheetId="20">'[7]R5 Input page'!$F$140:$M$140</definedName>
    <definedName name="EEPTA" localSheetId="21">'[7]R5 Input page'!$F$140:$M$140</definedName>
    <definedName name="EEPTA" localSheetId="71">'[7]R5 Input page'!$F$140:$M$140</definedName>
    <definedName name="EEPTA">'[8]R5 Input page'!$F$140:$M$140</definedName>
    <definedName name="EINIAT" localSheetId="31">#REF!</definedName>
    <definedName name="EINIAT" localSheetId="20">'[5]R5 Input page'!#REF!</definedName>
    <definedName name="EINIAT" localSheetId="21">'[5]R5 Input page'!#REF!</definedName>
    <definedName name="EINIAT" localSheetId="71">'[5]R5 Input page'!#REF!</definedName>
    <definedName name="EINIAT">'[5]R5 Input page'!#REF!</definedName>
    <definedName name="ENCMC" localSheetId="28">'[7]R15 SO Constraint Management'!$F$89:$M$89</definedName>
    <definedName name="ENCMC" localSheetId="31">'[7]R15 SO Constraint Management'!$F$89:$M$89</definedName>
    <definedName name="ENCMC" localSheetId="20">'[7]R15 SO Constraint Management'!$F$89:$M$89</definedName>
    <definedName name="ENCMC" localSheetId="21">'[7]R15 SO Constraint Management'!$F$89:$M$89</definedName>
    <definedName name="ENCMC" localSheetId="71">'[7]R15 SO Constraint Management'!$F$89:$M$89</definedName>
    <definedName name="ENCMC">'[8]R15 SO Constraint Management'!$F$89:$M$89</definedName>
    <definedName name="EnCMInv" localSheetId="28">'[7]R5 Input page'!$F$115:$M$115</definedName>
    <definedName name="EnCMInv" localSheetId="31">'[7]R5 Input page'!$F$115:$M$115</definedName>
    <definedName name="EnCMInv" localSheetId="20">'[7]R5 Input page'!$F$115:$M$115</definedName>
    <definedName name="EnCMInv" localSheetId="21">'[7]R5 Input page'!$F$115:$M$115</definedName>
    <definedName name="EnCMInv" localSheetId="71">'[7]R5 Input page'!$F$115:$M$115</definedName>
    <definedName name="EnCMInv">'[8]R5 Input page'!$F$115:$M$115</definedName>
    <definedName name="EnCMOp" localSheetId="28">'[7]R5 Input page'!$F$112:$M$112</definedName>
    <definedName name="EnCMOp" localSheetId="31">'[7]R5 Input page'!$F$112:$M$112</definedName>
    <definedName name="EnCMOp" localSheetId="20">'[7]R5 Input page'!$F$112:$M$112</definedName>
    <definedName name="EnCMOp" localSheetId="21">'[7]R5 Input page'!$F$112:$M$112</definedName>
    <definedName name="EnCMOp" localSheetId="71">'[7]R5 Input page'!$F$112:$M$112</definedName>
    <definedName name="EnCMOp">'[8]R5 Input page'!$F$112:$M$112</definedName>
    <definedName name="ENIA" localSheetId="31">#REF!</definedName>
    <definedName name="ENIA">'[5]R5 Input page'!$F$106:$M$106</definedName>
    <definedName name="ENIA2020_21" localSheetId="28">'[12]2.1 Revenue_Interface'!$AB$107</definedName>
    <definedName name="ENIA2020_21" localSheetId="31">'[12]2.1 Revenue_Interface'!$AB$107</definedName>
    <definedName name="ENIA2020_21" localSheetId="20">'[12]2.1 Revenue_Interface'!$AB$107</definedName>
    <definedName name="ENIA2020_21" localSheetId="21">'[12]2.1 Revenue_Interface'!$AB$107</definedName>
    <definedName name="ENIA2020_21" localSheetId="71">'[12]2.1 Revenue_Interface'!$AB$107</definedName>
    <definedName name="ENIA2020_21">'2.1 Revenue_Interface'!$AB$107</definedName>
    <definedName name="ENSA" localSheetId="31">#REF!</definedName>
    <definedName name="ENSA">'[5]R5 Input page'!$D$86:$M$86</definedName>
    <definedName name="ENST">#REF!</definedName>
    <definedName name="EPT" localSheetId="28">'[7]R5 Input page'!$F$139:$M$139</definedName>
    <definedName name="EPT" localSheetId="31">'[7]R5 Input page'!$F$139:$M$139</definedName>
    <definedName name="EPT" localSheetId="20">'[7]R5 Input page'!$F$139:$M$139</definedName>
    <definedName name="EPT" localSheetId="21">'[7]R5 Input page'!$F$139:$M$139</definedName>
    <definedName name="EPT" localSheetId="71">'[7]R5 Input page'!$F$139:$M$139</definedName>
    <definedName name="EPT">'[8]R5 Input page'!$F$139:$M$139</definedName>
    <definedName name="ETIRG" localSheetId="31">'[14]R11 TIRG'!$E$69:$M$69</definedName>
    <definedName name="ETIRG">'[5]R11 TIRG'!$E$69:$M$69</definedName>
    <definedName name="ETIRGC" localSheetId="31">#REF!</definedName>
    <definedName name="ETIRGC">'[5]R4 Licence Condition Values'!$E$79:$M$79</definedName>
    <definedName name="ETIRGC2">'[6]R4 Licence Condition Values'!$F$91:$M$91</definedName>
    <definedName name="ETIRGC3">'[6]R4 Licence Condition Values'!$F$101:$M$101</definedName>
    <definedName name="ETIRGC4">'[6]R4 Licence Condition Values'!$F$111:$M$111</definedName>
    <definedName name="ETIRGC5">'[6]R4 Licence Condition Values'!$F$121:$M$121</definedName>
    <definedName name="ETIRGORAV" localSheetId="31">#REF!</definedName>
    <definedName name="ETIRGORAV">'[5]R4 Licence Condition Values'!$D$77</definedName>
    <definedName name="ETIRGORAV2">'[6]R4 Licence Condition Values'!$F$89:$M$89</definedName>
    <definedName name="ETIRGORAV3">'[6]R4 Licence Condition Values'!$F$99:$M$99</definedName>
    <definedName name="ETIRGORAV4">'[6]R4 Licence Condition Values'!$F$109:$M$109</definedName>
    <definedName name="ETIRGORAV5">'[6]R4 Licence Condition Values'!$F$119:$M$119</definedName>
    <definedName name="ExBBCNLRA" localSheetId="28">'[7]R5 Input page'!$F$114:$M$114</definedName>
    <definedName name="ExBBCNLRA" localSheetId="31">'[7]R5 Input page'!$F$114:$M$114</definedName>
    <definedName name="ExBBCNLRA" localSheetId="20">'[7]R5 Input page'!$F$114:$M$114</definedName>
    <definedName name="ExBBCNLRA" localSheetId="21">'[7]R5 Input page'!$F$114:$M$114</definedName>
    <definedName name="ExBBCNLRA" localSheetId="71">'[7]R5 Input page'!$F$114:$M$114</definedName>
    <definedName name="ExBBCNLRA">'[8]R5 Input page'!$F$114:$M$114</definedName>
    <definedName name="ExCC" localSheetId="28">'[7]R5 Input page'!$F$160:$M$160</definedName>
    <definedName name="ExCC" localSheetId="31">'[7]R5 Input page'!$F$160:$M$160</definedName>
    <definedName name="ExCC" localSheetId="20">'[7]R5 Input page'!$F$160:$M$160</definedName>
    <definedName name="ExCC" localSheetId="21">'[7]R5 Input page'!$F$160:$M$160</definedName>
    <definedName name="ExCC" localSheetId="71">'[7]R5 Input page'!$F$160:$M$160</definedName>
    <definedName name="ExCC">'[8]R5 Input page'!$F$160:$M$160</definedName>
    <definedName name="EXCMC" localSheetId="28">'[7]R15 SO Constraint Management'!$F$98:$M$98</definedName>
    <definedName name="EXCMC" localSheetId="31">'[7]R15 SO Constraint Management'!$F$98:$M$98</definedName>
    <definedName name="EXCMC" localSheetId="20">'[7]R15 SO Constraint Management'!$F$98:$M$98</definedName>
    <definedName name="EXCMC" localSheetId="21">'[7]R15 SO Constraint Management'!$F$98:$M$98</definedName>
    <definedName name="EXCMC" localSheetId="71">'[7]R15 SO Constraint Management'!$F$98:$M$98</definedName>
    <definedName name="EXCMC">'[8]R15 SO Constraint Management'!$F$98:$M$98</definedName>
    <definedName name="ExCMInv" localSheetId="28">'[7]R5 Input page'!$F$116:$M$116</definedName>
    <definedName name="ExCMInv" localSheetId="31">'[7]R5 Input page'!$F$116:$M$116</definedName>
    <definedName name="ExCMInv" localSheetId="20">'[7]R5 Input page'!$F$116:$M$116</definedName>
    <definedName name="ExCMInv" localSheetId="21">'[7]R5 Input page'!$F$116:$M$116</definedName>
    <definedName name="ExCMInv" localSheetId="71">'[7]R5 Input page'!$F$116:$M$116</definedName>
    <definedName name="ExCMInv">'[8]R5 Input page'!$F$116:$M$116</definedName>
    <definedName name="EXCMOp" localSheetId="28">'[7]R5 Input page'!$F$113:$M$113</definedName>
    <definedName name="EXCMOp" localSheetId="31">'[7]R5 Input page'!$F$113:$M$113</definedName>
    <definedName name="EXCMOp" localSheetId="20">'[7]R5 Input page'!$F$113:$M$113</definedName>
    <definedName name="EXCMOp" localSheetId="21">'[7]R5 Input page'!$F$113:$M$113</definedName>
    <definedName name="EXCMOp" localSheetId="71">'[7]R5 Input page'!$F$113:$M$113</definedName>
    <definedName name="EXCMOp">'[8]R5 Input page'!$F$113:$M$113</definedName>
    <definedName name="ExRO" localSheetId="28">'[7]R5 Input page'!$F$159:$M$159</definedName>
    <definedName name="ExRO" localSheetId="31">'[7]R5 Input page'!$F$159:$M$159</definedName>
    <definedName name="ExRO" localSheetId="20">'[7]R5 Input page'!$F$159:$M$159</definedName>
    <definedName name="ExRO" localSheetId="21">'[7]R5 Input page'!$F$159:$M$159</definedName>
    <definedName name="ExRO" localSheetId="71">'[7]R5 Input page'!$F$159:$M$159</definedName>
    <definedName name="ExRO">'[8]R5 Input page'!$F$159:$M$159</definedName>
    <definedName name="f" localSheetId="26" hidden="1">{"'PRODUCTIONCOST SHEET'!$B$3:$G$48"}</definedName>
    <definedName name="f" localSheetId="27" hidden="1">{"'PRODUCTIONCOST SHEET'!$B$3:$G$48"}</definedName>
    <definedName name="f" localSheetId="28" hidden="1">{"'PRODUCTIONCOST SHEET'!$B$3:$G$48"}</definedName>
    <definedName name="f" localSheetId="31"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44" hidden="1">{"'PRODUCTIONCOST SHEET'!$B$3:$G$48"}</definedName>
    <definedName name="f" localSheetId="71" hidden="1">{"'PRODUCTIONCOST SHEET'!$B$3:$G$48"}</definedName>
    <definedName name="f" localSheetId="62" hidden="1">{"'PRODUCTIONCOST SHEET'!$B$3:$G$48"}</definedName>
    <definedName name="f" localSheetId="63" hidden="1">{"'PRODUCTIONCOST SHEET'!$B$3:$G$48"}</definedName>
    <definedName name="f" localSheetId="64" hidden="1">{"'PRODUCTIONCOST SHEET'!$B$3:$G$48"}</definedName>
    <definedName name="f" localSheetId="72" hidden="1">{"'PRODUCTIONCOST SHEET'!$B$3:$G$48"}</definedName>
    <definedName name="f" localSheetId="82" hidden="1">{"'PRODUCTIONCOST SHEET'!$B$3:$G$48"}</definedName>
    <definedName name="f" localSheetId="73" hidden="1">{"'PRODUCTIONCOST SHEET'!$B$3:$G$48"}</definedName>
    <definedName name="f" localSheetId="74" hidden="1">{"'PRODUCTIONCOST SHEET'!$B$3:$G$48"}</definedName>
    <definedName name="f" localSheetId="75" hidden="1">{"'PRODUCTIONCOST SHEET'!$B$3:$G$48"}</definedName>
    <definedName name="f" localSheetId="76" hidden="1">{"'PRODUCTIONCOST SHEET'!$B$3:$G$48"}</definedName>
    <definedName name="f" localSheetId="79" hidden="1">{"'PRODUCTIONCOST SHEET'!$B$3:$G$48"}</definedName>
    <definedName name="f" localSheetId="80" hidden="1">{"'PRODUCTIONCOST SHEET'!$B$3:$G$48"}</definedName>
    <definedName name="f" hidden="1">{"'PRODUCTIONCOST SHEET'!$B$3:$G$48"}</definedName>
    <definedName name="FactAA">'[6]R5 Input page'!#REF!</definedName>
    <definedName name="FactBB">'[6]R5 Input page'!#REF!</definedName>
    <definedName name="FactX">'[6]R5 Input page'!#REF!</definedName>
    <definedName name="FactY">'[6]R5 Input page'!#REF!</definedName>
    <definedName name="FactZ">'[6]R5 Input page'!#REF!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31"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44" hidden="1">{#N/A,#N/A,FALSE,"PRJCTED MNTHLY QTY's"}</definedName>
    <definedName name="ff" localSheetId="71" hidden="1">{#N/A,#N/A,FALSE,"PRJCTED MNTHLY QTY's"}</definedName>
    <definedName name="ff" localSheetId="62" hidden="1">{#N/A,#N/A,FALSE,"PRJCTED MNTHLY QTY's"}</definedName>
    <definedName name="ff" localSheetId="63" hidden="1">{#N/A,#N/A,FALSE,"PRJCTED MNTHLY QTY's"}</definedName>
    <definedName name="ff" localSheetId="64" hidden="1">{#N/A,#N/A,FALSE,"PRJCTED MNTHLY QTY's"}</definedName>
    <definedName name="ff" localSheetId="72" hidden="1">{#N/A,#N/A,FALSE,"PRJCTED MNTHLY QTY's"}</definedName>
    <definedName name="ff" localSheetId="82" hidden="1">{#N/A,#N/A,FALSE,"PRJCTED MNTHLY QTY's"}</definedName>
    <definedName name="ff" localSheetId="73" hidden="1">{#N/A,#N/A,FALSE,"PRJCTED MNTHLY QTY's"}</definedName>
    <definedName name="ff" localSheetId="74" hidden="1">{#N/A,#N/A,FALSE,"PRJCTED MNTHLY QTY's"}</definedName>
    <definedName name="ff" localSheetId="75" hidden="1">{#N/A,#N/A,FALSE,"PRJCTED MNTHLY QTY's"}</definedName>
    <definedName name="ff" localSheetId="76" hidden="1">{#N/A,#N/A,FALSE,"PRJCTED MNTHLY QTY's"}</definedName>
    <definedName name="ff" localSheetId="79" hidden="1">{#N/A,#N/A,FALSE,"PRJCTED MNTHLY QTY's"}</definedName>
    <definedName name="ff" localSheetId="80"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31"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44" hidden="1">{#N/A,#N/A,FALSE,"PRJCTED QTRLY QTY's"}</definedName>
    <definedName name="fffff" localSheetId="71" hidden="1">{#N/A,#N/A,FALSE,"PRJCTED QTRLY QTY's"}</definedName>
    <definedName name="fffff" localSheetId="62" hidden="1">{#N/A,#N/A,FALSE,"PRJCTED QTRLY QTY's"}</definedName>
    <definedName name="fffff" localSheetId="63" hidden="1">{#N/A,#N/A,FALSE,"PRJCTED QTRLY QTY's"}</definedName>
    <definedName name="fffff" localSheetId="64" hidden="1">{#N/A,#N/A,FALSE,"PRJCTED QTRLY QTY's"}</definedName>
    <definedName name="fffff" localSheetId="72" hidden="1">{#N/A,#N/A,FALSE,"PRJCTED QTRLY QTY's"}</definedName>
    <definedName name="fffff" localSheetId="82" hidden="1">{#N/A,#N/A,FALSE,"PRJCTED QTRLY QTY's"}</definedName>
    <definedName name="fffff" localSheetId="73" hidden="1">{#N/A,#N/A,FALSE,"PRJCTED QTRLY QTY's"}</definedName>
    <definedName name="fffff" localSheetId="74" hidden="1">{#N/A,#N/A,FALSE,"PRJCTED QTRLY QTY's"}</definedName>
    <definedName name="fffff" localSheetId="75" hidden="1">{#N/A,#N/A,FALSE,"PRJCTED QTRLY QTY's"}</definedName>
    <definedName name="fffff" localSheetId="76" hidden="1">{#N/A,#N/A,FALSE,"PRJCTED QTRLY QTY's"}</definedName>
    <definedName name="fffff" localSheetId="79" hidden="1">{#N/A,#N/A,FALSE,"PRJCTED QTRLY QTY's"}</definedName>
    <definedName name="fffff" localSheetId="80" hidden="1">{#N/A,#N/A,FALSE,"PRJCTED QTRLY QTY's"}</definedName>
    <definedName name="fffff" hidden="1">{#N/A,#N/A,FALSE,"PRJCTED QTRLY QTY's"}</definedName>
    <definedName name="FTI" localSheetId="28">'[7]R5 Input page'!$F$89:$M$89</definedName>
    <definedName name="FTI" localSheetId="31">'[7]R5 Input page'!$F$89:$M$89</definedName>
    <definedName name="FTI" localSheetId="20">'[7]R5 Input page'!$F$89:$M$89</definedName>
    <definedName name="FTI" localSheetId="21">'[7]R5 Input page'!$F$89:$M$89</definedName>
    <definedName name="FTI" localSheetId="71">'[7]R5 Input page'!$F$89:$M$89</definedName>
    <definedName name="FTI">'[8]R5 Input page'!$F$89:$M$89</definedName>
    <definedName name="FTIRG" localSheetId="31">'[14]R11 TIRG'!$E$41:$M$41</definedName>
    <definedName name="FTIRG">'[5]R11 TIRG'!$E$41:$M$41</definedName>
    <definedName name="FTIRG2">'[6]R4 Licence Condition Values'!$F$87:$M$87</definedName>
    <definedName name="FTIRGC" localSheetId="31">#REF!</definedName>
    <definedName name="FTIRGC">'[5]R4 Licence Condition Values'!$E$75:$M$75</definedName>
    <definedName name="FTIRGC3">'[6]R4 Licence Condition Values'!$F$97:$M$97</definedName>
    <definedName name="FTIRGC4">'[6]R4 Licence Condition Values'!$F$107:$M$107</definedName>
    <definedName name="FTIRGC5">'[6]R4 Licence Condition Values'!$F$117:$M$117</definedName>
    <definedName name="ftirgdepn" localSheetId="31">#REF!</definedName>
    <definedName name="ftirgdepn">'[5]R4 Licence Condition Values'!$E$76:$M$76</definedName>
    <definedName name="FTIRGDepn2">'[6]R4 Licence Condition Values'!$F$88:$M$88</definedName>
    <definedName name="FTIRGDepn3">'[6]R4 Licence Condition Values'!$F$98:$M$98</definedName>
    <definedName name="FTIRGDepn4">'[6]R4 Licence Condition Values'!$F$108:$M$108</definedName>
    <definedName name="FTIRGDEPN5">'[6]R4 Licence Condition Values'!$F$118:$M$118</definedName>
    <definedName name="FYADD" localSheetId="31">#REF!</definedName>
    <definedName name="FYADD">'[5]R5 Input page'!$F$99:$M$99</definedName>
    <definedName name="FYDSP" localSheetId="31">#REF!</definedName>
    <definedName name="FYDSP">'[5]R5 Input page'!$F$101:$M$101</definedName>
    <definedName name="GDN" localSheetId="28">#REF!</definedName>
    <definedName name="GDN" localSheetId="31">#REF!</definedName>
    <definedName name="GDN" localSheetId="20">#REF!</definedName>
    <definedName name="GDN" localSheetId="21">#REF!</definedName>
    <definedName name="GDN" localSheetId="71">#REF!</definedName>
    <definedName name="GDN">#REF!</definedName>
    <definedName name="GDN_PF" localSheetId="28">#REF!</definedName>
    <definedName name="GDN_PF" localSheetId="31">#REF!</definedName>
    <definedName name="GDN_PF" localSheetId="71">#REF!</definedName>
    <definedName name="GDN_PF">#REF!</definedName>
    <definedName name="GHGC" localSheetId="28">'[7]R5 Input page'!$F$147:$M$147</definedName>
    <definedName name="GHGC" localSheetId="31">'[7]R5 Input page'!$F$147:$M$147</definedName>
    <definedName name="GHGC" localSheetId="20">'[7]R5 Input page'!$F$147:$M$147</definedName>
    <definedName name="GHGC" localSheetId="21">'[7]R5 Input page'!$F$147:$M$147</definedName>
    <definedName name="GHGC" localSheetId="71">'[7]R5 Input page'!$F$147:$M$147</definedName>
    <definedName name="GHGC">'[8]R5 Input page'!$F$147:$M$147</definedName>
    <definedName name="GHGIM" localSheetId="28">'[7]R5 Input page'!$F$156:$M$156</definedName>
    <definedName name="GHGIM" localSheetId="31">'[7]R5 Input page'!$F$156:$M$156</definedName>
    <definedName name="GHGIM" localSheetId="20">'[7]R5 Input page'!$F$156:$M$156</definedName>
    <definedName name="GHGIM" localSheetId="21">'[7]R5 Input page'!$F$156:$M$156</definedName>
    <definedName name="GHGIM" localSheetId="71">'[7]R5 Input page'!$F$156:$M$156</definedName>
    <definedName name="GHGIM">'[8]R5 Input page'!$F$156:$M$156</definedName>
    <definedName name="GHGIR" localSheetId="28">'[7]R1 SO External Cost Incentives'!$F$89:$M$89</definedName>
    <definedName name="GHGIR" localSheetId="31">'[7]R1 SO External Cost Incentives'!$F$89:$M$89</definedName>
    <definedName name="GHGIR" localSheetId="20">'[7]R1 SO External Cost Incentives'!$F$89:$M$89</definedName>
    <definedName name="GHGIR" localSheetId="21">'[7]R1 SO External Cost Incentives'!$F$89:$M$89</definedName>
    <definedName name="GHGIR" localSheetId="71">'[7]R1 SO External Cost Incentives'!$F$89:$M$89</definedName>
    <definedName name="GHGIR">'[8]R1 SO External Cost Incentives'!$F$89:$M$89</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31"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44" hidden="1">{#N/A,#N/A,FALSE,"DI 2 YEAR MASTER SCHEDULE"}</definedName>
    <definedName name="gjk" localSheetId="71" hidden="1">{#N/A,#N/A,FALSE,"DI 2 YEAR MASTER SCHEDULE"}</definedName>
    <definedName name="gjk" localSheetId="62" hidden="1">{#N/A,#N/A,FALSE,"DI 2 YEAR MASTER SCHEDULE"}</definedName>
    <definedName name="gjk" localSheetId="63" hidden="1">{#N/A,#N/A,FALSE,"DI 2 YEAR MASTER SCHEDULE"}</definedName>
    <definedName name="gjk" localSheetId="64" hidden="1">{#N/A,#N/A,FALSE,"DI 2 YEAR MASTER SCHEDULE"}</definedName>
    <definedName name="gjk" localSheetId="72" hidden="1">{#N/A,#N/A,FALSE,"DI 2 YEAR MASTER SCHEDULE"}</definedName>
    <definedName name="gjk" localSheetId="82" hidden="1">{#N/A,#N/A,FALSE,"DI 2 YEAR MASTER SCHEDULE"}</definedName>
    <definedName name="gjk" localSheetId="79" hidden="1">{#N/A,#N/A,FALSE,"DI 2 YEAR MASTER SCHEDULE"}</definedName>
    <definedName name="gjk" localSheetId="80" hidden="1">{#N/A,#N/A,FALSE,"DI 2 YEAR MASTER SCHEDULE"}</definedName>
    <definedName name="gjk" hidden="1">{#N/A,#N/A,FALSE,"DI 2 YEAR MASTER SCHEDULE"}</definedName>
    <definedName name="gwge" localSheetId="28" hidden="1">#REF!</definedName>
    <definedName name="gwge" localSheetId="31" hidden="1">#REF!</definedName>
    <definedName name="gwge" localSheetId="44" hidden="1">#REF!</definedName>
    <definedName name="gwge" localSheetId="71" hidden="1">#REF!</definedName>
    <definedName name="gwge" localSheetId="62"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31"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44" hidden="1">{"'PRODUCTIONCOST SHEET'!$B$3:$G$48"}</definedName>
    <definedName name="HTML_Control" localSheetId="71" hidden="1">{"'PRODUCTIONCOST SHEET'!$B$3:$G$48"}</definedName>
    <definedName name="HTML_Control" localSheetId="62" hidden="1">{"'PRODUCTIONCOST SHEET'!$B$3:$G$48"}</definedName>
    <definedName name="HTML_Control" localSheetId="63" hidden="1">{"'PRODUCTIONCOST SHEET'!$B$3:$G$48"}</definedName>
    <definedName name="HTML_Control" localSheetId="64" hidden="1">{"'PRODUCTIONCOST SHEET'!$B$3:$G$48"}</definedName>
    <definedName name="HTML_Control" localSheetId="72" hidden="1">{"'PRODUCTIONCOST SHEET'!$B$3:$G$48"}</definedName>
    <definedName name="HTML_Control" localSheetId="82" hidden="1">{"'PRODUCTIONCOST SHEET'!$B$3:$G$48"}</definedName>
    <definedName name="HTML_Control" localSheetId="73" hidden="1">{"'PRODUCTIONCOST SHEET'!$B$3:$G$48"}</definedName>
    <definedName name="HTML_Control" localSheetId="74" hidden="1">{"'PRODUCTIONCOST SHEET'!$B$3:$G$48"}</definedName>
    <definedName name="HTML_Control" localSheetId="75" hidden="1">{"'PRODUCTIONCOST SHEET'!$B$3:$G$48"}</definedName>
    <definedName name="HTML_Control" localSheetId="76" hidden="1">{"'PRODUCTIONCOST SHEET'!$B$3:$G$48"}</definedName>
    <definedName name="HTML_Control" localSheetId="79" hidden="1">{"'PRODUCTIONCOST SHEET'!$B$3:$G$48"}</definedName>
    <definedName name="HTML_Control" localSheetId="8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'2.1 Revenue_Interface'!$AB$101:$AF$101</definedName>
    <definedName name="IONT" localSheetId="31">#REF!</definedName>
    <definedName name="IONT" localSheetId="20">'[5]R5 Input page'!#REF!</definedName>
    <definedName name="IONT" localSheetId="21">'[5]R5 Input page'!#REF!</definedName>
    <definedName name="IONT" localSheetId="71">'[5]R5 Input page'!#REF!</definedName>
    <definedName name="IONT">'[5]R5 Input page'!#REF!</definedName>
    <definedName name="IPTIRG" localSheetId="31">'[14]R11 TIRG'!$E$23:$M$23</definedName>
    <definedName name="IPTIRG">'[5]R11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'[7]TO pass through'!#REF!</definedName>
    <definedName name="ISA" localSheetId="31">'[7]TO pass through'!#REF!</definedName>
    <definedName name="ISA" localSheetId="20">'[7]TO pass through'!#REF!</definedName>
    <definedName name="ISA" localSheetId="21">'[7]TO pass through'!#REF!</definedName>
    <definedName name="ISA" localSheetId="71">'[7]TO pass through'!#REF!</definedName>
    <definedName name="ISA">'[8]TO pass through'!#REF!</definedName>
    <definedName name="ISE" localSheetId="28">'[7]R4 Licence Condition Values'!$F$16:$M$16</definedName>
    <definedName name="ISE" localSheetId="31">'[7]R4 Licence Condition Values'!$F$16:$M$16</definedName>
    <definedName name="ISE" localSheetId="20">'[7]R4 Licence Condition Values'!$F$16:$M$16</definedName>
    <definedName name="ISE" localSheetId="21">'[7]R4 Licence Condition Values'!$F$16:$M$16</definedName>
    <definedName name="ISE" localSheetId="71">'[7]R4 Licence Condition Values'!$F$16:$M$16</definedName>
    <definedName name="ISE">'[8]R4 Licence Condition Values'!$F$16:$M$16</definedName>
    <definedName name="It" localSheetId="28">'[5]R5 Input page'!$E$63:$O$63</definedName>
    <definedName name="It" localSheetId="31">'[7]R5 Input page'!$E$50:$M$50</definedName>
    <definedName name="It" localSheetId="20">'[7]R5 Input page'!$E$50:$M$50</definedName>
    <definedName name="It" localSheetId="21">'[7]R5 Input page'!$E$50:$M$50</definedName>
    <definedName name="It" localSheetId="71">'[5]R5 Input page'!$E$63:$O$63</definedName>
    <definedName name="It">'[8]R5 Input page'!$E$50:$M$50</definedName>
    <definedName name="ITA" localSheetId="31">#REF!</definedName>
    <definedName name="ITA">'[5]R4 Licence Condition Values'!$D$14:$M$14</definedName>
    <definedName name="ITC" localSheetId="28">'[5]R7 pass through'!$F$84:$O$84</definedName>
    <definedName name="ITC" localSheetId="31">'[7]TO pass through'!#REF!</definedName>
    <definedName name="ITC" localSheetId="20">'[7]TO pass through'!#REF!</definedName>
    <definedName name="ITC" localSheetId="21">'[7]TO pass through'!#REF!</definedName>
    <definedName name="ITC" localSheetId="71">'[5]R7 pass through'!$F$84:$O$84</definedName>
    <definedName name="ITC">'[8]TO pass through'!#REF!</definedName>
    <definedName name="ITP" localSheetId="31">#REF!</definedName>
    <definedName name="ITP">'[5]R5 Input page'!$D$69:$M$69</definedName>
    <definedName name="K" localSheetId="31">#REF!</definedName>
    <definedName name="K">'[5]R10 Correction'!$E$19:$O$19</definedName>
    <definedName name="KPI" localSheetId="31">'[6]R5 Input page'!#REF!</definedName>
    <definedName name="KPI" localSheetId="20">'[6]R5 Input page'!#REF!</definedName>
    <definedName name="KPI" localSheetId="21">'[6]R5 Input page'!#REF!</definedName>
    <definedName name="KPI" localSheetId="71">'[6]R5 Input page'!#REF!</definedName>
    <definedName name="KPI">'[6]R5 Input page'!#REF!</definedName>
    <definedName name="Kt" localSheetId="28">'[5]R10 Correction'!#REF!</definedName>
    <definedName name="Kt" localSheetId="31">'[7]R10 TO Correction'!$D$21:$M$21</definedName>
    <definedName name="Kt" localSheetId="20">'[7]R10 TO Correction'!$D$21:$M$21</definedName>
    <definedName name="Kt" localSheetId="21">'[7]R10 TO Correction'!$D$21:$M$21</definedName>
    <definedName name="Kt" localSheetId="71">'[5]R10 Correction'!#REF!</definedName>
    <definedName name="Kt">'[8]R10 TO Correction'!$D$21:$M$21</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31"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44" hidden="1">{#N/A,#N/A,FALSE,"DI 2 YEAR MASTER SCHEDULE"}</definedName>
    <definedName name="l" localSheetId="71" hidden="1">{#N/A,#N/A,FALSE,"DI 2 YEAR MASTER SCHEDULE"}</definedName>
    <definedName name="l" localSheetId="62" hidden="1">{#N/A,#N/A,FALSE,"DI 2 YEAR MASTER SCHEDULE"}</definedName>
    <definedName name="l" localSheetId="63" hidden="1">{#N/A,#N/A,FALSE,"DI 2 YEAR MASTER SCHEDULE"}</definedName>
    <definedName name="l" localSheetId="64" hidden="1">{#N/A,#N/A,FALSE,"DI 2 YEAR MASTER SCHEDULE"}</definedName>
    <definedName name="l" localSheetId="72" hidden="1">{#N/A,#N/A,FALSE,"DI 2 YEAR MASTER SCHEDULE"}</definedName>
    <definedName name="l" localSheetId="82" hidden="1">{#N/A,#N/A,FALSE,"DI 2 YEAR MASTER SCHEDULE"}</definedName>
    <definedName name="l" localSheetId="73" hidden="1">{#N/A,#N/A,FALSE,"DI 2 YEAR MASTER SCHEDULE"}</definedName>
    <definedName name="l" localSheetId="74" hidden="1">{#N/A,#N/A,FALSE,"DI 2 YEAR MASTER SCHEDULE"}</definedName>
    <definedName name="l" localSheetId="75" hidden="1">{#N/A,#N/A,FALSE,"DI 2 YEAR MASTER SCHEDULE"}</definedName>
    <definedName name="l" localSheetId="76" hidden="1">{#N/A,#N/A,FALSE,"DI 2 YEAR MASTER SCHEDULE"}</definedName>
    <definedName name="l" localSheetId="79" hidden="1">{#N/A,#N/A,FALSE,"DI 2 YEAR MASTER SCHEDULE"}</definedName>
    <definedName name="l" localSheetId="80" hidden="1">{#N/A,#N/A,FALSE,"DI 2 YEAR MASTER SCHEDULE"}</definedName>
    <definedName name="l" hidden="1">{#N/A,#N/A,FALSE,"DI 2 YEAR MASTER SCHEDULE"}</definedName>
    <definedName name="LF" localSheetId="28">'[5]R7 pass through'!$F$63:$O$63</definedName>
    <definedName name="LF" localSheetId="31">'[7]TO pass through'!#REF!</definedName>
    <definedName name="LF" localSheetId="20">'[7]TO pass through'!#REF!</definedName>
    <definedName name="LF" localSheetId="21">'[7]TO pass through'!#REF!</definedName>
    <definedName name="LF" localSheetId="71">'[5]R7 pass through'!$F$63:$O$63</definedName>
    <definedName name="LF">'[8]TO pass through'!#REF!</definedName>
    <definedName name="LFA" localSheetId="31">#REF!</definedName>
    <definedName name="LFA">'[5]R5 Input page'!$D$67:$M$67</definedName>
    <definedName name="LFE" localSheetId="31">#REF!</definedName>
    <definedName name="LFE">'[5]R4 Licence Condition Values'!$D$13:$M$13</definedName>
    <definedName name="LFt" localSheetId="28">'[5]R7 pass through'!$E$16:$O$16</definedName>
    <definedName name="LFt" localSheetId="31">'[7]TO pass through'!#REF!</definedName>
    <definedName name="LFt" localSheetId="20">'[7]TO pass through'!#REF!</definedName>
    <definedName name="LFt" localSheetId="21">'[7]TO pass through'!#REF!</definedName>
    <definedName name="LFt" localSheetId="71">'[5]R7 pass through'!$E$16:$O$16</definedName>
    <definedName name="LFt">'[8]TO pass through'!#REF!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31"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44" hidden="1">{#N/A,#N/A,FALSE,"DI 2 YEAR MASTER SCHEDULE"}</definedName>
    <definedName name="lkl" localSheetId="71" hidden="1">{#N/A,#N/A,FALSE,"DI 2 YEAR MASTER SCHEDULE"}</definedName>
    <definedName name="lkl" localSheetId="62" hidden="1">{#N/A,#N/A,FALSE,"DI 2 YEAR MASTER SCHEDULE"}</definedName>
    <definedName name="lkl" localSheetId="63" hidden="1">{#N/A,#N/A,FALSE,"DI 2 YEAR MASTER SCHEDULE"}</definedName>
    <definedName name="lkl" localSheetId="64" hidden="1">{#N/A,#N/A,FALSE,"DI 2 YEAR MASTER SCHEDULE"}</definedName>
    <definedName name="lkl" localSheetId="72" hidden="1">{#N/A,#N/A,FALSE,"DI 2 YEAR MASTER SCHEDULE"}</definedName>
    <definedName name="lkl" localSheetId="82" hidden="1">{#N/A,#N/A,FALSE,"DI 2 YEAR MASTER SCHEDULE"}</definedName>
    <definedName name="lkl" localSheetId="73" hidden="1">{#N/A,#N/A,FALSE,"DI 2 YEAR MASTER SCHEDULE"}</definedName>
    <definedName name="lkl" localSheetId="74" hidden="1">{#N/A,#N/A,FALSE,"DI 2 YEAR MASTER SCHEDULE"}</definedName>
    <definedName name="lkl" localSheetId="75" hidden="1">{#N/A,#N/A,FALSE,"DI 2 YEAR MASTER SCHEDULE"}</definedName>
    <definedName name="lkl" localSheetId="76" hidden="1">{#N/A,#N/A,FALSE,"DI 2 YEAR MASTER SCHEDULE"}</definedName>
    <definedName name="lkl" localSheetId="79" hidden="1">{#N/A,#N/A,FALSE,"DI 2 YEAR MASTER SCHEDULE"}</definedName>
    <definedName name="lkl" localSheetId="80" hidden="1">{#N/A,#N/A,FALSE,"DI 2 YEAR MASTER SCHEDULE"}</definedName>
    <definedName name="lkl" hidden="1">{#N/A,#N/A,FALSE,"DI 2 YEAR MASTER SCHEDULE"}</definedName>
    <definedName name="LRCIC" localSheetId="28">'[7]R5 Input page'!$F$92:$M$92</definedName>
    <definedName name="LRCIC" localSheetId="31">'[7]R5 Input page'!$F$92:$M$92</definedName>
    <definedName name="LRCIC" localSheetId="20">'[7]R5 Input page'!$F$92:$M$92</definedName>
    <definedName name="LRCIC" localSheetId="21">'[7]R5 Input page'!$F$92:$M$92</definedName>
    <definedName name="LRCIC" localSheetId="71">'[7]R5 Input page'!$F$92:$M$92</definedName>
    <definedName name="LRCIC">'[8]R5 Input page'!$F$92:$M$92</definedName>
    <definedName name="LRD" localSheetId="28">'[7]R4 Licence Condition Values'!$F$56:$M$56</definedName>
    <definedName name="LRD" localSheetId="31">'[7]R4 Licence Condition Values'!$F$56:$M$56</definedName>
    <definedName name="LRD" localSheetId="20">'[7]R4 Licence Condition Values'!$F$56:$M$56</definedName>
    <definedName name="LRD" localSheetId="21">'[7]R4 Licence Condition Values'!$F$56:$M$56</definedName>
    <definedName name="LRD" localSheetId="71">'[7]R4 Licence Condition Values'!$F$56:$M$56</definedName>
    <definedName name="LRD">'[8]R4 Licence Condition Values'!$F$56:$M$56</definedName>
    <definedName name="Mat__Type_Array" localSheetId="28">'[13]5.8 Decommissioned Sum '!#REF!</definedName>
    <definedName name="Mat__Type_Array" localSheetId="31">'[13]5.8 Decommissioned Sum '!#REF!</definedName>
    <definedName name="Mat__Type_Array" localSheetId="20">'[13]5.8 Decommissioned Sum '!#REF!</definedName>
    <definedName name="Mat__Type_Array" localSheetId="21">'[13]5.8 Decommissioned Sum '!#REF!</definedName>
    <definedName name="Mat__Type_Array" localSheetId="71">'[13]5.8 Decommissioned Sum '!#REF!</definedName>
    <definedName name="Mat__Type_Array">'[13]5.8 Decommissioned Sum '!#REF!</definedName>
    <definedName name="Mat_Type_Row" localSheetId="28">#REF!</definedName>
    <definedName name="Mat_Type_Row" localSheetId="31">#REF!</definedName>
    <definedName name="Mat_Type_Row" localSheetId="20">#REF!</definedName>
    <definedName name="Mat_Type_Row" localSheetId="21">#REF!</definedName>
    <definedName name="Mat_Type_Row" localSheetId="71">#REF!</definedName>
    <definedName name="Mat_Type_Row">#REF!</definedName>
    <definedName name="Mat_Valid" localSheetId="28">'[13]5.8 Decommissioned Sum '!#REF!</definedName>
    <definedName name="Mat_Valid" localSheetId="31">'[13]5.8 Decommissioned Sum '!#REF!</definedName>
    <definedName name="Mat_Valid" localSheetId="20">'[13]5.8 Decommissioned Sum '!#REF!</definedName>
    <definedName name="Mat_Valid" localSheetId="21">'[13]5.8 Decommissioned Sum '!#REF!</definedName>
    <definedName name="Mat_Valid" localSheetId="71">'[13]5.8 Decommissioned Sum '!#REF!</definedName>
    <definedName name="Mat_Valid">'[13]5.8 Decommissioned Sum '!#REF!</definedName>
    <definedName name="MCIR" localSheetId="28">'[7]R5 Input page'!$F$154:$M$154</definedName>
    <definedName name="MCIR" localSheetId="31">'[7]R5 Input page'!$F$154:$M$154</definedName>
    <definedName name="MCIR" localSheetId="20">'[7]R5 Input page'!$F$154:$M$154</definedName>
    <definedName name="MCIR" localSheetId="21">'[7]R5 Input page'!$F$154:$M$154</definedName>
    <definedName name="MCIR" localSheetId="71">'[7]R5 Input page'!$F$154:$M$154</definedName>
    <definedName name="MCIR">'[8]R5 Input page'!$F$154:$M$154</definedName>
    <definedName name="MDIR" localSheetId="28">'[7]R5 Input page'!$F$155:$M$155</definedName>
    <definedName name="MDIR" localSheetId="31">'[7]R5 Input page'!$F$155:$M$155</definedName>
    <definedName name="MDIR" localSheetId="20">'[7]R5 Input page'!$F$155:$M$155</definedName>
    <definedName name="MDIR" localSheetId="21">'[7]R5 Input page'!$F$155:$M$155</definedName>
    <definedName name="MDIR" localSheetId="71">'[7]R5 Input page'!$F$155:$M$155</definedName>
    <definedName name="MDIR">'[8]R5 Input page'!$F$155:$M$155</definedName>
    <definedName name="MIR" localSheetId="28">'[7]R1 SO External Cost Incentives'!$F$96:$M$96</definedName>
    <definedName name="MIR" localSheetId="31">'[7]R1 SO External Cost Incentives'!$F$96:$M$96</definedName>
    <definedName name="MIR" localSheetId="20">'[7]R1 SO External Cost Incentives'!$F$96:$M$96</definedName>
    <definedName name="MIR" localSheetId="21">'[7]R1 SO External Cost Incentives'!$F$96:$M$96</definedName>
    <definedName name="MIR" localSheetId="71">'[7]R1 SO External Cost Incentives'!$F$96:$M$96</definedName>
    <definedName name="MIR">'[8]R1 SO External Cost Incentives'!$F$96:$M$96</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'[5]R5 Input page'!$F$27:$O$27</definedName>
    <definedName name="MOD" localSheetId="31">'[7]R5 Input page'!$F$25:$M$25</definedName>
    <definedName name="MOD" localSheetId="20">'[7]R5 Input page'!$F$25:$M$25</definedName>
    <definedName name="MOD" localSheetId="21">'[7]R5 Input page'!$F$25:$M$25</definedName>
    <definedName name="MOD" localSheetId="71">'[5]R5 Input page'!$F$27:$O$27</definedName>
    <definedName name="MOD">'[8]R5 Input page'!$F$25:$M$25</definedName>
    <definedName name="MR" localSheetId="28">'[7]R11 TO MAR'!$F$15:$M$15</definedName>
    <definedName name="MR" localSheetId="31">'[7]R11 TO MAR'!$F$15:$M$15</definedName>
    <definedName name="MR" localSheetId="20">'[7]R11 TO MAR'!$F$15:$M$15</definedName>
    <definedName name="MR" localSheetId="21">'[7]R11 TO MAR'!$F$15:$M$15</definedName>
    <definedName name="MR" localSheetId="71">'[7]R11 TO MAR'!$F$15:$M$15</definedName>
    <definedName name="MR">'[8]R11 TO MAR'!$F$15:$M$15</definedName>
    <definedName name="MRM" localSheetId="28">'[7]R5 Input page'!$F$137:$M$137</definedName>
    <definedName name="MRM" localSheetId="31">'[7]R5 Input page'!$F$137:$M$137</definedName>
    <definedName name="MRM" localSheetId="20">'[7]R5 Input page'!$F$137:$M$137</definedName>
    <definedName name="MRM" localSheetId="21">'[7]R5 Input page'!$F$137:$M$137</definedName>
    <definedName name="MRM" localSheetId="71">'[7]R5 Input page'!$F$137:$M$137</definedName>
    <definedName name="MRM">'[8]R5 Input page'!$F$137:$M$137</definedName>
    <definedName name="MTC" localSheetId="31">#REF!</definedName>
    <definedName name="MTC" localSheetId="20">'[5]R5 Input page'!#REF!</definedName>
    <definedName name="MTC" localSheetId="21">'[5]R5 Input page'!#REF!</definedName>
    <definedName name="MTC" localSheetId="71">'[5]R5 Input page'!#REF!</definedName>
    <definedName name="MTC">'[5]R5 Input page'!#REF!</definedName>
    <definedName name="NC" localSheetId="31">#REF!</definedName>
    <definedName name="NC" localSheetId="20">#REF!</definedName>
    <definedName name="NC" localSheetId="21">#REF!</definedName>
    <definedName name="NC" localSheetId="71">#REF!</definedName>
    <definedName name="NC">#REF!</definedName>
    <definedName name="NIA" localSheetId="28">'[5]R9 Innovation incentive'!$F$16:$M$16</definedName>
    <definedName name="NIA" localSheetId="31">[7]Innovation!#REF!</definedName>
    <definedName name="NIA" localSheetId="20">[7]Innovation!#REF!</definedName>
    <definedName name="NIA" localSheetId="21">[7]Innovation!#REF!</definedName>
    <definedName name="NIA" localSheetId="71">'[5]R9 Innovation incentive'!$F$16:$M$16</definedName>
    <definedName name="NIA">[8]Innovation!#REF!</definedName>
    <definedName name="NIAEt">'2.1 Revenue_Interface'!$AB$100:$AF$100</definedName>
    <definedName name="NIAIE" localSheetId="31">#REF!</definedName>
    <definedName name="NIAIE">'[5]R5 Input page'!$F$107:$M$107</definedName>
    <definedName name="NIAINT" localSheetId="31">'[16]R5 Input page'!$F$105:$M$105</definedName>
    <definedName name="NIAINT">'[17]R5 Input page'!$F$105:$M$105</definedName>
    <definedName name="NIAR" localSheetId="31">#REF!</definedName>
    <definedName name="NIAR">'[5]R5 Input page'!$F$109:$M$109</definedName>
    <definedName name="NIAV" localSheetId="31">#REF!</definedName>
    <definedName name="NIAV">'[5]R4 Licence Condition Values'!$F$63:$M$63</definedName>
    <definedName name="NIAV2020_21" localSheetId="28">'[12]2.1 Revenue_Interface'!$AB$105</definedName>
    <definedName name="NIAV2020_21" localSheetId="31">'[12]2.1 Revenue_Interface'!$AB$105</definedName>
    <definedName name="NIAV2020_21" localSheetId="20">'[12]2.1 Revenue_Interface'!$AB$105</definedName>
    <definedName name="NIAV2020_21" localSheetId="21">'[12]2.1 Revenue_Interface'!$AB$105</definedName>
    <definedName name="NIAV2020_21" localSheetId="71">'[12]2.1 Revenue_Interface'!$AB$105</definedName>
    <definedName name="NIAV2020_21">'2.1 Revenue_Interface'!$AB$105</definedName>
    <definedName name="NICF" localSheetId="28">'[5]R5 Input page'!$F$110:$M$110</definedName>
    <definedName name="NICF" localSheetId="31">'[7]R5 Input page'!$F$72:$M$72</definedName>
    <definedName name="NICF" localSheetId="20">'[7]R5 Input page'!$F$72:$M$72</definedName>
    <definedName name="NICF" localSheetId="21">'[7]R5 Input page'!$F$72:$M$72</definedName>
    <definedName name="NICF" localSheetId="71">'[5]R5 Input page'!$F$110:$M$110</definedName>
    <definedName name="NICF">'[8]R5 Input page'!$F$72:$M$72</definedName>
    <definedName name="NICF2" localSheetId="31">#REF!</definedName>
    <definedName name="NICF2">'[5]R9 Innovation incentive'!$F$9:$M$9</definedName>
    <definedName name="nn" localSheetId="26" hidden="1">{#N/A,#N/A,FALSE,"PRJCTED QTRLY $'s"}</definedName>
    <definedName name="nn" localSheetId="27" hidden="1">{#N/A,#N/A,FALSE,"PRJCTED QTRLY $'s"}</definedName>
    <definedName name="nn" localSheetId="28" hidden="1">{#N/A,#N/A,FALSE,"PRJCTED QTRLY $'s"}</definedName>
    <definedName name="nn" localSheetId="31"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44" hidden="1">{#N/A,#N/A,FALSE,"PRJCTED QTRLY $'s"}</definedName>
    <definedName name="nn" localSheetId="71" hidden="1">{#N/A,#N/A,FALSE,"PRJCTED QTRLY $'s"}</definedName>
    <definedName name="nn" localSheetId="62" hidden="1">{#N/A,#N/A,FALSE,"PRJCTED QTRLY $'s"}</definedName>
    <definedName name="nn" localSheetId="63" hidden="1">{#N/A,#N/A,FALSE,"PRJCTED QTRLY $'s"}</definedName>
    <definedName name="nn" localSheetId="64" hidden="1">{#N/A,#N/A,FALSE,"PRJCTED QTRLY $'s"}</definedName>
    <definedName name="nn" localSheetId="72" hidden="1">{#N/A,#N/A,FALSE,"PRJCTED QTRLY $'s"}</definedName>
    <definedName name="nn" localSheetId="82" hidden="1">{#N/A,#N/A,FALSE,"PRJCTED QTRLY $'s"}</definedName>
    <definedName name="nn" localSheetId="73" hidden="1">{#N/A,#N/A,FALSE,"PRJCTED QTRLY $'s"}</definedName>
    <definedName name="nn" localSheetId="74" hidden="1">{#N/A,#N/A,FALSE,"PRJCTED QTRLY $'s"}</definedName>
    <definedName name="nn" localSheetId="75" hidden="1">{#N/A,#N/A,FALSE,"PRJCTED QTRLY $'s"}</definedName>
    <definedName name="nn" localSheetId="76" hidden="1">{#N/A,#N/A,FALSE,"PRJCTED QTRLY $'s"}</definedName>
    <definedName name="nn" localSheetId="79" hidden="1">{#N/A,#N/A,FALSE,"PRJCTED QTRLY $'s"}</definedName>
    <definedName name="nn" localSheetId="80" hidden="1">{#N/A,#N/A,FALSE,"PRJCTED QTRLY $'s"}</definedName>
    <definedName name="nn" hidden="1">{#N/A,#N/A,FALSE,"PRJCTED QTRLY $'s"}</definedName>
    <definedName name="NTPC" localSheetId="31">#REF!</definedName>
    <definedName name="NTPC">'[5]R5 Input page'!$D$103:$M$103</definedName>
    <definedName name="OFET" localSheetId="31">#REF!</definedName>
    <definedName name="OFET">'[5]R5 Input page'!$D$74:$M$74</definedName>
    <definedName name="OIP">'[5]R8 Output incentives'!$F$13:$M$13</definedName>
    <definedName name="OIR" localSheetId="28">'[7]TO Incentives'!$F$9:$M$9</definedName>
    <definedName name="OIR" localSheetId="31">'[7]TO Incentives'!$F$9:$M$9</definedName>
    <definedName name="OIR" localSheetId="20">'[7]TO Incentives'!$F$9:$M$9</definedName>
    <definedName name="OIR" localSheetId="21">'[7]TO Incentives'!$F$9:$M$9</definedName>
    <definedName name="OIR" localSheetId="71">'[7]TO Incentives'!$F$9:$M$9</definedName>
    <definedName name="OIR">'[8]TO Incentives'!$F$9:$M$9</definedName>
    <definedName name="OMC" localSheetId="28">'[7]R5 Input page'!$F$135:$M$135</definedName>
    <definedName name="OMC" localSheetId="31">'[7]R5 Input page'!$F$135:$M$135</definedName>
    <definedName name="OMC" localSheetId="20">'[7]R5 Input page'!$F$135:$M$135</definedName>
    <definedName name="OMC" localSheetId="21">'[7]R5 Input page'!$F$135:$M$135</definedName>
    <definedName name="OMC" localSheetId="71">'[7]R5 Input page'!$F$135:$M$135</definedName>
    <definedName name="OMC">'[8]R5 Input page'!$F$135:$M$135</definedName>
    <definedName name="OPTC" localSheetId="28">'[7]TO pass through'!#REF!</definedName>
    <definedName name="OPTC" localSheetId="31">'[7]TO pass through'!#REF!</definedName>
    <definedName name="OPTC" localSheetId="20">'[7]TO pass through'!#REF!</definedName>
    <definedName name="OPTC" localSheetId="21">'[7]TO pass through'!#REF!</definedName>
    <definedName name="OPTC" localSheetId="71">'[7]TO pass through'!#REF!</definedName>
    <definedName name="OPTC">'[8]TO pass through'!#REF!</definedName>
    <definedName name="OSC" localSheetId="28">'[7]R5 Input page'!$F$142:$M$142</definedName>
    <definedName name="OSC" localSheetId="31">'[7]R5 Input page'!$F$142:$M$142</definedName>
    <definedName name="OSC" localSheetId="20">'[7]R5 Input page'!$F$142:$M$142</definedName>
    <definedName name="OSC" localSheetId="21">'[7]R5 Input page'!$F$142:$M$142</definedName>
    <definedName name="OSC" localSheetId="71">'[7]R5 Input page'!$F$142:$M$142</definedName>
    <definedName name="OSC">'[8]R5 Input page'!$F$142:$M$142</definedName>
    <definedName name="PA" localSheetId="28">'[7]TO Incentives'!#REF!</definedName>
    <definedName name="PA" localSheetId="31">'[7]TO Incentives'!#REF!</definedName>
    <definedName name="PA" localSheetId="20">'[7]TO Incentives'!#REF!</definedName>
    <definedName name="PA" localSheetId="21">'[7]TO Incentives'!#REF!</definedName>
    <definedName name="PA" localSheetId="71">'[7]TO Incentives'!#REF!</definedName>
    <definedName name="PA">'[8]TO Incentives'!#REF!</definedName>
    <definedName name="Pal_Workbook_GUID" hidden="1">"LJ9YVKRJVQ1A1KNUG7XIT5A9"</definedName>
    <definedName name="PEAK2" localSheetId="31">#REF!</definedName>
    <definedName name="PEAK2" localSheetId="20">'[5]R5 Input page'!#REF!</definedName>
    <definedName name="PEAK2" localSheetId="21">'[5]R5 Input page'!#REF!</definedName>
    <definedName name="PEAK2" localSheetId="71">'[5]R5 Input page'!#REF!</definedName>
    <definedName name="PEAK2">'[5]R5 Input page'!#REF!</definedName>
    <definedName name="PEAK3" localSheetId="31">#REF!</definedName>
    <definedName name="PEAK3">'[5]R5 Input page'!$F$131:$M$131</definedName>
    <definedName name="PEAK6">#REF!</definedName>
    <definedName name="PEAKA" localSheetId="31">#REF!</definedName>
    <definedName name="PEAKA">'[5]R5 Input page'!$F$129:$M$129</definedName>
    <definedName name="Pipe_Length" localSheetId="28">#REF!</definedName>
    <definedName name="Pipe_Length" localSheetId="31">#REF!</definedName>
    <definedName name="Pipe_Length" localSheetId="20">#REF!</definedName>
    <definedName name="Pipe_Length" localSheetId="21">#REF!</definedName>
    <definedName name="Pipe_Length" localSheetId="71">#REF!</definedName>
    <definedName name="Pipe_Length">#REF!</definedName>
    <definedName name="PR">'[18]PR t'!$I$24:$P$24</definedName>
    <definedName name="_xlnm.Print_Titles" localSheetId="71">'8.12 DRS'!$1:$6</definedName>
    <definedName name="PRt" localSheetId="31">#REF!</definedName>
    <definedName name="PRt" localSheetId="20">#REF!</definedName>
    <definedName name="PRt" localSheetId="21">#REF!</definedName>
    <definedName name="PRt" localSheetId="71">#REF!</definedName>
    <definedName name="PRt">#REF!</definedName>
    <definedName name="PT" comment="Pass through Items" localSheetId="28">'[7]TO pass through'!#REF!</definedName>
    <definedName name="PT" comment="Pass through Items" localSheetId="31">'[7]TO pass through'!#REF!</definedName>
    <definedName name="PT" comment="Pass through Items" localSheetId="20">'[7]TO pass through'!#REF!</definedName>
    <definedName name="PT" comment="Pass through Items" localSheetId="21">'[7]TO pass through'!#REF!</definedName>
    <definedName name="PT" comment="Pass through Items" localSheetId="71">'[7]TO pass through'!#REF!</definedName>
    <definedName name="PT" comment="Pass through Items">'[8]TO pass through'!#REF!</definedName>
    <definedName name="PTIS" localSheetId="31">'[14]R8 Output incentives'!$F$131:$M$131</definedName>
    <definedName name="PTIS">'[5]R8 Output incentives'!$F$131:$M$131</definedName>
    <definedName name="PTRA" localSheetId="31">#REF!</definedName>
    <definedName name="PTRA">'[5]R4 Licence Condition Values'!$F$66:$M$66</definedName>
    <definedName name="PTt" comment="Pass through Items" localSheetId="31">#REF!</definedName>
    <definedName name="PTt" comment="Pass through Items">'[5]R7 pass through'!$F$41:$M$41</definedName>
    <definedName name="PTV" localSheetId="28">#REF!</definedName>
    <definedName name="PTV" localSheetId="31">#REF!</definedName>
    <definedName name="PTV" localSheetId="20">#REF!</definedName>
    <definedName name="PTV" localSheetId="21">#REF!</definedName>
    <definedName name="PTV" localSheetId="71">#REF!</definedName>
    <definedName name="PTV">#REF!</definedName>
    <definedName name="PU" localSheetId="28">'[5]R4 Licence Condition Values'!$F$9:$M$9</definedName>
    <definedName name="PU" localSheetId="31">'[7]R4 Licence Condition Values'!$F$10:$M$10</definedName>
    <definedName name="PU" localSheetId="20">'[7]R4 Licence Condition Values'!$F$10:$M$10</definedName>
    <definedName name="PU" localSheetId="21">'[7]R4 Licence Condition Values'!$F$10:$M$10</definedName>
    <definedName name="PU" localSheetId="71">'[5]R4 Licence Condition Values'!$F$9:$M$9</definedName>
    <definedName name="PU">'[8]R4 Licence Condition Values'!$F$10:$M$10</definedName>
    <definedName name="PVF" localSheetId="28">'[5]R5 Input page'!$E$51:$P$51</definedName>
    <definedName name="PVF" localSheetId="31">'[7]R5 Input page'!$E$47:$M$47</definedName>
    <definedName name="PVF" localSheetId="20">'[7]R5 Input page'!$E$47:$M$47</definedName>
    <definedName name="PVF" localSheetId="21">'[7]R5 Input page'!$E$47:$M$47</definedName>
    <definedName name="PVF" localSheetId="71">'[5]R5 Input page'!$E$51:$P$51</definedName>
    <definedName name="PVF">'[8]R5 Input page'!$E$47:$M$47</definedName>
    <definedName name="QDAIR" localSheetId="28">'[7]R5 Input page'!$F$148:$M$148</definedName>
    <definedName name="QDAIR" localSheetId="31">'[7]R5 Input page'!$F$148:$M$148</definedName>
    <definedName name="QDAIR" localSheetId="20">'[7]R5 Input page'!$F$148:$M$148</definedName>
    <definedName name="QDAIR" localSheetId="21">'[7]R5 Input page'!$F$148:$M$148</definedName>
    <definedName name="QDAIR" localSheetId="71">'[7]R5 Input page'!$F$148:$M$148</definedName>
    <definedName name="QDAIR">'[8]R5 Input page'!$F$148:$M$148</definedName>
    <definedName name="QDFIR" localSheetId="28">'[7]R1 SO External Cost Incentives'!$F$79:$M$79</definedName>
    <definedName name="QDFIR" localSheetId="31">'[7]R1 SO External Cost Incentives'!$F$79:$M$79</definedName>
    <definedName name="QDFIR" localSheetId="20">'[7]R1 SO External Cost Incentives'!$F$79:$M$79</definedName>
    <definedName name="QDFIR" localSheetId="21">'[7]R1 SO External Cost Incentives'!$F$79:$M$79</definedName>
    <definedName name="QDFIR" localSheetId="71">'[7]R1 SO External Cost Incentives'!$F$79:$M$79</definedName>
    <definedName name="QDFIR">'[8]R1 SO External Cost Incentives'!$F$79:$M$79</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31"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44" hidden="1">{#N/A,#N/A,FALSE,"PRJCTED MNTHLY QTY's"}</definedName>
    <definedName name="qs" localSheetId="71" hidden="1">{#N/A,#N/A,FALSE,"PRJCTED MNTHLY QTY's"}</definedName>
    <definedName name="qs" localSheetId="62" hidden="1">{#N/A,#N/A,FALSE,"PRJCTED MNTHLY QTY's"}</definedName>
    <definedName name="qs" localSheetId="63" hidden="1">{#N/A,#N/A,FALSE,"PRJCTED MNTHLY QTY's"}</definedName>
    <definedName name="qs" localSheetId="64" hidden="1">{#N/A,#N/A,FALSE,"PRJCTED MNTHLY QTY's"}</definedName>
    <definedName name="qs" localSheetId="72" hidden="1">{#N/A,#N/A,FALSE,"PRJCTED MNTHLY QTY's"}</definedName>
    <definedName name="qs" localSheetId="82" hidden="1">{#N/A,#N/A,FALSE,"PRJCTED MNTHLY QTY's"}</definedName>
    <definedName name="qs" localSheetId="73" hidden="1">{#N/A,#N/A,FALSE,"PRJCTED MNTHLY QTY's"}</definedName>
    <definedName name="qs" localSheetId="74" hidden="1">{#N/A,#N/A,FALSE,"PRJCTED MNTHLY QTY's"}</definedName>
    <definedName name="qs" localSheetId="75" hidden="1">{#N/A,#N/A,FALSE,"PRJCTED MNTHLY QTY's"}</definedName>
    <definedName name="qs" localSheetId="76" hidden="1">{#N/A,#N/A,FALSE,"PRJCTED MNTHLY QTY's"}</definedName>
    <definedName name="qs" localSheetId="79" hidden="1">{#N/A,#N/A,FALSE,"PRJCTED MNTHLY QTY's"}</definedName>
    <definedName name="qs" localSheetId="80" hidden="1">{#N/A,#N/A,FALSE,"PRJCTED MNTHLY QTY's"}</definedName>
    <definedName name="qs" hidden="1">{#N/A,#N/A,FALSE,"PRJCTED MNTHLY QTY's"}</definedName>
    <definedName name="QTFIR" localSheetId="28">'[7]R5 Input page'!$F$149:$M$149</definedName>
    <definedName name="QTFIR" localSheetId="31">'[7]R5 Input page'!$F$149:$M$149</definedName>
    <definedName name="QTFIR" localSheetId="20">'[7]R5 Input page'!$F$149:$M$149</definedName>
    <definedName name="QTFIR" localSheetId="21">'[7]R5 Input page'!$F$149:$M$149</definedName>
    <definedName name="QTFIR" localSheetId="71">'[7]R5 Input page'!$F$149:$M$149</definedName>
    <definedName name="QTFIR">'[8]R5 Input page'!$F$149:$M$149</definedName>
    <definedName name="RADD" localSheetId="28">'[7]R5 Input page'!$F$126:$M$126</definedName>
    <definedName name="RADD" localSheetId="31">'[7]R5 Input page'!$F$126:$M$126</definedName>
    <definedName name="RADD" localSheetId="20">'[7]R5 Input page'!$F$126:$M$126</definedName>
    <definedName name="RADD" localSheetId="21">'[7]R5 Input page'!$F$126:$M$126</definedName>
    <definedName name="RADD" localSheetId="71">'[7]R5 Input page'!$F$126:$M$126</definedName>
    <definedName name="RADD">'[8]R5 Input page'!$F$126:$M$126</definedName>
    <definedName name="RAREnCA" localSheetId="28">'[7]R5 Input page'!$F$120:$M$120</definedName>
    <definedName name="RAREnCA" localSheetId="31">'[7]R5 Input page'!$F$120:$M$120</definedName>
    <definedName name="RAREnCA" localSheetId="20">'[7]R5 Input page'!$F$120:$M$120</definedName>
    <definedName name="RAREnCA" localSheetId="21">'[7]R5 Input page'!$F$120:$M$120</definedName>
    <definedName name="RAREnCA" localSheetId="71">'[7]R5 Input page'!$F$120:$M$120</definedName>
    <definedName name="RAREnCA">'[8]R5 Input page'!$F$120:$M$120</definedName>
    <definedName name="RB" localSheetId="28">'[5]R7 pass through'!$F$52:$O$52</definedName>
    <definedName name="RB" localSheetId="31">'[7]TO pass through'!#REF!</definedName>
    <definedName name="RB" localSheetId="20">'[7]TO pass through'!#REF!</definedName>
    <definedName name="RB" localSheetId="21">'[7]TO pass through'!#REF!</definedName>
    <definedName name="RB" localSheetId="71">'[5]R7 pass through'!$F$52:$O$52</definedName>
    <definedName name="RB">'[8]TO pass through'!#REF!</definedName>
    <definedName name="RBA" localSheetId="31">#REF!</definedName>
    <definedName name="RBA">'[5]R5 Input page'!$F$66:$M$66</definedName>
    <definedName name="RBC" localSheetId="28">'[7]R5 Input page'!$F$136:$M$136</definedName>
    <definedName name="RBC" localSheetId="31">'[7]R5 Input page'!$F$136:$M$136</definedName>
    <definedName name="RBC" localSheetId="20">'[7]R5 Input page'!$F$136:$M$136</definedName>
    <definedName name="RBC" localSheetId="21">'[7]R5 Input page'!$F$136:$M$136</definedName>
    <definedName name="RBC" localSheetId="71">'[7]R5 Input page'!$F$136:$M$136</definedName>
    <definedName name="RBC">'[8]R5 Input page'!$F$136:$M$136</definedName>
    <definedName name="RBCAP" localSheetId="28">'[7]R5 Input page'!$F$144:$M$144</definedName>
    <definedName name="RBCAP" localSheetId="31">'[7]R5 Input page'!$F$144:$M$144</definedName>
    <definedName name="RBCAP" localSheetId="20">'[7]R5 Input page'!$F$144:$M$144</definedName>
    <definedName name="RBCAP" localSheetId="21">'[7]R5 Input page'!$F$144:$M$144</definedName>
    <definedName name="RBCAP" localSheetId="71">'[7]R5 Input page'!$F$144:$M$144</definedName>
    <definedName name="RBCAP">'[8]R5 Input page'!$F$144:$M$144</definedName>
    <definedName name="RBE" localSheetId="31">#REF!</definedName>
    <definedName name="RBE">'[5]R4 Licence Condition Values'!$F$12:$M$12</definedName>
    <definedName name="RBF" localSheetId="28">'[7]R5 Input page'!$F$145:$M$145</definedName>
    <definedName name="RBF" localSheetId="31">'[7]R5 Input page'!$F$145:$M$145</definedName>
    <definedName name="RBF" localSheetId="20">'[7]R5 Input page'!$F$145:$M$145</definedName>
    <definedName name="RBF" localSheetId="21">'[7]R5 Input page'!$F$145:$M$145</definedName>
    <definedName name="RBF" localSheetId="71">'[7]R5 Input page'!$F$145:$M$145</definedName>
    <definedName name="RBF">'[8]R5 Input page'!$F$145:$M$145</definedName>
    <definedName name="RBIR" localSheetId="28">'[7]R1 SO External Cost Incentives'!$F$72:$M$72</definedName>
    <definedName name="RBIR" localSheetId="31">'[7]R1 SO External Cost Incentives'!$F$72:$M$72</definedName>
    <definedName name="RBIR" localSheetId="20">'[7]R1 SO External Cost Incentives'!$F$72:$M$72</definedName>
    <definedName name="RBIR" localSheetId="21">'[7]R1 SO External Cost Incentives'!$F$72:$M$72</definedName>
    <definedName name="RBIR" localSheetId="71">'[7]R1 SO External Cost Incentives'!$F$72:$M$72</definedName>
    <definedName name="RBIR">'[8]R1 SO External Cost Incentives'!$F$72:$M$72</definedName>
    <definedName name="RBt" localSheetId="28">'[5]R7 pass through'!$E$15:$O$15</definedName>
    <definedName name="RBt" localSheetId="31">'[7]TO pass through'!#REF!</definedName>
    <definedName name="RBt" localSheetId="20">'[7]TO pass through'!#REF!</definedName>
    <definedName name="RBt" localSheetId="21">'[7]TO pass through'!#REF!</definedName>
    <definedName name="RBt" localSheetId="71">'[5]R7 pass through'!$E$15:$O$15</definedName>
    <definedName name="RBt">'[8]TO pass through'!#REF!</definedName>
    <definedName name="RCOM" localSheetId="28">'[7]R5 Input page'!$F$87:$M$87</definedName>
    <definedName name="RCOM" localSheetId="31">'[7]R5 Input page'!$F$87:$M$87</definedName>
    <definedName name="RCOM" localSheetId="20">'[7]R5 Input page'!$F$87:$M$87</definedName>
    <definedName name="RCOM" localSheetId="21">'[7]R5 Input page'!$F$87:$M$87</definedName>
    <definedName name="RCOM" localSheetId="71">'[7]R5 Input page'!$F$87:$M$87</definedName>
    <definedName name="RCOM">'[8]R5 Input page'!$F$87:$M$87</definedName>
    <definedName name="RCOR" localSheetId="28">'[7]R5 Input page'!$F$121:$M$121</definedName>
    <definedName name="RCOR" localSheetId="31">'[7]R5 Input page'!$F$121:$M$121</definedName>
    <definedName name="RCOR" localSheetId="20">'[7]R5 Input page'!$F$121:$M$121</definedName>
    <definedName name="RCOR" localSheetId="21">'[7]R5 Input page'!$F$121:$M$121</definedName>
    <definedName name="RCOR" localSheetId="71">'[7]R5 Input page'!$F$121:$M$121</definedName>
    <definedName name="RCOR">'[8]R5 Input page'!$F$121:$M$121</definedName>
    <definedName name="Ref_Col" localSheetId="39">#REF!</definedName>
    <definedName name="Ref_Data" localSheetId="39">#REF!</definedName>
    <definedName name="Ref_Row" localSheetId="39">#REF!</definedName>
    <definedName name="Ref_Sheet" localSheetId="39">#REF!</definedName>
    <definedName name="Regulatory_Year_ending_31st_March_2021" localSheetId="31">#REF!</definedName>
    <definedName name="Regulatory_Year_ending_31st_March_2021">#REF!</definedName>
    <definedName name="RegYear" localSheetId="31">#REF!</definedName>
    <definedName name="RegYear">#REF!</definedName>
    <definedName name="RegYr" localSheetId="28">'[5]R5 Input page'!$F$7</definedName>
    <definedName name="RegYr" localSheetId="31">#REF!</definedName>
    <definedName name="RegYr" localSheetId="71">'[5]R5 Input page'!$F$7</definedName>
    <definedName name="RegYr">#REF!</definedName>
    <definedName name="ReOpenerOutputs" localSheetId="71">#REF!</definedName>
    <definedName name="ReOpenerOutputs">#REF!</definedName>
    <definedName name="REV" localSheetId="28">'[5]R6 Base revenue'!$E$77:$O$77</definedName>
    <definedName name="REV" localSheetId="31">'[7]R6 TO Base revenue'!$E$67:$M$67</definedName>
    <definedName name="REV" localSheetId="20">'[7]R6 TO Base revenue'!$E$67:$M$67</definedName>
    <definedName name="REV" localSheetId="21">'[7]R6 TO Base revenue'!$E$67:$M$67</definedName>
    <definedName name="REV" localSheetId="71">'[5]R6 Base revenue'!$E$77:$O$77</definedName>
    <definedName name="REV">'[8]R6 TO Base revenue'!$E$67:$M$67</definedName>
    <definedName name="RFIIR" localSheetId="31">#REF!</definedName>
    <definedName name="RFIIR" localSheetId="20">'[5]R5 Input page'!#REF!</definedName>
    <definedName name="RFIIR" localSheetId="21">'[5]R5 Input page'!#REF!</definedName>
    <definedName name="RFIIR" localSheetId="71">'[5]R5 Input page'!#REF!</definedName>
    <definedName name="RFIIR">'[5]R5 Input page'!#REF!</definedName>
    <definedName name="RI" localSheetId="31">'[14]R8 Output incentives'!$E$32:$M$32</definedName>
    <definedName name="RI">'[5]R8 Output incentives'!$E$32:$O$32</definedName>
    <definedName name="RICOL">'[18]Input TO'!$I$65:$P$65</definedName>
    <definedName name="RIDPA" localSheetId="31">#REF!</definedName>
    <definedName name="RIDPA">'[5]R4 Licence Condition Values'!$F$24:$O$24</definedName>
    <definedName name="RIDPA1213">'[18]Input TO'!$I$63:$P$63</definedName>
    <definedName name="RIDPA201213">'[18]Input TO'!$I$63:$P$63</definedName>
    <definedName name="RIEC" localSheetId="28">'[7]R5 Input page'!$F$118:$M$118</definedName>
    <definedName name="RIEC" localSheetId="31">'[7]R5 Input page'!$F$118:$M$118</definedName>
    <definedName name="RIEC" localSheetId="20">'[7]R5 Input page'!$F$118:$M$118</definedName>
    <definedName name="RIEC" localSheetId="21">'[7]R5 Input page'!$F$118:$M$118</definedName>
    <definedName name="RIEC" localSheetId="71">'[7]R5 Input page'!$F$118:$M$118</definedName>
    <definedName name="RIEC">'[8]R5 Input page'!$F$118:$M$118</definedName>
    <definedName name="RILEG" localSheetId="31">#REF!</definedName>
    <definedName name="RILEG" localSheetId="20">#REF!</definedName>
    <definedName name="RILEG" localSheetId="21">#REF!</definedName>
    <definedName name="RILEG" localSheetId="71">#REF!</definedName>
    <definedName name="RILEG">#REF!</definedName>
    <definedName name="RILT">'[18]Input TO'!$I$59:$P$59</definedName>
    <definedName name="RIP">'[18]Input TO'!$F$135:$P$135</definedName>
    <definedName name="RiskAfterRecalcMacro" localSheetId="28" hidden="1">"Simulation"</definedName>
    <definedName name="RiskAfterRecalcMacro" localSheetId="71" hidden="1">"Simulation"</definedName>
    <definedName name="RiskAfterRecalcMacro" localSheetId="62"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71" hidden="1">100</definedName>
    <definedName name="RiskNumIterations" localSheetId="62" hidden="1">100</definedName>
    <definedName name="RiskNumIterations" localSheetId="63" hidden="1">10000</definedName>
    <definedName name="RiskNumIterations" localSheetId="64" hidden="1">10000</definedName>
    <definedName name="RiskNumIterations" localSheetId="72"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1" hidden="1">TRUE</definedName>
    <definedName name="RiskRunAfterRecalcMacro" localSheetId="62"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63" hidden="1">2</definedName>
    <definedName name="RiskStandardRecalc" localSheetId="64" hidden="1">2</definedName>
    <definedName name="RiskStandardRecalc" localSheetId="72"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1" hidden="1">FALSE</definedName>
    <definedName name="RiskUseMultipleCPUs" localSheetId="62" hidden="1">FALSE</definedName>
    <definedName name="RiskUseMultipleCPUs" hidden="1">TRUE</definedName>
    <definedName name="RIUPA">'[18]Input TO'!$I$62:$P$62</definedName>
    <definedName name="RIUT">'[18]Input TO'!$I$60:$P$60</definedName>
    <definedName name="RLOC" localSheetId="28">'[7]R5 Input page'!$F$122:$M$122</definedName>
    <definedName name="RLOC" localSheetId="31">'[7]R5 Input page'!$F$122:$M$122</definedName>
    <definedName name="RLOC" localSheetId="20">'[7]R5 Input page'!$F$122:$M$122</definedName>
    <definedName name="RLOC" localSheetId="21">'[7]R5 Input page'!$F$122:$M$122</definedName>
    <definedName name="RLOC" localSheetId="71">'[7]R5 Input page'!$F$122:$M$122</definedName>
    <definedName name="RLOC">'[8]R5 Input page'!$F$122:$M$122</definedName>
    <definedName name="RNC" localSheetId="28">'[7]R5 Input page'!$F$88:$M$88</definedName>
    <definedName name="RNC" localSheetId="31">'[7]R5 Input page'!$F$88:$M$88</definedName>
    <definedName name="RNC" localSheetId="20">'[7]R5 Input page'!$F$88:$M$88</definedName>
    <definedName name="RNC" localSheetId="21">'[7]R5 Input page'!$F$88:$M$88</definedName>
    <definedName name="RNC" localSheetId="71">'[7]R5 Input page'!$F$88:$M$88</definedName>
    <definedName name="RNC">'[8]R5 Input page'!$F$88:$M$88</definedName>
    <definedName name="RNOEC" localSheetId="28">'[7]R5 Input page'!$F$119:$M$119</definedName>
    <definedName name="RNOEC" localSheetId="31">'[7]R5 Input page'!$F$119:$M$119</definedName>
    <definedName name="RNOEC" localSheetId="20">'[7]R5 Input page'!$F$119:$M$119</definedName>
    <definedName name="RNOEC" localSheetId="21">'[7]R5 Input page'!$F$119:$M$119</definedName>
    <definedName name="RNOEC" localSheetId="71">'[7]R5 Input page'!$F$119:$M$119</definedName>
    <definedName name="RNOEC">'[8]R5 Input page'!$F$119:$M$119</definedName>
    <definedName name="RNOExC" localSheetId="28">'[7]R5 Input page'!$F$124:$M$124</definedName>
    <definedName name="RNOExC" localSheetId="31">'[7]R5 Input page'!$F$124:$M$124</definedName>
    <definedName name="RNOExC" localSheetId="20">'[7]R5 Input page'!$F$124:$M$124</definedName>
    <definedName name="RNOExC" localSheetId="21">'[7]R5 Input page'!$F$124:$M$124</definedName>
    <definedName name="RNOExC" localSheetId="71">'[7]R5 Input page'!$F$124:$M$124</definedName>
    <definedName name="RNOExC">'[8]R5 Input page'!$F$124:$M$124</definedName>
    <definedName name="RODEC" localSheetId="28">'[7]R5 Input page'!$F$117:$M$117</definedName>
    <definedName name="RODEC" localSheetId="31">'[7]R5 Input page'!$F$117:$M$117</definedName>
    <definedName name="RODEC" localSheetId="20">'[7]R5 Input page'!$F$117:$M$117</definedName>
    <definedName name="RODEC" localSheetId="21">'[7]R5 Input page'!$F$117:$M$117</definedName>
    <definedName name="RODEC" localSheetId="71">'[7]R5 Input page'!$F$117:$M$117</definedName>
    <definedName name="RODEC">'[8]R5 Input page'!$F$117:$M$117</definedName>
    <definedName name="RODExC" localSheetId="28">'[7]R5 Input page'!$F$125:$M$125</definedName>
    <definedName name="RODExC" localSheetId="31">'[7]R5 Input page'!$F$125:$M$125</definedName>
    <definedName name="RODExC" localSheetId="20">'[7]R5 Input page'!$F$125:$M$125</definedName>
    <definedName name="RODExC" localSheetId="21">'[7]R5 Input page'!$F$125:$M$125</definedName>
    <definedName name="RODExC" localSheetId="71">'[7]R5 Input page'!$F$125:$M$125</definedName>
    <definedName name="RODExC">'[8]R5 Input page'!$F$125:$M$125</definedName>
    <definedName name="ROPExC" localSheetId="28">'[7]R5 Input page'!$F$123:$M$123</definedName>
    <definedName name="ROPExC" localSheetId="31">'[7]R5 Input page'!$F$123:$M$123</definedName>
    <definedName name="ROPExC" localSheetId="20">'[7]R5 Input page'!$F$123:$M$123</definedName>
    <definedName name="ROPExC" localSheetId="21">'[7]R5 Input page'!$F$123:$M$123</definedName>
    <definedName name="ROPExC" localSheetId="71">'[7]R5 Input page'!$F$123:$M$123</definedName>
    <definedName name="ROPExC">'[8]R5 Input page'!$F$123:$M$123</definedName>
    <definedName name="RPIA" localSheetId="28">'[5]R5 Input page'!$D$10:$M$10</definedName>
    <definedName name="RPIA" localSheetId="31">'[7]R5 Input page'!$D$10:$M$10</definedName>
    <definedName name="RPIA" localSheetId="20">'[7]R5 Input page'!$D$10:$M$10</definedName>
    <definedName name="RPIA" localSheetId="21">'[7]R5 Input page'!$D$10:$M$10</definedName>
    <definedName name="RPIA" localSheetId="71">'[5]R5 Input page'!$D$10:$M$10</definedName>
    <definedName name="RPIA">'[8]R5 Input page'!$D$10:$M$10</definedName>
    <definedName name="RPIF" localSheetId="28">'[5]R6 Base revenue'!$E$30:$O$30</definedName>
    <definedName name="RPIF" localSheetId="31">'[7]R6 TO Base revenue'!$E$27:$M$27</definedName>
    <definedName name="RPIF" localSheetId="20">'[7]R6 TO Base revenue'!$E$27:$M$27</definedName>
    <definedName name="RPIF" localSheetId="21">'[7]R6 TO Base revenue'!$E$27:$M$27</definedName>
    <definedName name="RPIF" localSheetId="71">'[5]R6 Base revenue'!$E$30:$O$30</definedName>
    <definedName name="RPIF">'[8]R6 TO Base revenue'!$E$27:$M$27</definedName>
    <definedName name="Rwvu.CapersView." localSheetId="28" hidden="1">#REF!</definedName>
    <definedName name="Rwvu.CapersView." localSheetId="31" hidden="1">#REF!</definedName>
    <definedName name="Rwvu.CapersView." localSheetId="44" hidden="1">#REF!</definedName>
    <definedName name="Rwvu.CapersView." localSheetId="71" hidden="1">#REF!</definedName>
    <definedName name="Rwvu.CapersView." localSheetId="62" hidden="1">#REF!</definedName>
    <definedName name="Rwvu.CapersView." hidden="1">#REF!</definedName>
    <definedName name="Rwvu.Japan_Capers_Ed_Pub." localSheetId="31" hidden="1">#REF!</definedName>
    <definedName name="Rwvu.Japan_Capers_Ed_Pub." localSheetId="44" hidden="1">#REF!</definedName>
    <definedName name="Rwvu.Japan_Capers_Ed_Pub." localSheetId="62" hidden="1">#REF!</definedName>
    <definedName name="Rwvu.Japan_Capers_Ed_Pub." hidden="1">#REF!</definedName>
    <definedName name="Rwvu.KJP_CC." localSheetId="62" hidden="1">#REF!</definedName>
    <definedName name="Rwvu.KJP_CC." hidden="1">#REF!</definedName>
    <definedName name="SAFTIRG" localSheetId="31">#REF!</definedName>
    <definedName name="SAFTIRG">'[5]R5 Input page'!$D$117:$M$117</definedName>
    <definedName name="SAFTIRG1">'[6]R5 Input page'!$D$105:$M$105</definedName>
    <definedName name="SAFTIRG2">'[6]R5 Input page'!$F$114:$M$114</definedName>
    <definedName name="SAFTIRG3">'[6]R5 Input page'!$F$123:$M$123</definedName>
    <definedName name="SAFTIRG4">'[6]R5 Input page'!$F$132:$M$132</definedName>
    <definedName name="SAFTIRG5">'[6]R5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'[7]R1 SO External Cost Incentives'!$F$31:$M$31</definedName>
    <definedName name="SC" localSheetId="31">'[7]R1 SO External Cost Incentives'!$F$31:$M$31</definedName>
    <definedName name="SC" localSheetId="20">'[7]R1 SO External Cost Incentives'!$F$31:$M$31</definedName>
    <definedName name="SC" localSheetId="21">'[7]R1 SO External Cost Incentives'!$F$31:$M$31</definedName>
    <definedName name="SC" localSheetId="71">'[7]R1 SO External Cost Incentives'!$F$31:$M$31</definedName>
    <definedName name="SC">'[8]R1 SO External Cost Incentives'!$F$31:$M$31</definedName>
    <definedName name="SCMR" localSheetId="28">'[7]R1 SO External Cost Incentives'!$F$54:$M$54</definedName>
    <definedName name="SCMR" localSheetId="31">'[7]R1 SO External Cost Incentives'!$F$54:$M$54</definedName>
    <definedName name="SCMR" localSheetId="20">'[7]R1 SO External Cost Incentives'!$F$54:$M$54</definedName>
    <definedName name="SCMR" localSheetId="21">'[7]R1 SO External Cost Incentives'!$F$54:$M$54</definedName>
    <definedName name="SCMR" localSheetId="71">'[7]R1 SO External Cost Incentives'!$F$54:$M$54</definedName>
    <definedName name="SCMR">'[8]R1 SO External Cost Incentives'!$F$54:$M$54</definedName>
    <definedName name="SEA">'[6]R5 Input page'!$F$69:$M$69</definedName>
    <definedName name="SEAPRO">'[6]R4 Licence Condition Values'!$F$65:$M$65</definedName>
    <definedName name="select_GDN_name" localSheetId="28">'[19]2. Out of area networks'!$L$188:$L$195</definedName>
    <definedName name="select_GDN_name" localSheetId="31">'[19]2. Out of area networks'!$L$188:$L$195</definedName>
    <definedName name="select_GDN_name" localSheetId="20">'[19]2. Out of area networks'!$L$188:$L$195</definedName>
    <definedName name="select_GDN_name" localSheetId="21">'[19]2. Out of area networks'!$L$188:$L$195</definedName>
    <definedName name="select_GDN_name" localSheetId="71">'[19]2. Out of area networks'!$L$188:$L$195</definedName>
    <definedName name="select_GDN_name">'[20]2. Out of area networks'!$L$188:$L$195</definedName>
    <definedName name="SER" localSheetId="31">#REF!</definedName>
    <definedName name="SER">'[5]R5 Input page'!$F$90:$M$90</definedName>
    <definedName name="SERLIMIT" localSheetId="31">#REF!</definedName>
    <definedName name="SERLIMIT">'[5]R4 Licence Condition Values'!$F$59:$M$59</definedName>
    <definedName name="SFI" localSheetId="31">'[14]R8 Output incentives'!$E$123:$M$123</definedName>
    <definedName name="SFI">'[5]R8 Output incentives'!$E$123:$O$123</definedName>
    <definedName name="SHCP" localSheetId="31">'[21]R8 Output incentives'!$F$149:$M$149</definedName>
    <definedName name="SHCP">'[22]R8 Output incentives'!$F$149:$M$149</definedName>
    <definedName name="Shrink" localSheetId="28">'[7]R5 Input page'!$F$132:$M$132</definedName>
    <definedName name="Shrink" localSheetId="31">'[7]R5 Input page'!$F$132:$M$132</definedName>
    <definedName name="Shrink" localSheetId="20">'[7]R5 Input page'!$F$132:$M$132</definedName>
    <definedName name="Shrink" localSheetId="21">'[7]R5 Input page'!$F$132:$M$132</definedName>
    <definedName name="Shrink" localSheetId="71">'[7]R5 Input page'!$F$132:$M$132</definedName>
    <definedName name="Shrink">'[8]R5 Input page'!$F$132:$M$132</definedName>
    <definedName name="ShrinkInc" localSheetId="28">'[7]R5 Input page'!$F$133:$M$133</definedName>
    <definedName name="ShrinkInc" localSheetId="31">'[7]R5 Input page'!$F$133:$M$133</definedName>
    <definedName name="ShrinkInc" localSheetId="20">'[7]R5 Input page'!$F$133:$M$133</definedName>
    <definedName name="ShrinkInc" localSheetId="21">'[7]R5 Input page'!$F$133:$M$133</definedName>
    <definedName name="ShrinkInc" localSheetId="71">'[7]R5 Input page'!$F$133:$M$133</definedName>
    <definedName name="ShrinkInc">'[8]R5 Input page'!$F$133:$M$133</definedName>
    <definedName name="SIFFt" localSheetId="28">'[12]2.1 Revenue_Interface'!#REF!</definedName>
    <definedName name="SIFFt" localSheetId="31">'[12]2.1 Revenue_Interface'!#REF!</definedName>
    <definedName name="SIFFt" localSheetId="20">'[12]2.1 Revenue_Interface'!#REF!</definedName>
    <definedName name="SIFFt" localSheetId="21">'[12]2.1 Revenue_Interface'!#REF!</definedName>
    <definedName name="SIFFt" localSheetId="71">'[12]2.1 Revenue_Interface'!#REF!</definedName>
    <definedName name="SIFFt">'2.1 Revenue_Interface'!#REF!</definedName>
    <definedName name="SIR" localSheetId="28">'[7]R1 SO External Cost Incentives'!$F$46:$M$46</definedName>
    <definedName name="SIR" localSheetId="31">'[7]R1 SO External Cost Incentives'!$F$46:$M$46</definedName>
    <definedName name="SIR" localSheetId="20">'[7]R1 SO External Cost Incentives'!$F$46:$M$46</definedName>
    <definedName name="SIR" localSheetId="21">'[7]R1 SO External Cost Incentives'!$F$46:$M$46</definedName>
    <definedName name="SIR" localSheetId="71">'[7]R1 SO External Cost Incentives'!$F$46:$M$46</definedName>
    <definedName name="SIR">'[8]R1 SO External Cost Incentives'!$F$46:$M$46</definedName>
    <definedName name="SIT" localSheetId="28">'[7]R1 SO External Cost Incentives'!$F$64:$M$64</definedName>
    <definedName name="SIT" localSheetId="31">'[7]R1 SO External Cost Incentives'!$F$64:$M$64</definedName>
    <definedName name="SIT" localSheetId="20">'[7]R1 SO External Cost Incentives'!$F$64:$M$64</definedName>
    <definedName name="SIT" localSheetId="21">'[7]R1 SO External Cost Incentives'!$F$64:$M$64</definedName>
    <definedName name="SIT" localSheetId="71">'[7]R1 SO External Cost Incentives'!$F$64:$M$64</definedName>
    <definedName name="SIT">'[8]R1 SO External Cost Incentives'!$F$64:$M$64</definedName>
    <definedName name="SKPI">'[6]R8 Output incentives'!$F$107:$M$107</definedName>
    <definedName name="SKPIC">'[6]R5 Input page'!$F$68:$M$68</definedName>
    <definedName name="SKPICAP">'[6]R4 Licence Condition Values'!$F$59:$M$59</definedName>
    <definedName name="SKPICOL">'[6]R4 Licence Condition Values'!$F$61:$M$61</definedName>
    <definedName name="SKPIDPA">'[6]R4 Licence Condition Values'!$F$62:$M$62</definedName>
    <definedName name="SKPIPRO">'[6]R4 Licence Condition Values'!$F$63:$M$63</definedName>
    <definedName name="SKPIT">'[6]R4 Licence Condition Values'!$F$58:$M$58</definedName>
    <definedName name="SKPIUPA">'[6]R4 Licence Condition Values'!$F$60:$M$60</definedName>
    <definedName name="SOActualBadDebtcostincurred" localSheetId="71">'[12]2.1 Revenue_Interface'!$AB$80:$AF$80</definedName>
    <definedName name="SOActualBadDebtcostincurred">'2.1 Revenue_Interface'!$AB$80:$AF$80</definedName>
    <definedName name="SOBR" localSheetId="28">'[7]R14 SO Base Revenue'!$F$12:$M$12</definedName>
    <definedName name="SOBR" localSheetId="31">'[7]R14 SO Base Revenue'!$F$12:$M$12</definedName>
    <definedName name="SOBR" localSheetId="20">'[7]R14 SO Base Revenue'!$F$12:$M$12</definedName>
    <definedName name="SOBR" localSheetId="21">'[7]R14 SO Base Revenue'!$F$12:$M$12</definedName>
    <definedName name="SOBR" localSheetId="71">'[7]R14 SO Base Revenue'!$F$12:$M$12</definedName>
    <definedName name="SOBR">'[8]R14 SO Base Revenue'!$F$12:$M$12</definedName>
    <definedName name="SOCDSPt" localSheetId="28">'[12]2.1 Revenue_Interface'!$AB$76:$AF$76</definedName>
    <definedName name="SOCDSPt" localSheetId="31">'[12]2.1 Revenue_Interface'!$AB$76:$AF$76</definedName>
    <definedName name="SOCDSPt" localSheetId="20">'[12]2.1 Revenue_Interface'!$AB$76:$AF$76</definedName>
    <definedName name="SOCDSPt" localSheetId="21">'[12]2.1 Revenue_Interface'!$AB$76:$AF$76</definedName>
    <definedName name="SOCDSPt" localSheetId="71">'[12]2.1 Revenue_Interface'!$AB$76:$AF$76</definedName>
    <definedName name="SOCDSPt">'2.1 Revenue_Interface'!$AB$76:$AF$76</definedName>
    <definedName name="SOCRITOt">'2.1 Revenue_Interface'!$AB$51:$AF$51</definedName>
    <definedName name="SOCRITRAt" localSheetId="28">'[12]2.1 Revenue_Interface'!#REF!</definedName>
    <definedName name="SOCRITRAt" localSheetId="31">'[12]2.1 Revenue_Interface'!#REF!</definedName>
    <definedName name="SOCRITRAt" localSheetId="20">'[12]2.1 Revenue_Interface'!#REF!</definedName>
    <definedName name="SOCRITRAt" localSheetId="21">'[12]2.1 Revenue_Interface'!#REF!</definedName>
    <definedName name="SOCRITRAt" localSheetId="71">'[12]2.1 Revenue_Interface'!#REF!</definedName>
    <definedName name="SOCRITRAt">'2.1 Revenue_Interface'!#REF!</definedName>
    <definedName name="SOCRITROt" localSheetId="28">'[12]2.1 Revenue_Interface'!#REF!</definedName>
    <definedName name="SOCRITROt" localSheetId="31">'[12]2.1 Revenue_Interface'!#REF!</definedName>
    <definedName name="SOCRITROt" localSheetId="20">'[12]2.1 Revenue_Interface'!#REF!</definedName>
    <definedName name="SOCRITROt" localSheetId="21">'[12]2.1 Revenue_Interface'!#REF!</definedName>
    <definedName name="SOCRITROt" localSheetId="71">'[12]2.1 Revenue_Interface'!#REF!</definedName>
    <definedName name="SOCRITROt">'2.1 Revenue_Interface'!#REF!</definedName>
    <definedName name="SOCROTOt">'2.1 Revenue_Interface'!$AB$50:$AF$50</definedName>
    <definedName name="SOCROTRAt" localSheetId="28">'[12]2.1 Revenue_Interface'!#REF!</definedName>
    <definedName name="SOCROTRAt" localSheetId="31">'[12]2.1 Revenue_Interface'!#REF!</definedName>
    <definedName name="SOCROTRAt" localSheetId="20">'[12]2.1 Revenue_Interface'!#REF!</definedName>
    <definedName name="SOCROTRAt" localSheetId="21">'[12]2.1 Revenue_Interface'!#REF!</definedName>
    <definedName name="SOCROTRAt" localSheetId="71">'[12]2.1 Revenue_Interface'!#REF!</definedName>
    <definedName name="SOCROTRAt">'2.1 Revenue_Interface'!#REF!</definedName>
    <definedName name="SOCROTROt" localSheetId="28">'[12]2.1 Revenue_Interface'!#REF!</definedName>
    <definedName name="SOCROTROt" localSheetId="31">'[12]2.1 Revenue_Interface'!#REF!</definedName>
    <definedName name="SOCROTROt" localSheetId="20">'[12]2.1 Revenue_Interface'!#REF!</definedName>
    <definedName name="SOCROTROt" localSheetId="21">'[12]2.1 Revenue_Interface'!#REF!</definedName>
    <definedName name="SOCROTROt" localSheetId="71">'[12]2.1 Revenue_Interface'!#REF!</definedName>
    <definedName name="SOCROTROt">'2.1 Revenue_Interface'!#REF!</definedName>
    <definedName name="SOEMR" localSheetId="31">#REF!</definedName>
    <definedName name="SOEMR">'[5]R4 Licence Condition Values'!$E$87:$M$87</definedName>
    <definedName name="SOEMRCO" localSheetId="31">#REF!</definedName>
    <definedName name="SOEMRCO">'[5]R5 Input page'!$F$124:$M$124</definedName>
    <definedName name="SOEMRDRI" localSheetId="31">#REF!</definedName>
    <definedName name="SOEMRDRI" localSheetId="20">'[5]R5 Input page'!#REF!</definedName>
    <definedName name="SOEMRDRI" localSheetId="21">'[5]R5 Input page'!#REF!</definedName>
    <definedName name="SOEMRDRI" localSheetId="71">'[5]R5 Input page'!#REF!</definedName>
    <definedName name="SOEMRDRI">'[5]R5 Input page'!#REF!</definedName>
    <definedName name="SOEMRINC" localSheetId="31">#REF!</definedName>
    <definedName name="SOEMRINC">'[5]R15 SO Internal'!$F$60:$M$60</definedName>
    <definedName name="SOFIOCOt">'2.1 Revenue_Interface'!$AB$54:$AF$54</definedName>
    <definedName name="SOFIOCRAt" localSheetId="28">'[12]2.1 Revenue_Interface'!#REF!</definedName>
    <definedName name="SOFIOCRAt" localSheetId="31">'[12]2.1 Revenue_Interface'!#REF!</definedName>
    <definedName name="SOFIOCRAt" localSheetId="20">'[12]2.1 Revenue_Interface'!#REF!</definedName>
    <definedName name="SOFIOCRAt" localSheetId="21">'[12]2.1 Revenue_Interface'!#REF!</definedName>
    <definedName name="SOFIOCRAt" localSheetId="71">'[12]2.1 Revenue_Interface'!#REF!</definedName>
    <definedName name="SOFIOCRAt">'2.1 Revenue_Interface'!#REF!</definedName>
    <definedName name="SOFIOCROt" localSheetId="28">'[12]2.1 Revenue_Interface'!#REF!</definedName>
    <definedName name="SOFIOCROt" localSheetId="31">'[12]2.1 Revenue_Interface'!#REF!</definedName>
    <definedName name="SOFIOCROt" localSheetId="20">'[12]2.1 Revenue_Interface'!#REF!</definedName>
    <definedName name="SOFIOCROt" localSheetId="21">'[12]2.1 Revenue_Interface'!#REF!</definedName>
    <definedName name="SOFIOCROt" localSheetId="71">'[12]2.1 Revenue_Interface'!#REF!</definedName>
    <definedName name="SOFIOCROt">'2.1 Revenue_Interface'!#REF!</definedName>
    <definedName name="SOI" localSheetId="31">#REF!</definedName>
    <definedName name="SOI" localSheetId="20">#REF!</definedName>
    <definedName name="SOI" localSheetId="21">#REF!</definedName>
    <definedName name="SOI" localSheetId="71">#REF!</definedName>
    <definedName name="SOI">#REF!</definedName>
    <definedName name="SOInterestincomeaccruedadjustment" localSheetId="28">'[12]2.1 Revenue_Interface'!$AB$81:$AF$81</definedName>
    <definedName name="SOInterestincomeaccruedadjustment" localSheetId="31">'[12]2.1 Revenue_Interface'!$AB$81:$AF$81</definedName>
    <definedName name="SOInterestincomeaccruedadjustment" localSheetId="20">'[12]2.1 Revenue_Interface'!$AB$81:$AF$81</definedName>
    <definedName name="SOInterestincomeaccruedadjustment" localSheetId="21">'[12]2.1 Revenue_Interface'!$AB$81:$AF$81</definedName>
    <definedName name="SOInterestincomeaccruedadjustment" localSheetId="71">'[12]2.1 Revenue_Interface'!$AB$81:$AF$81</definedName>
    <definedName name="SOInterestincomeaccruedadjustment">'2.1 Revenue_Interface'!$AB$79:$AF$79</definedName>
    <definedName name="SOK" localSheetId="28">'[7]R19 SO Correction (SOK)'!$E$19:$M$19</definedName>
    <definedName name="SOK" localSheetId="31">'[7]R19 SO Correction (SOK)'!$E$19:$M$19</definedName>
    <definedName name="SOK" localSheetId="20">'[7]R19 SO Correction (SOK)'!$E$19:$M$19</definedName>
    <definedName name="SOK" localSheetId="21">'[7]R19 SO Correction (SOK)'!$E$19:$M$19</definedName>
    <definedName name="SOK" localSheetId="71">'[7]R19 SO Correction (SOK)'!$E$19:$M$19</definedName>
    <definedName name="SOK">'[8]R19 SO Correction (SOK)'!$E$19:$M$19</definedName>
    <definedName name="SOMOD" localSheetId="28">'[5]R5 Input page'!$F$29:$M$29</definedName>
    <definedName name="SOMOD" localSheetId="31">'[7]R5 Input page'!$F$78:$M$78</definedName>
    <definedName name="SOMOD" localSheetId="20">'[7]R5 Input page'!$F$78:$M$78</definedName>
    <definedName name="SOMOD" localSheetId="21">'[7]R5 Input page'!$F$78:$M$78</definedName>
    <definedName name="SOMOD" localSheetId="71">'[5]R5 Input page'!$F$29:$M$29</definedName>
    <definedName name="SOMOD">'[8]R5 Input page'!$F$78:$M$78</definedName>
    <definedName name="SOMR" localSheetId="28">'[7]R20 SO MAR'!$F$13:$M$13</definedName>
    <definedName name="SOMR" localSheetId="31">'[7]R20 SO MAR'!$F$13:$M$13</definedName>
    <definedName name="SOMR" localSheetId="20">'[7]R20 SO MAR'!$F$13:$M$13</definedName>
    <definedName name="SOMR" localSheetId="21">'[7]R20 SO MAR'!$F$13:$M$13</definedName>
    <definedName name="SOMR" localSheetId="71">'[7]R20 SO MAR'!$F$13:$M$13</definedName>
    <definedName name="SOMR">'[8]R20 SO MAR'!$F$13:$M$13</definedName>
    <definedName name="SONOITt">'2.1 Revenue_Interface'!$AB$53:$AF$53</definedName>
    <definedName name="SONZOt">'2.1 Revenue_Interface'!$AB$52:$AF$52</definedName>
    <definedName name="SONZROt" localSheetId="28">'[12]2.1 Revenue_Interface'!#REF!</definedName>
    <definedName name="SONZROt" localSheetId="31">'[12]2.1 Revenue_Interface'!#REF!</definedName>
    <definedName name="SONZROt" localSheetId="20">'[12]2.1 Revenue_Interface'!#REF!</definedName>
    <definedName name="SONZROt" localSheetId="21">'[12]2.1 Revenue_Interface'!#REF!</definedName>
    <definedName name="SONZROt" localSheetId="71">'[12]2.1 Revenue_Interface'!#REF!</definedName>
    <definedName name="SONZROt">'2.1 Revenue_Interface'!#REF!</definedName>
    <definedName name="SOOIRC" localSheetId="28">'[7]R1 SO External Cost Incentives'!$F$20:$M$20</definedName>
    <definedName name="SOOIRC" localSheetId="31">'[7]R1 SO External Cost Incentives'!$F$20:$M$20</definedName>
    <definedName name="SOOIRC" localSheetId="20">'[7]R1 SO External Cost Incentives'!$F$20:$M$20</definedName>
    <definedName name="SOOIRC" localSheetId="21">'[7]R1 SO External Cost Incentives'!$F$20:$M$20</definedName>
    <definedName name="SOOIRC" localSheetId="71">'[7]R1 SO External Cost Incentives'!$F$20:$M$20</definedName>
    <definedName name="SOOIRC">'[8]R1 SO External Cost Incentives'!$F$20:$M$20</definedName>
    <definedName name="SOProvisionalBadDebtcost" localSheetId="28">'[12]2.1 Revenue_Interface'!$AB$79:$AF$79</definedName>
    <definedName name="SOProvisionalBadDebtcost" localSheetId="31">'[12]2.1 Revenue_Interface'!$AB$79:$AF$79</definedName>
    <definedName name="SOProvisionalBadDebtcost" localSheetId="20">'[12]2.1 Revenue_Interface'!$AB$79:$AF$79</definedName>
    <definedName name="SOProvisionalBadDebtcost" localSheetId="21">'[12]2.1 Revenue_Interface'!$AB$79:$AF$79</definedName>
    <definedName name="SOProvisionalBadDebtcost" localSheetId="71">'[12]2.1 Revenue_Interface'!$AB$79:$AF$79</definedName>
    <definedName name="SOProvisionalBadDebtcost">'2.1 Revenue_Interface'!$AB$79:$AF$79</definedName>
    <definedName name="SOPU" localSheetId="28">'[5]R4 Licence Condition Values'!$F$10:$M$10</definedName>
    <definedName name="SOPU" localSheetId="31">'[7]R4 Licence Condition Values'!$F$11:$M$11</definedName>
    <definedName name="SOPU" localSheetId="20">'[7]R4 Licence Condition Values'!$F$11:$M$11</definedName>
    <definedName name="SOPU" localSheetId="21">'[7]R4 Licence Condition Values'!$F$11:$M$11</definedName>
    <definedName name="SOPU" localSheetId="71">'[5]R4 Licence Condition Values'!$F$10:$M$10</definedName>
    <definedName name="SOPU">'[8]R4 Licence Condition Values'!$F$11:$M$11</definedName>
    <definedName name="SOREntc" localSheetId="28">'[7]R5 Input page'!$F$85:$M$85</definedName>
    <definedName name="SOREntc" localSheetId="31">'[7]R5 Input page'!$F$85:$M$85</definedName>
    <definedName name="SOREntc" localSheetId="20">'[7]R5 Input page'!$F$85:$M$85</definedName>
    <definedName name="SOREntc" localSheetId="21">'[7]R5 Input page'!$F$85:$M$85</definedName>
    <definedName name="SOREntc" localSheetId="71">'[7]R5 Input page'!$F$85:$M$85</definedName>
    <definedName name="SOREntc">'[8]R5 Input page'!$F$85:$M$85</definedName>
    <definedName name="SOREV" localSheetId="31">#REF!</definedName>
    <definedName name="SOREV">'[5]R15 SO Internal'!$F$39:$M$39</definedName>
    <definedName name="SORExC" localSheetId="28">'[7]R5 Input page'!$F$86:$M$86</definedName>
    <definedName name="SORExC" localSheetId="31">'[7]R5 Input page'!$F$86:$M$86</definedName>
    <definedName name="SORExC" localSheetId="20">'[7]R5 Input page'!$F$86:$M$86</definedName>
    <definedName name="SORExC" localSheetId="21">'[7]R5 Input page'!$F$86:$M$86</definedName>
    <definedName name="SORExC" localSheetId="71">'[7]R5 Input page'!$F$86:$M$86</definedName>
    <definedName name="SORExC">'[8]R5 Input page'!$F$86:$M$86</definedName>
    <definedName name="SOSOACO" localSheetId="28">'[12]2.1 Revenue_Interface'!$AB$28:$AF$28</definedName>
    <definedName name="SOSOACO" localSheetId="31">'[12]2.1 Revenue_Interface'!$AB$28:$AF$28</definedName>
    <definedName name="SOSOACO" localSheetId="20">'[12]2.1 Revenue_Interface'!$AB$28:$AF$28</definedName>
    <definedName name="SOSOACO" localSheetId="21">'[12]2.1 Revenue_Interface'!$AB$28:$AF$28</definedName>
    <definedName name="SOSOACO" localSheetId="71">'[12]2.1 Revenue_Interface'!$AB$28:$AF$28</definedName>
    <definedName name="SOSOACO">'2.1 Revenue_Interface'!$AB$28:$AF$28</definedName>
    <definedName name="SOSOANC" localSheetId="28">'[12]2.1 Revenue_Interface'!$AB$27:$AF$27</definedName>
    <definedName name="SOSOANC" localSheetId="31">'[12]2.1 Revenue_Interface'!$AB$27:$AF$27</definedName>
    <definedName name="SOSOANC" localSheetId="20">'[12]2.1 Revenue_Interface'!$AB$27:$AF$27</definedName>
    <definedName name="SOSOANC" localSheetId="21">'[12]2.1 Revenue_Interface'!$AB$27:$AF$27</definedName>
    <definedName name="SOSOANC" localSheetId="71">'[12]2.1 Revenue_Interface'!$AB$27:$AF$27</definedName>
    <definedName name="SOSOANC">'2.1 Revenue_Interface'!$AB$27:$AF$27</definedName>
    <definedName name="SOSOEDEt" localSheetId="28">'[12]2.1 Revenue_Interface'!$AB$77:$AF$77</definedName>
    <definedName name="SOSOEDEt" localSheetId="31">'[12]2.1 Revenue_Interface'!$AB$77:$AF$77</definedName>
    <definedName name="SOSOEDEt" localSheetId="20">'[12]2.1 Revenue_Interface'!$AB$77:$AF$77</definedName>
    <definedName name="SOSOEDEt" localSheetId="21">'[12]2.1 Revenue_Interface'!$AB$77:$AF$77</definedName>
    <definedName name="SOSOEDEt" localSheetId="71">'[12]2.1 Revenue_Interface'!$AB$77:$AF$77</definedName>
    <definedName name="SOSOEDEt">'2.1 Revenue_Interface'!$AB$77:$AF$77</definedName>
    <definedName name="SOSORBDt" localSheetId="28">'[12]2.1 Revenue_Interface'!$AB$82:$AF$82</definedName>
    <definedName name="SOSORBDt" localSheetId="31">'[12]2.1 Revenue_Interface'!$AB$82:$AF$82</definedName>
    <definedName name="SOSORBDt" localSheetId="20">'[12]2.1 Revenue_Interface'!$AB$82:$AF$82</definedName>
    <definedName name="SOSORBDt" localSheetId="21">'[12]2.1 Revenue_Interface'!$AB$82:$AF$82</definedName>
    <definedName name="SOSORBDt" localSheetId="71">'[12]2.1 Revenue_Interface'!$AB$82:$AF$82</definedName>
    <definedName name="SOSORBDt">'2.1 Revenue_Interface'!$AB$82:$AF$82</definedName>
    <definedName name="SOTRU" localSheetId="31">#REF!</definedName>
    <definedName name="SOTRU">'[5]R15 SO Internal'!$F$27:$M$27</definedName>
    <definedName name="SS" localSheetId="31">'[6]R8 Output incentives'!#REF!</definedName>
    <definedName name="SS" localSheetId="20">'[6]R8 Output incentives'!#REF!</definedName>
    <definedName name="SS" localSheetId="21">'[6]R8 Output incentives'!#REF!</definedName>
    <definedName name="SS" localSheetId="71">'[6]R8 Output incentives'!#REF!</definedName>
    <definedName name="SS">'[6]R8 Output incentives'!#REF!</definedName>
    <definedName name="SSC">'[6]R5 Input page'!$F$66:$M$66</definedName>
    <definedName name="SSCAP">'[6]R4 Licence Condition Values'!$F$50:$M$50</definedName>
    <definedName name="SSCOL">'[6]R4 Licence Condition Values'!$F$51:$M$51</definedName>
    <definedName name="SSDPA">'[6]R4 Licence Condition Values'!$F$53:$M$53</definedName>
    <definedName name="SSI">'[6]R8 Output incentives'!$F$83:$M$83</definedName>
    <definedName name="SSO" localSheetId="28">'[5]R8 Output incentives'!$F$63:$O$63</definedName>
    <definedName name="SSO" localSheetId="31">'[7]TO Incentives'!#REF!</definedName>
    <definedName name="SSO" localSheetId="20">'[7]TO Incentives'!#REF!</definedName>
    <definedName name="SSO" localSheetId="21">'[7]TO Incentives'!#REF!</definedName>
    <definedName name="SSO" localSheetId="71">'[5]R8 Output incentives'!$F$63:$O$63</definedName>
    <definedName name="SSO">'[8]TO Incentives'!#REF!</definedName>
    <definedName name="SSPRO">'[6]R4 Licence Condition Values'!$F$55:$M$55</definedName>
    <definedName name="SSS" localSheetId="28">'[5]R8 Output incentives'!$F$80:$M$80</definedName>
    <definedName name="SSS" localSheetId="31">'[7]TO Incentives'!#REF!</definedName>
    <definedName name="SSS" localSheetId="20">'[7]TO Incentives'!#REF!</definedName>
    <definedName name="SSS" localSheetId="21">'[7]TO Incentives'!#REF!</definedName>
    <definedName name="SSS" localSheetId="71">'[5]R8 Output incentives'!$F$80:$M$80</definedName>
    <definedName name="SSS">'[8]TO Incentives'!#REF!</definedName>
    <definedName name="SSSAF" localSheetId="28">'[7]TO Incentives'!#REF!</definedName>
    <definedName name="SSSAF" localSheetId="31">'[7]TO Incentives'!#REF!</definedName>
    <definedName name="SSSAF" localSheetId="20">'[7]TO Incentives'!#REF!</definedName>
    <definedName name="SSSAF" localSheetId="21">'[7]TO Incentives'!#REF!</definedName>
    <definedName name="SSSAF" localSheetId="71">'[7]TO Incentives'!#REF!</definedName>
    <definedName name="SSSAF">'[8]TO Incentives'!#REF!</definedName>
    <definedName name="SSSCAP" localSheetId="31">#REF!</definedName>
    <definedName name="SSSCAP">'[5]R4 Licence Condition Values'!$F$55:$M$55</definedName>
    <definedName name="SSSCOL" localSheetId="31">#REF!</definedName>
    <definedName name="SSSCOL">'[5]R4 Licence Condition Values'!$F$56:$M$56</definedName>
    <definedName name="SSSDPA" localSheetId="31">#REF!</definedName>
    <definedName name="SSSDPA">'[5]R4 Licence Condition Values'!$F$58:$M$58</definedName>
    <definedName name="SSSP" localSheetId="31">#REF!</definedName>
    <definedName name="SSSP">'[5]R5 Input page'!$D$89:$M$89</definedName>
    <definedName name="SSSPRO" localSheetId="31">#REF!</definedName>
    <definedName name="SSSPRO">'[5]R4 Licence Condition Values'!$F$53:$M$53</definedName>
    <definedName name="SSST" localSheetId="31">#REF!</definedName>
    <definedName name="SSST">'[5]R4 Licence Condition Values'!$F$54:$M$54</definedName>
    <definedName name="SSSUPA" localSheetId="31">#REF!</definedName>
    <definedName name="SSSUPA">'[5]R4 Licence Condition Values'!$F$57:$M$57</definedName>
    <definedName name="SST">'[6]R4 Licence Condition Values'!$F$49:$M$49</definedName>
    <definedName name="SSUPA">'[6]R4 Licence Condition Values'!$F$52:$M$52</definedName>
    <definedName name="STIP" localSheetId="28">'[7]R5 Input page'!$F$143:$M$143</definedName>
    <definedName name="STIP" localSheetId="31">'[7]R5 Input page'!$F$143:$M$143</definedName>
    <definedName name="STIP" localSheetId="20">'[7]R5 Input page'!$F$143:$M$143</definedName>
    <definedName name="STIP" localSheetId="21">'[7]R5 Input page'!$F$143:$M$143</definedName>
    <definedName name="STIP" localSheetId="71">'[7]R5 Input page'!$F$143:$M$143</definedName>
    <definedName name="STIP">'[8]R5 Input page'!$F$143:$M$143</definedName>
    <definedName name="SubTIRG">'[5]R11 TIRG'!$E$12:$M$12</definedName>
    <definedName name="Sum_Length" localSheetId="28">#REF!</definedName>
    <definedName name="Sum_Length" localSheetId="31">#REF!</definedName>
    <definedName name="Sum_Length" localSheetId="20">#REF!</definedName>
    <definedName name="Sum_Length" localSheetId="21">#REF!</definedName>
    <definedName name="Sum_Length" localSheetId="71">#REF!</definedName>
    <definedName name="Sum_Length">#REF!</definedName>
    <definedName name="Swvu.CapersView." localSheetId="28" hidden="1">[4]Sheet1!#REF!</definedName>
    <definedName name="Swvu.CapersView." localSheetId="31" hidden="1">[4]Sheet1!#REF!</definedName>
    <definedName name="Swvu.CapersView." localSheetId="20" hidden="1">[4]Sheet1!#REF!</definedName>
    <definedName name="Swvu.CapersView." localSheetId="21" hidden="1">[4]Sheet1!#REF!</definedName>
    <definedName name="Swvu.CapersView." localSheetId="71" hidden="1">[4]Sheet1!#REF!</definedName>
    <definedName name="Swvu.CapersView." localSheetId="62" hidden="1">[4]Sheet1!#REF!</definedName>
    <definedName name="Swvu.CapersView." hidden="1">[4]Sheet1!#REF!</definedName>
    <definedName name="Swvu.Japan_Capers_Ed_Pub." localSheetId="28" hidden="1">#REF!</definedName>
    <definedName name="Swvu.Japan_Capers_Ed_Pub." localSheetId="31" hidden="1">#REF!</definedName>
    <definedName name="Swvu.Japan_Capers_Ed_Pub." localSheetId="44" hidden="1">#REF!</definedName>
    <definedName name="Swvu.Japan_Capers_Ed_Pub." localSheetId="71" hidden="1">#REF!</definedName>
    <definedName name="Swvu.Japan_Capers_Ed_Pub." localSheetId="62" hidden="1">#REF!</definedName>
    <definedName name="Swvu.Japan_Capers_Ed_Pub." hidden="1">#REF!</definedName>
    <definedName name="Swvu.KJP_CC." localSheetId="31" hidden="1">#REF!</definedName>
    <definedName name="Swvu.KJP_CC." localSheetId="44" hidden="1">#REF!</definedName>
    <definedName name="Swvu.KJP_CC." localSheetId="62" hidden="1">#REF!</definedName>
    <definedName name="Swvu.KJP_CC." hidden="1">#REF!</definedName>
    <definedName name="TA" localSheetId="28">'[7]R5 Input page'!$F$141:$M$141</definedName>
    <definedName name="TA" localSheetId="31">'[7]R5 Input page'!$F$141:$M$141</definedName>
    <definedName name="TA" localSheetId="20">'[7]R5 Input page'!$F$141:$M$141</definedName>
    <definedName name="TA" localSheetId="21">'[7]R5 Input page'!$F$141:$M$141</definedName>
    <definedName name="TA" localSheetId="71">'[7]R5 Input page'!$F$141:$M$141</definedName>
    <definedName name="TA">'[8]R5 Input page'!$F$141:$M$141</definedName>
    <definedName name="TERM" localSheetId="28">#REF!</definedName>
    <definedName name="TERM" localSheetId="31">#REF!</definedName>
    <definedName name="TERM" localSheetId="20">#REF!</definedName>
    <definedName name="TERM" localSheetId="21">#REF!</definedName>
    <definedName name="TERM" localSheetId="71">#REF!</definedName>
    <definedName name="TERM">#REF!</definedName>
    <definedName name="TERMt" localSheetId="31">#REF!</definedName>
    <definedName name="TERMt">'[5]R5 Input page'!$D$70:$M$70</definedName>
    <definedName name="Tier_Lookup" localSheetId="28">'[13]5.8 Decommissioned Sum '!#REF!</definedName>
    <definedName name="Tier_Lookup" localSheetId="31">'[13]5.8 Decommissioned Sum '!#REF!</definedName>
    <definedName name="Tier_Lookup" localSheetId="20">'[13]5.8 Decommissioned Sum '!#REF!</definedName>
    <definedName name="Tier_Lookup" localSheetId="21">'[13]5.8 Decommissioned Sum '!#REF!</definedName>
    <definedName name="Tier_Lookup" localSheetId="71">'[13]5.8 Decommissioned Sum '!#REF!</definedName>
    <definedName name="Tier_Lookup">'[13]5.8 Decommissioned Sum '!#REF!</definedName>
    <definedName name="TIRG" localSheetId="31">'[14]R11 TIRG'!$E$15:$M$15</definedName>
    <definedName name="TIRG">'[5]R11 TIRG'!$E$15:$M$15</definedName>
    <definedName name="TIRGINCADJ" localSheetId="31">#REF!</definedName>
    <definedName name="TIRGINCADJ">'[5]R5 Input page'!$E$118:$M$118</definedName>
    <definedName name="TIRGIncAdj2">'[6]R5 Input page'!$F$115:$M$115</definedName>
    <definedName name="TIRGIncAdj3">'[6]R5 Input page'!$F$124:$M$124</definedName>
    <definedName name="TIRGIncAdj4">'[6]R5 Input page'!$F$133:$M$133</definedName>
    <definedName name="TIRGIncAdj5">'[6]R5 Input page'!$F$142:$M$142</definedName>
    <definedName name="TIS" localSheetId="31">#REF!</definedName>
    <definedName name="TIS">'[5]R4 Licence Condition Values'!$D$41:$M$41</definedName>
    <definedName name="TNR" localSheetId="31">#REF!</definedName>
    <definedName name="TNR">'[5]R5 Input page'!$F$31:$M$31</definedName>
    <definedName name="TO" localSheetId="31">#REF!</definedName>
    <definedName name="TO">'[5]R12 TO MAR'!$F$22:$M$22</definedName>
    <definedName name="TOACO" localSheetId="28">'[12]2.1 Revenue_Interface'!$AB$14:$AF$14</definedName>
    <definedName name="TOACO" localSheetId="31">'[12]2.1 Revenue_Interface'!$AB$14:$AF$14</definedName>
    <definedName name="TOACO" localSheetId="20">'[12]2.1 Revenue_Interface'!$AB$14:$AF$14</definedName>
    <definedName name="TOACO" localSheetId="21">'[12]2.1 Revenue_Interface'!$AB$14:$AF$14</definedName>
    <definedName name="TOACO" localSheetId="71">'[12]2.1 Revenue_Interface'!$AB$14:$AF$14</definedName>
    <definedName name="TOACO">'2.1 Revenue_Interface'!$AB$14:$AF$14</definedName>
    <definedName name="TOACOU" localSheetId="28">'[12]2.1 Revenue_Interface'!$AB$21:$AF$21</definedName>
    <definedName name="TOACOU" localSheetId="31">'[12]2.1 Revenue_Interface'!$AB$21:$AF$21</definedName>
    <definedName name="TOACOU" localSheetId="20">'[12]2.1 Revenue_Interface'!$AB$21:$AF$21</definedName>
    <definedName name="TOACOU" localSheetId="21">'[12]2.1 Revenue_Interface'!$AB$21:$AF$21</definedName>
    <definedName name="TOACOU" localSheetId="71">'[12]2.1 Revenue_Interface'!$AB$21:$AF$21</definedName>
    <definedName name="TOACOU">'2.1 Revenue_Interface'!$AB$21:$AF$21</definedName>
    <definedName name="TOActualBadDebtcostincurred" localSheetId="28">'[12]2.1 Revenue_Interface'!$AB$66:$AF$66</definedName>
    <definedName name="TOActualBadDebtcostincurred" localSheetId="31">'[12]2.1 Revenue_Interface'!$AB$66:$AF$66</definedName>
    <definedName name="TOActualBadDebtcostincurred" localSheetId="20">'[12]2.1 Revenue_Interface'!$AB$66:$AF$66</definedName>
    <definedName name="TOActualBadDebtcostincurred" localSheetId="21">'[12]2.1 Revenue_Interface'!$AB$66:$AF$66</definedName>
    <definedName name="TOActualBadDebtcostincurred" localSheetId="71">'[12]2.1 Revenue_Interface'!$AB$66:$AF$66</definedName>
    <definedName name="TOActualBadDebtcostincurred">'2.1 Revenue_Interface'!$AB$66:$AF$66</definedName>
    <definedName name="TOActualbusinessmileageemissions" localSheetId="28">'[12]2.1 Revenue_Interface'!$AB$89:$AF$89</definedName>
    <definedName name="TOActualbusinessmileageemissions" localSheetId="31">'[12]2.1 Revenue_Interface'!$AB$89:$AF$89</definedName>
    <definedName name="TOActualbusinessmileageemissions" localSheetId="20">'[12]2.1 Revenue_Interface'!$AB$89:$AF$89</definedName>
    <definedName name="TOActualbusinessmileageemissions" localSheetId="21">'[12]2.1 Revenue_Interface'!$AB$89:$AF$89</definedName>
    <definedName name="TOActualbusinessmileageemissions" localSheetId="71">'[12]2.1 Revenue_Interface'!$AB$89:$AF$89</definedName>
    <definedName name="TOActualbusinessmileageemissions">'2.1 Revenue_Interface'!$AB$89:$AF$89</definedName>
    <definedName name="TOActualEnvironmentalValue" localSheetId="28">'[12]2.1 Revenue_Interface'!$AB$96:$AF$96</definedName>
    <definedName name="TOActualEnvironmentalValue" localSheetId="31">'[12]2.1 Revenue_Interface'!$AB$96:$AF$96</definedName>
    <definedName name="TOActualEnvironmentalValue" localSheetId="20">'[12]2.1 Revenue_Interface'!$AB$96:$AF$96</definedName>
    <definedName name="TOActualEnvironmentalValue" localSheetId="21">'[12]2.1 Revenue_Interface'!$AB$96:$AF$96</definedName>
    <definedName name="TOActualEnvironmentalValue" localSheetId="71">'[12]2.1 Revenue_Interface'!$AB$96:$AF$96</definedName>
    <definedName name="TOActualEnvironmentalValue">'2.1 Revenue_Interface'!$AB$96:$AF$96</definedName>
    <definedName name="TOActualofficewaste" localSheetId="28">'[12]2.1 Revenue_Interface'!$AB$92:$AF$92</definedName>
    <definedName name="TOActualofficewaste" localSheetId="31">'[12]2.1 Revenue_Interface'!$AB$92:$AF$92</definedName>
    <definedName name="TOActualofficewaste" localSheetId="20">'[12]2.1 Revenue_Interface'!$AB$92:$AF$92</definedName>
    <definedName name="TOActualofficewaste" localSheetId="21">'[12]2.1 Revenue_Interface'!$AB$92:$AF$92</definedName>
    <definedName name="TOActualofficewaste" localSheetId="71">'[12]2.1 Revenue_Interface'!$AB$92:$AF$92</definedName>
    <definedName name="TOActualofficewaste">'2.1 Revenue_Interface'!$AB$92:$AF$92</definedName>
    <definedName name="TOActualoperationaltransportemissions" localSheetId="28">'[12]2.1 Revenue_Interface'!$AB$88:$AF$88</definedName>
    <definedName name="TOActualoperationaltransportemissions" localSheetId="31">'[12]2.1 Revenue_Interface'!$AB$88:$AF$88</definedName>
    <definedName name="TOActualoperationaltransportemissions" localSheetId="20">'[12]2.1 Revenue_Interface'!$AB$88:$AF$88</definedName>
    <definedName name="TOActualoperationaltransportemissions" localSheetId="21">'[12]2.1 Revenue_Interface'!$AB$88:$AF$88</definedName>
    <definedName name="TOActualoperationaltransportemissions" localSheetId="71">'[12]2.1 Revenue_Interface'!$AB$88:$AF$88</definedName>
    <definedName name="TOActualoperationaltransportemissions">'2.1 Revenue_Interface'!$AB$88:$AF$88</definedName>
    <definedName name="TOActualwateruse" localSheetId="28">'[12]2.1 Revenue_Interface'!$AB$93:$AF$93</definedName>
    <definedName name="TOActualwateruse" localSheetId="31">'[12]2.1 Revenue_Interface'!$AB$93:$AF$93</definedName>
    <definedName name="TOActualwateruse" localSheetId="20">'[12]2.1 Revenue_Interface'!$AB$93:$AF$93</definedName>
    <definedName name="TOActualwateruse" localSheetId="21">'[12]2.1 Revenue_Interface'!$AB$93:$AF$93</definedName>
    <definedName name="TOActualwateruse" localSheetId="71">'[12]2.1 Revenue_Interface'!$AB$93:$AF$93</definedName>
    <definedName name="TOActualwateruse">'2.1 Revenue_Interface'!$AB$93:$AF$93</definedName>
    <definedName name="TOAHt">'2.1 Revenue_Interface'!$AB$44:$AF$44</definedName>
    <definedName name="TOAIO" localSheetId="28">'[12]2.1 Revenue_Interface'!$AB$15:$AF$15</definedName>
    <definedName name="TOAIO" localSheetId="31">'[12]2.1 Revenue_Interface'!$AB$15:$AF$15</definedName>
    <definedName name="TOAIO" localSheetId="20">'[12]2.1 Revenue_Interface'!$AB$15:$AF$15</definedName>
    <definedName name="TOAIO" localSheetId="21">'[12]2.1 Revenue_Interface'!$AB$15:$AF$15</definedName>
    <definedName name="TOAIO" localSheetId="71">'[12]2.1 Revenue_Interface'!$AB$15:$AF$15</definedName>
    <definedName name="TOAIO">'2.1 Revenue_Interface'!$AB$15:$AF$15</definedName>
    <definedName name="TOAIOU" localSheetId="28">'[12]2.1 Revenue_Interface'!$AB$22:$AF$22</definedName>
    <definedName name="TOAIOU" localSheetId="31">'[12]2.1 Revenue_Interface'!$AB$22:$AF$22</definedName>
    <definedName name="TOAIOU" localSheetId="20">'[12]2.1 Revenue_Interface'!$AB$22:$AF$22</definedName>
    <definedName name="TOAIOU" localSheetId="21">'[12]2.1 Revenue_Interface'!$AB$22:$AF$22</definedName>
    <definedName name="TOAIOU" localSheetId="71">'[12]2.1 Revenue_Interface'!$AB$22:$AF$22</definedName>
    <definedName name="TOAIOU">'2.1 Revenue_Interface'!$AB$22:$AF$22</definedName>
    <definedName name="TOALC" localSheetId="28">'[12]2.1 Revenue_Interface'!$AB$11:$AF$11</definedName>
    <definedName name="TOALC" localSheetId="31">'[12]2.1 Revenue_Interface'!$AB$11:$AF$11</definedName>
    <definedName name="TOALC" localSheetId="20">'[12]2.1 Revenue_Interface'!$AB$11:$AF$11</definedName>
    <definedName name="TOALC" localSheetId="21">'[12]2.1 Revenue_Interface'!$AB$11:$AF$11</definedName>
    <definedName name="TOALC" localSheetId="71">'[12]2.1 Revenue_Interface'!$AB$11:$AF$11</definedName>
    <definedName name="TOALC">'2.1 Revenue_Interface'!$AB$11:$AF$11</definedName>
    <definedName name="TOALCU" localSheetId="28">'[12]2.1 Revenue_Interface'!$AB$18:$AF$18</definedName>
    <definedName name="TOALCU" localSheetId="31">'[12]2.1 Revenue_Interface'!$AB$18:$AF$18</definedName>
    <definedName name="TOALCU" localSheetId="20">'[12]2.1 Revenue_Interface'!$AB$18:$AF$18</definedName>
    <definedName name="TOALCU" localSheetId="21">'[12]2.1 Revenue_Interface'!$AB$18:$AF$18</definedName>
    <definedName name="TOALCU" localSheetId="71">'[12]2.1 Revenue_Interface'!$AB$18:$AF$18</definedName>
    <definedName name="TOALCU">'2.1 Revenue_Interface'!$AB$18:$AF$18</definedName>
    <definedName name="TOALTt" localSheetId="28">'[12]2.1 Revenue_Interface'!$AB$72:$AF$72</definedName>
    <definedName name="TOALTt" localSheetId="31">'[12]2.1 Revenue_Interface'!$AB$72:$AF$72</definedName>
    <definedName name="TOALTt" localSheetId="20">'[12]2.1 Revenue_Interface'!$AB$72:$AF$72</definedName>
    <definedName name="TOALTt" localSheetId="21">'[12]2.1 Revenue_Interface'!$AB$72:$AF$72</definedName>
    <definedName name="TOALTt" localSheetId="71">'[12]2.1 Revenue_Interface'!$AB$72:$AF$72</definedName>
    <definedName name="TOALTt">'2.1 Revenue_Interface'!$AB$72:$AF$72</definedName>
    <definedName name="TOANC" localSheetId="28">'[12]2.1 Revenue_Interface'!$AB$16:$AF$16</definedName>
    <definedName name="TOANC" localSheetId="31">'[12]2.1 Revenue_Interface'!$AB$16:$AF$16</definedName>
    <definedName name="TOANC" localSheetId="20">'[12]2.1 Revenue_Interface'!$AB$16:$AF$16</definedName>
    <definedName name="TOANC" localSheetId="21">'[12]2.1 Revenue_Interface'!$AB$16:$AF$16</definedName>
    <definedName name="TOANC" localSheetId="71">'[12]2.1 Revenue_Interface'!$AB$16:$AF$16</definedName>
    <definedName name="TOANC">'2.1 Revenue_Interface'!$AB$16:$AF$16</definedName>
    <definedName name="TOANCU" localSheetId="28">'[12]2.1 Revenue_Interface'!$AB$23:$AF$23</definedName>
    <definedName name="TOANCU" localSheetId="31">'[12]2.1 Revenue_Interface'!$AB$23:$AF$23</definedName>
    <definedName name="TOANCU" localSheetId="20">'[12]2.1 Revenue_Interface'!$AB$23:$AF$23</definedName>
    <definedName name="TOANCU" localSheetId="21">'[12]2.1 Revenue_Interface'!$AB$23:$AF$23</definedName>
    <definedName name="TOANCU" localSheetId="71">'[12]2.1 Revenue_Interface'!$AB$23:$AF$23</definedName>
    <definedName name="TOANCU">'2.1 Revenue_Interface'!$AB$23:$AF$23</definedName>
    <definedName name="TOAOC" localSheetId="28">'[12]2.1 Revenue_Interface'!$AB$13:$AF$13</definedName>
    <definedName name="TOAOC" localSheetId="31">'[12]2.1 Revenue_Interface'!$AB$13:$AF$13</definedName>
    <definedName name="TOAOC" localSheetId="20">'[12]2.1 Revenue_Interface'!$AB$13:$AF$13</definedName>
    <definedName name="TOAOC" localSheetId="21">'[12]2.1 Revenue_Interface'!$AB$13:$AF$13</definedName>
    <definedName name="TOAOC" localSheetId="71">'[12]2.1 Revenue_Interface'!$AB$13:$AF$13</definedName>
    <definedName name="TOAOC">'2.1 Revenue_Interface'!$AB$13:$AF$13</definedName>
    <definedName name="TOAOCU" localSheetId="28">'[12]2.1 Revenue_Interface'!$AB$20:$AF$20</definedName>
    <definedName name="TOAOCU" localSheetId="31">'[12]2.1 Revenue_Interface'!$AB$20:$AF$20</definedName>
    <definedName name="TOAOCU" localSheetId="20">'[12]2.1 Revenue_Interface'!$AB$20:$AF$20</definedName>
    <definedName name="TOAOCU" localSheetId="21">'[12]2.1 Revenue_Interface'!$AB$20:$AF$20</definedName>
    <definedName name="TOAOCU" localSheetId="71">'[12]2.1 Revenue_Interface'!$AB$20:$AF$20</definedName>
    <definedName name="TOAOCU">'2.1 Revenue_Interface'!$AB$20:$AF$20</definedName>
    <definedName name="TOARC" localSheetId="28">'[12]2.1 Revenue_Interface'!$AB$12:$AF$12</definedName>
    <definedName name="TOARC" localSheetId="31">'[12]2.1 Revenue_Interface'!$AB$12:$AF$12</definedName>
    <definedName name="TOARC" localSheetId="20">'[12]2.1 Revenue_Interface'!$AB$12:$AF$12</definedName>
    <definedName name="TOARC" localSheetId="21">'[12]2.1 Revenue_Interface'!$AB$12:$AF$12</definedName>
    <definedName name="TOARC" localSheetId="71">'[12]2.1 Revenue_Interface'!$AB$12:$AF$12</definedName>
    <definedName name="TOARC">'2.1 Revenue_Interface'!$AB$12:$AF$12</definedName>
    <definedName name="TOARCU" localSheetId="28">'[12]2.1 Revenue_Interface'!$AB$19:$AF$19</definedName>
    <definedName name="TOARCU" localSheetId="31">'[12]2.1 Revenue_Interface'!$AB$19:$AF$19</definedName>
    <definedName name="TOARCU" localSheetId="20">'[12]2.1 Revenue_Interface'!$AB$19:$AF$19</definedName>
    <definedName name="TOARCU" localSheetId="21">'[12]2.1 Revenue_Interface'!$AB$19:$AF$19</definedName>
    <definedName name="TOARCU" localSheetId="71">'[12]2.1 Revenue_Interface'!$AB$19:$AF$19</definedName>
    <definedName name="TOARCU">'2.1 Revenue_Interface'!$AB$19:$AF$19</definedName>
    <definedName name="TOBPDt" localSheetId="28">'[12]2.1 Revenue_Interface'!$AB$70:$AF$70</definedName>
    <definedName name="TOBPDt" localSheetId="31">'[12]2.1 Revenue_Interface'!$AB$70:$AF$70</definedName>
    <definedName name="TOBPDt" localSheetId="20">'[12]2.1 Revenue_Interface'!$AB$70:$AF$70</definedName>
    <definedName name="TOBPDt" localSheetId="21">'[12]2.1 Revenue_Interface'!$AB$70:$AF$70</definedName>
    <definedName name="TOBPDt" localSheetId="71">'[12]2.1 Revenue_Interface'!$AB$70:$AF$70</definedName>
    <definedName name="TOBPDt">'2.1 Revenue_Interface'!$AB$70:$AF$70</definedName>
    <definedName name="TOBTROt">'2.1 Revenue_Interface'!$AB$40:$AF$40</definedName>
    <definedName name="TOBTRRAt" localSheetId="28">'[12]2.1 Revenue_Interface'!#REF!</definedName>
    <definedName name="TOBTRRAt" localSheetId="31">'[12]2.1 Revenue_Interface'!#REF!</definedName>
    <definedName name="TOBTRRAt" localSheetId="20">'[12]2.1 Revenue_Interface'!#REF!</definedName>
    <definedName name="TOBTRRAt" localSheetId="21">'[12]2.1 Revenue_Interface'!#REF!</definedName>
    <definedName name="TOBTRRAt" localSheetId="71">'[12]2.1 Revenue_Interface'!#REF!</definedName>
    <definedName name="TOBTRRAt">'2.1 Revenue_Interface'!#REF!</definedName>
    <definedName name="TOBTRROt" localSheetId="28">'[12]2.1 Revenue_Interface'!#REF!</definedName>
    <definedName name="TOBTRROt" localSheetId="31">'[12]2.1 Revenue_Interface'!#REF!</definedName>
    <definedName name="TOBTRROt" localSheetId="20">'[12]2.1 Revenue_Interface'!#REF!</definedName>
    <definedName name="TOBTRROt" localSheetId="21">'[12]2.1 Revenue_Interface'!#REF!</definedName>
    <definedName name="TOBTRROt" localSheetId="71">'[12]2.1 Revenue_Interface'!#REF!</definedName>
    <definedName name="TOBTRROt">'2.1 Revenue_Interface'!#REF!</definedName>
    <definedName name="TOCAMt">'2.1 Revenue_Interface'!$AB$38:$AF$38</definedName>
    <definedName name="TOCEPOt">'2.1 Revenue_Interface'!$AB$41:$AF$41</definedName>
    <definedName name="TOCEPRAt" localSheetId="28">'[12]2.1 Revenue_Interface'!#REF!</definedName>
    <definedName name="TOCEPRAt" localSheetId="31">'[12]2.1 Revenue_Interface'!#REF!</definedName>
    <definedName name="TOCEPRAt" localSheetId="20">'[12]2.1 Revenue_Interface'!#REF!</definedName>
    <definedName name="TOCEPRAt" localSheetId="21">'[12]2.1 Revenue_Interface'!#REF!</definedName>
    <definedName name="TOCEPRAt" localSheetId="71">'[12]2.1 Revenue_Interface'!#REF!</definedName>
    <definedName name="TOCEPRAt">'2.1 Revenue_Interface'!#REF!</definedName>
    <definedName name="TOCEPROt" localSheetId="28">'[12]2.1 Revenue_Interface'!#REF!</definedName>
    <definedName name="TOCEPROt" localSheetId="31">'[12]2.1 Revenue_Interface'!#REF!</definedName>
    <definedName name="TOCEPROt" localSheetId="20">'[12]2.1 Revenue_Interface'!#REF!</definedName>
    <definedName name="TOCEPROt" localSheetId="21">'[12]2.1 Revenue_Interface'!#REF!</definedName>
    <definedName name="TOCEPROt" localSheetId="71">'[12]2.1 Revenue_Interface'!#REF!</definedName>
    <definedName name="TOCEPROt">'2.1 Revenue_Interface'!#REF!</definedName>
    <definedName name="TOCRITOt">'2.1 Revenue_Interface'!$AB$34:$AF$34</definedName>
    <definedName name="TOCRITRAt" localSheetId="28">'[12]2.1 Revenue_Interface'!#REF!</definedName>
    <definedName name="TOCRITRAt" localSheetId="31">'[12]2.1 Revenue_Interface'!#REF!</definedName>
    <definedName name="TOCRITRAt" localSheetId="20">'[12]2.1 Revenue_Interface'!#REF!</definedName>
    <definedName name="TOCRITRAt" localSheetId="21">'[12]2.1 Revenue_Interface'!#REF!</definedName>
    <definedName name="TOCRITRAt" localSheetId="71">'[12]2.1 Revenue_Interface'!#REF!</definedName>
    <definedName name="TOCRITRAt">'2.1 Revenue_Interface'!#REF!</definedName>
    <definedName name="TOCRITROt" localSheetId="28">'[12]2.1 Revenue_Interface'!#REF!</definedName>
    <definedName name="TOCRITROt" localSheetId="31">'[12]2.1 Revenue_Interface'!#REF!</definedName>
    <definedName name="TOCRITROt" localSheetId="20">'[12]2.1 Revenue_Interface'!#REF!</definedName>
    <definedName name="TOCRITROt" localSheetId="21">'[12]2.1 Revenue_Interface'!#REF!</definedName>
    <definedName name="TOCRITROt" localSheetId="71">'[12]2.1 Revenue_Interface'!#REF!</definedName>
    <definedName name="TOCRITROt">'2.1 Revenue_Interface'!#REF!</definedName>
    <definedName name="TOCROTOt">'2.1 Revenue_Interface'!$AB$33:$AF$33</definedName>
    <definedName name="TOCROTRAt" localSheetId="28">'[12]2.1 Revenue_Interface'!#REF!</definedName>
    <definedName name="TOCROTRAt" localSheetId="31">'[12]2.1 Revenue_Interface'!#REF!</definedName>
    <definedName name="TOCROTRAt" localSheetId="20">'[12]2.1 Revenue_Interface'!#REF!</definedName>
    <definedName name="TOCROTRAt" localSheetId="21">'[12]2.1 Revenue_Interface'!#REF!</definedName>
    <definedName name="TOCROTRAt" localSheetId="71">'[12]2.1 Revenue_Interface'!#REF!</definedName>
    <definedName name="TOCROTRAt">'2.1 Revenue_Interface'!#REF!</definedName>
    <definedName name="TOCROTROt" localSheetId="28">'[12]2.1 Revenue_Interface'!#REF!</definedName>
    <definedName name="TOCROTROt" localSheetId="31">'[12]2.1 Revenue_Interface'!#REF!</definedName>
    <definedName name="TOCROTROt" localSheetId="20">'[12]2.1 Revenue_Interface'!#REF!</definedName>
    <definedName name="TOCROTROt" localSheetId="21">'[12]2.1 Revenue_Interface'!#REF!</definedName>
    <definedName name="TOCROTROt" localSheetId="71">'[12]2.1 Revenue_Interface'!#REF!</definedName>
    <definedName name="TOCROTROt">'2.1 Revenue_Interface'!#REF!</definedName>
    <definedName name="TOCSPt" localSheetId="28">'[12]2.1 Revenue_Interface'!$AB$86:$AF$86</definedName>
    <definedName name="TOCSPt" localSheetId="31">'[12]2.1 Revenue_Interface'!$AB$86:$AF$86</definedName>
    <definedName name="TOCSPt" localSheetId="20">'[12]2.1 Revenue_Interface'!$AB$86:$AF$86</definedName>
    <definedName name="TOCSPt" localSheetId="21">'[12]2.1 Revenue_Interface'!$AB$86:$AF$86</definedName>
    <definedName name="TOCSPt" localSheetId="71">'[12]2.1 Revenue_Interface'!$AB$86:$AF$86</definedName>
    <definedName name="TOCSPt">'2.1 Revenue_Interface'!$AB$86:$AF$86</definedName>
    <definedName name="TOEDEt" localSheetId="28">'[12]2.1 Revenue_Interface'!$AB$60:$AF$60</definedName>
    <definedName name="TOEDEt" localSheetId="31">'[12]2.1 Revenue_Interface'!$AB$60:$AF$60</definedName>
    <definedName name="TOEDEt" localSheetId="20">'[12]2.1 Revenue_Interface'!$AB$60:$AF$60</definedName>
    <definedName name="TOEDEt" localSheetId="21">'[12]2.1 Revenue_Interface'!$AB$60:$AF$60</definedName>
    <definedName name="TOEDEt" localSheetId="71">'[12]2.1 Revenue_Interface'!$AB$60:$AF$60</definedName>
    <definedName name="TOEDEt">'2.1 Revenue_Interface'!$AB$60:$AF$60</definedName>
    <definedName name="TOFIOCOt">'2.1 Revenue_Interface'!$AB$43:$AF$43</definedName>
    <definedName name="TOFIOCRAt" localSheetId="28">'[12]2.1 Revenue_Interface'!#REF!</definedName>
    <definedName name="TOFIOCRAt" localSheetId="31">'[12]2.1 Revenue_Interface'!#REF!</definedName>
    <definedName name="TOFIOCRAt" localSheetId="20">'[12]2.1 Revenue_Interface'!#REF!</definedName>
    <definedName name="TOFIOCRAt" localSheetId="21">'[12]2.1 Revenue_Interface'!#REF!</definedName>
    <definedName name="TOFIOCRAt" localSheetId="71">'[12]2.1 Revenue_Interface'!#REF!</definedName>
    <definedName name="TOFIOCRAt">'2.1 Revenue_Interface'!#REF!</definedName>
    <definedName name="TOFIOCROt" localSheetId="28">'[12]2.1 Revenue_Interface'!#REF!</definedName>
    <definedName name="TOFIOCROt" localSheetId="31">'[12]2.1 Revenue_Interface'!#REF!</definedName>
    <definedName name="TOFIOCROt" localSheetId="20">'[12]2.1 Revenue_Interface'!#REF!</definedName>
    <definedName name="TOFIOCROt" localSheetId="21">'[12]2.1 Revenue_Interface'!#REF!</definedName>
    <definedName name="TOFIOCROt" localSheetId="71">'[12]2.1 Revenue_Interface'!#REF!</definedName>
    <definedName name="TOFIOCROt">'2.1 Revenue_Interface'!#REF!</definedName>
    <definedName name="TOFTO" localSheetId="31">#REF!</definedName>
    <definedName name="TOFTO">'[5]R5 Input page'!$D$73:$M$73</definedName>
    <definedName name="TOIDRSt" localSheetId="28">'[12]2.1 Revenue_Interface'!#REF!</definedName>
    <definedName name="TOIDRSt" localSheetId="31">'[12]2.1 Revenue_Interface'!#REF!</definedName>
    <definedName name="TOIDRSt" localSheetId="20">'[12]2.1 Revenue_Interface'!#REF!</definedName>
    <definedName name="TOIDRSt" localSheetId="21">'[12]2.1 Revenue_Interface'!#REF!</definedName>
    <definedName name="TOIDRSt" localSheetId="71">'[12]2.1 Revenue_Interface'!#REF!</definedName>
    <definedName name="TOIDRSt">'2.1 Revenue_Interface'!#REF!</definedName>
    <definedName name="TOInterestincomeaccruedadjustment" localSheetId="28">'[12]2.1 Revenue_Interface'!$AB$67:$AF$67</definedName>
    <definedName name="TOInterestincomeaccruedadjustment" localSheetId="31">'[12]2.1 Revenue_Interface'!$AB$67:$AF$67</definedName>
    <definedName name="TOInterestincomeaccruedadjustment" localSheetId="20">'[12]2.1 Revenue_Interface'!$AB$67:$AF$67</definedName>
    <definedName name="TOInterestincomeaccruedadjustment" localSheetId="21">'[12]2.1 Revenue_Interface'!$AB$67:$AF$67</definedName>
    <definedName name="TOInterestincomeaccruedadjustment" localSheetId="71">'[12]2.1 Revenue_Interface'!$AB$67:$AF$67</definedName>
    <definedName name="TOInterestincomeaccruedadjustment">'2.1 Revenue_Interface'!$AB$67:$AF$67</definedName>
    <definedName name="TOKLSOt">'2.1 Revenue_Interface'!$AB$42:$AF$42</definedName>
    <definedName name="TOKLSRAt" localSheetId="28">'[12]2.1 Revenue_Interface'!#REF!</definedName>
    <definedName name="TOKLSRAt" localSheetId="31">'[12]2.1 Revenue_Interface'!#REF!</definedName>
    <definedName name="TOKLSRAt" localSheetId="20">'[12]2.1 Revenue_Interface'!#REF!</definedName>
    <definedName name="TOKLSRAt" localSheetId="21">'[12]2.1 Revenue_Interface'!#REF!</definedName>
    <definedName name="TOKLSRAt" localSheetId="71">'[12]2.1 Revenue_Interface'!#REF!</definedName>
    <definedName name="TOKLSRAt">'2.1 Revenue_Interface'!#REF!</definedName>
    <definedName name="TOKLSROt" localSheetId="28">'[12]2.1 Revenue_Interface'!#REF!</definedName>
    <definedName name="TOKLSROt" localSheetId="31">'[12]2.1 Revenue_Interface'!#REF!</definedName>
    <definedName name="TOKLSROt" localSheetId="20">'[12]2.1 Revenue_Interface'!#REF!</definedName>
    <definedName name="TOKLSROt" localSheetId="21">'[12]2.1 Revenue_Interface'!#REF!</definedName>
    <definedName name="TOKLSROt" localSheetId="71">'[12]2.1 Revenue_Interface'!#REF!</definedName>
    <definedName name="TOKLSROt">'2.1 Revenue_Interface'!#REF!</definedName>
    <definedName name="TOLA" localSheetId="28">'[7]R5 Input page'!$E$34</definedName>
    <definedName name="TOLA" localSheetId="31">'[7]R5 Input page'!$E$34</definedName>
    <definedName name="TOLA" localSheetId="20">'[7]R5 Input page'!$E$34</definedName>
    <definedName name="TOLA" localSheetId="21">'[7]R5 Input page'!$E$34</definedName>
    <definedName name="TOLA" localSheetId="71">'[7]R5 Input page'!$E$34</definedName>
    <definedName name="TOLA">'[8]R5 Input page'!$E$34</definedName>
    <definedName name="TOLFt" localSheetId="28">'[12]2.1 Revenue_Interface'!$AB$58:$AF$58</definedName>
    <definedName name="TOLFt" localSheetId="31">'[12]2.1 Revenue_Interface'!$AB$58:$AF$58</definedName>
    <definedName name="TOLFt" localSheetId="20">'[12]2.1 Revenue_Interface'!$AB$58:$AF$58</definedName>
    <definedName name="TOLFt" localSheetId="21">'[12]2.1 Revenue_Interface'!$AB$58:$AF$58</definedName>
    <definedName name="TOLFt" localSheetId="71">'[12]2.1 Revenue_Interface'!$AB$58:$AF$58</definedName>
    <definedName name="TOLFt">'2.1 Revenue_Interface'!$AB$58:$AF$58</definedName>
    <definedName name="TOMR" localSheetId="28">'[7]R5 Input page'!$E$38</definedName>
    <definedName name="TOMR" localSheetId="31">'[7]R5 Input page'!$E$38</definedName>
    <definedName name="TOMR" localSheetId="20">'[7]R5 Input page'!$E$38</definedName>
    <definedName name="TOMR" localSheetId="21">'[7]R5 Input page'!$E$38</definedName>
    <definedName name="TOMR" localSheetId="71">'[7]R5 Input page'!$E$38</definedName>
    <definedName name="TOMR">'[8]R5 Input page'!$E$38</definedName>
    <definedName name="TONARMAHOt">'2.1 Revenue_Interface'!$AB$32:$AF$32</definedName>
    <definedName name="TONARMAHRt" localSheetId="28">'[12]2.1 Revenue_Interface'!#REF!</definedName>
    <definedName name="TONARMAHRt" localSheetId="31">'[12]2.1 Revenue_Interface'!#REF!</definedName>
    <definedName name="TONARMAHRt" localSheetId="20">'[12]2.1 Revenue_Interface'!#REF!</definedName>
    <definedName name="TONARMAHRt" localSheetId="21">'[12]2.1 Revenue_Interface'!#REF!</definedName>
    <definedName name="TONARMAHRt" localSheetId="71">'[12]2.1 Revenue_Interface'!#REF!</definedName>
    <definedName name="TONARMAHRt">'2.1 Revenue_Interface'!#REF!</definedName>
    <definedName name="TONARMRt" localSheetId="28">'[12]2.1 Revenue_Interface'!#REF!</definedName>
    <definedName name="TONARMRt" localSheetId="31">'[12]2.1 Revenue_Interface'!#REF!</definedName>
    <definedName name="TONARMRt" localSheetId="20">'[12]2.1 Revenue_Interface'!#REF!</definedName>
    <definedName name="TONARMRt" localSheetId="21">'[12]2.1 Revenue_Interface'!#REF!</definedName>
    <definedName name="TONARMRt" localSheetId="71">'[12]2.1 Revenue_Interface'!#REF!</definedName>
    <definedName name="TONARMRt">'2.1 Revenue_Interface'!#REF!</definedName>
    <definedName name="TONLAHOt">'2.1 Revenue_Interface'!$AB$45:$AF$45</definedName>
    <definedName name="TONLAHRt" localSheetId="28">'[12]2.1 Revenue_Interface'!#REF!</definedName>
    <definedName name="TONLAHRt" localSheetId="31">'[12]2.1 Revenue_Interface'!#REF!</definedName>
    <definedName name="TONLAHRt" localSheetId="20">'[12]2.1 Revenue_Interface'!#REF!</definedName>
    <definedName name="TONLAHRt" localSheetId="21">'[12]2.1 Revenue_Interface'!#REF!</definedName>
    <definedName name="TONLAHRt" localSheetId="71">'[12]2.1 Revenue_Interface'!#REF!</definedName>
    <definedName name="TONLAHRt">'2.1 Revenue_Interface'!#REF!</definedName>
    <definedName name="TONLARt" localSheetId="28">'[12]2.1 Revenue_Interface'!#REF!</definedName>
    <definedName name="TONLARt" localSheetId="31">'[12]2.1 Revenue_Interface'!#REF!</definedName>
    <definedName name="TONLARt" localSheetId="20">'[12]2.1 Revenue_Interface'!#REF!</definedName>
    <definedName name="TONLARt" localSheetId="21">'[12]2.1 Revenue_Interface'!#REF!</definedName>
    <definedName name="TONLARt" localSheetId="71">'[12]2.1 Revenue_Interface'!#REF!</definedName>
    <definedName name="TONLARt">'2.1 Revenue_Interface'!#REF!</definedName>
    <definedName name="TONOITt">'2.1 Revenue_Interface'!$AB$37:$AF$37</definedName>
    <definedName name="TONumberofQualifyingProjectswithnetEnvironmentalGainequaltoorabove15" localSheetId="28">'[12]2.1 Revenue_Interface'!$AB$94:$AF$94</definedName>
    <definedName name="TONumberofQualifyingProjectswithnetEnvironmentalGainequaltoorabove15" localSheetId="31">'[12]2.1 Revenue_Interface'!$AB$94:$AF$94</definedName>
    <definedName name="TONumberofQualifyingProjectswithnetEnvironmentalGainequaltoorabove15" localSheetId="20">'[12]2.1 Revenue_Interface'!$AB$94:$AF$94</definedName>
    <definedName name="TONumberofQualifyingProjectswithnetEnvironmentalGainequaltoorabove15" localSheetId="21">'[12]2.1 Revenue_Interface'!$AB$94:$AF$94</definedName>
    <definedName name="TONumberofQualifyingProjectswithnetEnvironmentalGainequaltoorabove15" localSheetId="71">'[12]2.1 Revenue_Interface'!$AB$94:$AF$94</definedName>
    <definedName name="TONumberofQualifyingProjectswithnetEnvironmentalGainequaltoorabove15">'2.1 Revenue_Interface'!$AB$94:$AF$94</definedName>
    <definedName name="TONumberofQualifyingProjectswithnetEnvironmentalGainequaltoorlessthan5" localSheetId="28">'[12]2.1 Revenue_Interface'!$AB$95:$AF$95</definedName>
    <definedName name="TONumberofQualifyingProjectswithnetEnvironmentalGainequaltoorlessthan5" localSheetId="31">'[12]2.1 Revenue_Interface'!$AB$95:$AF$95</definedName>
    <definedName name="TONumberofQualifyingProjectswithnetEnvironmentalGainequaltoorlessthan5" localSheetId="20">'[12]2.1 Revenue_Interface'!$AB$95:$AF$95</definedName>
    <definedName name="TONumberofQualifyingProjectswithnetEnvironmentalGainequaltoorlessthan5" localSheetId="21">'[12]2.1 Revenue_Interface'!$AB$95:$AF$95</definedName>
    <definedName name="TONumberofQualifyingProjectswithnetEnvironmentalGainequaltoorlessthan5" localSheetId="71">'[12]2.1 Revenue_Interface'!$AB$95:$AF$95</definedName>
    <definedName name="TONumberofQualifyingProjectswithnetEnvironmentalGainequaltoorlessthan5">'2.1 Revenue_Interface'!$AB$95:$AF$95</definedName>
    <definedName name="TONZOt">'2.1 Revenue_Interface'!$AB$36:$AF$36</definedName>
    <definedName name="TONZPSt" localSheetId="28">'[12]2.1 Revenue_Interface'!$AB$63:$AF$63</definedName>
    <definedName name="TONZPSt" localSheetId="31">'[12]2.1 Revenue_Interface'!$AB$63:$AF$63</definedName>
    <definedName name="TONZPSt" localSheetId="20">'[12]2.1 Revenue_Interface'!$AB$63:$AF$63</definedName>
    <definedName name="TONZPSt" localSheetId="21">'[12]2.1 Revenue_Interface'!$AB$63:$AF$63</definedName>
    <definedName name="TONZPSt" localSheetId="71">'[12]2.1 Revenue_Interface'!$AB$63:$AF$63</definedName>
    <definedName name="TONZPSt">'2.1 Revenue_Interface'!$AB$63:$AF$63</definedName>
    <definedName name="TONZPt">'2.1 Revenue_Interface'!$AB$39:$AF$39</definedName>
    <definedName name="TONZROt" localSheetId="28">'[12]2.1 Revenue_Interface'!#REF!</definedName>
    <definedName name="TONZROt" localSheetId="31">'[12]2.1 Revenue_Interface'!#REF!</definedName>
    <definedName name="TONZROt" localSheetId="20">'[12]2.1 Revenue_Interface'!#REF!</definedName>
    <definedName name="TONZROt" localSheetId="21">'[12]2.1 Revenue_Interface'!#REF!</definedName>
    <definedName name="TONZROt" localSheetId="71">'[12]2.1 Revenue_Interface'!#REF!</definedName>
    <definedName name="TONZROt">'2.1 Revenue_Interface'!#REF!</definedName>
    <definedName name="TOOIDRSt" localSheetId="28">'[12]2.1 Revenue_Interface'!#REF!</definedName>
    <definedName name="TOOIDRSt" localSheetId="31">'[12]2.1 Revenue_Interface'!#REF!</definedName>
    <definedName name="TOOIDRSt" localSheetId="20">'[12]2.1 Revenue_Interface'!#REF!</definedName>
    <definedName name="TOOIDRSt" localSheetId="21">'[12]2.1 Revenue_Interface'!#REF!</definedName>
    <definedName name="TOOIDRSt" localSheetId="71">'[12]2.1 Revenue_Interface'!#REF!</definedName>
    <definedName name="TOOIDRSt">'2.1 Revenue_Interface'!#REF!</definedName>
    <definedName name="TOOPTCt" localSheetId="28">'[12]2.1 Revenue_Interface'!$AB$61:$AF$61</definedName>
    <definedName name="TOOPTCt" localSheetId="31">'[12]2.1 Revenue_Interface'!$AB$61:$AF$61</definedName>
    <definedName name="TOOPTCt" localSheetId="20">'[12]2.1 Revenue_Interface'!$AB$61:$AF$61</definedName>
    <definedName name="TOOPTCt" localSheetId="21">'[12]2.1 Revenue_Interface'!$AB$61:$AF$61</definedName>
    <definedName name="TOOPTCt" localSheetId="71">'[12]2.1 Revenue_Interface'!$AB$61:$AF$61</definedName>
    <definedName name="TOOPTCt">'2.1 Revenue_Interface'!$AB$61:$AF$61</definedName>
    <definedName name="TOPOSDRSt" localSheetId="28">'[12]2.1 Revenue_Interface'!#REF!</definedName>
    <definedName name="TOPOSDRSt" localSheetId="31">'[12]2.1 Revenue_Interface'!#REF!</definedName>
    <definedName name="TOPOSDRSt" localSheetId="20">'[12]2.1 Revenue_Interface'!#REF!</definedName>
    <definedName name="TOPOSDRSt" localSheetId="21">'[12]2.1 Revenue_Interface'!#REF!</definedName>
    <definedName name="TOPOSDRSt" localSheetId="71">'[12]2.1 Revenue_Interface'!#REF!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'[12]2.1 Revenue_Interface'!#REF!</definedName>
    <definedName name="TOPREDRSt" localSheetId="31">'[12]2.1 Revenue_Interface'!#REF!</definedName>
    <definedName name="TOPREDRSt" localSheetId="20">'[12]2.1 Revenue_Interface'!#REF!</definedName>
    <definedName name="TOPREDRSt" localSheetId="21">'[12]2.1 Revenue_Interface'!#REF!</definedName>
    <definedName name="TOPREDRSt" localSheetId="71">'[12]2.1 Revenue_Interface'!#REF!</definedName>
    <definedName name="TOPREDRSt">'2.1 Revenue_Interface'!#REF!</definedName>
    <definedName name="TOProvisionalBadDebtcost" localSheetId="28">'[12]2.1 Revenue_Interface'!$AB$65:$AF$65</definedName>
    <definedName name="TOProvisionalBadDebtcost" localSheetId="31">'[12]2.1 Revenue_Interface'!$AB$65:$AF$65</definedName>
    <definedName name="TOProvisionalBadDebtcost" localSheetId="20">'[12]2.1 Revenue_Interface'!$AB$65:$AF$65</definedName>
    <definedName name="TOProvisionalBadDebtcost" localSheetId="21">'[12]2.1 Revenue_Interface'!$AB$65:$AF$65</definedName>
    <definedName name="TOProvisionalBadDebtcost" localSheetId="71">'[12]2.1 Revenue_Interface'!$AB$65:$AF$65</definedName>
    <definedName name="TOProvisionalBadDebtcost">'2.1 Revenue_Interface'!$AB$65:$AF$65</definedName>
    <definedName name="TOPSUPOt">'2.1 Revenue_Interface'!$AB$35:$AF$35</definedName>
    <definedName name="TOPSUPRAt" localSheetId="28">'[12]2.1 Revenue_Interface'!#REF!</definedName>
    <definedName name="TOPSUPRAt" localSheetId="31">'[12]2.1 Revenue_Interface'!#REF!</definedName>
    <definedName name="TOPSUPRAt" localSheetId="20">'[12]2.1 Revenue_Interface'!#REF!</definedName>
    <definedName name="TOPSUPRAt" localSheetId="21">'[12]2.1 Revenue_Interface'!#REF!</definedName>
    <definedName name="TOPSUPRAt" localSheetId="71">'[12]2.1 Revenue_Interface'!#REF!</definedName>
    <definedName name="TOPSUPRAt">'2.1 Revenue_Interface'!#REF!</definedName>
    <definedName name="TOPSUPROt" localSheetId="28">'[12]2.1 Revenue_Interface'!#REF!</definedName>
    <definedName name="TOPSUPROt" localSheetId="31">'[12]2.1 Revenue_Interface'!#REF!</definedName>
    <definedName name="TOPSUPROt" localSheetId="20">'[12]2.1 Revenue_Interface'!#REF!</definedName>
    <definedName name="TOPSUPROt" localSheetId="21">'[12]2.1 Revenue_Interface'!#REF!</definedName>
    <definedName name="TOPSUPROt" localSheetId="71">'[12]2.1 Revenue_Interface'!#REF!</definedName>
    <definedName name="TOPSUPROt">'2.1 Revenue_Interface'!#REF!</definedName>
    <definedName name="TOPTVt" localSheetId="28">'[12]2.1 Revenue_Interface'!$AB$62:$AF$62</definedName>
    <definedName name="TOPTVt" localSheetId="31">'[12]2.1 Revenue_Interface'!$AB$62:$AF$62</definedName>
    <definedName name="TOPTVt" localSheetId="20">'[12]2.1 Revenue_Interface'!$AB$62:$AF$62</definedName>
    <definedName name="TOPTVt" localSheetId="21">'[12]2.1 Revenue_Interface'!$AB$62:$AF$62</definedName>
    <definedName name="TOPTVt" localSheetId="71">'[12]2.1 Revenue_Interface'!$AB$62:$AF$62</definedName>
    <definedName name="TOPTVt">'2.1 Revenue_Interface'!$AB$62:$AF$62</definedName>
    <definedName name="TOQLt_and_PDt" localSheetId="28">'[12]2.1 Revenue_Interface'!$AB$46:$AF$46</definedName>
    <definedName name="TOQLt_and_PDt" localSheetId="31">'[12]2.1 Revenue_Interface'!$AB$46:$AF$46</definedName>
    <definedName name="TOQLt_and_PDt" localSheetId="20">'[12]2.1 Revenue_Interface'!$AB$46:$AF$46</definedName>
    <definedName name="TOQLt_and_PDt" localSheetId="21">'[12]2.1 Revenue_Interface'!$AB$46:$AF$46</definedName>
    <definedName name="TOQLt_and_PDt" localSheetId="71">'[12]2.1 Revenue_Interface'!$AB$46:$AF$46</definedName>
    <definedName name="TOQLt_and_PDt">'2.1 Revenue_Interface'!$AB$46:$AF$46</definedName>
    <definedName name="TOR" localSheetId="28">'[7]R5 Input page'!$E$37</definedName>
    <definedName name="TOR" localSheetId="31">'[7]R5 Input page'!$E$37</definedName>
    <definedName name="TOR" localSheetId="20">'[7]R5 Input page'!$E$37</definedName>
    <definedName name="TOR" localSheetId="21">'[7]R5 Input page'!$E$37</definedName>
    <definedName name="TOR" localSheetId="71">'[7]R5 Input page'!$E$37</definedName>
    <definedName name="TOR">'[8]R5 Input page'!$E$37</definedName>
    <definedName name="TORARt" localSheetId="28">'[12]2.1 Revenue_Interface'!#REF!</definedName>
    <definedName name="TORARt" localSheetId="31">'[12]2.1 Revenue_Interface'!#REF!</definedName>
    <definedName name="TORARt" localSheetId="20">'[12]2.1 Revenue_Interface'!#REF!</definedName>
    <definedName name="TORARt" localSheetId="21">'[12]2.1 Revenue_Interface'!#REF!</definedName>
    <definedName name="TORARt" localSheetId="71">'[12]2.1 Revenue_Interface'!#REF!</definedName>
    <definedName name="TORARt">'2.1 Revenue_Interface'!#REF!</definedName>
    <definedName name="TORB" localSheetId="28">'[7]R5 Input page'!$E$33</definedName>
    <definedName name="TORB" localSheetId="31">'[7]R5 Input page'!$E$33</definedName>
    <definedName name="TORB" localSheetId="20">'[7]R5 Input page'!$E$33</definedName>
    <definedName name="TORB" localSheetId="21">'[7]R5 Input page'!$E$33</definedName>
    <definedName name="TORB" localSheetId="71">'[7]R5 Input page'!$E$33</definedName>
    <definedName name="TORB">'[8]R5 Input page'!$E$33</definedName>
    <definedName name="TORBDt" localSheetId="28">'[12]2.1 Revenue_Interface'!$AB$68:$AF$68</definedName>
    <definedName name="TORBDt" localSheetId="31">'[12]2.1 Revenue_Interface'!$AB$68:$AF$68</definedName>
    <definedName name="TORBDt" localSheetId="20">'[12]2.1 Revenue_Interface'!$AB$68:$AF$68</definedName>
    <definedName name="TORBDt" localSheetId="21">'[12]2.1 Revenue_Interface'!$AB$68:$AF$68</definedName>
    <definedName name="TORBDt" localSheetId="71">'[12]2.1 Revenue_Interface'!$AB$68:$AF$68</definedName>
    <definedName name="TORBDt">'2.1 Revenue_Interface'!$AB$68:$AF$68</definedName>
    <definedName name="TORBt" localSheetId="28">'[12]2.1 Revenue_Interface'!$AB$59:$AF$59</definedName>
    <definedName name="TORBt" localSheetId="31">'[12]2.1 Revenue_Interface'!$AB$59:$AF$59</definedName>
    <definedName name="TORBt" localSheetId="20">'[12]2.1 Revenue_Interface'!$AB$59:$AF$59</definedName>
    <definedName name="TORBt" localSheetId="21">'[12]2.1 Revenue_Interface'!$AB$59:$AF$59</definedName>
    <definedName name="TORBt" localSheetId="71">'[12]2.1 Revenue_Interface'!$AB$59:$AF$59</definedName>
    <definedName name="TORBt">'2.1 Revenue_Interface'!$AB$59:$AF$59</definedName>
    <definedName name="TORCOM" localSheetId="28">'[7]R5 Input page'!$F$43:$M$43</definedName>
    <definedName name="TORCOM" localSheetId="31">'[7]R5 Input page'!$F$43:$M$43</definedName>
    <definedName name="TORCOM" localSheetId="20">'[7]R5 Input page'!$F$43:$M$43</definedName>
    <definedName name="TORCOM" localSheetId="21">'[7]R5 Input page'!$F$43:$M$43</definedName>
    <definedName name="TORCOM" localSheetId="71">'[7]R5 Input page'!$F$43:$M$43</definedName>
    <definedName name="TORCOM">'[8]R5 Input page'!$F$43:$M$43</definedName>
    <definedName name="TORDFRt" localSheetId="28">'[12]2.1 Revenue_Interface'!#REF!</definedName>
    <definedName name="TORDFRt" localSheetId="31">'[12]2.1 Revenue_Interface'!#REF!</definedName>
    <definedName name="TORDFRt" localSheetId="20">'[12]2.1 Revenue_Interface'!#REF!</definedName>
    <definedName name="TORDFRt" localSheetId="21">'[12]2.1 Revenue_Interface'!#REF!</definedName>
    <definedName name="TORDFRt" localSheetId="71">'[12]2.1 Revenue_Interface'!#REF!</definedName>
    <definedName name="TORDFRt">'2.1 Revenue_Interface'!#REF!</definedName>
    <definedName name="TOREntC" localSheetId="28">'[7]R5 Input page'!$F$41:$M$41</definedName>
    <definedName name="TOREntC" localSheetId="31">'[7]R5 Input page'!$F$41:$M$41</definedName>
    <definedName name="TOREntC" localSheetId="20">'[7]R5 Input page'!$F$41:$M$41</definedName>
    <definedName name="TOREntC" localSheetId="21">'[7]R5 Input page'!$F$41:$M$41</definedName>
    <definedName name="TOREntC" localSheetId="71">'[7]R5 Input page'!$F$41:$M$41</definedName>
    <definedName name="TOREntC">'[8]R5 Input page'!$F$41:$M$41</definedName>
    <definedName name="TORExC" localSheetId="28">'[7]R5 Input page'!$F$42:$M$42</definedName>
    <definedName name="TORExC" localSheetId="31">'[7]R5 Input page'!$F$42:$M$42</definedName>
    <definedName name="TORExC" localSheetId="20">'[7]R5 Input page'!$F$42:$M$42</definedName>
    <definedName name="TORExC" localSheetId="21">'[7]R5 Input page'!$F$42:$M$42</definedName>
    <definedName name="TORExC" localSheetId="71">'[7]R5 Input page'!$F$42:$M$42</definedName>
    <definedName name="TORExC">'[8]R5 Input page'!$F$42:$M$42</definedName>
    <definedName name="TOTO">'[6]R5 Input page'!$F$90:$M$90</definedName>
    <definedName name="TOTotalannualoperationalandofficewaste" localSheetId="28">'[12]2.1 Revenue_Interface'!$AB$90:$AF$90</definedName>
    <definedName name="TOTotalannualoperationalandofficewaste" localSheetId="31">'[12]2.1 Revenue_Interface'!$AB$90:$AF$90</definedName>
    <definedName name="TOTotalannualoperationalandofficewaste" localSheetId="20">'[12]2.1 Revenue_Interface'!$AB$90:$AF$90</definedName>
    <definedName name="TOTotalannualoperationalandofficewaste" localSheetId="21">'[12]2.1 Revenue_Interface'!$AB$90:$AF$90</definedName>
    <definedName name="TOTotalannualoperationalandofficewaste" localSheetId="71">'[12]2.1 Revenue_Interface'!$AB$90:$AF$90</definedName>
    <definedName name="TOTotalannualoperationalandofficewaste">'2.1 Revenue_Interface'!$AB$90:$AF$90</definedName>
    <definedName name="TOTotalannualoperationalandofficewasterecycled" localSheetId="28">'[12]2.1 Revenue_Interface'!$AB$91:$AF$91</definedName>
    <definedName name="TOTotalannualoperationalandofficewasterecycled" localSheetId="31">'[12]2.1 Revenue_Interface'!$AB$91:$AF$91</definedName>
    <definedName name="TOTotalannualoperationalandofficewasterecycled" localSheetId="20">'[12]2.1 Revenue_Interface'!$AB$91:$AF$91</definedName>
    <definedName name="TOTotalannualoperationalandofficewasterecycled" localSheetId="21">'[12]2.1 Revenue_Interface'!$AB$91:$AF$91</definedName>
    <definedName name="TOTotalannualoperationalandofficewasterecycled" localSheetId="71">'[12]2.1 Revenue_Interface'!$AB$91:$AF$91</definedName>
    <definedName name="TOTotalannualoperationalandofficewasterecycled">'2.1 Revenue_Interface'!$AB$91:$AF$91</definedName>
    <definedName name="TOZ" localSheetId="28">'[7]R5 Input page'!$E$30</definedName>
    <definedName name="TOZ" localSheetId="31">'[7]R5 Input page'!$E$30</definedName>
    <definedName name="TOZ" localSheetId="20">'[7]R5 Input page'!$E$30</definedName>
    <definedName name="TOZ" localSheetId="21">'[7]R5 Input page'!$E$30</definedName>
    <definedName name="TOZ" localSheetId="71">'[7]R5 Input page'!$E$30</definedName>
    <definedName name="TOZ">'[8]R5 Input page'!$E$30</definedName>
    <definedName name="TOZA" localSheetId="28">'[7]R5 Input page'!$E$31</definedName>
    <definedName name="TOZA" localSheetId="31">'[7]R5 Input page'!$E$31</definedName>
    <definedName name="TOZA" localSheetId="20">'[7]R5 Input page'!$E$31</definedName>
    <definedName name="TOZA" localSheetId="21">'[7]R5 Input page'!$E$31</definedName>
    <definedName name="TOZA" localSheetId="71">'[7]R5 Input page'!$E$31</definedName>
    <definedName name="TOZA">'[8]R5 Input page'!$E$31</definedName>
    <definedName name="TPA" localSheetId="31">#REF!</definedName>
    <definedName name="TPA">'[5]R5 Input page'!$E$68:$M$68</definedName>
    <definedName name="TPD" localSheetId="31">#REF!</definedName>
    <definedName name="TPD">'[5]R7 pass through'!$F$73:$O$73</definedName>
    <definedName name="TR" localSheetId="31">#REF!</definedName>
    <definedName name="TR">'[5]R5 Input page'!$D$93:$M$93</definedName>
    <definedName name="TRU" localSheetId="28">'[5]R6 Base revenue'!$E$40:$Q$40</definedName>
    <definedName name="TRU" localSheetId="31">'[7]R6 TO Base revenue'!$G$36:$M$36</definedName>
    <definedName name="TRU" localSheetId="20">'[7]R6 TO Base revenue'!$G$36:$M$36</definedName>
    <definedName name="TRU" localSheetId="21">'[7]R6 TO Base revenue'!$G$36:$M$36</definedName>
    <definedName name="TRU" localSheetId="71">'[5]R6 Base revenue'!$E$40:$Q$40</definedName>
    <definedName name="TRU">'[8]R6 TO Base revenue'!$G$36:$M$36</definedName>
    <definedName name="TS" localSheetId="31">#REF!</definedName>
    <definedName name="TS">'[5]R5 Input page'!$E$61:$M$61</definedName>
    <definedName name="TSH" localSheetId="31">#REF!</definedName>
    <definedName name="TSH">'[5]R5 Input page'!$D$72:$M$72</definedName>
    <definedName name="TSP" localSheetId="31">#REF!</definedName>
    <definedName name="TSP">'[5]R5 Input page'!$D$71:$M$71</definedName>
    <definedName name="TSS" localSheetId="28">'[7]R16 SO TSS'!$F$12:$M$12</definedName>
    <definedName name="TSS" localSheetId="31">'[7]R16 SO TSS'!$F$12:$M$12</definedName>
    <definedName name="TSS" localSheetId="20">'[7]R16 SO TSS'!$F$12:$M$12</definedName>
    <definedName name="TSS" localSheetId="21">'[7]R16 SO TSS'!$F$12:$M$12</definedName>
    <definedName name="TSS" localSheetId="71">'[7]R16 SO TSS'!$F$12:$M$12</definedName>
    <definedName name="TSS">'[8]R16 SO TSS'!$F$12:$M$12</definedName>
    <definedName name="TSSF" localSheetId="28">'[7]R4 Licence Condition Values'!$F$59:$M$59</definedName>
    <definedName name="TSSF" localSheetId="31">'[7]R4 Licence Condition Values'!$F$59:$M$59</definedName>
    <definedName name="TSSF" localSheetId="20">'[7]R4 Licence Condition Values'!$F$59:$M$59</definedName>
    <definedName name="TSSF" localSheetId="21">'[7]R4 Licence Condition Values'!$F$59:$M$59</definedName>
    <definedName name="TSSF" localSheetId="71">'[7]R4 Licence Condition Values'!$F$59:$M$59</definedName>
    <definedName name="TSSF">'[8]R4 Licence Condition Values'!$F$59:$M$59</definedName>
    <definedName name="TSSTC" localSheetId="28">'[7]R4 Licence Condition Values'!$F$58:$M$58</definedName>
    <definedName name="TSSTC" localSheetId="31">'[7]R4 Licence Condition Values'!$F$58:$M$58</definedName>
    <definedName name="TSSTC" localSheetId="20">'[7]R4 Licence Condition Values'!$F$58:$M$58</definedName>
    <definedName name="TSSTC" localSheetId="21">'[7]R4 Licence Condition Values'!$F$58:$M$58</definedName>
    <definedName name="TSSTC" localSheetId="71">'[7]R4 Licence Condition Values'!$F$58:$M$58</definedName>
    <definedName name="TSSTC">'[8]R4 Licence Condition Values'!$F$58:$M$58</definedName>
    <definedName name="u" localSheetId="26" hidden="1">{#VALUE!,#N/A,FALSE,0}</definedName>
    <definedName name="u" localSheetId="27" hidden="1">{#VALUE!,#N/A,FALSE,0}</definedName>
    <definedName name="u" localSheetId="28" hidden="1">{#VALUE!,#N/A,FALSE,0}</definedName>
    <definedName name="u" localSheetId="31"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44" hidden="1">{#VALUE!,#N/A,FALSE,0}</definedName>
    <definedName name="u" localSheetId="71" hidden="1">{#VALUE!,#N/A,FALSE,0}</definedName>
    <definedName name="u" localSheetId="62" hidden="1">{#VALUE!,#N/A,FALSE,0}</definedName>
    <definedName name="u" localSheetId="63" hidden="1">{#VALUE!,#N/A,FALSE,0}</definedName>
    <definedName name="u" localSheetId="64" hidden="1">{#VALUE!,#N/A,FALSE,0}</definedName>
    <definedName name="u" localSheetId="72" hidden="1">{#VALUE!,#N/A,FALSE,0}</definedName>
    <definedName name="u" localSheetId="82" hidden="1">{#VALUE!,#N/A,FALSE,0}</definedName>
    <definedName name="u" localSheetId="73" hidden="1">{#VALUE!,#N/A,FALSE,0}</definedName>
    <definedName name="u" localSheetId="74" hidden="1">{#VALUE!,#N/A,FALSE,0}</definedName>
    <definedName name="u" localSheetId="75" hidden="1">{#VALUE!,#N/A,FALSE,0}</definedName>
    <definedName name="u" localSheetId="76" hidden="1">{#VALUE!,#N/A,FALSE,0}</definedName>
    <definedName name="u" localSheetId="79" hidden="1">{#VALUE!,#N/A,FALSE,0}</definedName>
    <definedName name="u" localSheetId="80"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31"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44" hidden="1">{#N/A,#N/A,FALSE,"DI 2 YEAR MASTER SCHEDULE"}</definedName>
    <definedName name="UAG" localSheetId="71" hidden="1">{#N/A,#N/A,FALSE,"DI 2 YEAR MASTER SCHEDULE"}</definedName>
    <definedName name="UAG" localSheetId="62" hidden="1">{#N/A,#N/A,FALSE,"DI 2 YEAR MASTER SCHEDULE"}</definedName>
    <definedName name="UAG" localSheetId="63" hidden="1">{#N/A,#N/A,FALSE,"DI 2 YEAR MASTER SCHEDULE"}</definedName>
    <definedName name="UAG" localSheetId="64" hidden="1">{#N/A,#N/A,FALSE,"DI 2 YEAR MASTER SCHEDULE"}</definedName>
    <definedName name="UAG" localSheetId="72" hidden="1">{#N/A,#N/A,FALSE,"DI 2 YEAR MASTER SCHEDULE"}</definedName>
    <definedName name="UAG" localSheetId="82" hidden="1">{#N/A,#N/A,FALSE,"DI 2 YEAR MASTER SCHEDULE"}</definedName>
    <definedName name="UAG" localSheetId="73" hidden="1">{#N/A,#N/A,FALSE,"DI 2 YEAR MASTER SCHEDULE"}</definedName>
    <definedName name="UAG" localSheetId="74" hidden="1">{#N/A,#N/A,FALSE,"DI 2 YEAR MASTER SCHEDULE"}</definedName>
    <definedName name="UAG" localSheetId="75" hidden="1">{#N/A,#N/A,FALSE,"DI 2 YEAR MASTER SCHEDULE"}</definedName>
    <definedName name="UAG" localSheetId="76" hidden="1">{#N/A,#N/A,FALSE,"DI 2 YEAR MASTER SCHEDULE"}</definedName>
    <definedName name="UAG" localSheetId="79" hidden="1">{#N/A,#N/A,FALSE,"DI 2 YEAR MASTER SCHEDULE"}</definedName>
    <definedName name="UAG" localSheetId="80"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'[13]5.8 Decommissioned Sum '!#REF!</definedName>
    <definedName name="UNTO">'[6]R5 Input page'!$F$89:$M$89</definedName>
    <definedName name="USF" localSheetId="28">'[7]R4 Licence Condition Values'!$F$64:$M$64</definedName>
    <definedName name="USF" localSheetId="31">'[7]R4 Licence Condition Values'!$F$64:$M$64</definedName>
    <definedName name="USF" localSheetId="20">'[7]R4 Licence Condition Values'!$F$64:$M$64</definedName>
    <definedName name="USF" localSheetId="21">'[7]R4 Licence Condition Values'!$F$64:$M$64</definedName>
    <definedName name="USF" localSheetId="71">'[7]R4 Licence Condition Values'!$F$64:$M$64</definedName>
    <definedName name="USF">'[8]R4 Licence Condition Values'!$F$64:$M$64</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31"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44" hidden="1">{"Japan_Capers_Ed_Pub",#N/A,FALSE,"DI 2 YEAR MASTER SCHEDULE"}</definedName>
    <definedName name="v" localSheetId="71" hidden="1">{"Japan_Capers_Ed_Pub",#N/A,FALSE,"DI 2 YEAR MASTER SCHEDULE"}</definedName>
    <definedName name="v" localSheetId="62"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72" hidden="1">{"Japan_Capers_Ed_Pub",#N/A,FALSE,"DI 2 YEAR MASTER SCHEDULE"}</definedName>
    <definedName name="v" localSheetId="82" hidden="1">{"Japan_Capers_Ed_Pub",#N/A,FALSE,"DI 2 YEAR MASTER SCHEDULE"}</definedName>
    <definedName name="v" localSheetId="73" hidden="1">{"Japan_Capers_Ed_Pub",#N/A,FALSE,"DI 2 YEAR MASTER SCHEDULE"}</definedName>
    <definedName name="v" localSheetId="74" hidden="1">{"Japan_Capers_Ed_Pub",#N/A,FALSE,"DI 2 YEAR MASTER SCHEDULE"}</definedName>
    <definedName name="v" localSheetId="75" hidden="1">{"Japan_Capers_Ed_Pub",#N/A,FALSE,"DI 2 YEAR MASTER SCHEDULE"}</definedName>
    <definedName name="v" localSheetId="76" hidden="1">{"Japan_Capers_Ed_Pub",#N/A,FALSE,"DI 2 YEAR MASTER SCHEDULE"}</definedName>
    <definedName name="v" localSheetId="79" hidden="1">{"Japan_Capers_Ed_Pub",#N/A,FALSE,"DI 2 YEAR MASTER SCHEDULE"}</definedName>
    <definedName name="v" localSheetId="80" hidden="1">{"Japan_Capers_Ed_Pub",#N/A,FALSE,"DI 2 YEAR MASTER SCHEDULE"}</definedName>
    <definedName name="v" hidden="1">{"Japan_Capers_Ed_Pub",#N/A,FALSE,"DI 2 YEAR MASTER SCHEDULE"}</definedName>
    <definedName name="VIPM" localSheetId="28">'[7]R5 Input page'!$F$151:$M$151</definedName>
    <definedName name="VIPM" localSheetId="31">'[7]R5 Input page'!$F$151:$M$151</definedName>
    <definedName name="VIPM" localSheetId="20">'[7]R5 Input page'!$F$151:$M$151</definedName>
    <definedName name="VIPM" localSheetId="21">'[7]R5 Input page'!$F$151:$M$151</definedName>
    <definedName name="VIPM" localSheetId="71">'[7]R5 Input page'!$F$151:$M$151</definedName>
    <definedName name="VIPM">'[8]R5 Input page'!$F$151:$M$151</definedName>
    <definedName name="VIRP" localSheetId="28">'[7]R5 Input page'!$F$153:$M$153</definedName>
    <definedName name="VIRP" localSheetId="31">'[7]R5 Input page'!$F$153:$M$153</definedName>
    <definedName name="VIRP" localSheetId="20">'[7]R5 Input page'!$F$153:$M$153</definedName>
    <definedName name="VIRP" localSheetId="21">'[7]R5 Input page'!$F$153:$M$153</definedName>
    <definedName name="VIRP" localSheetId="71">'[7]R5 Input page'!$F$153:$M$153</definedName>
    <definedName name="VIRP">'[8]R5 Input page'!$F$153:$M$153</definedName>
    <definedName name="VIT" localSheetId="28">'[7]R5 Input page'!$F$152:$M$152</definedName>
    <definedName name="VIT" localSheetId="31">'[7]R5 Input page'!$F$152:$M$152</definedName>
    <definedName name="VIT" localSheetId="20">'[7]R5 Input page'!$F$152:$M$152</definedName>
    <definedName name="VIT" localSheetId="21">'[7]R5 Input page'!$F$152:$M$152</definedName>
    <definedName name="VIT" localSheetId="71">'[7]R5 Input page'!$F$152:$M$152</definedName>
    <definedName name="VIT">'[8]R5 Input page'!$F$152:$M$152</definedName>
    <definedName name="VOLL" localSheetId="31">#REF!</definedName>
    <definedName name="VOLL" localSheetId="20">#REF!</definedName>
    <definedName name="VOLL" localSheetId="21">#REF!</definedName>
    <definedName name="VOLL" localSheetId="71">#REF!</definedName>
    <definedName name="VOLL">#REF!</definedName>
    <definedName name="WACC" localSheetId="31">#REF!</definedName>
    <definedName name="WACC" localSheetId="20">#REF!</definedName>
    <definedName name="WACC" localSheetId="21">#REF!</definedName>
    <definedName name="WACC" localSheetId="71">#REF!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31"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44" hidden="1">{#N/A,#N/A,FALSE,"DI 2 YEAR MASTER SCHEDULE"}</definedName>
    <definedName name="wrn.CapersPlotter." localSheetId="71" hidden="1">{#N/A,#N/A,FALSE,"DI 2 YEAR MASTER SCHEDULE"}</definedName>
    <definedName name="wrn.CapersPlotter." localSheetId="62"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72" hidden="1">{#N/A,#N/A,FALSE,"DI 2 YEAR MASTER SCHEDULE"}</definedName>
    <definedName name="wrn.CapersPlotter." localSheetId="82" hidden="1">{#N/A,#N/A,FALSE,"DI 2 YEAR MASTER SCHEDULE"}</definedName>
    <definedName name="wrn.CapersPlotter." localSheetId="73" hidden="1">{#N/A,#N/A,FALSE,"DI 2 YEAR MASTER SCHEDULE"}</definedName>
    <definedName name="wrn.CapersPlotter." localSheetId="74" hidden="1">{#N/A,#N/A,FALSE,"DI 2 YEAR MASTER SCHEDULE"}</definedName>
    <definedName name="wrn.CapersPlotter." localSheetId="75" hidden="1">{#N/A,#N/A,FALSE,"DI 2 YEAR MASTER SCHEDULE"}</definedName>
    <definedName name="wrn.CapersPlotter." localSheetId="76" hidden="1">{#N/A,#N/A,FALSE,"DI 2 YEAR MASTER SCHEDULE"}</definedName>
    <definedName name="wrn.CapersPlotter." localSheetId="79" hidden="1">{#N/A,#N/A,FALSE,"DI 2 YEAR MASTER SCHEDULE"}</definedName>
    <definedName name="wrn.CapersPlotter." localSheetId="80"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31"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44" hidden="1">{#N/A,#N/A,FALSE,"DI 2 YEAR MASTER SCHEDULE"}</definedName>
    <definedName name="wrn.Edutainment._.Priority._.List." localSheetId="71" hidden="1">{#N/A,#N/A,FALSE,"DI 2 YEAR MASTER SCHEDULE"}</definedName>
    <definedName name="wrn.Edutainment._.Priority._.List." localSheetId="62"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72" hidden="1">{#N/A,#N/A,FALSE,"DI 2 YEAR MASTER SCHEDULE"}</definedName>
    <definedName name="wrn.Edutainment._.Priority._.List." localSheetId="82" hidden="1">{#N/A,#N/A,FALSE,"DI 2 YEAR MASTER SCHEDULE"}</definedName>
    <definedName name="wrn.Edutainment._.Priority._.List." localSheetId="73" hidden="1">{#N/A,#N/A,FALSE,"DI 2 YEAR MASTER SCHEDULE"}</definedName>
    <definedName name="wrn.Edutainment._.Priority._.List." localSheetId="74" hidden="1">{#N/A,#N/A,FALSE,"DI 2 YEAR MASTER SCHEDULE"}</definedName>
    <definedName name="wrn.Edutainment._.Priority._.List." localSheetId="75" hidden="1">{#N/A,#N/A,FALSE,"DI 2 YEAR MASTER SCHEDULE"}</definedName>
    <definedName name="wrn.Edutainment._.Priority._.List." localSheetId="76" hidden="1">{#N/A,#N/A,FALSE,"DI 2 YEAR MASTER SCHEDULE"}</definedName>
    <definedName name="wrn.Edutainment._.Priority._.List." localSheetId="79" hidden="1">{#N/A,#N/A,FALSE,"DI 2 YEAR MASTER SCHEDULE"}</definedName>
    <definedName name="wrn.Edutainment._.Priority._.List." localSheetId="80"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31"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44" hidden="1">{"Japan_Capers_Ed_Pub",#N/A,FALSE,"DI 2 YEAR MASTER SCHEDULE"}</definedName>
    <definedName name="wrn.Japan_Capers_Ed._.Pub." localSheetId="71" hidden="1">{"Japan_Capers_Ed_Pub",#N/A,FALSE,"DI 2 YEAR MASTER SCHEDULE"}</definedName>
    <definedName name="wrn.Japan_Capers_Ed._.Pub." localSheetId="62"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72" hidden="1">{"Japan_Capers_Ed_Pub",#N/A,FALSE,"DI 2 YEAR MASTER SCHEDULE"}</definedName>
    <definedName name="wrn.Japan_Capers_Ed._.Pub." localSheetId="82" hidden="1">{"Japan_Capers_Ed_Pub",#N/A,FALSE,"DI 2 YEAR MASTER SCHEDULE"}</definedName>
    <definedName name="wrn.Japan_Capers_Ed._.Pub." localSheetId="73" hidden="1">{"Japan_Capers_Ed_Pub",#N/A,FALSE,"DI 2 YEAR MASTER SCHEDULE"}</definedName>
    <definedName name="wrn.Japan_Capers_Ed._.Pub." localSheetId="74" hidden="1">{"Japan_Capers_Ed_Pub",#N/A,FALSE,"DI 2 YEAR MASTER SCHEDULE"}</definedName>
    <definedName name="wrn.Japan_Capers_Ed._.Pub." localSheetId="75" hidden="1">{"Japan_Capers_Ed_Pub",#N/A,FALSE,"DI 2 YEAR MASTER SCHEDULE"}</definedName>
    <definedName name="wrn.Japan_Capers_Ed._.Pub." localSheetId="76" hidden="1">{"Japan_Capers_Ed_Pub",#N/A,FALSE,"DI 2 YEAR MASTER SCHEDULE"}</definedName>
    <definedName name="wrn.Japan_Capers_Ed._.Pub." localSheetId="79" hidden="1">{"Japan_Capers_Ed_Pub",#N/A,FALSE,"DI 2 YEAR MASTER SCHEDULE"}</definedName>
    <definedName name="wrn.Japan_Capers_Ed._.Pub." localSheetId="80"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31"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44" hidden="1">{#N/A,#N/A,FALSE,"DI 2 YEAR MASTER SCHEDULE"}</definedName>
    <definedName name="wrn.Priority._.list." localSheetId="71" hidden="1">{#N/A,#N/A,FALSE,"DI 2 YEAR MASTER SCHEDULE"}</definedName>
    <definedName name="wrn.Priority._.list." localSheetId="62"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72" hidden="1">{#N/A,#N/A,FALSE,"DI 2 YEAR MASTER SCHEDULE"}</definedName>
    <definedName name="wrn.Priority._.list." localSheetId="82" hidden="1">{#N/A,#N/A,FALSE,"DI 2 YEAR MASTER SCHEDULE"}</definedName>
    <definedName name="wrn.Priority._.list." localSheetId="73" hidden="1">{#N/A,#N/A,FALSE,"DI 2 YEAR MASTER SCHEDULE"}</definedName>
    <definedName name="wrn.Priority._.list." localSheetId="74" hidden="1">{#N/A,#N/A,FALSE,"DI 2 YEAR MASTER SCHEDULE"}</definedName>
    <definedName name="wrn.Priority._.list." localSheetId="75" hidden="1">{#N/A,#N/A,FALSE,"DI 2 YEAR MASTER SCHEDULE"}</definedName>
    <definedName name="wrn.Priority._.list." localSheetId="76" hidden="1">{#N/A,#N/A,FALSE,"DI 2 YEAR MASTER SCHEDULE"}</definedName>
    <definedName name="wrn.Priority._.list." localSheetId="79" hidden="1">{#N/A,#N/A,FALSE,"DI 2 YEAR MASTER SCHEDULE"}</definedName>
    <definedName name="wrn.Priority._.list." localSheetId="80"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31"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44" hidden="1">{#N/A,#N/A,FALSE,"PRJCTED MNTHLY QTY's"}</definedName>
    <definedName name="wrn.Prjcted._.Mnthly._.Qtys." localSheetId="71" hidden="1">{#N/A,#N/A,FALSE,"PRJCTED MNTHLY QTY's"}</definedName>
    <definedName name="wrn.Prjcted._.Mnthly._.Qtys." localSheetId="62"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72" hidden="1">{#N/A,#N/A,FALSE,"PRJCTED MNTHLY QTY's"}</definedName>
    <definedName name="wrn.Prjcted._.Mnthly._.Qtys." localSheetId="82" hidden="1">{#N/A,#N/A,FALSE,"PRJCTED MNTHLY QTY's"}</definedName>
    <definedName name="wrn.Prjcted._.Mnthly._.Qtys." localSheetId="73" hidden="1">{#N/A,#N/A,FALSE,"PRJCTED MNTHLY QTY's"}</definedName>
    <definedName name="wrn.Prjcted._.Mnthly._.Qtys." localSheetId="74" hidden="1">{#N/A,#N/A,FALSE,"PRJCTED MNTHLY QTY's"}</definedName>
    <definedName name="wrn.Prjcted._.Mnthly._.Qtys." localSheetId="75" hidden="1">{#N/A,#N/A,FALSE,"PRJCTED MNTHLY QTY's"}</definedName>
    <definedName name="wrn.Prjcted._.Mnthly._.Qtys." localSheetId="76" hidden="1">{#N/A,#N/A,FALSE,"PRJCTED MNTHLY QTY's"}</definedName>
    <definedName name="wrn.Prjcted._.Mnthly._.Qtys." localSheetId="79" hidden="1">{#N/A,#N/A,FALSE,"PRJCTED MNTHLY QTY's"}</definedName>
    <definedName name="wrn.Prjcted._.Mnthly._.Qtys." localSheetId="80"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31"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44" hidden="1">{#N/A,#N/A,FALSE,"PRJCTED QTRLY $'s"}</definedName>
    <definedName name="wrn.Prjcted._.Qtrly._.Dollars." localSheetId="71" hidden="1">{#N/A,#N/A,FALSE,"PRJCTED QTRLY $'s"}</definedName>
    <definedName name="wrn.Prjcted._.Qtrly._.Dollars." localSheetId="62"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72" hidden="1">{#N/A,#N/A,FALSE,"PRJCTED QTRLY $'s"}</definedName>
    <definedName name="wrn.Prjcted._.Qtrly._.Dollars." localSheetId="82" hidden="1">{#N/A,#N/A,FALSE,"PRJCTED QTRLY $'s"}</definedName>
    <definedName name="wrn.Prjcted._.Qtrly._.Dollars." localSheetId="73" hidden="1">{#N/A,#N/A,FALSE,"PRJCTED QTRLY $'s"}</definedName>
    <definedName name="wrn.Prjcted._.Qtrly._.Dollars." localSheetId="74" hidden="1">{#N/A,#N/A,FALSE,"PRJCTED QTRLY $'s"}</definedName>
    <definedName name="wrn.Prjcted._.Qtrly._.Dollars." localSheetId="75" hidden="1">{#N/A,#N/A,FALSE,"PRJCTED QTRLY $'s"}</definedName>
    <definedName name="wrn.Prjcted._.Qtrly._.Dollars." localSheetId="76" hidden="1">{#N/A,#N/A,FALSE,"PRJCTED QTRLY $'s"}</definedName>
    <definedName name="wrn.Prjcted._.Qtrly._.Dollars." localSheetId="79" hidden="1">{#N/A,#N/A,FALSE,"PRJCTED QTRLY $'s"}</definedName>
    <definedName name="wrn.Prjcted._.Qtrly._.Dollars." localSheetId="80"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31"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44" hidden="1">{#N/A,#N/A,FALSE,"PRJCTED QTRLY QTY's"}</definedName>
    <definedName name="wrn.Prjcted._.Qtrly._.Qtys." localSheetId="71" hidden="1">{#N/A,#N/A,FALSE,"PRJCTED QTRLY QTY's"}</definedName>
    <definedName name="wrn.Prjcted._.Qtrly._.Qtys." localSheetId="62"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72" hidden="1">{#N/A,#N/A,FALSE,"PRJCTED QTRLY QTY's"}</definedName>
    <definedName name="wrn.Prjcted._.Qtrly._.Qtys." localSheetId="82" hidden="1">{#N/A,#N/A,FALSE,"PRJCTED QTRLY QTY's"}</definedName>
    <definedName name="wrn.Prjcted._.Qtrly._.Qtys." localSheetId="73" hidden="1">{#N/A,#N/A,FALSE,"PRJCTED QTRLY QTY's"}</definedName>
    <definedName name="wrn.Prjcted._.Qtrly._.Qtys." localSheetId="74" hidden="1">{#N/A,#N/A,FALSE,"PRJCTED QTRLY QTY's"}</definedName>
    <definedName name="wrn.Prjcted._.Qtrly._.Qtys." localSheetId="75" hidden="1">{#N/A,#N/A,FALSE,"PRJCTED QTRLY QTY's"}</definedName>
    <definedName name="wrn.Prjcted._.Qtrly._.Qtys." localSheetId="76" hidden="1">{#N/A,#N/A,FALSE,"PRJCTED QTRLY QTY's"}</definedName>
    <definedName name="wrn.Prjcted._.Qtrly._.Qtys." localSheetId="79" hidden="1">{#N/A,#N/A,FALSE,"PRJCTED QTRLY QTY's"}</definedName>
    <definedName name="wrn.Prjcted._.Qtrly._.Qtys." localSheetId="80"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31"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44" hidden="1">{#N/A,#N/A,FALSE,"DI 2 YEAR MASTER SCHEDULE"}</definedName>
    <definedName name="x" localSheetId="71" hidden="1">{#N/A,#N/A,FALSE,"DI 2 YEAR MASTER SCHEDULE"}</definedName>
    <definedName name="x" localSheetId="62" hidden="1">{#N/A,#N/A,FALSE,"DI 2 YEAR MASTER SCHEDULE"}</definedName>
    <definedName name="x" localSheetId="63" hidden="1">{#N/A,#N/A,FALSE,"DI 2 YEAR MASTER SCHEDULE"}</definedName>
    <definedName name="x" localSheetId="64" hidden="1">{#N/A,#N/A,FALSE,"DI 2 YEAR MASTER SCHEDULE"}</definedName>
    <definedName name="x" localSheetId="72" hidden="1">{#N/A,#N/A,FALSE,"DI 2 YEAR MASTER SCHEDULE"}</definedName>
    <definedName name="x" localSheetId="82" hidden="1">{#N/A,#N/A,FALSE,"DI 2 YEAR MASTER SCHEDULE"}</definedName>
    <definedName name="x" localSheetId="73" hidden="1">{#N/A,#N/A,FALSE,"DI 2 YEAR MASTER SCHEDULE"}</definedName>
    <definedName name="x" localSheetId="74" hidden="1">{#N/A,#N/A,FALSE,"DI 2 YEAR MASTER SCHEDULE"}</definedName>
    <definedName name="x" localSheetId="75" hidden="1">{#N/A,#N/A,FALSE,"DI 2 YEAR MASTER SCHEDULE"}</definedName>
    <definedName name="x" localSheetId="76" hidden="1">{#N/A,#N/A,FALSE,"DI 2 YEAR MASTER SCHEDULE"}</definedName>
    <definedName name="x" localSheetId="79" hidden="1">{#N/A,#N/A,FALSE,"DI 2 YEAR MASTER SCHEDULE"}</definedName>
    <definedName name="x" localSheetId="80" hidden="1">{#N/A,#N/A,FALSE,"DI 2 YEAR MASTER SCHEDULE"}</definedName>
    <definedName name="x"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31"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44" hidden="1">{#N/A,#N/A,FALSE,"DI 2 YEAR MASTER SCHEDULE"}</definedName>
    <definedName name="z" localSheetId="71" hidden="1">{#N/A,#N/A,FALSE,"DI 2 YEAR MASTER SCHEDULE"}</definedName>
    <definedName name="z" localSheetId="62" hidden="1">{#N/A,#N/A,FALSE,"DI 2 YEAR MASTER SCHEDULE"}</definedName>
    <definedName name="z" localSheetId="63" hidden="1">{#N/A,#N/A,FALSE,"DI 2 YEAR MASTER SCHEDULE"}</definedName>
    <definedName name="z" localSheetId="64" hidden="1">{#N/A,#N/A,FALSE,"DI 2 YEAR MASTER SCHEDULE"}</definedName>
    <definedName name="z" localSheetId="72" hidden="1">{#N/A,#N/A,FALSE,"DI 2 YEAR MASTER SCHEDULE"}</definedName>
    <definedName name="z" localSheetId="82" hidden="1">{#N/A,#N/A,FALSE,"DI 2 YEAR MASTER SCHEDULE"}</definedName>
    <definedName name="z" localSheetId="73" hidden="1">{#N/A,#N/A,FALSE,"DI 2 YEAR MASTER SCHEDULE"}</definedName>
    <definedName name="z" localSheetId="74" hidden="1">{#N/A,#N/A,FALSE,"DI 2 YEAR MASTER SCHEDULE"}</definedName>
    <definedName name="z" localSheetId="75" hidden="1">{#N/A,#N/A,FALSE,"DI 2 YEAR MASTER SCHEDULE"}</definedName>
    <definedName name="z" localSheetId="76" hidden="1">{#N/A,#N/A,FALSE,"DI 2 YEAR MASTER SCHEDULE"}</definedName>
    <definedName name="z" localSheetId="79" hidden="1">{#N/A,#N/A,FALSE,"DI 2 YEAR MASTER SCHEDULE"}</definedName>
    <definedName name="z" localSheetId="80"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28" hidden="1">#REF!</definedName>
    <definedName name="Z_9A428CE1_B4D9_11D0_A8AA_0000C071AEE7_.wvu.PrintArea" localSheetId="31" hidden="1">#REF!</definedName>
    <definedName name="Z_9A428CE1_B4D9_11D0_A8AA_0000C071AEE7_.wvu.PrintArea" localSheetId="44" hidden="1">#REF!</definedName>
    <definedName name="Z_9A428CE1_B4D9_11D0_A8AA_0000C071AEE7_.wvu.PrintArea" localSheetId="71" hidden="1">#REF!</definedName>
    <definedName name="Z_9A428CE1_B4D9_11D0_A8AA_0000C071AEE7_.wvu.PrintArea" localSheetId="62" hidden="1">#REF!</definedName>
    <definedName name="Z_9A428CE1_B4D9_11D0_A8AA_0000C071AEE7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4" i="184" l="1"/>
  <c r="H64" i="184"/>
  <c r="I64" i="184"/>
  <c r="J64" i="184"/>
  <c r="K64" i="184"/>
  <c r="L64" i="184"/>
  <c r="G65" i="184"/>
  <c r="H65" i="184"/>
  <c r="I65" i="184"/>
  <c r="J65" i="184"/>
  <c r="K65" i="184"/>
  <c r="L65" i="184"/>
  <c r="H63" i="184"/>
  <c r="I63" i="184"/>
  <c r="J63" i="184"/>
  <c r="K63" i="184"/>
  <c r="L63" i="184"/>
  <c r="G63" i="184"/>
  <c r="G105" i="183"/>
  <c r="H105" i="183"/>
  <c r="I105" i="183"/>
  <c r="J105" i="183"/>
  <c r="K105" i="183"/>
  <c r="L105" i="183"/>
  <c r="G106" i="183"/>
  <c r="H106" i="183"/>
  <c r="I106" i="183"/>
  <c r="J106" i="183"/>
  <c r="K106" i="183"/>
  <c r="L106" i="183"/>
  <c r="H104" i="183"/>
  <c r="I104" i="183"/>
  <c r="J104" i="183"/>
  <c r="K104" i="183"/>
  <c r="L104" i="183"/>
  <c r="G104" i="183"/>
  <c r="A1" i="206" l="1"/>
  <c r="A2" i="206"/>
  <c r="A3" i="206"/>
  <c r="L58" i="206"/>
  <c r="K58" i="206"/>
  <c r="J58" i="206"/>
  <c r="I58" i="206"/>
  <c r="H58" i="206"/>
  <c r="H60" i="206" s="1"/>
  <c r="L41" i="206"/>
  <c r="K41" i="206"/>
  <c r="J41" i="206"/>
  <c r="J60" i="206" s="1"/>
  <c r="I41" i="206"/>
  <c r="H41" i="206"/>
  <c r="L24" i="206"/>
  <c r="K24" i="206"/>
  <c r="J24" i="206"/>
  <c r="I24" i="206"/>
  <c r="H24" i="206"/>
  <c r="I60" i="206" l="1"/>
  <c r="L60" i="206"/>
  <c r="K60" i="206"/>
  <c r="I51" i="204" l="1"/>
  <c r="J51" i="204"/>
  <c r="K51" i="204"/>
  <c r="L51" i="204"/>
  <c r="H51" i="204"/>
  <c r="I24" i="204"/>
  <c r="J24" i="204"/>
  <c r="K24" i="204"/>
  <c r="L24" i="204"/>
  <c r="H24" i="204"/>
  <c r="I10" i="205"/>
  <c r="T10" i="205" s="1"/>
  <c r="J10" i="205"/>
  <c r="K10" i="205"/>
  <c r="V10" i="205" s="1"/>
  <c r="L10" i="205"/>
  <c r="W10" i="205" s="1"/>
  <c r="H10" i="205"/>
  <c r="S10" i="205" s="1"/>
  <c r="I9" i="205"/>
  <c r="J9" i="205"/>
  <c r="U9" i="205" s="1"/>
  <c r="K9" i="205"/>
  <c r="L9" i="205"/>
  <c r="W9" i="205" s="1"/>
  <c r="H9" i="205"/>
  <c r="V9" i="205"/>
  <c r="T9" i="205"/>
  <c r="S9" i="205"/>
  <c r="U10" i="205"/>
  <c r="I52" i="204" l="1"/>
  <c r="I15" i="204" s="1"/>
  <c r="T15" i="204" s="1"/>
  <c r="L43" i="204"/>
  <c r="L26" i="204" s="1"/>
  <c r="L27" i="204" s="1"/>
  <c r="K43" i="204"/>
  <c r="K26" i="204" s="1"/>
  <c r="J43" i="204"/>
  <c r="I43" i="204"/>
  <c r="H43" i="204"/>
  <c r="L35" i="204"/>
  <c r="L25" i="204" s="1"/>
  <c r="K35" i="204"/>
  <c r="K25" i="204" s="1"/>
  <c r="J35" i="204"/>
  <c r="J25" i="204" s="1"/>
  <c r="I35" i="204"/>
  <c r="I25" i="204" s="1"/>
  <c r="H35" i="204"/>
  <c r="H25" i="204" s="1"/>
  <c r="J26" i="204"/>
  <c r="I26" i="204"/>
  <c r="H26" i="204"/>
  <c r="H16" i="204" a="1"/>
  <c r="W16" i="204" s="1"/>
  <c r="H13" i="204" a="1"/>
  <c r="T13" i="204" s="1"/>
  <c r="H12" i="204" a="1"/>
  <c r="H12" i="204" s="1"/>
  <c r="S12" i="204" s="1"/>
  <c r="H11" i="204" a="1"/>
  <c r="H10" i="204" a="1"/>
  <c r="V10" i="204" s="1"/>
  <c r="H9" i="204" a="1"/>
  <c r="W9" i="204" s="1"/>
  <c r="F21" i="203"/>
  <c r="F26" i="203" s="1"/>
  <c r="E21" i="203"/>
  <c r="E22" i="203" s="1"/>
  <c r="D21" i="203"/>
  <c r="D26" i="203" s="1"/>
  <c r="C21" i="203"/>
  <c r="C26" i="203" s="1"/>
  <c r="G20" i="203"/>
  <c r="H20" i="203" s="1"/>
  <c r="J14" i="203"/>
  <c r="J15" i="203" s="1"/>
  <c r="I14" i="203"/>
  <c r="I15" i="203" s="1"/>
  <c r="H14" i="203"/>
  <c r="H15" i="203" s="1"/>
  <c r="G14" i="203"/>
  <c r="G15" i="203" s="1"/>
  <c r="F14" i="203"/>
  <c r="F15" i="203" s="1"/>
  <c r="E14" i="203"/>
  <c r="E26" i="203" s="1"/>
  <c r="D14" i="203"/>
  <c r="C14" i="203"/>
  <c r="H13" i="204" l="1"/>
  <c r="S13" i="204" s="1"/>
  <c r="T9" i="204"/>
  <c r="W10" i="204"/>
  <c r="U13" i="204"/>
  <c r="U9" i="204"/>
  <c r="V13" i="204"/>
  <c r="J52" i="204"/>
  <c r="J15" i="204" s="1"/>
  <c r="U15" i="204" s="1"/>
  <c r="V9" i="204"/>
  <c r="T12" i="204"/>
  <c r="W13" i="204"/>
  <c r="K52" i="204"/>
  <c r="K15" i="204" s="1"/>
  <c r="V15" i="204" s="1"/>
  <c r="I27" i="204"/>
  <c r="I14" i="204" s="1"/>
  <c r="T14" i="204" s="1"/>
  <c r="U12" i="204"/>
  <c r="H16" i="204"/>
  <c r="S16" i="204" s="1"/>
  <c r="L52" i="204"/>
  <c r="L15" i="204" s="1"/>
  <c r="W15" i="204" s="1"/>
  <c r="J27" i="204"/>
  <c r="J14" i="204" s="1"/>
  <c r="U14" i="204" s="1"/>
  <c r="V12" i="204"/>
  <c r="T16" i="204"/>
  <c r="H11" i="204"/>
  <c r="S11" i="204" s="1"/>
  <c r="U11" i="204"/>
  <c r="V11" i="204"/>
  <c r="T11" i="204"/>
  <c r="W11" i="204"/>
  <c r="K27" i="204"/>
  <c r="K14" i="204" s="1"/>
  <c r="V14" i="204" s="1"/>
  <c r="T10" i="204"/>
  <c r="W12" i="204"/>
  <c r="U16" i="204"/>
  <c r="U10" i="204"/>
  <c r="V16" i="204"/>
  <c r="L14" i="204"/>
  <c r="W14" i="204" s="1"/>
  <c r="H9" i="204"/>
  <c r="S9" i="204" s="1"/>
  <c r="H10" i="204"/>
  <c r="S10" i="204" s="1"/>
  <c r="H52" i="204"/>
  <c r="H15" i="204" s="1"/>
  <c r="S15" i="204" s="1"/>
  <c r="H21" i="203"/>
  <c r="H26" i="203" s="1"/>
  <c r="I20" i="203"/>
  <c r="E15" i="203"/>
  <c r="E27" i="203" s="1"/>
  <c r="C22" i="203"/>
  <c r="D22" i="203"/>
  <c r="F22" i="203"/>
  <c r="F27" i="203" s="1"/>
  <c r="C15" i="203"/>
  <c r="C27" i="203" s="1"/>
  <c r="G21" i="203"/>
  <c r="G26" i="203" s="1"/>
  <c r="G22" i="203"/>
  <c r="G27" i="203" s="1"/>
  <c r="D15" i="203"/>
  <c r="H27" i="204" l="1"/>
  <c r="H14" i="204" s="1"/>
  <c r="S14" i="204" s="1"/>
  <c r="D27" i="203"/>
  <c r="J20" i="203"/>
  <c r="J21" i="203" s="1"/>
  <c r="I21" i="203"/>
  <c r="H22" i="203"/>
  <c r="H27" i="203" s="1"/>
  <c r="I26" i="203" l="1"/>
  <c r="I22" i="203"/>
  <c r="I27" i="203" s="1"/>
  <c r="J26" i="203"/>
  <c r="J22" i="203"/>
  <c r="J27" i="203" s="1"/>
  <c r="G25" i="200" l="1"/>
  <c r="G26" i="200" s="1"/>
  <c r="L19" i="200"/>
  <c r="L25" i="200" s="1"/>
  <c r="L26" i="200" s="1"/>
  <c r="H19" i="200"/>
  <c r="H25" i="200" s="1"/>
  <c r="H26" i="200" s="1"/>
  <c r="L17" i="200"/>
  <c r="K17" i="200"/>
  <c r="K19" i="200" s="1"/>
  <c r="K25" i="200" s="1"/>
  <c r="K26" i="200" s="1"/>
  <c r="J17" i="200"/>
  <c r="J19" i="200" s="1"/>
  <c r="J25" i="200" s="1"/>
  <c r="J26" i="200" s="1"/>
  <c r="I17" i="200"/>
  <c r="I19" i="200" s="1"/>
  <c r="I25" i="200" s="1"/>
  <c r="I26" i="200" s="1"/>
  <c r="H17" i="200"/>
  <c r="G25" i="201"/>
  <c r="G26" i="201" s="1"/>
  <c r="L19" i="201"/>
  <c r="L25" i="201" s="1"/>
  <c r="L26" i="201" s="1"/>
  <c r="H19" i="201"/>
  <c r="H25" i="201" s="1"/>
  <c r="H26" i="201" s="1"/>
  <c r="L17" i="201"/>
  <c r="K17" i="201"/>
  <c r="K19" i="201" s="1"/>
  <c r="K25" i="201" s="1"/>
  <c r="K26" i="201" s="1"/>
  <c r="J17" i="201"/>
  <c r="J19" i="201" s="1"/>
  <c r="J25" i="201" s="1"/>
  <c r="J26" i="201" s="1"/>
  <c r="I17" i="201"/>
  <c r="I19" i="201" s="1"/>
  <c r="I25" i="201" s="1"/>
  <c r="I26" i="201" s="1"/>
  <c r="H17" i="201"/>
  <c r="I32" i="202"/>
  <c r="J32" i="202"/>
  <c r="K32" i="202"/>
  <c r="L32" i="202"/>
  <c r="M32" i="202"/>
  <c r="I57" i="202"/>
  <c r="J57" i="202"/>
  <c r="K57" i="202"/>
  <c r="L57" i="202"/>
  <c r="M57" i="202"/>
  <c r="L30" i="188"/>
  <c r="K30" i="188"/>
  <c r="J30" i="188"/>
  <c r="I30" i="188"/>
  <c r="H30" i="188"/>
  <c r="L43" i="187"/>
  <c r="K43" i="187"/>
  <c r="J43" i="187"/>
  <c r="I43" i="187"/>
  <c r="H43" i="187"/>
  <c r="H25" i="176"/>
  <c r="H65" i="194"/>
  <c r="I65" i="194"/>
  <c r="J65" i="194"/>
  <c r="K65" i="194"/>
  <c r="G65" i="194"/>
  <c r="AC127" i="182"/>
  <c r="AD127" i="182"/>
  <c r="AE127" i="182"/>
  <c r="AF127" i="182"/>
  <c r="AB127" i="182"/>
  <c r="W70" i="83"/>
  <c r="W71" i="83"/>
  <c r="W72" i="83"/>
  <c r="W73" i="83"/>
  <c r="W74" i="83"/>
  <c r="W75" i="83"/>
  <c r="W76" i="83"/>
  <c r="W77" i="83"/>
  <c r="W78" i="83"/>
  <c r="W79" i="83"/>
  <c r="W80" i="83"/>
  <c r="W81" i="83"/>
  <c r="W82" i="83"/>
  <c r="W83" i="83"/>
  <c r="W84" i="83"/>
  <c r="W85" i="83"/>
  <c r="W86" i="83"/>
  <c r="W87" i="83"/>
  <c r="W88" i="83"/>
  <c r="W89" i="83"/>
  <c r="W90" i="83"/>
  <c r="W91" i="83"/>
  <c r="W92" i="83"/>
  <c r="W93" i="83"/>
  <c r="W94" i="83"/>
  <c r="W95" i="83"/>
  <c r="W96" i="83"/>
  <c r="W97" i="83"/>
  <c r="W98" i="83"/>
  <c r="W99" i="83"/>
  <c r="W100" i="83"/>
  <c r="W101" i="83"/>
  <c r="W102" i="83"/>
  <c r="W103" i="83"/>
  <c r="W104" i="83"/>
  <c r="W105" i="83"/>
  <c r="W106" i="83"/>
  <c r="W107" i="83"/>
  <c r="W108" i="83"/>
  <c r="W109" i="83"/>
  <c r="W110" i="83"/>
  <c r="W111" i="83"/>
  <c r="W112" i="83"/>
  <c r="W113" i="83"/>
  <c r="W114" i="83"/>
  <c r="W115" i="83"/>
  <c r="W116" i="83"/>
  <c r="W117" i="83"/>
  <c r="W118" i="83"/>
  <c r="W119" i="83"/>
  <c r="W120" i="83"/>
  <c r="W121" i="83"/>
  <c r="W122" i="83"/>
  <c r="W123" i="83"/>
  <c r="W124" i="83"/>
  <c r="W125" i="83"/>
  <c r="W126" i="83"/>
  <c r="W127" i="83"/>
  <c r="W128" i="83"/>
  <c r="W129" i="83"/>
  <c r="W130" i="83"/>
  <c r="W131" i="83"/>
  <c r="W132" i="83"/>
  <c r="W133" i="83"/>
  <c r="W134" i="83"/>
  <c r="W135" i="83"/>
  <c r="W136" i="83"/>
  <c r="W137" i="83"/>
  <c r="W138" i="83"/>
  <c r="W139" i="83"/>
  <c r="W140" i="83"/>
  <c r="W141" i="83"/>
  <c r="W142" i="83"/>
  <c r="W143" i="83"/>
  <c r="W144" i="83"/>
  <c r="W145" i="83"/>
  <c r="W146" i="83"/>
  <c r="W147" i="83"/>
  <c r="W148" i="83"/>
  <c r="W149" i="83"/>
  <c r="W150" i="83"/>
  <c r="W151" i="83"/>
  <c r="W152" i="83"/>
  <c r="W153" i="83"/>
  <c r="W154" i="83"/>
  <c r="W155" i="83"/>
  <c r="W156" i="83"/>
  <c r="W157" i="83"/>
  <c r="W158" i="83"/>
  <c r="W159" i="83"/>
  <c r="W160" i="83"/>
  <c r="W161" i="83"/>
  <c r="W162" i="83"/>
  <c r="W163" i="83"/>
  <c r="W164" i="83"/>
  <c r="W165" i="83"/>
  <c r="W166" i="83"/>
  <c r="W167" i="83"/>
  <c r="W168" i="83"/>
  <c r="W169" i="83"/>
  <c r="W170" i="83"/>
  <c r="W171" i="83"/>
  <c r="W172" i="83"/>
  <c r="W173" i="83"/>
  <c r="W174" i="83"/>
  <c r="W175" i="83"/>
  <c r="W176" i="83"/>
  <c r="W177" i="83"/>
  <c r="W178" i="83"/>
  <c r="W179" i="83"/>
  <c r="W180" i="83"/>
  <c r="W181" i="83"/>
  <c r="W182" i="83"/>
  <c r="W183" i="83"/>
  <c r="W184" i="83"/>
  <c r="W185" i="83"/>
  <c r="W186" i="83"/>
  <c r="W187" i="83"/>
  <c r="W188" i="83"/>
  <c r="W189" i="83"/>
  <c r="W190" i="83"/>
  <c r="W191" i="83"/>
  <c r="W192" i="83"/>
  <c r="W193" i="83"/>
  <c r="W194" i="83"/>
  <c r="W195" i="83"/>
  <c r="W196" i="83"/>
  <c r="W197" i="83"/>
  <c r="W198" i="83"/>
  <c r="W199" i="83"/>
  <c r="W200" i="83"/>
  <c r="W201" i="83"/>
  <c r="W202" i="83"/>
  <c r="W203" i="83"/>
  <c r="W204" i="83"/>
  <c r="W205" i="83"/>
  <c r="W206" i="83"/>
  <c r="W207" i="83"/>
  <c r="W208" i="83"/>
  <c r="W209" i="83"/>
  <c r="W210" i="83"/>
  <c r="W211" i="83"/>
  <c r="W212" i="83"/>
  <c r="W213" i="83"/>
  <c r="W214" i="83"/>
  <c r="W215" i="83"/>
  <c r="W216" i="83"/>
  <c r="W217" i="83"/>
  <c r="W218" i="83"/>
  <c r="W219" i="83"/>
  <c r="W220" i="83"/>
  <c r="W221" i="83"/>
  <c r="W222" i="83"/>
  <c r="W223" i="83"/>
  <c r="W224" i="83"/>
  <c r="W225" i="83"/>
  <c r="W226" i="83"/>
  <c r="W227" i="83"/>
  <c r="W228" i="83"/>
  <c r="W229" i="83"/>
  <c r="W230" i="83"/>
  <c r="W231" i="83"/>
  <c r="W232" i="83"/>
  <c r="W233" i="83"/>
  <c r="W234" i="83"/>
  <c r="W235" i="83"/>
  <c r="W236" i="83"/>
  <c r="W237" i="83"/>
  <c r="W238" i="83"/>
  <c r="W239" i="83"/>
  <c r="W240" i="83"/>
  <c r="W241" i="83"/>
  <c r="W242" i="83"/>
  <c r="W243" i="83"/>
  <c r="W244" i="83"/>
  <c r="W245" i="83"/>
  <c r="W246" i="83"/>
  <c r="W247" i="83"/>
  <c r="W248" i="83"/>
  <c r="W249" i="83"/>
  <c r="W250" i="83"/>
  <c r="W251" i="83"/>
  <c r="W252" i="83"/>
  <c r="W253" i="83"/>
  <c r="W254" i="83"/>
  <c r="W255" i="83"/>
  <c r="W256" i="83"/>
  <c r="W257" i="83"/>
  <c r="W258" i="83"/>
  <c r="W259" i="83"/>
  <c r="W260" i="83"/>
  <c r="W261" i="83"/>
  <c r="W262" i="83"/>
  <c r="W263" i="83"/>
  <c r="W264" i="83"/>
  <c r="W265" i="83"/>
  <c r="W266" i="83"/>
  <c r="W267" i="83"/>
  <c r="W268" i="83"/>
  <c r="W269" i="83"/>
  <c r="W270" i="83"/>
  <c r="W271" i="83"/>
  <c r="W272" i="83"/>
  <c r="W273" i="83"/>
  <c r="W274" i="83"/>
  <c r="W275" i="83"/>
  <c r="W276" i="83"/>
  <c r="W277" i="83"/>
  <c r="W278" i="83"/>
  <c r="W279" i="83"/>
  <c r="W280" i="83"/>
  <c r="W281" i="83"/>
  <c r="W282" i="83"/>
  <c r="W283" i="83"/>
  <c r="W284" i="83"/>
  <c r="W285" i="83"/>
  <c r="W286" i="83"/>
  <c r="W287" i="83"/>
  <c r="W288" i="83"/>
  <c r="W289" i="83"/>
  <c r="W290" i="83"/>
  <c r="W291" i="83"/>
  <c r="W292" i="83"/>
  <c r="W293" i="83"/>
  <c r="W294" i="83"/>
  <c r="W295" i="83"/>
  <c r="W296" i="83"/>
  <c r="W297" i="83"/>
  <c r="W298" i="83"/>
  <c r="W299" i="83"/>
  <c r="W300" i="83"/>
  <c r="W301" i="83"/>
  <c r="W302" i="83"/>
  <c r="W303" i="83"/>
  <c r="W304" i="83"/>
  <c r="W305" i="83"/>
  <c r="W306" i="83"/>
  <c r="W307" i="83"/>
  <c r="W308" i="83"/>
  <c r="W309" i="83"/>
  <c r="W310" i="83"/>
  <c r="W311" i="83"/>
  <c r="W312" i="83"/>
  <c r="W313" i="83"/>
  <c r="W314" i="83"/>
  <c r="W315" i="83"/>
  <c r="W316" i="83"/>
  <c r="W317" i="83"/>
  <c r="W318" i="83"/>
  <c r="W319" i="83"/>
  <c r="W320" i="83"/>
  <c r="W321" i="83"/>
  <c r="W322" i="83"/>
  <c r="W323" i="83"/>
  <c r="W324" i="83"/>
  <c r="W325" i="83"/>
  <c r="W326" i="83"/>
  <c r="W327" i="83"/>
  <c r="W328" i="83"/>
  <c r="W329" i="83"/>
  <c r="W330" i="83"/>
  <c r="W331" i="83"/>
  <c r="W332" i="83"/>
  <c r="W333" i="83"/>
  <c r="W334" i="83"/>
  <c r="W335" i="83"/>
  <c r="W336" i="83"/>
  <c r="W337" i="83"/>
  <c r="W338" i="83"/>
  <c r="W339" i="83"/>
  <c r="W340" i="83"/>
  <c r="W341" i="83"/>
  <c r="W342" i="83"/>
  <c r="W343" i="83"/>
  <c r="W344" i="83"/>
  <c r="W345" i="83"/>
  <c r="W346" i="83"/>
  <c r="W347" i="83"/>
  <c r="W348" i="83"/>
  <c r="W349" i="83"/>
  <c r="W350" i="83"/>
  <c r="W351" i="83"/>
  <c r="W352" i="83"/>
  <c r="W353" i="83"/>
  <c r="W354" i="83"/>
  <c r="W355" i="83"/>
  <c r="W356" i="83"/>
  <c r="W357" i="83"/>
  <c r="W358" i="83"/>
  <c r="W359" i="83"/>
  <c r="W360" i="83"/>
  <c r="W361" i="83"/>
  <c r="W362" i="83"/>
  <c r="W363" i="83"/>
  <c r="W364" i="83"/>
  <c r="W365" i="83"/>
  <c r="W366" i="83"/>
  <c r="W367" i="83"/>
  <c r="W368" i="83"/>
  <c r="W369" i="83"/>
  <c r="W370" i="83"/>
  <c r="W371" i="83"/>
  <c r="W372" i="83"/>
  <c r="W373" i="83"/>
  <c r="W374" i="83"/>
  <c r="W375" i="83"/>
  <c r="W376" i="83"/>
  <c r="W377" i="83"/>
  <c r="W378" i="83"/>
  <c r="W379" i="83"/>
  <c r="W380" i="83"/>
  <c r="W381" i="83"/>
  <c r="W382" i="83"/>
  <c r="W383" i="83"/>
  <c r="W384" i="83"/>
  <c r="W385" i="83"/>
  <c r="W386" i="83"/>
  <c r="W387" i="83"/>
  <c r="W388" i="83"/>
  <c r="W389" i="83"/>
  <c r="W390" i="83"/>
  <c r="W391" i="83"/>
  <c r="W392" i="83"/>
  <c r="W393" i="83"/>
  <c r="W394" i="83"/>
  <c r="W395" i="83"/>
  <c r="W396" i="83"/>
  <c r="W397" i="83"/>
  <c r="W398" i="83"/>
  <c r="W399" i="83"/>
  <c r="W400" i="83"/>
  <c r="W401" i="83"/>
  <c r="W402" i="83"/>
  <c r="W403" i="83"/>
  <c r="W404" i="83"/>
  <c r="W405" i="83"/>
  <c r="W406" i="83"/>
  <c r="W407" i="83"/>
  <c r="W408" i="83"/>
  <c r="W409" i="83"/>
  <c r="W410" i="83"/>
  <c r="W411" i="83"/>
  <c r="W412" i="83"/>
  <c r="W413" i="83"/>
  <c r="W414" i="83"/>
  <c r="W415" i="83"/>
  <c r="W416" i="83"/>
  <c r="W417" i="83"/>
  <c r="W418" i="83"/>
  <c r="W419" i="83"/>
  <c r="W420" i="83"/>
  <c r="W421" i="83"/>
  <c r="W422" i="83"/>
  <c r="W423" i="83"/>
  <c r="W424" i="83"/>
  <c r="W425" i="83"/>
  <c r="W426" i="83"/>
  <c r="W427" i="83"/>
  <c r="W428" i="83"/>
  <c r="W429" i="83"/>
  <c r="W430" i="83"/>
  <c r="W431" i="83"/>
  <c r="W432" i="83"/>
  <c r="W433" i="83"/>
  <c r="W434" i="83"/>
  <c r="W435" i="83"/>
  <c r="W436" i="83"/>
  <c r="W437" i="83"/>
  <c r="W438" i="83"/>
  <c r="W439" i="83"/>
  <c r="W440" i="83"/>
  <c r="W441" i="83"/>
  <c r="W442" i="83"/>
  <c r="W443" i="83"/>
  <c r="W444" i="83"/>
  <c r="W445" i="83"/>
  <c r="W446" i="83"/>
  <c r="W447" i="83"/>
  <c r="W448" i="83"/>
  <c r="W449" i="83"/>
  <c r="W450" i="83"/>
  <c r="W451" i="83"/>
  <c r="W452" i="83"/>
  <c r="W453" i="83"/>
  <c r="W454" i="83"/>
  <c r="W455" i="83"/>
  <c r="W456" i="83"/>
  <c r="W457" i="83"/>
  <c r="W458" i="83"/>
  <c r="W459" i="83"/>
  <c r="W460" i="83"/>
  <c r="W461" i="83"/>
  <c r="W462" i="83"/>
  <c r="W463" i="83"/>
  <c r="W464" i="83"/>
  <c r="W465" i="83"/>
  <c r="W466" i="83"/>
  <c r="W467" i="83"/>
  <c r="W468" i="83"/>
  <c r="W469" i="83"/>
  <c r="W470" i="83"/>
  <c r="W471" i="83"/>
  <c r="W472" i="83"/>
  <c r="W473" i="83"/>
  <c r="W474" i="83"/>
  <c r="W475" i="83"/>
  <c r="W476" i="83"/>
  <c r="W477" i="83"/>
  <c r="W478" i="83"/>
  <c r="W479" i="83"/>
  <c r="W480" i="83"/>
  <c r="W481" i="83"/>
  <c r="W482" i="83"/>
  <c r="W483" i="83"/>
  <c r="W484" i="83"/>
  <c r="W485" i="83"/>
  <c r="W486" i="83"/>
  <c r="W487" i="83"/>
  <c r="W488" i="83"/>
  <c r="W489" i="83"/>
  <c r="W490" i="83"/>
  <c r="W491" i="83"/>
  <c r="W492" i="83"/>
  <c r="W493" i="83"/>
  <c r="W494" i="83"/>
  <c r="W495" i="83"/>
  <c r="W496" i="83"/>
  <c r="W497" i="83"/>
  <c r="W498" i="83"/>
  <c r="W499" i="83"/>
  <c r="W500" i="83"/>
  <c r="W501" i="83"/>
  <c r="W502" i="83"/>
  <c r="W503" i="83"/>
  <c r="W504" i="83"/>
  <c r="W505" i="83"/>
  <c r="W506" i="83"/>
  <c r="W507" i="83"/>
  <c r="W508" i="83"/>
  <c r="W509" i="83"/>
  <c r="W510" i="83"/>
  <c r="W511" i="83"/>
  <c r="W512" i="83"/>
  <c r="W513" i="83"/>
  <c r="W514" i="83"/>
  <c r="W515" i="83"/>
  <c r="W516" i="83"/>
  <c r="W517" i="83"/>
  <c r="W518" i="83"/>
  <c r="W519" i="83"/>
  <c r="W520" i="83"/>
  <c r="W521" i="83"/>
  <c r="W522" i="83"/>
  <c r="W523" i="83"/>
  <c r="W524" i="83"/>
  <c r="W525" i="83"/>
  <c r="W526" i="83"/>
  <c r="W527" i="83"/>
  <c r="W528" i="83"/>
  <c r="W69" i="83"/>
  <c r="AE64" i="157" l="1"/>
  <c r="AF64" i="157"/>
  <c r="AG64" i="157"/>
  <c r="AH64" i="157"/>
  <c r="AI64" i="157"/>
  <c r="AE65" i="157"/>
  <c r="AF65" i="157"/>
  <c r="AG65" i="157"/>
  <c r="AH65" i="157"/>
  <c r="AI65" i="157"/>
  <c r="AE66" i="157"/>
  <c r="AF66" i="157"/>
  <c r="AG66" i="157"/>
  <c r="AH66" i="157"/>
  <c r="AI66" i="157"/>
  <c r="AE67" i="157"/>
  <c r="AF67" i="157"/>
  <c r="AG67" i="157"/>
  <c r="AH67" i="157"/>
  <c r="AI67" i="157"/>
  <c r="AE68" i="157"/>
  <c r="AF68" i="157"/>
  <c r="AG68" i="157"/>
  <c r="AH68" i="157"/>
  <c r="AI68" i="157"/>
  <c r="AE69" i="157"/>
  <c r="AF69" i="157"/>
  <c r="AG69" i="157"/>
  <c r="AH69" i="157"/>
  <c r="AI69" i="157"/>
  <c r="AE70" i="157"/>
  <c r="AF70" i="157"/>
  <c r="AG70" i="157"/>
  <c r="AH70" i="157"/>
  <c r="AI70" i="157"/>
  <c r="AE71" i="157"/>
  <c r="AF71" i="157"/>
  <c r="AG71" i="157"/>
  <c r="AH71" i="157"/>
  <c r="AI71" i="157"/>
  <c r="AE72" i="157"/>
  <c r="AF72" i="157"/>
  <c r="AG72" i="157"/>
  <c r="AH72" i="157"/>
  <c r="AI72" i="157"/>
  <c r="AE73" i="157"/>
  <c r="AF73" i="157"/>
  <c r="AG73" i="157"/>
  <c r="AH73" i="157"/>
  <c r="AI73" i="157"/>
  <c r="AE74" i="157"/>
  <c r="AF74" i="157"/>
  <c r="AG74" i="157"/>
  <c r="AH74" i="157"/>
  <c r="AI74" i="157"/>
  <c r="AE75" i="157"/>
  <c r="AF75" i="157"/>
  <c r="AG75" i="157"/>
  <c r="AH75" i="157"/>
  <c r="AI75" i="157"/>
  <c r="AE76" i="157"/>
  <c r="AF76" i="157"/>
  <c r="AG76" i="157"/>
  <c r="AH76" i="157"/>
  <c r="AI76" i="157"/>
  <c r="AE77" i="157"/>
  <c r="AF77" i="157"/>
  <c r="AG77" i="157"/>
  <c r="AH77" i="157"/>
  <c r="AI77" i="157"/>
  <c r="AE78" i="157"/>
  <c r="AF78" i="157"/>
  <c r="AG78" i="157"/>
  <c r="AH78" i="157"/>
  <c r="AI78" i="157"/>
  <c r="AE79" i="157"/>
  <c r="AF79" i="157"/>
  <c r="AG79" i="157"/>
  <c r="AH79" i="157"/>
  <c r="AI79" i="157"/>
  <c r="AE80" i="157"/>
  <c r="AF80" i="157"/>
  <c r="AG80" i="157"/>
  <c r="AH80" i="157"/>
  <c r="AI80" i="157"/>
  <c r="AE81" i="157"/>
  <c r="AF81" i="157"/>
  <c r="AG81" i="157"/>
  <c r="AH81" i="157"/>
  <c r="AI81" i="157"/>
  <c r="AE82" i="157"/>
  <c r="AF82" i="157"/>
  <c r="AG82" i="157"/>
  <c r="AH82" i="157"/>
  <c r="AI82" i="157"/>
  <c r="AE83" i="157"/>
  <c r="AF83" i="157"/>
  <c r="AG83" i="157"/>
  <c r="AH83" i="157"/>
  <c r="AI83" i="157"/>
  <c r="AE84" i="157"/>
  <c r="AF84" i="157"/>
  <c r="AG84" i="157"/>
  <c r="AH84" i="157"/>
  <c r="AI84" i="157"/>
  <c r="AE85" i="157"/>
  <c r="AF85" i="157"/>
  <c r="AG85" i="157"/>
  <c r="AH85" i="157"/>
  <c r="AI85" i="157"/>
  <c r="AE86" i="157"/>
  <c r="AF86" i="157"/>
  <c r="AG86" i="157"/>
  <c r="AH86" i="157"/>
  <c r="AI86" i="157"/>
  <c r="AE87" i="157"/>
  <c r="AF87" i="157"/>
  <c r="AG87" i="157"/>
  <c r="AH87" i="157"/>
  <c r="AI87" i="157"/>
  <c r="AE88" i="157"/>
  <c r="AF88" i="157"/>
  <c r="AG88" i="157"/>
  <c r="AH88" i="157"/>
  <c r="AI88" i="157"/>
  <c r="AE89" i="157"/>
  <c r="AF89" i="157"/>
  <c r="AG89" i="157"/>
  <c r="AH89" i="157"/>
  <c r="AI89" i="157"/>
  <c r="AE90" i="157"/>
  <c r="AF90" i="157"/>
  <c r="AG90" i="157"/>
  <c r="AH90" i="157"/>
  <c r="AI90" i="157"/>
  <c r="AE91" i="157"/>
  <c r="AF91" i="157"/>
  <c r="AG91" i="157"/>
  <c r="AH91" i="157"/>
  <c r="AI91" i="157"/>
  <c r="AE92" i="157"/>
  <c r="AF92" i="157"/>
  <c r="AG92" i="157"/>
  <c r="AH92" i="157"/>
  <c r="AI92" i="157"/>
  <c r="AE93" i="157"/>
  <c r="AF93" i="157"/>
  <c r="AG93" i="157"/>
  <c r="AH93" i="157"/>
  <c r="AI93" i="157"/>
  <c r="AE94" i="157"/>
  <c r="AF94" i="157"/>
  <c r="AG94" i="157"/>
  <c r="AH94" i="157"/>
  <c r="AI94" i="157"/>
  <c r="AE95" i="157"/>
  <c r="AF95" i="157"/>
  <c r="AG95" i="157"/>
  <c r="AH95" i="157"/>
  <c r="AI95" i="157"/>
  <c r="AE96" i="157"/>
  <c r="AF96" i="157"/>
  <c r="AG96" i="157"/>
  <c r="AH96" i="157"/>
  <c r="AI96" i="157"/>
  <c r="AE97" i="157"/>
  <c r="AF97" i="157"/>
  <c r="AG97" i="157"/>
  <c r="AH97" i="157"/>
  <c r="AI97" i="157"/>
  <c r="AE98" i="157"/>
  <c r="AF98" i="157"/>
  <c r="AG98" i="157"/>
  <c r="AH98" i="157"/>
  <c r="AI98" i="157"/>
  <c r="AE99" i="157"/>
  <c r="AF99" i="157"/>
  <c r="AG99" i="157"/>
  <c r="AH99" i="157"/>
  <c r="AI99" i="157"/>
  <c r="AE100" i="157"/>
  <c r="AF100" i="157"/>
  <c r="AG100" i="157"/>
  <c r="AH100" i="157"/>
  <c r="AI100" i="157"/>
  <c r="AE101" i="157"/>
  <c r="AF101" i="157"/>
  <c r="AG101" i="157"/>
  <c r="AH101" i="157"/>
  <c r="AI101" i="157"/>
  <c r="AE102" i="157"/>
  <c r="AF102" i="157"/>
  <c r="AG102" i="157"/>
  <c r="AH102" i="157"/>
  <c r="AI102" i="157"/>
  <c r="AE103" i="157"/>
  <c r="AF103" i="157"/>
  <c r="AG103" i="157"/>
  <c r="AH103" i="157"/>
  <c r="AI103" i="157"/>
  <c r="AE104" i="157"/>
  <c r="AF104" i="157"/>
  <c r="AG104" i="157"/>
  <c r="AH104" i="157"/>
  <c r="AI104" i="157"/>
  <c r="AE105" i="157"/>
  <c r="AF105" i="157"/>
  <c r="AG105" i="157"/>
  <c r="AH105" i="157"/>
  <c r="AI105" i="157"/>
  <c r="AE106" i="157"/>
  <c r="AF106" i="157"/>
  <c r="AG106" i="157"/>
  <c r="AH106" i="157"/>
  <c r="AI106" i="157"/>
  <c r="AE107" i="157"/>
  <c r="AF107" i="157"/>
  <c r="AG107" i="157"/>
  <c r="AH107" i="157"/>
  <c r="AI107" i="157"/>
  <c r="AE108" i="157"/>
  <c r="AF108" i="157"/>
  <c r="AG108" i="157"/>
  <c r="AH108" i="157"/>
  <c r="AI108" i="157"/>
  <c r="AE109" i="157"/>
  <c r="AF109" i="157"/>
  <c r="AG109" i="157"/>
  <c r="AH109" i="157"/>
  <c r="AI109" i="157"/>
  <c r="AI63" i="157"/>
  <c r="AH63" i="157"/>
  <c r="AG63" i="157"/>
  <c r="AF63" i="157"/>
  <c r="AE63" i="157"/>
  <c r="AE14" i="157"/>
  <c r="AF14" i="157"/>
  <c r="AG14" i="157"/>
  <c r="AH14" i="157"/>
  <c r="AI14" i="157"/>
  <c r="AE15" i="157"/>
  <c r="AF15" i="157"/>
  <c r="AG15" i="157"/>
  <c r="AH15" i="157"/>
  <c r="AI15" i="157"/>
  <c r="AE16" i="157"/>
  <c r="AF16" i="157"/>
  <c r="AG16" i="157"/>
  <c r="AH16" i="157"/>
  <c r="AI16" i="157"/>
  <c r="AE17" i="157"/>
  <c r="AF17" i="157"/>
  <c r="AG17" i="157"/>
  <c r="AH17" i="157"/>
  <c r="AI17" i="157"/>
  <c r="AE18" i="157"/>
  <c r="AF18" i="157"/>
  <c r="AG18" i="157"/>
  <c r="AH18" i="157"/>
  <c r="AI18" i="157"/>
  <c r="AE19" i="157"/>
  <c r="AF19" i="157"/>
  <c r="AG19" i="157"/>
  <c r="AH19" i="157"/>
  <c r="AI19" i="157"/>
  <c r="AE20" i="157"/>
  <c r="AF20" i="157"/>
  <c r="AG20" i="157"/>
  <c r="AH20" i="157"/>
  <c r="AI20" i="157"/>
  <c r="AE21" i="157"/>
  <c r="AF21" i="157"/>
  <c r="AG21" i="157"/>
  <c r="AH21" i="157"/>
  <c r="AI21" i="157"/>
  <c r="AE22" i="157"/>
  <c r="AF22" i="157"/>
  <c r="AG22" i="157"/>
  <c r="AH22" i="157"/>
  <c r="AI22" i="157"/>
  <c r="AE23" i="157"/>
  <c r="AF23" i="157"/>
  <c r="AG23" i="157"/>
  <c r="AH23" i="157"/>
  <c r="AI23" i="157"/>
  <c r="AE24" i="157"/>
  <c r="AF24" i="157"/>
  <c r="AG24" i="157"/>
  <c r="AH24" i="157"/>
  <c r="AI24" i="157"/>
  <c r="AE25" i="157"/>
  <c r="AF25" i="157"/>
  <c r="AG25" i="157"/>
  <c r="AH25" i="157"/>
  <c r="AI25" i="157"/>
  <c r="AE26" i="157"/>
  <c r="AF26" i="157"/>
  <c r="AG26" i="157"/>
  <c r="AH26" i="157"/>
  <c r="AI26" i="157"/>
  <c r="AE27" i="157"/>
  <c r="AF27" i="157"/>
  <c r="AG27" i="157"/>
  <c r="AH27" i="157"/>
  <c r="AI27" i="157"/>
  <c r="AE28" i="157"/>
  <c r="AF28" i="157"/>
  <c r="AG28" i="157"/>
  <c r="AH28" i="157"/>
  <c r="AI28" i="157"/>
  <c r="AE29" i="157"/>
  <c r="AF29" i="157"/>
  <c r="AG29" i="157"/>
  <c r="AH29" i="157"/>
  <c r="AI29" i="157"/>
  <c r="AE30" i="157"/>
  <c r="AF30" i="157"/>
  <c r="AG30" i="157"/>
  <c r="AH30" i="157"/>
  <c r="AI30" i="157"/>
  <c r="AE31" i="157"/>
  <c r="AF31" i="157"/>
  <c r="AG31" i="157"/>
  <c r="AH31" i="157"/>
  <c r="AI31" i="157"/>
  <c r="AE32" i="157"/>
  <c r="AF32" i="157"/>
  <c r="AG32" i="157"/>
  <c r="AH32" i="157"/>
  <c r="AI32" i="157"/>
  <c r="AE33" i="157"/>
  <c r="AF33" i="157"/>
  <c r="AG33" i="157"/>
  <c r="AH33" i="157"/>
  <c r="AI33" i="157"/>
  <c r="AE34" i="157"/>
  <c r="AF34" i="157"/>
  <c r="AG34" i="157"/>
  <c r="AH34" i="157"/>
  <c r="AI34" i="157"/>
  <c r="AE35" i="157"/>
  <c r="AF35" i="157"/>
  <c r="AG35" i="157"/>
  <c r="AH35" i="157"/>
  <c r="AI35" i="157"/>
  <c r="AE36" i="157"/>
  <c r="AF36" i="157"/>
  <c r="AG36" i="157"/>
  <c r="AH36" i="157"/>
  <c r="AI36" i="157"/>
  <c r="AE37" i="157"/>
  <c r="AF37" i="157"/>
  <c r="AG37" i="157"/>
  <c r="AH37" i="157"/>
  <c r="AI37" i="157"/>
  <c r="AE38" i="157"/>
  <c r="AF38" i="157"/>
  <c r="AG38" i="157"/>
  <c r="AH38" i="157"/>
  <c r="AI38" i="157"/>
  <c r="AE39" i="157"/>
  <c r="AF39" i="157"/>
  <c r="AG39" i="157"/>
  <c r="AH39" i="157"/>
  <c r="AI39" i="157"/>
  <c r="AE40" i="157"/>
  <c r="AF40" i="157"/>
  <c r="AG40" i="157"/>
  <c r="AH40" i="157"/>
  <c r="AI40" i="157"/>
  <c r="AE41" i="157"/>
  <c r="AF41" i="157"/>
  <c r="AG41" i="157"/>
  <c r="AH41" i="157"/>
  <c r="AI41" i="157"/>
  <c r="AE42" i="157"/>
  <c r="AF42" i="157"/>
  <c r="AG42" i="157"/>
  <c r="AH42" i="157"/>
  <c r="AI42" i="157"/>
  <c r="AE43" i="157"/>
  <c r="AF43" i="157"/>
  <c r="AG43" i="157"/>
  <c r="AH43" i="157"/>
  <c r="AI43" i="157"/>
  <c r="AE44" i="157"/>
  <c r="AF44" i="157"/>
  <c r="AG44" i="157"/>
  <c r="AH44" i="157"/>
  <c r="AI44" i="157"/>
  <c r="AE45" i="157"/>
  <c r="AF45" i="157"/>
  <c r="AG45" i="157"/>
  <c r="AH45" i="157"/>
  <c r="AI45" i="157"/>
  <c r="AE46" i="157"/>
  <c r="AF46" i="157"/>
  <c r="AG46" i="157"/>
  <c r="AH46" i="157"/>
  <c r="AI46" i="157"/>
  <c r="AE47" i="157"/>
  <c r="AF47" i="157"/>
  <c r="AG47" i="157"/>
  <c r="AH47" i="157"/>
  <c r="AI47" i="157"/>
  <c r="AE48" i="157"/>
  <c r="AF48" i="157"/>
  <c r="AG48" i="157"/>
  <c r="AH48" i="157"/>
  <c r="AI48" i="157"/>
  <c r="AE49" i="157"/>
  <c r="AF49" i="157"/>
  <c r="AG49" i="157"/>
  <c r="AH49" i="157"/>
  <c r="AI49" i="157"/>
  <c r="AE50" i="157"/>
  <c r="AF50" i="157"/>
  <c r="AG50" i="157"/>
  <c r="AH50" i="157"/>
  <c r="AI50" i="157"/>
  <c r="AE51" i="157"/>
  <c r="AF51" i="157"/>
  <c r="AG51" i="157"/>
  <c r="AH51" i="157"/>
  <c r="AI51" i="157"/>
  <c r="AE52" i="157"/>
  <c r="AF52" i="157"/>
  <c r="AG52" i="157"/>
  <c r="AH52" i="157"/>
  <c r="AI52" i="157"/>
  <c r="AE53" i="157"/>
  <c r="AF53" i="157"/>
  <c r="AG53" i="157"/>
  <c r="AH53" i="157"/>
  <c r="AI53" i="157"/>
  <c r="AE54" i="157"/>
  <c r="AF54" i="157"/>
  <c r="AG54" i="157"/>
  <c r="AH54" i="157"/>
  <c r="AI54" i="157"/>
  <c r="AE55" i="157"/>
  <c r="AF55" i="157"/>
  <c r="AG55" i="157"/>
  <c r="AH55" i="157"/>
  <c r="AI55" i="157"/>
  <c r="AE56" i="157"/>
  <c r="AF56" i="157"/>
  <c r="AG56" i="157"/>
  <c r="AH56" i="157"/>
  <c r="AI56" i="157"/>
  <c r="AE57" i="157"/>
  <c r="AF57" i="157"/>
  <c r="AG57" i="157"/>
  <c r="AH57" i="157"/>
  <c r="AI57" i="157"/>
  <c r="AE58" i="157"/>
  <c r="AF58" i="157"/>
  <c r="AG58" i="157"/>
  <c r="AH58" i="157"/>
  <c r="AI58" i="157"/>
  <c r="AE59" i="157"/>
  <c r="AF59" i="157"/>
  <c r="AG59" i="157"/>
  <c r="AH59" i="157"/>
  <c r="AI59" i="157"/>
  <c r="AF13" i="157"/>
  <c r="AG13" i="157"/>
  <c r="AH13" i="157"/>
  <c r="AI13" i="157"/>
  <c r="AE13" i="157"/>
  <c r="A3" i="90" l="1"/>
  <c r="AE47" i="81" l="1"/>
  <c r="AF47" i="81"/>
  <c r="AG47" i="81"/>
  <c r="AH47" i="81"/>
  <c r="AI47" i="81"/>
  <c r="K102" i="194"/>
  <c r="J102" i="194"/>
  <c r="I102" i="194"/>
  <c r="H102" i="194"/>
  <c r="G102" i="194"/>
  <c r="AE69" i="81"/>
  <c r="AE68" i="81"/>
  <c r="L83" i="95"/>
  <c r="L84" i="95"/>
  <c r="L85" i="95"/>
  <c r="L86" i="95"/>
  <c r="L87" i="95"/>
  <c r="L88" i="95"/>
  <c r="L89" i="95"/>
  <c r="L90" i="95"/>
  <c r="L91" i="95"/>
  <c r="L92" i="95"/>
  <c r="L93" i="95"/>
  <c r="AE155" i="81"/>
  <c r="AA146" i="182"/>
  <c r="N17" i="145"/>
  <c r="O17" i="145" s="1"/>
  <c r="N18" i="145"/>
  <c r="O18" i="145"/>
  <c r="N19" i="145"/>
  <c r="O19" i="145" s="1"/>
  <c r="N20" i="145"/>
  <c r="O20" i="145"/>
  <c r="N21" i="145"/>
  <c r="O21" i="145" s="1"/>
  <c r="N22" i="145"/>
  <c r="O22" i="145"/>
  <c r="N23" i="145"/>
  <c r="O23" i="145" s="1"/>
  <c r="N24" i="145"/>
  <c r="O24" i="145"/>
  <c r="N25" i="145"/>
  <c r="O25" i="145" s="1"/>
  <c r="N26" i="145"/>
  <c r="O26" i="145"/>
  <c r="N27" i="145"/>
  <c r="O27" i="145" s="1"/>
  <c r="N28" i="145"/>
  <c r="O28" i="145" s="1"/>
  <c r="N29" i="145"/>
  <c r="O29" i="145" s="1"/>
  <c r="N30" i="145"/>
  <c r="O30" i="145"/>
  <c r="N31" i="145"/>
  <c r="O31" i="145" s="1"/>
  <c r="N32" i="145"/>
  <c r="O32" i="145"/>
  <c r="N33" i="145"/>
  <c r="O33" i="145" s="1"/>
  <c r="N34" i="145"/>
  <c r="O34" i="145"/>
  <c r="N35" i="145"/>
  <c r="O35" i="145" s="1"/>
  <c r="N36" i="145"/>
  <c r="O36" i="145" s="1"/>
  <c r="N37" i="145"/>
  <c r="O37" i="145" s="1"/>
  <c r="N38" i="145"/>
  <c r="O38" i="145"/>
  <c r="N39" i="145"/>
  <c r="O39" i="145" s="1"/>
  <c r="N40" i="145"/>
  <c r="O40" i="145"/>
  <c r="N41" i="145"/>
  <c r="O41" i="145" s="1"/>
  <c r="N42" i="145"/>
  <c r="O42" i="145"/>
  <c r="N43" i="145"/>
  <c r="O43" i="145" s="1"/>
  <c r="N44" i="145"/>
  <c r="O44" i="145" s="1"/>
  <c r="N45" i="145"/>
  <c r="O45" i="145" s="1"/>
  <c r="N46" i="145"/>
  <c r="O46" i="145"/>
  <c r="N47" i="145"/>
  <c r="O47" i="145" s="1"/>
  <c r="N48" i="145"/>
  <c r="O48" i="145"/>
  <c r="N49" i="145"/>
  <c r="O49" i="145" s="1"/>
  <c r="N50" i="145"/>
  <c r="O50" i="145"/>
  <c r="N51" i="145"/>
  <c r="O51" i="145" s="1"/>
  <c r="N52" i="145"/>
  <c r="O52" i="145" s="1"/>
  <c r="N53" i="145"/>
  <c r="O53" i="145" s="1"/>
  <c r="N54" i="145"/>
  <c r="O54" i="145"/>
  <c r="N55" i="145"/>
  <c r="O55" i="145" s="1"/>
  <c r="N56" i="145"/>
  <c r="O56" i="145"/>
  <c r="N57" i="145"/>
  <c r="O57" i="145" s="1"/>
  <c r="N58" i="145"/>
  <c r="O58" i="145"/>
  <c r="N59" i="145"/>
  <c r="O59" i="145" s="1"/>
  <c r="N60" i="145"/>
  <c r="O60" i="145" s="1"/>
  <c r="N61" i="145"/>
  <c r="O61" i="145" s="1"/>
  <c r="N62" i="145"/>
  <c r="O62" i="145"/>
  <c r="N63" i="145"/>
  <c r="O63" i="145" s="1"/>
  <c r="N64" i="145"/>
  <c r="O64" i="145"/>
  <c r="N65" i="145"/>
  <c r="O65" i="145" s="1"/>
  <c r="N66" i="145"/>
  <c r="O66" i="145"/>
  <c r="N67" i="145"/>
  <c r="O67" i="145" s="1"/>
  <c r="N68" i="145"/>
  <c r="O68" i="145" s="1"/>
  <c r="N69" i="145"/>
  <c r="O69" i="145" s="1"/>
  <c r="N70" i="145"/>
  <c r="O70" i="145"/>
  <c r="N71" i="145"/>
  <c r="O71" i="145" s="1"/>
  <c r="N72" i="145"/>
  <c r="O72" i="145"/>
  <c r="N73" i="145"/>
  <c r="O73" i="145" s="1"/>
  <c r="N74" i="145"/>
  <c r="O74" i="145"/>
  <c r="N75" i="145"/>
  <c r="O75" i="145" s="1"/>
  <c r="N76" i="145"/>
  <c r="O76" i="145" s="1"/>
  <c r="N77" i="145"/>
  <c r="O77" i="145" s="1"/>
  <c r="N78" i="145"/>
  <c r="O78" i="145"/>
  <c r="N79" i="145"/>
  <c r="O79" i="145" s="1"/>
  <c r="N80" i="145"/>
  <c r="O80" i="145"/>
  <c r="N81" i="145"/>
  <c r="O81" i="145" s="1"/>
  <c r="N82" i="145"/>
  <c r="O82" i="145"/>
  <c r="N83" i="145"/>
  <c r="O83" i="145" s="1"/>
  <c r="N84" i="145"/>
  <c r="O84" i="145" s="1"/>
  <c r="N85" i="145"/>
  <c r="O85" i="145" s="1"/>
  <c r="N86" i="145"/>
  <c r="O86" i="145"/>
  <c r="N87" i="145"/>
  <c r="O87" i="145" s="1"/>
  <c r="N88" i="145"/>
  <c r="O88" i="145"/>
  <c r="N89" i="145"/>
  <c r="O89" i="145" s="1"/>
  <c r="N90" i="145"/>
  <c r="O90" i="145"/>
  <c r="N91" i="145"/>
  <c r="O91" i="145" s="1"/>
  <c r="N92" i="145"/>
  <c r="O92" i="145" s="1"/>
  <c r="N93" i="145"/>
  <c r="O93" i="145" s="1"/>
  <c r="N94" i="145"/>
  <c r="O94" i="145"/>
  <c r="N95" i="145"/>
  <c r="O95" i="145" s="1"/>
  <c r="N96" i="145"/>
  <c r="O96" i="145"/>
  <c r="N97" i="145"/>
  <c r="O97" i="145" s="1"/>
  <c r="N98" i="145"/>
  <c r="O98" i="145"/>
  <c r="N99" i="145"/>
  <c r="O99" i="145" s="1"/>
  <c r="N100" i="145"/>
  <c r="O100" i="145" s="1"/>
  <c r="N101" i="145"/>
  <c r="O101" i="145" s="1"/>
  <c r="N102" i="145"/>
  <c r="O102" i="145"/>
  <c r="N103" i="145"/>
  <c r="O103" i="145" s="1"/>
  <c r="N104" i="145"/>
  <c r="O104" i="145"/>
  <c r="N105" i="145"/>
  <c r="O105" i="145" s="1"/>
  <c r="N106" i="145"/>
  <c r="O106" i="145"/>
  <c r="N107" i="145"/>
  <c r="O107" i="145" s="1"/>
  <c r="N108" i="145"/>
  <c r="O108" i="145" s="1"/>
  <c r="N109" i="145"/>
  <c r="O109" i="145" s="1"/>
  <c r="N110" i="145"/>
  <c r="O110" i="145"/>
  <c r="N111" i="145"/>
  <c r="O111" i="145" s="1"/>
  <c r="N112" i="145"/>
  <c r="O112" i="145"/>
  <c r="N113" i="145"/>
  <c r="O113" i="145" s="1"/>
  <c r="N114" i="145"/>
  <c r="O114" i="145"/>
  <c r="N115" i="145"/>
  <c r="O115" i="145" s="1"/>
  <c r="N116" i="145"/>
  <c r="O116" i="145" s="1"/>
  <c r="N117" i="145"/>
  <c r="O117" i="145" s="1"/>
  <c r="N118" i="145"/>
  <c r="O118" i="145"/>
  <c r="N119" i="145"/>
  <c r="O119" i="145" s="1"/>
  <c r="N120" i="145"/>
  <c r="O120" i="145"/>
  <c r="N121" i="145"/>
  <c r="O121" i="145" s="1"/>
  <c r="N122" i="145"/>
  <c r="O122" i="145"/>
  <c r="N123" i="145"/>
  <c r="O123" i="145" s="1"/>
  <c r="N124" i="145"/>
  <c r="O124" i="145" s="1"/>
  <c r="N125" i="145"/>
  <c r="O125" i="145" s="1"/>
  <c r="N126" i="145"/>
  <c r="O126" i="145"/>
  <c r="N127" i="145"/>
  <c r="O127" i="145" s="1"/>
  <c r="N128" i="145"/>
  <c r="O128" i="145"/>
  <c r="N129" i="145"/>
  <c r="O129" i="145" s="1"/>
  <c r="N130" i="145"/>
  <c r="O130" i="145"/>
  <c r="N131" i="145"/>
  <c r="O131" i="145" s="1"/>
  <c r="N132" i="145"/>
  <c r="O132" i="145" s="1"/>
  <c r="N133" i="145"/>
  <c r="O133" i="145" s="1"/>
  <c r="N134" i="145"/>
  <c r="O134" i="145"/>
  <c r="N135" i="145"/>
  <c r="O135" i="145" s="1"/>
  <c r="N136" i="145"/>
  <c r="O136" i="145"/>
  <c r="N137" i="145"/>
  <c r="O137" i="145" s="1"/>
  <c r="N138" i="145"/>
  <c r="O138" i="145"/>
  <c r="N139" i="145"/>
  <c r="O139" i="145" s="1"/>
  <c r="N140" i="145"/>
  <c r="O140" i="145" s="1"/>
  <c r="N141" i="145"/>
  <c r="O141" i="145" s="1"/>
  <c r="N142" i="145"/>
  <c r="O142" i="145"/>
  <c r="N143" i="145"/>
  <c r="O143" i="145" s="1"/>
  <c r="N144" i="145"/>
  <c r="O144" i="145"/>
  <c r="N145" i="145"/>
  <c r="O145" i="145" s="1"/>
  <c r="N146" i="145"/>
  <c r="O146" i="145" s="1"/>
  <c r="N147" i="145"/>
  <c r="O147" i="145" s="1"/>
  <c r="N148" i="145"/>
  <c r="O148" i="145" s="1"/>
  <c r="N149" i="145"/>
  <c r="O149" i="145" s="1"/>
  <c r="N150" i="145"/>
  <c r="O150" i="145"/>
  <c r="N151" i="145"/>
  <c r="O151" i="145" s="1"/>
  <c r="N152" i="145"/>
  <c r="O152" i="145"/>
  <c r="N153" i="145"/>
  <c r="O153" i="145" s="1"/>
  <c r="N154" i="145"/>
  <c r="O154" i="145"/>
  <c r="N155" i="145"/>
  <c r="O155" i="145" s="1"/>
  <c r="N156" i="145"/>
  <c r="O156" i="145" s="1"/>
  <c r="N157" i="145"/>
  <c r="O157" i="145" s="1"/>
  <c r="N158" i="145"/>
  <c r="O158" i="145"/>
  <c r="N159" i="145"/>
  <c r="O159" i="145" s="1"/>
  <c r="N160" i="145"/>
  <c r="O160" i="145"/>
  <c r="N161" i="145"/>
  <c r="O161" i="145" s="1"/>
  <c r="N162" i="145"/>
  <c r="O162" i="145" s="1"/>
  <c r="N163" i="145"/>
  <c r="O163" i="145" s="1"/>
  <c r="N164" i="145"/>
  <c r="O164" i="145" s="1"/>
  <c r="N165" i="145"/>
  <c r="O165" i="145" s="1"/>
  <c r="N166" i="145"/>
  <c r="O166" i="145"/>
  <c r="N167" i="145"/>
  <c r="O167" i="145" s="1"/>
  <c r="N168" i="145"/>
  <c r="O168" i="145"/>
  <c r="N169" i="145"/>
  <c r="O169" i="145" s="1"/>
  <c r="N170" i="145"/>
  <c r="O170" i="145"/>
  <c r="N171" i="145"/>
  <c r="O171" i="145" s="1"/>
  <c r="N172" i="145"/>
  <c r="O172" i="145" s="1"/>
  <c r="N173" i="145"/>
  <c r="O173" i="145" s="1"/>
  <c r="N174" i="145"/>
  <c r="O174" i="145"/>
  <c r="N175" i="145"/>
  <c r="O175" i="145" s="1"/>
  <c r="N176" i="145"/>
  <c r="O176" i="145"/>
  <c r="N177" i="145"/>
  <c r="O177" i="145" s="1"/>
  <c r="N178" i="145"/>
  <c r="O178" i="145" s="1"/>
  <c r="N179" i="145"/>
  <c r="O179" i="145" s="1"/>
  <c r="N180" i="145"/>
  <c r="O180" i="145" s="1"/>
  <c r="N181" i="145"/>
  <c r="O181" i="145" s="1"/>
  <c r="N182" i="145"/>
  <c r="O182" i="145"/>
  <c r="N183" i="145"/>
  <c r="O183" i="145" s="1"/>
  <c r="N184" i="145"/>
  <c r="O184" i="145"/>
  <c r="N185" i="145"/>
  <c r="O185" i="145" s="1"/>
  <c r="N186" i="145"/>
  <c r="O186" i="145"/>
  <c r="N187" i="145"/>
  <c r="O187" i="145" s="1"/>
  <c r="N188" i="145"/>
  <c r="O188" i="145" s="1"/>
  <c r="N189" i="145"/>
  <c r="O189" i="145" s="1"/>
  <c r="N190" i="145"/>
  <c r="O190" i="145"/>
  <c r="N191" i="145"/>
  <c r="O191" i="145" s="1"/>
  <c r="N192" i="145"/>
  <c r="O192" i="145"/>
  <c r="N193" i="145"/>
  <c r="O193" i="145" s="1"/>
  <c r="N194" i="145"/>
  <c r="O194" i="145" s="1"/>
  <c r="N195" i="145"/>
  <c r="O195" i="145" s="1"/>
  <c r="N196" i="145"/>
  <c r="O196" i="145" s="1"/>
  <c r="N197" i="145"/>
  <c r="O197" i="145" s="1"/>
  <c r="N198" i="145"/>
  <c r="O198" i="145"/>
  <c r="N199" i="145"/>
  <c r="O199" i="145" s="1"/>
  <c r="N200" i="145"/>
  <c r="O200" i="145"/>
  <c r="N201" i="145"/>
  <c r="O201" i="145" s="1"/>
  <c r="N202" i="145"/>
  <c r="O202" i="145" s="1"/>
  <c r="N203" i="145"/>
  <c r="O203" i="145" s="1"/>
  <c r="N204" i="145"/>
  <c r="O204" i="145" s="1"/>
  <c r="N205" i="145"/>
  <c r="O205" i="145" s="1"/>
  <c r="N206" i="145"/>
  <c r="O206" i="145"/>
  <c r="N207" i="145"/>
  <c r="O207" i="145" s="1"/>
  <c r="N208" i="145"/>
  <c r="O208" i="145"/>
  <c r="N209" i="145"/>
  <c r="O209" i="145" s="1"/>
  <c r="N210" i="145"/>
  <c r="O210" i="145" s="1"/>
  <c r="N211" i="145"/>
  <c r="O211" i="145" s="1"/>
  <c r="N212" i="145"/>
  <c r="O212" i="145" s="1"/>
  <c r="N213" i="145"/>
  <c r="O213" i="145" s="1"/>
  <c r="N214" i="145"/>
  <c r="O214" i="145"/>
  <c r="N215" i="145"/>
  <c r="O215" i="145" s="1"/>
  <c r="N216" i="145"/>
  <c r="O216" i="145"/>
  <c r="N217" i="145"/>
  <c r="O217" i="145" s="1"/>
  <c r="N218" i="145"/>
  <c r="O218" i="145"/>
  <c r="N219" i="145"/>
  <c r="O219" i="145" s="1"/>
  <c r="N220" i="145"/>
  <c r="O220" i="145" s="1"/>
  <c r="N221" i="145"/>
  <c r="O221" i="145" s="1"/>
  <c r="N222" i="145"/>
  <c r="O222" i="145"/>
  <c r="N223" i="145"/>
  <c r="O223" i="145" s="1"/>
  <c r="N224" i="145"/>
  <c r="O224" i="145"/>
  <c r="N225" i="145"/>
  <c r="O225" i="145" s="1"/>
  <c r="N226" i="145"/>
  <c r="O226" i="145" s="1"/>
  <c r="N227" i="145"/>
  <c r="O227" i="145" s="1"/>
  <c r="N228" i="145"/>
  <c r="O228" i="145" s="1"/>
  <c r="N229" i="145"/>
  <c r="O229" i="145" s="1"/>
  <c r="N230" i="145"/>
  <c r="O230" i="145"/>
  <c r="N231" i="145"/>
  <c r="O231" i="145" s="1"/>
  <c r="N232" i="145"/>
  <c r="O232" i="145"/>
  <c r="N233" i="145"/>
  <c r="O233" i="145" s="1"/>
  <c r="N234" i="145"/>
  <c r="O234" i="145" s="1"/>
  <c r="N235" i="145"/>
  <c r="O235" i="145" s="1"/>
  <c r="N236" i="145"/>
  <c r="O236" i="145" s="1"/>
  <c r="N237" i="145"/>
  <c r="O237" i="145" s="1"/>
  <c r="N238" i="145"/>
  <c r="O238" i="145"/>
  <c r="N239" i="145"/>
  <c r="O239" i="145" s="1"/>
  <c r="N240" i="145"/>
  <c r="O240" i="145"/>
  <c r="N241" i="145"/>
  <c r="O241" i="145" s="1"/>
  <c r="N242" i="145"/>
  <c r="O242" i="145" s="1"/>
  <c r="N243" i="145"/>
  <c r="O243" i="145" s="1"/>
  <c r="N244" i="145"/>
  <c r="O244" i="145" s="1"/>
  <c r="N245" i="145"/>
  <c r="O245" i="145" s="1"/>
  <c r="N246" i="145"/>
  <c r="O246" i="145"/>
  <c r="N247" i="145"/>
  <c r="O247" i="145" s="1"/>
  <c r="N248" i="145"/>
  <c r="O248" i="145"/>
  <c r="N249" i="145"/>
  <c r="O249" i="145" s="1"/>
  <c r="N250" i="145"/>
  <c r="O250" i="145" s="1"/>
  <c r="N251" i="145"/>
  <c r="O251" i="145" s="1"/>
  <c r="N252" i="145"/>
  <c r="O252" i="145" s="1"/>
  <c r="N253" i="145"/>
  <c r="O253" i="145" s="1"/>
  <c r="N254" i="145"/>
  <c r="O254" i="145"/>
  <c r="N255" i="145"/>
  <c r="O255" i="145" s="1"/>
  <c r="N256" i="145"/>
  <c r="O256" i="145"/>
  <c r="N257" i="145"/>
  <c r="O257" i="145" s="1"/>
  <c r="N258" i="145"/>
  <c r="O258" i="145" s="1"/>
  <c r="N259" i="145"/>
  <c r="O259" i="145" s="1"/>
  <c r="N260" i="145"/>
  <c r="O260" i="145" s="1"/>
  <c r="N261" i="145"/>
  <c r="O261" i="145" s="1"/>
  <c r="N262" i="145"/>
  <c r="O262" i="145"/>
  <c r="N263" i="145"/>
  <c r="O263" i="145" s="1"/>
  <c r="N264" i="145"/>
  <c r="O264" i="145"/>
  <c r="N265" i="145"/>
  <c r="O265" i="145" s="1"/>
  <c r="N266" i="145"/>
  <c r="O266" i="145" s="1"/>
  <c r="N267" i="145"/>
  <c r="O267" i="145" s="1"/>
  <c r="N268" i="145"/>
  <c r="O268" i="145" s="1"/>
  <c r="N269" i="145"/>
  <c r="O269" i="145" s="1"/>
  <c r="N270" i="145"/>
  <c r="O270" i="145"/>
  <c r="N271" i="145"/>
  <c r="O271" i="145" s="1"/>
  <c r="N272" i="145"/>
  <c r="O272" i="145"/>
  <c r="N273" i="145"/>
  <c r="O273" i="145" s="1"/>
  <c r="N274" i="145"/>
  <c r="O274" i="145" s="1"/>
  <c r="N275" i="145"/>
  <c r="O275" i="145" s="1"/>
  <c r="N276" i="145"/>
  <c r="O276" i="145" s="1"/>
  <c r="N277" i="145"/>
  <c r="O277" i="145" s="1"/>
  <c r="N278" i="145"/>
  <c r="O278" i="145"/>
  <c r="N279" i="145"/>
  <c r="O279" i="145" s="1"/>
  <c r="N280" i="145"/>
  <c r="O280" i="145"/>
  <c r="N281" i="145"/>
  <c r="O281" i="145" s="1"/>
  <c r="N282" i="145"/>
  <c r="O282" i="145" s="1"/>
  <c r="N283" i="145"/>
  <c r="O283" i="145" s="1"/>
  <c r="N284" i="145"/>
  <c r="O284" i="145" s="1"/>
  <c r="N285" i="145"/>
  <c r="O285" i="145" s="1"/>
  <c r="N286" i="145"/>
  <c r="O286" i="145"/>
  <c r="N287" i="145"/>
  <c r="O287" i="145" s="1"/>
  <c r="N288" i="145"/>
  <c r="O288" i="145"/>
  <c r="N289" i="145"/>
  <c r="O289" i="145" s="1"/>
  <c r="N290" i="145"/>
  <c r="O290" i="145" s="1"/>
  <c r="N291" i="145"/>
  <c r="O291" i="145" s="1"/>
  <c r="N292" i="145"/>
  <c r="O292" i="145" s="1"/>
  <c r="N293" i="145"/>
  <c r="O293" i="145" s="1"/>
  <c r="N294" i="145"/>
  <c r="O294" i="145"/>
  <c r="N295" i="145"/>
  <c r="O295" i="145" s="1"/>
  <c r="N296" i="145"/>
  <c r="O296" i="145"/>
  <c r="N297" i="145"/>
  <c r="O297" i="145" s="1"/>
  <c r="N298" i="145"/>
  <c r="O298" i="145" s="1"/>
  <c r="N299" i="145"/>
  <c r="O299" i="145" s="1"/>
  <c r="N300" i="145"/>
  <c r="O300" i="145" s="1"/>
  <c r="N301" i="145"/>
  <c r="O301" i="145" s="1"/>
  <c r="N302" i="145"/>
  <c r="O302" i="145"/>
  <c r="N303" i="145"/>
  <c r="O303" i="145" s="1"/>
  <c r="N304" i="145"/>
  <c r="O304" i="145"/>
  <c r="N305" i="145"/>
  <c r="O305" i="145" s="1"/>
  <c r="N306" i="145"/>
  <c r="O306" i="145" s="1"/>
  <c r="N307" i="145"/>
  <c r="O307" i="145" s="1"/>
  <c r="N308" i="145"/>
  <c r="O308" i="145" s="1"/>
  <c r="N309" i="145"/>
  <c r="O309" i="145" s="1"/>
  <c r="N310" i="145"/>
  <c r="O310" i="145"/>
  <c r="N311" i="145"/>
  <c r="O311" i="145" s="1"/>
  <c r="N312" i="145"/>
  <c r="O312" i="145"/>
  <c r="N313" i="145"/>
  <c r="O313" i="145" s="1"/>
  <c r="N314" i="145"/>
  <c r="O314" i="145" s="1"/>
  <c r="N315" i="145"/>
  <c r="O315" i="145" s="1"/>
  <c r="N316" i="145"/>
  <c r="O316" i="145" s="1"/>
  <c r="N317" i="145"/>
  <c r="O317" i="145" s="1"/>
  <c r="N318" i="145"/>
  <c r="O318" i="145"/>
  <c r="N319" i="145"/>
  <c r="O319" i="145" s="1"/>
  <c r="N320" i="145"/>
  <c r="O320" i="145"/>
  <c r="N321" i="145"/>
  <c r="O321" i="145" s="1"/>
  <c r="N322" i="145"/>
  <c r="O322" i="145" s="1"/>
  <c r="N323" i="145"/>
  <c r="O323" i="145" s="1"/>
  <c r="N324" i="145"/>
  <c r="O324" i="145" s="1"/>
  <c r="N325" i="145"/>
  <c r="O325" i="145" s="1"/>
  <c r="N326" i="145"/>
  <c r="O326" i="145"/>
  <c r="N327" i="145"/>
  <c r="O327" i="145" s="1"/>
  <c r="N328" i="145"/>
  <c r="O328" i="145"/>
  <c r="N329" i="145"/>
  <c r="O329" i="145" s="1"/>
  <c r="N330" i="145"/>
  <c r="O330" i="145" s="1"/>
  <c r="N331" i="145"/>
  <c r="O331" i="145" s="1"/>
  <c r="N332" i="145"/>
  <c r="O332" i="145" s="1"/>
  <c r="N333" i="145"/>
  <c r="O333" i="145" s="1"/>
  <c r="N334" i="145"/>
  <c r="O334" i="145"/>
  <c r="N335" i="145"/>
  <c r="O335" i="145" s="1"/>
  <c r="N336" i="145"/>
  <c r="O336" i="145"/>
  <c r="N337" i="145"/>
  <c r="O337" i="145" s="1"/>
  <c r="N338" i="145"/>
  <c r="O338" i="145" s="1"/>
  <c r="N339" i="145"/>
  <c r="O339" i="145" s="1"/>
  <c r="N340" i="145"/>
  <c r="O340" i="145" s="1"/>
  <c r="N341" i="145"/>
  <c r="O341" i="145" s="1"/>
  <c r="N342" i="145"/>
  <c r="O342" i="145"/>
  <c r="N343" i="145"/>
  <c r="O343" i="145" s="1"/>
  <c r="N344" i="145"/>
  <c r="O344" i="145"/>
  <c r="N345" i="145"/>
  <c r="O345" i="145" s="1"/>
  <c r="N346" i="145"/>
  <c r="O346" i="145" s="1"/>
  <c r="N347" i="145"/>
  <c r="O347" i="145" s="1"/>
  <c r="N348" i="145"/>
  <c r="O348" i="145" s="1"/>
  <c r="N349" i="145"/>
  <c r="O349" i="145" s="1"/>
  <c r="N350" i="145"/>
  <c r="O350" i="145"/>
  <c r="N351" i="145"/>
  <c r="O351" i="145" s="1"/>
  <c r="N352" i="145"/>
  <c r="O352" i="145"/>
  <c r="N353" i="145"/>
  <c r="O353" i="145" s="1"/>
  <c r="N354" i="145"/>
  <c r="O354" i="145" s="1"/>
  <c r="N355" i="145"/>
  <c r="O355" i="145" s="1"/>
  <c r="N356" i="145"/>
  <c r="O356" i="145" s="1"/>
  <c r="N357" i="145"/>
  <c r="O357" i="145"/>
  <c r="N358" i="145"/>
  <c r="O358" i="145" s="1"/>
  <c r="N359" i="145"/>
  <c r="O359" i="145"/>
  <c r="N360" i="145"/>
  <c r="O360" i="145" s="1"/>
  <c r="N361" i="145"/>
  <c r="O361" i="145"/>
  <c r="N362" i="145"/>
  <c r="O362" i="145" s="1"/>
  <c r="N363" i="145"/>
  <c r="O363" i="145"/>
  <c r="N364" i="145"/>
  <c r="O364" i="145" s="1"/>
  <c r="N365" i="145"/>
  <c r="O365" i="145"/>
  <c r="N366" i="145"/>
  <c r="O366" i="145" s="1"/>
  <c r="N367" i="145"/>
  <c r="O367" i="145"/>
  <c r="N368" i="145"/>
  <c r="O368" i="145" s="1"/>
  <c r="N369" i="145"/>
  <c r="O369" i="145"/>
  <c r="N370" i="145"/>
  <c r="O370" i="145" s="1"/>
  <c r="N371" i="145"/>
  <c r="O371" i="145"/>
  <c r="N372" i="145"/>
  <c r="O372" i="145" s="1"/>
  <c r="N373" i="145"/>
  <c r="O373" i="145"/>
  <c r="N374" i="145"/>
  <c r="O374" i="145" s="1"/>
  <c r="N375" i="145"/>
  <c r="O375" i="145"/>
  <c r="N376" i="145"/>
  <c r="O376" i="145" s="1"/>
  <c r="N377" i="145"/>
  <c r="O377" i="145"/>
  <c r="N378" i="145"/>
  <c r="O378" i="145" s="1"/>
  <c r="N379" i="145"/>
  <c r="O379" i="145"/>
  <c r="N380" i="145"/>
  <c r="O380" i="145" s="1"/>
  <c r="N381" i="145"/>
  <c r="O381" i="145"/>
  <c r="N382" i="145"/>
  <c r="O382" i="145" s="1"/>
  <c r="N383" i="145"/>
  <c r="O383" i="145"/>
  <c r="N384" i="145"/>
  <c r="O384" i="145" s="1"/>
  <c r="N385" i="145"/>
  <c r="O385" i="145"/>
  <c r="N386" i="145"/>
  <c r="O386" i="145" s="1"/>
  <c r="N387" i="145"/>
  <c r="O387" i="145"/>
  <c r="N388" i="145"/>
  <c r="O388" i="145" s="1"/>
  <c r="N389" i="145"/>
  <c r="O389" i="145"/>
  <c r="N390" i="145"/>
  <c r="O390" i="145" s="1"/>
  <c r="N391" i="145"/>
  <c r="O391" i="145"/>
  <c r="N392" i="145"/>
  <c r="O392" i="145" s="1"/>
  <c r="N393" i="145"/>
  <c r="O393" i="145"/>
  <c r="N394" i="145"/>
  <c r="O394" i="145" s="1"/>
  <c r="N395" i="145"/>
  <c r="O395" i="145"/>
  <c r="N396" i="145"/>
  <c r="O396" i="145" s="1"/>
  <c r="N397" i="145"/>
  <c r="O397" i="145"/>
  <c r="N398" i="145"/>
  <c r="O398" i="145" s="1"/>
  <c r="N399" i="145"/>
  <c r="O399" i="145"/>
  <c r="N400" i="145"/>
  <c r="O400" i="145" s="1"/>
  <c r="N401" i="145"/>
  <c r="O401" i="145"/>
  <c r="N402" i="145"/>
  <c r="O402" i="145" s="1"/>
  <c r="N403" i="145"/>
  <c r="O403" i="145"/>
  <c r="N404" i="145"/>
  <c r="O404" i="145" s="1"/>
  <c r="N405" i="145"/>
  <c r="O405" i="145"/>
  <c r="N406" i="145"/>
  <c r="O406" i="145" s="1"/>
  <c r="N407" i="145"/>
  <c r="O407" i="145"/>
  <c r="N408" i="145"/>
  <c r="O408" i="145" s="1"/>
  <c r="N409" i="145"/>
  <c r="O409" i="145"/>
  <c r="N410" i="145"/>
  <c r="O410" i="145" s="1"/>
  <c r="N411" i="145"/>
  <c r="O411" i="145"/>
  <c r="N412" i="145"/>
  <c r="O412" i="145" s="1"/>
  <c r="N413" i="145"/>
  <c r="O413" i="145"/>
  <c r="N414" i="145"/>
  <c r="O414" i="145" s="1"/>
  <c r="N415" i="145"/>
  <c r="O415" i="145"/>
  <c r="N416" i="145"/>
  <c r="O416" i="145" s="1"/>
  <c r="N417" i="145"/>
  <c r="O417" i="145"/>
  <c r="N418" i="145"/>
  <c r="O418" i="145" s="1"/>
  <c r="N419" i="145"/>
  <c r="O419" i="145"/>
  <c r="N420" i="145"/>
  <c r="O420" i="145" s="1"/>
  <c r="N421" i="145"/>
  <c r="O421" i="145"/>
  <c r="N422" i="145"/>
  <c r="O422" i="145" s="1"/>
  <c r="N423" i="145"/>
  <c r="O423" i="145"/>
  <c r="N424" i="145"/>
  <c r="O424" i="145" s="1"/>
  <c r="N425" i="145"/>
  <c r="O425" i="145"/>
  <c r="N426" i="145"/>
  <c r="O426" i="145" s="1"/>
  <c r="N427" i="145"/>
  <c r="O427" i="145"/>
  <c r="N428" i="145"/>
  <c r="O428" i="145" s="1"/>
  <c r="N429" i="145"/>
  <c r="O429" i="145"/>
  <c r="N430" i="145"/>
  <c r="O430" i="145" s="1"/>
  <c r="N431" i="145"/>
  <c r="O431" i="145"/>
  <c r="N432" i="145"/>
  <c r="O432" i="145" s="1"/>
  <c r="N433" i="145"/>
  <c r="O433" i="145"/>
  <c r="N434" i="145"/>
  <c r="O434" i="145" s="1"/>
  <c r="N435" i="145"/>
  <c r="O435" i="145"/>
  <c r="N436" i="145"/>
  <c r="O436" i="145" s="1"/>
  <c r="N437" i="145"/>
  <c r="O437" i="145"/>
  <c r="N438" i="145"/>
  <c r="O438" i="145" s="1"/>
  <c r="N439" i="145"/>
  <c r="O439" i="145"/>
  <c r="N440" i="145"/>
  <c r="O440" i="145" s="1"/>
  <c r="N441" i="145"/>
  <c r="O441" i="145"/>
  <c r="N442" i="145"/>
  <c r="O442" i="145" s="1"/>
  <c r="N443" i="145"/>
  <c r="O443" i="145"/>
  <c r="N444" i="145"/>
  <c r="O444" i="145" s="1"/>
  <c r="N445" i="145"/>
  <c r="O445" i="145"/>
  <c r="N446" i="145"/>
  <c r="O446" i="145" s="1"/>
  <c r="N447" i="145"/>
  <c r="O447" i="145"/>
  <c r="N448" i="145"/>
  <c r="O448" i="145" s="1"/>
  <c r="N449" i="145"/>
  <c r="O449" i="145"/>
  <c r="N450" i="145"/>
  <c r="O450" i="145" s="1"/>
  <c r="N451" i="145"/>
  <c r="O451" i="145"/>
  <c r="N452" i="145"/>
  <c r="O452" i="145" s="1"/>
  <c r="N453" i="145"/>
  <c r="O453" i="145"/>
  <c r="N454" i="145"/>
  <c r="O454" i="145" s="1"/>
  <c r="N455" i="145"/>
  <c r="O455" i="145"/>
  <c r="N456" i="145"/>
  <c r="O456" i="145" s="1"/>
  <c r="N457" i="145"/>
  <c r="O457" i="145"/>
  <c r="N458" i="145"/>
  <c r="O458" i="145" s="1"/>
  <c r="N459" i="145"/>
  <c r="O459" i="145"/>
  <c r="N460" i="145"/>
  <c r="O460" i="145" s="1"/>
  <c r="N461" i="145"/>
  <c r="O461" i="145"/>
  <c r="N462" i="145"/>
  <c r="O462" i="145" s="1"/>
  <c r="N463" i="145"/>
  <c r="O463" i="145"/>
  <c r="N464" i="145"/>
  <c r="O464" i="145" s="1"/>
  <c r="N465" i="145"/>
  <c r="O465" i="145"/>
  <c r="N466" i="145"/>
  <c r="O466" i="145" s="1"/>
  <c r="N467" i="145"/>
  <c r="O467" i="145"/>
  <c r="N468" i="145"/>
  <c r="O468" i="145" s="1"/>
  <c r="N469" i="145"/>
  <c r="O469" i="145"/>
  <c r="N470" i="145"/>
  <c r="O470" i="145" s="1"/>
  <c r="N471" i="145"/>
  <c r="O471" i="145"/>
  <c r="N472" i="145"/>
  <c r="O472" i="145" s="1"/>
  <c r="N473" i="145"/>
  <c r="O473" i="145"/>
  <c r="N474" i="145"/>
  <c r="O474" i="145" s="1"/>
  <c r="N475" i="145"/>
  <c r="O475" i="145"/>
  <c r="N476" i="145"/>
  <c r="O476" i="145" s="1"/>
  <c r="N477" i="145"/>
  <c r="O477" i="145"/>
  <c r="N478" i="145"/>
  <c r="O478" i="145" s="1"/>
  <c r="N479" i="145"/>
  <c r="O479" i="145"/>
  <c r="N480" i="145"/>
  <c r="O480" i="145" s="1"/>
  <c r="N481" i="145"/>
  <c r="O481" i="145"/>
  <c r="N482" i="145"/>
  <c r="O482" i="145" s="1"/>
  <c r="N483" i="145"/>
  <c r="O483" i="145"/>
  <c r="N484" i="145"/>
  <c r="O484" i="145" s="1"/>
  <c r="N485" i="145"/>
  <c r="O485" i="145"/>
  <c r="N486" i="145"/>
  <c r="O486" i="145" s="1"/>
  <c r="N487" i="145"/>
  <c r="O487" i="145"/>
  <c r="N488" i="145"/>
  <c r="O488" i="145" s="1"/>
  <c r="N489" i="145"/>
  <c r="O489" i="145"/>
  <c r="N490" i="145"/>
  <c r="O490" i="145" s="1"/>
  <c r="N491" i="145"/>
  <c r="O491" i="145"/>
  <c r="N492" i="145"/>
  <c r="O492" i="145" s="1"/>
  <c r="N493" i="145"/>
  <c r="O493" i="145"/>
  <c r="N494" i="145"/>
  <c r="O494" i="145" s="1"/>
  <c r="N495" i="145"/>
  <c r="O495" i="145"/>
  <c r="N496" i="145"/>
  <c r="O496" i="145" s="1"/>
  <c r="N497" i="145"/>
  <c r="O497" i="145"/>
  <c r="N498" i="145"/>
  <c r="O498" i="145" s="1"/>
  <c r="N499" i="145"/>
  <c r="O499" i="145"/>
  <c r="N20" i="144"/>
  <c r="O20" i="144"/>
  <c r="N21" i="144"/>
  <c r="O21" i="144"/>
  <c r="N22" i="144"/>
  <c r="O22" i="144"/>
  <c r="N23" i="144"/>
  <c r="O23" i="144"/>
  <c r="N24" i="144"/>
  <c r="O24" i="144"/>
  <c r="N25" i="144"/>
  <c r="O25" i="144"/>
  <c r="N26" i="144"/>
  <c r="O26" i="144"/>
  <c r="N27" i="144"/>
  <c r="O27" i="144"/>
  <c r="N28" i="144"/>
  <c r="O28" i="144"/>
  <c r="N29" i="144"/>
  <c r="O29" i="144"/>
  <c r="N30" i="144"/>
  <c r="O30" i="144"/>
  <c r="N31" i="144"/>
  <c r="O31" i="144"/>
  <c r="N32" i="144"/>
  <c r="O32" i="144"/>
  <c r="N33" i="144"/>
  <c r="O33" i="144"/>
  <c r="N34" i="144"/>
  <c r="O34" i="144"/>
  <c r="N35" i="144"/>
  <c r="O35" i="144"/>
  <c r="N36" i="144"/>
  <c r="O36" i="144"/>
  <c r="N37" i="144"/>
  <c r="O37" i="144"/>
  <c r="N38" i="144"/>
  <c r="O38" i="144"/>
  <c r="N39" i="144"/>
  <c r="O39" i="144"/>
  <c r="N40" i="144"/>
  <c r="O40" i="144"/>
  <c r="N41" i="144"/>
  <c r="O41" i="144"/>
  <c r="N42" i="144"/>
  <c r="O42" i="144"/>
  <c r="N43" i="144"/>
  <c r="O43" i="144"/>
  <c r="N44" i="144"/>
  <c r="O44" i="144"/>
  <c r="N45" i="144"/>
  <c r="O45" i="144"/>
  <c r="N46" i="144"/>
  <c r="O46" i="144"/>
  <c r="N47" i="144"/>
  <c r="O47" i="144"/>
  <c r="N48" i="144"/>
  <c r="O48" i="144"/>
  <c r="N49" i="144"/>
  <c r="O49" i="144"/>
  <c r="N50" i="144"/>
  <c r="O50" i="144"/>
  <c r="N51" i="144"/>
  <c r="O51" i="144"/>
  <c r="N52" i="144"/>
  <c r="O52" i="144"/>
  <c r="N53" i="144"/>
  <c r="O53" i="144"/>
  <c r="N54" i="144"/>
  <c r="O54" i="144"/>
  <c r="N55" i="144"/>
  <c r="O55" i="144"/>
  <c r="N56" i="144"/>
  <c r="O56" i="144"/>
  <c r="N57" i="144"/>
  <c r="O57" i="144"/>
  <c r="N58" i="144"/>
  <c r="O58" i="144"/>
  <c r="N59" i="144"/>
  <c r="O59" i="144"/>
  <c r="N60" i="144"/>
  <c r="O60" i="144"/>
  <c r="N61" i="144"/>
  <c r="O61" i="144"/>
  <c r="N62" i="144"/>
  <c r="O62" i="144"/>
  <c r="N63" i="144"/>
  <c r="O63" i="144"/>
  <c r="N64" i="144"/>
  <c r="O64" i="144"/>
  <c r="N65" i="144"/>
  <c r="O65" i="144"/>
  <c r="N66" i="144"/>
  <c r="O66" i="144"/>
  <c r="N67" i="144"/>
  <c r="O67" i="144"/>
  <c r="N68" i="144"/>
  <c r="O68" i="144"/>
  <c r="N69" i="144"/>
  <c r="O69" i="144"/>
  <c r="N70" i="144"/>
  <c r="O70" i="144"/>
  <c r="N71" i="144"/>
  <c r="O71" i="144"/>
  <c r="N72" i="144"/>
  <c r="O72" i="144"/>
  <c r="N73" i="144"/>
  <c r="O73" i="144"/>
  <c r="N74" i="144"/>
  <c r="O74" i="144"/>
  <c r="N75" i="144"/>
  <c r="O75" i="144"/>
  <c r="N76" i="144"/>
  <c r="O76" i="144"/>
  <c r="N77" i="144"/>
  <c r="O77" i="144"/>
  <c r="N78" i="144"/>
  <c r="O78" i="144"/>
  <c r="N79" i="144"/>
  <c r="O79" i="144"/>
  <c r="N80" i="144"/>
  <c r="O80" i="144"/>
  <c r="N81" i="144"/>
  <c r="O81" i="144"/>
  <c r="N82" i="144"/>
  <c r="O82" i="144"/>
  <c r="N83" i="144"/>
  <c r="O83" i="144"/>
  <c r="N84" i="144"/>
  <c r="O84" i="144"/>
  <c r="N85" i="144"/>
  <c r="O85" i="144"/>
  <c r="N86" i="144"/>
  <c r="O86" i="144"/>
  <c r="N87" i="144"/>
  <c r="O87" i="144"/>
  <c r="N88" i="144"/>
  <c r="O88" i="144"/>
  <c r="N89" i="144"/>
  <c r="O89" i="144"/>
  <c r="N90" i="144"/>
  <c r="O90" i="144"/>
  <c r="N91" i="144"/>
  <c r="O91" i="144"/>
  <c r="N92" i="144"/>
  <c r="O92" i="144"/>
  <c r="N93" i="144"/>
  <c r="O93" i="144"/>
  <c r="N94" i="144"/>
  <c r="O94" i="144"/>
  <c r="N95" i="144"/>
  <c r="O95" i="144"/>
  <c r="N96" i="144"/>
  <c r="O96" i="144"/>
  <c r="N97" i="144"/>
  <c r="O97" i="144"/>
  <c r="N98" i="144"/>
  <c r="O98" i="144"/>
  <c r="N99" i="144"/>
  <c r="O99" i="144"/>
  <c r="N100" i="144"/>
  <c r="O100" i="144"/>
  <c r="N101" i="144"/>
  <c r="O101" i="144"/>
  <c r="N102" i="144"/>
  <c r="O102" i="144"/>
  <c r="N103" i="144"/>
  <c r="O103" i="144"/>
  <c r="N104" i="144"/>
  <c r="O104" i="144"/>
  <c r="N105" i="144"/>
  <c r="O105" i="144"/>
  <c r="N106" i="144"/>
  <c r="O106" i="144"/>
  <c r="N107" i="144"/>
  <c r="O107" i="144"/>
  <c r="N108" i="144"/>
  <c r="O108" i="144"/>
  <c r="N109" i="144"/>
  <c r="O109" i="144"/>
  <c r="N110" i="144"/>
  <c r="O110" i="144"/>
  <c r="N111" i="144"/>
  <c r="O111" i="144"/>
  <c r="N112" i="144"/>
  <c r="O112" i="144"/>
  <c r="N113" i="144"/>
  <c r="O113" i="144"/>
  <c r="N114" i="144"/>
  <c r="O114" i="144"/>
  <c r="N115" i="144"/>
  <c r="O115" i="144"/>
  <c r="N116" i="144"/>
  <c r="O116" i="144"/>
  <c r="N117" i="144"/>
  <c r="O117" i="144"/>
  <c r="N118" i="144"/>
  <c r="O118" i="144"/>
  <c r="N119" i="144"/>
  <c r="O119" i="144"/>
  <c r="N120" i="144"/>
  <c r="O120" i="144"/>
  <c r="N121" i="144"/>
  <c r="O121" i="144"/>
  <c r="N122" i="144"/>
  <c r="O122" i="144"/>
  <c r="N123" i="144"/>
  <c r="O123" i="144"/>
  <c r="N124" i="144"/>
  <c r="O124" i="144"/>
  <c r="N125" i="144"/>
  <c r="O125" i="144"/>
  <c r="N126" i="144"/>
  <c r="O126" i="144"/>
  <c r="N127" i="144"/>
  <c r="O127" i="144"/>
  <c r="N128" i="144"/>
  <c r="O128" i="144"/>
  <c r="N129" i="144"/>
  <c r="O129" i="144"/>
  <c r="N130" i="144"/>
  <c r="O130" i="144"/>
  <c r="N131" i="144"/>
  <c r="O131" i="144"/>
  <c r="N132" i="144"/>
  <c r="O132" i="144"/>
  <c r="N133" i="144"/>
  <c r="O133" i="144"/>
  <c r="N134" i="144"/>
  <c r="O134" i="144"/>
  <c r="N135" i="144"/>
  <c r="O135" i="144"/>
  <c r="N136" i="144"/>
  <c r="O136" i="144"/>
  <c r="N137" i="144"/>
  <c r="O137" i="144"/>
  <c r="N138" i="144"/>
  <c r="O138" i="144"/>
  <c r="N139" i="144"/>
  <c r="O139" i="144"/>
  <c r="N140" i="144"/>
  <c r="O140" i="144"/>
  <c r="N141" i="144"/>
  <c r="O141" i="144"/>
  <c r="N142" i="144"/>
  <c r="O142" i="144"/>
  <c r="N143" i="144"/>
  <c r="O143" i="144"/>
  <c r="N144" i="144"/>
  <c r="O144" i="144"/>
  <c r="N145" i="144"/>
  <c r="O145" i="144"/>
  <c r="N146" i="144"/>
  <c r="O146" i="144"/>
  <c r="N147" i="144"/>
  <c r="O147" i="144"/>
  <c r="N148" i="144"/>
  <c r="O148" i="144"/>
  <c r="N149" i="144"/>
  <c r="O149" i="144"/>
  <c r="N150" i="144"/>
  <c r="O150" i="144"/>
  <c r="N151" i="144"/>
  <c r="O151" i="144"/>
  <c r="N152" i="144"/>
  <c r="O152" i="144"/>
  <c r="N153" i="144"/>
  <c r="O153" i="144"/>
  <c r="N154" i="144"/>
  <c r="O154" i="144"/>
  <c r="N155" i="144"/>
  <c r="O155" i="144"/>
  <c r="N156" i="144"/>
  <c r="O156" i="144"/>
  <c r="N157" i="144"/>
  <c r="O157" i="144"/>
  <c r="N158" i="144"/>
  <c r="O158" i="144"/>
  <c r="N159" i="144"/>
  <c r="O159" i="144"/>
  <c r="N160" i="144"/>
  <c r="O160" i="144"/>
  <c r="N161" i="144"/>
  <c r="O161" i="144"/>
  <c r="N162" i="144"/>
  <c r="O162" i="144"/>
  <c r="N163" i="144"/>
  <c r="O163" i="144"/>
  <c r="N164" i="144"/>
  <c r="O164" i="144"/>
  <c r="N165" i="144"/>
  <c r="O165" i="144"/>
  <c r="N166" i="144"/>
  <c r="O166" i="144"/>
  <c r="N167" i="144"/>
  <c r="O167" i="144"/>
  <c r="N168" i="144"/>
  <c r="O168" i="144" s="1"/>
  <c r="N169" i="144"/>
  <c r="O169" i="144"/>
  <c r="N170" i="144"/>
  <c r="O170" i="144"/>
  <c r="N171" i="144"/>
  <c r="O171" i="144"/>
  <c r="N172" i="144"/>
  <c r="O172" i="144"/>
  <c r="N173" i="144"/>
  <c r="O173" i="144"/>
  <c r="N174" i="144"/>
  <c r="O174" i="144"/>
  <c r="N175" i="144"/>
  <c r="O175" i="144"/>
  <c r="N176" i="144"/>
  <c r="O176" i="144" s="1"/>
  <c r="N177" i="144"/>
  <c r="O177" i="144"/>
  <c r="N178" i="144"/>
  <c r="O178" i="144" s="1"/>
  <c r="N179" i="144"/>
  <c r="O179" i="144"/>
  <c r="N180" i="144"/>
  <c r="O180" i="144" s="1"/>
  <c r="N181" i="144"/>
  <c r="O181" i="144"/>
  <c r="N182" i="144"/>
  <c r="O182" i="144"/>
  <c r="N183" i="144"/>
  <c r="O183" i="144"/>
  <c r="N184" i="144"/>
  <c r="O184" i="144" s="1"/>
  <c r="N185" i="144"/>
  <c r="O185" i="144"/>
  <c r="N186" i="144"/>
  <c r="O186" i="144"/>
  <c r="N187" i="144"/>
  <c r="O187" i="144"/>
  <c r="N188" i="144"/>
  <c r="O188" i="144" s="1"/>
  <c r="N189" i="144"/>
  <c r="O189" i="144"/>
  <c r="N190" i="144"/>
  <c r="O190" i="144"/>
  <c r="N191" i="144"/>
  <c r="O191" i="144"/>
  <c r="N192" i="144"/>
  <c r="O192" i="144" s="1"/>
  <c r="N193" i="144"/>
  <c r="O193" i="144"/>
  <c r="N194" i="144"/>
  <c r="O194" i="144"/>
  <c r="N195" i="144"/>
  <c r="O195" i="144"/>
  <c r="N196" i="144"/>
  <c r="O196" i="144" s="1"/>
  <c r="N197" i="144"/>
  <c r="O197" i="144"/>
  <c r="N198" i="144"/>
  <c r="O198" i="144"/>
  <c r="N199" i="144"/>
  <c r="O199" i="144"/>
  <c r="N200" i="144"/>
  <c r="O200" i="144" s="1"/>
  <c r="N201" i="144"/>
  <c r="O201" i="144"/>
  <c r="N202" i="144"/>
  <c r="O202" i="144"/>
  <c r="N203" i="144"/>
  <c r="O203" i="144"/>
  <c r="N204" i="144"/>
  <c r="O204" i="144" s="1"/>
  <c r="N205" i="144"/>
  <c r="O205" i="144"/>
  <c r="N206" i="144"/>
  <c r="O206" i="144" s="1"/>
  <c r="N207" i="144"/>
  <c r="O207" i="144"/>
  <c r="N208" i="144"/>
  <c r="O208" i="144" s="1"/>
  <c r="N209" i="144"/>
  <c r="O209" i="144"/>
  <c r="N210" i="144"/>
  <c r="O210" i="144" s="1"/>
  <c r="N211" i="144"/>
  <c r="O211" i="144"/>
  <c r="N212" i="144"/>
  <c r="O212" i="144" s="1"/>
  <c r="N213" i="144"/>
  <c r="O213" i="144"/>
  <c r="N214" i="144"/>
  <c r="O214" i="144" s="1"/>
  <c r="N215" i="144"/>
  <c r="O215" i="144"/>
  <c r="N216" i="144"/>
  <c r="O216" i="144" s="1"/>
  <c r="N217" i="144"/>
  <c r="O217" i="144"/>
  <c r="N218" i="144"/>
  <c r="O218" i="144" s="1"/>
  <c r="N219" i="144"/>
  <c r="O219" i="144"/>
  <c r="N220" i="144"/>
  <c r="O220" i="144" s="1"/>
  <c r="N221" i="144"/>
  <c r="O221" i="144"/>
  <c r="N222" i="144"/>
  <c r="O222" i="144" s="1"/>
  <c r="N223" i="144"/>
  <c r="O223" i="144"/>
  <c r="N224" i="144"/>
  <c r="O224" i="144" s="1"/>
  <c r="N225" i="144"/>
  <c r="O225" i="144"/>
  <c r="N226" i="144"/>
  <c r="O226" i="144" s="1"/>
  <c r="N227" i="144"/>
  <c r="O227" i="144"/>
  <c r="N228" i="144"/>
  <c r="O228" i="144" s="1"/>
  <c r="N229" i="144"/>
  <c r="O229" i="144"/>
  <c r="N230" i="144"/>
  <c r="O230" i="144" s="1"/>
  <c r="N231" i="144"/>
  <c r="O231" i="144"/>
  <c r="N232" i="144"/>
  <c r="O232" i="144" s="1"/>
  <c r="N233" i="144"/>
  <c r="O233" i="144"/>
  <c r="N234" i="144"/>
  <c r="O234" i="144" s="1"/>
  <c r="N235" i="144"/>
  <c r="O235" i="144"/>
  <c r="N236" i="144"/>
  <c r="O236" i="144" s="1"/>
  <c r="N237" i="144"/>
  <c r="O237" i="144"/>
  <c r="N238" i="144"/>
  <c r="O238" i="144" s="1"/>
  <c r="N239" i="144"/>
  <c r="O239" i="144"/>
  <c r="N240" i="144"/>
  <c r="O240" i="144" s="1"/>
  <c r="N241" i="144"/>
  <c r="O241" i="144"/>
  <c r="N242" i="144"/>
  <c r="O242" i="144" s="1"/>
  <c r="N243" i="144"/>
  <c r="O243" i="144"/>
  <c r="N244" i="144"/>
  <c r="O244" i="144" s="1"/>
  <c r="N245" i="144"/>
  <c r="O245" i="144"/>
  <c r="N246" i="144"/>
  <c r="O246" i="144" s="1"/>
  <c r="N247" i="144"/>
  <c r="O247" i="144"/>
  <c r="N248" i="144"/>
  <c r="O248" i="144" s="1"/>
  <c r="N249" i="144"/>
  <c r="O249" i="144"/>
  <c r="N250" i="144"/>
  <c r="O250" i="144" s="1"/>
  <c r="N251" i="144"/>
  <c r="O251" i="144"/>
  <c r="N252" i="144"/>
  <c r="O252" i="144" s="1"/>
  <c r="N253" i="144"/>
  <c r="O253" i="144"/>
  <c r="N254" i="144"/>
  <c r="O254" i="144" s="1"/>
  <c r="N255" i="144"/>
  <c r="O255" i="144"/>
  <c r="N256" i="144"/>
  <c r="O256" i="144" s="1"/>
  <c r="N257" i="144"/>
  <c r="O257" i="144"/>
  <c r="N258" i="144"/>
  <c r="O258" i="144" s="1"/>
  <c r="N259" i="144"/>
  <c r="O259" i="144"/>
  <c r="N260" i="144"/>
  <c r="O260" i="144" s="1"/>
  <c r="N261" i="144"/>
  <c r="O261" i="144"/>
  <c r="N262" i="144"/>
  <c r="O262" i="144" s="1"/>
  <c r="N263" i="144"/>
  <c r="O263" i="144"/>
  <c r="N264" i="144"/>
  <c r="O264" i="144" s="1"/>
  <c r="N265" i="144"/>
  <c r="O265" i="144"/>
  <c r="N266" i="144"/>
  <c r="O266" i="144" s="1"/>
  <c r="N267" i="144"/>
  <c r="O267" i="144"/>
  <c r="N268" i="144"/>
  <c r="O268" i="144" s="1"/>
  <c r="N269" i="144"/>
  <c r="O269" i="144"/>
  <c r="N270" i="144"/>
  <c r="O270" i="144" s="1"/>
  <c r="N271" i="144"/>
  <c r="O271" i="144"/>
  <c r="N272" i="144"/>
  <c r="O272" i="144" s="1"/>
  <c r="N273" i="144"/>
  <c r="O273" i="144"/>
  <c r="N274" i="144"/>
  <c r="O274" i="144" s="1"/>
  <c r="N275" i="144"/>
  <c r="O275" i="144"/>
  <c r="N276" i="144"/>
  <c r="O276" i="144" s="1"/>
  <c r="N277" i="144"/>
  <c r="O277" i="144"/>
  <c r="N278" i="144"/>
  <c r="O278" i="144" s="1"/>
  <c r="N279" i="144"/>
  <c r="O279" i="144"/>
  <c r="N280" i="144"/>
  <c r="O280" i="144" s="1"/>
  <c r="N281" i="144"/>
  <c r="O281" i="144"/>
  <c r="N282" i="144"/>
  <c r="O282" i="144" s="1"/>
  <c r="N283" i="144"/>
  <c r="O283" i="144"/>
  <c r="N284" i="144"/>
  <c r="O284" i="144" s="1"/>
  <c r="N285" i="144"/>
  <c r="O285" i="144"/>
  <c r="N286" i="144"/>
  <c r="O286" i="144" s="1"/>
  <c r="N287" i="144"/>
  <c r="O287" i="144"/>
  <c r="N288" i="144"/>
  <c r="O288" i="144" s="1"/>
  <c r="N289" i="144"/>
  <c r="O289" i="144"/>
  <c r="N290" i="144"/>
  <c r="O290" i="144" s="1"/>
  <c r="N291" i="144"/>
  <c r="O291" i="144"/>
  <c r="N292" i="144"/>
  <c r="O292" i="144" s="1"/>
  <c r="N293" i="144"/>
  <c r="O293" i="144"/>
  <c r="N294" i="144"/>
  <c r="O294" i="144" s="1"/>
  <c r="N295" i="144"/>
  <c r="O295" i="144"/>
  <c r="N296" i="144"/>
  <c r="O296" i="144" s="1"/>
  <c r="N297" i="144"/>
  <c r="O297" i="144"/>
  <c r="N298" i="144"/>
  <c r="O298" i="144" s="1"/>
  <c r="N299" i="144"/>
  <c r="O299" i="144"/>
  <c r="N300" i="144"/>
  <c r="O300" i="144" s="1"/>
  <c r="N301" i="144"/>
  <c r="O301" i="144"/>
  <c r="N302" i="144"/>
  <c r="O302" i="144" s="1"/>
  <c r="N303" i="144"/>
  <c r="O303" i="144"/>
  <c r="N304" i="144"/>
  <c r="O304" i="144" s="1"/>
  <c r="N305" i="144"/>
  <c r="O305" i="144"/>
  <c r="N306" i="144"/>
  <c r="O306" i="144" s="1"/>
  <c r="N307" i="144"/>
  <c r="O307" i="144"/>
  <c r="N308" i="144"/>
  <c r="O308" i="144" s="1"/>
  <c r="N309" i="144"/>
  <c r="O309" i="144"/>
  <c r="N310" i="144"/>
  <c r="O310" i="144" s="1"/>
  <c r="N311" i="144"/>
  <c r="O311" i="144"/>
  <c r="N312" i="144"/>
  <c r="O312" i="144" s="1"/>
  <c r="N313" i="144"/>
  <c r="O313" i="144"/>
  <c r="N314" i="144"/>
  <c r="O314" i="144" s="1"/>
  <c r="N315" i="144"/>
  <c r="O315" i="144"/>
  <c r="N316" i="144"/>
  <c r="O316" i="144" s="1"/>
  <c r="N317" i="144"/>
  <c r="O317" i="144"/>
  <c r="N318" i="144"/>
  <c r="O318" i="144" s="1"/>
  <c r="N319" i="144"/>
  <c r="O319" i="144"/>
  <c r="N320" i="144"/>
  <c r="O320" i="144" s="1"/>
  <c r="N321" i="144"/>
  <c r="O321" i="144"/>
  <c r="N322" i="144"/>
  <c r="O322" i="144" s="1"/>
  <c r="N323" i="144"/>
  <c r="O323" i="144"/>
  <c r="N324" i="144"/>
  <c r="O324" i="144" s="1"/>
  <c r="N325" i="144"/>
  <c r="O325" i="144"/>
  <c r="N326" i="144"/>
  <c r="O326" i="144" s="1"/>
  <c r="N327" i="144"/>
  <c r="O327" i="144"/>
  <c r="N328" i="144"/>
  <c r="O328" i="144" s="1"/>
  <c r="N329" i="144"/>
  <c r="O329" i="144"/>
  <c r="N330" i="144"/>
  <c r="O330" i="144" s="1"/>
  <c r="N331" i="144"/>
  <c r="O331" i="144"/>
  <c r="N332" i="144"/>
  <c r="O332" i="144" s="1"/>
  <c r="N333" i="144"/>
  <c r="O333" i="144"/>
  <c r="N334" i="144"/>
  <c r="O334" i="144" s="1"/>
  <c r="N335" i="144"/>
  <c r="O335" i="144"/>
  <c r="N336" i="144"/>
  <c r="O336" i="144" s="1"/>
  <c r="N337" i="144"/>
  <c r="O337" i="144"/>
  <c r="N338" i="144"/>
  <c r="O338" i="144" s="1"/>
  <c r="N339" i="144"/>
  <c r="O339" i="144"/>
  <c r="N340" i="144"/>
  <c r="O340" i="144" s="1"/>
  <c r="N341" i="144"/>
  <c r="O341" i="144"/>
  <c r="N342" i="144"/>
  <c r="O342" i="144" s="1"/>
  <c r="N343" i="144"/>
  <c r="O343" i="144"/>
  <c r="N344" i="144"/>
  <c r="O344" i="144" s="1"/>
  <c r="N345" i="144"/>
  <c r="O345" i="144"/>
  <c r="N346" i="144"/>
  <c r="O346" i="144" s="1"/>
  <c r="N347" i="144"/>
  <c r="O347" i="144" s="1"/>
  <c r="N348" i="144"/>
  <c r="O348" i="144" s="1"/>
  <c r="N349" i="144"/>
  <c r="O349" i="144"/>
  <c r="N350" i="144"/>
  <c r="O350" i="144" s="1"/>
  <c r="N351" i="144"/>
  <c r="O351" i="144"/>
  <c r="N352" i="144"/>
  <c r="O352" i="144" s="1"/>
  <c r="N353" i="144"/>
  <c r="O353" i="144"/>
  <c r="N354" i="144"/>
  <c r="O354" i="144" s="1"/>
  <c r="N355" i="144"/>
  <c r="O355" i="144"/>
  <c r="N356" i="144"/>
  <c r="O356" i="144" s="1"/>
  <c r="N357" i="144"/>
  <c r="O357" i="144"/>
  <c r="N358" i="144"/>
  <c r="O358" i="144" s="1"/>
  <c r="N359" i="144"/>
  <c r="O359" i="144" s="1"/>
  <c r="N360" i="144"/>
  <c r="O360" i="144" s="1"/>
  <c r="N361" i="144"/>
  <c r="O361" i="144" s="1"/>
  <c r="N362" i="144"/>
  <c r="O362" i="144" s="1"/>
  <c r="N363" i="144"/>
  <c r="O363" i="144" s="1"/>
  <c r="N364" i="144"/>
  <c r="O364" i="144" s="1"/>
  <c r="N365" i="144"/>
  <c r="O365" i="144"/>
  <c r="N366" i="144"/>
  <c r="O366" i="144" s="1"/>
  <c r="N367" i="144"/>
  <c r="O367" i="144"/>
  <c r="N368" i="144"/>
  <c r="O368" i="144"/>
  <c r="N369" i="144"/>
  <c r="O369" i="144"/>
  <c r="N370" i="144"/>
  <c r="O370" i="144" s="1"/>
  <c r="N371" i="144"/>
  <c r="O371" i="144"/>
  <c r="N372" i="144"/>
  <c r="O372" i="144" s="1"/>
  <c r="N373" i="144"/>
  <c r="O373" i="144" s="1"/>
  <c r="N374" i="144"/>
  <c r="O374" i="144" s="1"/>
  <c r="N375" i="144"/>
  <c r="O375" i="144" s="1"/>
  <c r="N376" i="144"/>
  <c r="O376" i="144"/>
  <c r="N377" i="144"/>
  <c r="O377" i="144"/>
  <c r="N378" i="144"/>
  <c r="O378" i="144" s="1"/>
  <c r="N379" i="144"/>
  <c r="O379" i="144"/>
  <c r="N380" i="144"/>
  <c r="O380" i="144"/>
  <c r="N381" i="144"/>
  <c r="O381" i="144" s="1"/>
  <c r="N382" i="144"/>
  <c r="O382" i="144" s="1"/>
  <c r="N383" i="144"/>
  <c r="O383" i="144"/>
  <c r="N384" i="144"/>
  <c r="O384" i="144" s="1"/>
  <c r="N385" i="144"/>
  <c r="O385" i="144"/>
  <c r="N386" i="144"/>
  <c r="O386" i="144" s="1"/>
  <c r="N387" i="144"/>
  <c r="O387" i="144" s="1"/>
  <c r="N388" i="144"/>
  <c r="O388" i="144"/>
  <c r="N389" i="144"/>
  <c r="O389" i="144"/>
  <c r="N390" i="144"/>
  <c r="O390" i="144" s="1"/>
  <c r="N391" i="144"/>
  <c r="O391" i="144"/>
  <c r="N392" i="144"/>
  <c r="O392" i="144"/>
  <c r="N393" i="144"/>
  <c r="O393" i="144" s="1"/>
  <c r="N394" i="144"/>
  <c r="O394" i="144" s="1"/>
  <c r="N395" i="144"/>
  <c r="O395" i="144" s="1"/>
  <c r="N396" i="144"/>
  <c r="O396" i="144" s="1"/>
  <c r="N397" i="144"/>
  <c r="O397" i="144"/>
  <c r="N398" i="144"/>
  <c r="O398" i="144" s="1"/>
  <c r="N399" i="144"/>
  <c r="O399" i="144"/>
  <c r="N400" i="144"/>
  <c r="O400" i="144"/>
  <c r="N401" i="144"/>
  <c r="O401" i="144"/>
  <c r="N402" i="144"/>
  <c r="O402" i="144" s="1"/>
  <c r="N403" i="144"/>
  <c r="O403" i="144"/>
  <c r="N404" i="144"/>
  <c r="O404" i="144" s="1"/>
  <c r="N405" i="144"/>
  <c r="O405" i="144" s="1"/>
  <c r="N406" i="144"/>
  <c r="O406" i="144" s="1"/>
  <c r="N407" i="144"/>
  <c r="O407" i="144" s="1"/>
  <c r="N408" i="144"/>
  <c r="O408" i="144"/>
  <c r="N409" i="144"/>
  <c r="O409" i="144"/>
  <c r="N410" i="144"/>
  <c r="O410" i="144" s="1"/>
  <c r="N411" i="144"/>
  <c r="O411" i="144"/>
  <c r="N412" i="144"/>
  <c r="O412" i="144"/>
  <c r="N413" i="144"/>
  <c r="O413" i="144" s="1"/>
  <c r="N414" i="144"/>
  <c r="O414" i="144" s="1"/>
  <c r="N415" i="144"/>
  <c r="O415" i="144"/>
  <c r="N416" i="144"/>
  <c r="O416" i="144" s="1"/>
  <c r="N417" i="144"/>
  <c r="O417" i="144"/>
  <c r="N418" i="144"/>
  <c r="O418" i="144" s="1"/>
  <c r="N419" i="144"/>
  <c r="O419" i="144" s="1"/>
  <c r="N420" i="144"/>
  <c r="O420" i="144"/>
  <c r="N421" i="144"/>
  <c r="O421" i="144"/>
  <c r="N422" i="144"/>
  <c r="O422" i="144" s="1"/>
  <c r="N423" i="144"/>
  <c r="O423" i="144"/>
  <c r="N424" i="144"/>
  <c r="O424" i="144"/>
  <c r="N425" i="144"/>
  <c r="O425" i="144" s="1"/>
  <c r="N426" i="144"/>
  <c r="O426" i="144" s="1"/>
  <c r="N427" i="144"/>
  <c r="O427" i="144" s="1"/>
  <c r="N428" i="144"/>
  <c r="O428" i="144" s="1"/>
  <c r="N429" i="144"/>
  <c r="O429" i="144"/>
  <c r="N430" i="144"/>
  <c r="O430" i="144" s="1"/>
  <c r="N431" i="144"/>
  <c r="O431" i="144"/>
  <c r="N432" i="144"/>
  <c r="O432" i="144"/>
  <c r="N433" i="144"/>
  <c r="O433" i="144"/>
  <c r="N434" i="144"/>
  <c r="O434" i="144" s="1"/>
  <c r="N435" i="144"/>
  <c r="O435" i="144"/>
  <c r="N436" i="144"/>
  <c r="O436" i="144" s="1"/>
  <c r="N437" i="144"/>
  <c r="O437" i="144" s="1"/>
  <c r="N438" i="144"/>
  <c r="O438" i="144" s="1"/>
  <c r="N439" i="144"/>
  <c r="O439" i="144" s="1"/>
  <c r="N440" i="144"/>
  <c r="O440" i="144"/>
  <c r="N441" i="144"/>
  <c r="O441" i="144"/>
  <c r="N442" i="144"/>
  <c r="O442" i="144" s="1"/>
  <c r="N443" i="144"/>
  <c r="O443" i="144"/>
  <c r="N444" i="144"/>
  <c r="O444" i="144"/>
  <c r="N445" i="144"/>
  <c r="O445" i="144" s="1"/>
  <c r="N446" i="144"/>
  <c r="O446" i="144" s="1"/>
  <c r="N447" i="144"/>
  <c r="O447" i="144"/>
  <c r="N448" i="144"/>
  <c r="O448" i="144" s="1"/>
  <c r="N449" i="144"/>
  <c r="O449" i="144"/>
  <c r="N450" i="144"/>
  <c r="O450" i="144" s="1"/>
  <c r="N451" i="144"/>
  <c r="O451" i="144" s="1"/>
  <c r="N452" i="144"/>
  <c r="O452" i="144"/>
  <c r="N453" i="144"/>
  <c r="O453" i="144"/>
  <c r="N454" i="144"/>
  <c r="O454" i="144" s="1"/>
  <c r="N455" i="144"/>
  <c r="O455" i="144"/>
  <c r="N456" i="144"/>
  <c r="O456" i="144"/>
  <c r="N457" i="144"/>
  <c r="O457" i="144" s="1"/>
  <c r="N458" i="144"/>
  <c r="O458" i="144" s="1"/>
  <c r="N459" i="144"/>
  <c r="O459" i="144" s="1"/>
  <c r="N460" i="144"/>
  <c r="O460" i="144" s="1"/>
  <c r="N461" i="144"/>
  <c r="O461" i="144"/>
  <c r="N462" i="144"/>
  <c r="O462" i="144" s="1"/>
  <c r="N463" i="144"/>
  <c r="O463" i="144"/>
  <c r="N464" i="144"/>
  <c r="O464" i="144"/>
  <c r="N465" i="144"/>
  <c r="O465" i="144"/>
  <c r="N466" i="144"/>
  <c r="O466" i="144" s="1"/>
  <c r="N467" i="144"/>
  <c r="O467" i="144"/>
  <c r="N468" i="144"/>
  <c r="O468" i="144" s="1"/>
  <c r="N469" i="144"/>
  <c r="O469" i="144" s="1"/>
  <c r="N470" i="144"/>
  <c r="O470" i="144" s="1"/>
  <c r="N471" i="144"/>
  <c r="O471" i="144" s="1"/>
  <c r="N472" i="144"/>
  <c r="O472" i="144"/>
  <c r="N473" i="144"/>
  <c r="O473" i="144"/>
  <c r="N474" i="144"/>
  <c r="O474" i="144" s="1"/>
  <c r="N475" i="144"/>
  <c r="O475" i="144"/>
  <c r="N476" i="144"/>
  <c r="O476" i="144"/>
  <c r="N477" i="144"/>
  <c r="O477" i="144" s="1"/>
  <c r="N478" i="144"/>
  <c r="O478" i="144" s="1"/>
  <c r="N479" i="144"/>
  <c r="O479" i="144"/>
  <c r="N480" i="144"/>
  <c r="O480" i="144" s="1"/>
  <c r="N481" i="144"/>
  <c r="O481" i="144"/>
  <c r="N482" i="144"/>
  <c r="O482" i="144" s="1"/>
  <c r="N483" i="144"/>
  <c r="O483" i="144" s="1"/>
  <c r="N484" i="144"/>
  <c r="O484" i="144"/>
  <c r="N485" i="144"/>
  <c r="O485" i="144"/>
  <c r="N486" i="144"/>
  <c r="O486" i="144" s="1"/>
  <c r="N487" i="144"/>
  <c r="O487" i="144"/>
  <c r="N488" i="144"/>
  <c r="O488" i="144"/>
  <c r="N489" i="144"/>
  <c r="O489" i="144" s="1"/>
  <c r="N490" i="144"/>
  <c r="O490" i="144" s="1"/>
  <c r="N491" i="144"/>
  <c r="O491" i="144" s="1"/>
  <c r="N492" i="144"/>
  <c r="O492" i="144" s="1"/>
  <c r="N493" i="144"/>
  <c r="O493" i="144"/>
  <c r="N494" i="144"/>
  <c r="O494" i="144" s="1"/>
  <c r="N495" i="144"/>
  <c r="O495" i="144"/>
  <c r="N496" i="144"/>
  <c r="O496" i="144"/>
  <c r="N497" i="144"/>
  <c r="O497" i="144"/>
  <c r="N498" i="144"/>
  <c r="O498" i="144" s="1"/>
  <c r="N499" i="144"/>
  <c r="O499" i="144"/>
  <c r="N500" i="144"/>
  <c r="O500" i="144" s="1"/>
  <c r="N501" i="144"/>
  <c r="O501" i="144" s="1"/>
  <c r="N502" i="144"/>
  <c r="O502" i="144" s="1"/>
  <c r="N503" i="144"/>
  <c r="O503" i="144" s="1"/>
  <c r="N504" i="144"/>
  <c r="O504" i="144"/>
  <c r="N505" i="144"/>
  <c r="O505" i="144"/>
  <c r="N506" i="144"/>
  <c r="O506" i="144" s="1"/>
  <c r="N507" i="144"/>
  <c r="O507" i="144"/>
  <c r="N508" i="144"/>
  <c r="O508" i="144"/>
  <c r="N509" i="144"/>
  <c r="O509" i="144" s="1"/>
  <c r="N510" i="144"/>
  <c r="O510" i="144" s="1"/>
  <c r="N511" i="144"/>
  <c r="O511" i="144"/>
  <c r="N512" i="144"/>
  <c r="O512" i="144" s="1"/>
  <c r="N513" i="144"/>
  <c r="O513" i="144"/>
  <c r="N514" i="144"/>
  <c r="O514" i="144" s="1"/>
  <c r="N515" i="144"/>
  <c r="O515" i="144" s="1"/>
  <c r="N516" i="144"/>
  <c r="O516" i="144"/>
  <c r="N517" i="144"/>
  <c r="O517" i="144"/>
  <c r="N518" i="144"/>
  <c r="O518" i="144" s="1"/>
  <c r="N519" i="144"/>
  <c r="O519" i="144"/>
  <c r="N520" i="144"/>
  <c r="O520" i="144"/>
  <c r="N521" i="144"/>
  <c r="O521" i="144" s="1"/>
  <c r="N522" i="144"/>
  <c r="O522" i="144" s="1"/>
  <c r="N523" i="144"/>
  <c r="O523" i="144" s="1"/>
  <c r="N524" i="144"/>
  <c r="O524" i="144" s="1"/>
  <c r="N525" i="144"/>
  <c r="O525" i="144"/>
  <c r="N526" i="144"/>
  <c r="O526" i="144" s="1"/>
  <c r="N527" i="144"/>
  <c r="O527" i="144"/>
  <c r="N528" i="144"/>
  <c r="O528" i="144"/>
  <c r="N529" i="144"/>
  <c r="O529" i="144"/>
  <c r="N530" i="144"/>
  <c r="O530" i="144" s="1"/>
  <c r="N531" i="144"/>
  <c r="O531" i="144"/>
  <c r="N532" i="144"/>
  <c r="O532" i="144" s="1"/>
  <c r="N533" i="144"/>
  <c r="O533" i="144" s="1"/>
  <c r="N534" i="144"/>
  <c r="O534" i="144" s="1"/>
  <c r="N535" i="144"/>
  <c r="O535" i="144" s="1"/>
  <c r="N536" i="144"/>
  <c r="O536" i="144"/>
  <c r="N537" i="144"/>
  <c r="O537" i="144"/>
  <c r="N538" i="144"/>
  <c r="O538" i="144" s="1"/>
  <c r="N539" i="144"/>
  <c r="O539" i="144"/>
  <c r="N540" i="144"/>
  <c r="O540" i="144"/>
  <c r="N541" i="144"/>
  <c r="O541" i="144" s="1"/>
  <c r="N542" i="144"/>
  <c r="O542" i="144" s="1"/>
  <c r="N543" i="144"/>
  <c r="O543" i="144"/>
  <c r="N544" i="144"/>
  <c r="O544" i="144"/>
  <c r="N545" i="144"/>
  <c r="O545" i="144" s="1"/>
  <c r="N546" i="144"/>
  <c r="O546" i="144" s="1"/>
  <c r="N547" i="144"/>
  <c r="O547" i="144"/>
  <c r="N548" i="144"/>
  <c r="O548" i="144"/>
  <c r="N549" i="144"/>
  <c r="O549" i="144" s="1"/>
  <c r="N550" i="144"/>
  <c r="O550" i="144" s="1"/>
  <c r="N551" i="144"/>
  <c r="O551" i="144"/>
  <c r="N552" i="144"/>
  <c r="O552" i="144"/>
  <c r="N553" i="144"/>
  <c r="O553" i="144" s="1"/>
  <c r="N554" i="144"/>
  <c r="O554" i="144" s="1"/>
  <c r="N555" i="144"/>
  <c r="O555" i="144"/>
  <c r="N556" i="144"/>
  <c r="O556" i="144"/>
  <c r="N557" i="144"/>
  <c r="O557" i="144" s="1"/>
  <c r="N558" i="144"/>
  <c r="O558" i="144" s="1"/>
  <c r="N559" i="144"/>
  <c r="O559" i="144"/>
  <c r="N560" i="144"/>
  <c r="O560" i="144"/>
  <c r="N561" i="144"/>
  <c r="O561" i="144" s="1"/>
  <c r="N562" i="144"/>
  <c r="O562" i="144" s="1"/>
  <c r="N563" i="144"/>
  <c r="O563" i="144"/>
  <c r="N564" i="144"/>
  <c r="O564" i="144"/>
  <c r="N565" i="144"/>
  <c r="O565" i="144"/>
  <c r="N566" i="144"/>
  <c r="O566" i="144" s="1"/>
  <c r="N567" i="144"/>
  <c r="O567" i="144" s="1"/>
  <c r="N568" i="144"/>
  <c r="O568" i="144"/>
  <c r="N569" i="144"/>
  <c r="O569" i="144" s="1"/>
  <c r="N570" i="144"/>
  <c r="O570" i="144" s="1"/>
  <c r="N571" i="144"/>
  <c r="O571" i="144"/>
  <c r="N572" i="144"/>
  <c r="O572" i="144"/>
  <c r="N573" i="144"/>
  <c r="O573" i="144"/>
  <c r="N574" i="144"/>
  <c r="O574" i="144" s="1"/>
  <c r="N575" i="144"/>
  <c r="O575" i="144"/>
  <c r="N576" i="144"/>
  <c r="O576" i="144" s="1"/>
  <c r="N577" i="144"/>
  <c r="O577" i="144"/>
  <c r="N578" i="144"/>
  <c r="O578" i="144" s="1"/>
  <c r="N579" i="144"/>
  <c r="O579" i="144"/>
  <c r="N580" i="144"/>
  <c r="O580" i="144"/>
  <c r="N581" i="144"/>
  <c r="O581" i="144"/>
  <c r="N582" i="144"/>
  <c r="O582" i="144" s="1"/>
  <c r="N583" i="144"/>
  <c r="O583" i="144" s="1"/>
  <c r="N584" i="144"/>
  <c r="O584" i="144"/>
  <c r="N585" i="144"/>
  <c r="O585" i="144" s="1"/>
  <c r="N586" i="144"/>
  <c r="O586" i="144" s="1"/>
  <c r="N587" i="144"/>
  <c r="O587" i="144"/>
  <c r="N588" i="144"/>
  <c r="O588" i="144"/>
  <c r="N589" i="144"/>
  <c r="O589" i="144"/>
  <c r="N590" i="144"/>
  <c r="O590" i="144" s="1"/>
  <c r="N591" i="144"/>
  <c r="O591" i="144"/>
  <c r="N592" i="144"/>
  <c r="O592" i="144" s="1"/>
  <c r="N593" i="144"/>
  <c r="O593" i="144"/>
  <c r="N594" i="144"/>
  <c r="O594" i="144" s="1"/>
  <c r="N595" i="144"/>
  <c r="O595" i="144"/>
  <c r="N596" i="144"/>
  <c r="O596" i="144"/>
  <c r="N597" i="144"/>
  <c r="O597" i="144"/>
  <c r="N598" i="144"/>
  <c r="O598" i="144" s="1"/>
  <c r="N599" i="144"/>
  <c r="O599" i="144" s="1"/>
  <c r="N600" i="144"/>
  <c r="O600" i="144"/>
  <c r="N601" i="144"/>
  <c r="O601" i="144" s="1"/>
  <c r="N602" i="144"/>
  <c r="O602" i="144" s="1"/>
  <c r="N603" i="144"/>
  <c r="O603" i="144"/>
  <c r="N604" i="144"/>
  <c r="O604" i="144"/>
  <c r="N605" i="144"/>
  <c r="O605" i="144"/>
  <c r="N606" i="144"/>
  <c r="O606" i="144" s="1"/>
  <c r="N607" i="144"/>
  <c r="O607" i="144"/>
  <c r="N608" i="144"/>
  <c r="O608" i="144" s="1"/>
  <c r="N609" i="144"/>
  <c r="O609" i="144"/>
  <c r="N610" i="144"/>
  <c r="O610" i="144" s="1"/>
  <c r="N611" i="144"/>
  <c r="O611" i="144"/>
  <c r="N612" i="144"/>
  <c r="O612" i="144" s="1"/>
  <c r="N613" i="144"/>
  <c r="O613" i="144"/>
  <c r="N614" i="144"/>
  <c r="O614" i="144" s="1"/>
  <c r="N615" i="144"/>
  <c r="O615" i="144" s="1"/>
  <c r="N616" i="144"/>
  <c r="O616" i="144"/>
  <c r="N617" i="144"/>
  <c r="O617" i="144" s="1"/>
  <c r="N618" i="144"/>
  <c r="O618" i="144" s="1"/>
  <c r="N619" i="144"/>
  <c r="O619" i="144"/>
  <c r="N620" i="144"/>
  <c r="O620" i="144"/>
  <c r="N621" i="144"/>
  <c r="O621" i="144"/>
  <c r="N622" i="144"/>
  <c r="O622" i="144" s="1"/>
  <c r="N623" i="144"/>
  <c r="O623" i="144"/>
  <c r="N624" i="144"/>
  <c r="O624" i="144" s="1"/>
  <c r="N625" i="144"/>
  <c r="O625" i="144"/>
  <c r="N626" i="144"/>
  <c r="O626" i="144" s="1"/>
  <c r="N627" i="144"/>
  <c r="O627" i="144"/>
  <c r="N628" i="144"/>
  <c r="O628" i="144"/>
  <c r="N629" i="144"/>
  <c r="O629" i="144"/>
  <c r="N630" i="144"/>
  <c r="O630" i="144" s="1"/>
  <c r="N631" i="144"/>
  <c r="O631" i="144" s="1"/>
  <c r="N632" i="144"/>
  <c r="O632" i="144"/>
  <c r="N633" i="144"/>
  <c r="O633" i="144" s="1"/>
  <c r="N634" i="144"/>
  <c r="O634" i="144" s="1"/>
  <c r="N635" i="144"/>
  <c r="O635" i="144"/>
  <c r="N636" i="144"/>
  <c r="O636" i="144"/>
  <c r="N637" i="144"/>
  <c r="O637" i="144"/>
  <c r="N638" i="144"/>
  <c r="O638" i="144" s="1"/>
  <c r="N639" i="144"/>
  <c r="O639" i="144"/>
  <c r="N640" i="144"/>
  <c r="O640" i="144" s="1"/>
  <c r="N641" i="144"/>
  <c r="O641" i="144"/>
  <c r="N642" i="144"/>
  <c r="O642" i="144" s="1"/>
  <c r="N643" i="144"/>
  <c r="O643" i="144"/>
  <c r="N644" i="144"/>
  <c r="O644" i="144" s="1"/>
  <c r="N645" i="144"/>
  <c r="O645" i="144"/>
  <c r="N646" i="144"/>
  <c r="O646" i="144" s="1"/>
  <c r="N647" i="144"/>
  <c r="O647" i="144" s="1"/>
  <c r="N648" i="144"/>
  <c r="O648" i="144"/>
  <c r="N649" i="144"/>
  <c r="O649" i="144" s="1"/>
  <c r="N650" i="144"/>
  <c r="O650" i="144" s="1"/>
  <c r="N651" i="144"/>
  <c r="O651" i="144"/>
  <c r="N652" i="144"/>
  <c r="O652" i="144"/>
  <c r="N653" i="144"/>
  <c r="O653" i="144" s="1"/>
  <c r="N654" i="144"/>
  <c r="O654" i="144" s="1"/>
  <c r="N655" i="144"/>
  <c r="O655" i="144"/>
  <c r="N656" i="144"/>
  <c r="O656" i="144" s="1"/>
  <c r="N657" i="144"/>
  <c r="O657" i="144"/>
  <c r="N658" i="144"/>
  <c r="O658" i="144" s="1"/>
  <c r="N659" i="144"/>
  <c r="O659" i="144"/>
  <c r="N660" i="144"/>
  <c r="O660" i="144"/>
  <c r="N661" i="144"/>
  <c r="O661" i="144"/>
  <c r="N662" i="144"/>
  <c r="O662" i="144" s="1"/>
  <c r="N663" i="144"/>
  <c r="O663" i="144" s="1"/>
  <c r="N664" i="144"/>
  <c r="O664" i="144"/>
  <c r="N665" i="144"/>
  <c r="O665" i="144" s="1"/>
  <c r="N666" i="144"/>
  <c r="O666" i="144" s="1"/>
  <c r="N667" i="144"/>
  <c r="O667" i="144"/>
  <c r="N668" i="144"/>
  <c r="O668" i="144"/>
  <c r="N669" i="144"/>
  <c r="O669" i="144"/>
  <c r="N670" i="144"/>
  <c r="O670" i="144" s="1"/>
  <c r="N671" i="144"/>
  <c r="O671" i="144"/>
  <c r="N672" i="144"/>
  <c r="O672" i="144" s="1"/>
  <c r="N673" i="144"/>
  <c r="O673" i="144"/>
  <c r="N674" i="144"/>
  <c r="O674" i="144" s="1"/>
  <c r="N675" i="144"/>
  <c r="O675" i="144"/>
  <c r="N676" i="144"/>
  <c r="O676" i="144"/>
  <c r="N677" i="144"/>
  <c r="O677" i="144"/>
  <c r="N678" i="144"/>
  <c r="O678" i="144" s="1"/>
  <c r="N679" i="144"/>
  <c r="O679" i="144" s="1"/>
  <c r="N680" i="144"/>
  <c r="O680" i="144"/>
  <c r="N681" i="144"/>
  <c r="O681" i="144" s="1"/>
  <c r="N682" i="144"/>
  <c r="O682" i="144" s="1"/>
  <c r="N683" i="144"/>
  <c r="O683" i="144"/>
  <c r="N684" i="144"/>
  <c r="O684" i="144"/>
  <c r="N685" i="144"/>
  <c r="O685" i="144" s="1"/>
  <c r="N686" i="144"/>
  <c r="O686" i="144" s="1"/>
  <c r="N687" i="144"/>
  <c r="O687" i="144"/>
  <c r="N688" i="144"/>
  <c r="O688" i="144" s="1"/>
  <c r="N689" i="144"/>
  <c r="O689" i="144"/>
  <c r="N690" i="144"/>
  <c r="O690" i="144" s="1"/>
  <c r="N691" i="144"/>
  <c r="O691" i="144"/>
  <c r="N692" i="144"/>
  <c r="O692" i="144"/>
  <c r="N693" i="144"/>
  <c r="O693" i="144"/>
  <c r="N694" i="144"/>
  <c r="O694" i="144" s="1"/>
  <c r="N695" i="144"/>
  <c r="O695" i="144" s="1"/>
  <c r="N696" i="144"/>
  <c r="O696" i="144"/>
  <c r="N697" i="144"/>
  <c r="O697" i="144" s="1"/>
  <c r="N698" i="144"/>
  <c r="O698" i="144" s="1"/>
  <c r="N699" i="144"/>
  <c r="O699" i="144"/>
  <c r="N700" i="144"/>
  <c r="O700" i="144"/>
  <c r="N701" i="144"/>
  <c r="O701" i="144"/>
  <c r="N702" i="144"/>
  <c r="O702" i="144" s="1"/>
  <c r="N703" i="144"/>
  <c r="O703" i="144"/>
  <c r="N704" i="144"/>
  <c r="O704" i="144" s="1"/>
  <c r="N705" i="144"/>
  <c r="O705" i="144"/>
  <c r="N706" i="144"/>
  <c r="O706" i="144" s="1"/>
  <c r="N707" i="144"/>
  <c r="O707" i="144"/>
  <c r="N708" i="144"/>
  <c r="O708" i="144"/>
  <c r="N709" i="144"/>
  <c r="O709" i="144"/>
  <c r="N710" i="144"/>
  <c r="O710" i="144" s="1"/>
  <c r="N711" i="144"/>
  <c r="O711" i="144" s="1"/>
  <c r="N712" i="144"/>
  <c r="O712" i="144"/>
  <c r="N713" i="144"/>
  <c r="O713" i="144" s="1"/>
  <c r="N714" i="144"/>
  <c r="O714" i="144" s="1"/>
  <c r="N715" i="144"/>
  <c r="O715" i="144"/>
  <c r="N716" i="144"/>
  <c r="O716" i="144"/>
  <c r="N717" i="144"/>
  <c r="O717" i="144"/>
  <c r="N718" i="144"/>
  <c r="O718" i="144" s="1"/>
  <c r="N719" i="144"/>
  <c r="O719" i="144"/>
  <c r="N720" i="144"/>
  <c r="O720" i="144" s="1"/>
  <c r="N721" i="144"/>
  <c r="O721" i="144" s="1"/>
  <c r="N722" i="144"/>
  <c r="O722" i="144" s="1"/>
  <c r="N723" i="144"/>
  <c r="O723" i="144"/>
  <c r="N724" i="144"/>
  <c r="O724" i="144"/>
  <c r="N725" i="144"/>
  <c r="O725" i="144"/>
  <c r="N726" i="144"/>
  <c r="O726" i="144" s="1"/>
  <c r="N727" i="144"/>
  <c r="O727" i="144" s="1"/>
  <c r="N728" i="144"/>
  <c r="O728" i="144"/>
  <c r="N729" i="144"/>
  <c r="O729" i="144" s="1"/>
  <c r="N730" i="144"/>
  <c r="O730" i="144" s="1"/>
  <c r="N731" i="144"/>
  <c r="O731" i="144"/>
  <c r="N732" i="144"/>
  <c r="O732" i="144"/>
  <c r="N733" i="144"/>
  <c r="O733" i="144"/>
  <c r="N734" i="144"/>
  <c r="O734" i="144" s="1"/>
  <c r="N735" i="144"/>
  <c r="O735" i="144" s="1"/>
  <c r="N736" i="144"/>
  <c r="O736" i="144" s="1"/>
  <c r="N737" i="144"/>
  <c r="O737" i="144"/>
  <c r="N738" i="144"/>
  <c r="O738" i="144" s="1"/>
  <c r="N739" i="144"/>
  <c r="O739" i="144"/>
  <c r="N740" i="144"/>
  <c r="O740" i="144" s="1"/>
  <c r="N741" i="144"/>
  <c r="O741" i="144"/>
  <c r="N742" i="144"/>
  <c r="O742" i="144" s="1"/>
  <c r="N743" i="144"/>
  <c r="O743" i="144" s="1"/>
  <c r="N744" i="144"/>
  <c r="O744" i="144"/>
  <c r="N745" i="144"/>
  <c r="O745" i="144" s="1"/>
  <c r="N746" i="144"/>
  <c r="O746" i="144" s="1"/>
  <c r="N747" i="144"/>
  <c r="O747" i="144"/>
  <c r="N748" i="144"/>
  <c r="O748" i="144"/>
  <c r="N749" i="144"/>
  <c r="O749" i="144"/>
  <c r="N750" i="144"/>
  <c r="O750" i="144" s="1"/>
  <c r="N751" i="144"/>
  <c r="O751" i="144"/>
  <c r="N752" i="144"/>
  <c r="O752" i="144" s="1"/>
  <c r="N753" i="144"/>
  <c r="O753" i="144"/>
  <c r="N754" i="144"/>
  <c r="O754" i="144" s="1"/>
  <c r="N755" i="144"/>
  <c r="O755" i="144"/>
  <c r="N756" i="144"/>
  <c r="O756" i="144"/>
  <c r="N757" i="144"/>
  <c r="O757" i="144"/>
  <c r="N758" i="144"/>
  <c r="O758" i="144" s="1"/>
  <c r="N759" i="144"/>
  <c r="O759" i="144" s="1"/>
  <c r="N760" i="144"/>
  <c r="O760" i="144"/>
  <c r="N761" i="144"/>
  <c r="O761" i="144" s="1"/>
  <c r="N762" i="144"/>
  <c r="O762" i="144" s="1"/>
  <c r="N763" i="144"/>
  <c r="O763" i="144" s="1"/>
  <c r="N764" i="144"/>
  <c r="O764" i="144"/>
  <c r="N765" i="144"/>
  <c r="O765" i="144"/>
  <c r="N766" i="144"/>
  <c r="O766" i="144" s="1"/>
  <c r="N767" i="144"/>
  <c r="O767" i="144" s="1"/>
  <c r="N768" i="144"/>
  <c r="O768" i="144" s="1"/>
  <c r="N769" i="144"/>
  <c r="O769" i="144"/>
  <c r="N770" i="144"/>
  <c r="O770" i="144" s="1"/>
  <c r="N771" i="144"/>
  <c r="O771" i="144"/>
  <c r="N772" i="144"/>
  <c r="O772" i="144" s="1"/>
  <c r="N773" i="144"/>
  <c r="O773" i="144"/>
  <c r="N774" i="144"/>
  <c r="O774" i="144" s="1"/>
  <c r="N775" i="144"/>
  <c r="O775" i="144" s="1"/>
  <c r="N776" i="144"/>
  <c r="O776" i="144" s="1"/>
  <c r="N777" i="144"/>
  <c r="O777" i="144" s="1"/>
  <c r="N778" i="144"/>
  <c r="O778" i="144" s="1"/>
  <c r="N779" i="144"/>
  <c r="O779" i="144"/>
  <c r="N780" i="144"/>
  <c r="O780" i="144"/>
  <c r="N781" i="144"/>
  <c r="O781" i="144" s="1"/>
  <c r="N782" i="144"/>
  <c r="O782" i="144" s="1"/>
  <c r="N783" i="144"/>
  <c r="O783" i="144"/>
  <c r="N784" i="144"/>
  <c r="O784" i="144" s="1"/>
  <c r="N785" i="144"/>
  <c r="O785" i="144"/>
  <c r="N786" i="144"/>
  <c r="O786" i="144" s="1"/>
  <c r="N787" i="144"/>
  <c r="O787" i="144"/>
  <c r="N788" i="144"/>
  <c r="O788" i="144"/>
  <c r="N789" i="144"/>
  <c r="O789" i="144"/>
  <c r="N790" i="144"/>
  <c r="O790" i="144" s="1"/>
  <c r="N791" i="144"/>
  <c r="O791" i="144" s="1"/>
  <c r="N792" i="144"/>
  <c r="O792" i="144"/>
  <c r="N793" i="144"/>
  <c r="O793" i="144" s="1"/>
  <c r="N794" i="144"/>
  <c r="O794" i="144" s="1"/>
  <c r="N795" i="144"/>
  <c r="O795" i="144" s="1"/>
  <c r="N796" i="144"/>
  <c r="O796" i="144"/>
  <c r="N797" i="144"/>
  <c r="O797" i="144"/>
  <c r="N798" i="144"/>
  <c r="O798" i="144" s="1"/>
  <c r="N799" i="144"/>
  <c r="O799" i="144"/>
  <c r="N800" i="144"/>
  <c r="O800" i="144" s="1"/>
  <c r="N801" i="144"/>
  <c r="O801" i="144"/>
  <c r="N802" i="144"/>
  <c r="O802" i="144" s="1"/>
  <c r="N803" i="144"/>
  <c r="O803" i="144"/>
  <c r="N804" i="144"/>
  <c r="O804" i="144"/>
  <c r="N805" i="144"/>
  <c r="O805" i="144"/>
  <c r="N806" i="144"/>
  <c r="O806" i="144" s="1"/>
  <c r="N807" i="144"/>
  <c r="O807" i="144" s="1"/>
  <c r="N808" i="144"/>
  <c r="O808" i="144" s="1"/>
  <c r="N809" i="144"/>
  <c r="O809" i="144" s="1"/>
  <c r="N810" i="144"/>
  <c r="O810" i="144"/>
  <c r="N811" i="144"/>
  <c r="O811" i="144" s="1"/>
  <c r="N812" i="144"/>
  <c r="O812" i="144" s="1"/>
  <c r="N813" i="144"/>
  <c r="O813" i="144" s="1"/>
  <c r="N814" i="144"/>
  <c r="O814" i="144"/>
  <c r="N815" i="144"/>
  <c r="O815" i="144" s="1"/>
  <c r="N816" i="144"/>
  <c r="O816" i="144"/>
  <c r="N817" i="144"/>
  <c r="O817" i="144" s="1"/>
  <c r="N818" i="144"/>
  <c r="O818" i="144"/>
  <c r="N819" i="144"/>
  <c r="O819" i="144" s="1"/>
  <c r="N820" i="144"/>
  <c r="O820" i="144"/>
  <c r="N821" i="144"/>
  <c r="O821" i="144" s="1"/>
  <c r="N822" i="144"/>
  <c r="O822" i="144"/>
  <c r="N823" i="144"/>
  <c r="O823" i="144" s="1"/>
  <c r="N824" i="144"/>
  <c r="O824" i="144" s="1"/>
  <c r="N825" i="144"/>
  <c r="O825" i="144" s="1"/>
  <c r="N826" i="144"/>
  <c r="O826" i="144"/>
  <c r="N827" i="144"/>
  <c r="O827" i="144" s="1"/>
  <c r="N828" i="144"/>
  <c r="O828" i="144" s="1"/>
  <c r="N829" i="144"/>
  <c r="O829" i="144" s="1"/>
  <c r="N830" i="144"/>
  <c r="O830" i="144"/>
  <c r="N831" i="144"/>
  <c r="O831" i="144" s="1"/>
  <c r="N832" i="144"/>
  <c r="O832" i="144"/>
  <c r="N833" i="144"/>
  <c r="O833" i="144" s="1"/>
  <c r="N834" i="144"/>
  <c r="O834" i="144"/>
  <c r="N835" i="144"/>
  <c r="O835" i="144" s="1"/>
  <c r="N836" i="144"/>
  <c r="O836" i="144"/>
  <c r="N837" i="144"/>
  <c r="O837" i="144" s="1"/>
  <c r="N838" i="144"/>
  <c r="O838" i="144"/>
  <c r="N839" i="144"/>
  <c r="O839" i="144" s="1"/>
  <c r="N840" i="144"/>
  <c r="O840" i="144" s="1"/>
  <c r="N841" i="144"/>
  <c r="O841" i="144" s="1"/>
  <c r="N842" i="144"/>
  <c r="O842" i="144"/>
  <c r="N843" i="144"/>
  <c r="O843" i="144" s="1"/>
  <c r="N844" i="144"/>
  <c r="O844" i="144" s="1"/>
  <c r="N845" i="144"/>
  <c r="O845" i="144" s="1"/>
  <c r="N846" i="144"/>
  <c r="O846" i="144"/>
  <c r="N847" i="144"/>
  <c r="O847" i="144" s="1"/>
  <c r="N848" i="144"/>
  <c r="O848" i="144"/>
  <c r="N849" i="144"/>
  <c r="O849" i="144" s="1"/>
  <c r="N850" i="144"/>
  <c r="O850" i="144"/>
  <c r="N851" i="144"/>
  <c r="O851" i="144" s="1"/>
  <c r="N852" i="144"/>
  <c r="O852" i="144"/>
  <c r="N853" i="144"/>
  <c r="O853" i="144" s="1"/>
  <c r="N854" i="144"/>
  <c r="O854" i="144"/>
  <c r="N855" i="144"/>
  <c r="O855" i="144" s="1"/>
  <c r="N856" i="144"/>
  <c r="O856" i="144" s="1"/>
  <c r="N857" i="144"/>
  <c r="O857" i="144" s="1"/>
  <c r="N858" i="144"/>
  <c r="O858" i="144"/>
  <c r="N859" i="144"/>
  <c r="O859" i="144" s="1"/>
  <c r="N860" i="144"/>
  <c r="O860" i="144" s="1"/>
  <c r="N861" i="144"/>
  <c r="O861" i="144" s="1"/>
  <c r="N862" i="144"/>
  <c r="O862" i="144"/>
  <c r="N863" i="144"/>
  <c r="O863" i="144" s="1"/>
  <c r="N864" i="144"/>
  <c r="O864" i="144"/>
  <c r="N865" i="144"/>
  <c r="O865" i="144" s="1"/>
  <c r="N866" i="144"/>
  <c r="O866" i="144"/>
  <c r="N867" i="144"/>
  <c r="O867" i="144" s="1"/>
  <c r="N868" i="144"/>
  <c r="O868" i="144"/>
  <c r="N869" i="144"/>
  <c r="O869" i="144" s="1"/>
  <c r="N870" i="144"/>
  <c r="O870" i="144"/>
  <c r="N871" i="144"/>
  <c r="O871" i="144" s="1"/>
  <c r="N872" i="144"/>
  <c r="O872" i="144" s="1"/>
  <c r="N873" i="144"/>
  <c r="O873" i="144" s="1"/>
  <c r="N874" i="144"/>
  <c r="O874" i="144"/>
  <c r="N875" i="144"/>
  <c r="O875" i="144" s="1"/>
  <c r="N876" i="144"/>
  <c r="O876" i="144" s="1"/>
  <c r="N877" i="144"/>
  <c r="O877" i="144" s="1"/>
  <c r="N878" i="144"/>
  <c r="O878" i="144"/>
  <c r="N879" i="144"/>
  <c r="O879" i="144" s="1"/>
  <c r="N880" i="144"/>
  <c r="O880" i="144" s="1"/>
  <c r="N881" i="144"/>
  <c r="O881" i="144" s="1"/>
  <c r="N882" i="144"/>
  <c r="O882" i="144"/>
  <c r="N883" i="144"/>
  <c r="O883" i="144" s="1"/>
  <c r="N884" i="144"/>
  <c r="O884" i="144" s="1"/>
  <c r="N885" i="144"/>
  <c r="O885" i="144" s="1"/>
  <c r="N886" i="144"/>
  <c r="O886" i="144"/>
  <c r="N887" i="144"/>
  <c r="O887" i="144" s="1"/>
  <c r="N888" i="144"/>
  <c r="O888" i="144" s="1"/>
  <c r="N889" i="144"/>
  <c r="O889" i="144" s="1"/>
  <c r="N890" i="144"/>
  <c r="O890" i="144"/>
  <c r="N891" i="144"/>
  <c r="O891" i="144" s="1"/>
  <c r="N892" i="144"/>
  <c r="O892" i="144" s="1"/>
  <c r="N893" i="144"/>
  <c r="O893" i="144" s="1"/>
  <c r="N894" i="144"/>
  <c r="O894" i="144"/>
  <c r="N895" i="144"/>
  <c r="O895" i="144" s="1"/>
  <c r="N896" i="144"/>
  <c r="O896" i="144"/>
  <c r="N897" i="144"/>
  <c r="O897" i="144" s="1"/>
  <c r="N898" i="144"/>
  <c r="O898" i="144"/>
  <c r="N899" i="144"/>
  <c r="O899" i="144" s="1"/>
  <c r="N900" i="144"/>
  <c r="O900" i="144"/>
  <c r="N901" i="144"/>
  <c r="O901" i="144" s="1"/>
  <c r="N902" i="144"/>
  <c r="O902" i="144"/>
  <c r="N903" i="144"/>
  <c r="O903" i="144" s="1"/>
  <c r="N904" i="144"/>
  <c r="O904" i="144" s="1"/>
  <c r="N905" i="144"/>
  <c r="O905" i="144" s="1"/>
  <c r="N906" i="144"/>
  <c r="O906" i="144"/>
  <c r="N907" i="144"/>
  <c r="O907" i="144" s="1"/>
  <c r="N908" i="144"/>
  <c r="O908" i="144" s="1"/>
  <c r="N909" i="144"/>
  <c r="O909" i="144" s="1"/>
  <c r="N910" i="144"/>
  <c r="O910" i="144"/>
  <c r="N911" i="144"/>
  <c r="O911" i="144" s="1"/>
  <c r="N912" i="144"/>
  <c r="O912" i="144"/>
  <c r="N913" i="144"/>
  <c r="O913" i="144" s="1"/>
  <c r="N914" i="144"/>
  <c r="O914" i="144"/>
  <c r="N915" i="144"/>
  <c r="O915" i="144" s="1"/>
  <c r="N916" i="144"/>
  <c r="O916" i="144" s="1"/>
  <c r="N917" i="144"/>
  <c r="O917" i="144" s="1"/>
  <c r="N918" i="144"/>
  <c r="O918" i="144"/>
  <c r="N919" i="144"/>
  <c r="O919" i="144" s="1"/>
  <c r="N920" i="144"/>
  <c r="O920" i="144" s="1"/>
  <c r="N921" i="144"/>
  <c r="O921" i="144" s="1"/>
  <c r="N922" i="144"/>
  <c r="O922" i="144"/>
  <c r="N923" i="144"/>
  <c r="O923" i="144" s="1"/>
  <c r="N924" i="144"/>
  <c r="O924" i="144" s="1"/>
  <c r="N925" i="144"/>
  <c r="O925" i="144" s="1"/>
  <c r="N926" i="144"/>
  <c r="O926" i="144"/>
  <c r="N927" i="144"/>
  <c r="O927" i="144" s="1"/>
  <c r="N928" i="144"/>
  <c r="O928" i="144"/>
  <c r="N929" i="144"/>
  <c r="O929" i="144" s="1"/>
  <c r="N930" i="144"/>
  <c r="O930" i="144"/>
  <c r="N931" i="144"/>
  <c r="O931" i="144" s="1"/>
  <c r="N932" i="144"/>
  <c r="O932" i="144" s="1"/>
  <c r="N933" i="144"/>
  <c r="O933" i="144" s="1"/>
  <c r="N934" i="144"/>
  <c r="O934" i="144"/>
  <c r="N935" i="144"/>
  <c r="O935" i="144" s="1"/>
  <c r="N936" i="144"/>
  <c r="O936" i="144" s="1"/>
  <c r="N937" i="144"/>
  <c r="O937" i="144" s="1"/>
  <c r="N938" i="144"/>
  <c r="O938" i="144"/>
  <c r="N939" i="144"/>
  <c r="O939" i="144" s="1"/>
  <c r="N940" i="144"/>
  <c r="O940" i="144" s="1"/>
  <c r="N941" i="144"/>
  <c r="O941" i="144" s="1"/>
  <c r="N942" i="144"/>
  <c r="O942" i="144"/>
  <c r="N943" i="144"/>
  <c r="O943" i="144" s="1"/>
  <c r="N944" i="144"/>
  <c r="O944" i="144"/>
  <c r="N945" i="144"/>
  <c r="O945" i="144" s="1"/>
  <c r="N946" i="144"/>
  <c r="O946" i="144"/>
  <c r="N947" i="144"/>
  <c r="O947" i="144" s="1"/>
  <c r="N948" i="144"/>
  <c r="O948" i="144" s="1"/>
  <c r="N949" i="144"/>
  <c r="O949" i="144" s="1"/>
  <c r="N950" i="144"/>
  <c r="O950" i="144"/>
  <c r="N951" i="144"/>
  <c r="O951" i="144" s="1"/>
  <c r="N952" i="144"/>
  <c r="O952" i="144" s="1"/>
  <c r="N953" i="144"/>
  <c r="O953" i="144" s="1"/>
  <c r="N954" i="144"/>
  <c r="O954" i="144"/>
  <c r="N955" i="144"/>
  <c r="O955" i="144" s="1"/>
  <c r="N956" i="144"/>
  <c r="O956" i="144" s="1"/>
  <c r="N957" i="144"/>
  <c r="O957" i="144" s="1"/>
  <c r="N958" i="144"/>
  <c r="O958" i="144"/>
  <c r="N959" i="144"/>
  <c r="O959" i="144" s="1"/>
  <c r="N960" i="144"/>
  <c r="O960" i="144"/>
  <c r="N961" i="144"/>
  <c r="O961" i="144" s="1"/>
  <c r="N962" i="144"/>
  <c r="O962" i="144"/>
  <c r="N963" i="144"/>
  <c r="O963" i="144" s="1"/>
  <c r="N964" i="144"/>
  <c r="O964" i="144" s="1"/>
  <c r="N965" i="144"/>
  <c r="O965" i="144" s="1"/>
  <c r="N966" i="144"/>
  <c r="O966" i="144"/>
  <c r="N967" i="144"/>
  <c r="O967" i="144" s="1"/>
  <c r="N968" i="144"/>
  <c r="O968" i="144" s="1"/>
  <c r="N969" i="144"/>
  <c r="O969" i="144" s="1"/>
  <c r="N970" i="144"/>
  <c r="O970" i="144"/>
  <c r="N971" i="144"/>
  <c r="O971" i="144" s="1"/>
  <c r="N972" i="144"/>
  <c r="O972" i="144" s="1"/>
  <c r="N973" i="144"/>
  <c r="O973" i="144" s="1"/>
  <c r="N974" i="144"/>
  <c r="O974" i="144"/>
  <c r="N975" i="144"/>
  <c r="O975" i="144" s="1"/>
  <c r="N976" i="144"/>
  <c r="O976" i="144"/>
  <c r="N977" i="144"/>
  <c r="O977" i="144" s="1"/>
  <c r="N978" i="144"/>
  <c r="O978" i="144"/>
  <c r="N979" i="144"/>
  <c r="O979" i="144" s="1"/>
  <c r="N980" i="144"/>
  <c r="O980" i="144" s="1"/>
  <c r="N981" i="144"/>
  <c r="O981" i="144" s="1"/>
  <c r="N982" i="144"/>
  <c r="O982" i="144"/>
  <c r="N983" i="144"/>
  <c r="O983" i="144" s="1"/>
  <c r="N984" i="144"/>
  <c r="O984" i="144" s="1"/>
  <c r="N985" i="144"/>
  <c r="O985" i="144" s="1"/>
  <c r="N986" i="144"/>
  <c r="O986" i="144"/>
  <c r="N987" i="144"/>
  <c r="O987" i="144" s="1"/>
  <c r="N988" i="144"/>
  <c r="O988" i="144" s="1"/>
  <c r="N989" i="144"/>
  <c r="O989" i="144" s="1"/>
  <c r="N990" i="144"/>
  <c r="O990" i="144"/>
  <c r="N991" i="144"/>
  <c r="O991" i="144" s="1"/>
  <c r="N992" i="144"/>
  <c r="O992" i="144"/>
  <c r="N993" i="144"/>
  <c r="O993" i="144" s="1"/>
  <c r="N994" i="144"/>
  <c r="O994" i="144"/>
  <c r="N995" i="144"/>
  <c r="O995" i="144" s="1"/>
  <c r="N996" i="144"/>
  <c r="O996" i="144" s="1"/>
  <c r="N997" i="144"/>
  <c r="O997" i="144" s="1"/>
  <c r="N998" i="144"/>
  <c r="O998" i="144"/>
  <c r="N999" i="144"/>
  <c r="O999" i="144" s="1"/>
  <c r="N1000" i="144"/>
  <c r="O1000" i="144" s="1"/>
  <c r="N1001" i="144"/>
  <c r="O1001" i="144" s="1"/>
  <c r="N1002" i="144"/>
  <c r="O1002" i="144"/>
  <c r="N1003" i="144"/>
  <c r="O1003" i="144" s="1"/>
  <c r="N1004" i="144"/>
  <c r="O1004" i="144" s="1"/>
  <c r="N1005" i="144"/>
  <c r="O1005" i="144" s="1"/>
  <c r="N1006" i="144"/>
  <c r="O1006" i="144"/>
  <c r="N1007" i="144"/>
  <c r="O1007" i="144" s="1"/>
  <c r="N1008" i="144"/>
  <c r="O1008" i="144"/>
  <c r="N1009" i="144"/>
  <c r="O1009" i="144" s="1"/>
  <c r="N1010" i="144"/>
  <c r="O1010" i="144"/>
  <c r="N1011" i="144"/>
  <c r="O1011" i="144" s="1"/>
  <c r="N1012" i="144"/>
  <c r="O1012" i="144" s="1"/>
  <c r="N1013" i="144"/>
  <c r="O1013" i="144" s="1"/>
  <c r="N1014" i="144"/>
  <c r="O1014" i="144"/>
  <c r="N1015" i="144"/>
  <c r="O1015" i="144" s="1"/>
  <c r="N1016" i="144"/>
  <c r="O1016" i="144" s="1"/>
  <c r="N1017" i="144"/>
  <c r="O1017" i="144" s="1"/>
  <c r="N1018" i="144"/>
  <c r="O1018" i="144" s="1"/>
  <c r="N1019" i="144"/>
  <c r="O1019" i="144" s="1"/>
  <c r="N1020" i="144"/>
  <c r="O1020" i="144" s="1"/>
  <c r="N1021" i="144"/>
  <c r="O1021" i="144" s="1"/>
  <c r="N1022" i="144"/>
  <c r="O1022" i="144" s="1"/>
  <c r="N1023" i="144"/>
  <c r="O1023" i="144" s="1"/>
  <c r="N1024" i="144"/>
  <c r="O1024" i="144"/>
  <c r="N1025" i="144"/>
  <c r="O1025" i="144"/>
  <c r="N1026" i="144"/>
  <c r="O1026" i="144"/>
  <c r="N1027" i="144"/>
  <c r="O1027" i="144" s="1"/>
  <c r="N1028" i="144"/>
  <c r="O1028" i="144"/>
  <c r="N1029" i="144"/>
  <c r="O1029" i="144" s="1"/>
  <c r="N1030" i="144"/>
  <c r="O1030" i="144" s="1"/>
  <c r="N1031" i="144"/>
  <c r="O1031" i="144" s="1"/>
  <c r="N1032" i="144"/>
  <c r="O1032" i="144" s="1"/>
  <c r="N1033" i="144"/>
  <c r="O1033" i="144"/>
  <c r="N1034" i="144"/>
  <c r="O1034" i="144"/>
  <c r="N1035" i="144"/>
  <c r="O1035" i="144" s="1"/>
  <c r="N1036" i="144"/>
  <c r="O1036" i="144" s="1"/>
  <c r="N1037" i="144"/>
  <c r="O1037" i="144"/>
  <c r="N1038" i="144"/>
  <c r="O1038" i="144" s="1"/>
  <c r="N1039" i="144"/>
  <c r="O1039" i="144" s="1"/>
  <c r="N1040" i="144"/>
  <c r="O1040" i="144"/>
  <c r="N1041" i="144"/>
  <c r="O1041" i="144" s="1"/>
  <c r="N1042" i="144"/>
  <c r="O1042" i="144"/>
  <c r="N1043" i="144"/>
  <c r="O1043" i="144" s="1"/>
  <c r="N1044" i="144"/>
  <c r="O1044" i="144" s="1"/>
  <c r="N1045" i="144"/>
  <c r="O1045" i="144" s="1"/>
  <c r="N1046" i="144"/>
  <c r="O1046" i="144"/>
  <c r="N1047" i="144"/>
  <c r="O1047" i="144" s="1"/>
  <c r="N1048" i="144"/>
  <c r="O1048" i="144"/>
  <c r="N1049" i="144"/>
  <c r="O1049" i="144"/>
  <c r="N1050" i="144"/>
  <c r="O1050" i="144" s="1"/>
  <c r="N1051" i="144"/>
  <c r="O1051" i="144" s="1"/>
  <c r="N1052" i="144"/>
  <c r="O1052" i="144" s="1"/>
  <c r="N1053" i="144"/>
  <c r="O1053" i="144" s="1"/>
  <c r="N1054" i="144"/>
  <c r="O1054" i="144" s="1"/>
  <c r="N1055" i="144"/>
  <c r="O1055" i="144" s="1"/>
  <c r="N1056" i="144"/>
  <c r="O1056" i="144"/>
  <c r="N1057" i="144"/>
  <c r="O1057" i="144"/>
  <c r="N1058" i="144"/>
  <c r="O1058" i="144"/>
  <c r="N1059" i="144"/>
  <c r="O1059" i="144"/>
  <c r="N1060" i="144"/>
  <c r="O1060" i="144"/>
  <c r="N1061" i="144"/>
  <c r="O1061" i="144"/>
  <c r="N1062" i="144"/>
  <c r="O1062" i="144"/>
  <c r="N1063" i="144"/>
  <c r="O1063" i="144" s="1"/>
  <c r="N1064" i="144"/>
  <c r="O1064" i="144"/>
  <c r="N1065" i="144"/>
  <c r="O1065" i="144"/>
  <c r="N1066" i="144"/>
  <c r="O1066" i="144"/>
  <c r="N1067" i="144"/>
  <c r="O1067" i="144" s="1"/>
  <c r="N1068" i="144"/>
  <c r="O1068" i="144"/>
  <c r="N1069" i="144"/>
  <c r="O1069" i="144"/>
  <c r="N1070" i="144"/>
  <c r="O1070" i="144"/>
  <c r="N1071" i="144"/>
  <c r="O1071" i="144" s="1"/>
  <c r="N1072" i="144"/>
  <c r="O1072" i="144"/>
  <c r="N1073" i="144"/>
  <c r="O1073" i="144"/>
  <c r="N1074" i="144"/>
  <c r="O1074" i="144"/>
  <c r="N1075" i="144"/>
  <c r="O1075" i="144" s="1"/>
  <c r="N1076" i="144"/>
  <c r="O1076" i="144"/>
  <c r="N1077" i="144"/>
  <c r="O1077" i="144"/>
  <c r="N1078" i="144"/>
  <c r="O1078" i="144"/>
  <c r="N1079" i="144"/>
  <c r="O1079" i="144" s="1"/>
  <c r="N1080" i="144"/>
  <c r="O1080" i="144"/>
  <c r="N1081" i="144"/>
  <c r="O1081" i="144"/>
  <c r="N1082" i="144"/>
  <c r="O1082" i="144"/>
  <c r="N1083" i="144"/>
  <c r="O1083" i="144" s="1"/>
  <c r="N1084" i="144"/>
  <c r="O1084" i="144"/>
  <c r="N1085" i="144"/>
  <c r="O1085" i="144"/>
  <c r="N1086" i="144"/>
  <c r="O1086" i="144"/>
  <c r="N1087" i="144"/>
  <c r="O1087" i="144" s="1"/>
  <c r="N1088" i="144"/>
  <c r="O1088" i="144"/>
  <c r="N1089" i="144"/>
  <c r="O1089" i="144"/>
  <c r="N1090" i="144"/>
  <c r="O1090" i="144"/>
  <c r="N1091" i="144"/>
  <c r="O1091" i="144" s="1"/>
  <c r="N1092" i="144"/>
  <c r="O1092" i="144"/>
  <c r="N1093" i="144"/>
  <c r="O1093" i="144"/>
  <c r="N1094" i="144"/>
  <c r="O1094" i="144"/>
  <c r="N1095" i="144"/>
  <c r="O1095" i="144" s="1"/>
  <c r="N1096" i="144"/>
  <c r="O1096" i="144"/>
  <c r="N1097" i="144"/>
  <c r="O1097" i="144"/>
  <c r="N1098" i="144"/>
  <c r="O1098" i="144"/>
  <c r="N1099" i="144"/>
  <c r="O1099" i="144" s="1"/>
  <c r="N1100" i="144"/>
  <c r="O1100" i="144"/>
  <c r="N1101" i="144"/>
  <c r="O1101" i="144"/>
  <c r="N1102" i="144"/>
  <c r="O1102" i="144"/>
  <c r="N1103" i="144"/>
  <c r="O1103" i="144" s="1"/>
  <c r="N1104" i="144"/>
  <c r="O1104" i="144"/>
  <c r="N1105" i="144"/>
  <c r="O1105" i="144"/>
  <c r="N1106" i="144"/>
  <c r="O1106" i="144"/>
  <c r="N1107" i="144"/>
  <c r="O1107" i="144" s="1"/>
  <c r="N1108" i="144"/>
  <c r="O1108" i="144"/>
  <c r="N1109" i="144"/>
  <c r="O1109" i="144"/>
  <c r="N1110" i="144"/>
  <c r="O1110" i="144"/>
  <c r="N1111" i="144"/>
  <c r="O1111" i="144" s="1"/>
  <c r="N1112" i="144"/>
  <c r="O1112" i="144"/>
  <c r="N1113" i="144"/>
  <c r="O1113" i="144" s="1"/>
  <c r="N1114" i="144"/>
  <c r="O1114" i="144"/>
  <c r="N1115" i="144"/>
  <c r="O1115" i="144" s="1"/>
  <c r="N1116" i="144"/>
  <c r="O1116" i="144"/>
  <c r="N1117" i="144"/>
  <c r="O1117" i="144" s="1"/>
  <c r="N1118" i="144"/>
  <c r="O1118" i="144" s="1"/>
  <c r="N1119" i="144"/>
  <c r="O1119" i="144" s="1"/>
  <c r="N1120" i="144"/>
  <c r="O1120" i="144"/>
  <c r="N1121" i="144"/>
  <c r="O1121" i="144" s="1"/>
  <c r="N1122" i="144"/>
  <c r="O1122" i="144" s="1"/>
  <c r="N1123" i="144"/>
  <c r="O1123" i="144" s="1"/>
  <c r="N1124" i="144"/>
  <c r="O1124" i="144"/>
  <c r="N1125" i="144"/>
  <c r="O1125" i="144"/>
  <c r="N1126" i="144"/>
  <c r="O1126" i="144" s="1"/>
  <c r="N1127" i="144"/>
  <c r="O1127" i="144" s="1"/>
  <c r="N1128" i="144"/>
  <c r="O1128" i="144"/>
  <c r="N1129" i="144"/>
  <c r="O1129" i="144"/>
  <c r="N1130" i="144"/>
  <c r="O1130" i="144" s="1"/>
  <c r="N1131" i="144"/>
  <c r="O1131" i="144" s="1"/>
  <c r="N1132" i="144"/>
  <c r="O1132" i="144"/>
  <c r="N1133" i="144"/>
  <c r="O1133" i="144" s="1"/>
  <c r="N1134" i="144"/>
  <c r="O1134" i="144" s="1"/>
  <c r="N1135" i="144"/>
  <c r="O1135" i="144" s="1"/>
  <c r="N1136" i="144"/>
  <c r="O1136" i="144"/>
  <c r="N1137" i="144"/>
  <c r="O1137" i="144" s="1"/>
  <c r="N1138" i="144"/>
  <c r="O1138" i="144" s="1"/>
  <c r="N1139" i="144"/>
  <c r="O1139" i="144" s="1"/>
  <c r="N1140" i="144"/>
  <c r="O1140" i="144"/>
  <c r="N1141" i="144"/>
  <c r="O1141" i="144"/>
  <c r="N1142" i="144"/>
  <c r="O1142" i="144" s="1"/>
  <c r="N1143" i="144"/>
  <c r="O1143" i="144" s="1"/>
  <c r="N1144" i="144"/>
  <c r="O1144" i="144"/>
  <c r="N1145" i="144"/>
  <c r="O1145" i="144"/>
  <c r="N1146" i="144"/>
  <c r="O1146" i="144" s="1"/>
  <c r="N1147" i="144"/>
  <c r="O1147" i="144" s="1"/>
  <c r="N1148" i="144"/>
  <c r="O1148" i="144"/>
  <c r="N1149" i="144"/>
  <c r="O1149" i="144" s="1"/>
  <c r="N1150" i="144"/>
  <c r="O1150" i="144" s="1"/>
  <c r="N1151" i="144"/>
  <c r="O1151" i="144" s="1"/>
  <c r="N1152" i="144"/>
  <c r="O1152" i="144"/>
  <c r="N1153" i="144"/>
  <c r="O1153" i="144" s="1"/>
  <c r="N1154" i="144"/>
  <c r="O1154" i="144" s="1"/>
  <c r="N1155" i="144"/>
  <c r="O1155" i="144" s="1"/>
  <c r="N1156" i="144"/>
  <c r="O1156" i="144"/>
  <c r="N1157" i="144"/>
  <c r="O1157" i="144"/>
  <c r="N1158" i="144"/>
  <c r="O1158" i="144" s="1"/>
  <c r="N1159" i="144"/>
  <c r="O1159" i="144" s="1"/>
  <c r="N1160" i="144"/>
  <c r="O1160" i="144"/>
  <c r="N1161" i="144"/>
  <c r="O1161" i="144"/>
  <c r="N1162" i="144"/>
  <c r="O1162" i="144" s="1"/>
  <c r="N1163" i="144"/>
  <c r="O1163" i="144" s="1"/>
  <c r="N1164" i="144"/>
  <c r="O1164" i="144"/>
  <c r="N1165" i="144"/>
  <c r="O1165" i="144" s="1"/>
  <c r="N1166" i="144"/>
  <c r="O1166" i="144" s="1"/>
  <c r="N1167" i="144"/>
  <c r="O1167" i="144" s="1"/>
  <c r="N1168" i="144"/>
  <c r="O1168" i="144"/>
  <c r="N1169" i="144"/>
  <c r="O1169" i="144" s="1"/>
  <c r="N1170" i="144"/>
  <c r="O1170" i="144" s="1"/>
  <c r="N1171" i="144"/>
  <c r="O1171" i="144" s="1"/>
  <c r="N1172" i="144"/>
  <c r="O1172" i="144"/>
  <c r="N1173" i="144"/>
  <c r="O1173" i="144"/>
  <c r="N1174" i="144"/>
  <c r="O1174" i="144" s="1"/>
  <c r="N1175" i="144"/>
  <c r="O1175" i="144" s="1"/>
  <c r="N1176" i="144"/>
  <c r="O1176" i="144"/>
  <c r="N1177" i="144"/>
  <c r="O1177" i="144"/>
  <c r="N1178" i="144"/>
  <c r="O1178" i="144" s="1"/>
  <c r="N1179" i="144"/>
  <c r="O1179" i="144" s="1"/>
  <c r="N1180" i="144"/>
  <c r="O1180" i="144"/>
  <c r="N1181" i="144"/>
  <c r="O1181" i="144" s="1"/>
  <c r="N1182" i="144"/>
  <c r="O1182" i="144" s="1"/>
  <c r="N1183" i="144"/>
  <c r="O1183" i="144" s="1"/>
  <c r="N1184" i="144"/>
  <c r="O1184" i="144"/>
  <c r="N1185" i="144"/>
  <c r="O1185" i="144" s="1"/>
  <c r="N1186" i="144"/>
  <c r="O1186" i="144" s="1"/>
  <c r="N1187" i="144"/>
  <c r="O1187" i="144" s="1"/>
  <c r="N1188" i="144"/>
  <c r="O1188" i="144"/>
  <c r="N1189" i="144"/>
  <c r="O1189" i="144"/>
  <c r="N1190" i="144"/>
  <c r="O1190" i="144" s="1"/>
  <c r="N1191" i="144"/>
  <c r="O1191" i="144" s="1"/>
  <c r="N1192" i="144"/>
  <c r="O1192" i="144" s="1"/>
  <c r="N1193" i="144"/>
  <c r="O1193" i="144"/>
  <c r="N1194" i="144"/>
  <c r="O1194" i="144" s="1"/>
  <c r="N1195" i="144"/>
  <c r="O1195" i="144" s="1"/>
  <c r="N1196" i="144"/>
  <c r="O1196" i="144" s="1"/>
  <c r="N1197" i="144"/>
  <c r="O1197" i="144" s="1"/>
  <c r="N1198" i="144"/>
  <c r="O1198" i="144" s="1"/>
  <c r="N1199" i="144"/>
  <c r="O1199" i="144" s="1"/>
  <c r="N1200" i="144"/>
  <c r="O1200" i="144"/>
  <c r="N1201" i="144"/>
  <c r="O1201" i="144" s="1"/>
  <c r="N1202" i="144"/>
  <c r="O1202" i="144" s="1"/>
  <c r="N1203" i="144"/>
  <c r="O1203" i="144" s="1"/>
  <c r="N1204" i="144"/>
  <c r="O1204" i="144"/>
  <c r="N1205" i="144"/>
  <c r="O1205" i="144"/>
  <c r="N1206" i="144"/>
  <c r="O1206" i="144" s="1"/>
  <c r="N1207" i="144"/>
  <c r="O1207" i="144" s="1"/>
  <c r="N1208" i="144"/>
  <c r="O1208" i="144" s="1"/>
  <c r="N1209" i="144"/>
  <c r="O1209" i="144"/>
  <c r="N1210" i="144"/>
  <c r="O1210" i="144" s="1"/>
  <c r="N1211" i="144"/>
  <c r="O1211" i="144" s="1"/>
  <c r="N1212" i="144"/>
  <c r="O1212" i="144" s="1"/>
  <c r="N1213" i="144"/>
  <c r="O1213" i="144" s="1"/>
  <c r="N1214" i="144"/>
  <c r="O1214" i="144" s="1"/>
  <c r="N1215" i="144"/>
  <c r="O1215" i="144" s="1"/>
  <c r="N1216" i="144"/>
  <c r="O1216" i="144" s="1"/>
  <c r="N1217" i="144"/>
  <c r="O1217" i="144" s="1"/>
  <c r="N1218" i="144"/>
  <c r="O1218" i="144" s="1"/>
  <c r="N1219" i="144"/>
  <c r="O1219" i="144" s="1"/>
  <c r="N1220" i="144"/>
  <c r="O1220" i="144" s="1"/>
  <c r="N1221" i="144"/>
  <c r="O1221" i="144" s="1"/>
  <c r="N1222" i="144"/>
  <c r="O1222" i="144" s="1"/>
  <c r="N1223" i="144"/>
  <c r="O1223" i="144" s="1"/>
  <c r="N1224" i="144"/>
  <c r="O1224" i="144" s="1"/>
  <c r="N1225" i="144"/>
  <c r="O1225" i="144" s="1"/>
  <c r="N1226" i="144"/>
  <c r="O1226" i="144" s="1"/>
  <c r="N1227" i="144"/>
  <c r="O1227" i="144" s="1"/>
  <c r="N1228" i="144"/>
  <c r="O1228" i="144" s="1"/>
  <c r="N1229" i="144"/>
  <c r="O1229" i="144" s="1"/>
  <c r="N1230" i="144"/>
  <c r="O1230" i="144" s="1"/>
  <c r="N1231" i="144"/>
  <c r="O1231" i="144" s="1"/>
  <c r="N1232" i="144"/>
  <c r="O1232" i="144" s="1"/>
  <c r="N1233" i="144"/>
  <c r="O1233" i="144" s="1"/>
  <c r="N1234" i="144"/>
  <c r="O1234" i="144" s="1"/>
  <c r="N1235" i="144"/>
  <c r="O1235" i="144" s="1"/>
  <c r="N1236" i="144"/>
  <c r="O1236" i="144" s="1"/>
  <c r="N1237" i="144"/>
  <c r="O1237" i="144" s="1"/>
  <c r="N1238" i="144"/>
  <c r="O1238" i="144" s="1"/>
  <c r="N1239" i="144"/>
  <c r="O1239" i="144" s="1"/>
  <c r="N1240" i="144"/>
  <c r="O1240" i="144" s="1"/>
  <c r="N1241" i="144"/>
  <c r="O1241" i="144" s="1"/>
  <c r="N1242" i="144"/>
  <c r="O1242" i="144" s="1"/>
  <c r="N1243" i="144"/>
  <c r="O1243" i="144" s="1"/>
  <c r="N1244" i="144"/>
  <c r="O1244" i="144" s="1"/>
  <c r="N1245" i="144"/>
  <c r="O1245" i="144" s="1"/>
  <c r="N1246" i="144"/>
  <c r="O1246" i="144" s="1"/>
  <c r="N1247" i="144"/>
  <c r="O1247" i="144" s="1"/>
  <c r="N1248" i="144"/>
  <c r="O1248" i="144" s="1"/>
  <c r="N1249" i="144"/>
  <c r="O1249" i="144" s="1"/>
  <c r="N1250" i="144"/>
  <c r="O1250" i="144" s="1"/>
  <c r="N1251" i="144"/>
  <c r="O1251" i="144" s="1"/>
  <c r="N1252" i="144"/>
  <c r="O1252" i="144" s="1"/>
  <c r="N1253" i="144"/>
  <c r="O1253" i="144" s="1"/>
  <c r="N1254" i="144"/>
  <c r="O1254" i="144" s="1"/>
  <c r="N1255" i="144"/>
  <c r="O1255" i="144" s="1"/>
  <c r="N1256" i="144"/>
  <c r="O1256" i="144" s="1"/>
  <c r="N1257" i="144"/>
  <c r="O1257" i="144" s="1"/>
  <c r="N1258" i="144"/>
  <c r="O1258" i="144" s="1"/>
  <c r="N1259" i="144"/>
  <c r="O1259" i="144" s="1"/>
  <c r="N1260" i="144"/>
  <c r="O1260" i="144" s="1"/>
  <c r="N1261" i="144"/>
  <c r="O1261" i="144" s="1"/>
  <c r="N1262" i="144"/>
  <c r="O1262" i="144" s="1"/>
  <c r="N1263" i="144"/>
  <c r="O1263" i="144" s="1"/>
  <c r="N1264" i="144"/>
  <c r="O1264" i="144" s="1"/>
  <c r="N1265" i="144"/>
  <c r="O1265" i="144" s="1"/>
  <c r="N1266" i="144"/>
  <c r="O1266" i="144" s="1"/>
  <c r="N1267" i="144"/>
  <c r="O1267" i="144" s="1"/>
  <c r="N1268" i="144"/>
  <c r="O1268" i="144" s="1"/>
  <c r="N1269" i="144"/>
  <c r="O1269" i="144" s="1"/>
  <c r="N1270" i="144"/>
  <c r="O1270" i="144" s="1"/>
  <c r="N1271" i="144"/>
  <c r="O1271" i="144" s="1"/>
  <c r="N1272" i="144"/>
  <c r="O1272" i="144" s="1"/>
  <c r="N1273" i="144"/>
  <c r="O1273" i="144" s="1"/>
  <c r="N1274" i="144"/>
  <c r="O1274" i="144" s="1"/>
  <c r="N1275" i="144"/>
  <c r="O1275" i="144" s="1"/>
  <c r="N1276" i="144"/>
  <c r="O1276" i="144" s="1"/>
  <c r="N1277" i="144"/>
  <c r="O1277" i="144" s="1"/>
  <c r="N1278" i="144"/>
  <c r="O1278" i="144" s="1"/>
  <c r="N1279" i="144"/>
  <c r="O1279" i="144" s="1"/>
  <c r="N1280" i="144"/>
  <c r="O1280" i="144" s="1"/>
  <c r="N1281" i="144"/>
  <c r="O1281" i="144" s="1"/>
  <c r="N1282" i="144"/>
  <c r="O1282" i="144" s="1"/>
  <c r="N1283" i="144"/>
  <c r="O1283" i="144" s="1"/>
  <c r="N1284" i="144"/>
  <c r="O1284" i="144" s="1"/>
  <c r="N1285" i="144"/>
  <c r="O1285" i="144" s="1"/>
  <c r="N1286" i="144"/>
  <c r="O1286" i="144" s="1"/>
  <c r="N1287" i="144"/>
  <c r="O1287" i="144" s="1"/>
  <c r="N1288" i="144"/>
  <c r="O1288" i="144" s="1"/>
  <c r="N1289" i="144"/>
  <c r="O1289" i="144" s="1"/>
  <c r="N1290" i="144"/>
  <c r="O1290" i="144" s="1"/>
  <c r="N1291" i="144"/>
  <c r="O1291" i="144" s="1"/>
  <c r="N1292" i="144"/>
  <c r="O1292" i="144" s="1"/>
  <c r="N1293" i="144"/>
  <c r="O1293" i="144" s="1"/>
  <c r="N1294" i="144"/>
  <c r="O1294" i="144" s="1"/>
  <c r="N1295" i="144"/>
  <c r="O1295" i="144" s="1"/>
  <c r="N1296" i="144"/>
  <c r="O1296" i="144" s="1"/>
  <c r="N1297" i="144"/>
  <c r="O1297" i="144" s="1"/>
  <c r="N1298" i="144"/>
  <c r="O1298" i="144" s="1"/>
  <c r="N1299" i="144"/>
  <c r="O1299" i="144" s="1"/>
  <c r="N1300" i="144"/>
  <c r="O1300" i="144" s="1"/>
  <c r="N1301" i="144"/>
  <c r="O1301" i="144" s="1"/>
  <c r="N1302" i="144"/>
  <c r="O1302" i="144" s="1"/>
  <c r="N1303" i="144"/>
  <c r="O1303" i="144" s="1"/>
  <c r="N1304" i="144"/>
  <c r="O1304" i="144" s="1"/>
  <c r="N1305" i="144"/>
  <c r="O1305" i="144" s="1"/>
  <c r="N1306" i="144"/>
  <c r="O1306" i="144" s="1"/>
  <c r="N1307" i="144"/>
  <c r="O1307" i="144" s="1"/>
  <c r="N1308" i="144"/>
  <c r="O1308" i="144" s="1"/>
  <c r="N1309" i="144"/>
  <c r="O1309" i="144" s="1"/>
  <c r="N1310" i="144"/>
  <c r="O1310" i="144" s="1"/>
  <c r="N1311" i="144"/>
  <c r="O1311" i="144" s="1"/>
  <c r="N1312" i="144"/>
  <c r="O1312" i="144" s="1"/>
  <c r="N1313" i="144"/>
  <c r="O1313" i="144" s="1"/>
  <c r="N1314" i="144"/>
  <c r="O1314" i="144" s="1"/>
  <c r="N1315" i="144"/>
  <c r="O1315" i="144" s="1"/>
  <c r="N1316" i="144"/>
  <c r="O1316" i="144" s="1"/>
  <c r="N1317" i="144"/>
  <c r="O1317" i="144" s="1"/>
  <c r="N1318" i="144"/>
  <c r="O1318" i="144" s="1"/>
  <c r="N1319" i="144"/>
  <c r="O1319" i="144" s="1"/>
  <c r="N1320" i="144"/>
  <c r="O1320" i="144" s="1"/>
  <c r="N1321" i="144"/>
  <c r="O1321" i="144" s="1"/>
  <c r="N1322" i="144"/>
  <c r="O1322" i="144" s="1"/>
  <c r="N1323" i="144"/>
  <c r="O1323" i="144" s="1"/>
  <c r="N1324" i="144"/>
  <c r="O1324" i="144" s="1"/>
  <c r="N1325" i="144"/>
  <c r="O1325" i="144" s="1"/>
  <c r="N1326" i="144"/>
  <c r="O1326" i="144" s="1"/>
  <c r="N1327" i="144"/>
  <c r="O1327" i="144" s="1"/>
  <c r="N1328" i="144"/>
  <c r="O1328" i="144" s="1"/>
  <c r="N1329" i="144"/>
  <c r="O1329" i="144" s="1"/>
  <c r="N1330" i="144"/>
  <c r="O1330" i="144" s="1"/>
  <c r="N1331" i="144"/>
  <c r="O1331" i="144" s="1"/>
  <c r="N1332" i="144"/>
  <c r="O1332" i="144" s="1"/>
  <c r="N1333" i="144"/>
  <c r="O1333" i="144" s="1"/>
  <c r="N1334" i="144"/>
  <c r="O1334" i="144" s="1"/>
  <c r="N1335" i="144"/>
  <c r="O1335" i="144" s="1"/>
  <c r="N1336" i="144"/>
  <c r="O1336" i="144" s="1"/>
  <c r="N1337" i="144"/>
  <c r="O1337" i="144" s="1"/>
  <c r="N1338" i="144"/>
  <c r="O1338" i="144" s="1"/>
  <c r="N1339" i="144"/>
  <c r="O1339" i="144" s="1"/>
  <c r="N1340" i="144"/>
  <c r="O1340" i="144" s="1"/>
  <c r="N1341" i="144"/>
  <c r="O1341" i="144" s="1"/>
  <c r="N1342" i="144"/>
  <c r="O1342" i="144" s="1"/>
  <c r="N1343" i="144"/>
  <c r="O1343" i="144" s="1"/>
  <c r="N1344" i="144"/>
  <c r="O1344" i="144" s="1"/>
  <c r="N1345" i="144"/>
  <c r="O1345" i="144" s="1"/>
  <c r="N1346" i="144"/>
  <c r="O1346" i="144" s="1"/>
  <c r="N1347" i="144"/>
  <c r="O1347" i="144" s="1"/>
  <c r="N1348" i="144"/>
  <c r="O1348" i="144" s="1"/>
  <c r="N1349" i="144"/>
  <c r="O1349" i="144" s="1"/>
  <c r="N1350" i="144"/>
  <c r="O1350" i="144" s="1"/>
  <c r="N1351" i="144"/>
  <c r="O1351" i="144" s="1"/>
  <c r="N1352" i="144"/>
  <c r="O1352" i="144" s="1"/>
  <c r="N1353" i="144"/>
  <c r="O1353" i="144" s="1"/>
  <c r="N1354" i="144"/>
  <c r="O1354" i="144" s="1"/>
  <c r="N1355" i="144"/>
  <c r="O1355" i="144" s="1"/>
  <c r="N1356" i="144"/>
  <c r="O1356" i="144" s="1"/>
  <c r="N1357" i="144"/>
  <c r="O1357" i="144" s="1"/>
  <c r="N1358" i="144"/>
  <c r="O1358" i="144" s="1"/>
  <c r="N1359" i="144"/>
  <c r="O1359" i="144" s="1"/>
  <c r="N1360" i="144"/>
  <c r="O1360" i="144"/>
  <c r="N1361" i="144"/>
  <c r="O1361" i="144"/>
  <c r="N1362" i="144"/>
  <c r="O1362" i="144"/>
  <c r="N1363" i="144"/>
  <c r="O1363" i="144" s="1"/>
  <c r="N1364" i="144"/>
  <c r="O1364" i="144" s="1"/>
  <c r="N1365" i="144"/>
  <c r="O1365" i="144" s="1"/>
  <c r="N1366" i="144"/>
  <c r="O1366" i="144" s="1"/>
  <c r="N1367" i="144"/>
  <c r="O1367" i="144" s="1"/>
  <c r="N1368" i="144"/>
  <c r="O1368" i="144"/>
  <c r="N1369" i="144"/>
  <c r="O1369" i="144"/>
  <c r="N1370" i="144"/>
  <c r="O1370" i="144"/>
  <c r="N1371" i="144"/>
  <c r="O1371" i="144" s="1"/>
  <c r="N1372" i="144"/>
  <c r="O1372" i="144" s="1"/>
  <c r="N1373" i="144"/>
  <c r="O1373" i="144" s="1"/>
  <c r="N1374" i="144"/>
  <c r="O1374" i="144" s="1"/>
  <c r="N1375" i="144"/>
  <c r="O1375" i="144" s="1"/>
  <c r="N1376" i="144"/>
  <c r="O1376" i="144"/>
  <c r="N1377" i="144"/>
  <c r="O1377" i="144"/>
  <c r="N1378" i="144"/>
  <c r="O1378" i="144"/>
  <c r="N1379" i="144"/>
  <c r="O1379" i="144" s="1"/>
  <c r="N1380" i="144"/>
  <c r="O1380" i="144" s="1"/>
  <c r="N1381" i="144"/>
  <c r="O1381" i="144" s="1"/>
  <c r="N1382" i="144"/>
  <c r="O1382" i="144" s="1"/>
  <c r="N1383" i="144"/>
  <c r="O1383" i="144" s="1"/>
  <c r="N1384" i="144"/>
  <c r="O1384" i="144" s="1"/>
  <c r="N1385" i="144"/>
  <c r="O1385" i="144" s="1"/>
  <c r="N1386" i="144"/>
  <c r="O1386" i="144" s="1"/>
  <c r="N1387" i="144"/>
  <c r="O1387" i="144" s="1"/>
  <c r="N1388" i="144"/>
  <c r="O1388" i="144" s="1"/>
  <c r="N1389" i="144"/>
  <c r="O1389" i="144" s="1"/>
  <c r="N1390" i="144"/>
  <c r="O1390" i="144" s="1"/>
  <c r="N1391" i="144"/>
  <c r="O1391" i="144" s="1"/>
  <c r="N1392" i="144"/>
  <c r="O1392" i="144" s="1"/>
  <c r="N1393" i="144"/>
  <c r="O1393" i="144" s="1"/>
  <c r="N1394" i="144"/>
  <c r="O1394" i="144" s="1"/>
  <c r="N1395" i="144"/>
  <c r="O1395" i="144" s="1"/>
  <c r="N1396" i="144"/>
  <c r="O1396" i="144" s="1"/>
  <c r="N1397" i="144"/>
  <c r="O1397" i="144" s="1"/>
  <c r="N1398" i="144"/>
  <c r="O1398" i="144" s="1"/>
  <c r="N1399" i="144"/>
  <c r="O1399" i="144" s="1"/>
  <c r="N1400" i="144"/>
  <c r="O1400" i="144" s="1"/>
  <c r="N1401" i="144"/>
  <c r="O1401" i="144" s="1"/>
  <c r="N1402" i="144"/>
  <c r="O1402" i="144" s="1"/>
  <c r="N1403" i="144"/>
  <c r="O1403" i="144" s="1"/>
  <c r="N1404" i="144"/>
  <c r="O1404" i="144" s="1"/>
  <c r="N1405" i="144"/>
  <c r="O1405" i="144" s="1"/>
  <c r="N1406" i="144"/>
  <c r="O1406" i="144" s="1"/>
  <c r="N1407" i="144"/>
  <c r="O1407" i="144" s="1"/>
  <c r="N1408" i="144"/>
  <c r="O1408" i="144" s="1"/>
  <c r="N1409" i="144"/>
  <c r="O1409" i="144" s="1"/>
  <c r="N1410" i="144"/>
  <c r="O1410" i="144" s="1"/>
  <c r="N1411" i="144"/>
  <c r="O1411" i="144" s="1"/>
  <c r="N1412" i="144"/>
  <c r="O1412" i="144" s="1"/>
  <c r="N1413" i="144"/>
  <c r="O1413" i="144" s="1"/>
  <c r="N1414" i="144"/>
  <c r="O1414" i="144" s="1"/>
  <c r="N1415" i="144"/>
  <c r="O1415" i="144" s="1"/>
  <c r="N1416" i="144"/>
  <c r="O1416" i="144" s="1"/>
  <c r="N1417" i="144"/>
  <c r="O1417" i="144" s="1"/>
  <c r="N1418" i="144"/>
  <c r="O1418" i="144" s="1"/>
  <c r="N1419" i="144"/>
  <c r="O1419" i="144" s="1"/>
  <c r="N1420" i="144"/>
  <c r="O1420" i="144" s="1"/>
  <c r="N1421" i="144"/>
  <c r="O1421" i="144" s="1"/>
  <c r="N1422" i="144"/>
  <c r="O1422" i="144" s="1"/>
  <c r="N1423" i="144"/>
  <c r="O1423" i="144" s="1"/>
  <c r="N1424" i="144"/>
  <c r="O1424" i="144" s="1"/>
  <c r="N1425" i="144"/>
  <c r="O1425" i="144" s="1"/>
  <c r="N1426" i="144"/>
  <c r="O1426" i="144" s="1"/>
  <c r="N1427" i="144"/>
  <c r="O1427" i="144" s="1"/>
  <c r="N1428" i="144"/>
  <c r="O1428" i="144" s="1"/>
  <c r="N1429" i="144"/>
  <c r="O1429" i="144" s="1"/>
  <c r="N1430" i="144"/>
  <c r="O1430" i="144" s="1"/>
  <c r="N1431" i="144"/>
  <c r="O1431" i="144" s="1"/>
  <c r="N1432" i="144"/>
  <c r="O1432" i="144" s="1"/>
  <c r="N1433" i="144"/>
  <c r="O1433" i="144" s="1"/>
  <c r="N1434" i="144"/>
  <c r="O1434" i="144" s="1"/>
  <c r="N1435" i="144"/>
  <c r="O1435" i="144" s="1"/>
  <c r="N1436" i="144"/>
  <c r="O1436" i="144" s="1"/>
  <c r="N1437" i="144"/>
  <c r="O1437" i="144" s="1"/>
  <c r="N1438" i="144"/>
  <c r="O1438" i="144" s="1"/>
  <c r="N1439" i="144"/>
  <c r="O1439" i="144" s="1"/>
  <c r="N1440" i="144"/>
  <c r="O1440" i="144" s="1"/>
  <c r="N1441" i="144"/>
  <c r="O1441" i="144" s="1"/>
  <c r="N1442" i="144"/>
  <c r="O1442" i="144" s="1"/>
  <c r="N1443" i="144"/>
  <c r="O1443" i="144" s="1"/>
  <c r="N1444" i="144"/>
  <c r="O1444" i="144" s="1"/>
  <c r="N1445" i="144"/>
  <c r="O1445" i="144" s="1"/>
  <c r="N1446" i="144"/>
  <c r="O1446" i="144" s="1"/>
  <c r="N1447" i="144"/>
  <c r="O1447" i="144" s="1"/>
  <c r="N1448" i="144"/>
  <c r="O1448" i="144" s="1"/>
  <c r="N1449" i="144"/>
  <c r="O1449" i="144" s="1"/>
  <c r="N1450" i="144"/>
  <c r="O1450" i="144" s="1"/>
  <c r="N1451" i="144"/>
  <c r="O1451" i="144" s="1"/>
  <c r="N1452" i="144"/>
  <c r="O1452" i="144" s="1"/>
  <c r="N1453" i="144"/>
  <c r="O1453" i="144" s="1"/>
  <c r="N1454" i="144"/>
  <c r="O1454" i="144" s="1"/>
  <c r="N1455" i="144"/>
  <c r="O1455" i="144" s="1"/>
  <c r="N1456" i="144"/>
  <c r="O1456" i="144" s="1"/>
  <c r="N1457" i="144"/>
  <c r="O1457" i="144" s="1"/>
  <c r="N1458" i="144"/>
  <c r="O1458" i="144" s="1"/>
  <c r="N1459" i="144"/>
  <c r="O1459" i="144" s="1"/>
  <c r="N1460" i="144"/>
  <c r="O1460" i="144" s="1"/>
  <c r="N1461" i="144"/>
  <c r="O1461" i="144" s="1"/>
  <c r="N1462" i="144"/>
  <c r="O1462" i="144" s="1"/>
  <c r="N1463" i="144"/>
  <c r="O1463" i="144" s="1"/>
  <c r="N1464" i="144"/>
  <c r="O1464" i="144" s="1"/>
  <c r="N1465" i="144"/>
  <c r="O1465" i="144" s="1"/>
  <c r="N1466" i="144"/>
  <c r="O1466" i="144" s="1"/>
  <c r="N1467" i="144"/>
  <c r="O1467" i="144" s="1"/>
  <c r="N1468" i="144"/>
  <c r="O1468" i="144" s="1"/>
  <c r="N1469" i="144"/>
  <c r="O1469" i="144" s="1"/>
  <c r="N1470" i="144"/>
  <c r="O1470" i="144" s="1"/>
  <c r="N1471" i="144"/>
  <c r="O1471" i="144" s="1"/>
  <c r="N1472" i="144"/>
  <c r="O1472" i="144" s="1"/>
  <c r="N1473" i="144"/>
  <c r="O1473" i="144" s="1"/>
  <c r="N1474" i="144"/>
  <c r="O1474" i="144" s="1"/>
  <c r="N1475" i="144"/>
  <c r="O1475" i="144" s="1"/>
  <c r="N1476" i="144"/>
  <c r="O1476" i="144" s="1"/>
  <c r="N1477" i="144"/>
  <c r="O1477" i="144" s="1"/>
  <c r="N1478" i="144"/>
  <c r="O1478" i="144" s="1"/>
  <c r="N1479" i="144"/>
  <c r="O1479" i="144" s="1"/>
  <c r="N1480" i="144"/>
  <c r="O1480" i="144" s="1"/>
  <c r="N1481" i="144"/>
  <c r="O1481" i="144" s="1"/>
  <c r="N1482" i="144"/>
  <c r="O1482" i="144" s="1"/>
  <c r="N1483" i="144"/>
  <c r="O1483" i="144" s="1"/>
  <c r="N1484" i="144"/>
  <c r="O1484" i="144" s="1"/>
  <c r="N1485" i="144"/>
  <c r="O1485" i="144" s="1"/>
  <c r="N1486" i="144"/>
  <c r="O1486" i="144" s="1"/>
  <c r="N1487" i="144"/>
  <c r="O1487" i="144" s="1"/>
  <c r="N1488" i="144"/>
  <c r="O1488" i="144" s="1"/>
  <c r="N1489" i="144"/>
  <c r="O1489" i="144" s="1"/>
  <c r="N1490" i="144"/>
  <c r="O1490" i="144" s="1"/>
  <c r="N1491" i="144"/>
  <c r="O1491" i="144" s="1"/>
  <c r="N1492" i="144"/>
  <c r="O1492" i="144" s="1"/>
  <c r="N1493" i="144"/>
  <c r="O1493" i="144" s="1"/>
  <c r="N1494" i="144"/>
  <c r="O1494" i="144" s="1"/>
  <c r="N1495" i="144"/>
  <c r="O1495" i="144" s="1"/>
  <c r="N1496" i="144"/>
  <c r="O1496" i="144" s="1"/>
  <c r="N1497" i="144"/>
  <c r="O1497" i="144" s="1"/>
  <c r="AE118" i="81"/>
  <c r="AE120" i="81"/>
  <c r="AE119" i="81"/>
  <c r="AF119" i="81"/>
  <c r="AG119" i="81"/>
  <c r="AH119" i="81"/>
  <c r="AI119" i="81"/>
  <c r="AF120" i="81"/>
  <c r="AG120" i="81"/>
  <c r="AH120" i="81"/>
  <c r="AI120" i="81"/>
  <c r="AI118" i="81"/>
  <c r="AF118" i="81"/>
  <c r="AG118" i="81"/>
  <c r="AH118" i="81"/>
  <c r="AB154" i="182" l="1"/>
  <c r="AD148" i="182"/>
  <c r="AE148" i="182"/>
  <c r="AF148" i="182"/>
  <c r="AC148" i="182"/>
  <c r="AB148" i="182"/>
  <c r="AC141" i="182"/>
  <c r="AD141" i="182"/>
  <c r="AE141" i="182"/>
  <c r="AF141" i="182"/>
  <c r="AC142" i="182"/>
  <c r="AD142" i="182"/>
  <c r="AE142" i="182"/>
  <c r="AF142" i="182"/>
  <c r="AD140" i="182"/>
  <c r="AE140" i="182"/>
  <c r="AF140" i="182"/>
  <c r="AC140" i="182"/>
  <c r="K23" i="150"/>
  <c r="AD154" i="182"/>
  <c r="AE154" i="182"/>
  <c r="AF154" i="182"/>
  <c r="AD152" i="182"/>
  <c r="AE152" i="182"/>
  <c r="AF152" i="182"/>
  <c r="AC154" i="182"/>
  <c r="AC152" i="182"/>
  <c r="AD135" i="182"/>
  <c r="AE135" i="182"/>
  <c r="AF135" i="182"/>
  <c r="AD136" i="182"/>
  <c r="AE136" i="182"/>
  <c r="AF136" i="182"/>
  <c r="AC136" i="182"/>
  <c r="AC135" i="182"/>
  <c r="AD158" i="182"/>
  <c r="AE158" i="182"/>
  <c r="AF158" i="182"/>
  <c r="AD159" i="182"/>
  <c r="AE159" i="182"/>
  <c r="AF159" i="182"/>
  <c r="AD161" i="182"/>
  <c r="AE161" i="182"/>
  <c r="AF161" i="182"/>
  <c r="AD162" i="182"/>
  <c r="AE162" i="182"/>
  <c r="AF162" i="182"/>
  <c r="AD164" i="182"/>
  <c r="AE164" i="182"/>
  <c r="AF164" i="182"/>
  <c r="AC164" i="182"/>
  <c r="AC162" i="182"/>
  <c r="AC161" i="182"/>
  <c r="AC159" i="182"/>
  <c r="AC158" i="182"/>
  <c r="AD168" i="182"/>
  <c r="AE168" i="182"/>
  <c r="AF168" i="182"/>
  <c r="AD169" i="182"/>
  <c r="AE169" i="182"/>
  <c r="AF169" i="182"/>
  <c r="AD170" i="182"/>
  <c r="AE170" i="182"/>
  <c r="AF170" i="182"/>
  <c r="AC169" i="182"/>
  <c r="AC170" i="182"/>
  <c r="AC168" i="182"/>
  <c r="AB169" i="182"/>
  <c r="AB168" i="182"/>
  <c r="Y13" i="142"/>
  <c r="V13" i="142"/>
  <c r="R13" i="142"/>
  <c r="M13" i="142"/>
  <c r="I13" i="142"/>
  <c r="H13" i="142"/>
  <c r="G13" i="142"/>
  <c r="F13" i="142"/>
  <c r="AA148" i="182"/>
  <c r="AC114" i="182" l="1"/>
  <c r="AD114" i="182"/>
  <c r="AE114" i="182"/>
  <c r="AF114" i="182"/>
  <c r="AC124" i="182"/>
  <c r="AD124" i="182"/>
  <c r="AE124" i="182"/>
  <c r="AF124" i="182"/>
  <c r="AC125" i="182"/>
  <c r="AD125" i="182"/>
  <c r="AE125" i="182"/>
  <c r="AF125" i="182"/>
  <c r="AC121" i="182"/>
  <c r="AD121" i="182"/>
  <c r="AE121" i="182"/>
  <c r="AF121" i="182"/>
  <c r="AC122" i="182"/>
  <c r="AD122" i="182"/>
  <c r="AE122" i="182"/>
  <c r="AF122" i="182"/>
  <c r="AC119" i="182"/>
  <c r="AD119" i="182"/>
  <c r="AE119" i="182"/>
  <c r="AF119" i="182"/>
  <c r="H16" i="115"/>
  <c r="AC118" i="182" s="1"/>
  <c r="I16" i="115"/>
  <c r="AD118" i="182" s="1"/>
  <c r="J16" i="115"/>
  <c r="AE118" i="182" s="1"/>
  <c r="K16" i="115"/>
  <c r="AF118" i="182" s="1"/>
  <c r="AC117" i="182"/>
  <c r="AD117" i="182"/>
  <c r="AE117" i="182"/>
  <c r="AF117" i="182"/>
  <c r="H11" i="115"/>
  <c r="AC116" i="182" s="1"/>
  <c r="I11" i="115"/>
  <c r="AD116" i="182" s="1"/>
  <c r="J11" i="115"/>
  <c r="AE116" i="182" s="1"/>
  <c r="K11" i="115"/>
  <c r="AF116" i="182" s="1"/>
  <c r="G11" i="115"/>
  <c r="H9" i="115"/>
  <c r="AC115" i="182" s="1"/>
  <c r="I9" i="115"/>
  <c r="AD115" i="182" s="1"/>
  <c r="J9" i="115"/>
  <c r="AE115" i="182" s="1"/>
  <c r="K9" i="115"/>
  <c r="AF115" i="182" s="1"/>
  <c r="AB142" i="182"/>
  <c r="G140" i="194" s="1"/>
  <c r="AB141" i="182"/>
  <c r="I379" i="146"/>
  <c r="N379" i="146"/>
  <c r="AB158" i="182"/>
  <c r="E11" i="152"/>
  <c r="F11" i="152"/>
  <c r="I11" i="152"/>
  <c r="AC131" i="182"/>
  <c r="AD131" i="182"/>
  <c r="AE131" i="182"/>
  <c r="AF131" i="182"/>
  <c r="D14" i="176"/>
  <c r="H17" i="176"/>
  <c r="G17" i="176"/>
  <c r="F17" i="176"/>
  <c r="BA167" i="176"/>
  <c r="AO167" i="176"/>
  <c r="AC169" i="176"/>
  <c r="AC167" i="176"/>
  <c r="Q167" i="176"/>
  <c r="E167" i="176"/>
  <c r="K166" i="176"/>
  <c r="N162" i="176"/>
  <c r="N142" i="176"/>
  <c r="AC11" i="152"/>
  <c r="AB11" i="152"/>
  <c r="N140" i="176"/>
  <c r="AB170" i="182"/>
  <c r="AD52" i="182"/>
  <c r="AE52" i="182"/>
  <c r="AF52" i="182"/>
  <c r="AC52" i="182"/>
  <c r="AB52" i="182"/>
  <c r="R101" i="138"/>
  <c r="R100" i="138"/>
  <c r="R99" i="138"/>
  <c r="R98" i="138"/>
  <c r="R97" i="138"/>
  <c r="AB96" i="182" l="1"/>
  <c r="AB80" i="182"/>
  <c r="AC80" i="182"/>
  <c r="AD80" i="182"/>
  <c r="AE80" i="182"/>
  <c r="AF80" i="182"/>
  <c r="AB81" i="182"/>
  <c r="AC81" i="182"/>
  <c r="AD81" i="182"/>
  <c r="AE81" i="182"/>
  <c r="AF81" i="182"/>
  <c r="AB82" i="182"/>
  <c r="AC82" i="182"/>
  <c r="AD82" i="182"/>
  <c r="AE82" i="182"/>
  <c r="AF82" i="182"/>
  <c r="AF79" i="182"/>
  <c r="AE79" i="182"/>
  <c r="AD79" i="182"/>
  <c r="AC79" i="182"/>
  <c r="AB79" i="182"/>
  <c r="AB77" i="182"/>
  <c r="AC77" i="182"/>
  <c r="AD77" i="182"/>
  <c r="AE77" i="182"/>
  <c r="AF77" i="182"/>
  <c r="AF76" i="182"/>
  <c r="AE76" i="182"/>
  <c r="AD76" i="182"/>
  <c r="AC76" i="182"/>
  <c r="AB76" i="182"/>
  <c r="AC72" i="182"/>
  <c r="AD72" i="182"/>
  <c r="AE72" i="182"/>
  <c r="AF72" i="182"/>
  <c r="AB72" i="182"/>
  <c r="AF70" i="182"/>
  <c r="AE70" i="182"/>
  <c r="AD70" i="182"/>
  <c r="AC70" i="182"/>
  <c r="AB70" i="182"/>
  <c r="AB66" i="182"/>
  <c r="AC66" i="182"/>
  <c r="AD66" i="182"/>
  <c r="AE66" i="182"/>
  <c r="AF66" i="182"/>
  <c r="AB67" i="182"/>
  <c r="AC67" i="182"/>
  <c r="AD67" i="182"/>
  <c r="AE67" i="182"/>
  <c r="AF67" i="182"/>
  <c r="AB68" i="182"/>
  <c r="AC68" i="182"/>
  <c r="AD68" i="182"/>
  <c r="AE68" i="182"/>
  <c r="AF68" i="182"/>
  <c r="AF65" i="182"/>
  <c r="AE65" i="182"/>
  <c r="AD65" i="182"/>
  <c r="AC65" i="182"/>
  <c r="AB65" i="182"/>
  <c r="AF23" i="182" l="1"/>
  <c r="AE23" i="182"/>
  <c r="AD23" i="182"/>
  <c r="AC23" i="182"/>
  <c r="AF22" i="182"/>
  <c r="AE22" i="182"/>
  <c r="AD22" i="182"/>
  <c r="AC22" i="182"/>
  <c r="AB22" i="182"/>
  <c r="AF21" i="182"/>
  <c r="AE21" i="182"/>
  <c r="AD21" i="182"/>
  <c r="AC21" i="182"/>
  <c r="AB21" i="182"/>
  <c r="AF20" i="182"/>
  <c r="AE20" i="182"/>
  <c r="AD20" i="182"/>
  <c r="AC20" i="182"/>
  <c r="AF19" i="182"/>
  <c r="AE19" i="182"/>
  <c r="AD19" i="182"/>
  <c r="AC19" i="182"/>
  <c r="AF18" i="182"/>
  <c r="AE18" i="182"/>
  <c r="AD18" i="182"/>
  <c r="AC18" i="182"/>
  <c r="AC13" i="182"/>
  <c r="AD13" i="182"/>
  <c r="AE13" i="182"/>
  <c r="AF13" i="182"/>
  <c r="AC14" i="182"/>
  <c r="AD14" i="182"/>
  <c r="AE14" i="182"/>
  <c r="AF14" i="182"/>
  <c r="AE15" i="182"/>
  <c r="AF15" i="182"/>
  <c r="AC16" i="182"/>
  <c r="AD16" i="182"/>
  <c r="AE16" i="182"/>
  <c r="AF16" i="182"/>
  <c r="AC11" i="182"/>
  <c r="AD11" i="182"/>
  <c r="AE11" i="182"/>
  <c r="AF11" i="182"/>
  <c r="AC28" i="182"/>
  <c r="AD28" i="182"/>
  <c r="AE28" i="182"/>
  <c r="AF28" i="182"/>
  <c r="AC27" i="182"/>
  <c r="AD27" i="182"/>
  <c r="AE27" i="182"/>
  <c r="AF27" i="182"/>
  <c r="AE48" i="65"/>
  <c r="AF48" i="65"/>
  <c r="AG48" i="65"/>
  <c r="AH48" i="65"/>
  <c r="AI48" i="65"/>
  <c r="AE49" i="65" l="1"/>
  <c r="AE14" i="72"/>
  <c r="AF14" i="72"/>
  <c r="AG14" i="72"/>
  <c r="AH14" i="72"/>
  <c r="AI14" i="72"/>
  <c r="AE15" i="72"/>
  <c r="AF15" i="72"/>
  <c r="AG15" i="72"/>
  <c r="AH15" i="72"/>
  <c r="AI15" i="72"/>
  <c r="AE16" i="72"/>
  <c r="AF16" i="72"/>
  <c r="AG16" i="72"/>
  <c r="AH16" i="72"/>
  <c r="AI16" i="72"/>
  <c r="AE17" i="72"/>
  <c r="AF17" i="72"/>
  <c r="AG17" i="72"/>
  <c r="AH17" i="72"/>
  <c r="AI17" i="72"/>
  <c r="AE18" i="72"/>
  <c r="AF18" i="72"/>
  <c r="AG18" i="72"/>
  <c r="AH18" i="72"/>
  <c r="AI18" i="72"/>
  <c r="AE19" i="72"/>
  <c r="AF19" i="72"/>
  <c r="AG19" i="72"/>
  <c r="AH19" i="72"/>
  <c r="AI19" i="72"/>
  <c r="AF13" i="72"/>
  <c r="AG13" i="72"/>
  <c r="AH13" i="72"/>
  <c r="AI13" i="72"/>
  <c r="AE13" i="72"/>
  <c r="AE17" i="63"/>
  <c r="AE14" i="63"/>
  <c r="AF14" i="63"/>
  <c r="AG14" i="63"/>
  <c r="AH14" i="63"/>
  <c r="AI14" i="63"/>
  <c r="AE15" i="63"/>
  <c r="AF15" i="63"/>
  <c r="AG15" i="63"/>
  <c r="AH15" i="63"/>
  <c r="AI15" i="63"/>
  <c r="AE16" i="63"/>
  <c r="AF16" i="63"/>
  <c r="AG16" i="63"/>
  <c r="AH16" i="63"/>
  <c r="AI16" i="63"/>
  <c r="AF17" i="63"/>
  <c r="AG17" i="63"/>
  <c r="AH17" i="63"/>
  <c r="AI17" i="63"/>
  <c r="AE18" i="63"/>
  <c r="AF18" i="63"/>
  <c r="AG18" i="63"/>
  <c r="AH18" i="63"/>
  <c r="AI18" i="63"/>
  <c r="AE19" i="63"/>
  <c r="AF19" i="63"/>
  <c r="AG19" i="63"/>
  <c r="AH19" i="63"/>
  <c r="AI19" i="63"/>
  <c r="AF13" i="63"/>
  <c r="AG13" i="63"/>
  <c r="AH13" i="63"/>
  <c r="AI13" i="63"/>
  <c r="AE13" i="63"/>
  <c r="AG49" i="155"/>
  <c r="AH49" i="155"/>
  <c r="AI49" i="155"/>
  <c r="AF50" i="155"/>
  <c r="AG50" i="155"/>
  <c r="AH50" i="155"/>
  <c r="AI50" i="155"/>
  <c r="AF51" i="155"/>
  <c r="AG51" i="155"/>
  <c r="AH51" i="155"/>
  <c r="AI51" i="155"/>
  <c r="AG48" i="155"/>
  <c r="AH48" i="155"/>
  <c r="AI48" i="155"/>
  <c r="AG15" i="155"/>
  <c r="AH15" i="155"/>
  <c r="AI15" i="155"/>
  <c r="AG16" i="155"/>
  <c r="AH16" i="155"/>
  <c r="AI16" i="155"/>
  <c r="AG17" i="155"/>
  <c r="AH17" i="155"/>
  <c r="AI17" i="155"/>
  <c r="AG18" i="155"/>
  <c r="AH18" i="155"/>
  <c r="AI18" i="155"/>
  <c r="AH19" i="155"/>
  <c r="AI19" i="155"/>
  <c r="AF20" i="155"/>
  <c r="AG20" i="155"/>
  <c r="AH20" i="155"/>
  <c r="AI20" i="155"/>
  <c r="AG13" i="155"/>
  <c r="AH13" i="155"/>
  <c r="AI13" i="155"/>
  <c r="AE24" i="155"/>
  <c r="AE55" i="65"/>
  <c r="AB60" i="182"/>
  <c r="AE36" i="199"/>
  <c r="AF36" i="199"/>
  <c r="AG36" i="199"/>
  <c r="AH36" i="199"/>
  <c r="AI36" i="199"/>
  <c r="AE37" i="199"/>
  <c r="AF37" i="199"/>
  <c r="AG37" i="199"/>
  <c r="AH37" i="199"/>
  <c r="AI37" i="199"/>
  <c r="AE38" i="199"/>
  <c r="AF38" i="199"/>
  <c r="AG38" i="199"/>
  <c r="AH38" i="199"/>
  <c r="AI38" i="199"/>
  <c r="AI35" i="199"/>
  <c r="AH35" i="199"/>
  <c r="AG35" i="199"/>
  <c r="AF35" i="199"/>
  <c r="AE35" i="199"/>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63" i="81"/>
  <c r="AE18" i="199" s="1"/>
  <c r="AE48" i="81"/>
  <c r="AE153" i="81"/>
  <c r="AE173" i="81"/>
  <c r="AE181" i="81"/>
  <c r="AI182" i="81"/>
  <c r="AH182" i="81"/>
  <c r="AG182" i="81"/>
  <c r="AF182" i="81"/>
  <c r="AE182" i="81"/>
  <c r="AI181" i="81"/>
  <c r="AH181" i="81"/>
  <c r="AG181" i="81"/>
  <c r="AF181" i="81"/>
  <c r="AF108" i="81"/>
  <c r="AG108" i="81"/>
  <c r="AH108" i="81"/>
  <c r="AI108" i="81"/>
  <c r="AF110" i="81"/>
  <c r="AG110" i="81"/>
  <c r="AH110" i="81"/>
  <c r="AI110" i="81"/>
  <c r="AE110" i="81"/>
  <c r="AE108" i="81"/>
  <c r="AF115" i="81"/>
  <c r="AF31" i="199" s="1"/>
  <c r="AG115" i="81"/>
  <c r="AG31" i="199" s="1"/>
  <c r="AH115" i="81"/>
  <c r="AH31" i="199" s="1"/>
  <c r="AI115" i="81"/>
  <c r="AI31" i="199" s="1"/>
  <c r="AF117" i="81"/>
  <c r="AG117" i="81"/>
  <c r="AH117" i="81"/>
  <c r="AI117" i="81"/>
  <c r="AE115" i="81"/>
  <c r="AE31" i="199" s="1"/>
  <c r="AE117" i="81"/>
  <c r="AE47" i="65" s="1"/>
  <c r="AF186" i="81"/>
  <c r="AF45" i="199" s="1"/>
  <c r="AG186" i="81"/>
  <c r="AG45" i="199" s="1"/>
  <c r="AH186" i="81"/>
  <c r="AH45" i="199" s="1"/>
  <c r="AI186" i="81"/>
  <c r="AI45" i="199" s="1"/>
  <c r="AF187" i="81"/>
  <c r="AG187" i="81"/>
  <c r="AH187" i="81"/>
  <c r="AI187" i="81"/>
  <c r="AF188" i="81"/>
  <c r="AG188" i="81"/>
  <c r="AH188" i="81"/>
  <c r="AI188" i="81"/>
  <c r="AF189" i="81"/>
  <c r="AG189" i="81"/>
  <c r="AH189" i="81"/>
  <c r="AI189" i="81"/>
  <c r="AE186" i="81"/>
  <c r="AE45" i="199" s="1"/>
  <c r="AE187" i="81"/>
  <c r="AE188" i="81"/>
  <c r="AE189" i="81"/>
  <c r="AE79" i="81"/>
  <c r="AE26" i="199" s="1"/>
  <c r="AE50" i="65" l="1"/>
  <c r="G66" i="194"/>
  <c r="I45" i="193"/>
  <c r="I44" i="193"/>
  <c r="AI37" i="180"/>
  <c r="AL173" i="81" l="1"/>
  <c r="AL153" i="81"/>
  <c r="AL154" i="81"/>
  <c r="AH31" i="61" l="1"/>
  <c r="AI31" i="61"/>
  <c r="AH28" i="61"/>
  <c r="AI28" i="61"/>
  <c r="AI30" i="61"/>
  <c r="AH30" i="61"/>
  <c r="AG30" i="61"/>
  <c r="AF30" i="61"/>
  <c r="AE30" i="61"/>
  <c r="AE31" i="61" s="1"/>
  <c r="AF28" i="61" s="1"/>
  <c r="AF31" i="61" s="1"/>
  <c r="AG28" i="61" s="1"/>
  <c r="AG31" i="61" s="1"/>
  <c r="R99" i="73" l="1"/>
  <c r="R104" i="73"/>
  <c r="R103" i="73"/>
  <c r="R102" i="73"/>
  <c r="R101" i="73"/>
  <c r="R100" i="73"/>
  <c r="R116" i="73"/>
  <c r="R117" i="73"/>
  <c r="R118" i="73"/>
  <c r="R119" i="73"/>
  <c r="R120" i="73"/>
  <c r="R115" i="73"/>
  <c r="A2" i="199" l="1"/>
  <c r="A1" i="199"/>
  <c r="AE6" i="88"/>
  <c r="AE55" i="155" l="1"/>
  <c r="AE29" i="155"/>
  <c r="AF31" i="155"/>
  <c r="AG31" i="155"/>
  <c r="AH31" i="155"/>
  <c r="AI31" i="155"/>
  <c r="AE31" i="155"/>
  <c r="AE26" i="155"/>
  <c r="AF26" i="155"/>
  <c r="AG26" i="155"/>
  <c r="AH26" i="155"/>
  <c r="AI26" i="155"/>
  <c r="AE27" i="155"/>
  <c r="AF27" i="155"/>
  <c r="AG27" i="155"/>
  <c r="AH27" i="155"/>
  <c r="AI27" i="155"/>
  <c r="AF25" i="155"/>
  <c r="AG25" i="155"/>
  <c r="AH25" i="155"/>
  <c r="AI25" i="155"/>
  <c r="AE25" i="155"/>
  <c r="AI30" i="155"/>
  <c r="AH30" i="155"/>
  <c r="AG30" i="155"/>
  <c r="AF30" i="155"/>
  <c r="AE30" i="155"/>
  <c r="AI29" i="155"/>
  <c r="AH29" i="155"/>
  <c r="AG29" i="155"/>
  <c r="AF29" i="155"/>
  <c r="AI28" i="155"/>
  <c r="AH28" i="155"/>
  <c r="AG28" i="155"/>
  <c r="AF28" i="155"/>
  <c r="AE28" i="155"/>
  <c r="AI24" i="155"/>
  <c r="AH24" i="155"/>
  <c r="AG24" i="155"/>
  <c r="AF24" i="155"/>
  <c r="AE23" i="75"/>
  <c r="AE79" i="65"/>
  <c r="AF80" i="65"/>
  <c r="AG80" i="65"/>
  <c r="AH80" i="65"/>
  <c r="AI80" i="65"/>
  <c r="AE80" i="65"/>
  <c r="AE58" i="65"/>
  <c r="AB13" i="182" s="1"/>
  <c r="AF79" i="65"/>
  <c r="AG79" i="65"/>
  <c r="AH79" i="65"/>
  <c r="AI79" i="65"/>
  <c r="AF78" i="65"/>
  <c r="AG78" i="65"/>
  <c r="AH78" i="65"/>
  <c r="AI78" i="65"/>
  <c r="AE78" i="65"/>
  <c r="AE63" i="65"/>
  <c r="AF63" i="65"/>
  <c r="AG63" i="65"/>
  <c r="AH63" i="65"/>
  <c r="AI63" i="65"/>
  <c r="AE64" i="65"/>
  <c r="AF64" i="65"/>
  <c r="AG64" i="65"/>
  <c r="AH64" i="65"/>
  <c r="AI64" i="65"/>
  <c r="AE65" i="65"/>
  <c r="AF65" i="65"/>
  <c r="AG65" i="65"/>
  <c r="AH65" i="65"/>
  <c r="AI65" i="65"/>
  <c r="AE66" i="65"/>
  <c r="AF66" i="65"/>
  <c r="AG66" i="65"/>
  <c r="AH66" i="65"/>
  <c r="AI66" i="65"/>
  <c r="AE67" i="65"/>
  <c r="AF67" i="65"/>
  <c r="AG67" i="65"/>
  <c r="AH67" i="65"/>
  <c r="AI67" i="65"/>
  <c r="AF15" i="75"/>
  <c r="AI17" i="75"/>
  <c r="AH17" i="75"/>
  <c r="AG17" i="75"/>
  <c r="AF17" i="75"/>
  <c r="AE17" i="75"/>
  <c r="AI16" i="75"/>
  <c r="AH16" i="75"/>
  <c r="AG16" i="75"/>
  <c r="AF16" i="75"/>
  <c r="AE16" i="75"/>
  <c r="AI18" i="75"/>
  <c r="AH18" i="75"/>
  <c r="AG18" i="75"/>
  <c r="AF18" i="75"/>
  <c r="AE18" i="75"/>
  <c r="AE51" i="155" s="1"/>
  <c r="AF23" i="75"/>
  <c r="AG23" i="75"/>
  <c r="AH23" i="75"/>
  <c r="AI23" i="75"/>
  <c r="AE14" i="75"/>
  <c r="AE49" i="155" s="1"/>
  <c r="AF14" i="75"/>
  <c r="AF49" i="155" s="1"/>
  <c r="AG14" i="75"/>
  <c r="AH14" i="75"/>
  <c r="AI14" i="75"/>
  <c r="AE57" i="65"/>
  <c r="AE78" i="63"/>
  <c r="AF78" i="63"/>
  <c r="AG78" i="63"/>
  <c r="AH78" i="63"/>
  <c r="AI78" i="63"/>
  <c r="AE79" i="63"/>
  <c r="AF79" i="63"/>
  <c r="AG79" i="63"/>
  <c r="AH79" i="63"/>
  <c r="AI79" i="63"/>
  <c r="AE80" i="63"/>
  <c r="AF80" i="63"/>
  <c r="AG80" i="63"/>
  <c r="AH80" i="63"/>
  <c r="AI80" i="63"/>
  <c r="AE81" i="63"/>
  <c r="AF81" i="63"/>
  <c r="AG81" i="63"/>
  <c r="AH81" i="63"/>
  <c r="AI81" i="63"/>
  <c r="AE82" i="63"/>
  <c r="AF82" i="63"/>
  <c r="AG82" i="63"/>
  <c r="AH82" i="63"/>
  <c r="AI82" i="63"/>
  <c r="AE83" i="63"/>
  <c r="AF83" i="63"/>
  <c r="AG83" i="63"/>
  <c r="AH83" i="63"/>
  <c r="AI83" i="63"/>
  <c r="AF77" i="63"/>
  <c r="AG77" i="63"/>
  <c r="AH77" i="63"/>
  <c r="AI77" i="63"/>
  <c r="AE77" i="63"/>
  <c r="AF49" i="65"/>
  <c r="AG49" i="65"/>
  <c r="AH49" i="65"/>
  <c r="AI49" i="65"/>
  <c r="AF47" i="65"/>
  <c r="AG47" i="65"/>
  <c r="AH47" i="65"/>
  <c r="AI47" i="65"/>
  <c r="AI58" i="65"/>
  <c r="AH58" i="65"/>
  <c r="AG58" i="65"/>
  <c r="AF58" i="65"/>
  <c r="AI57" i="65"/>
  <c r="AH57" i="65"/>
  <c r="AG57" i="65"/>
  <c r="AF57" i="65"/>
  <c r="AF56" i="65"/>
  <c r="AG56" i="65"/>
  <c r="AH56" i="65"/>
  <c r="AI56" i="65"/>
  <c r="AE54" i="65"/>
  <c r="AE56" i="65"/>
  <c r="AI55" i="65"/>
  <c r="AH55" i="65"/>
  <c r="AG55" i="65"/>
  <c r="AF55" i="65"/>
  <c r="AI54" i="65"/>
  <c r="AH54" i="65"/>
  <c r="AG54" i="65"/>
  <c r="AF54" i="65"/>
  <c r="AI52" i="65"/>
  <c r="AH52" i="65"/>
  <c r="AG52" i="65"/>
  <c r="AF52" i="65"/>
  <c r="AE52" i="65"/>
  <c r="AE51" i="65"/>
  <c r="AF51" i="65"/>
  <c r="AG51" i="65"/>
  <c r="AH51" i="65"/>
  <c r="AI51" i="65"/>
  <c r="AE53" i="65"/>
  <c r="AF53" i="65"/>
  <c r="AG53" i="65"/>
  <c r="AH53" i="65"/>
  <c r="AI53" i="65"/>
  <c r="AI14" i="65"/>
  <c r="AH14" i="65"/>
  <c r="AG14" i="65"/>
  <c r="AF14" i="65"/>
  <c r="AE14" i="65"/>
  <c r="AI13" i="65"/>
  <c r="AH13" i="65"/>
  <c r="AG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D15" i="182" l="1"/>
  <c r="AG19" i="155"/>
  <c r="AF19" i="155"/>
  <c r="AC15" i="182"/>
  <c r="AE20" i="155"/>
  <c r="AB14" i="182"/>
  <c r="AB15" i="182"/>
  <c r="AB20" i="182"/>
  <c r="AE18" i="155"/>
  <c r="AE19" i="155"/>
  <c r="AI50" i="65"/>
  <c r="AF50" i="65"/>
  <c r="AH15" i="75"/>
  <c r="AI15" i="75"/>
  <c r="AF18" i="155"/>
  <c r="AG15" i="75"/>
  <c r="AE15" i="75"/>
  <c r="AH50" i="65"/>
  <c r="AG50" i="65"/>
  <c r="AB140" i="182"/>
  <c r="AB136" i="182"/>
  <c r="AB135" i="182"/>
  <c r="AE50" i="155" l="1"/>
  <c r="AB28" i="182"/>
  <c r="AB106" i="182" l="1"/>
  <c r="AB107" i="182"/>
  <c r="AB108" i="182"/>
  <c r="I41" i="193" s="1"/>
  <c r="AB105" i="182"/>
  <c r="I38" i="193" s="1"/>
  <c r="AB104" i="182"/>
  <c r="AB103" i="182"/>
  <c r="I34" i="193" s="1"/>
  <c r="AB101" i="182"/>
  <c r="I22" i="193" s="1"/>
  <c r="AI34" i="178"/>
  <c r="AB100" i="182" s="1"/>
  <c r="I19" i="193" s="1"/>
  <c r="I23" i="193" s="1"/>
  <c r="AF63" i="182"/>
  <c r="AF62" i="182"/>
  <c r="AF61" i="182"/>
  <c r="AF60" i="182"/>
  <c r="AF59" i="182"/>
  <c r="AF58" i="182"/>
  <c r="AE63" i="182"/>
  <c r="AE62" i="182"/>
  <c r="AE61" i="182"/>
  <c r="AE60" i="182"/>
  <c r="AE59" i="182"/>
  <c r="AE58" i="182"/>
  <c r="AD63" i="182"/>
  <c r="AD62" i="182"/>
  <c r="AD61" i="182"/>
  <c r="AD60" i="182"/>
  <c r="AD59" i="182"/>
  <c r="AD58" i="182"/>
  <c r="AC63" i="182"/>
  <c r="AC62" i="182"/>
  <c r="AC61" i="182"/>
  <c r="AC60" i="182"/>
  <c r="AC59" i="182"/>
  <c r="AC58" i="182"/>
  <c r="AB63" i="182"/>
  <c r="AB62" i="182"/>
  <c r="AB61" i="182"/>
  <c r="AB59" i="182"/>
  <c r="AB58" i="182"/>
  <c r="H258" i="194"/>
  <c r="I258" i="194"/>
  <c r="J258" i="194"/>
  <c r="K258" i="194"/>
  <c r="G258" i="194"/>
  <c r="G256" i="194"/>
  <c r="H256" i="194"/>
  <c r="I256" i="194"/>
  <c r="J256" i="194"/>
  <c r="K256" i="194"/>
  <c r="H255" i="194"/>
  <c r="H257" i="194" s="1"/>
  <c r="I255" i="194"/>
  <c r="J255" i="194"/>
  <c r="K255" i="194"/>
  <c r="G255" i="194"/>
  <c r="G257" i="194" s="1"/>
  <c r="G259" i="194" s="1"/>
  <c r="G87" i="194" s="1"/>
  <c r="H243" i="194"/>
  <c r="I243" i="194"/>
  <c r="J243" i="194"/>
  <c r="K243" i="194"/>
  <c r="H228" i="194"/>
  <c r="I228" i="194"/>
  <c r="J228" i="194"/>
  <c r="K228" i="194"/>
  <c r="H225" i="194"/>
  <c r="I225" i="194"/>
  <c r="J225" i="194"/>
  <c r="K225" i="194"/>
  <c r="H211" i="194"/>
  <c r="I211" i="194"/>
  <c r="J211" i="194"/>
  <c r="K211" i="194"/>
  <c r="H208" i="194"/>
  <c r="I208" i="194"/>
  <c r="J208" i="194"/>
  <c r="K208" i="194"/>
  <c r="G208" i="194"/>
  <c r="H183" i="194"/>
  <c r="I183" i="194"/>
  <c r="J183" i="194"/>
  <c r="K183" i="194"/>
  <c r="G183" i="194"/>
  <c r="G186" i="194" s="1"/>
  <c r="H168" i="194"/>
  <c r="I168" i="194"/>
  <c r="J168" i="194"/>
  <c r="K168" i="194"/>
  <c r="G153" i="194"/>
  <c r="H153" i="194"/>
  <c r="I153" i="194"/>
  <c r="J153" i="194"/>
  <c r="K153" i="194"/>
  <c r="F153" i="194"/>
  <c r="F148" i="194"/>
  <c r="G139" i="194"/>
  <c r="H139" i="194"/>
  <c r="I139" i="194"/>
  <c r="J139" i="194"/>
  <c r="K139" i="194"/>
  <c r="H140" i="194"/>
  <c r="I140" i="194"/>
  <c r="J140" i="194"/>
  <c r="K140" i="194"/>
  <c r="H138" i="194"/>
  <c r="I138" i="194"/>
  <c r="J138" i="194"/>
  <c r="K138" i="194"/>
  <c r="G138" i="194"/>
  <c r="G119" i="194"/>
  <c r="H119" i="194"/>
  <c r="I119" i="194"/>
  <c r="J119" i="194"/>
  <c r="K119" i="194"/>
  <c r="H118" i="194"/>
  <c r="I118" i="194"/>
  <c r="J118" i="194"/>
  <c r="K118" i="194"/>
  <c r="G118" i="194"/>
  <c r="H86" i="194"/>
  <c r="I41" i="184" s="1"/>
  <c r="I86" i="194"/>
  <c r="J41" i="184" s="1"/>
  <c r="J86" i="194"/>
  <c r="K41" i="184" s="1"/>
  <c r="K86" i="194"/>
  <c r="L41" i="184" s="1"/>
  <c r="H58" i="194"/>
  <c r="I58" i="194"/>
  <c r="J58" i="194"/>
  <c r="K58" i="194"/>
  <c r="H57" i="194"/>
  <c r="I57" i="194"/>
  <c r="J57" i="194"/>
  <c r="K57" i="194"/>
  <c r="H51" i="194"/>
  <c r="I51" i="194"/>
  <c r="J51" i="194"/>
  <c r="K51" i="194"/>
  <c r="H50" i="194"/>
  <c r="I50" i="194"/>
  <c r="J50" i="194"/>
  <c r="K50" i="194"/>
  <c r="H43" i="194"/>
  <c r="I43" i="194"/>
  <c r="J43" i="194"/>
  <c r="K43" i="194"/>
  <c r="H42" i="194"/>
  <c r="I42" i="194"/>
  <c r="J42" i="194"/>
  <c r="K42" i="194"/>
  <c r="H40" i="194"/>
  <c r="I40" i="194"/>
  <c r="J40" i="194"/>
  <c r="K40" i="194"/>
  <c r="H41" i="194"/>
  <c r="I41" i="194"/>
  <c r="J41" i="194"/>
  <c r="K41" i="194"/>
  <c r="H39" i="194"/>
  <c r="I39" i="194"/>
  <c r="J39" i="194"/>
  <c r="K39" i="194"/>
  <c r="H38" i="194"/>
  <c r="I38" i="194"/>
  <c r="J38" i="194"/>
  <c r="K38" i="194"/>
  <c r="I40" i="193"/>
  <c r="I39" i="193"/>
  <c r="I35" i="193"/>
  <c r="AB125" i="182"/>
  <c r="G58" i="194" s="1"/>
  <c r="AB124" i="182"/>
  <c r="G57" i="194" s="1"/>
  <c r="AB119" i="182"/>
  <c r="G43" i="194" s="1"/>
  <c r="AB152" i="182"/>
  <c r="G168" i="194" s="1"/>
  <c r="AB164" i="182"/>
  <c r="G243" i="194" s="1"/>
  <c r="AB162" i="182"/>
  <c r="G228" i="194" s="1"/>
  <c r="AB161" i="182"/>
  <c r="G225" i="194" s="1"/>
  <c r="AB159" i="182"/>
  <c r="G211" i="194" s="1"/>
  <c r="K12" i="194" l="1"/>
  <c r="L38" i="184" s="1"/>
  <c r="J12" i="194"/>
  <c r="K38" i="184" s="1"/>
  <c r="H259" i="194"/>
  <c r="I12" i="194"/>
  <c r="J38" i="184" s="1"/>
  <c r="K13" i="194"/>
  <c r="L39" i="184" s="1"/>
  <c r="K39" i="184"/>
  <c r="J13" i="194"/>
  <c r="I13" i="194"/>
  <c r="J39" i="184" s="1"/>
  <c r="K257" i="194"/>
  <c r="K259" i="194" s="1"/>
  <c r="H12" i="194"/>
  <c r="I38" i="184" s="1"/>
  <c r="H13" i="194"/>
  <c r="I39" i="184" s="1"/>
  <c r="J257" i="194"/>
  <c r="J259" i="194" s="1"/>
  <c r="I257" i="194"/>
  <c r="I259" i="194" s="1"/>
  <c r="G120" i="194"/>
  <c r="G141" i="194"/>
  <c r="AE169" i="81"/>
  <c r="AE72" i="65" s="1"/>
  <c r="AF169" i="81"/>
  <c r="AF72" i="65" s="1"/>
  <c r="AG169" i="81"/>
  <c r="AG72" i="65" s="1"/>
  <c r="AH169" i="81"/>
  <c r="AH72" i="65" s="1"/>
  <c r="AI169" i="81"/>
  <c r="AI72" i="65" s="1"/>
  <c r="AE164" i="81"/>
  <c r="AE68" i="65" s="1"/>
  <c r="AF164" i="81"/>
  <c r="AF68" i="65" s="1"/>
  <c r="AG164" i="81"/>
  <c r="AG68" i="65" s="1"/>
  <c r="AH164" i="81"/>
  <c r="AH68" i="65" s="1"/>
  <c r="AI164" i="81"/>
  <c r="AI68" i="65" s="1"/>
  <c r="AE165" i="81"/>
  <c r="AF165" i="81"/>
  <c r="AG165" i="81"/>
  <c r="AH165" i="81"/>
  <c r="AI165" i="81"/>
  <c r="AE166" i="81"/>
  <c r="AE70" i="65" s="1"/>
  <c r="AF166" i="81"/>
  <c r="AF70" i="65" s="1"/>
  <c r="AG166" i="81"/>
  <c r="AG70" i="65" s="1"/>
  <c r="AH166" i="81"/>
  <c r="AH70" i="65" s="1"/>
  <c r="AI166" i="81"/>
  <c r="AI70" i="65" s="1"/>
  <c r="AE167" i="81"/>
  <c r="AF167" i="81"/>
  <c r="AG167" i="81"/>
  <c r="AH167" i="81"/>
  <c r="AI167" i="81"/>
  <c r="AE168" i="81"/>
  <c r="AF168" i="81"/>
  <c r="AG168" i="81"/>
  <c r="AH168" i="81"/>
  <c r="AI168" i="81"/>
  <c r="AF163" i="81"/>
  <c r="AG163" i="81"/>
  <c r="AH163" i="81"/>
  <c r="AI163" i="81"/>
  <c r="AE163" i="81"/>
  <c r="AE22" i="75"/>
  <c r="AE77" i="65"/>
  <c r="AB23" i="182" s="1"/>
  <c r="AI22" i="75"/>
  <c r="AH22" i="75"/>
  <c r="AG22" i="75"/>
  <c r="AF22" i="75"/>
  <c r="AI77" i="65"/>
  <c r="AH77" i="65"/>
  <c r="AG77" i="65"/>
  <c r="AF77" i="65"/>
  <c r="AG74" i="65" l="1"/>
  <c r="AG42" i="199"/>
  <c r="AE69" i="65"/>
  <c r="AE39" i="199"/>
  <c r="AF74" i="65"/>
  <c r="AF42" i="199"/>
  <c r="AE71" i="65"/>
  <c r="AE40" i="199"/>
  <c r="AI69" i="65"/>
  <c r="AI39" i="199"/>
  <c r="AE74" i="65"/>
  <c r="AE42" i="199"/>
  <c r="AG69" i="65"/>
  <c r="AG39" i="199"/>
  <c r="AH73" i="65"/>
  <c r="AH41" i="199"/>
  <c r="AH69" i="65"/>
  <c r="AH39" i="199"/>
  <c r="AI73" i="65"/>
  <c r="AI41" i="199"/>
  <c r="AF69" i="65"/>
  <c r="AF39" i="199"/>
  <c r="AG73" i="65"/>
  <c r="AG41" i="199"/>
  <c r="AI71" i="65"/>
  <c r="AI40" i="199"/>
  <c r="AI74" i="65"/>
  <c r="AI42" i="199"/>
  <c r="AF73" i="65"/>
  <c r="AF41" i="199"/>
  <c r="AH71" i="65"/>
  <c r="AH40" i="199"/>
  <c r="AH74" i="65"/>
  <c r="AH42" i="199"/>
  <c r="AE73" i="65"/>
  <c r="AE41" i="199"/>
  <c r="AG71" i="65"/>
  <c r="AG40" i="199"/>
  <c r="AF71" i="65"/>
  <c r="AF40" i="199"/>
  <c r="AE56" i="155"/>
  <c r="AF56" i="155"/>
  <c r="AG56" i="155"/>
  <c r="AH56" i="155"/>
  <c r="AI56" i="155"/>
  <c r="AE57" i="155"/>
  <c r="AF57" i="155"/>
  <c r="AG57" i="155"/>
  <c r="AH57" i="155"/>
  <c r="AI57" i="155"/>
  <c r="AE58" i="155"/>
  <c r="AF58" i="155"/>
  <c r="AG58" i="155"/>
  <c r="AH58" i="155"/>
  <c r="AI58" i="155"/>
  <c r="AF55" i="155"/>
  <c r="AG55" i="155"/>
  <c r="AH55" i="155"/>
  <c r="AI55" i="155"/>
  <c r="AJ34" i="178"/>
  <c r="AC100" i="182" s="1"/>
  <c r="J19" i="193" s="1"/>
  <c r="AE6" i="92"/>
  <c r="AE13" i="75" l="1"/>
  <c r="AF13" i="75"/>
  <c r="AF48" i="155" s="1"/>
  <c r="AG13" i="75"/>
  <c r="AH13" i="75"/>
  <c r="AI13" i="75"/>
  <c r="AE46" i="65"/>
  <c r="AF46" i="65"/>
  <c r="AF17" i="155" s="1"/>
  <c r="AG46" i="65"/>
  <c r="AH46" i="65"/>
  <c r="AI46" i="65"/>
  <c r="J64" i="183"/>
  <c r="L66" i="183" l="1"/>
  <c r="J66" i="183"/>
  <c r="K66" i="183"/>
  <c r="I66" i="183"/>
  <c r="I33" i="184"/>
  <c r="J33" i="184"/>
  <c r="K33" i="184"/>
  <c r="L33" i="184"/>
  <c r="H68" i="183"/>
  <c r="K68" i="183"/>
  <c r="L68" i="183"/>
  <c r="I68" i="183"/>
  <c r="J68" i="183"/>
  <c r="H71" i="183"/>
  <c r="I71" i="183"/>
  <c r="L71" i="183"/>
  <c r="J71" i="183"/>
  <c r="K71" i="183"/>
  <c r="AC96" i="182"/>
  <c r="AE17" i="155"/>
  <c r="AB16" i="182"/>
  <c r="AE48" i="155"/>
  <c r="AB27" i="182"/>
  <c r="H65" i="183"/>
  <c r="I65" i="183"/>
  <c r="J65" i="183"/>
  <c r="K65" i="183"/>
  <c r="L65" i="183"/>
  <c r="H64" i="183"/>
  <c r="I64" i="183"/>
  <c r="K64" i="183"/>
  <c r="L64" i="183"/>
  <c r="H32" i="184"/>
  <c r="I32" i="184"/>
  <c r="J32" i="184"/>
  <c r="K32" i="184"/>
  <c r="L32" i="184"/>
  <c r="H66" i="183"/>
  <c r="H33" i="184"/>
  <c r="C6" i="13"/>
  <c r="AC86" i="182"/>
  <c r="AD86" i="182"/>
  <c r="AE86" i="182"/>
  <c r="AF86" i="182"/>
  <c r="AB86" i="182"/>
  <c r="AC32" i="182"/>
  <c r="AD32" i="182"/>
  <c r="AE32" i="182"/>
  <c r="AF32" i="182"/>
  <c r="AB32" i="182"/>
  <c r="AC33" i="182"/>
  <c r="AD33" i="182"/>
  <c r="AE33" i="182"/>
  <c r="AF33" i="182"/>
  <c r="AB33" i="182"/>
  <c r="AC34" i="182"/>
  <c r="AD34" i="182"/>
  <c r="AE34" i="182"/>
  <c r="AF34" i="182"/>
  <c r="AB34" i="182"/>
  <c r="AC35" i="182"/>
  <c r="AD35" i="182"/>
  <c r="AE35" i="182"/>
  <c r="AF35" i="182"/>
  <c r="AB35" i="182"/>
  <c r="AC36" i="182"/>
  <c r="AD36" i="182"/>
  <c r="AE36" i="182"/>
  <c r="AF36" i="182"/>
  <c r="AB36" i="182"/>
  <c r="AC37" i="182"/>
  <c r="AD37" i="182"/>
  <c r="AE37" i="182"/>
  <c r="AF37" i="182"/>
  <c r="AB37" i="182"/>
  <c r="AC38" i="182"/>
  <c r="AD38" i="182"/>
  <c r="AE38" i="182"/>
  <c r="AF38" i="182"/>
  <c r="AB38" i="182"/>
  <c r="AC39" i="182"/>
  <c r="AD39" i="182"/>
  <c r="AE39" i="182"/>
  <c r="AF39" i="182"/>
  <c r="AB39" i="182"/>
  <c r="AC40" i="182"/>
  <c r="AD40" i="182"/>
  <c r="AE40" i="182"/>
  <c r="AF40" i="182"/>
  <c r="AB40" i="182"/>
  <c r="AC41" i="182"/>
  <c r="AD41" i="182"/>
  <c r="AE41" i="182"/>
  <c r="AF41" i="182"/>
  <c r="AB41" i="182"/>
  <c r="AC42" i="182"/>
  <c r="AD42" i="182"/>
  <c r="AE42" i="182"/>
  <c r="AF42" i="182"/>
  <c r="AB42" i="182"/>
  <c r="AC43" i="182"/>
  <c r="AD43" i="182"/>
  <c r="AE43" i="182"/>
  <c r="AF43" i="182"/>
  <c r="AB43" i="182"/>
  <c r="AC44" i="182"/>
  <c r="AD44" i="182"/>
  <c r="AE44" i="182"/>
  <c r="AF44" i="182"/>
  <c r="AB44" i="182"/>
  <c r="AC45" i="182"/>
  <c r="AD45" i="182"/>
  <c r="AE45" i="182"/>
  <c r="AF45" i="182"/>
  <c r="AB45" i="182"/>
  <c r="AC46" i="182"/>
  <c r="AD46" i="182"/>
  <c r="AE46" i="182"/>
  <c r="AF46" i="182"/>
  <c r="AB46" i="182"/>
  <c r="AC50" i="182"/>
  <c r="AD50" i="182"/>
  <c r="AE50" i="182"/>
  <c r="AF50" i="182"/>
  <c r="AB50" i="182"/>
  <c r="AC51" i="182"/>
  <c r="AD51" i="182"/>
  <c r="AE51" i="182"/>
  <c r="AF51" i="182"/>
  <c r="AB51" i="182"/>
  <c r="AC53" i="182"/>
  <c r="AD53" i="182"/>
  <c r="AE53" i="182"/>
  <c r="AF53" i="182"/>
  <c r="AB53" i="182"/>
  <c r="AC54" i="182"/>
  <c r="AD54" i="182"/>
  <c r="AE54" i="182"/>
  <c r="AF54" i="182"/>
  <c r="AB54" i="182"/>
  <c r="R95" i="138"/>
  <c r="R94" i="138"/>
  <c r="R93" i="138"/>
  <c r="R92" i="138"/>
  <c r="R91" i="138"/>
  <c r="R89" i="138"/>
  <c r="R88" i="138"/>
  <c r="R87" i="138"/>
  <c r="R86" i="138"/>
  <c r="R85" i="138"/>
  <c r="R83" i="138"/>
  <c r="R82" i="138"/>
  <c r="R81" i="138"/>
  <c r="R80" i="138"/>
  <c r="R79" i="138"/>
  <c r="R78" i="138"/>
  <c r="R28" i="138"/>
  <c r="R29" i="138"/>
  <c r="R30" i="138"/>
  <c r="H42" i="184"/>
  <c r="K246" i="194"/>
  <c r="K194" i="194" s="1"/>
  <c r="J246" i="194"/>
  <c r="J194" i="194" s="1"/>
  <c r="I246" i="194"/>
  <c r="I194" i="194" s="1"/>
  <c r="H246" i="194"/>
  <c r="H194" i="194" s="1"/>
  <c r="G246" i="194"/>
  <c r="G194" i="194" s="1"/>
  <c r="K244" i="194"/>
  <c r="J244" i="194"/>
  <c r="I244" i="194"/>
  <c r="H244" i="194"/>
  <c r="G244" i="194"/>
  <c r="K227" i="194"/>
  <c r="K229" i="194" s="1"/>
  <c r="K231" i="194" s="1"/>
  <c r="K193" i="194" s="1"/>
  <c r="J227" i="194"/>
  <c r="J229" i="194" s="1"/>
  <c r="I227" i="194"/>
  <c r="I229" i="194" s="1"/>
  <c r="I231" i="194" s="1"/>
  <c r="I193" i="194" s="1"/>
  <c r="H227" i="194"/>
  <c r="H229" i="194" s="1"/>
  <c r="H231" i="194" s="1"/>
  <c r="H193" i="194" s="1"/>
  <c r="G227" i="194"/>
  <c r="G229" i="194" s="1"/>
  <c r="G231" i="194" s="1"/>
  <c r="G193" i="194" s="1"/>
  <c r="K210" i="194"/>
  <c r="J210" i="194"/>
  <c r="J212" i="194" s="1"/>
  <c r="I210" i="194"/>
  <c r="I212" i="194" s="1"/>
  <c r="H210" i="194"/>
  <c r="H212" i="194" s="1"/>
  <c r="G210" i="194"/>
  <c r="G214" i="194" s="1"/>
  <c r="G192" i="194" s="1"/>
  <c r="K186" i="194"/>
  <c r="K177" i="194" s="1"/>
  <c r="K178" i="194" s="1"/>
  <c r="K170" i="194" s="1"/>
  <c r="J186" i="194"/>
  <c r="J177" i="194" s="1"/>
  <c r="J178" i="194" s="1"/>
  <c r="J170" i="194" s="1"/>
  <c r="J171" i="194" s="1"/>
  <c r="I186" i="194"/>
  <c r="I177" i="194" s="1"/>
  <c r="I178" i="194" s="1"/>
  <c r="I170" i="194" s="1"/>
  <c r="I171" i="194" s="1"/>
  <c r="H186" i="194"/>
  <c r="H177" i="194" s="1"/>
  <c r="H178" i="194" s="1"/>
  <c r="H170" i="194" s="1"/>
  <c r="H171" i="194" s="1"/>
  <c r="G177" i="194"/>
  <c r="G178" i="194" s="1"/>
  <c r="G170" i="194" s="1"/>
  <c r="G171" i="194" s="1"/>
  <c r="K155" i="194"/>
  <c r="J155" i="194"/>
  <c r="J146" i="194" s="1"/>
  <c r="I155" i="194"/>
  <c r="I146" i="194" s="1"/>
  <c r="H155" i="194"/>
  <c r="G155" i="194"/>
  <c r="F155" i="194"/>
  <c r="F146" i="194" s="1"/>
  <c r="K141" i="194"/>
  <c r="K128" i="194" s="1"/>
  <c r="J141" i="194"/>
  <c r="J128" i="194" s="1"/>
  <c r="I141" i="194"/>
  <c r="I128" i="194" s="1"/>
  <c r="H141" i="194"/>
  <c r="H128" i="194" s="1"/>
  <c r="G128" i="194"/>
  <c r="K120" i="194"/>
  <c r="K109" i="194" s="1"/>
  <c r="K110" i="194" s="1"/>
  <c r="J120" i="194"/>
  <c r="J109" i="194" s="1"/>
  <c r="J110" i="194" s="1"/>
  <c r="I120" i="194"/>
  <c r="I109" i="194" s="1"/>
  <c r="H120" i="194"/>
  <c r="H109" i="194" s="1"/>
  <c r="H110" i="194" s="1"/>
  <c r="G109" i="194"/>
  <c r="G110" i="194" s="1"/>
  <c r="K85" i="194"/>
  <c r="L40" i="184" s="1"/>
  <c r="J85" i="194"/>
  <c r="K40" i="184" s="1"/>
  <c r="I85" i="194"/>
  <c r="J40" i="184" s="1"/>
  <c r="H85" i="194"/>
  <c r="I40" i="184" s="1"/>
  <c r="G85" i="194"/>
  <c r="H40" i="184" s="1"/>
  <c r="K66" i="194"/>
  <c r="K25" i="194" s="1"/>
  <c r="J66" i="194"/>
  <c r="J25" i="194" s="1"/>
  <c r="I66" i="194"/>
  <c r="I25" i="194" s="1"/>
  <c r="H66" i="194"/>
  <c r="H25" i="194" s="1"/>
  <c r="G25" i="194"/>
  <c r="K59" i="194"/>
  <c r="K27" i="194" s="1"/>
  <c r="J59" i="194"/>
  <c r="J27" i="194" s="1"/>
  <c r="I59" i="194"/>
  <c r="I27" i="194" s="1"/>
  <c r="H59" i="194"/>
  <c r="H27" i="194" s="1"/>
  <c r="G59" i="194"/>
  <c r="G27" i="194" s="1"/>
  <c r="K52" i="194"/>
  <c r="K37" i="194" s="1"/>
  <c r="K44" i="194" s="1"/>
  <c r="K26" i="194" s="1"/>
  <c r="J52" i="194"/>
  <c r="J37" i="194" s="1"/>
  <c r="J44" i="194" s="1"/>
  <c r="J26" i="194" s="1"/>
  <c r="I52" i="194"/>
  <c r="I37" i="194" s="1"/>
  <c r="I44" i="194" s="1"/>
  <c r="I26" i="194" s="1"/>
  <c r="H52" i="194"/>
  <c r="H37" i="194" s="1"/>
  <c r="H44" i="194" s="1"/>
  <c r="H26" i="194" s="1"/>
  <c r="I42" i="193"/>
  <c r="I47" i="193" s="1"/>
  <c r="I9" i="193" s="1"/>
  <c r="H81" i="183" s="1"/>
  <c r="J23" i="193"/>
  <c r="J8" i="193" s="1"/>
  <c r="I80" i="183" s="1"/>
  <c r="M9" i="193"/>
  <c r="L9" i="193"/>
  <c r="K9" i="193"/>
  <c r="J81" i="183" s="1"/>
  <c r="J9" i="193"/>
  <c r="G146" i="192"/>
  <c r="G121" i="192" s="1"/>
  <c r="K129" i="192"/>
  <c r="J129" i="192"/>
  <c r="I129" i="192"/>
  <c r="H129" i="192"/>
  <c r="G129" i="192"/>
  <c r="K128" i="192"/>
  <c r="J128" i="192"/>
  <c r="I128" i="192"/>
  <c r="H128" i="192"/>
  <c r="G128" i="192"/>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s="1"/>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s="1"/>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K11" i="183" s="1"/>
  <c r="L41" i="185"/>
  <c r="J11" i="183" s="1"/>
  <c r="K41" i="185"/>
  <c r="I11" i="183" s="1"/>
  <c r="J41" i="185"/>
  <c r="H11" i="183" s="1"/>
  <c r="N35" i="185"/>
  <c r="L19" i="183" s="1"/>
  <c r="M35" i="185"/>
  <c r="K19" i="183" s="1"/>
  <c r="L35" i="185"/>
  <c r="J19" i="183" s="1"/>
  <c r="K35" i="185"/>
  <c r="I19" i="183" s="1"/>
  <c r="J35" i="185"/>
  <c r="H19" i="183" s="1"/>
  <c r="N29" i="185"/>
  <c r="L10" i="183" s="1"/>
  <c r="M29" i="185"/>
  <c r="K10" i="183" s="1"/>
  <c r="L29" i="185"/>
  <c r="J10" i="183" s="1"/>
  <c r="K29" i="185"/>
  <c r="I10" i="183" s="1"/>
  <c r="J29" i="185"/>
  <c r="H10" i="183" s="1"/>
  <c r="N23" i="185"/>
  <c r="L18" i="183" s="1"/>
  <c r="M23" i="185"/>
  <c r="K18" i="183" s="1"/>
  <c r="L23" i="185"/>
  <c r="J18" i="183" s="1"/>
  <c r="K23" i="185"/>
  <c r="I18" i="183" s="1"/>
  <c r="J23" i="185"/>
  <c r="H18" i="183" s="1"/>
  <c r="N17" i="185"/>
  <c r="L17" i="183" s="1"/>
  <c r="M17" i="185"/>
  <c r="K17" i="183" s="1"/>
  <c r="L17" i="185"/>
  <c r="J17" i="183" s="1"/>
  <c r="K17" i="185"/>
  <c r="I17" i="183" s="1"/>
  <c r="J17" i="185"/>
  <c r="H17" i="183" s="1"/>
  <c r="N11" i="185"/>
  <c r="L9" i="183" s="1"/>
  <c r="M11" i="185"/>
  <c r="K9" i="183" s="1"/>
  <c r="L11" i="185"/>
  <c r="J9" i="183" s="1"/>
  <c r="K11" i="185"/>
  <c r="I9" i="183" s="1"/>
  <c r="J11" i="185"/>
  <c r="H9" i="183" s="1"/>
  <c r="L82" i="183"/>
  <c r="K82" i="183"/>
  <c r="J82" i="183"/>
  <c r="I82" i="183"/>
  <c r="H82" i="183"/>
  <c r="L81" i="183"/>
  <c r="K81" i="183"/>
  <c r="I81" i="183"/>
  <c r="L70" i="183" l="1"/>
  <c r="H70" i="183"/>
  <c r="I70" i="183"/>
  <c r="J70" i="183"/>
  <c r="K70" i="183"/>
  <c r="L67" i="183"/>
  <c r="K67" i="183"/>
  <c r="K146" i="194"/>
  <c r="K171" i="194"/>
  <c r="K161" i="194" s="1"/>
  <c r="K162" i="194" s="1"/>
  <c r="K90" i="194" s="1"/>
  <c r="L45" i="184" s="1"/>
  <c r="G195" i="194"/>
  <c r="I110" i="194"/>
  <c r="I88" i="194" s="1"/>
  <c r="J43" i="184" s="1"/>
  <c r="AE96" i="182"/>
  <c r="AD96" i="182"/>
  <c r="I87" i="194"/>
  <c r="J42" i="184" s="1"/>
  <c r="H161" i="194"/>
  <c r="H162" i="194" s="1"/>
  <c r="H90" i="194" s="1"/>
  <c r="I45" i="184" s="1"/>
  <c r="J88" i="194"/>
  <c r="K43" i="184" s="1"/>
  <c r="G161" i="194"/>
  <c r="G162" i="194" s="1"/>
  <c r="G90" i="194" s="1"/>
  <c r="H45" i="184" s="1"/>
  <c r="J87" i="194"/>
  <c r="K42" i="184" s="1"/>
  <c r="H88" i="194"/>
  <c r="I43" i="184" s="1"/>
  <c r="K88" i="194"/>
  <c r="L43" i="184" s="1"/>
  <c r="K87" i="194"/>
  <c r="L42" i="184" s="1"/>
  <c r="H87" i="194"/>
  <c r="I42" i="184" s="1"/>
  <c r="I161" i="194"/>
  <c r="I162" i="194" s="1"/>
  <c r="I90" i="194" s="1"/>
  <c r="J45" i="184" s="1"/>
  <c r="J231" i="194"/>
  <c r="J193" i="194" s="1"/>
  <c r="J161" i="194"/>
  <c r="J162" i="194" s="1"/>
  <c r="J90" i="194" s="1"/>
  <c r="K45" i="184" s="1"/>
  <c r="J214" i="194"/>
  <c r="J192" i="194" s="1"/>
  <c r="J195" i="194" s="1"/>
  <c r="G91" i="194"/>
  <c r="H46" i="184" s="1"/>
  <c r="H51" i="183" a="1"/>
  <c r="H214" i="194"/>
  <c r="H192" i="194" s="1"/>
  <c r="H19" i="184"/>
  <c r="I28" i="194"/>
  <c r="I31" i="194" s="1"/>
  <c r="I11" i="194" s="1"/>
  <c r="J37" i="184" s="1"/>
  <c r="G212" i="194"/>
  <c r="H70" i="187"/>
  <c r="G28" i="191" s="1"/>
  <c r="H23" i="188"/>
  <c r="H17" i="184" s="1"/>
  <c r="H64" i="187"/>
  <c r="H33" i="183" s="1"/>
  <c r="H18" i="187"/>
  <c r="H34" i="183" s="1"/>
  <c r="H48" i="183" a="1"/>
  <c r="H48" i="183" s="1"/>
  <c r="G29" i="192" a="1"/>
  <c r="H49" i="183" a="1"/>
  <c r="H49" i="183" s="1"/>
  <c r="H59" i="183" a="1"/>
  <c r="H59" i="183" s="1"/>
  <c r="H56" i="183" a="1"/>
  <c r="H58" i="183" a="1"/>
  <c r="H58" i="183" s="1"/>
  <c r="H57" i="183" a="1"/>
  <c r="H57" i="183" s="1"/>
  <c r="H92" i="187" a="1"/>
  <c r="K69" i="183"/>
  <c r="L69" i="183"/>
  <c r="K28" i="194"/>
  <c r="K31" i="194" s="1"/>
  <c r="K11" i="194" s="1"/>
  <c r="L37" i="184" s="1"/>
  <c r="I8" i="193"/>
  <c r="H80" i="183" s="1"/>
  <c r="K212" i="194"/>
  <c r="K214" i="194"/>
  <c r="K192" i="194" s="1"/>
  <c r="K195" i="194" s="1"/>
  <c r="I214" i="194"/>
  <c r="I192" i="194" s="1"/>
  <c r="I195" i="194" s="1"/>
  <c r="G146" i="194"/>
  <c r="G148" i="194"/>
  <c r="G129" i="194" s="1"/>
  <c r="G130" i="194" s="1"/>
  <c r="G89" i="194" s="1"/>
  <c r="H44" i="184" s="1"/>
  <c r="H146" i="194"/>
  <c r="H67" i="183" l="1"/>
  <c r="H69" i="183"/>
  <c r="J69" i="183"/>
  <c r="J67" i="183"/>
  <c r="H195" i="194"/>
  <c r="H91" i="194" s="1"/>
  <c r="I46" i="184" s="1"/>
  <c r="G88" i="194"/>
  <c r="H43" i="184" s="1"/>
  <c r="H148" i="194"/>
  <c r="H129" i="194" s="1"/>
  <c r="H130" i="194" s="1"/>
  <c r="H89" i="194" s="1"/>
  <c r="I44" i="184" s="1"/>
  <c r="H28" i="194"/>
  <c r="H31" i="194" s="1"/>
  <c r="H11" i="194" s="1"/>
  <c r="J70" i="187"/>
  <c r="I28" i="191" s="1"/>
  <c r="I91" i="194"/>
  <c r="J46" i="184" s="1"/>
  <c r="J91" i="194"/>
  <c r="K46" i="184" s="1"/>
  <c r="J28" i="194"/>
  <c r="J31" i="194" s="1"/>
  <c r="J11" i="194" s="1"/>
  <c r="K37" i="184" s="1"/>
  <c r="K91" i="194"/>
  <c r="L46" i="184" s="1"/>
  <c r="L19" i="184"/>
  <c r="K19" i="184"/>
  <c r="J19" i="184"/>
  <c r="I19" i="184"/>
  <c r="I70" i="187"/>
  <c r="H28" i="191" s="1"/>
  <c r="K70" i="187"/>
  <c r="K36" i="183" s="1"/>
  <c r="H36" i="183"/>
  <c r="L70" i="187"/>
  <c r="K28" i="191" s="1"/>
  <c r="K64" i="187"/>
  <c r="J27" i="191" s="1"/>
  <c r="I64" i="187"/>
  <c r="H27" i="191" s="1"/>
  <c r="L64" i="187"/>
  <c r="G27" i="191"/>
  <c r="K23" i="188"/>
  <c r="K17" i="184" s="1"/>
  <c r="I18" i="187"/>
  <c r="I34" i="183" s="1"/>
  <c r="J18" i="187"/>
  <c r="J34" i="183" s="1"/>
  <c r="I23" i="188"/>
  <c r="I17" i="184" s="1"/>
  <c r="L18" i="187"/>
  <c r="L34" i="183" s="1"/>
  <c r="K18" i="187"/>
  <c r="K34" i="183" s="1"/>
  <c r="J64" i="187"/>
  <c r="I27" i="191" s="1"/>
  <c r="L23" i="188"/>
  <c r="L17" i="184" s="1"/>
  <c r="J23" i="188"/>
  <c r="J17" i="184" s="1"/>
  <c r="I53" i="195"/>
  <c r="J53" i="195"/>
  <c r="J69" i="195" s="1"/>
  <c r="G29" i="192"/>
  <c r="G30" i="192" s="1"/>
  <c r="G16" i="192" s="1"/>
  <c r="G17" i="192" s="1"/>
  <c r="G8" i="192" s="1"/>
  <c r="H75" i="183" s="1"/>
  <c r="K30" i="192"/>
  <c r="K16" i="192" s="1"/>
  <c r="K17" i="192" s="1"/>
  <c r="K8" i="192" s="1"/>
  <c r="L75" i="183" s="1"/>
  <c r="J30" i="192"/>
  <c r="J16" i="192" s="1"/>
  <c r="J17" i="192" s="1"/>
  <c r="J8" i="192" s="1"/>
  <c r="K75" i="183" s="1"/>
  <c r="I30" i="192"/>
  <c r="I16" i="192" s="1"/>
  <c r="I17" i="192" s="1"/>
  <c r="I8" i="192" s="1"/>
  <c r="J75" i="183" s="1"/>
  <c r="H30" i="192"/>
  <c r="H16" i="192" s="1"/>
  <c r="H17" i="192" s="1"/>
  <c r="H8" i="192" s="1"/>
  <c r="I75" i="183" s="1"/>
  <c r="H24" i="187"/>
  <c r="H35" i="183" s="1"/>
  <c r="L24" i="187"/>
  <c r="L35" i="183" s="1"/>
  <c r="K24" i="187"/>
  <c r="K35" i="183" s="1"/>
  <c r="J24" i="187"/>
  <c r="J35" i="183" s="1"/>
  <c r="I24" i="187"/>
  <c r="I35" i="183" s="1"/>
  <c r="L53" i="195"/>
  <c r="K53" i="195"/>
  <c r="M53" i="195"/>
  <c r="H87" i="187"/>
  <c r="H28" i="183" s="1"/>
  <c r="L87" i="187"/>
  <c r="L28" i="183" s="1"/>
  <c r="K87" i="187"/>
  <c r="K28" i="183" s="1"/>
  <c r="J87" i="187"/>
  <c r="J28" i="183" s="1"/>
  <c r="I87" i="187"/>
  <c r="I28" i="183" s="1"/>
  <c r="H56" i="183"/>
  <c r="I52" i="195" s="1"/>
  <c r="M52" i="195"/>
  <c r="L52" i="195"/>
  <c r="K52" i="195"/>
  <c r="J52" i="195"/>
  <c r="H30" i="187"/>
  <c r="L30" i="187"/>
  <c r="I30" i="187"/>
  <c r="K30" i="187"/>
  <c r="J30" i="187"/>
  <c r="H11" i="187"/>
  <c r="H23" i="183" s="1"/>
  <c r="K11" i="187"/>
  <c r="K23" i="183" s="1"/>
  <c r="J11" i="187"/>
  <c r="J23" i="183" s="1"/>
  <c r="I11" i="187"/>
  <c r="I23" i="183" s="1"/>
  <c r="L11" i="187"/>
  <c r="L23" i="183" s="1"/>
  <c r="H51" i="183"/>
  <c r="I55" i="195" s="1"/>
  <c r="M55" i="195"/>
  <c r="L55" i="195"/>
  <c r="K55" i="195"/>
  <c r="J55" i="195"/>
  <c r="H36" i="187"/>
  <c r="L36" i="187"/>
  <c r="K36" i="187"/>
  <c r="J36" i="187"/>
  <c r="I36" i="187"/>
  <c r="H58" i="187"/>
  <c r="J58" i="187"/>
  <c r="K58" i="187"/>
  <c r="I58" i="187"/>
  <c r="L58" i="187"/>
  <c r="H25" i="183"/>
  <c r="J25" i="183"/>
  <c r="K25" i="183"/>
  <c r="I25" i="183"/>
  <c r="L25" i="183"/>
  <c r="H30" i="183"/>
  <c r="J30" i="183"/>
  <c r="I30" i="183"/>
  <c r="K30" i="183"/>
  <c r="L30" i="183"/>
  <c r="H11" i="188"/>
  <c r="H15" i="184" s="1"/>
  <c r="I11" i="188"/>
  <c r="I15" i="184" s="1"/>
  <c r="J11" i="188"/>
  <c r="J15" i="184" s="1"/>
  <c r="L11" i="188"/>
  <c r="L15" i="184" s="1"/>
  <c r="K11" i="188"/>
  <c r="K15" i="184" s="1"/>
  <c r="H92" i="187"/>
  <c r="H29" i="183" s="1"/>
  <c r="L29" i="183"/>
  <c r="K29" i="183"/>
  <c r="J29" i="183"/>
  <c r="I29" i="183"/>
  <c r="H37" i="188"/>
  <c r="H18" i="184" s="1"/>
  <c r="J37" i="188"/>
  <c r="J18" i="184" s="1"/>
  <c r="I37" i="188"/>
  <c r="I18" i="184" s="1"/>
  <c r="K37" i="188"/>
  <c r="K18" i="184" s="1"/>
  <c r="L37" i="188"/>
  <c r="L18" i="184" s="1"/>
  <c r="H76" i="187"/>
  <c r="K76" i="187"/>
  <c r="J76" i="187"/>
  <c r="I76" i="187"/>
  <c r="L76" i="187"/>
  <c r="H17" i="188"/>
  <c r="H16" i="184" s="1"/>
  <c r="L17" i="188"/>
  <c r="L16" i="184" s="1"/>
  <c r="K17" i="188"/>
  <c r="K16" i="184" s="1"/>
  <c r="J17" i="188"/>
  <c r="J16" i="184" s="1"/>
  <c r="I17" i="188"/>
  <c r="I16" i="184" s="1"/>
  <c r="J33" i="183"/>
  <c r="I27" i="183"/>
  <c r="J27" i="183"/>
  <c r="K30" i="191"/>
  <c r="J30" i="191"/>
  <c r="L27" i="183"/>
  <c r="H30" i="191"/>
  <c r="I30" i="191"/>
  <c r="K27" i="183"/>
  <c r="K25" i="191"/>
  <c r="L24" i="183"/>
  <c r="J25" i="191"/>
  <c r="K24" i="183"/>
  <c r="I25" i="191"/>
  <c r="H25" i="191"/>
  <c r="J24" i="183"/>
  <c r="I24" i="183"/>
  <c r="I14" i="194"/>
  <c r="K14" i="194"/>
  <c r="I69" i="183" l="1"/>
  <c r="I67" i="183"/>
  <c r="H92" i="194"/>
  <c r="J36" i="183"/>
  <c r="I148" i="194"/>
  <c r="J148" i="194" s="1"/>
  <c r="K148" i="194" s="1"/>
  <c r="K129" i="194" s="1"/>
  <c r="I33" i="183"/>
  <c r="I37" i="184"/>
  <c r="H14" i="194"/>
  <c r="I36" i="183"/>
  <c r="J14" i="194"/>
  <c r="J28" i="191"/>
  <c r="L36" i="183"/>
  <c r="K33" i="183"/>
  <c r="K27" i="191"/>
  <c r="L33" i="183"/>
  <c r="J81" i="195"/>
  <c r="J87" i="195"/>
  <c r="J75" i="195"/>
  <c r="J93" i="195"/>
  <c r="J63" i="195"/>
  <c r="I81" i="195"/>
  <c r="I63" i="195"/>
  <c r="I87" i="195"/>
  <c r="I69" i="195"/>
  <c r="I75" i="195"/>
  <c r="I93" i="195"/>
  <c r="M93" i="195"/>
  <c r="M81" i="195"/>
  <c r="M69" i="195"/>
  <c r="M87" i="195"/>
  <c r="M63" i="195"/>
  <c r="M75" i="195"/>
  <c r="K75" i="195"/>
  <c r="K87" i="195"/>
  <c r="K63" i="195"/>
  <c r="K93" i="195"/>
  <c r="K81" i="195"/>
  <c r="K69" i="195"/>
  <c r="L87" i="195"/>
  <c r="L75" i="195"/>
  <c r="L69" i="195"/>
  <c r="L63" i="195"/>
  <c r="L81" i="195"/>
  <c r="L93" i="195"/>
  <c r="G29" i="191"/>
  <c r="H37" i="183"/>
  <c r="G26" i="191"/>
  <c r="H31" i="183"/>
  <c r="L95" i="195"/>
  <c r="L77" i="195"/>
  <c r="L71" i="195"/>
  <c r="L65" i="195"/>
  <c r="L83" i="195"/>
  <c r="L89" i="195"/>
  <c r="I23" i="191"/>
  <c r="J32" i="183"/>
  <c r="L74" i="195"/>
  <c r="L68" i="195"/>
  <c r="L62" i="195"/>
  <c r="L86" i="195"/>
  <c r="L92" i="195"/>
  <c r="L80" i="195"/>
  <c r="I26" i="191"/>
  <c r="J31" i="183"/>
  <c r="K95" i="195"/>
  <c r="K71" i="195"/>
  <c r="K77" i="195"/>
  <c r="K83" i="195"/>
  <c r="K65" i="195"/>
  <c r="K89" i="195"/>
  <c r="H24" i="191"/>
  <c r="I26" i="183"/>
  <c r="M77" i="195"/>
  <c r="M95" i="195"/>
  <c r="M65" i="195"/>
  <c r="M83" i="195"/>
  <c r="M89" i="195"/>
  <c r="M71" i="195"/>
  <c r="J23" i="191"/>
  <c r="K32" i="183"/>
  <c r="M92" i="195"/>
  <c r="M68" i="195"/>
  <c r="M74" i="195"/>
  <c r="M86" i="195"/>
  <c r="M80" i="195"/>
  <c r="M62" i="195"/>
  <c r="K92" i="195"/>
  <c r="K62" i="195"/>
  <c r="K68" i="195"/>
  <c r="K74" i="195"/>
  <c r="K80" i="195"/>
  <c r="K86" i="195"/>
  <c r="I24" i="191"/>
  <c r="J26" i="183"/>
  <c r="I83" i="195"/>
  <c r="I77" i="195"/>
  <c r="I65" i="195"/>
  <c r="I95" i="195"/>
  <c r="I89" i="195"/>
  <c r="I71" i="195"/>
  <c r="H23" i="191"/>
  <c r="I32" i="183"/>
  <c r="I92" i="195"/>
  <c r="I74" i="195"/>
  <c r="I86" i="195"/>
  <c r="I62" i="195"/>
  <c r="I68" i="195"/>
  <c r="I80" i="195"/>
  <c r="J24" i="191"/>
  <c r="K26" i="183"/>
  <c r="K23" i="191"/>
  <c r="L32" i="183"/>
  <c r="G25" i="191"/>
  <c r="H24" i="183"/>
  <c r="G30" i="191"/>
  <c r="H27" i="183"/>
  <c r="K29" i="191"/>
  <c r="L37" i="183"/>
  <c r="K26" i="191"/>
  <c r="L31" i="183"/>
  <c r="K24" i="191"/>
  <c r="L26" i="183"/>
  <c r="G23" i="191"/>
  <c r="H32" i="183"/>
  <c r="J29" i="191"/>
  <c r="K37" i="183"/>
  <c r="H29" i="191"/>
  <c r="I37" i="183"/>
  <c r="H26" i="191"/>
  <c r="I31" i="183"/>
  <c r="G24" i="191"/>
  <c r="H26" i="183"/>
  <c r="I29" i="191"/>
  <c r="J37" i="183"/>
  <c r="J26" i="191"/>
  <c r="K31" i="183"/>
  <c r="J89" i="195"/>
  <c r="J71" i="195"/>
  <c r="J77" i="195"/>
  <c r="J65" i="195"/>
  <c r="J83" i="195"/>
  <c r="J95" i="195"/>
  <c r="J92" i="195"/>
  <c r="J86" i="195"/>
  <c r="J80" i="195"/>
  <c r="J62" i="195"/>
  <c r="J68" i="195"/>
  <c r="J74" i="195"/>
  <c r="I129" i="194" l="1"/>
  <c r="I130" i="194" s="1"/>
  <c r="I89" i="194" s="1"/>
  <c r="J44" i="184" s="1"/>
  <c r="K31" i="191"/>
  <c r="K13" i="191" s="1"/>
  <c r="K16" i="191" s="1"/>
  <c r="L38" i="183" s="1"/>
  <c r="I31" i="191"/>
  <c r="I13" i="191" s="1"/>
  <c r="I16" i="191" s="1"/>
  <c r="J38" i="183" s="1"/>
  <c r="H31" i="191"/>
  <c r="H13" i="191" s="1"/>
  <c r="H16" i="191" s="1"/>
  <c r="I38" i="183" s="1"/>
  <c r="G31" i="191"/>
  <c r="G13" i="191" s="1"/>
  <c r="G16" i="191" s="1"/>
  <c r="H38" i="183" s="1"/>
  <c r="J31" i="191"/>
  <c r="J13" i="191" s="1"/>
  <c r="J16" i="191" s="1"/>
  <c r="K38" i="183" s="1"/>
  <c r="J129" i="194"/>
  <c r="J130" i="194" s="1"/>
  <c r="J89" i="194" s="1"/>
  <c r="K44" i="184" s="1"/>
  <c r="K130" i="194"/>
  <c r="K89" i="194" s="1"/>
  <c r="L44" i="184" s="1"/>
  <c r="I92" i="194" l="1"/>
  <c r="K92" i="194"/>
  <c r="J92" i="194"/>
  <c r="AE87" i="81" l="1"/>
  <c r="AF87" i="81"/>
  <c r="AF28" i="199" s="1"/>
  <c r="AG87" i="81"/>
  <c r="AG28" i="199" s="1"/>
  <c r="AH87" i="81"/>
  <c r="AH28" i="199" s="1"/>
  <c r="AI87" i="81"/>
  <c r="AI28" i="199" s="1"/>
  <c r="AE28" i="199" l="1"/>
  <c r="AE42" i="65"/>
  <c r="H50" i="183" a="1"/>
  <c r="H26" i="184" a="1"/>
  <c r="AE64" i="81"/>
  <c r="AF64" i="81"/>
  <c r="AG64" i="81"/>
  <c r="AH64" i="81"/>
  <c r="AI64" i="81"/>
  <c r="AE65" i="81"/>
  <c r="AE25" i="65" s="1"/>
  <c r="AF65" i="81"/>
  <c r="AF25" i="65" s="1"/>
  <c r="AG65" i="81"/>
  <c r="AG25" i="65" s="1"/>
  <c r="AH65" i="81"/>
  <c r="AH25" i="65" s="1"/>
  <c r="AI65" i="81"/>
  <c r="AI25" i="65" s="1"/>
  <c r="AE66" i="81"/>
  <c r="AF66" i="81"/>
  <c r="AG66" i="81"/>
  <c r="AH66" i="81"/>
  <c r="AI66" i="81"/>
  <c r="AE67" i="81"/>
  <c r="AF67" i="81"/>
  <c r="AG67" i="81"/>
  <c r="AH67" i="81"/>
  <c r="AI67" i="81"/>
  <c r="AE27" i="65"/>
  <c r="AF68" i="81"/>
  <c r="AF27" i="65" s="1"/>
  <c r="AG68" i="81"/>
  <c r="AG27" i="65" s="1"/>
  <c r="AH68" i="81"/>
  <c r="AH27" i="65" s="1"/>
  <c r="AI68" i="81"/>
  <c r="AI27" i="65" s="1"/>
  <c r="AF69" i="81"/>
  <c r="AG69" i="81"/>
  <c r="AH69" i="81"/>
  <c r="AI69" i="81"/>
  <c r="AE70" i="81"/>
  <c r="AF70" i="81"/>
  <c r="AG70" i="81"/>
  <c r="AH70" i="81"/>
  <c r="AI70" i="81"/>
  <c r="AE71" i="81"/>
  <c r="AE29" i="65" s="1"/>
  <c r="AF71" i="81"/>
  <c r="AF29" i="65" s="1"/>
  <c r="AG71" i="81"/>
  <c r="AG29" i="65" s="1"/>
  <c r="AH71" i="81"/>
  <c r="AH29" i="65" s="1"/>
  <c r="AI71" i="81"/>
  <c r="AI29" i="65" s="1"/>
  <c r="AE72" i="81"/>
  <c r="AF72" i="81"/>
  <c r="AG72" i="81"/>
  <c r="AH72" i="81"/>
  <c r="AI72" i="81"/>
  <c r="AE73" i="81"/>
  <c r="AF73" i="81"/>
  <c r="AG73" i="81"/>
  <c r="AH73" i="81"/>
  <c r="AI73" i="81"/>
  <c r="AE74" i="81"/>
  <c r="AE31" i="65" s="1"/>
  <c r="AF74" i="81"/>
  <c r="AF31" i="65" s="1"/>
  <c r="AG74" i="81"/>
  <c r="AG31" i="65" s="1"/>
  <c r="AH74" i="81"/>
  <c r="AH31" i="65" s="1"/>
  <c r="AI74" i="81"/>
  <c r="AI31" i="65" s="1"/>
  <c r="AE75" i="81"/>
  <c r="AF75" i="81"/>
  <c r="AG75" i="81"/>
  <c r="AH75" i="81"/>
  <c r="AI75" i="81"/>
  <c r="AE76" i="81"/>
  <c r="AF76" i="81"/>
  <c r="AG76" i="81"/>
  <c r="AH76" i="81"/>
  <c r="AI76" i="81"/>
  <c r="AE77" i="81"/>
  <c r="AE33" i="65" s="1"/>
  <c r="AF77" i="81"/>
  <c r="AF33" i="65" s="1"/>
  <c r="AG77" i="81"/>
  <c r="AG33" i="65" s="1"/>
  <c r="AH77" i="81"/>
  <c r="AH33" i="65" s="1"/>
  <c r="AI77" i="81"/>
  <c r="AI33" i="65" s="1"/>
  <c r="AE78" i="81"/>
  <c r="AF78" i="81"/>
  <c r="AG78" i="81"/>
  <c r="AH78" i="81"/>
  <c r="AI78" i="81"/>
  <c r="AE38" i="65"/>
  <c r="AF79" i="81"/>
  <c r="AG79" i="81"/>
  <c r="AH79" i="81"/>
  <c r="AI79" i="81"/>
  <c r="AE80" i="81"/>
  <c r="AE36" i="65" s="1"/>
  <c r="AF80" i="81"/>
  <c r="AF36" i="65" s="1"/>
  <c r="AG80" i="81"/>
  <c r="AG36" i="65" s="1"/>
  <c r="AH80" i="81"/>
  <c r="AH36" i="65" s="1"/>
  <c r="AI80" i="81"/>
  <c r="AI36" i="65" s="1"/>
  <c r="AE81" i="81"/>
  <c r="AF81" i="81"/>
  <c r="AG81" i="81"/>
  <c r="AH81" i="81"/>
  <c r="AI81" i="81"/>
  <c r="AE82" i="81"/>
  <c r="AF82" i="81"/>
  <c r="AG82" i="81"/>
  <c r="AH82" i="81"/>
  <c r="AI82" i="81"/>
  <c r="AE83" i="81"/>
  <c r="AE39" i="65" s="1"/>
  <c r="AF83" i="81"/>
  <c r="AF39" i="65" s="1"/>
  <c r="AG83" i="81"/>
  <c r="AG39" i="65" s="1"/>
  <c r="AH83" i="81"/>
  <c r="AH39" i="65" s="1"/>
  <c r="AI83" i="81"/>
  <c r="AI39" i="65" s="1"/>
  <c r="AE26" i="65"/>
  <c r="AF63" i="81"/>
  <c r="AG63" i="81"/>
  <c r="AH63" i="81"/>
  <c r="AI63" i="81"/>
  <c r="L177" i="81"/>
  <c r="L176" i="81"/>
  <c r="L175" i="81"/>
  <c r="L174" i="81"/>
  <c r="L173" i="81"/>
  <c r="L159" i="81"/>
  <c r="L158" i="81"/>
  <c r="L157" i="81"/>
  <c r="L156" i="81"/>
  <c r="L155" i="81"/>
  <c r="L154" i="81"/>
  <c r="L153" i="81"/>
  <c r="L149" i="81"/>
  <c r="L148" i="81"/>
  <c r="L147" i="81"/>
  <c r="L146" i="81"/>
  <c r="L142" i="81"/>
  <c r="L141" i="81"/>
  <c r="L140" i="81"/>
  <c r="L139" i="81"/>
  <c r="L53" i="81"/>
  <c r="L52" i="81"/>
  <c r="L51" i="81"/>
  <c r="L50" i="81"/>
  <c r="L49" i="81"/>
  <c r="L48" i="81"/>
  <c r="L47" i="81"/>
  <c r="L43" i="81"/>
  <c r="L42" i="81"/>
  <c r="L41" i="81"/>
  <c r="L40" i="81"/>
  <c r="A2" i="182"/>
  <c r="A1" i="182"/>
  <c r="A2" i="11"/>
  <c r="A2" i="10"/>
  <c r="AI43" i="199" l="1"/>
  <c r="AH43" i="199"/>
  <c r="AG43" i="199"/>
  <c r="AF43" i="199"/>
  <c r="AE43" i="199"/>
  <c r="AE13" i="199"/>
  <c r="AE18" i="65"/>
  <c r="AE14" i="199"/>
  <c r="AF41" i="65"/>
  <c r="AF27" i="199"/>
  <c r="AI34" i="65"/>
  <c r="AI22" i="199"/>
  <c r="AH32" i="65"/>
  <c r="AH21" i="199"/>
  <c r="AG30" i="65"/>
  <c r="AG20" i="199"/>
  <c r="AF28" i="65"/>
  <c r="AF19" i="199"/>
  <c r="AG32" i="65"/>
  <c r="AG21" i="199"/>
  <c r="AF30" i="65"/>
  <c r="AF20" i="199"/>
  <c r="AE28" i="65"/>
  <c r="AE19" i="199"/>
  <c r="AI37" i="65"/>
  <c r="AI23" i="199"/>
  <c r="AH34" i="65"/>
  <c r="AH22" i="199"/>
  <c r="AI40" i="65"/>
  <c r="AI24" i="199"/>
  <c r="AH37" i="65"/>
  <c r="AH23" i="199"/>
  <c r="AG34" i="65"/>
  <c r="AG22" i="199"/>
  <c r="AF32" i="65"/>
  <c r="AF21" i="199"/>
  <c r="AE30" i="65"/>
  <c r="AE20" i="199"/>
  <c r="AE41" i="65"/>
  <c r="AE27" i="199"/>
  <c r="AH40" i="65"/>
  <c r="AH24" i="199"/>
  <c r="AG37" i="65"/>
  <c r="AG23" i="199"/>
  <c r="AI35" i="65"/>
  <c r="AI25" i="199"/>
  <c r="AF34" i="65"/>
  <c r="AF22" i="199"/>
  <c r="AE32" i="65"/>
  <c r="AE21" i="199"/>
  <c r="AI26" i="65"/>
  <c r="AI18" i="199"/>
  <c r="AH26" i="65"/>
  <c r="AH18" i="199"/>
  <c r="AG40" i="65"/>
  <c r="AG24" i="199"/>
  <c r="AI38" i="65"/>
  <c r="AI26" i="199"/>
  <c r="AF37" i="65"/>
  <c r="AF23" i="199"/>
  <c r="AH35" i="65"/>
  <c r="AH25" i="199"/>
  <c r="AE34" i="65"/>
  <c r="AE22" i="199"/>
  <c r="AG26" i="65"/>
  <c r="AG18" i="199"/>
  <c r="AI41" i="65"/>
  <c r="AI27" i="199"/>
  <c r="AF40" i="65"/>
  <c r="AF24" i="199"/>
  <c r="AH38" i="65"/>
  <c r="AH26" i="199"/>
  <c r="AE37" i="65"/>
  <c r="AE23" i="199"/>
  <c r="AG35" i="65"/>
  <c r="AG25" i="199"/>
  <c r="AI28" i="65"/>
  <c r="AI19" i="199"/>
  <c r="AF26" i="65"/>
  <c r="AF18" i="199"/>
  <c r="AH41" i="65"/>
  <c r="AH27" i="199"/>
  <c r="AE40" i="65"/>
  <c r="AE24" i="199"/>
  <c r="AG38" i="65"/>
  <c r="AG26" i="199"/>
  <c r="AF35" i="65"/>
  <c r="AF25" i="199"/>
  <c r="AI30" i="65"/>
  <c r="AI20" i="199"/>
  <c r="AH28" i="65"/>
  <c r="AH19" i="199"/>
  <c r="AG41" i="65"/>
  <c r="AG27" i="199"/>
  <c r="AF38" i="65"/>
  <c r="AF26" i="199"/>
  <c r="AE35" i="65"/>
  <c r="AE25" i="199"/>
  <c r="AI32" i="65"/>
  <c r="AI21" i="199"/>
  <c r="AH30" i="65"/>
  <c r="AH20" i="199"/>
  <c r="AG28" i="65"/>
  <c r="AG19" i="199"/>
  <c r="AF15" i="155"/>
  <c r="AG76" i="65"/>
  <c r="AE75" i="65"/>
  <c r="AH76" i="65"/>
  <c r="AF75" i="65"/>
  <c r="AI76" i="65"/>
  <c r="AG75" i="65"/>
  <c r="AE76" i="65"/>
  <c r="AH75" i="65"/>
  <c r="AF76" i="65"/>
  <c r="AI75" i="65"/>
  <c r="AI62" i="65"/>
  <c r="AF62" i="65"/>
  <c r="AE62" i="65"/>
  <c r="AB18" i="182" s="1"/>
  <c r="AG62" i="65"/>
  <c r="AH62" i="65"/>
  <c r="AG45" i="65"/>
  <c r="AF45" i="65"/>
  <c r="AI45" i="65"/>
  <c r="AH45" i="65"/>
  <c r="AE45" i="65"/>
  <c r="AF42" i="65"/>
  <c r="AG42" i="65"/>
  <c r="AI42" i="65"/>
  <c r="AH42" i="65"/>
  <c r="AG17" i="65"/>
  <c r="AF17" i="65"/>
  <c r="AI16" i="65"/>
  <c r="AH16" i="65"/>
  <c r="AG16" i="65"/>
  <c r="AI17" i="65"/>
  <c r="AF16" i="65"/>
  <c r="AE17" i="65"/>
  <c r="AH17" i="65"/>
  <c r="AE16" i="65"/>
  <c r="AI15" i="65"/>
  <c r="AE15" i="65"/>
  <c r="AF15" i="65"/>
  <c r="AF13" i="155" s="1"/>
  <c r="AH15" i="65"/>
  <c r="AG15" i="65"/>
  <c r="AI23" i="65"/>
  <c r="AH20" i="65"/>
  <c r="AG20" i="65"/>
  <c r="AE20" i="65"/>
  <c r="AH24" i="65"/>
  <c r="AE23" i="65"/>
  <c r="AF20" i="65"/>
  <c r="AG24" i="65"/>
  <c r="AG23" i="65"/>
  <c r="AF23" i="65"/>
  <c r="AF24" i="65"/>
  <c r="AH23" i="65"/>
  <c r="AE24" i="65"/>
  <c r="AI20" i="65"/>
  <c r="AI24" i="65"/>
  <c r="K54" i="195"/>
  <c r="L54" i="195"/>
  <c r="J54" i="195"/>
  <c r="H50" i="183"/>
  <c r="I54" i="195" s="1"/>
  <c r="M54" i="195"/>
  <c r="M26" i="196"/>
  <c r="K26" i="196"/>
  <c r="J26" i="196"/>
  <c r="H26" i="184"/>
  <c r="I26" i="196" s="1"/>
  <c r="L26" i="196"/>
  <c r="H27" i="184" a="1"/>
  <c r="J27" i="196" s="1"/>
  <c r="AB116" i="182"/>
  <c r="G40" i="194" s="1"/>
  <c r="F34" i="115"/>
  <c r="A2" i="181"/>
  <c r="A1" i="181"/>
  <c r="A2" i="180"/>
  <c r="A1" i="180"/>
  <c r="A2" i="179"/>
  <c r="A1" i="179"/>
  <c r="A2" i="178"/>
  <c r="A1" i="178"/>
  <c r="AI21" i="180"/>
  <c r="AI46" i="180" s="1"/>
  <c r="AM42" i="178"/>
  <c r="AL42" i="178"/>
  <c r="AK42" i="178"/>
  <c r="AJ42" i="178"/>
  <c r="AI42" i="178"/>
  <c r="AM34" i="178"/>
  <c r="AF100" i="182" s="1"/>
  <c r="M19" i="193" s="1"/>
  <c r="M23" i="193" s="1"/>
  <c r="M8" i="193" s="1"/>
  <c r="L80" i="183" s="1"/>
  <c r="AL34" i="178"/>
  <c r="AE100" i="182" s="1"/>
  <c r="L19" i="193" s="1"/>
  <c r="L23" i="193" s="1"/>
  <c r="L8" i="193" s="1"/>
  <c r="K80" i="183" s="1"/>
  <c r="AK34" i="178"/>
  <c r="G12" i="194" l="1"/>
  <c r="H38" i="184" s="1"/>
  <c r="AB11" i="182"/>
  <c r="AE15" i="155"/>
  <c r="AB19" i="182"/>
  <c r="AE13" i="155"/>
  <c r="AE35" i="155" s="1"/>
  <c r="H54" i="183" a="1"/>
  <c r="H54" i="183" s="1"/>
  <c r="M70" i="195"/>
  <c r="M94" i="195"/>
  <c r="M82" i="195"/>
  <c r="M76" i="195"/>
  <c r="M64" i="195"/>
  <c r="M88" i="195"/>
  <c r="I94" i="195"/>
  <c r="I70" i="195"/>
  <c r="I88" i="195"/>
  <c r="I64" i="195"/>
  <c r="I76" i="195"/>
  <c r="I82" i="195"/>
  <c r="J64" i="195"/>
  <c r="J94" i="195"/>
  <c r="J82" i="195"/>
  <c r="J88" i="195"/>
  <c r="J70" i="195"/>
  <c r="J76" i="195"/>
  <c r="L70" i="195"/>
  <c r="L82" i="195"/>
  <c r="L76" i="195"/>
  <c r="L88" i="195"/>
  <c r="L94" i="195"/>
  <c r="L64" i="195"/>
  <c r="K88" i="195"/>
  <c r="K64" i="195"/>
  <c r="K76" i="195"/>
  <c r="K70" i="195"/>
  <c r="K94" i="195"/>
  <c r="K82" i="195"/>
  <c r="AM54" i="178"/>
  <c r="AD100" i="182"/>
  <c r="K19" i="193" s="1"/>
  <c r="K23" i="193" s="1"/>
  <c r="AI47" i="178"/>
  <c r="L32" i="196"/>
  <c r="L34" i="196"/>
  <c r="L40" i="196"/>
  <c r="L38" i="196"/>
  <c r="L42" i="196"/>
  <c r="L36" i="196"/>
  <c r="I32" i="196"/>
  <c r="I42" i="196"/>
  <c r="I36" i="196"/>
  <c r="I40" i="196"/>
  <c r="I38" i="196"/>
  <c r="I34" i="196"/>
  <c r="J40" i="196"/>
  <c r="J32" i="196"/>
  <c r="J42" i="196"/>
  <c r="J34" i="196"/>
  <c r="J36" i="196"/>
  <c r="J38" i="196"/>
  <c r="K34" i="196"/>
  <c r="K32" i="196"/>
  <c r="K38" i="196"/>
  <c r="K36" i="196"/>
  <c r="K42" i="196"/>
  <c r="K40" i="196"/>
  <c r="M38" i="196"/>
  <c r="M36" i="196"/>
  <c r="M42" i="196"/>
  <c r="M34" i="196"/>
  <c r="M40" i="196"/>
  <c r="M32" i="196"/>
  <c r="M27" i="196"/>
  <c r="M33" i="196" s="1"/>
  <c r="K27" i="196"/>
  <c r="L27" i="196"/>
  <c r="L28" i="196" s="1"/>
  <c r="H27" i="184"/>
  <c r="I27" i="196" s="1"/>
  <c r="I41" i="196" s="1"/>
  <c r="J35" i="196"/>
  <c r="J33" i="196"/>
  <c r="J37" i="196"/>
  <c r="J28" i="196"/>
  <c r="J39" i="196"/>
  <c r="J41" i="196"/>
  <c r="J43" i="196"/>
  <c r="AI54" i="178"/>
  <c r="AI53" i="178" s="1"/>
  <c r="AJ54" i="178"/>
  <c r="AK54" i="178"/>
  <c r="AL54" i="178"/>
  <c r="L41" i="196" l="1"/>
  <c r="K8" i="193"/>
  <c r="J80" i="183" s="1"/>
  <c r="K24" i="193"/>
  <c r="J24" i="193"/>
  <c r="M24" i="193"/>
  <c r="L24" i="193"/>
  <c r="I24" i="193"/>
  <c r="L37" i="196"/>
  <c r="M41" i="196"/>
  <c r="M39" i="196"/>
  <c r="M35" i="196"/>
  <c r="AJ53" i="178"/>
  <c r="M43" i="196"/>
  <c r="M28" i="196"/>
  <c r="M37" i="196"/>
  <c r="L43" i="196"/>
  <c r="L35" i="196"/>
  <c r="L33" i="196"/>
  <c r="L39" i="196"/>
  <c r="K37" i="196"/>
  <c r="K39" i="196"/>
  <c r="K41" i="196"/>
  <c r="K43" i="196"/>
  <c r="K33" i="196"/>
  <c r="K28" i="196"/>
  <c r="K35" i="196"/>
  <c r="J50" i="196" a="1"/>
  <c r="J50" i="196" s="1"/>
  <c r="I57" i="184" s="1"/>
  <c r="J48" i="196" a="1"/>
  <c r="J48" i="196" s="1"/>
  <c r="I55" i="184" s="1"/>
  <c r="I39" i="196"/>
  <c r="I33" i="196"/>
  <c r="I35" i="196"/>
  <c r="I28" i="196"/>
  <c r="I43" i="196"/>
  <c r="I37" i="196"/>
  <c r="J47" i="196" a="1"/>
  <c r="J47" i="196" s="1"/>
  <c r="I54" i="184" s="1"/>
  <c r="J52" i="196" a="1"/>
  <c r="J52" i="196" s="1"/>
  <c r="I59" i="184" s="1"/>
  <c r="J51" i="196" a="1"/>
  <c r="J51" i="196" s="1"/>
  <c r="I58" i="184" s="1"/>
  <c r="J49" i="196" a="1"/>
  <c r="J49" i="196" s="1"/>
  <c r="I56" i="184" s="1"/>
  <c r="H46" i="183" a="1"/>
  <c r="K50" i="195" s="1"/>
  <c r="AI121" i="96"/>
  <c r="AI120" i="96"/>
  <c r="AI119" i="96"/>
  <c r="AI118" i="96"/>
  <c r="AI117" i="96"/>
  <c r="AI116" i="96"/>
  <c r="AI115" i="96"/>
  <c r="AI114" i="96"/>
  <c r="AI113" i="96"/>
  <c r="AI112" i="96"/>
  <c r="AI111" i="96"/>
  <c r="AI110" i="96"/>
  <c r="AI109" i="96"/>
  <c r="AI108" i="96"/>
  <c r="AI107" i="96"/>
  <c r="AI106" i="96"/>
  <c r="AI105" i="96"/>
  <c r="AI104" i="96"/>
  <c r="AI103" i="96"/>
  <c r="AI102" i="96"/>
  <c r="AI101" i="96"/>
  <c r="AI100" i="96"/>
  <c r="AI99" i="96"/>
  <c r="AI98" i="96"/>
  <c r="AI97" i="96"/>
  <c r="AI96"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AI13" i="96"/>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Q178" i="92"/>
  <c r="P179" i="92"/>
  <c r="Q179" i="92"/>
  <c r="P180" i="92"/>
  <c r="Q180" i="92"/>
  <c r="P181" i="92"/>
  <c r="Q181" i="92"/>
  <c r="P182" i="92"/>
  <c r="Q182" i="92"/>
  <c r="P183" i="92"/>
  <c r="Q183" i="92"/>
  <c r="P184" i="92"/>
  <c r="Q184" i="92"/>
  <c r="P185" i="92"/>
  <c r="Q185" i="92"/>
  <c r="P186" i="92"/>
  <c r="Q186" i="92"/>
  <c r="P187" i="92"/>
  <c r="Q187" i="92"/>
  <c r="P188" i="92"/>
  <c r="Q188" i="92"/>
  <c r="P189" i="92"/>
  <c r="Q189" i="92"/>
  <c r="P190" i="92"/>
  <c r="Q190" i="92"/>
  <c r="P191" i="92"/>
  <c r="Q191" i="92"/>
  <c r="P192" i="92"/>
  <c r="Q192" i="92"/>
  <c r="P193" i="92"/>
  <c r="Q193" i="92"/>
  <c r="P194" i="92"/>
  <c r="Q194" i="92"/>
  <c r="P195" i="92"/>
  <c r="Q195" i="92"/>
  <c r="P196" i="92"/>
  <c r="Q196" i="92"/>
  <c r="P197" i="92"/>
  <c r="Q197" i="92"/>
  <c r="P198" i="92"/>
  <c r="Q198" i="92"/>
  <c r="P199" i="92"/>
  <c r="Q199" i="92"/>
  <c r="P200" i="92"/>
  <c r="Q200" i="92"/>
  <c r="P201" i="92"/>
  <c r="Q201" i="92"/>
  <c r="P202" i="92"/>
  <c r="Q202" i="92"/>
  <c r="P203" i="92"/>
  <c r="Q203" i="92"/>
  <c r="P204" i="92"/>
  <c r="Q204" i="92"/>
  <c r="P205" i="92"/>
  <c r="Q205" i="92"/>
  <c r="P206" i="92"/>
  <c r="Q206" i="92"/>
  <c r="P207" i="92"/>
  <c r="Q207" i="92"/>
  <c r="P208" i="92"/>
  <c r="Q208" i="92"/>
  <c r="P209" i="92"/>
  <c r="Q209" i="92"/>
  <c r="P210" i="92"/>
  <c r="Q210" i="92"/>
  <c r="P211" i="92"/>
  <c r="Q211" i="92"/>
  <c r="P212" i="92"/>
  <c r="Q212" i="92"/>
  <c r="P213" i="92"/>
  <c r="Q213" i="92"/>
  <c r="P214" i="92"/>
  <c r="Q214" i="92"/>
  <c r="P215" i="92"/>
  <c r="Q215" i="92"/>
  <c r="P216" i="92"/>
  <c r="Q216" i="92"/>
  <c r="P217" i="92"/>
  <c r="Q217" i="92"/>
  <c r="P218" i="92"/>
  <c r="Q218" i="92"/>
  <c r="P219" i="92"/>
  <c r="Q219" i="92"/>
  <c r="P220" i="92"/>
  <c r="Q220" i="92"/>
  <c r="P221" i="92"/>
  <c r="Q221" i="92"/>
  <c r="P222" i="92"/>
  <c r="Q222" i="92"/>
  <c r="P223" i="92"/>
  <c r="Q223" i="92"/>
  <c r="P224" i="92"/>
  <c r="Q224" i="92"/>
  <c r="P225" i="92"/>
  <c r="Q225" i="92"/>
  <c r="P226" i="92"/>
  <c r="Q226" i="92"/>
  <c r="P227" i="92"/>
  <c r="Q227" i="92"/>
  <c r="P228" i="92"/>
  <c r="Q228" i="92"/>
  <c r="P229" i="92"/>
  <c r="Q229" i="92"/>
  <c r="P230" i="92"/>
  <c r="Q230" i="92"/>
  <c r="P231" i="92"/>
  <c r="Q231" i="92"/>
  <c r="P232" i="92"/>
  <c r="Q232" i="92"/>
  <c r="P233" i="92"/>
  <c r="Q233" i="92"/>
  <c r="P234" i="92"/>
  <c r="Q234" i="92"/>
  <c r="P235" i="92"/>
  <c r="Q235" i="92"/>
  <c r="P236" i="92"/>
  <c r="Q236" i="92"/>
  <c r="P237" i="92"/>
  <c r="Q237" i="92"/>
  <c r="P238" i="92"/>
  <c r="Q238" i="92"/>
  <c r="P239" i="92"/>
  <c r="Q239" i="92"/>
  <c r="P240" i="92"/>
  <c r="Q240" i="92"/>
  <c r="P241" i="92"/>
  <c r="Q241" i="92"/>
  <c r="P242" i="92"/>
  <c r="Q242" i="92"/>
  <c r="P243" i="92"/>
  <c r="Q243" i="92"/>
  <c r="P244" i="92"/>
  <c r="Q244" i="92"/>
  <c r="P245" i="92"/>
  <c r="Q245" i="92"/>
  <c r="P246" i="92"/>
  <c r="Q246" i="92"/>
  <c r="P247" i="92"/>
  <c r="Q247" i="92"/>
  <c r="P248" i="92"/>
  <c r="Q248" i="92"/>
  <c r="P249" i="92"/>
  <c r="Q249" i="92"/>
  <c r="P250" i="92"/>
  <c r="Q250" i="92"/>
  <c r="P251" i="92"/>
  <c r="Q251" i="92"/>
  <c r="P252" i="92"/>
  <c r="Q252" i="92"/>
  <c r="P253" i="92"/>
  <c r="Q253" i="92"/>
  <c r="P254" i="92"/>
  <c r="Q254" i="92"/>
  <c r="P255" i="92"/>
  <c r="Q255" i="92"/>
  <c r="Q177" i="92"/>
  <c r="P177" i="92"/>
  <c r="M49" i="196" l="1" a="1"/>
  <c r="M49" i="196" s="1"/>
  <c r="L56" i="184" s="1"/>
  <c r="M51" i="196" a="1"/>
  <c r="M51" i="196" s="1"/>
  <c r="L58" i="184" s="1"/>
  <c r="M50" i="196" a="1"/>
  <c r="M50" i="196" s="1"/>
  <c r="L57" i="184" s="1"/>
  <c r="M52" i="196" a="1"/>
  <c r="M52" i="196" s="1"/>
  <c r="L59" i="184" s="1"/>
  <c r="M47" i="196" a="1"/>
  <c r="M47" i="196" s="1"/>
  <c r="L54" i="184" s="1"/>
  <c r="L48" i="196" a="1"/>
  <c r="L48" i="196" s="1"/>
  <c r="K55" i="184" s="1"/>
  <c r="AK53" i="178"/>
  <c r="AL53" i="178" s="1"/>
  <c r="AM53" i="178" s="1"/>
  <c r="M48" i="196" a="1"/>
  <c r="M48" i="196" s="1"/>
  <c r="L55" i="184" s="1"/>
  <c r="L47" i="196" a="1"/>
  <c r="L47" i="196" s="1"/>
  <c r="L49" i="196" a="1"/>
  <c r="L49" i="196" s="1"/>
  <c r="K56" i="184" s="1"/>
  <c r="L51" i="196" a="1"/>
  <c r="L51" i="196" s="1"/>
  <c r="K58" i="184" s="1"/>
  <c r="L52" i="196" a="1"/>
  <c r="L52" i="196" s="1"/>
  <c r="K59" i="184" s="1"/>
  <c r="K51" i="196" a="1"/>
  <c r="K51" i="196" s="1"/>
  <c r="J58" i="184" s="1"/>
  <c r="K50" i="196" a="1"/>
  <c r="K50" i="196" s="1"/>
  <c r="J57" i="184" s="1"/>
  <c r="K48" i="196" a="1"/>
  <c r="K48" i="196" s="1"/>
  <c r="J55" i="184" s="1"/>
  <c r="K47" i="196" a="1"/>
  <c r="K47" i="196" s="1"/>
  <c r="K49" i="196" a="1"/>
  <c r="K49" i="196" s="1"/>
  <c r="J56" i="184" s="1"/>
  <c r="K52" i="196" a="1"/>
  <c r="K52" i="196" s="1"/>
  <c r="J59" i="184" s="1"/>
  <c r="L50" i="196" a="1"/>
  <c r="L50" i="196" s="1"/>
  <c r="K57" i="184" s="1"/>
  <c r="I52" i="196" a="1"/>
  <c r="I52" i="196" s="1"/>
  <c r="H59" i="184" s="1"/>
  <c r="I47" i="196" a="1"/>
  <c r="I47" i="196" s="1"/>
  <c r="I49" i="196" a="1"/>
  <c r="I49" i="196" s="1"/>
  <c r="H56" i="184" s="1"/>
  <c r="I50" i="196" a="1"/>
  <c r="I50" i="196" s="1"/>
  <c r="H57" i="184" s="1"/>
  <c r="I48" i="196" a="1"/>
  <c r="I48" i="196" s="1"/>
  <c r="H55" i="184" s="1"/>
  <c r="I51" i="196" a="1"/>
  <c r="I51" i="196" s="1"/>
  <c r="H58" i="184" s="1"/>
  <c r="J53" i="196"/>
  <c r="H46" i="183"/>
  <c r="I50" i="195" s="1"/>
  <c r="I84" i="195" s="1"/>
  <c r="L50" i="195"/>
  <c r="L72" i="195" s="1"/>
  <c r="M50" i="195"/>
  <c r="M84" i="195" s="1"/>
  <c r="J50" i="195"/>
  <c r="J66" i="195" s="1"/>
  <c r="K78" i="195"/>
  <c r="K66" i="195"/>
  <c r="K72" i="195"/>
  <c r="K84" i="195"/>
  <c r="K90" i="195"/>
  <c r="K60" i="195"/>
  <c r="A2" i="177"/>
  <c r="A1" i="177"/>
  <c r="M53" i="196" l="1"/>
  <c r="L84" i="195"/>
  <c r="I78" i="195"/>
  <c r="I66" i="195"/>
  <c r="K53" i="196"/>
  <c r="J54" i="184"/>
  <c r="L53" i="196"/>
  <c r="K54" i="184"/>
  <c r="H54" i="184"/>
  <c r="I53" i="196"/>
  <c r="L78" i="195"/>
  <c r="M60" i="195"/>
  <c r="M90" i="195"/>
  <c r="M72" i="195"/>
  <c r="I90" i="195"/>
  <c r="M78" i="195"/>
  <c r="I72" i="195"/>
  <c r="M66" i="195"/>
  <c r="I60" i="195"/>
  <c r="J90" i="195"/>
  <c r="J84" i="195"/>
  <c r="L60" i="195"/>
  <c r="J72" i="195"/>
  <c r="L66" i="195"/>
  <c r="L90" i="195"/>
  <c r="J78" i="195"/>
  <c r="J60" i="195"/>
  <c r="AE77" i="72" l="1"/>
  <c r="AI83" i="72"/>
  <c r="AH83" i="72"/>
  <c r="AG83" i="72"/>
  <c r="AF83" i="72"/>
  <c r="AE83" i="72"/>
  <c r="AI82" i="72"/>
  <c r="AH82" i="72"/>
  <c r="AG82" i="72"/>
  <c r="AF82" i="72"/>
  <c r="AE82" i="72"/>
  <c r="AI81" i="72"/>
  <c r="AH81" i="72"/>
  <c r="AG81" i="72"/>
  <c r="AF81" i="72"/>
  <c r="AE81" i="72"/>
  <c r="AI80" i="72"/>
  <c r="AH80" i="72"/>
  <c r="AG80" i="72"/>
  <c r="AF80" i="72"/>
  <c r="AE80" i="72"/>
  <c r="AI79" i="72"/>
  <c r="AH79" i="72"/>
  <c r="AG79" i="72"/>
  <c r="AF79" i="72"/>
  <c r="AE79" i="72"/>
  <c r="AI78" i="72"/>
  <c r="AH78" i="72"/>
  <c r="AG78" i="72"/>
  <c r="AF78" i="72"/>
  <c r="AE78" i="72"/>
  <c r="AI77" i="72"/>
  <c r="AH77" i="72"/>
  <c r="AG77" i="72"/>
  <c r="AF77" i="72"/>
  <c r="G16" i="115" l="1"/>
  <c r="AB118" i="182" s="1"/>
  <c r="G42" i="194" s="1"/>
  <c r="G9" i="115"/>
  <c r="F26" i="115"/>
  <c r="F29" i="115"/>
  <c r="AB122" i="182" s="1"/>
  <c r="G51" i="194" s="1"/>
  <c r="AB114" i="182"/>
  <c r="G38" i="194" s="1"/>
  <c r="G14" i="115"/>
  <c r="AB117" i="182" s="1"/>
  <c r="G41" i="194" s="1"/>
  <c r="AI42" i="155"/>
  <c r="AH42" i="155"/>
  <c r="AG42" i="155"/>
  <c r="AF42" i="155"/>
  <c r="AI41" i="155"/>
  <c r="AH41" i="155"/>
  <c r="AG41" i="155"/>
  <c r="AF41" i="155"/>
  <c r="AI40" i="155"/>
  <c r="AH40" i="155"/>
  <c r="AG40" i="155"/>
  <c r="AF40" i="155"/>
  <c r="AI39" i="155"/>
  <c r="AH39" i="155"/>
  <c r="AG39" i="155"/>
  <c r="AF39" i="155"/>
  <c r="AI38" i="155"/>
  <c r="AH38" i="155"/>
  <c r="AG38" i="155"/>
  <c r="AI35" i="155"/>
  <c r="AH35" i="155"/>
  <c r="AG35" i="155"/>
  <c r="AF35" i="155"/>
  <c r="A1" i="152"/>
  <c r="A1" i="151"/>
  <c r="A1" i="150"/>
  <c r="A1" i="149"/>
  <c r="A1" i="148"/>
  <c r="A1" i="147"/>
  <c r="A1" i="146"/>
  <c r="A1" i="145"/>
  <c r="A1" i="144"/>
  <c r="A1" i="143"/>
  <c r="A1" i="142"/>
  <c r="A1" i="141"/>
  <c r="A1" i="138"/>
  <c r="A1" i="116"/>
  <c r="A1" i="115"/>
  <c r="A1" i="176"/>
  <c r="A1" i="174"/>
  <c r="A1" i="131"/>
  <c r="A1" i="89"/>
  <c r="A1" i="154"/>
  <c r="A1" i="93"/>
  <c r="A1" i="96"/>
  <c r="A1" i="92"/>
  <c r="A1" i="91"/>
  <c r="A1" i="94"/>
  <c r="A1" i="88"/>
  <c r="A1" i="90"/>
  <c r="A1" i="74"/>
  <c r="A1" i="64"/>
  <c r="A1" i="98"/>
  <c r="A1" i="78"/>
  <c r="A1" i="83"/>
  <c r="A1" i="118"/>
  <c r="A1" i="95"/>
  <c r="A1" i="81"/>
  <c r="A1" i="71"/>
  <c r="A1" i="69"/>
  <c r="A1" i="70"/>
  <c r="A1" i="62"/>
  <c r="A1" i="61"/>
  <c r="A1" i="67"/>
  <c r="A1" i="76"/>
  <c r="A1" i="73"/>
  <c r="A1" i="72"/>
  <c r="A1" i="63"/>
  <c r="A1" i="80"/>
  <c r="A1" i="157"/>
  <c r="A1" i="155"/>
  <c r="A1" i="132"/>
  <c r="A1" i="75"/>
  <c r="A1" i="65"/>
  <c r="A1" i="14"/>
  <c r="A1" i="13"/>
  <c r="A1" i="12"/>
  <c r="A1" i="11"/>
  <c r="A1" i="10"/>
  <c r="G13" i="194" l="1"/>
  <c r="H39" i="184" s="1"/>
  <c r="F30" i="115"/>
  <c r="AB121" i="182"/>
  <c r="G50" i="194" s="1"/>
  <c r="G52" i="194" s="1"/>
  <c r="G37" i="194" s="1"/>
  <c r="G18" i="115"/>
  <c r="AB115" i="182"/>
  <c r="G39" i="194" s="1"/>
  <c r="A3" i="9"/>
  <c r="A3" i="199" l="1"/>
  <c r="G44" i="194"/>
  <c r="F35" i="115"/>
  <c r="A3" i="182"/>
  <c r="A3" i="180"/>
  <c r="A3" i="179"/>
  <c r="A3" i="181"/>
  <c r="A3" i="178"/>
  <c r="A3" i="177"/>
  <c r="A3" i="152"/>
  <c r="A3" i="144"/>
  <c r="A3" i="154"/>
  <c r="A3" i="74"/>
  <c r="A3" i="71"/>
  <c r="A3" i="149"/>
  <c r="A3" i="141"/>
  <c r="A3" i="92"/>
  <c r="A3" i="78"/>
  <c r="A3" i="146"/>
  <c r="A3" i="131"/>
  <c r="A3" i="88"/>
  <c r="A3" i="95"/>
  <c r="A3" i="67"/>
  <c r="A3" i="75"/>
  <c r="A3" i="14"/>
  <c r="A3" i="151"/>
  <c r="A3" i="143"/>
  <c r="A3" i="116"/>
  <c r="A3" i="93"/>
  <c r="A3" i="69"/>
  <c r="A3" i="11"/>
  <c r="A3" i="174"/>
  <c r="A3" i="65"/>
  <c r="A3" i="64"/>
  <c r="A3" i="72"/>
  <c r="A3" i="10"/>
  <c r="A3" i="94"/>
  <c r="A3" i="118"/>
  <c r="A3" i="61"/>
  <c r="A3" i="132"/>
  <c r="A3" i="63"/>
  <c r="A3" i="12"/>
  <c r="A3" i="148"/>
  <c r="A3" i="138"/>
  <c r="A3" i="176"/>
  <c r="A3" i="91"/>
  <c r="A3" i="83"/>
  <c r="A3" i="62"/>
  <c r="A3" i="155"/>
  <c r="A3" i="145"/>
  <c r="A3" i="89"/>
  <c r="A3" i="81"/>
  <c r="A3" i="76"/>
  <c r="A3" i="157"/>
  <c r="A3" i="13"/>
  <c r="A3" i="150"/>
  <c r="A3" i="142"/>
  <c r="A3" i="115"/>
  <c r="A3" i="96"/>
  <c r="A3" i="98"/>
  <c r="A3" i="70"/>
  <c r="A3" i="147"/>
  <c r="A3" i="73"/>
  <c r="A3" i="80"/>
  <c r="F39" i="115" l="1"/>
  <c r="G26" i="194"/>
  <c r="G28" i="194" s="1"/>
  <c r="G31" i="194" s="1"/>
  <c r="G11" i="194" s="1"/>
  <c r="AM174" i="81"/>
  <c r="AM173" i="81"/>
  <c r="AM156" i="81"/>
  <c r="AM155" i="81"/>
  <c r="AM154" i="81"/>
  <c r="AM153" i="81"/>
  <c r="AM89" i="81"/>
  <c r="AM88" i="81"/>
  <c r="AM48" i="81"/>
  <c r="AM49" i="81"/>
  <c r="AM50" i="81"/>
  <c r="AM51" i="81"/>
  <c r="AM47" i="81"/>
  <c r="AL174" i="81"/>
  <c r="AJ174" i="81"/>
  <c r="AI174" i="81"/>
  <c r="AI44" i="199" s="1"/>
  <c r="AH174" i="81"/>
  <c r="AH44" i="199" s="1"/>
  <c r="AG174" i="81"/>
  <c r="AG44" i="199" s="1"/>
  <c r="AF174" i="81"/>
  <c r="AF44" i="199" s="1"/>
  <c r="AE174" i="81"/>
  <c r="AE44" i="199" s="1"/>
  <c r="AD174" i="81"/>
  <c r="AJ173" i="81"/>
  <c r="AI173" i="81"/>
  <c r="AH173" i="81"/>
  <c r="AG173" i="81"/>
  <c r="AF173" i="81"/>
  <c r="AD173" i="81"/>
  <c r="AL156" i="81"/>
  <c r="AJ156" i="81"/>
  <c r="AI156" i="81"/>
  <c r="AH156" i="81"/>
  <c r="AG156" i="81"/>
  <c r="AF156" i="81"/>
  <c r="AE156" i="81"/>
  <c r="AD156" i="81"/>
  <c r="AL155" i="81"/>
  <c r="AJ155" i="81"/>
  <c r="AI155" i="81"/>
  <c r="AH155" i="81"/>
  <c r="AG155" i="81"/>
  <c r="AF155" i="81"/>
  <c r="AD155" i="81"/>
  <c r="AJ154" i="81"/>
  <c r="AI154" i="81"/>
  <c r="AH154" i="81"/>
  <c r="AG154" i="81"/>
  <c r="AF154" i="81"/>
  <c r="AE154" i="81"/>
  <c r="AD154" i="81"/>
  <c r="AJ153" i="81"/>
  <c r="AI153" i="81"/>
  <c r="AH153" i="81"/>
  <c r="AG153" i="81"/>
  <c r="AF153" i="81"/>
  <c r="AD153" i="81"/>
  <c r="AL89" i="81"/>
  <c r="AJ89" i="81"/>
  <c r="AI89" i="81"/>
  <c r="AH89" i="81"/>
  <c r="AG89" i="81"/>
  <c r="AF89" i="81"/>
  <c r="AE89" i="81"/>
  <c r="AD89" i="81"/>
  <c r="AL88" i="81"/>
  <c r="AJ88" i="81"/>
  <c r="AI88" i="81"/>
  <c r="AH88" i="81"/>
  <c r="AG88" i="81"/>
  <c r="AF88" i="81"/>
  <c r="AE88" i="81"/>
  <c r="AE29" i="199" s="1"/>
  <c r="AD88" i="81"/>
  <c r="AL48" i="81"/>
  <c r="AL49" i="81"/>
  <c r="AL50" i="81"/>
  <c r="AL51" i="81"/>
  <c r="AL47" i="81"/>
  <c r="AD47" i="81"/>
  <c r="AD48" i="81"/>
  <c r="AF48" i="81"/>
  <c r="AG48" i="81"/>
  <c r="AH48" i="81"/>
  <c r="AI48" i="81"/>
  <c r="AJ48" i="81"/>
  <c r="AD49" i="81"/>
  <c r="AE49" i="81"/>
  <c r="AF49" i="81"/>
  <c r="AG49" i="81"/>
  <c r="AH49" i="81"/>
  <c r="AI49" i="81"/>
  <c r="AJ49" i="81"/>
  <c r="AD50" i="81"/>
  <c r="AE50" i="81"/>
  <c r="AE15" i="199" s="1"/>
  <c r="AF50" i="81"/>
  <c r="AF15" i="199" s="1"/>
  <c r="AG50" i="81"/>
  <c r="AG15" i="199" s="1"/>
  <c r="AH50" i="81"/>
  <c r="AH15" i="199" s="1"/>
  <c r="AI50" i="81"/>
  <c r="AI15" i="199" s="1"/>
  <c r="AJ50" i="81"/>
  <c r="AD51" i="81"/>
  <c r="AE51" i="81"/>
  <c r="AF51" i="81"/>
  <c r="AG51" i="81"/>
  <c r="AH51" i="81"/>
  <c r="AI51" i="81"/>
  <c r="AJ51" i="81"/>
  <c r="AJ47" i="81"/>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BM181" i="176"/>
  <c r="AZ181" i="176"/>
  <c r="AM181" i="176"/>
  <c r="Z181" i="176"/>
  <c r="M181" i="176"/>
  <c r="BM180" i="176"/>
  <c r="AZ180" i="176"/>
  <c r="AM180" i="176"/>
  <c r="Z180" i="176"/>
  <c r="M180" i="176"/>
  <c r="BM179" i="176"/>
  <c r="AZ179" i="176"/>
  <c r="AM179" i="176"/>
  <c r="Z179" i="176"/>
  <c r="M179" i="176"/>
  <c r="BM178" i="176"/>
  <c r="AZ178" i="176"/>
  <c r="AM178" i="176"/>
  <c r="Z178" i="176"/>
  <c r="M178" i="176"/>
  <c r="BM177" i="176"/>
  <c r="AZ177" i="176"/>
  <c r="AM177" i="176"/>
  <c r="Z177" i="176"/>
  <c r="M177" i="176"/>
  <c r="BM176" i="176"/>
  <c r="AZ176" i="176"/>
  <c r="AM176" i="176"/>
  <c r="Z176" i="176"/>
  <c r="M176" i="176"/>
  <c r="BI166" i="176"/>
  <c r="BG166" i="176"/>
  <c r="AW166" i="176"/>
  <c r="AO169" i="176" s="1"/>
  <c r="AU166" i="176"/>
  <c r="AK166" i="176"/>
  <c r="AI166" i="176"/>
  <c r="Y166" i="176"/>
  <c r="Q169" i="176" s="1"/>
  <c r="W166" i="176"/>
  <c r="M166" i="176"/>
  <c r="BJ165" i="176"/>
  <c r="AX165" i="176"/>
  <c r="AL165" i="176"/>
  <c r="Z165" i="176"/>
  <c r="N165" i="176"/>
  <c r="BJ164" i="176"/>
  <c r="AX164" i="176"/>
  <c r="AL164" i="176"/>
  <c r="Z164" i="176"/>
  <c r="N164" i="176"/>
  <c r="BJ163" i="176"/>
  <c r="AX163" i="176"/>
  <c r="AL163" i="176"/>
  <c r="Z163" i="176"/>
  <c r="N163" i="176"/>
  <c r="BJ162" i="176"/>
  <c r="AX162" i="176"/>
  <c r="AL162" i="176"/>
  <c r="Z162" i="176"/>
  <c r="BJ161" i="176"/>
  <c r="AX161" i="176"/>
  <c r="AL161" i="176"/>
  <c r="Z161" i="176"/>
  <c r="N161" i="176"/>
  <c r="BJ160" i="176"/>
  <c r="AX160" i="176"/>
  <c r="AL160" i="176"/>
  <c r="Z160" i="176"/>
  <c r="N160" i="176"/>
  <c r="BJ159" i="176"/>
  <c r="AX159" i="176"/>
  <c r="AL159" i="176"/>
  <c r="Z159" i="176"/>
  <c r="N159" i="176"/>
  <c r="BJ158" i="176"/>
  <c r="AX158" i="176"/>
  <c r="AL158" i="176"/>
  <c r="Z158" i="176"/>
  <c r="N158" i="176"/>
  <c r="BJ157" i="176"/>
  <c r="AX157" i="176"/>
  <c r="AL157" i="176"/>
  <c r="Z157" i="176"/>
  <c r="N157" i="176"/>
  <c r="BJ156" i="176"/>
  <c r="AX156" i="176"/>
  <c r="AL156" i="176"/>
  <c r="Z156" i="176"/>
  <c r="N156" i="176"/>
  <c r="BJ155" i="176"/>
  <c r="AX155" i="176"/>
  <c r="AL155" i="176"/>
  <c r="Z155" i="176"/>
  <c r="N155" i="176"/>
  <c r="BJ154" i="176"/>
  <c r="AX154" i="176"/>
  <c r="AL154" i="176"/>
  <c r="Z154" i="176"/>
  <c r="N154" i="176"/>
  <c r="BJ153" i="176"/>
  <c r="AX153" i="176"/>
  <c r="AL153" i="176"/>
  <c r="Z153" i="176"/>
  <c r="N153" i="176"/>
  <c r="BJ152" i="176"/>
  <c r="AX152" i="176"/>
  <c r="AL152" i="176"/>
  <c r="Z152" i="176"/>
  <c r="N152" i="176"/>
  <c r="BJ151" i="176"/>
  <c r="AX151" i="176"/>
  <c r="AL151" i="176"/>
  <c r="Z151" i="176"/>
  <c r="N151" i="176"/>
  <c r="BJ150" i="176"/>
  <c r="AX150" i="176"/>
  <c r="AL150" i="176"/>
  <c r="Z150" i="176"/>
  <c r="N150" i="176"/>
  <c r="BJ149" i="176"/>
  <c r="AX149" i="176"/>
  <c r="AL149" i="176"/>
  <c r="Z149" i="176"/>
  <c r="N149" i="176"/>
  <c r="BJ148" i="176"/>
  <c r="AX148" i="176"/>
  <c r="AL148" i="176"/>
  <c r="Z148" i="176"/>
  <c r="N148" i="176"/>
  <c r="BJ147" i="176"/>
  <c r="AX147" i="176"/>
  <c r="AL147" i="176"/>
  <c r="Z147" i="176"/>
  <c r="N147" i="176"/>
  <c r="BJ146" i="176"/>
  <c r="AX146" i="176"/>
  <c r="AL146" i="176"/>
  <c r="Z146" i="176"/>
  <c r="N146" i="176"/>
  <c r="BJ145" i="176"/>
  <c r="AX145" i="176"/>
  <c r="AL145" i="176"/>
  <c r="Z145" i="176"/>
  <c r="N145" i="176"/>
  <c r="BJ144" i="176"/>
  <c r="AX144" i="176"/>
  <c r="AL144" i="176"/>
  <c r="Z144" i="176"/>
  <c r="N144" i="176"/>
  <c r="BJ143" i="176"/>
  <c r="AX143" i="176"/>
  <c r="AL143" i="176"/>
  <c r="Z143" i="176"/>
  <c r="N143" i="176"/>
  <c r="BJ142" i="176"/>
  <c r="AX142" i="176"/>
  <c r="AL142" i="176"/>
  <c r="Z142" i="176"/>
  <c r="BJ141" i="176"/>
  <c r="AX141" i="176"/>
  <c r="AL141" i="176"/>
  <c r="Z141" i="176"/>
  <c r="N141" i="176"/>
  <c r="BJ140" i="176"/>
  <c r="AX140" i="176"/>
  <c r="AX166" i="176" s="1"/>
  <c r="AL140" i="176"/>
  <c r="Z140" i="176"/>
  <c r="E132" i="176"/>
  <c r="D16" i="176" s="1"/>
  <c r="AG130" i="176"/>
  <c r="AF93" i="182" s="1"/>
  <c r="Z130" i="176"/>
  <c r="S130" i="176"/>
  <c r="L130" i="176"/>
  <c r="E130" i="176"/>
  <c r="AB93" i="182" s="1"/>
  <c r="AJ129" i="176"/>
  <c r="AC129" i="176"/>
  <c r="V129" i="176"/>
  <c r="O129" i="176"/>
  <c r="AJ128" i="176"/>
  <c r="AC128" i="176"/>
  <c r="V128" i="176"/>
  <c r="O128" i="176"/>
  <c r="AJ127" i="176"/>
  <c r="AC127" i="176"/>
  <c r="V127" i="176"/>
  <c r="O127" i="176"/>
  <c r="AJ126" i="176"/>
  <c r="AC126" i="176"/>
  <c r="V126" i="176"/>
  <c r="O126" i="176"/>
  <c r="AJ125" i="176"/>
  <c r="AC125" i="176"/>
  <c r="V125" i="176"/>
  <c r="O125" i="176"/>
  <c r="AJ124" i="176"/>
  <c r="AC124" i="176"/>
  <c r="V124" i="176"/>
  <c r="O124" i="176"/>
  <c r="AI115" i="176"/>
  <c r="AG116" i="176" s="1"/>
  <c r="AG115" i="176"/>
  <c r="AB115" i="176"/>
  <c r="Z115" i="176"/>
  <c r="U115" i="176"/>
  <c r="S115" i="176"/>
  <c r="N115" i="176"/>
  <c r="L116" i="176" s="1"/>
  <c r="L115" i="176"/>
  <c r="G115" i="176"/>
  <c r="E116" i="176" s="1"/>
  <c r="E115" i="176"/>
  <c r="AK114" i="176"/>
  <c r="AD114" i="176"/>
  <c r="W114" i="176"/>
  <c r="P114" i="176"/>
  <c r="AK113" i="176"/>
  <c r="AD113" i="176"/>
  <c r="W113" i="176"/>
  <c r="P113" i="176"/>
  <c r="AK112" i="176"/>
  <c r="AD112" i="176"/>
  <c r="W112" i="176"/>
  <c r="P112" i="176"/>
  <c r="AK111" i="176"/>
  <c r="AD111" i="176"/>
  <c r="W111" i="176"/>
  <c r="P111" i="176"/>
  <c r="AK110" i="176"/>
  <c r="AD110" i="176"/>
  <c r="W110" i="176"/>
  <c r="P110" i="176"/>
  <c r="AK109" i="176"/>
  <c r="AK115" i="176" s="1"/>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K89" i="176"/>
  <c r="AD89" i="176"/>
  <c r="W89" i="176"/>
  <c r="P89" i="176"/>
  <c r="AK88" i="176"/>
  <c r="AD88" i="176"/>
  <c r="W88" i="176"/>
  <c r="P88" i="176"/>
  <c r="AI78" i="176"/>
  <c r="AG78" i="176"/>
  <c r="AG80" i="176" s="1"/>
  <c r="AF90" i="182" s="1"/>
  <c r="AB78" i="176"/>
  <c r="Z78" i="176"/>
  <c r="U78" i="176"/>
  <c r="AD91" i="182" s="1"/>
  <c r="S78" i="176"/>
  <c r="N78" i="176"/>
  <c r="L78" i="176"/>
  <c r="L80" i="176" s="1"/>
  <c r="G78" i="176"/>
  <c r="AB91" i="182" s="1"/>
  <c r="E78" i="176"/>
  <c r="E80" i="176" s="1"/>
  <c r="AB90" i="182" s="1"/>
  <c r="AJ43" i="176"/>
  <c r="AC43" i="176"/>
  <c r="V43" i="176"/>
  <c r="O43" i="176"/>
  <c r="H43" i="176"/>
  <c r="AJ42" i="176"/>
  <c r="AC42" i="176"/>
  <c r="V42" i="176"/>
  <c r="O42" i="176"/>
  <c r="H42" i="176"/>
  <c r="AJ41" i="176"/>
  <c r="AC41" i="176"/>
  <c r="V41" i="176"/>
  <c r="O41" i="176"/>
  <c r="H41" i="176"/>
  <c r="AJ40" i="176"/>
  <c r="AC40" i="176"/>
  <c r="V40" i="176"/>
  <c r="O40" i="176"/>
  <c r="H40" i="176"/>
  <c r="AJ39" i="176"/>
  <c r="AC39" i="176"/>
  <c r="V39" i="176"/>
  <c r="O39" i="176"/>
  <c r="H39" i="176"/>
  <c r="AJ38" i="176"/>
  <c r="AC38" i="176"/>
  <c r="V38" i="176"/>
  <c r="O38" i="176"/>
  <c r="H38" i="176"/>
  <c r="H44" i="176" s="1"/>
  <c r="O32" i="176"/>
  <c r="V32" i="176" s="1"/>
  <c r="AC32" i="176" s="1"/>
  <c r="AJ32" i="176" s="1"/>
  <c r="AJ30" i="176"/>
  <c r="AC30" i="176"/>
  <c r="V30" i="176"/>
  <c r="O30" i="176"/>
  <c r="H30" i="176"/>
  <c r="AJ29" i="176"/>
  <c r="AC29" i="176"/>
  <c r="V29" i="176"/>
  <c r="O29" i="176"/>
  <c r="H29" i="176"/>
  <c r="AJ28" i="176"/>
  <c r="AC28" i="176"/>
  <c r="V28" i="176"/>
  <c r="O28" i="176"/>
  <c r="H28" i="176"/>
  <c r="AJ27" i="176"/>
  <c r="AC27" i="176"/>
  <c r="V27" i="176"/>
  <c r="O27" i="176"/>
  <c r="H27" i="176"/>
  <c r="AJ26" i="176"/>
  <c r="AC26" i="176"/>
  <c r="V26" i="176"/>
  <c r="O26" i="176"/>
  <c r="H26" i="176"/>
  <c r="AJ25" i="176"/>
  <c r="AC25" i="176"/>
  <c r="V25" i="176"/>
  <c r="O25" i="176"/>
  <c r="H37" i="184" l="1"/>
  <c r="G14" i="194"/>
  <c r="AI14" i="177"/>
  <c r="AF12" i="182" s="1"/>
  <c r="AE14" i="177"/>
  <c r="AH14" i="177"/>
  <c r="AE12" i="182" s="1"/>
  <c r="AG14" i="177"/>
  <c r="AD12" i="182" s="1"/>
  <c r="AF14" i="177"/>
  <c r="AC12" i="182" s="1"/>
  <c r="L81" i="176"/>
  <c r="AC90" i="182"/>
  <c r="S118" i="176"/>
  <c r="F15" i="176" s="1"/>
  <c r="AD92" i="182"/>
  <c r="AJ31" i="176"/>
  <c r="AF88" i="182" s="1"/>
  <c r="V44" i="176"/>
  <c r="AG79" i="176"/>
  <c r="AF91" i="182"/>
  <c r="L118" i="176"/>
  <c r="E15" i="176" s="1"/>
  <c r="AC92" i="182"/>
  <c r="S132" i="176"/>
  <c r="F16" i="176" s="1"/>
  <c r="AD93" i="182"/>
  <c r="S116" i="176"/>
  <c r="AJ130" i="176"/>
  <c r="Z132" i="176"/>
  <c r="G16" i="176" s="1"/>
  <c r="AE93" i="182"/>
  <c r="N166" i="176"/>
  <c r="Z118" i="176"/>
  <c r="G15" i="176" s="1"/>
  <c r="AE92" i="182"/>
  <c r="E205" i="176"/>
  <c r="L132" i="176"/>
  <c r="E16" i="176" s="1"/>
  <c r="AC93" i="182"/>
  <c r="L79" i="176"/>
  <c r="AC91" i="182"/>
  <c r="H46" i="176"/>
  <c r="D13" i="176" s="1"/>
  <c r="AB89" i="182"/>
  <c r="BJ166" i="176"/>
  <c r="BA169" i="176"/>
  <c r="Z79" i="176"/>
  <c r="AE91" i="182"/>
  <c r="E118" i="176"/>
  <c r="D15" i="176" s="1"/>
  <c r="AB92" i="182"/>
  <c r="AG118" i="176"/>
  <c r="H15" i="176" s="1"/>
  <c r="AF92" i="182"/>
  <c r="AG132" i="176"/>
  <c r="H16" i="176" s="1"/>
  <c r="AG22" i="65"/>
  <c r="AG17" i="199"/>
  <c r="AF19" i="65"/>
  <c r="AF14" i="199"/>
  <c r="AE21" i="65"/>
  <c r="AE16" i="199"/>
  <c r="AF18" i="65"/>
  <c r="AF13" i="199"/>
  <c r="AH19" i="65"/>
  <c r="AH14" i="199"/>
  <c r="AH22" i="65"/>
  <c r="AH17" i="199"/>
  <c r="AI21" i="65"/>
  <c r="AI16" i="199"/>
  <c r="AH21" i="65"/>
  <c r="AH16" i="199"/>
  <c r="AF22" i="65"/>
  <c r="AF17" i="199"/>
  <c r="AE44" i="65"/>
  <c r="AE30" i="199"/>
  <c r="AG21" i="65"/>
  <c r="AG16" i="199"/>
  <c r="AE22" i="65"/>
  <c r="AE17" i="199"/>
  <c r="AF43" i="65"/>
  <c r="AF16" i="155" s="1"/>
  <c r="AF38" i="155" s="1"/>
  <c r="AF29" i="199"/>
  <c r="AF44" i="65"/>
  <c r="AF30" i="199"/>
  <c r="AF21" i="65"/>
  <c r="AF16" i="199"/>
  <c r="AG43" i="65"/>
  <c r="AG29" i="199"/>
  <c r="AG44" i="65"/>
  <c r="AG30" i="199"/>
  <c r="AH18" i="65"/>
  <c r="AH13" i="199"/>
  <c r="AH44" i="65"/>
  <c r="AH30" i="199"/>
  <c r="AI18" i="65"/>
  <c r="AI13" i="199"/>
  <c r="AH43" i="65"/>
  <c r="AH29" i="199"/>
  <c r="AG18" i="65"/>
  <c r="AG13" i="199"/>
  <c r="AI19" i="65"/>
  <c r="AI14" i="199"/>
  <c r="AI43" i="65"/>
  <c r="AI29" i="199"/>
  <c r="AI44" i="65"/>
  <c r="AI30" i="199"/>
  <c r="AI22" i="65"/>
  <c r="AI17" i="199"/>
  <c r="AG19" i="65"/>
  <c r="AG14" i="199"/>
  <c r="AE19" i="65"/>
  <c r="AE43" i="65"/>
  <c r="AI37" i="155"/>
  <c r="AH37" i="155"/>
  <c r="AG37" i="155"/>
  <c r="AF37" i="155"/>
  <c r="AE37" i="155"/>
  <c r="AC31" i="176"/>
  <c r="AC44" i="176"/>
  <c r="S80" i="176"/>
  <c r="W115" i="176"/>
  <c r="S79" i="176"/>
  <c r="AD115" i="176"/>
  <c r="O130" i="176"/>
  <c r="AG81" i="176"/>
  <c r="AG82" i="176" s="1"/>
  <c r="H14" i="176" s="1"/>
  <c r="H31" i="176"/>
  <c r="V130" i="176"/>
  <c r="Z166" i="176"/>
  <c r="O31" i="176"/>
  <c r="O44" i="176"/>
  <c r="P115" i="176"/>
  <c r="AC130" i="176"/>
  <c r="AL166" i="176"/>
  <c r="AJ44" i="176"/>
  <c r="Z116" i="176"/>
  <c r="BE205" i="176"/>
  <c r="E79" i="176"/>
  <c r="V31" i="176"/>
  <c r="L82" i="176"/>
  <c r="E14" i="176" s="1"/>
  <c r="AJ33" i="176"/>
  <c r="H12" i="176" s="1"/>
  <c r="AE204" i="176"/>
  <c r="E17" i="176"/>
  <c r="AR204" i="176"/>
  <c r="Z80" i="176"/>
  <c r="BE204" i="176"/>
  <c r="E81" i="176"/>
  <c r="R205" i="176"/>
  <c r="AE205" i="176"/>
  <c r="E204" i="176"/>
  <c r="AR205" i="176"/>
  <c r="R204" i="176"/>
  <c r="G75" i="192" l="1" a="1"/>
  <c r="G75" i="192" s="1"/>
  <c r="G97" i="192" a="1"/>
  <c r="G97" i="192" s="1"/>
  <c r="G98" i="192" s="1"/>
  <c r="G101" i="192" s="1"/>
  <c r="G44" i="192" s="1"/>
  <c r="E169" i="176"/>
  <c r="D17" i="176" s="1"/>
  <c r="F19" i="176"/>
  <c r="AD95" i="182"/>
  <c r="V33" i="176"/>
  <c r="F12" i="176" s="1"/>
  <c r="AD88" i="182"/>
  <c r="O46" i="176"/>
  <c r="E13" i="176" s="1"/>
  <c r="AC89" i="182"/>
  <c r="D18" i="176"/>
  <c r="AB94" i="182"/>
  <c r="V46" i="176"/>
  <c r="F13" i="176" s="1"/>
  <c r="AD89" i="182"/>
  <c r="H19" i="176"/>
  <c r="AF95" i="182"/>
  <c r="S81" i="176"/>
  <c r="S82" i="176" s="1"/>
  <c r="F14" i="176" s="1"/>
  <c r="AD90" i="182"/>
  <c r="G86" i="192" a="1"/>
  <c r="F18" i="176"/>
  <c r="AD94" i="182"/>
  <c r="D19" i="176"/>
  <c r="AB95" i="182"/>
  <c r="G18" i="176"/>
  <c r="AE94" i="182"/>
  <c r="AC46" i="176"/>
  <c r="G13" i="176" s="1"/>
  <c r="AE89" i="182"/>
  <c r="E19" i="176"/>
  <c r="AC95" i="182"/>
  <c r="H18" i="176"/>
  <c r="AF94" i="182"/>
  <c r="O33" i="176"/>
  <c r="E12" i="176" s="1"/>
  <c r="AC88" i="182"/>
  <c r="Z81" i="176"/>
  <c r="Z82" i="176" s="1"/>
  <c r="G14" i="176" s="1"/>
  <c r="AE90" i="182"/>
  <c r="E18" i="176"/>
  <c r="AC94" i="182"/>
  <c r="G19" i="176"/>
  <c r="AE95" i="182"/>
  <c r="AJ46" i="176"/>
  <c r="H13" i="176" s="1"/>
  <c r="AF89" i="182"/>
  <c r="H33" i="176"/>
  <c r="D12" i="176" s="1"/>
  <c r="AB88" i="182"/>
  <c r="AC33" i="176"/>
  <c r="G12" i="176" s="1"/>
  <c r="AE88" i="182"/>
  <c r="AE14" i="155"/>
  <c r="AE36" i="155" s="1"/>
  <c r="AB12" i="182"/>
  <c r="H47" i="183" s="1" a="1"/>
  <c r="AE16" i="155"/>
  <c r="AE38" i="155" s="1"/>
  <c r="AG14" i="155"/>
  <c r="AG36" i="155" s="1"/>
  <c r="AH14" i="155"/>
  <c r="AH36" i="155" s="1"/>
  <c r="AI14" i="155"/>
  <c r="AI36" i="155" s="1"/>
  <c r="AF14" i="155"/>
  <c r="AF36" i="155" s="1"/>
  <c r="H55" i="183" a="1"/>
  <c r="H55" i="183" s="1"/>
  <c r="E82" i="176"/>
  <c r="K98" i="192" l="1"/>
  <c r="K101" i="192" s="1"/>
  <c r="K44" i="192" s="1"/>
  <c r="J98" i="192"/>
  <c r="J101" i="192" s="1"/>
  <c r="J44" i="192" s="1"/>
  <c r="G74" i="192" a="1"/>
  <c r="J76" i="192" s="1"/>
  <c r="J79" i="192" s="1"/>
  <c r="J42" i="192" s="1"/>
  <c r="H98" i="192"/>
  <c r="H101" i="192" s="1"/>
  <c r="H44" i="192" s="1"/>
  <c r="I98" i="192"/>
  <c r="I101" i="192" s="1"/>
  <c r="I44" i="192" s="1"/>
  <c r="G64" i="192" a="1"/>
  <c r="J65" i="192" s="1"/>
  <c r="J68" i="192" s="1"/>
  <c r="J41" i="192" s="1"/>
  <c r="G111" i="192" a="1"/>
  <c r="G112" i="192" a="1"/>
  <c r="G86" i="192"/>
  <c r="G87" i="192" s="1"/>
  <c r="G90" i="192" s="1"/>
  <c r="G43" i="192" s="1"/>
  <c r="K87" i="192"/>
  <c r="K90" i="192" s="1"/>
  <c r="K43" i="192" s="1"/>
  <c r="J87" i="192"/>
  <c r="J90" i="192" s="1"/>
  <c r="J43" i="192" s="1"/>
  <c r="I87" i="192"/>
  <c r="I90" i="192" s="1"/>
  <c r="I43" i="192" s="1"/>
  <c r="H87" i="192"/>
  <c r="H90" i="192" s="1"/>
  <c r="H43" i="192" s="1"/>
  <c r="G53" i="192" a="1"/>
  <c r="J51" i="195"/>
  <c r="M51" i="195"/>
  <c r="L51" i="195"/>
  <c r="K51" i="195"/>
  <c r="H47" i="183"/>
  <c r="I51" i="195" s="1"/>
  <c r="K76" i="192" l="1"/>
  <c r="K79" i="192" s="1"/>
  <c r="K42" i="192" s="1"/>
  <c r="H76" i="192"/>
  <c r="H79" i="192" s="1"/>
  <c r="H42" i="192" s="1"/>
  <c r="K65" i="192"/>
  <c r="K68" i="192" s="1"/>
  <c r="K41" i="192" s="1"/>
  <c r="H65" i="192"/>
  <c r="H68" i="192" s="1"/>
  <c r="H41" i="192" s="1"/>
  <c r="G64" i="192"/>
  <c r="G65" i="192" s="1"/>
  <c r="G68" i="192" s="1"/>
  <c r="G41" i="192" s="1"/>
  <c r="I65" i="192"/>
  <c r="I68" i="192" s="1"/>
  <c r="I41" i="192" s="1"/>
  <c r="G74" i="192"/>
  <c r="G76" i="192" s="1"/>
  <c r="G79" i="192" s="1"/>
  <c r="G42" i="192" s="1"/>
  <c r="I76" i="192"/>
  <c r="I79" i="192" s="1"/>
  <c r="I42" i="192" s="1"/>
  <c r="G53" i="192"/>
  <c r="G54" i="192" s="1"/>
  <c r="G57" i="192" s="1"/>
  <c r="G40" i="192" s="1"/>
  <c r="K54" i="192"/>
  <c r="K57" i="192" s="1"/>
  <c r="K40" i="192" s="1"/>
  <c r="J54" i="192"/>
  <c r="J57" i="192" s="1"/>
  <c r="J40" i="192" s="1"/>
  <c r="I54" i="192"/>
  <c r="I57" i="192" s="1"/>
  <c r="I40" i="192" s="1"/>
  <c r="H54" i="192"/>
  <c r="H57" i="192" s="1"/>
  <c r="H40" i="192" s="1"/>
  <c r="G111" i="192"/>
  <c r="G114" i="192" s="1"/>
  <c r="G105" i="192" s="1"/>
  <c r="K114" i="192"/>
  <c r="K105" i="192" s="1"/>
  <c r="J114" i="192"/>
  <c r="J105" i="192" s="1"/>
  <c r="I114" i="192"/>
  <c r="I105" i="192" s="1"/>
  <c r="H114" i="192"/>
  <c r="H105" i="192" s="1"/>
  <c r="G112" i="192"/>
  <c r="G115" i="192" s="1"/>
  <c r="G106" i="192" s="1"/>
  <c r="K115" i="192"/>
  <c r="K106" i="192" s="1"/>
  <c r="J115" i="192"/>
  <c r="J106" i="192" s="1"/>
  <c r="I115" i="192"/>
  <c r="I106" i="192" s="1"/>
  <c r="H115" i="192"/>
  <c r="H106" i="192" s="1"/>
  <c r="I73" i="195"/>
  <c r="I91" i="195"/>
  <c r="I67" i="195"/>
  <c r="I85" i="195"/>
  <c r="I79" i="195"/>
  <c r="I61" i="195"/>
  <c r="I56" i="195"/>
  <c r="K91" i="195"/>
  <c r="K73" i="195"/>
  <c r="K61" i="195"/>
  <c r="K85" i="195"/>
  <c r="K79" i="195"/>
  <c r="K67" i="195"/>
  <c r="K56" i="195"/>
  <c r="L91" i="195"/>
  <c r="L61" i="195"/>
  <c r="L67" i="195"/>
  <c r="L73" i="195"/>
  <c r="L85" i="195"/>
  <c r="L79" i="195"/>
  <c r="L56" i="195"/>
  <c r="M85" i="195"/>
  <c r="M79" i="195"/>
  <c r="M91" i="195"/>
  <c r="M61" i="195"/>
  <c r="M67" i="195"/>
  <c r="M73" i="195"/>
  <c r="M56" i="195"/>
  <c r="J73" i="195"/>
  <c r="J61" i="195"/>
  <c r="J85" i="195"/>
  <c r="J79" i="195"/>
  <c r="J91" i="195"/>
  <c r="J67" i="195"/>
  <c r="J56" i="195"/>
  <c r="I107" i="192" l="1"/>
  <c r="I45" i="192" s="1"/>
  <c r="H107" i="192"/>
  <c r="H45" i="192" s="1"/>
  <c r="J107" i="192"/>
  <c r="J45" i="192" s="1"/>
  <c r="K107" i="192"/>
  <c r="K45" i="192" s="1"/>
  <c r="G107" i="192"/>
  <c r="G45" i="192" s="1"/>
  <c r="AF96" i="182"/>
  <c r="G130" i="192" s="1" a="1"/>
  <c r="L101" i="195" a="1"/>
  <c r="L101" i="195" s="1"/>
  <c r="K91" i="183" s="1"/>
  <c r="L102" i="195" a="1"/>
  <c r="L102" i="195" s="1"/>
  <c r="K92" i="183" s="1"/>
  <c r="L99" i="195" a="1"/>
  <c r="L99" i="195" s="1"/>
  <c r="L104" i="195" a="1"/>
  <c r="L104" i="195" s="1"/>
  <c r="K94" i="183" s="1"/>
  <c r="L103" i="195" a="1"/>
  <c r="L103" i="195" s="1"/>
  <c r="K93" i="183" s="1"/>
  <c r="L100" i="195" a="1"/>
  <c r="L100" i="195" s="1"/>
  <c r="K90" i="183" s="1"/>
  <c r="I102" i="195" a="1"/>
  <c r="I102" i="195" s="1"/>
  <c r="H92" i="183" s="1"/>
  <c r="I103" i="195" a="1"/>
  <c r="I103" i="195" s="1"/>
  <c r="H93" i="183" s="1"/>
  <c r="I101" i="195" a="1"/>
  <c r="I101" i="195" s="1"/>
  <c r="H91" i="183" s="1"/>
  <c r="I104" i="195" a="1"/>
  <c r="I104" i="195" s="1"/>
  <c r="H94" i="183" s="1"/>
  <c r="I99" i="195" a="1"/>
  <c r="I99" i="195" s="1"/>
  <c r="I100" i="195" a="1"/>
  <c r="I100" i="195" s="1"/>
  <c r="H90" i="183" s="1"/>
  <c r="K99" i="195" a="1"/>
  <c r="K99" i="195" s="1"/>
  <c r="K100" i="195" a="1"/>
  <c r="K100" i="195" s="1"/>
  <c r="J90" i="183" s="1"/>
  <c r="K102" i="195" a="1"/>
  <c r="K102" i="195" s="1"/>
  <c r="J92" i="183" s="1"/>
  <c r="K101" i="195" a="1"/>
  <c r="K101" i="195" s="1"/>
  <c r="J91" i="183" s="1"/>
  <c r="K104" i="195" a="1"/>
  <c r="K104" i="195" s="1"/>
  <c r="J94" i="183" s="1"/>
  <c r="K103" i="195" a="1"/>
  <c r="K103" i="195" s="1"/>
  <c r="J93" i="183" s="1"/>
  <c r="J102" i="195" a="1"/>
  <c r="J102" i="195" s="1"/>
  <c r="I92" i="183" s="1"/>
  <c r="J100" i="195" a="1"/>
  <c r="J100" i="195" s="1"/>
  <c r="I90" i="183" s="1"/>
  <c r="J103" i="195" a="1"/>
  <c r="J103" i="195" s="1"/>
  <c r="I93" i="183" s="1"/>
  <c r="J99" i="195" a="1"/>
  <c r="J99" i="195" s="1"/>
  <c r="J104" i="195" a="1"/>
  <c r="J104" i="195" s="1"/>
  <c r="I94" i="183" s="1"/>
  <c r="J101" i="195" a="1"/>
  <c r="J101" i="195" s="1"/>
  <c r="I91" i="183" s="1"/>
  <c r="M101" i="195" a="1"/>
  <c r="M101" i="195" s="1"/>
  <c r="L91" i="183" s="1"/>
  <c r="M103" i="195" a="1"/>
  <c r="M103" i="195" s="1"/>
  <c r="L93" i="183" s="1"/>
  <c r="M102" i="195" a="1"/>
  <c r="M102" i="195" s="1"/>
  <c r="L92" i="183" s="1"/>
  <c r="M99" i="195" a="1"/>
  <c r="M99" i="195" s="1"/>
  <c r="M100" i="195" a="1"/>
  <c r="M100" i="195" s="1"/>
  <c r="L90" i="183" s="1"/>
  <c r="M104" i="195" a="1"/>
  <c r="M104" i="195" s="1"/>
  <c r="L94" i="183" s="1"/>
  <c r="K68" i="174"/>
  <c r="J68" i="174"/>
  <c r="I68" i="174"/>
  <c r="H68" i="174"/>
  <c r="G68" i="174"/>
  <c r="K64" i="174"/>
  <c r="J64" i="174"/>
  <c r="I64" i="174"/>
  <c r="H64" i="174"/>
  <c r="G64" i="174"/>
  <c r="K60" i="174"/>
  <c r="J60" i="174"/>
  <c r="I60" i="174"/>
  <c r="H60" i="174"/>
  <c r="G60" i="174"/>
  <c r="K53" i="174"/>
  <c r="J53" i="174"/>
  <c r="I53" i="174"/>
  <c r="H53" i="174"/>
  <c r="G53" i="174"/>
  <c r="K49" i="174"/>
  <c r="J49" i="174"/>
  <c r="I49" i="174"/>
  <c r="H49" i="174"/>
  <c r="G49" i="174"/>
  <c r="K45" i="174"/>
  <c r="J45" i="174"/>
  <c r="I45" i="174"/>
  <c r="H45" i="174"/>
  <c r="G45" i="174"/>
  <c r="K41" i="174"/>
  <c r="J41" i="174"/>
  <c r="I41" i="174"/>
  <c r="H41" i="174"/>
  <c r="G41" i="174"/>
  <c r="K37" i="174"/>
  <c r="J37" i="174"/>
  <c r="I37" i="174"/>
  <c r="H37" i="174"/>
  <c r="G37" i="174"/>
  <c r="K28" i="174"/>
  <c r="K29" i="174" s="1"/>
  <c r="J28" i="174"/>
  <c r="J29" i="174" s="1"/>
  <c r="I28" i="174"/>
  <c r="I29" i="174" s="1"/>
  <c r="H28" i="174"/>
  <c r="H29" i="174" s="1"/>
  <c r="G28" i="174"/>
  <c r="G29" i="174" s="1"/>
  <c r="K24" i="174"/>
  <c r="J24" i="174"/>
  <c r="I24" i="174"/>
  <c r="H24" i="174"/>
  <c r="G24" i="174"/>
  <c r="K20" i="174"/>
  <c r="J20" i="174"/>
  <c r="I20" i="174"/>
  <c r="H20" i="174"/>
  <c r="G20" i="174"/>
  <c r="K16" i="174"/>
  <c r="J16" i="174"/>
  <c r="I16" i="174"/>
  <c r="H16" i="174"/>
  <c r="G16" i="174"/>
  <c r="K12" i="174"/>
  <c r="J12" i="174"/>
  <c r="I12" i="174"/>
  <c r="H12" i="174"/>
  <c r="G12" i="174"/>
  <c r="G130" i="192" l="1"/>
  <c r="G131" i="192" s="1"/>
  <c r="I131" i="192"/>
  <c r="I135" i="192" s="1"/>
  <c r="J131" i="192"/>
  <c r="J135" i="192" s="1"/>
  <c r="K131" i="192"/>
  <c r="K105" i="195"/>
  <c r="J89" i="183"/>
  <c r="M105" i="195"/>
  <c r="L89" i="183"/>
  <c r="H89" i="183"/>
  <c r="I105" i="195"/>
  <c r="K89" i="183"/>
  <c r="L105" i="195"/>
  <c r="I89" i="183"/>
  <c r="J105" i="195"/>
  <c r="G25" i="174"/>
  <c r="G30" i="174" s="1"/>
  <c r="H25" i="174"/>
  <c r="H30" i="174" s="1"/>
  <c r="I25" i="174"/>
  <c r="I30" i="174" s="1"/>
  <c r="J25" i="174"/>
  <c r="J30" i="174" s="1"/>
  <c r="G69" i="174"/>
  <c r="I69" i="174"/>
  <c r="J69" i="174"/>
  <c r="K25" i="174"/>
  <c r="K30" i="174" s="1"/>
  <c r="H69" i="174"/>
  <c r="K69" i="174"/>
  <c r="H131" i="192" l="1"/>
  <c r="H135" i="192" s="1"/>
  <c r="H144" i="192" s="1"/>
  <c r="J144" i="192"/>
  <c r="J120" i="192"/>
  <c r="I120" i="192"/>
  <c r="I144" i="192"/>
  <c r="G135" i="192"/>
  <c r="K152" i="192"/>
  <c r="W14" i="152"/>
  <c r="P14" i="152"/>
  <c r="W13" i="152"/>
  <c r="T11" i="152"/>
  <c r="P11" i="152"/>
  <c r="O11" i="152"/>
  <c r="K11" i="152"/>
  <c r="AA11" i="152" s="1"/>
  <c r="AD11" i="152" s="1"/>
  <c r="J11" i="152"/>
  <c r="Q118" i="151"/>
  <c r="Q117" i="151"/>
  <c r="Q116" i="151"/>
  <c r="Q115" i="151"/>
  <c r="Q114" i="151"/>
  <c r="Q113" i="151"/>
  <c r="Q112" i="151"/>
  <c r="Q111" i="151"/>
  <c r="Q110" i="151"/>
  <c r="Q109" i="151"/>
  <c r="Q108" i="151"/>
  <c r="Q107" i="151"/>
  <c r="Q106" i="151"/>
  <c r="Q105" i="151"/>
  <c r="Q104" i="151"/>
  <c r="Q103" i="151"/>
  <c r="Q102" i="151"/>
  <c r="Q101" i="151"/>
  <c r="Q100" i="151"/>
  <c r="Q99" i="151"/>
  <c r="Q98" i="151"/>
  <c r="Q97"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3" i="151"/>
  <c r="Q72"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N11"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23" i="148"/>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B12" i="148"/>
  <c r="B13" i="148" s="1"/>
  <c r="B14" i="148" s="1"/>
  <c r="B15" i="148" s="1"/>
  <c r="B16" i="148" s="1"/>
  <c r="B17" i="148" s="1"/>
  <c r="B18" i="148" s="1"/>
  <c r="B19" i="148" s="1"/>
  <c r="B20" i="148" s="1"/>
  <c r="B21" i="148" s="1"/>
  <c r="B22" i="148" s="1"/>
  <c r="C24" i="147"/>
  <c r="I14" i="147"/>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I13" i="147"/>
  <c r="K379" i="146"/>
  <c r="L379" i="146" s="1"/>
  <c r="M379" i="146" s="1"/>
  <c r="G379" i="146"/>
  <c r="H379" i="146" s="1"/>
  <c r="O379" i="146" s="1"/>
  <c r="K378" i="146"/>
  <c r="L378" i="146" s="1"/>
  <c r="M378" i="146" s="1"/>
  <c r="H378" i="146"/>
  <c r="G378" i="146"/>
  <c r="L377" i="146"/>
  <c r="M377" i="146" s="1"/>
  <c r="K377" i="146"/>
  <c r="H377" i="146"/>
  <c r="O377" i="146" s="1"/>
  <c r="G377" i="146"/>
  <c r="L376" i="146"/>
  <c r="M376" i="146" s="1"/>
  <c r="K376" i="146"/>
  <c r="H376" i="146"/>
  <c r="O376" i="146" s="1"/>
  <c r="G376" i="146"/>
  <c r="L375" i="146"/>
  <c r="M375" i="146" s="1"/>
  <c r="O375" i="146" s="1"/>
  <c r="K375" i="146"/>
  <c r="H375" i="146"/>
  <c r="G375" i="146"/>
  <c r="L374" i="146"/>
  <c r="M374" i="146" s="1"/>
  <c r="O374" i="146" s="1"/>
  <c r="K374" i="146"/>
  <c r="H374" i="146"/>
  <c r="G374" i="146"/>
  <c r="L373" i="146"/>
  <c r="M373" i="146" s="1"/>
  <c r="K373" i="146"/>
  <c r="G373" i="146"/>
  <c r="H373" i="146" s="1"/>
  <c r="O373" i="146" s="1"/>
  <c r="L372" i="146"/>
  <c r="M372" i="146" s="1"/>
  <c r="K372" i="146"/>
  <c r="G372" i="146"/>
  <c r="H372" i="146" s="1"/>
  <c r="O372" i="146" s="1"/>
  <c r="K371" i="146"/>
  <c r="L371" i="146" s="1"/>
  <c r="M371" i="146" s="1"/>
  <c r="G371" i="146"/>
  <c r="H371" i="146" s="1"/>
  <c r="O371" i="146" s="1"/>
  <c r="M370" i="146"/>
  <c r="O370" i="146" s="1"/>
  <c r="K370" i="146"/>
  <c r="L370" i="146" s="1"/>
  <c r="H370" i="146"/>
  <c r="G370" i="146"/>
  <c r="L369" i="146"/>
  <c r="M369" i="146" s="1"/>
  <c r="K369" i="146"/>
  <c r="H369" i="146"/>
  <c r="O369" i="146" s="1"/>
  <c r="G369" i="146"/>
  <c r="K368" i="146"/>
  <c r="L368" i="146" s="1"/>
  <c r="M368" i="146" s="1"/>
  <c r="O368" i="146" s="1"/>
  <c r="H368" i="146"/>
  <c r="G368" i="146"/>
  <c r="L367" i="146"/>
  <c r="M367" i="146" s="1"/>
  <c r="O367" i="146" s="1"/>
  <c r="K367" i="146"/>
  <c r="G367" i="146"/>
  <c r="H367" i="146" s="1"/>
  <c r="K366" i="146"/>
  <c r="L366" i="146" s="1"/>
  <c r="M366" i="146" s="1"/>
  <c r="H366" i="146"/>
  <c r="O366" i="146" s="1"/>
  <c r="G366" i="146"/>
  <c r="L365" i="146"/>
  <c r="M365" i="146" s="1"/>
  <c r="K365" i="146"/>
  <c r="G365" i="146"/>
  <c r="H365" i="146" s="1"/>
  <c r="K364" i="146"/>
  <c r="L364" i="146" s="1"/>
  <c r="M364" i="146" s="1"/>
  <c r="G364" i="146"/>
  <c r="H364" i="146" s="1"/>
  <c r="O364" i="146" s="1"/>
  <c r="K363" i="146"/>
  <c r="L363" i="146" s="1"/>
  <c r="M363" i="146" s="1"/>
  <c r="G363" i="146"/>
  <c r="H363" i="146" s="1"/>
  <c r="M362" i="146"/>
  <c r="O362" i="146" s="1"/>
  <c r="K362" i="146"/>
  <c r="L362" i="146" s="1"/>
  <c r="H362" i="146"/>
  <c r="G362" i="146"/>
  <c r="L361" i="146"/>
  <c r="M361" i="146" s="1"/>
  <c r="K361" i="146"/>
  <c r="H361" i="146"/>
  <c r="O361" i="146" s="1"/>
  <c r="G361" i="146"/>
  <c r="L360" i="146"/>
  <c r="M360" i="146" s="1"/>
  <c r="O360" i="146" s="1"/>
  <c r="K360" i="146"/>
  <c r="H360" i="146"/>
  <c r="G360" i="146"/>
  <c r="L359" i="146"/>
  <c r="M359" i="146" s="1"/>
  <c r="K359" i="146"/>
  <c r="G359" i="146"/>
  <c r="H359" i="146" s="1"/>
  <c r="O359" i="146" s="1"/>
  <c r="K358" i="146"/>
  <c r="L358" i="146" s="1"/>
  <c r="M358" i="146" s="1"/>
  <c r="H358" i="146"/>
  <c r="G358" i="146"/>
  <c r="L357" i="146"/>
  <c r="M357" i="146" s="1"/>
  <c r="K357" i="146"/>
  <c r="G357" i="146"/>
  <c r="H357" i="146" s="1"/>
  <c r="K356" i="146"/>
  <c r="L356" i="146" s="1"/>
  <c r="M356" i="146" s="1"/>
  <c r="G356" i="146"/>
  <c r="H356" i="146" s="1"/>
  <c r="O356" i="146" s="1"/>
  <c r="K355" i="146"/>
  <c r="L355" i="146" s="1"/>
  <c r="M355" i="146" s="1"/>
  <c r="G355" i="146"/>
  <c r="H355" i="146" s="1"/>
  <c r="K354" i="146"/>
  <c r="L354" i="146" s="1"/>
  <c r="M354" i="146" s="1"/>
  <c r="O354" i="146" s="1"/>
  <c r="H354" i="146"/>
  <c r="G354" i="146"/>
  <c r="L353" i="146"/>
  <c r="M353" i="146" s="1"/>
  <c r="K353" i="146"/>
  <c r="G353" i="146"/>
  <c r="H353" i="146" s="1"/>
  <c r="O353" i="146" s="1"/>
  <c r="L352" i="146"/>
  <c r="M352" i="146" s="1"/>
  <c r="O352" i="146" s="1"/>
  <c r="K352" i="146"/>
  <c r="H352" i="146"/>
  <c r="G352" i="146"/>
  <c r="L351" i="146"/>
  <c r="M351" i="146" s="1"/>
  <c r="K351" i="146"/>
  <c r="G351" i="146"/>
  <c r="H351" i="146" s="1"/>
  <c r="O351" i="146" s="1"/>
  <c r="K350" i="146"/>
  <c r="L350" i="146" s="1"/>
  <c r="M350" i="146" s="1"/>
  <c r="H350" i="146"/>
  <c r="O350" i="146" s="1"/>
  <c r="G350" i="146"/>
  <c r="M349" i="146"/>
  <c r="L349" i="146"/>
  <c r="K349" i="146"/>
  <c r="G349" i="146"/>
  <c r="H349" i="146" s="1"/>
  <c r="K348" i="146"/>
  <c r="L348" i="146" s="1"/>
  <c r="M348" i="146" s="1"/>
  <c r="H348" i="146"/>
  <c r="O348" i="146" s="1"/>
  <c r="G348" i="146"/>
  <c r="K347" i="146"/>
  <c r="L347" i="146" s="1"/>
  <c r="M347" i="146" s="1"/>
  <c r="G347" i="146"/>
  <c r="H347" i="146" s="1"/>
  <c r="K346" i="146"/>
  <c r="L346" i="146" s="1"/>
  <c r="M346" i="146" s="1"/>
  <c r="O346" i="146" s="1"/>
  <c r="H346" i="146"/>
  <c r="G346" i="146"/>
  <c r="L345" i="146"/>
  <c r="M345" i="146" s="1"/>
  <c r="K345" i="146"/>
  <c r="G345" i="146"/>
  <c r="H345" i="146" s="1"/>
  <c r="O345" i="146" s="1"/>
  <c r="K344" i="146"/>
  <c r="L344" i="146" s="1"/>
  <c r="M344" i="146" s="1"/>
  <c r="O344" i="146" s="1"/>
  <c r="H344" i="146"/>
  <c r="G344" i="146"/>
  <c r="L343" i="146"/>
  <c r="M343" i="146" s="1"/>
  <c r="O343" i="146" s="1"/>
  <c r="K343" i="146"/>
  <c r="G343" i="146"/>
  <c r="H343" i="146" s="1"/>
  <c r="K342" i="146"/>
  <c r="L342" i="146" s="1"/>
  <c r="M342" i="146" s="1"/>
  <c r="H342" i="146"/>
  <c r="G342" i="146"/>
  <c r="L341" i="146"/>
  <c r="M341" i="146" s="1"/>
  <c r="K341" i="146"/>
  <c r="G341" i="146"/>
  <c r="H341" i="146" s="1"/>
  <c r="K340" i="146"/>
  <c r="L340" i="146" s="1"/>
  <c r="M340" i="146" s="1"/>
  <c r="G340" i="146"/>
  <c r="H340" i="146" s="1"/>
  <c r="O340" i="146" s="1"/>
  <c r="L339" i="146"/>
  <c r="M339" i="146" s="1"/>
  <c r="K339" i="146"/>
  <c r="G339" i="146"/>
  <c r="H339" i="146" s="1"/>
  <c r="M338" i="146"/>
  <c r="O338" i="146" s="1"/>
  <c r="K338" i="146"/>
  <c r="L338" i="146" s="1"/>
  <c r="H338" i="146"/>
  <c r="G338" i="146"/>
  <c r="L337" i="146"/>
  <c r="M337" i="146" s="1"/>
  <c r="K337" i="146"/>
  <c r="H337" i="146"/>
  <c r="O337" i="146" s="1"/>
  <c r="G337" i="146"/>
  <c r="L336" i="146"/>
  <c r="M336" i="146" s="1"/>
  <c r="O336" i="146" s="1"/>
  <c r="K336" i="146"/>
  <c r="H336" i="146"/>
  <c r="G336" i="146"/>
  <c r="O335" i="146"/>
  <c r="L335" i="146"/>
  <c r="M335" i="146" s="1"/>
  <c r="K335" i="146"/>
  <c r="G335" i="146"/>
  <c r="H335" i="146" s="1"/>
  <c r="K334" i="146"/>
  <c r="L334" i="146" s="1"/>
  <c r="M334" i="146" s="1"/>
  <c r="H334" i="146"/>
  <c r="G334" i="146"/>
  <c r="L333" i="146"/>
  <c r="M333" i="146" s="1"/>
  <c r="K333" i="146"/>
  <c r="G333" i="146"/>
  <c r="H333" i="146" s="1"/>
  <c r="K332" i="146"/>
  <c r="L332" i="146" s="1"/>
  <c r="M332" i="146" s="1"/>
  <c r="G332" i="146"/>
  <c r="H332" i="146" s="1"/>
  <c r="O332" i="146" s="1"/>
  <c r="K331" i="146"/>
  <c r="L331" i="146" s="1"/>
  <c r="M331" i="146" s="1"/>
  <c r="G331" i="146"/>
  <c r="H331" i="146" s="1"/>
  <c r="K330" i="146"/>
  <c r="L330" i="146" s="1"/>
  <c r="M330" i="146" s="1"/>
  <c r="O330" i="146" s="1"/>
  <c r="H330" i="146"/>
  <c r="G330" i="146"/>
  <c r="L329" i="146"/>
  <c r="M329" i="146" s="1"/>
  <c r="K329" i="146"/>
  <c r="G329" i="146"/>
  <c r="H329" i="146" s="1"/>
  <c r="O329" i="146" s="1"/>
  <c r="K328" i="146"/>
  <c r="L328" i="146" s="1"/>
  <c r="M328" i="146" s="1"/>
  <c r="O328" i="146" s="1"/>
  <c r="H328" i="146"/>
  <c r="G328" i="146"/>
  <c r="L327" i="146"/>
  <c r="M327" i="146" s="1"/>
  <c r="K327" i="146"/>
  <c r="G327" i="146"/>
  <c r="H327" i="146" s="1"/>
  <c r="O327" i="146" s="1"/>
  <c r="K326" i="146"/>
  <c r="L326" i="146" s="1"/>
  <c r="M326" i="146" s="1"/>
  <c r="H326" i="146"/>
  <c r="O326" i="146" s="1"/>
  <c r="G326" i="146"/>
  <c r="M325" i="146"/>
  <c r="L325" i="146"/>
  <c r="K325" i="146"/>
  <c r="G325" i="146"/>
  <c r="H325" i="146" s="1"/>
  <c r="O325" i="146" s="1"/>
  <c r="K324" i="146"/>
  <c r="L324" i="146" s="1"/>
  <c r="M324" i="146" s="1"/>
  <c r="H324" i="146"/>
  <c r="O324" i="146" s="1"/>
  <c r="G324" i="146"/>
  <c r="K323" i="146"/>
  <c r="L323" i="146" s="1"/>
  <c r="M323" i="146" s="1"/>
  <c r="G323" i="146"/>
  <c r="H323" i="146" s="1"/>
  <c r="M322" i="146"/>
  <c r="K322" i="146"/>
  <c r="L322" i="146" s="1"/>
  <c r="H322" i="146"/>
  <c r="O322" i="146" s="1"/>
  <c r="G322" i="146"/>
  <c r="L321" i="146"/>
  <c r="M321" i="146" s="1"/>
  <c r="K321" i="146"/>
  <c r="H321" i="146"/>
  <c r="O321" i="146" s="1"/>
  <c r="G321" i="146"/>
  <c r="K320" i="146"/>
  <c r="L320" i="146" s="1"/>
  <c r="M320" i="146" s="1"/>
  <c r="O320" i="146" s="1"/>
  <c r="H320" i="146"/>
  <c r="G320" i="146"/>
  <c r="O319" i="146"/>
  <c r="L319" i="146"/>
  <c r="M319" i="146" s="1"/>
  <c r="K319" i="146"/>
  <c r="G319" i="146"/>
  <c r="H319" i="146" s="1"/>
  <c r="M318" i="146"/>
  <c r="K318" i="146"/>
  <c r="L318" i="146" s="1"/>
  <c r="H318" i="146"/>
  <c r="O318" i="146" s="1"/>
  <c r="G318" i="146"/>
  <c r="M317" i="146"/>
  <c r="L317" i="146"/>
  <c r="K317" i="146"/>
  <c r="G317" i="146"/>
  <c r="H317" i="146" s="1"/>
  <c r="M316" i="146"/>
  <c r="K316" i="146"/>
  <c r="L316" i="146" s="1"/>
  <c r="G316" i="146"/>
  <c r="H316" i="146" s="1"/>
  <c r="O316" i="146" s="1"/>
  <c r="K315" i="146"/>
  <c r="L315" i="146" s="1"/>
  <c r="M315" i="146" s="1"/>
  <c r="G315" i="146"/>
  <c r="H315" i="146" s="1"/>
  <c r="K314" i="146"/>
  <c r="L314" i="146" s="1"/>
  <c r="M314" i="146" s="1"/>
  <c r="G314" i="146"/>
  <c r="H314" i="146" s="1"/>
  <c r="O314" i="146" s="1"/>
  <c r="M313" i="146"/>
  <c r="L313" i="146"/>
  <c r="K313" i="146"/>
  <c r="G313" i="146"/>
  <c r="H313" i="146" s="1"/>
  <c r="O313" i="146" s="1"/>
  <c r="L312" i="146"/>
  <c r="M312" i="146" s="1"/>
  <c r="K312" i="146"/>
  <c r="H312" i="146"/>
  <c r="G312" i="146"/>
  <c r="L311" i="146"/>
  <c r="M311" i="146" s="1"/>
  <c r="K311" i="146"/>
  <c r="H311" i="146"/>
  <c r="G311" i="146"/>
  <c r="L310" i="146"/>
  <c r="M310" i="146" s="1"/>
  <c r="K310" i="146"/>
  <c r="H310" i="146"/>
  <c r="O310" i="146" s="1"/>
  <c r="G310" i="146"/>
  <c r="L309" i="146"/>
  <c r="M309" i="146" s="1"/>
  <c r="K309" i="146"/>
  <c r="G309" i="146"/>
  <c r="H309" i="146" s="1"/>
  <c r="O309" i="146" s="1"/>
  <c r="O308" i="146"/>
  <c r="K308" i="146"/>
  <c r="L308" i="146" s="1"/>
  <c r="M308" i="146" s="1"/>
  <c r="H308" i="146"/>
  <c r="G308" i="146"/>
  <c r="M307" i="146"/>
  <c r="L307" i="146"/>
  <c r="K307" i="146"/>
  <c r="G307" i="146"/>
  <c r="H307" i="146" s="1"/>
  <c r="K306" i="146"/>
  <c r="L306" i="146" s="1"/>
  <c r="M306" i="146" s="1"/>
  <c r="G306" i="146"/>
  <c r="H306" i="146" s="1"/>
  <c r="K305" i="146"/>
  <c r="L305" i="146" s="1"/>
  <c r="M305" i="146" s="1"/>
  <c r="G305" i="146"/>
  <c r="H305" i="146" s="1"/>
  <c r="O305" i="146" s="1"/>
  <c r="K304" i="146"/>
  <c r="L304" i="146" s="1"/>
  <c r="M304" i="146" s="1"/>
  <c r="H304" i="146"/>
  <c r="O304" i="146" s="1"/>
  <c r="G304" i="146"/>
  <c r="L303" i="146"/>
  <c r="M303" i="146" s="1"/>
  <c r="K303" i="146"/>
  <c r="H303" i="146"/>
  <c r="O303" i="146" s="1"/>
  <c r="G303" i="146"/>
  <c r="L302" i="146"/>
  <c r="M302" i="146" s="1"/>
  <c r="K302" i="146"/>
  <c r="H302" i="146"/>
  <c r="O302" i="146" s="1"/>
  <c r="G302" i="146"/>
  <c r="L301" i="146"/>
  <c r="M301" i="146" s="1"/>
  <c r="O301" i="146" s="1"/>
  <c r="K301" i="146"/>
  <c r="G301" i="146"/>
  <c r="H301" i="146" s="1"/>
  <c r="K300" i="146"/>
  <c r="L300" i="146" s="1"/>
  <c r="M300" i="146" s="1"/>
  <c r="O300" i="146" s="1"/>
  <c r="H300" i="146"/>
  <c r="G300" i="146"/>
  <c r="M299" i="146"/>
  <c r="L299" i="146"/>
  <c r="K299" i="146"/>
  <c r="G299" i="146"/>
  <c r="H299" i="146" s="1"/>
  <c r="K298" i="146"/>
  <c r="L298" i="146" s="1"/>
  <c r="M298" i="146" s="1"/>
  <c r="G298" i="146"/>
  <c r="H298" i="146" s="1"/>
  <c r="K297" i="146"/>
  <c r="L297" i="146" s="1"/>
  <c r="M297" i="146" s="1"/>
  <c r="G297" i="146"/>
  <c r="H297" i="146" s="1"/>
  <c r="K296" i="146"/>
  <c r="L296" i="146" s="1"/>
  <c r="M296" i="146" s="1"/>
  <c r="H296" i="146"/>
  <c r="G296" i="146"/>
  <c r="L295" i="146"/>
  <c r="M295" i="146" s="1"/>
  <c r="K295" i="146"/>
  <c r="H295" i="146"/>
  <c r="O295" i="146" s="1"/>
  <c r="G295" i="146"/>
  <c r="L294" i="146"/>
  <c r="M294" i="146" s="1"/>
  <c r="O294" i="146" s="1"/>
  <c r="K294" i="146"/>
  <c r="H294" i="146"/>
  <c r="G294" i="146"/>
  <c r="L293" i="146"/>
  <c r="M293" i="146" s="1"/>
  <c r="K293" i="146"/>
  <c r="G293" i="146"/>
  <c r="H293" i="146" s="1"/>
  <c r="O293" i="146" s="1"/>
  <c r="K292" i="146"/>
  <c r="L292" i="146" s="1"/>
  <c r="M292" i="146" s="1"/>
  <c r="O292" i="146" s="1"/>
  <c r="H292" i="146"/>
  <c r="G292" i="146"/>
  <c r="M291" i="146"/>
  <c r="L291" i="146"/>
  <c r="K291" i="146"/>
  <c r="G291" i="146"/>
  <c r="H291" i="146" s="1"/>
  <c r="O291" i="146" s="1"/>
  <c r="M290" i="146"/>
  <c r="K290" i="146"/>
  <c r="L290" i="146" s="1"/>
  <c r="G290" i="146"/>
  <c r="H290" i="146" s="1"/>
  <c r="K289" i="146"/>
  <c r="L289" i="146" s="1"/>
  <c r="M289" i="146" s="1"/>
  <c r="G289" i="146"/>
  <c r="H289" i="146" s="1"/>
  <c r="O289" i="146" s="1"/>
  <c r="K288" i="146"/>
  <c r="L288" i="146" s="1"/>
  <c r="M288" i="146" s="1"/>
  <c r="H288" i="146"/>
  <c r="O288" i="146" s="1"/>
  <c r="G288" i="146"/>
  <c r="L287" i="146"/>
  <c r="M287" i="146" s="1"/>
  <c r="K287" i="146"/>
  <c r="H287" i="146"/>
  <c r="O287" i="146" s="1"/>
  <c r="G287" i="146"/>
  <c r="L286" i="146"/>
  <c r="M286" i="146" s="1"/>
  <c r="K286" i="146"/>
  <c r="H286" i="146"/>
  <c r="O286" i="146" s="1"/>
  <c r="G286" i="146"/>
  <c r="L285" i="146"/>
  <c r="M285" i="146" s="1"/>
  <c r="K285" i="146"/>
  <c r="G285" i="146"/>
  <c r="H285" i="146" s="1"/>
  <c r="O285" i="146" s="1"/>
  <c r="M284" i="146"/>
  <c r="O284" i="146" s="1"/>
  <c r="K284" i="146"/>
  <c r="L284" i="146" s="1"/>
  <c r="H284" i="146"/>
  <c r="G284" i="146"/>
  <c r="M283" i="146"/>
  <c r="L283" i="146"/>
  <c r="K283" i="146"/>
  <c r="G283" i="146"/>
  <c r="H283" i="146" s="1"/>
  <c r="K282" i="146"/>
  <c r="L282" i="146" s="1"/>
  <c r="M282" i="146" s="1"/>
  <c r="G282" i="146"/>
  <c r="H282" i="146" s="1"/>
  <c r="K281" i="146"/>
  <c r="L281" i="146" s="1"/>
  <c r="M281" i="146" s="1"/>
  <c r="G281" i="146"/>
  <c r="H281" i="146" s="1"/>
  <c r="K280" i="146"/>
  <c r="L280" i="146" s="1"/>
  <c r="M280" i="146" s="1"/>
  <c r="H280" i="146"/>
  <c r="O280" i="146" s="1"/>
  <c r="G280" i="146"/>
  <c r="L279" i="146"/>
  <c r="M279" i="146" s="1"/>
  <c r="K279" i="146"/>
  <c r="H279" i="146"/>
  <c r="O279" i="146" s="1"/>
  <c r="G279" i="146"/>
  <c r="M278" i="146"/>
  <c r="O278" i="146" s="1"/>
  <c r="L278" i="146"/>
  <c r="K278" i="146"/>
  <c r="H278" i="146"/>
  <c r="G278" i="146"/>
  <c r="L277" i="146"/>
  <c r="M277" i="146" s="1"/>
  <c r="O277" i="146" s="1"/>
  <c r="K277" i="146"/>
  <c r="G277" i="146"/>
  <c r="H277" i="146" s="1"/>
  <c r="K276" i="146"/>
  <c r="L276" i="146" s="1"/>
  <c r="M276" i="146" s="1"/>
  <c r="O276" i="146" s="1"/>
  <c r="H276" i="146"/>
  <c r="G276" i="146"/>
  <c r="M275" i="146"/>
  <c r="L275" i="146"/>
  <c r="K275" i="146"/>
  <c r="G275" i="146"/>
  <c r="H275" i="146" s="1"/>
  <c r="K274" i="146"/>
  <c r="L274" i="146" s="1"/>
  <c r="M274" i="146" s="1"/>
  <c r="G274" i="146"/>
  <c r="H274" i="146" s="1"/>
  <c r="O274" i="146" s="1"/>
  <c r="K273" i="146"/>
  <c r="L273" i="146" s="1"/>
  <c r="M273" i="146" s="1"/>
  <c r="G273" i="146"/>
  <c r="H273" i="146" s="1"/>
  <c r="O272" i="146"/>
  <c r="K272" i="146"/>
  <c r="L272" i="146" s="1"/>
  <c r="M272" i="146" s="1"/>
  <c r="H272" i="146"/>
  <c r="G272" i="146"/>
  <c r="L271" i="146"/>
  <c r="M271" i="146" s="1"/>
  <c r="K271" i="146"/>
  <c r="H271" i="146"/>
  <c r="G271" i="146"/>
  <c r="K270" i="146"/>
  <c r="L270" i="146" s="1"/>
  <c r="M270" i="146" s="1"/>
  <c r="H270" i="146"/>
  <c r="G270" i="146"/>
  <c r="L269" i="146"/>
  <c r="M269" i="146" s="1"/>
  <c r="K269" i="146"/>
  <c r="G269" i="146"/>
  <c r="H269" i="146" s="1"/>
  <c r="O269" i="146" s="1"/>
  <c r="K268" i="146"/>
  <c r="L268" i="146" s="1"/>
  <c r="M268" i="146" s="1"/>
  <c r="H268" i="146"/>
  <c r="O268" i="146" s="1"/>
  <c r="G268" i="146"/>
  <c r="L267" i="146"/>
  <c r="M267" i="146" s="1"/>
  <c r="K267" i="146"/>
  <c r="G267" i="146"/>
  <c r="H267" i="146" s="1"/>
  <c r="K266" i="146"/>
  <c r="L266" i="146" s="1"/>
  <c r="M266" i="146" s="1"/>
  <c r="H266" i="146"/>
  <c r="O266" i="146" s="1"/>
  <c r="G266" i="146"/>
  <c r="K265" i="146"/>
  <c r="L265" i="146" s="1"/>
  <c r="M265" i="146" s="1"/>
  <c r="G265" i="146"/>
  <c r="H265" i="146" s="1"/>
  <c r="M264" i="146"/>
  <c r="K264" i="146"/>
  <c r="L264" i="146" s="1"/>
  <c r="H264" i="146"/>
  <c r="O264" i="146" s="1"/>
  <c r="G264" i="146"/>
  <c r="L263" i="146"/>
  <c r="M263" i="146" s="1"/>
  <c r="K263" i="146"/>
  <c r="G263" i="146"/>
  <c r="H263" i="146" s="1"/>
  <c r="O263" i="146" s="1"/>
  <c r="K262" i="146"/>
  <c r="L262" i="146" s="1"/>
  <c r="M262" i="146" s="1"/>
  <c r="G262" i="146"/>
  <c r="H262" i="146" s="1"/>
  <c r="L261" i="146"/>
  <c r="M261" i="146" s="1"/>
  <c r="K261" i="146"/>
  <c r="H261" i="146"/>
  <c r="G261" i="146"/>
  <c r="K260" i="146"/>
  <c r="L260" i="146" s="1"/>
  <c r="M260" i="146" s="1"/>
  <c r="O260" i="146" s="1"/>
  <c r="H260" i="146"/>
  <c r="G260" i="146"/>
  <c r="L259" i="146"/>
  <c r="M259" i="146" s="1"/>
  <c r="K259" i="146"/>
  <c r="G259" i="146"/>
  <c r="H259" i="146" s="1"/>
  <c r="O259" i="146" s="1"/>
  <c r="K258" i="146"/>
  <c r="L258" i="146" s="1"/>
  <c r="M258" i="146" s="1"/>
  <c r="G258" i="146"/>
  <c r="H258" i="146" s="1"/>
  <c r="K257" i="146"/>
  <c r="L257" i="146" s="1"/>
  <c r="M257" i="146" s="1"/>
  <c r="O257" i="146" s="1"/>
  <c r="H257" i="146"/>
  <c r="G257" i="146"/>
  <c r="L256" i="146"/>
  <c r="M256" i="146" s="1"/>
  <c r="K256" i="146"/>
  <c r="G256" i="146"/>
  <c r="H256" i="146" s="1"/>
  <c r="O256" i="146" s="1"/>
  <c r="K255" i="146"/>
  <c r="L255" i="146" s="1"/>
  <c r="M255" i="146" s="1"/>
  <c r="H255" i="146"/>
  <c r="G255" i="146"/>
  <c r="L254" i="146"/>
  <c r="M254" i="146" s="1"/>
  <c r="K254" i="146"/>
  <c r="G254" i="146"/>
  <c r="H254" i="146" s="1"/>
  <c r="O254" i="146" s="1"/>
  <c r="K253" i="146"/>
  <c r="L253" i="146" s="1"/>
  <c r="M253" i="146" s="1"/>
  <c r="H253" i="146"/>
  <c r="G253" i="146"/>
  <c r="L252" i="146"/>
  <c r="M252" i="146" s="1"/>
  <c r="K252" i="146"/>
  <c r="G252" i="146"/>
  <c r="H252" i="146" s="1"/>
  <c r="K251" i="146"/>
  <c r="L251" i="146" s="1"/>
  <c r="M251" i="146" s="1"/>
  <c r="G251" i="146"/>
  <c r="H251" i="146" s="1"/>
  <c r="O251" i="146" s="1"/>
  <c r="L250" i="146"/>
  <c r="M250" i="146" s="1"/>
  <c r="K250" i="146"/>
  <c r="G250" i="146"/>
  <c r="H250" i="146" s="1"/>
  <c r="M249" i="146"/>
  <c r="O249" i="146" s="1"/>
  <c r="K249" i="146"/>
  <c r="L249" i="146" s="1"/>
  <c r="H249" i="146"/>
  <c r="G249" i="146"/>
  <c r="L248" i="146"/>
  <c r="M248" i="146" s="1"/>
  <c r="K248" i="146"/>
  <c r="H248" i="146"/>
  <c r="O248" i="146" s="1"/>
  <c r="G248" i="146"/>
  <c r="K247" i="146"/>
  <c r="L247" i="146" s="1"/>
  <c r="M247" i="146" s="1"/>
  <c r="H247" i="146"/>
  <c r="G247" i="146"/>
  <c r="O246" i="146"/>
  <c r="L246" i="146"/>
  <c r="M246" i="146" s="1"/>
  <c r="K246" i="146"/>
  <c r="G246" i="146"/>
  <c r="H246" i="146" s="1"/>
  <c r="K245" i="146"/>
  <c r="L245" i="146" s="1"/>
  <c r="M245" i="146" s="1"/>
  <c r="H245" i="146"/>
  <c r="G245" i="146"/>
  <c r="M244" i="146"/>
  <c r="L244" i="146"/>
  <c r="K244" i="146"/>
  <c r="G244" i="146"/>
  <c r="H244" i="146" s="1"/>
  <c r="K243" i="146"/>
  <c r="L243" i="146" s="1"/>
  <c r="M243" i="146" s="1"/>
  <c r="H243" i="146"/>
  <c r="O243" i="146" s="1"/>
  <c r="G243" i="146"/>
  <c r="K242" i="146"/>
  <c r="L242" i="146" s="1"/>
  <c r="M242" i="146" s="1"/>
  <c r="G242" i="146"/>
  <c r="H242" i="146" s="1"/>
  <c r="K241" i="146"/>
  <c r="L241" i="146" s="1"/>
  <c r="M241" i="146" s="1"/>
  <c r="O241" i="146" s="1"/>
  <c r="H241" i="146"/>
  <c r="G241" i="146"/>
  <c r="L240" i="146"/>
  <c r="M240" i="146" s="1"/>
  <c r="K240" i="146"/>
  <c r="G240" i="146"/>
  <c r="H240" i="146" s="1"/>
  <c r="O240" i="146" s="1"/>
  <c r="L239" i="146"/>
  <c r="M239" i="146" s="1"/>
  <c r="K239" i="146"/>
  <c r="H239" i="146"/>
  <c r="G239" i="146"/>
  <c r="O238" i="146"/>
  <c r="L238" i="146"/>
  <c r="M238" i="146" s="1"/>
  <c r="K238" i="146"/>
  <c r="G238" i="146"/>
  <c r="H238" i="146" s="1"/>
  <c r="K237" i="146"/>
  <c r="L237" i="146" s="1"/>
  <c r="M237" i="146" s="1"/>
  <c r="H237" i="146"/>
  <c r="O237" i="146" s="1"/>
  <c r="G237" i="146"/>
  <c r="L236" i="146"/>
  <c r="M236" i="146" s="1"/>
  <c r="K236" i="146"/>
  <c r="G236" i="146"/>
  <c r="H236" i="146" s="1"/>
  <c r="K235" i="146"/>
  <c r="L235" i="146" s="1"/>
  <c r="M235" i="146" s="1"/>
  <c r="G235" i="146"/>
  <c r="H235" i="146" s="1"/>
  <c r="O235" i="146" s="1"/>
  <c r="L234" i="146"/>
  <c r="M234" i="146" s="1"/>
  <c r="K234" i="146"/>
  <c r="G234" i="146"/>
  <c r="H234" i="146" s="1"/>
  <c r="M233" i="146"/>
  <c r="O233" i="146" s="1"/>
  <c r="K233" i="146"/>
  <c r="L233" i="146" s="1"/>
  <c r="H233" i="146"/>
  <c r="G233" i="146"/>
  <c r="L232" i="146"/>
  <c r="M232" i="146" s="1"/>
  <c r="K232" i="146"/>
  <c r="G232" i="146"/>
  <c r="H232" i="146" s="1"/>
  <c r="O232" i="146" s="1"/>
  <c r="K231" i="146"/>
  <c r="L231" i="146" s="1"/>
  <c r="M231" i="146" s="1"/>
  <c r="H231" i="146"/>
  <c r="G231" i="146"/>
  <c r="O230" i="146"/>
  <c r="L230" i="146"/>
  <c r="M230" i="146" s="1"/>
  <c r="K230" i="146"/>
  <c r="G230" i="146"/>
  <c r="H230" i="146" s="1"/>
  <c r="K229" i="146"/>
  <c r="L229" i="146" s="1"/>
  <c r="M229" i="146" s="1"/>
  <c r="O229" i="146" s="1"/>
  <c r="H229" i="146"/>
  <c r="G229" i="146"/>
  <c r="M228" i="146"/>
  <c r="L228" i="146"/>
  <c r="K228" i="146"/>
  <c r="G228" i="146"/>
  <c r="H228" i="146" s="1"/>
  <c r="M227" i="146"/>
  <c r="K227" i="146"/>
  <c r="L227" i="146" s="1"/>
  <c r="H227" i="146"/>
  <c r="O227" i="146" s="1"/>
  <c r="G227" i="146"/>
  <c r="L226" i="146"/>
  <c r="M226" i="146" s="1"/>
  <c r="K226" i="146"/>
  <c r="G226" i="146"/>
  <c r="H226" i="146" s="1"/>
  <c r="O225" i="146"/>
  <c r="M225" i="146"/>
  <c r="K225" i="146"/>
  <c r="L225" i="146" s="1"/>
  <c r="H225" i="146"/>
  <c r="G225" i="146"/>
  <c r="L224" i="146"/>
  <c r="M224" i="146" s="1"/>
  <c r="K224" i="146"/>
  <c r="G224" i="146"/>
  <c r="H224" i="146" s="1"/>
  <c r="O224" i="146" s="1"/>
  <c r="K223" i="146"/>
  <c r="L223" i="146" s="1"/>
  <c r="M223" i="146" s="1"/>
  <c r="H223" i="146"/>
  <c r="G223" i="146"/>
  <c r="L222" i="146"/>
  <c r="M222" i="146" s="1"/>
  <c r="O222" i="146" s="1"/>
  <c r="K222" i="146"/>
  <c r="G222" i="146"/>
  <c r="H222" i="146" s="1"/>
  <c r="K221" i="146"/>
  <c r="L221" i="146" s="1"/>
  <c r="M221" i="146" s="1"/>
  <c r="H221" i="146"/>
  <c r="O221" i="146" s="1"/>
  <c r="G221" i="146"/>
  <c r="M220" i="146"/>
  <c r="L220" i="146"/>
  <c r="K220" i="146"/>
  <c r="G220" i="146"/>
  <c r="H220" i="146" s="1"/>
  <c r="O220" i="146" s="1"/>
  <c r="M219" i="146"/>
  <c r="K219" i="146"/>
  <c r="L219" i="146" s="1"/>
  <c r="H219" i="146"/>
  <c r="O219" i="146" s="1"/>
  <c r="G219" i="146"/>
  <c r="L218" i="146"/>
  <c r="M218" i="146" s="1"/>
  <c r="K218" i="146"/>
  <c r="G218" i="146"/>
  <c r="H218" i="146" s="1"/>
  <c r="M217" i="146"/>
  <c r="O217" i="146" s="1"/>
  <c r="K217" i="146"/>
  <c r="L217" i="146" s="1"/>
  <c r="H217" i="146"/>
  <c r="G217" i="146"/>
  <c r="L216" i="146"/>
  <c r="M216" i="146" s="1"/>
  <c r="K216" i="146"/>
  <c r="G216" i="146"/>
  <c r="H216" i="146" s="1"/>
  <c r="O216" i="146" s="1"/>
  <c r="K215" i="146"/>
  <c r="L215" i="146" s="1"/>
  <c r="M215" i="146" s="1"/>
  <c r="H215" i="146"/>
  <c r="G215" i="146"/>
  <c r="L214" i="146"/>
  <c r="M214" i="146" s="1"/>
  <c r="K214" i="146"/>
  <c r="G214" i="146"/>
  <c r="H214" i="146" s="1"/>
  <c r="O214" i="146" s="1"/>
  <c r="K213" i="146"/>
  <c r="L213" i="146" s="1"/>
  <c r="M213" i="146" s="1"/>
  <c r="H213" i="146"/>
  <c r="O213" i="146" s="1"/>
  <c r="G213" i="146"/>
  <c r="M212" i="146"/>
  <c r="L212" i="146"/>
  <c r="K212" i="146"/>
  <c r="G212" i="146"/>
  <c r="H212" i="146" s="1"/>
  <c r="O212" i="146" s="1"/>
  <c r="M211" i="146"/>
  <c r="K211" i="146"/>
  <c r="L211" i="146" s="1"/>
  <c r="H211" i="146"/>
  <c r="O211" i="146" s="1"/>
  <c r="G211" i="146"/>
  <c r="L210" i="146"/>
  <c r="M210" i="146" s="1"/>
  <c r="K210" i="146"/>
  <c r="G210" i="146"/>
  <c r="H210" i="146" s="1"/>
  <c r="M209" i="146"/>
  <c r="O209" i="146" s="1"/>
  <c r="K209" i="146"/>
  <c r="L209" i="146" s="1"/>
  <c r="H209" i="146"/>
  <c r="G209" i="146"/>
  <c r="L208" i="146"/>
  <c r="M208" i="146" s="1"/>
  <c r="K208" i="146"/>
  <c r="G208" i="146"/>
  <c r="H208" i="146" s="1"/>
  <c r="O208" i="146" s="1"/>
  <c r="K207" i="146"/>
  <c r="L207" i="146" s="1"/>
  <c r="M207" i="146" s="1"/>
  <c r="H207" i="146"/>
  <c r="G207" i="146"/>
  <c r="L206" i="146"/>
  <c r="M206" i="146" s="1"/>
  <c r="K206" i="146"/>
  <c r="G206" i="146"/>
  <c r="H206" i="146" s="1"/>
  <c r="O206" i="146" s="1"/>
  <c r="K205" i="146"/>
  <c r="L205" i="146" s="1"/>
  <c r="M205" i="146" s="1"/>
  <c r="H205" i="146"/>
  <c r="O205" i="146" s="1"/>
  <c r="G205" i="146"/>
  <c r="M204" i="146"/>
  <c r="L204" i="146"/>
  <c r="K204" i="146"/>
  <c r="G204" i="146"/>
  <c r="H204" i="146" s="1"/>
  <c r="M203" i="146"/>
  <c r="O203" i="146" s="1"/>
  <c r="K203" i="146"/>
  <c r="L203" i="146" s="1"/>
  <c r="H203" i="146"/>
  <c r="G203" i="146"/>
  <c r="L202" i="146"/>
  <c r="M202" i="146" s="1"/>
  <c r="K202" i="146"/>
  <c r="G202" i="146"/>
  <c r="H202" i="146" s="1"/>
  <c r="M201" i="146"/>
  <c r="O201" i="146" s="1"/>
  <c r="K201" i="146"/>
  <c r="L201" i="146" s="1"/>
  <c r="H201" i="146"/>
  <c r="G201" i="146"/>
  <c r="L200" i="146"/>
  <c r="M200" i="146" s="1"/>
  <c r="K200" i="146"/>
  <c r="G200" i="146"/>
  <c r="H200" i="146" s="1"/>
  <c r="O200" i="146" s="1"/>
  <c r="K199" i="146"/>
  <c r="L199" i="146" s="1"/>
  <c r="M199" i="146" s="1"/>
  <c r="H199" i="146"/>
  <c r="G199" i="146"/>
  <c r="O198" i="146"/>
  <c r="L198" i="146"/>
  <c r="M198" i="146" s="1"/>
  <c r="K198" i="146"/>
  <c r="G198" i="146"/>
  <c r="H198" i="146" s="1"/>
  <c r="K197" i="146"/>
  <c r="L197" i="146" s="1"/>
  <c r="M197" i="146" s="1"/>
  <c r="O197" i="146" s="1"/>
  <c r="H197" i="146"/>
  <c r="G197" i="146"/>
  <c r="M196" i="146"/>
  <c r="L196" i="146"/>
  <c r="K196" i="146"/>
  <c r="G196" i="146"/>
  <c r="H196" i="146" s="1"/>
  <c r="M195" i="146"/>
  <c r="K195" i="146"/>
  <c r="L195" i="146" s="1"/>
  <c r="H195" i="146"/>
  <c r="O195" i="146" s="1"/>
  <c r="G195" i="146"/>
  <c r="L194" i="146"/>
  <c r="M194" i="146" s="1"/>
  <c r="K194" i="146"/>
  <c r="G194" i="146"/>
  <c r="H194" i="146" s="1"/>
  <c r="O193" i="146"/>
  <c r="M193" i="146"/>
  <c r="K193" i="146"/>
  <c r="L193" i="146" s="1"/>
  <c r="H193" i="146"/>
  <c r="G193" i="146"/>
  <c r="L192" i="146"/>
  <c r="M192" i="146" s="1"/>
  <c r="K192" i="146"/>
  <c r="G192" i="146"/>
  <c r="H192" i="146" s="1"/>
  <c r="O192" i="146" s="1"/>
  <c r="L191" i="146"/>
  <c r="M191" i="146" s="1"/>
  <c r="O191" i="146" s="1"/>
  <c r="K191" i="146"/>
  <c r="H191" i="146"/>
  <c r="G191" i="146"/>
  <c r="O190" i="146"/>
  <c r="L190" i="146"/>
  <c r="M190" i="146" s="1"/>
  <c r="K190" i="146"/>
  <c r="G190" i="146"/>
  <c r="H190" i="146" s="1"/>
  <c r="K189" i="146"/>
  <c r="L189" i="146" s="1"/>
  <c r="M189" i="146" s="1"/>
  <c r="O189" i="146" s="1"/>
  <c r="H189" i="146"/>
  <c r="G189" i="146"/>
  <c r="L188" i="146"/>
  <c r="M188" i="146" s="1"/>
  <c r="K188" i="146"/>
  <c r="G188" i="146"/>
  <c r="H188" i="146" s="1"/>
  <c r="K187" i="146"/>
  <c r="L187" i="146" s="1"/>
  <c r="M187" i="146" s="1"/>
  <c r="G187" i="146"/>
  <c r="H187" i="146" s="1"/>
  <c r="L186" i="146"/>
  <c r="M186" i="146" s="1"/>
  <c r="K186" i="146"/>
  <c r="G186" i="146"/>
  <c r="H186" i="146" s="1"/>
  <c r="K185" i="146"/>
  <c r="L185" i="146" s="1"/>
  <c r="M185" i="146" s="1"/>
  <c r="O185" i="146" s="1"/>
  <c r="H185" i="146"/>
  <c r="G185" i="146"/>
  <c r="L184" i="146"/>
  <c r="M184" i="146" s="1"/>
  <c r="K184" i="146"/>
  <c r="H184" i="146"/>
  <c r="O184" i="146" s="1"/>
  <c r="G184" i="146"/>
  <c r="K183" i="146"/>
  <c r="L183" i="146" s="1"/>
  <c r="M183" i="146" s="1"/>
  <c r="O183" i="146" s="1"/>
  <c r="H183" i="146"/>
  <c r="G183" i="146"/>
  <c r="L182" i="146"/>
  <c r="M182" i="146" s="1"/>
  <c r="K182" i="146"/>
  <c r="G182" i="146"/>
  <c r="H182" i="146" s="1"/>
  <c r="O182" i="146" s="1"/>
  <c r="M181" i="146"/>
  <c r="O181" i="146" s="1"/>
  <c r="K181" i="146"/>
  <c r="L181" i="146" s="1"/>
  <c r="H181" i="146"/>
  <c r="G181" i="146"/>
  <c r="M180" i="146"/>
  <c r="L180" i="146"/>
  <c r="K180" i="146"/>
  <c r="G180" i="146"/>
  <c r="H180" i="146" s="1"/>
  <c r="M179" i="146"/>
  <c r="K179" i="146"/>
  <c r="L179" i="146" s="1"/>
  <c r="H179" i="146"/>
  <c r="O179" i="146" s="1"/>
  <c r="G179" i="146"/>
  <c r="K178" i="146"/>
  <c r="L178" i="146" s="1"/>
  <c r="M178" i="146" s="1"/>
  <c r="G178" i="146"/>
  <c r="H178" i="146" s="1"/>
  <c r="M177" i="146"/>
  <c r="K177" i="146"/>
  <c r="L177" i="146" s="1"/>
  <c r="H177" i="146"/>
  <c r="O177" i="146" s="1"/>
  <c r="G177" i="146"/>
  <c r="L176" i="146"/>
  <c r="M176" i="146" s="1"/>
  <c r="K176" i="146"/>
  <c r="G176" i="146"/>
  <c r="H176" i="146" s="1"/>
  <c r="O176" i="146" s="1"/>
  <c r="L175" i="146"/>
  <c r="M175" i="146" s="1"/>
  <c r="K175" i="146"/>
  <c r="H175" i="146"/>
  <c r="G175" i="146"/>
  <c r="L174" i="146"/>
  <c r="M174" i="146" s="1"/>
  <c r="O174" i="146" s="1"/>
  <c r="K174" i="146"/>
  <c r="G174" i="146"/>
  <c r="H174" i="146" s="1"/>
  <c r="K173" i="146"/>
  <c r="L173" i="146" s="1"/>
  <c r="M173" i="146" s="1"/>
  <c r="H173" i="146"/>
  <c r="O173" i="146" s="1"/>
  <c r="G173" i="146"/>
  <c r="L172" i="146"/>
  <c r="M172" i="146" s="1"/>
  <c r="K172" i="146"/>
  <c r="G172" i="146"/>
  <c r="H172" i="146" s="1"/>
  <c r="K171" i="146"/>
  <c r="L171" i="146" s="1"/>
  <c r="M171" i="146" s="1"/>
  <c r="G171" i="146"/>
  <c r="H171" i="146" s="1"/>
  <c r="L170" i="146"/>
  <c r="M170" i="146" s="1"/>
  <c r="K170" i="146"/>
  <c r="G170" i="146"/>
  <c r="H170" i="146" s="1"/>
  <c r="K169" i="146"/>
  <c r="L169" i="146" s="1"/>
  <c r="M169" i="146" s="1"/>
  <c r="O169" i="146" s="1"/>
  <c r="H169" i="146"/>
  <c r="G169" i="146"/>
  <c r="L168" i="146"/>
  <c r="M168" i="146" s="1"/>
  <c r="K168" i="146"/>
  <c r="H168" i="146"/>
  <c r="O168" i="146" s="1"/>
  <c r="G168" i="146"/>
  <c r="K167" i="146"/>
  <c r="L167" i="146" s="1"/>
  <c r="M167" i="146" s="1"/>
  <c r="O167" i="146" s="1"/>
  <c r="H167" i="146"/>
  <c r="G167" i="146"/>
  <c r="L166" i="146"/>
  <c r="M166" i="146" s="1"/>
  <c r="K166" i="146"/>
  <c r="G166" i="146"/>
  <c r="H166" i="146" s="1"/>
  <c r="O166" i="146" s="1"/>
  <c r="M165" i="146"/>
  <c r="O165" i="146" s="1"/>
  <c r="K165" i="146"/>
  <c r="L165" i="146" s="1"/>
  <c r="H165" i="146"/>
  <c r="G165" i="146"/>
  <c r="M164" i="146"/>
  <c r="L164" i="146"/>
  <c r="K164" i="146"/>
  <c r="G164" i="146"/>
  <c r="H164" i="146" s="1"/>
  <c r="M163" i="146"/>
  <c r="K163" i="146"/>
  <c r="L163" i="146" s="1"/>
  <c r="H163" i="146"/>
  <c r="O163" i="146" s="1"/>
  <c r="G163" i="146"/>
  <c r="K162" i="146"/>
  <c r="L162" i="146" s="1"/>
  <c r="M162" i="146" s="1"/>
  <c r="G162" i="146"/>
  <c r="H162" i="146" s="1"/>
  <c r="M161" i="146"/>
  <c r="K161" i="146"/>
  <c r="L161" i="146" s="1"/>
  <c r="H161" i="146"/>
  <c r="O161" i="146" s="1"/>
  <c r="G161" i="146"/>
  <c r="L160" i="146"/>
  <c r="M160" i="146" s="1"/>
  <c r="K160" i="146"/>
  <c r="G160" i="146"/>
  <c r="H160" i="146" s="1"/>
  <c r="O160" i="146" s="1"/>
  <c r="L159" i="146"/>
  <c r="M159" i="146" s="1"/>
  <c r="K159" i="146"/>
  <c r="H159" i="146"/>
  <c r="O159" i="146" s="1"/>
  <c r="G159" i="146"/>
  <c r="L158" i="146"/>
  <c r="M158" i="146" s="1"/>
  <c r="O158" i="146" s="1"/>
  <c r="K158" i="146"/>
  <c r="G158" i="146"/>
  <c r="H158" i="146" s="1"/>
  <c r="K157" i="146"/>
  <c r="L157" i="146" s="1"/>
  <c r="M157" i="146" s="1"/>
  <c r="H157" i="146"/>
  <c r="G157" i="146"/>
  <c r="L156" i="146"/>
  <c r="M156" i="146" s="1"/>
  <c r="K156" i="146"/>
  <c r="G156" i="146"/>
  <c r="H156" i="146" s="1"/>
  <c r="K155" i="146"/>
  <c r="L155" i="146" s="1"/>
  <c r="M155" i="146" s="1"/>
  <c r="G155" i="146"/>
  <c r="H155" i="146" s="1"/>
  <c r="L154" i="146"/>
  <c r="M154" i="146" s="1"/>
  <c r="K154" i="146"/>
  <c r="G154" i="146"/>
  <c r="H154" i="146" s="1"/>
  <c r="K153" i="146"/>
  <c r="L153" i="146" s="1"/>
  <c r="M153" i="146" s="1"/>
  <c r="O153" i="146" s="1"/>
  <c r="H153" i="146"/>
  <c r="G153" i="146"/>
  <c r="L152" i="146"/>
  <c r="M152" i="146" s="1"/>
  <c r="K152" i="146"/>
  <c r="H152" i="146"/>
  <c r="O152" i="146" s="1"/>
  <c r="G152" i="146"/>
  <c r="K151" i="146"/>
  <c r="L151" i="146" s="1"/>
  <c r="M151" i="146" s="1"/>
  <c r="H151" i="146"/>
  <c r="G151" i="146"/>
  <c r="L150" i="146"/>
  <c r="M150" i="146" s="1"/>
  <c r="K150" i="146"/>
  <c r="G150" i="146"/>
  <c r="H150" i="146" s="1"/>
  <c r="O150" i="146" s="1"/>
  <c r="M149" i="146"/>
  <c r="K149" i="146"/>
  <c r="L149" i="146" s="1"/>
  <c r="H149" i="146"/>
  <c r="O149" i="146" s="1"/>
  <c r="G149" i="146"/>
  <c r="M148" i="146"/>
  <c r="L148" i="146"/>
  <c r="K148" i="146"/>
  <c r="G148" i="146"/>
  <c r="H148" i="146" s="1"/>
  <c r="O148" i="146" s="1"/>
  <c r="M147" i="146"/>
  <c r="K147" i="146"/>
  <c r="L147" i="146" s="1"/>
  <c r="H147" i="146"/>
  <c r="O147" i="146" s="1"/>
  <c r="G147" i="146"/>
  <c r="K146" i="146"/>
  <c r="L146" i="146" s="1"/>
  <c r="M146" i="146" s="1"/>
  <c r="G146" i="146"/>
  <c r="H146" i="146" s="1"/>
  <c r="O145" i="146"/>
  <c r="M145" i="146"/>
  <c r="K145" i="146"/>
  <c r="L145" i="146" s="1"/>
  <c r="H145" i="146"/>
  <c r="G145" i="146"/>
  <c r="L144" i="146"/>
  <c r="M144" i="146" s="1"/>
  <c r="K144" i="146"/>
  <c r="G144" i="146"/>
  <c r="H144" i="146" s="1"/>
  <c r="O144" i="146" s="1"/>
  <c r="O143" i="146"/>
  <c r="L143" i="146"/>
  <c r="M143" i="146" s="1"/>
  <c r="K143" i="146"/>
  <c r="H143" i="146"/>
  <c r="G143" i="146"/>
  <c r="L142" i="146"/>
  <c r="M142" i="146" s="1"/>
  <c r="O142" i="146" s="1"/>
  <c r="K142" i="146"/>
  <c r="G142" i="146"/>
  <c r="H142" i="146" s="1"/>
  <c r="M141" i="146"/>
  <c r="O141" i="146" s="1"/>
  <c r="K141" i="146"/>
  <c r="L141" i="146" s="1"/>
  <c r="H141" i="146"/>
  <c r="G141" i="146"/>
  <c r="L140" i="146"/>
  <c r="M140" i="146" s="1"/>
  <c r="K140" i="146"/>
  <c r="G140" i="146"/>
  <c r="H140" i="146" s="1"/>
  <c r="O140" i="146" s="1"/>
  <c r="K139" i="146"/>
  <c r="L139" i="146" s="1"/>
  <c r="M139" i="146" s="1"/>
  <c r="H139" i="146"/>
  <c r="O139" i="146" s="1"/>
  <c r="G139" i="146"/>
  <c r="K138" i="146"/>
  <c r="L138" i="146" s="1"/>
  <c r="M138" i="146" s="1"/>
  <c r="G138" i="146"/>
  <c r="H138" i="146" s="1"/>
  <c r="M137" i="146"/>
  <c r="K137" i="146"/>
  <c r="L137" i="146" s="1"/>
  <c r="G137" i="146"/>
  <c r="H137" i="146" s="1"/>
  <c r="L136" i="146"/>
  <c r="M136" i="146" s="1"/>
  <c r="K136" i="146"/>
  <c r="G136" i="146"/>
  <c r="H136" i="146" s="1"/>
  <c r="K135" i="146"/>
  <c r="L135" i="146" s="1"/>
  <c r="M135" i="146" s="1"/>
  <c r="H135" i="146"/>
  <c r="O135" i="146" s="1"/>
  <c r="G135" i="146"/>
  <c r="L134" i="146"/>
  <c r="M134" i="146" s="1"/>
  <c r="K134" i="146"/>
  <c r="G134" i="146"/>
  <c r="H134" i="146" s="1"/>
  <c r="O134" i="146" s="1"/>
  <c r="K133" i="146"/>
  <c r="L133" i="146" s="1"/>
  <c r="M133" i="146" s="1"/>
  <c r="O133" i="146" s="1"/>
  <c r="H133" i="146"/>
  <c r="G133" i="146"/>
  <c r="L132" i="146"/>
  <c r="M132" i="146" s="1"/>
  <c r="K132" i="146"/>
  <c r="G132" i="146"/>
  <c r="H132" i="146" s="1"/>
  <c r="O132" i="146" s="1"/>
  <c r="M131" i="146"/>
  <c r="O131" i="146" s="1"/>
  <c r="K131" i="146"/>
  <c r="L131" i="146" s="1"/>
  <c r="H131" i="146"/>
  <c r="G131" i="146"/>
  <c r="L130" i="146"/>
  <c r="M130" i="146" s="1"/>
  <c r="K130" i="146"/>
  <c r="G130" i="146"/>
  <c r="H130" i="146" s="1"/>
  <c r="M129" i="146"/>
  <c r="K129" i="146"/>
  <c r="L129" i="146" s="1"/>
  <c r="H129" i="146"/>
  <c r="G129" i="146"/>
  <c r="L128" i="146"/>
  <c r="M128" i="146" s="1"/>
  <c r="K128" i="146"/>
  <c r="G128" i="146"/>
  <c r="H128" i="146" s="1"/>
  <c r="O128" i="146" s="1"/>
  <c r="K127" i="146"/>
  <c r="L127" i="146" s="1"/>
  <c r="M127" i="146" s="1"/>
  <c r="H127" i="146"/>
  <c r="O127" i="146" s="1"/>
  <c r="G127" i="146"/>
  <c r="L126" i="146"/>
  <c r="M126" i="146" s="1"/>
  <c r="K126" i="146"/>
  <c r="G126" i="146"/>
  <c r="H126" i="146" s="1"/>
  <c r="M125" i="146"/>
  <c r="K125" i="146"/>
  <c r="L125" i="146" s="1"/>
  <c r="H125" i="146"/>
  <c r="O125" i="146" s="1"/>
  <c r="G125" i="146"/>
  <c r="L124" i="146"/>
  <c r="M124" i="146" s="1"/>
  <c r="K124" i="146"/>
  <c r="G124" i="146"/>
  <c r="H124" i="146" s="1"/>
  <c r="O123" i="146"/>
  <c r="M123" i="146"/>
  <c r="K123" i="146"/>
  <c r="L123" i="146" s="1"/>
  <c r="H123" i="146"/>
  <c r="G123" i="146"/>
  <c r="L122" i="146"/>
  <c r="M122" i="146" s="1"/>
  <c r="K122" i="146"/>
  <c r="G122" i="146"/>
  <c r="H122" i="146" s="1"/>
  <c r="K121" i="146"/>
  <c r="L121" i="146" s="1"/>
  <c r="M121" i="146" s="1"/>
  <c r="H121" i="146"/>
  <c r="G121" i="146"/>
  <c r="L120" i="146"/>
  <c r="M120" i="146" s="1"/>
  <c r="K120" i="146"/>
  <c r="G120" i="146"/>
  <c r="H120" i="146" s="1"/>
  <c r="K119" i="146"/>
  <c r="L119" i="146" s="1"/>
  <c r="M119" i="146" s="1"/>
  <c r="H119" i="146"/>
  <c r="O119" i="146" s="1"/>
  <c r="G119" i="146"/>
  <c r="L118" i="146"/>
  <c r="M118" i="146" s="1"/>
  <c r="K118" i="146"/>
  <c r="G118" i="146"/>
  <c r="H118" i="146" s="1"/>
  <c r="O118" i="146" s="1"/>
  <c r="K117" i="146"/>
  <c r="L117" i="146" s="1"/>
  <c r="M117" i="146" s="1"/>
  <c r="H117" i="146"/>
  <c r="G117" i="146"/>
  <c r="L116" i="146"/>
  <c r="M116" i="146" s="1"/>
  <c r="K116" i="146"/>
  <c r="G116" i="146"/>
  <c r="H116" i="146" s="1"/>
  <c r="O116" i="146" s="1"/>
  <c r="O115" i="146"/>
  <c r="M115" i="146"/>
  <c r="K115" i="146"/>
  <c r="L115" i="146" s="1"/>
  <c r="H115" i="146"/>
  <c r="G115" i="146"/>
  <c r="L114" i="146"/>
  <c r="M114" i="146" s="1"/>
  <c r="K114" i="146"/>
  <c r="G114" i="146"/>
  <c r="H114" i="146" s="1"/>
  <c r="O114" i="146" s="1"/>
  <c r="K113" i="146"/>
  <c r="L113" i="146" s="1"/>
  <c r="M113" i="146" s="1"/>
  <c r="H113" i="146"/>
  <c r="G113" i="146"/>
  <c r="L112" i="146"/>
  <c r="M112" i="146" s="1"/>
  <c r="K112" i="146"/>
  <c r="G112" i="146"/>
  <c r="H112" i="146" s="1"/>
  <c r="O111" i="146"/>
  <c r="K111" i="146"/>
  <c r="L111" i="146" s="1"/>
  <c r="M111" i="146" s="1"/>
  <c r="H111" i="146"/>
  <c r="G111" i="146"/>
  <c r="L110" i="146"/>
  <c r="M110" i="146" s="1"/>
  <c r="K110" i="146"/>
  <c r="G110" i="146"/>
  <c r="H110" i="146" s="1"/>
  <c r="O110" i="146" s="1"/>
  <c r="M109" i="146"/>
  <c r="K109" i="146"/>
  <c r="L109" i="146" s="1"/>
  <c r="H109" i="146"/>
  <c r="O109" i="146" s="1"/>
  <c r="G109" i="146"/>
  <c r="L108" i="146"/>
  <c r="M108" i="146" s="1"/>
  <c r="K108" i="146"/>
  <c r="G108" i="146"/>
  <c r="H108" i="146" s="1"/>
  <c r="O108" i="146" s="1"/>
  <c r="M107" i="146"/>
  <c r="O107" i="146" s="1"/>
  <c r="K107" i="146"/>
  <c r="L107" i="146" s="1"/>
  <c r="H107" i="146"/>
  <c r="G107" i="146"/>
  <c r="L106" i="146"/>
  <c r="M106" i="146" s="1"/>
  <c r="K106" i="146"/>
  <c r="G106" i="146"/>
  <c r="H106" i="146" s="1"/>
  <c r="K105" i="146"/>
  <c r="L105" i="146" s="1"/>
  <c r="M105" i="146" s="1"/>
  <c r="H105" i="146"/>
  <c r="O105" i="146" s="1"/>
  <c r="G105" i="146"/>
  <c r="L104" i="146"/>
  <c r="M104" i="146" s="1"/>
  <c r="K104" i="146"/>
  <c r="G104" i="146"/>
  <c r="H104" i="146" s="1"/>
  <c r="O104" i="146" s="1"/>
  <c r="K103" i="146"/>
  <c r="L103" i="146" s="1"/>
  <c r="M103" i="146" s="1"/>
  <c r="H103" i="146"/>
  <c r="O103" i="146" s="1"/>
  <c r="G103" i="146"/>
  <c r="L102" i="146"/>
  <c r="M102" i="146" s="1"/>
  <c r="K102" i="146"/>
  <c r="G102" i="146"/>
  <c r="H102" i="146" s="1"/>
  <c r="O102" i="146" s="1"/>
  <c r="M101" i="146"/>
  <c r="O101" i="146" s="1"/>
  <c r="K101" i="146"/>
  <c r="L101" i="146" s="1"/>
  <c r="H101" i="146"/>
  <c r="G101" i="146"/>
  <c r="L100" i="146"/>
  <c r="M100" i="146" s="1"/>
  <c r="K100" i="146"/>
  <c r="G100" i="146"/>
  <c r="H100" i="146" s="1"/>
  <c r="O99" i="146"/>
  <c r="M99" i="146"/>
  <c r="K99" i="146"/>
  <c r="L99" i="146" s="1"/>
  <c r="H99" i="146"/>
  <c r="G99" i="146"/>
  <c r="L98" i="146"/>
  <c r="M98" i="146" s="1"/>
  <c r="K98" i="146"/>
  <c r="G98" i="146"/>
  <c r="H98" i="146" s="1"/>
  <c r="M97" i="146"/>
  <c r="K97" i="146"/>
  <c r="L97" i="146" s="1"/>
  <c r="H97" i="146"/>
  <c r="O97" i="146" s="1"/>
  <c r="G97" i="146"/>
  <c r="L96" i="146"/>
  <c r="M96" i="146" s="1"/>
  <c r="K96" i="146"/>
  <c r="G96" i="146"/>
  <c r="H96" i="146" s="1"/>
  <c r="O96" i="146" s="1"/>
  <c r="K95" i="146"/>
  <c r="L95" i="146" s="1"/>
  <c r="M95" i="146" s="1"/>
  <c r="H95" i="146"/>
  <c r="O95" i="146" s="1"/>
  <c r="G95" i="146"/>
  <c r="L94" i="146"/>
  <c r="M94" i="146" s="1"/>
  <c r="K94" i="146"/>
  <c r="G94" i="146"/>
  <c r="H94" i="146" s="1"/>
  <c r="O94" i="146" s="1"/>
  <c r="M93" i="146"/>
  <c r="K93" i="146"/>
  <c r="L93" i="146" s="1"/>
  <c r="H93" i="146"/>
  <c r="O93" i="146" s="1"/>
  <c r="G93" i="146"/>
  <c r="L92" i="146"/>
  <c r="M92" i="146" s="1"/>
  <c r="K92" i="146"/>
  <c r="G92" i="146"/>
  <c r="H92" i="146" s="1"/>
  <c r="O92" i="146" s="1"/>
  <c r="O91" i="146"/>
  <c r="M91" i="146"/>
  <c r="K91" i="146"/>
  <c r="L91" i="146" s="1"/>
  <c r="H91" i="146"/>
  <c r="G91" i="146"/>
  <c r="L90" i="146"/>
  <c r="M90" i="146" s="1"/>
  <c r="K90" i="146"/>
  <c r="G90" i="146"/>
  <c r="H90" i="146" s="1"/>
  <c r="M89" i="146"/>
  <c r="K89" i="146"/>
  <c r="L89" i="146" s="1"/>
  <c r="H89" i="146"/>
  <c r="O89" i="146" s="1"/>
  <c r="G89" i="146"/>
  <c r="L88" i="146"/>
  <c r="M88" i="146" s="1"/>
  <c r="K88" i="146"/>
  <c r="G88" i="146"/>
  <c r="H88" i="146" s="1"/>
  <c r="O88" i="146" s="1"/>
  <c r="M87" i="146"/>
  <c r="K87" i="146"/>
  <c r="L87" i="146" s="1"/>
  <c r="H87" i="146"/>
  <c r="O87" i="146" s="1"/>
  <c r="G87" i="146"/>
  <c r="K86" i="146"/>
  <c r="L86" i="146" s="1"/>
  <c r="M86" i="146" s="1"/>
  <c r="G86" i="146"/>
  <c r="H86" i="146" s="1"/>
  <c r="O86" i="146" s="1"/>
  <c r="M85" i="146"/>
  <c r="K85" i="146"/>
  <c r="L85" i="146" s="1"/>
  <c r="H85" i="146"/>
  <c r="O85" i="146" s="1"/>
  <c r="G85" i="146"/>
  <c r="L84" i="146"/>
  <c r="M84" i="146" s="1"/>
  <c r="K84" i="146"/>
  <c r="G84" i="146"/>
  <c r="H84" i="146" s="1"/>
  <c r="O84" i="146" s="1"/>
  <c r="M83" i="146"/>
  <c r="L83" i="146"/>
  <c r="K83" i="146"/>
  <c r="H83" i="146"/>
  <c r="O83" i="146" s="1"/>
  <c r="G83" i="146"/>
  <c r="O82" i="146"/>
  <c r="L82" i="146"/>
  <c r="M82" i="146" s="1"/>
  <c r="K82" i="146"/>
  <c r="G82" i="146"/>
  <c r="H82" i="146" s="1"/>
  <c r="M81" i="146"/>
  <c r="K81" i="146"/>
  <c r="L81" i="146" s="1"/>
  <c r="H81" i="146"/>
  <c r="O81" i="146" s="1"/>
  <c r="G81" i="146"/>
  <c r="M80" i="146"/>
  <c r="L80" i="146"/>
  <c r="K80" i="146"/>
  <c r="G80" i="146"/>
  <c r="H80" i="146" s="1"/>
  <c r="M79" i="146"/>
  <c r="K79" i="146"/>
  <c r="L79" i="146" s="1"/>
  <c r="G79" i="146"/>
  <c r="H79" i="146" s="1"/>
  <c r="O79" i="146" s="1"/>
  <c r="L78" i="146"/>
  <c r="M78" i="146" s="1"/>
  <c r="K78" i="146"/>
  <c r="G78" i="146"/>
  <c r="H78" i="146" s="1"/>
  <c r="N77" i="146"/>
  <c r="K77" i="146"/>
  <c r="L77" i="146" s="1"/>
  <c r="M77" i="146" s="1"/>
  <c r="H77" i="146"/>
  <c r="G77" i="146"/>
  <c r="N76" i="146"/>
  <c r="L76" i="146"/>
  <c r="M76" i="146" s="1"/>
  <c r="K76" i="146"/>
  <c r="H76" i="146"/>
  <c r="G76" i="146"/>
  <c r="K75" i="146"/>
  <c r="L75" i="146" s="1"/>
  <c r="M75" i="146" s="1"/>
  <c r="H75" i="146"/>
  <c r="G75" i="146"/>
  <c r="N74" i="146"/>
  <c r="L74" i="146"/>
  <c r="M74" i="146" s="1"/>
  <c r="K74" i="146"/>
  <c r="G74" i="146"/>
  <c r="H74" i="146" s="1"/>
  <c r="O74" i="146" s="1"/>
  <c r="M73" i="146"/>
  <c r="K73" i="146"/>
  <c r="L73" i="146" s="1"/>
  <c r="H73" i="146"/>
  <c r="O73" i="146" s="1"/>
  <c r="G73" i="146"/>
  <c r="M72" i="146"/>
  <c r="L72" i="146"/>
  <c r="K72" i="146"/>
  <c r="G72" i="146"/>
  <c r="H72" i="146" s="1"/>
  <c r="M71" i="146"/>
  <c r="K71" i="146"/>
  <c r="L71" i="146" s="1"/>
  <c r="H71" i="146"/>
  <c r="O71" i="146" s="1"/>
  <c r="G71" i="146"/>
  <c r="K70" i="146"/>
  <c r="L70" i="146" s="1"/>
  <c r="M70" i="146" s="1"/>
  <c r="G70" i="146"/>
  <c r="H70" i="146" s="1"/>
  <c r="M69" i="146"/>
  <c r="K69" i="146"/>
  <c r="L69" i="146" s="1"/>
  <c r="H69" i="146"/>
  <c r="O69" i="146" s="1"/>
  <c r="G69" i="146"/>
  <c r="L68" i="146"/>
  <c r="M68" i="146" s="1"/>
  <c r="K68" i="146"/>
  <c r="G68" i="146"/>
  <c r="H68" i="146" s="1"/>
  <c r="O68" i="146" s="1"/>
  <c r="L67" i="146"/>
  <c r="M67" i="146" s="1"/>
  <c r="K67" i="146"/>
  <c r="H67" i="146"/>
  <c r="O67" i="146" s="1"/>
  <c r="G67" i="146"/>
  <c r="O66" i="146"/>
  <c r="M66" i="146"/>
  <c r="L66" i="146"/>
  <c r="K66" i="146"/>
  <c r="H66" i="146"/>
  <c r="G66" i="146"/>
  <c r="K65" i="146"/>
  <c r="L65" i="146" s="1"/>
  <c r="M65" i="146" s="1"/>
  <c r="H65" i="146"/>
  <c r="O65" i="146" s="1"/>
  <c r="G65" i="146"/>
  <c r="K64" i="146"/>
  <c r="L64" i="146" s="1"/>
  <c r="M64" i="146" s="1"/>
  <c r="G64" i="146"/>
  <c r="H64" i="146" s="1"/>
  <c r="M63" i="146"/>
  <c r="O63" i="146" s="1"/>
  <c r="K63" i="146"/>
  <c r="L63" i="146" s="1"/>
  <c r="H63" i="146"/>
  <c r="G63" i="146"/>
  <c r="N62" i="146"/>
  <c r="L62" i="146"/>
  <c r="M62" i="146" s="1"/>
  <c r="K62" i="146"/>
  <c r="G62" i="146"/>
  <c r="H62" i="146" s="1"/>
  <c r="O62" i="146" s="1"/>
  <c r="M61" i="146"/>
  <c r="L61" i="146"/>
  <c r="K61" i="146"/>
  <c r="H61" i="146"/>
  <c r="O61" i="146" s="1"/>
  <c r="G61" i="146"/>
  <c r="K60" i="146"/>
  <c r="L60" i="146" s="1"/>
  <c r="M60" i="146" s="1"/>
  <c r="H60" i="146"/>
  <c r="G60" i="146"/>
  <c r="K59" i="146"/>
  <c r="L59" i="146" s="1"/>
  <c r="M59" i="146" s="1"/>
  <c r="H59" i="146"/>
  <c r="G59" i="146"/>
  <c r="N58" i="146"/>
  <c r="L58" i="146"/>
  <c r="M58" i="146" s="1"/>
  <c r="K58" i="146"/>
  <c r="G58" i="146"/>
  <c r="H58" i="146" s="1"/>
  <c r="M57" i="146"/>
  <c r="L57" i="146"/>
  <c r="K57" i="146"/>
  <c r="G57" i="146"/>
  <c r="H57" i="146" s="1"/>
  <c r="O57" i="146" s="1"/>
  <c r="L56" i="146"/>
  <c r="M56" i="146" s="1"/>
  <c r="K56" i="146"/>
  <c r="G56" i="146"/>
  <c r="H56" i="146" s="1"/>
  <c r="M55" i="146"/>
  <c r="O55" i="146" s="1"/>
  <c r="K55" i="146"/>
  <c r="L55" i="146" s="1"/>
  <c r="H55" i="146"/>
  <c r="G55" i="146"/>
  <c r="M54" i="146"/>
  <c r="L54" i="146"/>
  <c r="K54" i="146"/>
  <c r="G54" i="146"/>
  <c r="H54" i="146" s="1"/>
  <c r="O54" i="146" s="1"/>
  <c r="K53" i="146"/>
  <c r="L53" i="146" s="1"/>
  <c r="M53" i="146" s="1"/>
  <c r="H53" i="146"/>
  <c r="O53" i="146" s="1"/>
  <c r="G53" i="146"/>
  <c r="N52" i="146"/>
  <c r="L52" i="146"/>
  <c r="M52" i="146" s="1"/>
  <c r="K52" i="146"/>
  <c r="G52" i="146"/>
  <c r="H52" i="146" s="1"/>
  <c r="K51" i="146"/>
  <c r="L51" i="146" s="1"/>
  <c r="M51" i="146" s="1"/>
  <c r="H51" i="146"/>
  <c r="O51" i="146" s="1"/>
  <c r="G51" i="146"/>
  <c r="L50" i="146"/>
  <c r="M50" i="146" s="1"/>
  <c r="K50" i="146"/>
  <c r="H50" i="146"/>
  <c r="G50" i="146"/>
  <c r="O49" i="146"/>
  <c r="M49" i="146"/>
  <c r="L49" i="146"/>
  <c r="K49" i="146"/>
  <c r="H49" i="146"/>
  <c r="G49" i="146"/>
  <c r="L48" i="146"/>
  <c r="M48" i="146" s="1"/>
  <c r="K48" i="146"/>
  <c r="G48" i="146"/>
  <c r="H48" i="146" s="1"/>
  <c r="O48" i="146" s="1"/>
  <c r="K47" i="146"/>
  <c r="L47" i="146" s="1"/>
  <c r="M47" i="146" s="1"/>
  <c r="O47" i="146" s="1"/>
  <c r="H47" i="146"/>
  <c r="G47" i="146"/>
  <c r="M46" i="146"/>
  <c r="L46" i="146"/>
  <c r="K46" i="146"/>
  <c r="G46" i="146"/>
  <c r="H46" i="146" s="1"/>
  <c r="O46" i="146" s="1"/>
  <c r="K45" i="146"/>
  <c r="L45" i="146" s="1"/>
  <c r="M45" i="146" s="1"/>
  <c r="H45" i="146"/>
  <c r="G45" i="146"/>
  <c r="N44" i="146"/>
  <c r="L44" i="146"/>
  <c r="M44" i="146" s="1"/>
  <c r="K44" i="146"/>
  <c r="G44" i="146"/>
  <c r="H44" i="146" s="1"/>
  <c r="O44" i="146" s="1"/>
  <c r="K43" i="146"/>
  <c r="L43" i="146" s="1"/>
  <c r="M43" i="146" s="1"/>
  <c r="H43" i="146"/>
  <c r="G43" i="146"/>
  <c r="L42" i="146"/>
  <c r="M42" i="146" s="1"/>
  <c r="K42" i="146"/>
  <c r="H42" i="146"/>
  <c r="O42" i="146" s="1"/>
  <c r="G42" i="146"/>
  <c r="O41" i="146"/>
  <c r="M41" i="146"/>
  <c r="L41" i="146"/>
  <c r="K41" i="146"/>
  <c r="H41" i="146"/>
  <c r="G41" i="146"/>
  <c r="L40" i="146"/>
  <c r="M40" i="146" s="1"/>
  <c r="K40" i="146"/>
  <c r="G40" i="146"/>
  <c r="H40" i="146" s="1"/>
  <c r="K39" i="146"/>
  <c r="L39" i="146" s="1"/>
  <c r="M39" i="146" s="1"/>
  <c r="O39" i="146" s="1"/>
  <c r="H39" i="146"/>
  <c r="G39" i="146"/>
  <c r="M38" i="146"/>
  <c r="L38" i="146"/>
  <c r="K38" i="146"/>
  <c r="G38" i="146"/>
  <c r="H38" i="146" s="1"/>
  <c r="O38" i="146" s="1"/>
  <c r="K37" i="146"/>
  <c r="L37" i="146" s="1"/>
  <c r="M37" i="146" s="1"/>
  <c r="H37" i="146"/>
  <c r="O37" i="146" s="1"/>
  <c r="G37" i="146"/>
  <c r="N36" i="146"/>
  <c r="L36" i="146"/>
  <c r="M36" i="146" s="1"/>
  <c r="K36" i="146"/>
  <c r="G36" i="146"/>
  <c r="H36" i="146" s="1"/>
  <c r="K35" i="146"/>
  <c r="L35" i="146" s="1"/>
  <c r="M35" i="146" s="1"/>
  <c r="H35" i="146"/>
  <c r="O35" i="146" s="1"/>
  <c r="G35" i="146"/>
  <c r="L34" i="146"/>
  <c r="M34" i="146" s="1"/>
  <c r="K34" i="146"/>
  <c r="H34" i="146"/>
  <c r="G34" i="146"/>
  <c r="O33" i="146"/>
  <c r="M33" i="146"/>
  <c r="L33" i="146"/>
  <c r="K33" i="146"/>
  <c r="H33" i="146"/>
  <c r="G33" i="146"/>
  <c r="L32" i="146"/>
  <c r="M32" i="146" s="1"/>
  <c r="K32" i="146"/>
  <c r="G32" i="146"/>
  <c r="H32" i="146" s="1"/>
  <c r="O32" i="146" s="1"/>
  <c r="K31" i="146"/>
  <c r="L31" i="146" s="1"/>
  <c r="M31" i="146" s="1"/>
  <c r="O31" i="146" s="1"/>
  <c r="H31" i="146"/>
  <c r="G31" i="146"/>
  <c r="M30" i="146"/>
  <c r="L30" i="146"/>
  <c r="K30" i="146"/>
  <c r="G30" i="146"/>
  <c r="H30" i="146" s="1"/>
  <c r="O30" i="146" s="1"/>
  <c r="K29" i="146"/>
  <c r="L29" i="146" s="1"/>
  <c r="M29" i="146" s="1"/>
  <c r="H29" i="146"/>
  <c r="G29" i="146"/>
  <c r="N28" i="146"/>
  <c r="L28" i="146"/>
  <c r="M28" i="146" s="1"/>
  <c r="K28" i="146"/>
  <c r="G28" i="146"/>
  <c r="H28" i="146" s="1"/>
  <c r="O28" i="146" s="1"/>
  <c r="L27" i="146"/>
  <c r="M27" i="146" s="1"/>
  <c r="K27" i="146"/>
  <c r="G27" i="146"/>
  <c r="H27" i="146" s="1"/>
  <c r="N26" i="146"/>
  <c r="L26" i="146"/>
  <c r="M26" i="146" s="1"/>
  <c r="K26" i="146"/>
  <c r="G26" i="146"/>
  <c r="H26" i="146" s="1"/>
  <c r="L25" i="146"/>
  <c r="M25" i="146" s="1"/>
  <c r="K25" i="146"/>
  <c r="H25" i="146"/>
  <c r="O25" i="146" s="1"/>
  <c r="G25" i="146"/>
  <c r="N24" i="146"/>
  <c r="M24" i="146"/>
  <c r="L24" i="146"/>
  <c r="K24" i="146"/>
  <c r="H24" i="146"/>
  <c r="O24" i="146" s="1"/>
  <c r="G24" i="146"/>
  <c r="M23" i="146"/>
  <c r="L23" i="146"/>
  <c r="K23" i="146"/>
  <c r="I23" i="146"/>
  <c r="H23" i="146"/>
  <c r="O23" i="146" s="1"/>
  <c r="G23" i="146"/>
  <c r="N22" i="146"/>
  <c r="M22" i="146"/>
  <c r="L22" i="146"/>
  <c r="K22" i="146"/>
  <c r="H22" i="146"/>
  <c r="O22" i="146" s="1"/>
  <c r="G22" i="146"/>
  <c r="M21" i="146"/>
  <c r="L21" i="146"/>
  <c r="K21" i="146"/>
  <c r="H21" i="146"/>
  <c r="O21" i="146" s="1"/>
  <c r="G21" i="146"/>
  <c r="N20" i="146"/>
  <c r="M20" i="146"/>
  <c r="L20" i="146"/>
  <c r="K20" i="146"/>
  <c r="H20" i="146"/>
  <c r="O20" i="146" s="1"/>
  <c r="G20" i="146"/>
  <c r="M19" i="146"/>
  <c r="L19" i="146"/>
  <c r="K19" i="146"/>
  <c r="H19" i="146"/>
  <c r="O19" i="146" s="1"/>
  <c r="G19" i="146"/>
  <c r="N18" i="146"/>
  <c r="M18" i="146"/>
  <c r="L18" i="146"/>
  <c r="K18" i="146"/>
  <c r="H18" i="146"/>
  <c r="O18" i="146" s="1"/>
  <c r="G18" i="146"/>
  <c r="M17" i="146"/>
  <c r="L17" i="146"/>
  <c r="K17" i="146"/>
  <c r="H17" i="146"/>
  <c r="O17" i="146" s="1"/>
  <c r="G17" i="146"/>
  <c r="N16" i="146"/>
  <c r="M16" i="146"/>
  <c r="L16" i="146"/>
  <c r="K16" i="146"/>
  <c r="H16" i="146"/>
  <c r="O16" i="146" s="1"/>
  <c r="G16" i="146"/>
  <c r="B16" i="146"/>
  <c r="M15" i="146"/>
  <c r="N104" i="146" s="1"/>
  <c r="L15" i="146"/>
  <c r="K15" i="146"/>
  <c r="H15" i="146"/>
  <c r="I48" i="146" s="1"/>
  <c r="G15" i="146"/>
  <c r="C15" i="146"/>
  <c r="N500" i="145"/>
  <c r="O500" i="145" s="1"/>
  <c r="N16" i="145"/>
  <c r="O16" i="145" s="1"/>
  <c r="N15" i="145"/>
  <c r="O15" i="145" s="1"/>
  <c r="N14" i="145"/>
  <c r="O14" i="145" s="1"/>
  <c r="N13" i="145"/>
  <c r="O13" i="145" s="1"/>
  <c r="N12" i="145"/>
  <c r="O12" i="145" s="1"/>
  <c r="N11" i="145"/>
  <c r="O11" i="145" s="1"/>
  <c r="N10" i="145"/>
  <c r="B1500" i="144"/>
  <c r="N1500" i="144" s="1"/>
  <c r="O1500" i="144" s="1"/>
  <c r="B1499" i="144"/>
  <c r="N1499" i="144" s="1"/>
  <c r="O1499" i="144" s="1"/>
  <c r="B1498" i="144"/>
  <c r="N1498" i="144" s="1"/>
  <c r="O1498" i="144" s="1"/>
  <c r="B1492" i="144"/>
  <c r="B1491" i="144"/>
  <c r="B1490" i="144"/>
  <c r="B1489" i="144"/>
  <c r="B1303" i="144"/>
  <c r="B1302" i="144"/>
  <c r="B1301" i="144"/>
  <c r="B1300" i="144"/>
  <c r="B1299" i="144"/>
  <c r="B1298" i="144"/>
  <c r="B1297" i="144"/>
  <c r="B1296" i="144"/>
  <c r="B1295" i="144"/>
  <c r="B1294" i="144"/>
  <c r="B1293" i="144"/>
  <c r="B1292" i="144"/>
  <c r="B1291" i="144"/>
  <c r="B1290" i="144"/>
  <c r="B1289" i="144"/>
  <c r="B1288" i="144"/>
  <c r="B1287" i="144"/>
  <c r="B1286" i="144"/>
  <c r="B1285" i="144"/>
  <c r="B1284" i="144"/>
  <c r="B1283" i="144"/>
  <c r="B1282" i="144"/>
  <c r="B1281" i="144"/>
  <c r="B1280" i="144"/>
  <c r="B1279" i="144"/>
  <c r="B1278" i="144"/>
  <c r="B1277" i="144"/>
  <c r="B1276" i="144"/>
  <c r="B1275" i="144"/>
  <c r="B1274" i="144"/>
  <c r="B1273" i="144"/>
  <c r="B886" i="144"/>
  <c r="B885" i="144"/>
  <c r="B884" i="144"/>
  <c r="B883" i="144"/>
  <c r="B882" i="144"/>
  <c r="B881" i="144"/>
  <c r="B880" i="144"/>
  <c r="B879" i="144"/>
  <c r="B878" i="144"/>
  <c r="B877" i="144"/>
  <c r="B876" i="144"/>
  <c r="B875" i="144"/>
  <c r="B874" i="144"/>
  <c r="B873" i="144"/>
  <c r="B872" i="144"/>
  <c r="B871" i="144"/>
  <c r="B870" i="144"/>
  <c r="B869" i="144"/>
  <c r="B868" i="144"/>
  <c r="B867" i="144"/>
  <c r="B866" i="144"/>
  <c r="B865" i="144"/>
  <c r="B864" i="144"/>
  <c r="B863" i="144"/>
  <c r="B862" i="144"/>
  <c r="B861" i="144"/>
  <c r="B776" i="144"/>
  <c r="B775" i="144"/>
  <c r="B774" i="144"/>
  <c r="B773" i="144"/>
  <c r="B772" i="144"/>
  <c r="B679" i="144"/>
  <c r="B678" i="144"/>
  <c r="B677" i="144"/>
  <c r="B676" i="144"/>
  <c r="B675" i="144"/>
  <c r="B674" i="144"/>
  <c r="B673" i="144"/>
  <c r="B672" i="144"/>
  <c r="B671" i="144"/>
  <c r="B670" i="144"/>
  <c r="B669" i="144"/>
  <c r="B668" i="144"/>
  <c r="B667" i="144"/>
  <c r="B666" i="144"/>
  <c r="B665" i="144"/>
  <c r="B664" i="144"/>
  <c r="B663" i="144"/>
  <c r="B662" i="144"/>
  <c r="B661" i="144"/>
  <c r="B660" i="144"/>
  <c r="B659" i="144"/>
  <c r="B658" i="144"/>
  <c r="B657" i="144"/>
  <c r="B656" i="144"/>
  <c r="B655" i="144"/>
  <c r="B654" i="144"/>
  <c r="B653" i="144"/>
  <c r="B652" i="144"/>
  <c r="B651" i="144"/>
  <c r="B650" i="144"/>
  <c r="B649" i="144"/>
  <c r="B648" i="144"/>
  <c r="B647" i="144"/>
  <c r="B646" i="144"/>
  <c r="B645" i="144"/>
  <c r="B644" i="144"/>
  <c r="B643" i="144"/>
  <c r="B642" i="144"/>
  <c r="B641" i="144"/>
  <c r="B640" i="144"/>
  <c r="B639" i="144"/>
  <c r="B638" i="144"/>
  <c r="B637" i="144"/>
  <c r="B636" i="144"/>
  <c r="B635" i="144"/>
  <c r="B634" i="144"/>
  <c r="B633" i="144"/>
  <c r="B632" i="144"/>
  <c r="B631" i="144"/>
  <c r="B630" i="144"/>
  <c r="B629" i="144"/>
  <c r="B628" i="144"/>
  <c r="B627" i="144"/>
  <c r="B626" i="144"/>
  <c r="B625" i="144"/>
  <c r="B624" i="144"/>
  <c r="B623" i="144"/>
  <c r="B622" i="144"/>
  <c r="B621" i="144"/>
  <c r="B620" i="144"/>
  <c r="B619" i="144"/>
  <c r="B618" i="144"/>
  <c r="B617" i="144"/>
  <c r="B616" i="144"/>
  <c r="B615" i="144"/>
  <c r="B614" i="144"/>
  <c r="B613" i="144"/>
  <c r="B612" i="144"/>
  <c r="B611" i="144"/>
  <c r="B610" i="144"/>
  <c r="B609" i="144"/>
  <c r="B608" i="144"/>
  <c r="B607" i="144"/>
  <c r="B606" i="144"/>
  <c r="B605" i="144"/>
  <c r="B604" i="144"/>
  <c r="B603" i="144"/>
  <c r="B602" i="144"/>
  <c r="B601" i="144"/>
  <c r="B600" i="144"/>
  <c r="B599" i="144"/>
  <c r="B598" i="144"/>
  <c r="B597" i="144"/>
  <c r="B596" i="144"/>
  <c r="B595" i="144"/>
  <c r="B594" i="144"/>
  <c r="B593" i="144"/>
  <c r="B592" i="144"/>
  <c r="B591" i="144"/>
  <c r="B590" i="144"/>
  <c r="B589" i="144"/>
  <c r="B588" i="144"/>
  <c r="B587" i="144"/>
  <c r="B586" i="144"/>
  <c r="B585" i="144"/>
  <c r="B584" i="144"/>
  <c r="B583" i="144"/>
  <c r="B582" i="144"/>
  <c r="B581" i="144"/>
  <c r="B580" i="144"/>
  <c r="B579" i="144"/>
  <c r="B578" i="144"/>
  <c r="B577" i="144"/>
  <c r="B576" i="144"/>
  <c r="B575" i="144"/>
  <c r="B574" i="144"/>
  <c r="B573" i="144"/>
  <c r="B572" i="144"/>
  <c r="B571" i="144"/>
  <c r="B570" i="144"/>
  <c r="B569" i="144"/>
  <c r="B568" i="144"/>
  <c r="B567" i="144"/>
  <c r="B566" i="144"/>
  <c r="B565" i="144"/>
  <c r="B564" i="144"/>
  <c r="B563" i="144"/>
  <c r="B562" i="144"/>
  <c r="B561" i="144"/>
  <c r="B560" i="144"/>
  <c r="B559" i="144"/>
  <c r="B558" i="144"/>
  <c r="B557" i="144"/>
  <c r="B556" i="144"/>
  <c r="B555" i="144"/>
  <c r="B554" i="144"/>
  <c r="B553" i="144"/>
  <c r="B552" i="144"/>
  <c r="B551" i="144"/>
  <c r="B550" i="144"/>
  <c r="B549" i="144"/>
  <c r="B548" i="144"/>
  <c r="B547" i="144"/>
  <c r="B546" i="144"/>
  <c r="B545" i="144"/>
  <c r="B544" i="144"/>
  <c r="B543" i="144"/>
  <c r="B542" i="144"/>
  <c r="B541" i="144"/>
  <c r="B540" i="144"/>
  <c r="B539" i="144"/>
  <c r="B538" i="144"/>
  <c r="B537" i="144"/>
  <c r="B536" i="144"/>
  <c r="B535" i="144"/>
  <c r="B534" i="144"/>
  <c r="B533" i="144"/>
  <c r="B532" i="144"/>
  <c r="B531" i="144"/>
  <c r="B530" i="144"/>
  <c r="B529" i="144"/>
  <c r="B528" i="144"/>
  <c r="B527" i="144"/>
  <c r="B526" i="144"/>
  <c r="B525" i="144"/>
  <c r="B524" i="144"/>
  <c r="B523" i="144"/>
  <c r="B522" i="144"/>
  <c r="B521" i="144"/>
  <c r="B520" i="144"/>
  <c r="B519" i="144"/>
  <c r="B518" i="144"/>
  <c r="B517" i="144"/>
  <c r="B516" i="144"/>
  <c r="B515" i="144"/>
  <c r="B514" i="144"/>
  <c r="B513" i="144"/>
  <c r="B512" i="144"/>
  <c r="B511" i="144"/>
  <c r="B510" i="144"/>
  <c r="B509" i="144"/>
  <c r="B508" i="144"/>
  <c r="B507" i="144"/>
  <c r="B506" i="144"/>
  <c r="B505" i="144"/>
  <c r="B504" i="144"/>
  <c r="B503" i="144"/>
  <c r="B502" i="144"/>
  <c r="B501" i="144"/>
  <c r="B500" i="144"/>
  <c r="B499" i="144"/>
  <c r="B498" i="144"/>
  <c r="B497" i="144"/>
  <c r="B496" i="144"/>
  <c r="B495" i="144"/>
  <c r="B494" i="144"/>
  <c r="B493" i="144"/>
  <c r="B492" i="144"/>
  <c r="B491" i="144"/>
  <c r="B490" i="144"/>
  <c r="B489" i="144"/>
  <c r="B488" i="144"/>
  <c r="B487" i="144"/>
  <c r="B486" i="144"/>
  <c r="B485" i="144"/>
  <c r="B484" i="144"/>
  <c r="B483" i="144"/>
  <c r="B482" i="144"/>
  <c r="B481" i="144"/>
  <c r="B480" i="144"/>
  <c r="B479" i="144"/>
  <c r="B478" i="144"/>
  <c r="B477" i="144"/>
  <c r="B476" i="144"/>
  <c r="B475" i="144"/>
  <c r="B474" i="144"/>
  <c r="B473" i="144"/>
  <c r="B472" i="144"/>
  <c r="B471" i="144"/>
  <c r="B470" i="144"/>
  <c r="B469" i="144"/>
  <c r="B468" i="144"/>
  <c r="B467" i="144"/>
  <c r="B466" i="144"/>
  <c r="B465" i="144"/>
  <c r="B464" i="144"/>
  <c r="B463" i="144"/>
  <c r="B462" i="144"/>
  <c r="B461" i="144"/>
  <c r="B460" i="144"/>
  <c r="B459" i="144"/>
  <c r="B458" i="144"/>
  <c r="B457" i="144"/>
  <c r="B456" i="144"/>
  <c r="B455" i="144"/>
  <c r="B454" i="144"/>
  <c r="B453" i="144"/>
  <c r="B452" i="144"/>
  <c r="B451" i="144"/>
  <c r="B450" i="144"/>
  <c r="B449" i="144"/>
  <c r="B448" i="144"/>
  <c r="B447" i="144"/>
  <c r="B446" i="144"/>
  <c r="B445" i="144"/>
  <c r="B444" i="144"/>
  <c r="B443" i="144"/>
  <c r="B442" i="144"/>
  <c r="B441" i="144"/>
  <c r="B440" i="144"/>
  <c r="B439" i="144"/>
  <c r="B438" i="144"/>
  <c r="B437" i="144"/>
  <c r="B436" i="144"/>
  <c r="B435" i="144"/>
  <c r="B434" i="144"/>
  <c r="B433" i="144"/>
  <c r="B432" i="144"/>
  <c r="B431" i="144"/>
  <c r="B430" i="144"/>
  <c r="B429" i="144"/>
  <c r="B428" i="144"/>
  <c r="B427" i="144"/>
  <c r="B426" i="144"/>
  <c r="B425" i="144"/>
  <c r="B424" i="144"/>
  <c r="B423" i="144"/>
  <c r="B422" i="144"/>
  <c r="B421" i="144"/>
  <c r="B420" i="144"/>
  <c r="B419" i="144"/>
  <c r="B418" i="144"/>
  <c r="B417" i="144"/>
  <c r="B416" i="144"/>
  <c r="B415" i="144"/>
  <c r="B414" i="144"/>
  <c r="B413" i="144"/>
  <c r="B412" i="144"/>
  <c r="B411" i="144"/>
  <c r="B410" i="144"/>
  <c r="B409" i="144"/>
  <c r="B408" i="144"/>
  <c r="B407" i="144"/>
  <c r="B406" i="144"/>
  <c r="B405" i="144"/>
  <c r="B404" i="144"/>
  <c r="B403" i="144"/>
  <c r="B402" i="144"/>
  <c r="B401" i="144"/>
  <c r="B400" i="144"/>
  <c r="B399" i="144"/>
  <c r="B398" i="144"/>
  <c r="B397" i="144"/>
  <c r="B396" i="144"/>
  <c r="B395" i="144"/>
  <c r="B394" i="144"/>
  <c r="B393" i="144"/>
  <c r="B392" i="144"/>
  <c r="B391" i="144"/>
  <c r="B390" i="144"/>
  <c r="B389" i="144"/>
  <c r="B388" i="144"/>
  <c r="B387" i="144"/>
  <c r="B386" i="144"/>
  <c r="B385" i="144"/>
  <c r="B384" i="144"/>
  <c r="B383" i="144"/>
  <c r="B382" i="144"/>
  <c r="B381" i="144"/>
  <c r="B380" i="144"/>
  <c r="B379" i="144"/>
  <c r="B378" i="144"/>
  <c r="B377" i="144"/>
  <c r="B376" i="144"/>
  <c r="B375" i="144"/>
  <c r="B374" i="144"/>
  <c r="B373" i="144"/>
  <c r="B372" i="144"/>
  <c r="B371" i="144"/>
  <c r="B370" i="144"/>
  <c r="B369" i="144"/>
  <c r="B368" i="144"/>
  <c r="B367" i="144"/>
  <c r="B366" i="144"/>
  <c r="B365" i="144"/>
  <c r="B364" i="144"/>
  <c r="B363" i="144"/>
  <c r="B362" i="144"/>
  <c r="B361" i="144"/>
  <c r="B360" i="144"/>
  <c r="B359" i="144"/>
  <c r="B358" i="144"/>
  <c r="B357" i="144"/>
  <c r="B356" i="144"/>
  <c r="B355" i="144"/>
  <c r="B354" i="144"/>
  <c r="B353" i="144"/>
  <c r="B352" i="144"/>
  <c r="B351" i="144"/>
  <c r="B350" i="144"/>
  <c r="B349" i="144"/>
  <c r="B348" i="144"/>
  <c r="B347" i="144"/>
  <c r="B346" i="144"/>
  <c r="B345" i="144"/>
  <c r="B344" i="144"/>
  <c r="B343" i="144"/>
  <c r="B342" i="144"/>
  <c r="B341" i="144"/>
  <c r="B340" i="144"/>
  <c r="B339" i="144"/>
  <c r="B338" i="144"/>
  <c r="B337" i="144"/>
  <c r="B336" i="144"/>
  <c r="B335" i="144"/>
  <c r="B334" i="144"/>
  <c r="B333" i="144"/>
  <c r="B332" i="144"/>
  <c r="B331" i="144"/>
  <c r="B330" i="144"/>
  <c r="B329" i="144"/>
  <c r="B328" i="144"/>
  <c r="B327" i="144"/>
  <c r="B326" i="144"/>
  <c r="B325" i="144"/>
  <c r="B324" i="144"/>
  <c r="B323" i="144"/>
  <c r="B322" i="144"/>
  <c r="B321" i="144"/>
  <c r="B320" i="144"/>
  <c r="B319" i="144"/>
  <c r="B318" i="144"/>
  <c r="B317" i="144"/>
  <c r="B316" i="144"/>
  <c r="B315" i="144"/>
  <c r="B314" i="144"/>
  <c r="B313" i="144"/>
  <c r="B312" i="144"/>
  <c r="B311" i="144"/>
  <c r="B310" i="144"/>
  <c r="B309" i="144"/>
  <c r="B308" i="144"/>
  <c r="B307" i="144"/>
  <c r="B306" i="144"/>
  <c r="B305" i="144"/>
  <c r="B304" i="144"/>
  <c r="B303" i="144"/>
  <c r="B302" i="144"/>
  <c r="B301" i="144"/>
  <c r="B300" i="144"/>
  <c r="B299" i="144"/>
  <c r="B298" i="144"/>
  <c r="B297" i="144"/>
  <c r="B296" i="144"/>
  <c r="B295" i="144"/>
  <c r="B294" i="144"/>
  <c r="B293" i="144"/>
  <c r="B292" i="144"/>
  <c r="B291" i="144"/>
  <c r="B290" i="144"/>
  <c r="B289" i="144"/>
  <c r="B288" i="144"/>
  <c r="B287" i="144"/>
  <c r="B286" i="144"/>
  <c r="B285" i="144"/>
  <c r="B284" i="144"/>
  <c r="B283" i="144"/>
  <c r="B282" i="144"/>
  <c r="B281" i="144"/>
  <c r="B280" i="144"/>
  <c r="B279" i="144"/>
  <c r="B278" i="144"/>
  <c r="B277" i="144"/>
  <c r="B276" i="144"/>
  <c r="B275" i="144"/>
  <c r="B274" i="144"/>
  <c r="B273" i="144"/>
  <c r="B272" i="144"/>
  <c r="B271" i="144"/>
  <c r="B270" i="144"/>
  <c r="B269" i="144"/>
  <c r="B268" i="144"/>
  <c r="B267" i="144"/>
  <c r="B266" i="144"/>
  <c r="B265" i="144"/>
  <c r="B264" i="144"/>
  <c r="B263" i="144"/>
  <c r="B262" i="144"/>
  <c r="B261" i="144"/>
  <c r="B260" i="144"/>
  <c r="B259" i="144"/>
  <c r="B258" i="144"/>
  <c r="B257" i="144"/>
  <c r="B256" i="144"/>
  <c r="B255" i="144"/>
  <c r="B254" i="144"/>
  <c r="B253" i="144"/>
  <c r="B252" i="144"/>
  <c r="B251" i="144"/>
  <c r="B250" i="144"/>
  <c r="B249" i="144"/>
  <c r="B248" i="144"/>
  <c r="B247" i="144"/>
  <c r="B246" i="144"/>
  <c r="B245" i="144"/>
  <c r="B244" i="144"/>
  <c r="B243" i="144"/>
  <c r="B242" i="144"/>
  <c r="B241" i="144"/>
  <c r="B240" i="144"/>
  <c r="B239" i="144"/>
  <c r="B238" i="144"/>
  <c r="B237" i="144"/>
  <c r="B236" i="144"/>
  <c r="B235" i="144"/>
  <c r="B234" i="144"/>
  <c r="B233" i="144"/>
  <c r="B232" i="144"/>
  <c r="B231" i="144"/>
  <c r="B230" i="144"/>
  <c r="B229" i="144"/>
  <c r="B228" i="144"/>
  <c r="B227" i="144"/>
  <c r="B226" i="144"/>
  <c r="B225" i="144"/>
  <c r="B224" i="144"/>
  <c r="B223" i="144"/>
  <c r="B222" i="144"/>
  <c r="B221" i="144"/>
  <c r="B220" i="144"/>
  <c r="B219" i="144"/>
  <c r="B218" i="144"/>
  <c r="B217" i="144"/>
  <c r="B216" i="144"/>
  <c r="B215" i="144"/>
  <c r="B214" i="144"/>
  <c r="B213" i="144"/>
  <c r="B212" i="144"/>
  <c r="B211" i="144"/>
  <c r="B210" i="144"/>
  <c r="B209" i="144"/>
  <c r="B208" i="144"/>
  <c r="B207" i="144"/>
  <c r="B206" i="144"/>
  <c r="B205" i="144"/>
  <c r="B204" i="144"/>
  <c r="B203" i="144"/>
  <c r="B202" i="144"/>
  <c r="B201" i="144"/>
  <c r="B200" i="144"/>
  <c r="B199" i="144"/>
  <c r="B198" i="144"/>
  <c r="B197" i="144"/>
  <c r="B196" i="144"/>
  <c r="B195" i="144"/>
  <c r="B194" i="144"/>
  <c r="B193" i="144"/>
  <c r="B192" i="144"/>
  <c r="B191" i="144"/>
  <c r="B190" i="144"/>
  <c r="B189" i="144"/>
  <c r="B188" i="144"/>
  <c r="B187" i="144"/>
  <c r="B186" i="144"/>
  <c r="B185" i="144"/>
  <c r="B184" i="144"/>
  <c r="B183" i="144"/>
  <c r="B182" i="144"/>
  <c r="B181" i="144"/>
  <c r="B180" i="144"/>
  <c r="B179" i="144"/>
  <c r="B178" i="144"/>
  <c r="B177" i="144"/>
  <c r="B176" i="144"/>
  <c r="B175" i="144"/>
  <c r="B174" i="144"/>
  <c r="B173" i="144"/>
  <c r="B172" i="144"/>
  <c r="B171" i="144"/>
  <c r="B170" i="144"/>
  <c r="B169" i="144"/>
  <c r="B168" i="144"/>
  <c r="B167" i="144"/>
  <c r="B166" i="144"/>
  <c r="B165" i="144"/>
  <c r="B164" i="144"/>
  <c r="B163" i="144"/>
  <c r="B162" i="144"/>
  <c r="B161" i="144"/>
  <c r="B160" i="144"/>
  <c r="B159" i="144"/>
  <c r="B158" i="144"/>
  <c r="B157" i="144"/>
  <c r="B156" i="144"/>
  <c r="B155" i="144"/>
  <c r="B154" i="144"/>
  <c r="B153" i="144"/>
  <c r="B152" i="144"/>
  <c r="B151" i="144"/>
  <c r="B150" i="144"/>
  <c r="B149" i="144"/>
  <c r="B148" i="144"/>
  <c r="B147" i="144"/>
  <c r="B146" i="144"/>
  <c r="B145" i="144"/>
  <c r="B144" i="144"/>
  <c r="B143" i="144"/>
  <c r="B142" i="144"/>
  <c r="B141" i="144"/>
  <c r="B140" i="144"/>
  <c r="B139" i="144"/>
  <c r="B138" i="144"/>
  <c r="B137" i="144"/>
  <c r="B136" i="144"/>
  <c r="B135" i="144"/>
  <c r="B134" i="144"/>
  <c r="B133" i="144"/>
  <c r="B132" i="144"/>
  <c r="B131" i="144"/>
  <c r="B130" i="144"/>
  <c r="B129" i="144"/>
  <c r="B128" i="144"/>
  <c r="B127" i="144"/>
  <c r="B126" i="144"/>
  <c r="B125" i="144"/>
  <c r="B124" i="144"/>
  <c r="B123" i="144"/>
  <c r="B122" i="144"/>
  <c r="B121" i="144"/>
  <c r="B120" i="144"/>
  <c r="B119" i="144"/>
  <c r="B118" i="144"/>
  <c r="B117" i="144"/>
  <c r="B116" i="144"/>
  <c r="B115" i="144"/>
  <c r="B114" i="144"/>
  <c r="B113" i="144"/>
  <c r="B112" i="144"/>
  <c r="B111" i="144"/>
  <c r="B110" i="144"/>
  <c r="B109" i="144"/>
  <c r="B108" i="144"/>
  <c r="B107" i="144"/>
  <c r="B106" i="144"/>
  <c r="B105" i="144"/>
  <c r="B104" i="144"/>
  <c r="B103" i="144"/>
  <c r="B102" i="144"/>
  <c r="B101" i="144"/>
  <c r="B100" i="144"/>
  <c r="B99" i="144"/>
  <c r="B98" i="144"/>
  <c r="B97" i="144"/>
  <c r="B96" i="144"/>
  <c r="B95" i="144"/>
  <c r="B94" i="144"/>
  <c r="B93" i="144"/>
  <c r="B92" i="144"/>
  <c r="B91" i="144"/>
  <c r="B90" i="144"/>
  <c r="B89" i="144"/>
  <c r="B88" i="144"/>
  <c r="B87" i="144"/>
  <c r="B86" i="144"/>
  <c r="B85" i="144"/>
  <c r="B84" i="144"/>
  <c r="B83" i="144"/>
  <c r="B82" i="144"/>
  <c r="B81" i="144"/>
  <c r="B80" i="144"/>
  <c r="B79" i="144"/>
  <c r="B78" i="144"/>
  <c r="B77" i="144"/>
  <c r="B76" i="144"/>
  <c r="B75" i="144"/>
  <c r="B74" i="144"/>
  <c r="B73" i="144"/>
  <c r="B72" i="144"/>
  <c r="B71" i="144"/>
  <c r="B70" i="144"/>
  <c r="B69" i="144"/>
  <c r="B68" i="144"/>
  <c r="B67" i="144"/>
  <c r="B66" i="144"/>
  <c r="B65" i="144"/>
  <c r="B64" i="144"/>
  <c r="B63" i="144"/>
  <c r="B62" i="144"/>
  <c r="B61" i="144"/>
  <c r="B60" i="144"/>
  <c r="B59" i="144"/>
  <c r="B58" i="144"/>
  <c r="B57" i="144"/>
  <c r="B56" i="144"/>
  <c r="B55" i="144"/>
  <c r="B54" i="144"/>
  <c r="B53" i="144"/>
  <c r="B52" i="144"/>
  <c r="B51" i="144"/>
  <c r="B50" i="144"/>
  <c r="B49" i="144"/>
  <c r="B48" i="144"/>
  <c r="B47" i="144"/>
  <c r="B46" i="144"/>
  <c r="B45" i="144"/>
  <c r="B44" i="144"/>
  <c r="B43" i="144"/>
  <c r="B42" i="144"/>
  <c r="B41" i="144"/>
  <c r="B40" i="144"/>
  <c r="B39" i="144"/>
  <c r="B38" i="144"/>
  <c r="B37" i="144"/>
  <c r="B36" i="144"/>
  <c r="B35" i="144"/>
  <c r="B34" i="144"/>
  <c r="B33" i="144"/>
  <c r="B32" i="144"/>
  <c r="B31" i="144"/>
  <c r="B30" i="144"/>
  <c r="B29" i="144"/>
  <c r="B28" i="144"/>
  <c r="B27" i="144"/>
  <c r="B26" i="144"/>
  <c r="B25" i="144"/>
  <c r="B24" i="144"/>
  <c r="B23" i="144"/>
  <c r="B22" i="144"/>
  <c r="B21" i="144"/>
  <c r="B20" i="144"/>
  <c r="B19" i="144"/>
  <c r="N19" i="144" s="1"/>
  <c r="O19" i="144" s="1"/>
  <c r="B18" i="144"/>
  <c r="N18" i="144" s="1"/>
  <c r="O18" i="144" s="1"/>
  <c r="B17" i="144"/>
  <c r="N17" i="144" s="1"/>
  <c r="O17" i="144" s="1"/>
  <c r="B16" i="144"/>
  <c r="N16" i="144" s="1"/>
  <c r="O16" i="144" s="1"/>
  <c r="B15" i="144"/>
  <c r="N15" i="144" s="1"/>
  <c r="O15" i="144" s="1"/>
  <c r="B14" i="144"/>
  <c r="N14" i="144" s="1"/>
  <c r="O14" i="144" s="1"/>
  <c r="B13" i="144"/>
  <c r="N13" i="144" s="1"/>
  <c r="O13" i="144" s="1"/>
  <c r="B12" i="144"/>
  <c r="N12" i="144" s="1"/>
  <c r="O12" i="144" s="1"/>
  <c r="B11" i="144"/>
  <c r="N11" i="144" s="1"/>
  <c r="O11" i="144" s="1"/>
  <c r="B10" i="144"/>
  <c r="N10" i="144" s="1"/>
  <c r="B13" i="143"/>
  <c r="B14" i="143" s="1"/>
  <c r="B15" i="143" s="1"/>
  <c r="B16" i="143" s="1"/>
  <c r="B17" i="143" s="1"/>
  <c r="B18" i="143" s="1"/>
  <c r="B19" i="143" s="1"/>
  <c r="B20" i="143" s="1"/>
  <c r="B21" i="143" s="1"/>
  <c r="B22" i="143" s="1"/>
  <c r="B23" i="143" s="1"/>
  <c r="B24" i="143" s="1"/>
  <c r="B25" i="143" s="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7"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C23" i="141"/>
  <c r="AB131" i="182" s="1"/>
  <c r="G86" i="194" s="1"/>
  <c r="H41" i="184" l="1"/>
  <c r="G92" i="194"/>
  <c r="N501" i="145"/>
  <c r="H120" i="192"/>
  <c r="O10" i="145"/>
  <c r="O501" i="145" s="1"/>
  <c r="M153" i="192"/>
  <c r="G144" i="192"/>
  <c r="G145" i="192" s="1"/>
  <c r="G120" i="192"/>
  <c r="G122" i="192" s="1"/>
  <c r="N1501" i="144"/>
  <c r="O10" i="144"/>
  <c r="O1501" i="144" s="1"/>
  <c r="B17" i="146"/>
  <c r="C16" i="146"/>
  <c r="O75" i="146"/>
  <c r="I17" i="146"/>
  <c r="O26" i="146"/>
  <c r="O59" i="146"/>
  <c r="O77" i="146"/>
  <c r="I376" i="146"/>
  <c r="I378" i="146"/>
  <c r="I377" i="146"/>
  <c r="I368" i="146"/>
  <c r="I360" i="146"/>
  <c r="I352" i="146"/>
  <c r="I344" i="146"/>
  <c r="I336" i="146"/>
  <c r="I328" i="146"/>
  <c r="I320" i="146"/>
  <c r="I312" i="146"/>
  <c r="I375" i="146"/>
  <c r="I374" i="146"/>
  <c r="I365" i="146"/>
  <c r="I357" i="146"/>
  <c r="I349" i="146"/>
  <c r="I341" i="146"/>
  <c r="I333" i="146"/>
  <c r="I325" i="146"/>
  <c r="I370" i="146"/>
  <c r="I362" i="146"/>
  <c r="I354" i="146"/>
  <c r="I346" i="146"/>
  <c r="I338" i="146"/>
  <c r="I330" i="146"/>
  <c r="I322" i="146"/>
  <c r="I373" i="146"/>
  <c r="I367" i="146"/>
  <c r="I359" i="146"/>
  <c r="I351" i="146"/>
  <c r="I343" i="146"/>
  <c r="I335" i="146"/>
  <c r="I327" i="146"/>
  <c r="I364" i="146"/>
  <c r="I356" i="146"/>
  <c r="I348" i="146"/>
  <c r="I340" i="146"/>
  <c r="I332" i="146"/>
  <c r="I324" i="146"/>
  <c r="I316" i="146"/>
  <c r="I372" i="146"/>
  <c r="I369" i="146"/>
  <c r="I361" i="146"/>
  <c r="I353" i="146"/>
  <c r="I358" i="146"/>
  <c r="I315" i="146"/>
  <c r="I314" i="146"/>
  <c r="I305" i="146"/>
  <c r="I297" i="146"/>
  <c r="I289" i="146"/>
  <c r="I281" i="146"/>
  <c r="I273" i="146"/>
  <c r="I371" i="146"/>
  <c r="I318" i="146"/>
  <c r="I310" i="146"/>
  <c r="I302" i="146"/>
  <c r="I294" i="146"/>
  <c r="I286" i="146"/>
  <c r="I278" i="146"/>
  <c r="I270" i="146"/>
  <c r="I262" i="146"/>
  <c r="I366" i="146"/>
  <c r="I329" i="146"/>
  <c r="I337" i="146"/>
  <c r="I326" i="146"/>
  <c r="I321" i="146"/>
  <c r="I304" i="146"/>
  <c r="I296" i="146"/>
  <c r="I288" i="146"/>
  <c r="I280" i="146"/>
  <c r="I272" i="146"/>
  <c r="I345" i="146"/>
  <c r="I334" i="146"/>
  <c r="I355" i="146"/>
  <c r="I342" i="146"/>
  <c r="I331" i="146"/>
  <c r="I323" i="146"/>
  <c r="I306" i="146"/>
  <c r="I298" i="146"/>
  <c r="I290" i="146"/>
  <c r="I282" i="146"/>
  <c r="I274" i="146"/>
  <c r="I266" i="146"/>
  <c r="I350" i="146"/>
  <c r="I339" i="146"/>
  <c r="I311" i="146"/>
  <c r="I303" i="146"/>
  <c r="I295" i="146"/>
  <c r="I287" i="146"/>
  <c r="I363" i="146"/>
  <c r="I347" i="146"/>
  <c r="I275" i="146"/>
  <c r="I271" i="146"/>
  <c r="I269" i="146"/>
  <c r="I267" i="146"/>
  <c r="I261" i="146"/>
  <c r="I255" i="146"/>
  <c r="I247" i="146"/>
  <c r="I239" i="146"/>
  <c r="I231" i="146"/>
  <c r="I223" i="146"/>
  <c r="I215" i="146"/>
  <c r="I207" i="146"/>
  <c r="I199" i="146"/>
  <c r="I191" i="146"/>
  <c r="I183" i="146"/>
  <c r="I175" i="146"/>
  <c r="I167" i="146"/>
  <c r="I159" i="146"/>
  <c r="I151" i="146"/>
  <c r="I143" i="146"/>
  <c r="I301" i="146"/>
  <c r="I284" i="146"/>
  <c r="I277" i="146"/>
  <c r="I252" i="146"/>
  <c r="I244" i="146"/>
  <c r="I236" i="146"/>
  <c r="I308" i="146"/>
  <c r="I307" i="146"/>
  <c r="I283" i="146"/>
  <c r="I279" i="146"/>
  <c r="I260" i="146"/>
  <c r="I257" i="146"/>
  <c r="I249" i="146"/>
  <c r="I241" i="146"/>
  <c r="I233" i="146"/>
  <c r="I225" i="146"/>
  <c r="I217" i="146"/>
  <c r="I209" i="146"/>
  <c r="I201" i="146"/>
  <c r="I193" i="146"/>
  <c r="I185" i="146"/>
  <c r="I177" i="146"/>
  <c r="I169" i="146"/>
  <c r="I161" i="146"/>
  <c r="I153" i="146"/>
  <c r="I145" i="146"/>
  <c r="I319" i="146"/>
  <c r="I285" i="146"/>
  <c r="I254" i="146"/>
  <c r="I246" i="146"/>
  <c r="I238" i="146"/>
  <c r="I230" i="146"/>
  <c r="I222" i="146"/>
  <c r="I214" i="146"/>
  <c r="I206" i="146"/>
  <c r="I198" i="146"/>
  <c r="I309" i="146"/>
  <c r="I292" i="146"/>
  <c r="I291" i="146"/>
  <c r="I251" i="146"/>
  <c r="I243" i="146"/>
  <c r="I235" i="146"/>
  <c r="I227" i="146"/>
  <c r="I219" i="146"/>
  <c r="I211" i="146"/>
  <c r="I203" i="146"/>
  <c r="I195" i="146"/>
  <c r="I187" i="146"/>
  <c r="I179" i="146"/>
  <c r="I171" i="146"/>
  <c r="I163" i="146"/>
  <c r="I155" i="146"/>
  <c r="I147" i="146"/>
  <c r="I264" i="146"/>
  <c r="I259" i="146"/>
  <c r="I256" i="146"/>
  <c r="I317" i="146"/>
  <c r="I293" i="146"/>
  <c r="I265" i="146"/>
  <c r="I253" i="146"/>
  <c r="I242" i="146"/>
  <c r="I229" i="146"/>
  <c r="I228" i="146"/>
  <c r="I197" i="146"/>
  <c r="I196" i="146"/>
  <c r="I184" i="146"/>
  <c r="I182" i="146"/>
  <c r="I180" i="146"/>
  <c r="I162" i="146"/>
  <c r="I131" i="146"/>
  <c r="I123" i="146"/>
  <c r="I115" i="146"/>
  <c r="I107" i="146"/>
  <c r="I99" i="146"/>
  <c r="I91" i="146"/>
  <c r="I83" i="146"/>
  <c r="I75" i="146"/>
  <c r="I300" i="146"/>
  <c r="I250" i="146"/>
  <c r="I216" i="146"/>
  <c r="I210" i="146"/>
  <c r="I186" i="146"/>
  <c r="I165" i="146"/>
  <c r="I144" i="146"/>
  <c r="I142" i="146"/>
  <c r="I141" i="146"/>
  <c r="I136" i="146"/>
  <c r="I128" i="146"/>
  <c r="I120" i="146"/>
  <c r="I112" i="146"/>
  <c r="I268" i="146"/>
  <c r="I205" i="146"/>
  <c r="I204" i="146"/>
  <c r="I189" i="146"/>
  <c r="I168" i="146"/>
  <c r="I166" i="146"/>
  <c r="I164" i="146"/>
  <c r="I146" i="146"/>
  <c r="I133" i="146"/>
  <c r="I125" i="146"/>
  <c r="I117" i="146"/>
  <c r="I109" i="146"/>
  <c r="I101" i="146"/>
  <c r="I93" i="146"/>
  <c r="I85" i="146"/>
  <c r="I77" i="146"/>
  <c r="I69" i="146"/>
  <c r="I61" i="146"/>
  <c r="I263" i="146"/>
  <c r="I224" i="146"/>
  <c r="I218" i="146"/>
  <c r="I192" i="146"/>
  <c r="I190" i="146"/>
  <c r="I188" i="146"/>
  <c r="I170" i="146"/>
  <c r="I149" i="146"/>
  <c r="I140" i="146"/>
  <c r="I313" i="146"/>
  <c r="I213" i="146"/>
  <c r="I212" i="146"/>
  <c r="I173" i="146"/>
  <c r="I152" i="146"/>
  <c r="I150" i="146"/>
  <c r="I148" i="146"/>
  <c r="I139" i="146"/>
  <c r="I135" i="146"/>
  <c r="I127" i="146"/>
  <c r="I119" i="146"/>
  <c r="I111" i="146"/>
  <c r="I103" i="146"/>
  <c r="I95" i="146"/>
  <c r="I87" i="146"/>
  <c r="I79" i="146"/>
  <c r="I71" i="146"/>
  <c r="I240" i="146"/>
  <c r="I232" i="146"/>
  <c r="I226" i="146"/>
  <c r="I200" i="146"/>
  <c r="I194" i="146"/>
  <c r="I176" i="146"/>
  <c r="I174" i="146"/>
  <c r="I172" i="146"/>
  <c r="I154" i="146"/>
  <c r="I248" i="146"/>
  <c r="I237" i="146"/>
  <c r="I221" i="146"/>
  <c r="I220" i="146"/>
  <c r="I178" i="146"/>
  <c r="I157" i="146"/>
  <c r="I138" i="146"/>
  <c r="I129" i="146"/>
  <c r="I121" i="146"/>
  <c r="I113" i="146"/>
  <c r="I105" i="146"/>
  <c r="I97" i="146"/>
  <c r="I89" i="146"/>
  <c r="I299" i="146"/>
  <c r="I276" i="146"/>
  <c r="I258" i="146"/>
  <c r="I245" i="146"/>
  <c r="I234" i="146"/>
  <c r="I208" i="146"/>
  <c r="I202" i="146"/>
  <c r="I181" i="146"/>
  <c r="I160" i="146"/>
  <c r="I158" i="146"/>
  <c r="I156" i="146"/>
  <c r="I124" i="146"/>
  <c r="I106" i="146"/>
  <c r="I90" i="146"/>
  <c r="I78" i="146"/>
  <c r="I62" i="146"/>
  <c r="I58" i="146"/>
  <c r="I52" i="146"/>
  <c r="I44" i="146"/>
  <c r="I36" i="146"/>
  <c r="I28" i="146"/>
  <c r="I26" i="146"/>
  <c r="I24" i="146"/>
  <c r="I22" i="146"/>
  <c r="I20" i="146"/>
  <c r="I18" i="146"/>
  <c r="I16" i="146"/>
  <c r="I118" i="146"/>
  <c r="I114" i="146"/>
  <c r="I96" i="146"/>
  <c r="I81" i="146"/>
  <c r="I66" i="146"/>
  <c r="I49" i="146"/>
  <c r="I41" i="146"/>
  <c r="I33" i="146"/>
  <c r="I134" i="146"/>
  <c r="I102" i="146"/>
  <c r="I84" i="146"/>
  <c r="I82" i="146"/>
  <c r="I80" i="146"/>
  <c r="I57" i="146"/>
  <c r="I54" i="146"/>
  <c r="I46" i="146"/>
  <c r="I38" i="146"/>
  <c r="I30" i="146"/>
  <c r="I108" i="146"/>
  <c r="I92" i="146"/>
  <c r="I86" i="146"/>
  <c r="I65" i="146"/>
  <c r="I60" i="146"/>
  <c r="I51" i="146"/>
  <c r="I43" i="146"/>
  <c r="I35" i="146"/>
  <c r="I137" i="146"/>
  <c r="I126" i="146"/>
  <c r="I122" i="146"/>
  <c r="I98" i="146"/>
  <c r="I132" i="146"/>
  <c r="I116" i="146"/>
  <c r="I104" i="146"/>
  <c r="I88" i="146"/>
  <c r="I70" i="146"/>
  <c r="I64" i="146"/>
  <c r="I59" i="146"/>
  <c r="I53" i="146"/>
  <c r="I45" i="146"/>
  <c r="I37" i="146"/>
  <c r="I29" i="146"/>
  <c r="I110" i="146"/>
  <c r="I94" i="146"/>
  <c r="I73" i="146"/>
  <c r="I67" i="146"/>
  <c r="I63" i="146"/>
  <c r="I50" i="146"/>
  <c r="I42" i="146"/>
  <c r="I34" i="146"/>
  <c r="I130" i="146"/>
  <c r="I100" i="146"/>
  <c r="I76" i="146"/>
  <c r="I74" i="146"/>
  <c r="I72" i="146"/>
  <c r="I55" i="146"/>
  <c r="I47" i="146"/>
  <c r="I39" i="146"/>
  <c r="I31" i="146"/>
  <c r="O15" i="146"/>
  <c r="I15" i="146"/>
  <c r="I21" i="146"/>
  <c r="I32" i="146"/>
  <c r="O52" i="146"/>
  <c r="O56" i="146"/>
  <c r="O117" i="146"/>
  <c r="O50" i="146"/>
  <c r="I56" i="146"/>
  <c r="O58" i="146"/>
  <c r="O60" i="146"/>
  <c r="I25" i="146"/>
  <c r="O27" i="146"/>
  <c r="O36" i="146"/>
  <c r="O40" i="146"/>
  <c r="O43" i="146"/>
  <c r="O45" i="146"/>
  <c r="O64" i="146"/>
  <c r="I19" i="146"/>
  <c r="I27" i="146"/>
  <c r="O34" i="146"/>
  <c r="I40" i="146"/>
  <c r="I68" i="146"/>
  <c r="O29" i="146"/>
  <c r="N35" i="146"/>
  <c r="N43" i="146"/>
  <c r="N51" i="146"/>
  <c r="N82" i="146"/>
  <c r="N84" i="146"/>
  <c r="N85" i="146"/>
  <c r="N102" i="146"/>
  <c r="O120" i="146"/>
  <c r="N128" i="146"/>
  <c r="N140" i="146"/>
  <c r="O155" i="146"/>
  <c r="O175" i="146"/>
  <c r="O187" i="146"/>
  <c r="N30" i="146"/>
  <c r="N38" i="146"/>
  <c r="N46" i="146"/>
  <c r="N54" i="146"/>
  <c r="N61" i="146"/>
  <c r="O70" i="146"/>
  <c r="N80" i="146"/>
  <c r="N96" i="146"/>
  <c r="O113" i="146"/>
  <c r="N114" i="146"/>
  <c r="N118" i="146"/>
  <c r="N136" i="146"/>
  <c r="N33" i="146"/>
  <c r="N41" i="146"/>
  <c r="N49" i="146"/>
  <c r="N66" i="146"/>
  <c r="N78" i="146"/>
  <c r="N90" i="146"/>
  <c r="O98" i="146"/>
  <c r="N106" i="146"/>
  <c r="O122" i="146"/>
  <c r="O126" i="146"/>
  <c r="O137" i="146"/>
  <c r="N100" i="146"/>
  <c r="O112" i="146"/>
  <c r="N120" i="146"/>
  <c r="O129" i="146"/>
  <c r="N130" i="146"/>
  <c r="N31" i="146"/>
  <c r="N39" i="146"/>
  <c r="N47" i="146"/>
  <c r="N55" i="146"/>
  <c r="N63" i="146"/>
  <c r="N72" i="146"/>
  <c r="O80" i="146"/>
  <c r="N94" i="146"/>
  <c r="N110" i="146"/>
  <c r="O151" i="146"/>
  <c r="O171" i="146"/>
  <c r="N34" i="146"/>
  <c r="N42" i="146"/>
  <c r="N50" i="146"/>
  <c r="N67" i="146"/>
  <c r="N70" i="146"/>
  <c r="N88" i="146"/>
  <c r="N375" i="146"/>
  <c r="N372" i="146"/>
  <c r="N377" i="146"/>
  <c r="N374" i="146"/>
  <c r="N376" i="146"/>
  <c r="N373" i="146"/>
  <c r="N364" i="146"/>
  <c r="N356" i="146"/>
  <c r="N348" i="146"/>
  <c r="N340" i="146"/>
  <c r="N332" i="146"/>
  <c r="N324" i="146"/>
  <c r="N316" i="146"/>
  <c r="N369" i="146"/>
  <c r="N361" i="146"/>
  <c r="N353" i="146"/>
  <c r="N345" i="146"/>
  <c r="N337" i="146"/>
  <c r="N329" i="146"/>
  <c r="N321" i="146"/>
  <c r="N366" i="146"/>
  <c r="N358" i="146"/>
  <c r="N350" i="146"/>
  <c r="N342" i="146"/>
  <c r="N334" i="146"/>
  <c r="N326" i="146"/>
  <c r="N318" i="146"/>
  <c r="N371" i="146"/>
  <c r="N363" i="146"/>
  <c r="N355" i="146"/>
  <c r="N347" i="146"/>
  <c r="N339" i="146"/>
  <c r="N331" i="146"/>
  <c r="N368" i="146"/>
  <c r="N360" i="146"/>
  <c r="N352" i="146"/>
  <c r="N344" i="146"/>
  <c r="N336" i="146"/>
  <c r="N328" i="146"/>
  <c r="N320" i="146"/>
  <c r="N365" i="146"/>
  <c r="N357" i="146"/>
  <c r="N341" i="146"/>
  <c r="N330" i="146"/>
  <c r="N312" i="146"/>
  <c r="N309" i="146"/>
  <c r="N301" i="146"/>
  <c r="N293" i="146"/>
  <c r="N285" i="146"/>
  <c r="N277" i="146"/>
  <c r="N362" i="146"/>
  <c r="N359" i="146"/>
  <c r="N349" i="146"/>
  <c r="N338" i="146"/>
  <c r="N322" i="146"/>
  <c r="N306" i="146"/>
  <c r="N298" i="146"/>
  <c r="N290" i="146"/>
  <c r="N282" i="146"/>
  <c r="N274" i="146"/>
  <c r="N266" i="146"/>
  <c r="N258" i="146"/>
  <c r="N346" i="146"/>
  <c r="N370" i="146"/>
  <c r="N367" i="146"/>
  <c r="N308" i="146"/>
  <c r="N300" i="146"/>
  <c r="N292" i="146"/>
  <c r="N284" i="146"/>
  <c r="N276" i="146"/>
  <c r="N268" i="146"/>
  <c r="N378" i="146"/>
  <c r="N335" i="146"/>
  <c r="N315" i="146"/>
  <c r="N314" i="146"/>
  <c r="N310" i="146"/>
  <c r="N302" i="146"/>
  <c r="N294" i="146"/>
  <c r="N286" i="146"/>
  <c r="N278" i="146"/>
  <c r="N270" i="146"/>
  <c r="N262" i="146"/>
  <c r="N343" i="146"/>
  <c r="N325" i="146"/>
  <c r="N317" i="146"/>
  <c r="N313" i="146"/>
  <c r="N307" i="146"/>
  <c r="N299" i="146"/>
  <c r="N291" i="146"/>
  <c r="N354" i="146"/>
  <c r="N351" i="146"/>
  <c r="N333" i="146"/>
  <c r="N319" i="146"/>
  <c r="N251" i="146"/>
  <c r="N243" i="146"/>
  <c r="N235" i="146"/>
  <c r="N227" i="146"/>
  <c r="N219" i="146"/>
  <c r="N211" i="146"/>
  <c r="N203" i="146"/>
  <c r="N195" i="146"/>
  <c r="N187" i="146"/>
  <c r="N179" i="146"/>
  <c r="N171" i="146"/>
  <c r="N163" i="146"/>
  <c r="N155" i="146"/>
  <c r="N147" i="146"/>
  <c r="N139" i="146"/>
  <c r="N323" i="146"/>
  <c r="N305" i="146"/>
  <c r="N280" i="146"/>
  <c r="N273" i="146"/>
  <c r="N259" i="146"/>
  <c r="N256" i="146"/>
  <c r="N248" i="146"/>
  <c r="N240" i="146"/>
  <c r="N327" i="146"/>
  <c r="N303" i="146"/>
  <c r="N296" i="146"/>
  <c r="N264" i="146"/>
  <c r="N253" i="146"/>
  <c r="N245" i="146"/>
  <c r="N237" i="146"/>
  <c r="N229" i="146"/>
  <c r="N221" i="146"/>
  <c r="N213" i="146"/>
  <c r="N205" i="146"/>
  <c r="N197" i="146"/>
  <c r="N189" i="146"/>
  <c r="N181" i="146"/>
  <c r="N173" i="146"/>
  <c r="N165" i="146"/>
  <c r="N157" i="146"/>
  <c r="N149" i="146"/>
  <c r="N289" i="146"/>
  <c r="N281" i="146"/>
  <c r="N265" i="146"/>
  <c r="N263" i="146"/>
  <c r="N250" i="146"/>
  <c r="N242" i="146"/>
  <c r="N234" i="146"/>
  <c r="N226" i="146"/>
  <c r="N218" i="146"/>
  <c r="N210" i="146"/>
  <c r="N202" i="146"/>
  <c r="N194" i="146"/>
  <c r="N287" i="146"/>
  <c r="N275" i="146"/>
  <c r="N267" i="146"/>
  <c r="N255" i="146"/>
  <c r="N247" i="146"/>
  <c r="N239" i="146"/>
  <c r="N231" i="146"/>
  <c r="N223" i="146"/>
  <c r="N215" i="146"/>
  <c r="N207" i="146"/>
  <c r="N199" i="146"/>
  <c r="N191" i="146"/>
  <c r="N183" i="146"/>
  <c r="N175" i="146"/>
  <c r="N167" i="146"/>
  <c r="N159" i="146"/>
  <c r="N151" i="146"/>
  <c r="N143" i="146"/>
  <c r="N311" i="146"/>
  <c r="N304" i="146"/>
  <c r="N271" i="146"/>
  <c r="N269" i="146"/>
  <c r="N261" i="146"/>
  <c r="N297" i="146"/>
  <c r="N283" i="146"/>
  <c r="N295" i="146"/>
  <c r="N246" i="146"/>
  <c r="N230" i="146"/>
  <c r="N225" i="146"/>
  <c r="N224" i="146"/>
  <c r="N212" i="146"/>
  <c r="N198" i="146"/>
  <c r="N193" i="146"/>
  <c r="N192" i="146"/>
  <c r="N190" i="146"/>
  <c r="N170" i="146"/>
  <c r="N148" i="146"/>
  <c r="N135" i="146"/>
  <c r="N127" i="146"/>
  <c r="N119" i="146"/>
  <c r="N111" i="146"/>
  <c r="N103" i="146"/>
  <c r="N95" i="146"/>
  <c r="N87" i="146"/>
  <c r="N79" i="146"/>
  <c r="N71" i="146"/>
  <c r="N288" i="146"/>
  <c r="N279" i="146"/>
  <c r="N257" i="146"/>
  <c r="N254" i="146"/>
  <c r="N236" i="146"/>
  <c r="N172" i="146"/>
  <c r="N153" i="146"/>
  <c r="N152" i="146"/>
  <c r="N150" i="146"/>
  <c r="N132" i="146"/>
  <c r="N124" i="146"/>
  <c r="N116" i="146"/>
  <c r="N244" i="146"/>
  <c r="N233" i="146"/>
  <c r="N232" i="146"/>
  <c r="N220" i="146"/>
  <c r="N206" i="146"/>
  <c r="N201" i="146"/>
  <c r="N200" i="146"/>
  <c r="N177" i="146"/>
  <c r="N176" i="146"/>
  <c r="N174" i="146"/>
  <c r="N154" i="146"/>
  <c r="N138" i="146"/>
  <c r="N129" i="146"/>
  <c r="N121" i="146"/>
  <c r="N113" i="146"/>
  <c r="N105" i="146"/>
  <c r="N97" i="146"/>
  <c r="N89" i="146"/>
  <c r="N81" i="146"/>
  <c r="N73" i="146"/>
  <c r="N65" i="146"/>
  <c r="N57" i="146"/>
  <c r="N272" i="146"/>
  <c r="N260" i="146"/>
  <c r="N252" i="146"/>
  <c r="N241" i="146"/>
  <c r="N178" i="146"/>
  <c r="N156" i="146"/>
  <c r="N134" i="146"/>
  <c r="N249" i="146"/>
  <c r="N228" i="146"/>
  <c r="N214" i="146"/>
  <c r="N209" i="146"/>
  <c r="N208" i="146"/>
  <c r="N196" i="146"/>
  <c r="N180" i="146"/>
  <c r="N161" i="146"/>
  <c r="N160" i="146"/>
  <c r="N158" i="146"/>
  <c r="N137" i="146"/>
  <c r="N131" i="146"/>
  <c r="N123" i="146"/>
  <c r="N115" i="146"/>
  <c r="N107" i="146"/>
  <c r="N99" i="146"/>
  <c r="N91" i="146"/>
  <c r="N83" i="146"/>
  <c r="N75" i="146"/>
  <c r="N185" i="146"/>
  <c r="N184" i="146"/>
  <c r="N182" i="146"/>
  <c r="N162" i="146"/>
  <c r="N222" i="146"/>
  <c r="N217" i="146"/>
  <c r="N216" i="146"/>
  <c r="N204" i="146"/>
  <c r="N186" i="146"/>
  <c r="N164" i="146"/>
  <c r="N145" i="146"/>
  <c r="N144" i="146"/>
  <c r="N142" i="146"/>
  <c r="N141" i="146"/>
  <c r="N133" i="146"/>
  <c r="N125" i="146"/>
  <c r="N117" i="146"/>
  <c r="N109" i="146"/>
  <c r="N101" i="146"/>
  <c r="N93" i="146"/>
  <c r="N238" i="146"/>
  <c r="N188" i="146"/>
  <c r="N169" i="146"/>
  <c r="N168" i="146"/>
  <c r="N166" i="146"/>
  <c r="N146" i="146"/>
  <c r="N29" i="146"/>
  <c r="N37" i="146"/>
  <c r="N45" i="146"/>
  <c r="N53" i="146"/>
  <c r="N59" i="146"/>
  <c r="N64" i="146"/>
  <c r="N68" i="146"/>
  <c r="N69" i="146"/>
  <c r="O78" i="146"/>
  <c r="O90" i="146"/>
  <c r="N98" i="146"/>
  <c r="O106" i="146"/>
  <c r="N112" i="146"/>
  <c r="O121" i="146"/>
  <c r="N122" i="146"/>
  <c r="O124" i="146"/>
  <c r="N126" i="146"/>
  <c r="O136" i="146"/>
  <c r="O138" i="146"/>
  <c r="O157" i="146"/>
  <c r="N15" i="146"/>
  <c r="N17" i="146"/>
  <c r="N19" i="146"/>
  <c r="N21" i="146"/>
  <c r="N23" i="146"/>
  <c r="N25" i="146"/>
  <c r="N27" i="146"/>
  <c r="N32" i="146"/>
  <c r="N40" i="146"/>
  <c r="N48" i="146"/>
  <c r="N56" i="146"/>
  <c r="N60" i="146"/>
  <c r="O72" i="146"/>
  <c r="O76" i="146"/>
  <c r="N86" i="146"/>
  <c r="N92" i="146"/>
  <c r="O100" i="146"/>
  <c r="N108" i="146"/>
  <c r="O130" i="146"/>
  <c r="O178" i="146"/>
  <c r="O252" i="146"/>
  <c r="O154" i="146"/>
  <c r="O172" i="146"/>
  <c r="O194" i="146"/>
  <c r="O207" i="146"/>
  <c r="O226" i="146"/>
  <c r="O244" i="146"/>
  <c r="O255" i="146"/>
  <c r="O262" i="146"/>
  <c r="O306" i="146"/>
  <c r="O236" i="146"/>
  <c r="O170" i="146"/>
  <c r="O188" i="146"/>
  <c r="O199" i="146"/>
  <c r="O218" i="146"/>
  <c r="O231" i="146"/>
  <c r="O247" i="146"/>
  <c r="O265" i="146"/>
  <c r="O270" i="146"/>
  <c r="O146" i="146"/>
  <c r="O164" i="146"/>
  <c r="O204" i="146"/>
  <c r="O239" i="146"/>
  <c r="O186" i="146"/>
  <c r="O210" i="146"/>
  <c r="O223" i="146"/>
  <c r="O250" i="146"/>
  <c r="O282" i="146"/>
  <c r="O162" i="146"/>
  <c r="O180" i="146"/>
  <c r="O196" i="146"/>
  <c r="O228" i="146"/>
  <c r="O242" i="146"/>
  <c r="O253" i="146"/>
  <c r="O261" i="146"/>
  <c r="O156" i="146"/>
  <c r="O202" i="146"/>
  <c r="O215" i="146"/>
  <c r="O234" i="146"/>
  <c r="O245" i="146"/>
  <c r="O258" i="146"/>
  <c r="O281" i="146"/>
  <c r="O273" i="146"/>
  <c r="O296" i="146"/>
  <c r="O298" i="146"/>
  <c r="O283" i="146"/>
  <c r="O307" i="146"/>
  <c r="O312" i="146"/>
  <c r="O267" i="146"/>
  <c r="O271" i="146"/>
  <c r="O275" i="146"/>
  <c r="O290" i="146"/>
  <c r="O297" i="146"/>
  <c r="O299" i="146"/>
  <c r="O311" i="146"/>
  <c r="O339" i="146"/>
  <c r="O323" i="146"/>
  <c r="O331" i="146"/>
  <c r="O342" i="146"/>
  <c r="O355" i="146"/>
  <c r="O357" i="146"/>
  <c r="O334" i="146"/>
  <c r="O349" i="146"/>
  <c r="O341" i="146"/>
  <c r="O317" i="146"/>
  <c r="O333" i="146"/>
  <c r="O315" i="146"/>
  <c r="O358" i="146"/>
  <c r="O347" i="146"/>
  <c r="O363" i="146"/>
  <c r="O365" i="146"/>
  <c r="O378" i="146"/>
  <c r="W11" i="152"/>
  <c r="O11" i="150"/>
  <c r="P11" i="150" s="1"/>
  <c r="V11" i="152"/>
  <c r="Q18" i="151"/>
  <c r="G142" i="192" l="1"/>
  <c r="H143" i="192" s="1"/>
  <c r="H145" i="192" s="1"/>
  <c r="H146" i="192" s="1"/>
  <c r="H121" i="192" s="1"/>
  <c r="H122" i="192" s="1"/>
  <c r="H46" i="192" s="1"/>
  <c r="H47" i="192" s="1"/>
  <c r="H9" i="192" s="1"/>
  <c r="I76" i="183" s="1"/>
  <c r="G46" i="192"/>
  <c r="G47" i="192" s="1"/>
  <c r="G9" i="192" s="1"/>
  <c r="H76" i="183" s="1"/>
  <c r="P377" i="146"/>
  <c r="P374" i="146"/>
  <c r="P379" i="146"/>
  <c r="P376" i="146"/>
  <c r="P378" i="146"/>
  <c r="P375" i="146"/>
  <c r="P372" i="146"/>
  <c r="P366" i="146"/>
  <c r="P358" i="146"/>
  <c r="P350" i="146"/>
  <c r="P342" i="146"/>
  <c r="P334" i="146"/>
  <c r="P326" i="146"/>
  <c r="P318" i="146"/>
  <c r="P371" i="146"/>
  <c r="P363" i="146"/>
  <c r="P355" i="146"/>
  <c r="P347" i="146"/>
  <c r="P339" i="146"/>
  <c r="P331" i="146"/>
  <c r="P323" i="146"/>
  <c r="P368" i="146"/>
  <c r="P360" i="146"/>
  <c r="P352" i="146"/>
  <c r="P344" i="146"/>
  <c r="P336" i="146"/>
  <c r="P328" i="146"/>
  <c r="P320" i="146"/>
  <c r="P365" i="146"/>
  <c r="P357" i="146"/>
  <c r="P349" i="146"/>
  <c r="P341" i="146"/>
  <c r="P333" i="146"/>
  <c r="P325" i="146"/>
  <c r="P370" i="146"/>
  <c r="P362" i="146"/>
  <c r="P354" i="146"/>
  <c r="P346" i="146"/>
  <c r="P338" i="146"/>
  <c r="P330" i="146"/>
  <c r="P322" i="146"/>
  <c r="P367" i="146"/>
  <c r="P359" i="146"/>
  <c r="P351" i="146"/>
  <c r="P373" i="146"/>
  <c r="P337" i="146"/>
  <c r="P321" i="146"/>
  <c r="P311" i="146"/>
  <c r="P303" i="146"/>
  <c r="P295" i="146"/>
  <c r="P287" i="146"/>
  <c r="P279" i="146"/>
  <c r="P271" i="146"/>
  <c r="P369" i="146"/>
  <c r="P364" i="146"/>
  <c r="P345" i="146"/>
  <c r="P308" i="146"/>
  <c r="P300" i="146"/>
  <c r="P292" i="146"/>
  <c r="P284" i="146"/>
  <c r="P276" i="146"/>
  <c r="P268" i="146"/>
  <c r="P260" i="146"/>
  <c r="P327" i="146"/>
  <c r="P335" i="146"/>
  <c r="P314" i="146"/>
  <c r="P310" i="146"/>
  <c r="P302" i="146"/>
  <c r="P294" i="146"/>
  <c r="P286" i="146"/>
  <c r="P278" i="146"/>
  <c r="P270" i="146"/>
  <c r="P343" i="146"/>
  <c r="P353" i="146"/>
  <c r="P332" i="146"/>
  <c r="P319" i="146"/>
  <c r="P317" i="146"/>
  <c r="P316" i="146"/>
  <c r="P313" i="146"/>
  <c r="P304" i="146"/>
  <c r="P296" i="146"/>
  <c r="P288" i="146"/>
  <c r="P280" i="146"/>
  <c r="P272" i="146"/>
  <c r="P264" i="146"/>
  <c r="P340" i="146"/>
  <c r="P312" i="146"/>
  <c r="P309" i="146"/>
  <c r="P301" i="146"/>
  <c r="P293" i="146"/>
  <c r="P285" i="146"/>
  <c r="P361" i="146"/>
  <c r="P356" i="146"/>
  <c r="P348" i="146"/>
  <c r="P329" i="146"/>
  <c r="P305" i="146"/>
  <c r="P291" i="146"/>
  <c r="P273" i="146"/>
  <c r="P253" i="146"/>
  <c r="P245" i="146"/>
  <c r="P237" i="146"/>
  <c r="P229" i="146"/>
  <c r="P221" i="146"/>
  <c r="P213" i="146"/>
  <c r="P205" i="146"/>
  <c r="P197" i="146"/>
  <c r="P189" i="146"/>
  <c r="P181" i="146"/>
  <c r="P173" i="146"/>
  <c r="P165" i="146"/>
  <c r="P157" i="146"/>
  <c r="P149" i="146"/>
  <c r="P141" i="146"/>
  <c r="P298" i="146"/>
  <c r="P250" i="146"/>
  <c r="P242" i="146"/>
  <c r="P234" i="146"/>
  <c r="P289" i="146"/>
  <c r="P281" i="146"/>
  <c r="P265" i="146"/>
  <c r="P263" i="146"/>
  <c r="P258" i="146"/>
  <c r="P255" i="146"/>
  <c r="P247" i="146"/>
  <c r="P239" i="146"/>
  <c r="P231" i="146"/>
  <c r="P223" i="146"/>
  <c r="P215" i="146"/>
  <c r="P207" i="146"/>
  <c r="P199" i="146"/>
  <c r="P191" i="146"/>
  <c r="P183" i="146"/>
  <c r="P175" i="146"/>
  <c r="P167" i="146"/>
  <c r="P159" i="146"/>
  <c r="P151" i="146"/>
  <c r="P143" i="146"/>
  <c r="P299" i="146"/>
  <c r="P275" i="146"/>
  <c r="P274" i="146"/>
  <c r="P269" i="146"/>
  <c r="P267" i="146"/>
  <c r="P266" i="146"/>
  <c r="P262" i="146"/>
  <c r="P261" i="146"/>
  <c r="P252" i="146"/>
  <c r="P244" i="146"/>
  <c r="P236" i="146"/>
  <c r="P228" i="146"/>
  <c r="P220" i="146"/>
  <c r="P212" i="146"/>
  <c r="P204" i="146"/>
  <c r="P196" i="146"/>
  <c r="P315" i="146"/>
  <c r="P306" i="146"/>
  <c r="P257" i="146"/>
  <c r="P249" i="146"/>
  <c r="P241" i="146"/>
  <c r="P233" i="146"/>
  <c r="P225" i="146"/>
  <c r="P217" i="146"/>
  <c r="P209" i="146"/>
  <c r="P201" i="146"/>
  <c r="P193" i="146"/>
  <c r="P185" i="146"/>
  <c r="P177" i="146"/>
  <c r="P169" i="146"/>
  <c r="P161" i="146"/>
  <c r="P153" i="146"/>
  <c r="P145" i="146"/>
  <c r="P324" i="146"/>
  <c r="P297" i="146"/>
  <c r="P283" i="146"/>
  <c r="P282" i="146"/>
  <c r="P277" i="146"/>
  <c r="P254" i="146"/>
  <c r="P307" i="146"/>
  <c r="P290" i="146"/>
  <c r="P243" i="146"/>
  <c r="P218" i="146"/>
  <c r="P206" i="146"/>
  <c r="P174" i="146"/>
  <c r="P172" i="146"/>
  <c r="P171" i="146"/>
  <c r="P152" i="146"/>
  <c r="P138" i="146"/>
  <c r="P129" i="146"/>
  <c r="P121" i="146"/>
  <c r="P113" i="146"/>
  <c r="P105" i="146"/>
  <c r="P97" i="146"/>
  <c r="P89" i="146"/>
  <c r="P81" i="146"/>
  <c r="P73" i="146"/>
  <c r="P259" i="146"/>
  <c r="P251" i="146"/>
  <c r="P232" i="146"/>
  <c r="P219" i="146"/>
  <c r="P200" i="146"/>
  <c r="P176" i="146"/>
  <c r="P154" i="146"/>
  <c r="P134" i="146"/>
  <c r="P126" i="146"/>
  <c r="P118" i="146"/>
  <c r="P110" i="146"/>
  <c r="P240" i="146"/>
  <c r="P226" i="146"/>
  <c r="P214" i="146"/>
  <c r="P194" i="146"/>
  <c r="P178" i="146"/>
  <c r="P158" i="146"/>
  <c r="P156" i="146"/>
  <c r="P155" i="146"/>
  <c r="P137" i="146"/>
  <c r="P131" i="146"/>
  <c r="P123" i="146"/>
  <c r="P115" i="146"/>
  <c r="P107" i="146"/>
  <c r="P99" i="146"/>
  <c r="P91" i="146"/>
  <c r="P83" i="146"/>
  <c r="P75" i="146"/>
  <c r="P67" i="146"/>
  <c r="P59" i="146"/>
  <c r="P248" i="146"/>
  <c r="P227" i="146"/>
  <c r="P208" i="146"/>
  <c r="P195" i="146"/>
  <c r="P182" i="146"/>
  <c r="P180" i="146"/>
  <c r="P179" i="146"/>
  <c r="P160" i="146"/>
  <c r="P222" i="146"/>
  <c r="P202" i="146"/>
  <c r="P184" i="146"/>
  <c r="P162" i="146"/>
  <c r="P142" i="146"/>
  <c r="P136" i="146"/>
  <c r="P133" i="146"/>
  <c r="P125" i="146"/>
  <c r="P117" i="146"/>
  <c r="P109" i="146"/>
  <c r="P101" i="146"/>
  <c r="P93" i="146"/>
  <c r="P85" i="146"/>
  <c r="P77" i="146"/>
  <c r="P69" i="146"/>
  <c r="P238" i="146"/>
  <c r="P216" i="146"/>
  <c r="P203" i="146"/>
  <c r="P186" i="146"/>
  <c r="P166" i="146"/>
  <c r="P164" i="146"/>
  <c r="P163" i="146"/>
  <c r="P246" i="146"/>
  <c r="P230" i="146"/>
  <c r="P210" i="146"/>
  <c r="P198" i="146"/>
  <c r="P190" i="146"/>
  <c r="P188" i="146"/>
  <c r="P187" i="146"/>
  <c r="P168" i="146"/>
  <c r="P146" i="146"/>
  <c r="P140" i="146"/>
  <c r="P135" i="146"/>
  <c r="P127" i="146"/>
  <c r="P119" i="146"/>
  <c r="P111" i="146"/>
  <c r="P103" i="146"/>
  <c r="P95" i="146"/>
  <c r="P256" i="146"/>
  <c r="P235" i="146"/>
  <c r="P224" i="146"/>
  <c r="P211" i="146"/>
  <c r="P192" i="146"/>
  <c r="P170" i="146"/>
  <c r="P150" i="146"/>
  <c r="P148" i="146"/>
  <c r="P147" i="146"/>
  <c r="P122" i="146"/>
  <c r="P112" i="146"/>
  <c r="P98" i="146"/>
  <c r="P87" i="146"/>
  <c r="P68" i="146"/>
  <c r="P50" i="146"/>
  <c r="P42" i="146"/>
  <c r="P34" i="146"/>
  <c r="T14" i="146"/>
  <c r="T26" i="146" s="1"/>
  <c r="T27" i="146" s="1"/>
  <c r="P104" i="146"/>
  <c r="P88" i="146"/>
  <c r="P70" i="146"/>
  <c r="P63" i="146"/>
  <c r="P55" i="146"/>
  <c r="P47" i="146"/>
  <c r="P39" i="146"/>
  <c r="P31" i="146"/>
  <c r="P132" i="146"/>
  <c r="P116" i="146"/>
  <c r="P94" i="146"/>
  <c r="P74" i="146"/>
  <c r="P72" i="146"/>
  <c r="P71" i="146"/>
  <c r="P58" i="146"/>
  <c r="P52" i="146"/>
  <c r="P44" i="146"/>
  <c r="P36" i="146"/>
  <c r="P28" i="146"/>
  <c r="P26" i="146"/>
  <c r="P24" i="146"/>
  <c r="P22" i="146"/>
  <c r="P20" i="146"/>
  <c r="P18" i="146"/>
  <c r="P16" i="146"/>
  <c r="P139" i="146"/>
  <c r="P130" i="146"/>
  <c r="P120" i="146"/>
  <c r="P100" i="146"/>
  <c r="P76" i="146"/>
  <c r="P66" i="146"/>
  <c r="P62" i="146"/>
  <c r="P49" i="146"/>
  <c r="P41" i="146"/>
  <c r="P33" i="146"/>
  <c r="P144" i="146"/>
  <c r="P106" i="146"/>
  <c r="P90" i="146"/>
  <c r="P124" i="146"/>
  <c r="P114" i="146"/>
  <c r="P96" i="146"/>
  <c r="P82" i="146"/>
  <c r="P80" i="146"/>
  <c r="P79" i="146"/>
  <c r="P57" i="146"/>
  <c r="P51" i="146"/>
  <c r="P43" i="146"/>
  <c r="P35" i="146"/>
  <c r="P128" i="146"/>
  <c r="P102" i="146"/>
  <c r="P84" i="146"/>
  <c r="P65" i="146"/>
  <c r="P60" i="146"/>
  <c r="P56" i="146"/>
  <c r="P48" i="146"/>
  <c r="P40" i="146"/>
  <c r="P32" i="146"/>
  <c r="P27" i="146"/>
  <c r="P25" i="146"/>
  <c r="P23" i="146"/>
  <c r="P21" i="146"/>
  <c r="P19" i="146"/>
  <c r="P17" i="146"/>
  <c r="P15" i="146"/>
  <c r="P108" i="146"/>
  <c r="P92" i="146"/>
  <c r="P86" i="146"/>
  <c r="P64" i="146"/>
  <c r="P53" i="146"/>
  <c r="P45" i="146"/>
  <c r="P37" i="146"/>
  <c r="P29" i="146"/>
  <c r="P78" i="146"/>
  <c r="P54" i="146"/>
  <c r="P30" i="146"/>
  <c r="P61" i="146"/>
  <c r="P46" i="146"/>
  <c r="P38" i="146"/>
  <c r="C17" i="146"/>
  <c r="B18" i="146"/>
  <c r="H142" i="192" l="1"/>
  <c r="I143" i="192" s="1"/>
  <c r="I145" i="192" s="1"/>
  <c r="I146" i="192" s="1"/>
  <c r="I121" i="192" s="1"/>
  <c r="I122" i="192" s="1"/>
  <c r="I46" i="192" s="1"/>
  <c r="I47" i="192" s="1"/>
  <c r="I9" i="192" s="1"/>
  <c r="J76" i="183" s="1"/>
  <c r="B19" i="146"/>
  <c r="C18" i="146"/>
  <c r="I142" i="192" l="1"/>
  <c r="J143" i="192" s="1"/>
  <c r="J145" i="192" s="1"/>
  <c r="J146" i="192" s="1"/>
  <c r="J121" i="192" s="1"/>
  <c r="J122" i="192" s="1"/>
  <c r="J46" i="192" s="1"/>
  <c r="J47" i="192" s="1"/>
  <c r="J9" i="192" s="1"/>
  <c r="K76" i="183" s="1"/>
  <c r="C19" i="146"/>
  <c r="B20" i="146"/>
  <c r="J142" i="192" l="1"/>
  <c r="K153" i="192" s="1"/>
  <c r="B21" i="146"/>
  <c r="C20" i="146"/>
  <c r="K154" i="192" l="1"/>
  <c r="K46" i="192" s="1"/>
  <c r="K47" i="192" s="1"/>
  <c r="K9" i="192" s="1"/>
  <c r="L76" i="183" s="1"/>
  <c r="C21" i="146"/>
  <c r="B22" i="146"/>
  <c r="M154" i="192" l="1"/>
  <c r="B23" i="146"/>
  <c r="C22" i="146"/>
  <c r="C23" i="146" l="1"/>
  <c r="B24" i="146"/>
  <c r="B25" i="146" l="1"/>
  <c r="C24" i="146"/>
  <c r="C25" i="146" l="1"/>
  <c r="B26" i="146"/>
  <c r="B27" i="146" l="1"/>
  <c r="C26" i="146"/>
  <c r="C27" i="146" l="1"/>
  <c r="B28" i="146"/>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B69" i="146" l="1"/>
  <c r="C68"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C100" i="146" l="1"/>
  <c r="B101"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C116" i="146" l="1"/>
  <c r="B117"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B149" i="146" l="1"/>
  <c r="C148"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B181" i="146" l="1"/>
  <c r="C180"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B213" i="146" l="1"/>
  <c r="C212"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B229" i="146" l="1"/>
  <c r="C228"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B245" i="146" l="1"/>
  <c r="C244"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B277" i="146" l="1"/>
  <c r="C276"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B293" i="146" l="1"/>
  <c r="C292"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B309" i="146" l="1"/>
  <c r="C308"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B321" i="146" l="1"/>
  <c r="C320" i="146"/>
  <c r="C321" i="146" l="1"/>
  <c r="B322" i="146"/>
  <c r="C322" i="146" l="1"/>
  <c r="B323" i="146"/>
  <c r="B324" i="146" l="1"/>
  <c r="C323" i="146"/>
  <c r="C324" i="146" l="1"/>
  <c r="B325"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C340" i="146" l="1"/>
  <c r="B341" i="146"/>
  <c r="B342" i="146" l="1"/>
  <c r="C341" i="146"/>
  <c r="C342" i="146" l="1"/>
  <c r="B343" i="146"/>
  <c r="B344" i="146" l="1"/>
  <c r="C343" i="146"/>
  <c r="B345" i="146" l="1"/>
  <c r="C344" i="146"/>
  <c r="C345" i="146" l="1"/>
  <c r="B346" i="146"/>
  <c r="B347" i="146" l="1"/>
  <c r="C346" i="146"/>
  <c r="B348" i="146" l="1"/>
  <c r="C347" i="146"/>
  <c r="C348" i="146" l="1"/>
  <c r="B349" i="146"/>
  <c r="B350" i="146" l="1"/>
  <c r="C349" i="146"/>
  <c r="C350" i="146" l="1"/>
  <c r="B351" i="146"/>
  <c r="B352" i="146" l="1"/>
  <c r="C351" i="146"/>
  <c r="B353" i="146" l="1"/>
  <c r="C352" i="146"/>
  <c r="C353" i="146" l="1"/>
  <c r="B354" i="146"/>
  <c r="B355" i="146" l="1"/>
  <c r="C354" i="146"/>
  <c r="B356" i="146" l="1"/>
  <c r="C355" i="146"/>
  <c r="B357" i="146" l="1"/>
  <c r="C356" i="146"/>
  <c r="B358" i="146" l="1"/>
  <c r="C357" i="146"/>
  <c r="C358" i="146" l="1"/>
  <c r="B359" i="146"/>
  <c r="B360" i="146" l="1"/>
  <c r="C359" i="146"/>
  <c r="B361" i="146" l="1"/>
  <c r="C360" i="146"/>
  <c r="C361" i="146" l="1"/>
  <c r="B362" i="146"/>
  <c r="B363" i="146" l="1"/>
  <c r="C362" i="146"/>
  <c r="B364" i="146" l="1"/>
  <c r="C363" i="146"/>
  <c r="B365" i="146" l="1"/>
  <c r="C364" i="146"/>
  <c r="B366" i="146" l="1"/>
  <c r="C365" i="146"/>
  <c r="C366" i="146" l="1"/>
  <c r="B367" i="146"/>
  <c r="B368" i="146" l="1"/>
  <c r="C367" i="146"/>
  <c r="B369" i="146" l="1"/>
  <c r="C368" i="146"/>
  <c r="C369" i="146" l="1"/>
  <c r="B370" i="146"/>
  <c r="B371" i="146" l="1"/>
  <c r="C370" i="146"/>
  <c r="B372" i="146" l="1"/>
  <c r="C371" i="146"/>
  <c r="C372" i="146" l="1"/>
  <c r="B373" i="146"/>
  <c r="B374" i="146" l="1"/>
  <c r="C373" i="146"/>
  <c r="B375" i="146" l="1"/>
  <c r="C374" i="146"/>
  <c r="B376" i="146" l="1"/>
  <c r="C375" i="146"/>
  <c r="B377" i="146" l="1"/>
  <c r="C376" i="146"/>
  <c r="C377" i="146" l="1"/>
  <c r="B378" i="146"/>
  <c r="C378" i="146" l="1"/>
  <c r="B379" i="146"/>
  <c r="C379" i="146" s="1"/>
  <c r="T24" i="146" l="1"/>
  <c r="T22" i="146"/>
  <c r="T16" i="146"/>
  <c r="T19" i="146"/>
  <c r="T23" i="146"/>
  <c r="T17" i="146"/>
  <c r="T18" i="146"/>
  <c r="T20" i="146"/>
  <c r="T15" i="146"/>
  <c r="T25" i="146"/>
  <c r="T21" i="146"/>
  <c r="R74" i="138" l="1"/>
  <c r="R73" i="138"/>
  <c r="R72" i="138"/>
  <c r="R71" i="138"/>
  <c r="R70" i="138"/>
  <c r="R67" i="138"/>
  <c r="R66" i="138"/>
  <c r="R65" i="138"/>
  <c r="R64" i="138"/>
  <c r="R63" i="138"/>
  <c r="R60" i="138"/>
  <c r="R59" i="138"/>
  <c r="R58" i="138"/>
  <c r="R57" i="138"/>
  <c r="R56" i="138"/>
  <c r="R55" i="138"/>
  <c r="R54" i="138"/>
  <c r="R51" i="138"/>
  <c r="R50" i="138"/>
  <c r="R49" i="138"/>
  <c r="R48" i="138"/>
  <c r="R47" i="138"/>
  <c r="R44" i="138"/>
  <c r="R43" i="138"/>
  <c r="R42" i="138"/>
  <c r="R41" i="138"/>
  <c r="R40" i="138"/>
  <c r="R37" i="138"/>
  <c r="R36" i="138"/>
  <c r="R35" i="138"/>
  <c r="R34" i="138"/>
  <c r="R33" i="138"/>
  <c r="R27" i="138"/>
  <c r="R24" i="138"/>
  <c r="R23" i="138"/>
  <c r="R22" i="138"/>
  <c r="R21" i="138"/>
  <c r="R20" i="138"/>
  <c r="E33" i="13" l="1"/>
  <c r="F33" i="13" s="1"/>
  <c r="F32" i="13"/>
  <c r="E32" i="13"/>
  <c r="F31" i="13"/>
  <c r="E31" i="13"/>
  <c r="C22" i="13"/>
  <c r="C21" i="13"/>
  <c r="C20" i="13"/>
  <c r="C19" i="13"/>
  <c r="C18" i="13"/>
  <c r="C17" i="13"/>
  <c r="C16" i="13"/>
  <c r="C15" i="13"/>
  <c r="AE42" i="155" s="1"/>
  <c r="C14" i="13"/>
  <c r="AE41" i="155" s="1"/>
  <c r="C13" i="13"/>
  <c r="AE40" i="155" s="1"/>
  <c r="C12" i="13"/>
  <c r="AE39" i="155" s="1"/>
  <c r="D41" i="13" l="1"/>
  <c r="AI65" i="155"/>
  <c r="AH64" i="155"/>
  <c r="AE64" i="155"/>
  <c r="AH65" i="155"/>
  <c r="AF65" i="155"/>
  <c r="AG65" i="155"/>
  <c r="AF64" i="155"/>
  <c r="AG62" i="155"/>
  <c r="AE65" i="155"/>
  <c r="AI63" i="155"/>
  <c r="AF62" i="155"/>
  <c r="AG64" i="155" l="1"/>
  <c r="AE62" i="155"/>
  <c r="AH63" i="155"/>
  <c r="AH62" i="155"/>
  <c r="AI62" i="155"/>
  <c r="AE63" i="155"/>
  <c r="AF63" i="155"/>
  <c r="AI64" i="155"/>
  <c r="AG63" i="155"/>
  <c r="P13" i="96"/>
  <c r="Q13"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Q260" i="92"/>
  <c r="Q262" i="92"/>
  <c r="Q264" i="92"/>
  <c r="Q266" i="92"/>
  <c r="Q268" i="92"/>
  <c r="Q270" i="92"/>
  <c r="Q272" i="92"/>
  <c r="Q274" i="92"/>
  <c r="Q276" i="92"/>
  <c r="Q278" i="92"/>
  <c r="Q280" i="92"/>
  <c r="Q282" i="92"/>
  <c r="Q284" i="92"/>
  <c r="Q286" i="92"/>
  <c r="Q288" i="92"/>
  <c r="Q290" i="92"/>
  <c r="Q292" i="92"/>
  <c r="Q294" i="92"/>
  <c r="Q296" i="92"/>
  <c r="Q298" i="92"/>
  <c r="Q300" i="92"/>
  <c r="Q302" i="92"/>
  <c r="Q304" i="92"/>
  <c r="Q306" i="92"/>
  <c r="Q308" i="92"/>
  <c r="Q310" i="92"/>
  <c r="Q312" i="92"/>
  <c r="Q314" i="92"/>
  <c r="Q316" i="92"/>
  <c r="Q318" i="92"/>
  <c r="Q320" i="92"/>
  <c r="Q322" i="92"/>
  <c r="Q324" i="92"/>
  <c r="Q326" i="92"/>
  <c r="Q261" i="92"/>
  <c r="Q265" i="92"/>
  <c r="Q269" i="92"/>
  <c r="Q273" i="92"/>
  <c r="Q277" i="92"/>
  <c r="Q281" i="92"/>
  <c r="Q285" i="92"/>
  <c r="Q289" i="92"/>
  <c r="Q293" i="92"/>
  <c r="Q297" i="92"/>
  <c r="Q301" i="92"/>
  <c r="Q305" i="92"/>
  <c r="Q309" i="92"/>
  <c r="Q313" i="92"/>
  <c r="Q317" i="92"/>
  <c r="Q321" i="92"/>
  <c r="Q325" i="92"/>
  <c r="Q329" i="92"/>
  <c r="Q333" i="92"/>
  <c r="Q337" i="92"/>
  <c r="P259" i="92"/>
  <c r="Q259" i="92"/>
  <c r="P260" i="92"/>
  <c r="P267" i="92"/>
  <c r="P269" i="92"/>
  <c r="P271" i="92"/>
  <c r="P273" i="92"/>
  <c r="P279" i="92"/>
  <c r="Q279" i="92"/>
  <c r="Q283" i="92"/>
  <c r="P285" i="92"/>
  <c r="Q291" i="92"/>
  <c r="P292" i="92"/>
  <c r="P295" i="92"/>
  <c r="P299" i="92"/>
  <c r="P302" i="92"/>
  <c r="Q303" i="92"/>
  <c r="P304" i="92"/>
  <c r="Q307" i="92"/>
  <c r="P311" i="92"/>
  <c r="Q311" i="92"/>
  <c r="P315" i="92"/>
  <c r="P317" i="92"/>
  <c r="P318" i="92"/>
  <c r="P320" i="92"/>
  <c r="Q328" i="92"/>
  <c r="P329" i="92"/>
  <c r="P330" i="92"/>
  <c r="Q330" i="92"/>
  <c r="P331" i="92"/>
  <c r="Q331" i="92"/>
  <c r="Q332" i="92"/>
  <c r="P333" i="92"/>
  <c r="Q334" i="92"/>
  <c r="Q336" i="92"/>
  <c r="P261" i="92"/>
  <c r="P263" i="92"/>
  <c r="P265" i="92"/>
  <c r="P275" i="92"/>
  <c r="P277" i="92"/>
  <c r="P281" i="92"/>
  <c r="P283" i="92"/>
  <c r="P287" i="92"/>
  <c r="P289" i="92"/>
  <c r="P291" i="92"/>
  <c r="P293" i="92"/>
  <c r="P297" i="92"/>
  <c r="P301" i="92"/>
  <c r="P303" i="92"/>
  <c r="P305" i="92"/>
  <c r="P307" i="92"/>
  <c r="P309" i="92"/>
  <c r="P313" i="92"/>
  <c r="P319" i="92"/>
  <c r="P321" i="92"/>
  <c r="P323" i="92"/>
  <c r="P325" i="92"/>
  <c r="P327" i="92"/>
  <c r="P335" i="92"/>
  <c r="P337" i="92"/>
  <c r="P262" i="92"/>
  <c r="Q263" i="92"/>
  <c r="P264" i="92"/>
  <c r="P266" i="92"/>
  <c r="Q267" i="92"/>
  <c r="P268" i="92"/>
  <c r="P270" i="92"/>
  <c r="Q271" i="92"/>
  <c r="P272" i="92"/>
  <c r="P274" i="92"/>
  <c r="Q275" i="92"/>
  <c r="P276" i="92"/>
  <c r="P278" i="92"/>
  <c r="P280" i="92"/>
  <c r="P282" i="92"/>
  <c r="P284" i="92"/>
  <c r="P286" i="92"/>
  <c r="Q287" i="92"/>
  <c r="P288" i="92"/>
  <c r="P290" i="92"/>
  <c r="P294" i="92"/>
  <c r="Q295" i="92"/>
  <c r="P296" i="92"/>
  <c r="P298" i="92"/>
  <c r="Q299" i="92"/>
  <c r="P300" i="92"/>
  <c r="P306" i="92"/>
  <c r="P308" i="92"/>
  <c r="P310" i="92"/>
  <c r="P312" i="92"/>
  <c r="P314" i="92"/>
  <c r="Q315" i="92"/>
  <c r="P316" i="92"/>
  <c r="Q319" i="92"/>
  <c r="P322" i="92"/>
  <c r="Q323" i="92"/>
  <c r="P324" i="92"/>
  <c r="P326" i="92"/>
  <c r="Q327" i="92"/>
  <c r="P328" i="92"/>
  <c r="P332" i="92"/>
  <c r="P334" i="92"/>
  <c r="Q335" i="92"/>
  <c r="P336" i="92"/>
  <c r="Q147" i="93" l="1"/>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O14" i="89" l="1"/>
  <c r="O15" i="89" s="1"/>
  <c r="O16" i="89" s="1"/>
  <c r="O17" i="89" s="1"/>
  <c r="O18" i="89" s="1"/>
  <c r="O19" i="89" s="1"/>
  <c r="O20" i="89" s="1"/>
  <c r="O21" i="89" s="1"/>
  <c r="O22" i="89" s="1"/>
  <c r="O23" i="89" s="1"/>
  <c r="O24" i="89" s="1"/>
  <c r="O25" i="89" s="1"/>
  <c r="O26" i="89" s="1"/>
  <c r="O27" i="89" s="1"/>
  <c r="O28" i="89" s="1"/>
  <c r="O29" i="89" s="1"/>
  <c r="O30" i="89" s="1"/>
  <c r="O31" i="89" s="1"/>
  <c r="O32" i="89" s="1"/>
  <c r="O33" i="89" s="1"/>
  <c r="O34" i="89" s="1"/>
  <c r="O35" i="89" s="1"/>
  <c r="O36" i="89" s="1"/>
  <c r="O37" i="89" s="1"/>
  <c r="O38" i="89" s="1"/>
  <c r="O39" i="89" s="1"/>
  <c r="O40" i="89" s="1"/>
  <c r="O41" i="89" s="1"/>
  <c r="O42" i="89" s="1"/>
  <c r="O43" i="89" s="1"/>
  <c r="O44" i="89" s="1"/>
  <c r="O45" i="89" s="1"/>
  <c r="O46" i="89" s="1"/>
  <c r="O51" i="89"/>
  <c r="O52" i="89" s="1"/>
  <c r="O53" i="89" s="1"/>
  <c r="O54" i="89" s="1"/>
  <c r="O55" i="89" s="1"/>
  <c r="O56" i="89" s="1"/>
  <c r="O57" i="89" s="1"/>
  <c r="O58" i="89" s="1"/>
  <c r="O59" i="89" s="1"/>
  <c r="O60" i="89" s="1"/>
  <c r="O61" i="89" s="1"/>
  <c r="O62" i="89" s="1"/>
  <c r="O63" i="89" s="1"/>
  <c r="O64" i="89" s="1"/>
  <c r="O65" i="89" s="1"/>
  <c r="O66" i="89" s="1"/>
  <c r="O67" i="89" s="1"/>
  <c r="O68" i="89" s="1"/>
  <c r="O69" i="89" s="1"/>
  <c r="O70" i="89" s="1"/>
  <c r="O71" i="89" s="1"/>
  <c r="O72" i="89" s="1"/>
  <c r="O73" i="89" s="1"/>
  <c r="O74" i="89" s="1"/>
  <c r="O75" i="89" s="1"/>
  <c r="O76" i="89" s="1"/>
  <c r="O77" i="89" s="1"/>
  <c r="O78" i="89" s="1"/>
  <c r="O79" i="89" s="1"/>
  <c r="O80" i="89" s="1"/>
  <c r="O81" i="89" s="1"/>
  <c r="O82" i="89" s="1"/>
  <c r="O83" i="89" s="1"/>
  <c r="O88" i="89"/>
  <c r="O89" i="89" s="1"/>
  <c r="O90" i="89" s="1"/>
  <c r="O91" i="89" s="1"/>
  <c r="O92" i="89" s="1"/>
  <c r="O93" i="89" s="1"/>
  <c r="O94" i="89" s="1"/>
  <c r="O95" i="89" s="1"/>
  <c r="O96" i="89" s="1"/>
  <c r="O97" i="89" s="1"/>
  <c r="O98" i="89" s="1"/>
  <c r="O99" i="89" s="1"/>
  <c r="O100" i="89" s="1"/>
  <c r="O101" i="89" s="1"/>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125" i="89"/>
  <c r="O126" i="89" s="1"/>
  <c r="O127" i="89" s="1"/>
  <c r="O128" i="89" s="1"/>
  <c r="O129" i="89" s="1"/>
  <c r="O130" i="89" s="1"/>
  <c r="O131" i="89" s="1"/>
  <c r="O132" i="89" s="1"/>
  <c r="O133" i="89" s="1"/>
  <c r="O134" i="89" s="1"/>
  <c r="O135" i="89" s="1"/>
  <c r="O136" i="89" s="1"/>
  <c r="O137" i="89" s="1"/>
  <c r="O138" i="89" s="1"/>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P120" i="89"/>
  <c r="P157" i="89" s="1"/>
  <c r="P119" i="89"/>
  <c r="P156" i="89" s="1"/>
  <c r="P82" i="89"/>
  <c r="P83" i="89"/>
  <c r="P81" i="89"/>
  <c r="P118" i="89" s="1"/>
  <c r="P155" i="89" s="1"/>
  <c r="AI113" i="69" l="1"/>
  <c r="AH113" i="69"/>
  <c r="AG113" i="69"/>
  <c r="AF113" i="69"/>
  <c r="AE113" i="69"/>
  <c r="AI106" i="69"/>
  <c r="AH106" i="69"/>
  <c r="AG106" i="69"/>
  <c r="AF106" i="69"/>
  <c r="AE106" i="69"/>
  <c r="AI99" i="69"/>
  <c r="AH99" i="69"/>
  <c r="AG99" i="69"/>
  <c r="AF99" i="69"/>
  <c r="AE99" i="69"/>
  <c r="AI92" i="69"/>
  <c r="AH92" i="69"/>
  <c r="AG92" i="69"/>
  <c r="AF92" i="69"/>
  <c r="AE92" i="69"/>
  <c r="AI85" i="69"/>
  <c r="AH85" i="69"/>
  <c r="AG85" i="69"/>
  <c r="AF85" i="69"/>
  <c r="AE85" i="69"/>
  <c r="AI78" i="69"/>
  <c r="AH78" i="69"/>
  <c r="AG78" i="69"/>
  <c r="AF78" i="69"/>
  <c r="AE78" i="69"/>
  <c r="AI71" i="69"/>
  <c r="AH71" i="69"/>
  <c r="AG71" i="69"/>
  <c r="AF71" i="69"/>
  <c r="AE71" i="69"/>
  <c r="AI61" i="69"/>
  <c r="AH61" i="69"/>
  <c r="AG61" i="69"/>
  <c r="AF61" i="69"/>
  <c r="AE61" i="69"/>
  <c r="AI54" i="69"/>
  <c r="AH54" i="69"/>
  <c r="AG54" i="69"/>
  <c r="AF54" i="69"/>
  <c r="AE54" i="69"/>
  <c r="AI47" i="69"/>
  <c r="AH47" i="69"/>
  <c r="AG47" i="69"/>
  <c r="AF47" i="69"/>
  <c r="AE47" i="69"/>
  <c r="AI40" i="69"/>
  <c r="AH40" i="69"/>
  <c r="AG40" i="69"/>
  <c r="AF40" i="69"/>
  <c r="AE40" i="69"/>
  <c r="AI33" i="69"/>
  <c r="AH33" i="69"/>
  <c r="AG33" i="69"/>
  <c r="AF33" i="69"/>
  <c r="AE33" i="69"/>
  <c r="AI26" i="69"/>
  <c r="AH26" i="69"/>
  <c r="AG26" i="69"/>
  <c r="AF26" i="69"/>
  <c r="AE26" i="69"/>
  <c r="AI19" i="69"/>
  <c r="AH19" i="69"/>
  <c r="AG19" i="69"/>
  <c r="AF19" i="69"/>
  <c r="AE19" i="69"/>
  <c r="AI45" i="70"/>
  <c r="AH45" i="70"/>
  <c r="AG45" i="70"/>
  <c r="AF45" i="70"/>
  <c r="AE45" i="70"/>
  <c r="AI42" i="70"/>
  <c r="AH42" i="70"/>
  <c r="AG42" i="70"/>
  <c r="AF42" i="70"/>
  <c r="AE42" i="70"/>
  <c r="AI39" i="70"/>
  <c r="AH39" i="70"/>
  <c r="AG39" i="70"/>
  <c r="AF39" i="70"/>
  <c r="AE39" i="70"/>
  <c r="AI36" i="70"/>
  <c r="AH36" i="70"/>
  <c r="AG36" i="70"/>
  <c r="AF36" i="70"/>
  <c r="AE36" i="70"/>
  <c r="AI33" i="70"/>
  <c r="AH33" i="70"/>
  <c r="AG33" i="70"/>
  <c r="AF33" i="70"/>
  <c r="AE33" i="70"/>
  <c r="AI27" i="70"/>
  <c r="AH27" i="70"/>
  <c r="AG27" i="70"/>
  <c r="AF27" i="70"/>
  <c r="AE27" i="70"/>
  <c r="AI24" i="70"/>
  <c r="AH24" i="70"/>
  <c r="AG24" i="70"/>
  <c r="AF24" i="70"/>
  <c r="AE24" i="70"/>
  <c r="AI21" i="70"/>
  <c r="AH21" i="70"/>
  <c r="AG21" i="70"/>
  <c r="AF21" i="70"/>
  <c r="AE21" i="70"/>
  <c r="AI18" i="70"/>
  <c r="AH18" i="70"/>
  <c r="AG18" i="70"/>
  <c r="AF18" i="70"/>
  <c r="AE18" i="70"/>
  <c r="AI15" i="70"/>
  <c r="AH15" i="70"/>
  <c r="AG15" i="70"/>
  <c r="AF15" i="70"/>
  <c r="AE15" i="70"/>
  <c r="A2" i="147" l="1"/>
  <c r="A2" i="174"/>
  <c r="A2" i="94"/>
  <c r="A2" i="118"/>
  <c r="A2" i="152"/>
  <c r="A2" i="144"/>
  <c r="A2" i="154"/>
  <c r="A2" i="74"/>
  <c r="A2" i="71"/>
  <c r="A2" i="73"/>
  <c r="A2" i="80"/>
  <c r="A2" i="14"/>
  <c r="A2" i="149"/>
  <c r="A2" i="141"/>
  <c r="A2" i="92"/>
  <c r="A2" i="78"/>
  <c r="A2" i="146"/>
  <c r="A2" i="131"/>
  <c r="A2" i="88"/>
  <c r="A2" i="95"/>
  <c r="A2" i="67"/>
  <c r="A2" i="75"/>
  <c r="A2" i="96"/>
  <c r="A2" i="70"/>
  <c r="A2" i="63"/>
  <c r="A2" i="61"/>
  <c r="A2" i="65"/>
  <c r="A2" i="150"/>
  <c r="A2" i="115"/>
  <c r="A2" i="132"/>
  <c r="A2" i="151"/>
  <c r="A2" i="143"/>
  <c r="A2" i="116"/>
  <c r="A2" i="93"/>
  <c r="A2" i="64"/>
  <c r="A2" i="69"/>
  <c r="A2" i="72"/>
  <c r="A2" i="157"/>
  <c r="A2" i="13"/>
  <c r="A2" i="148"/>
  <c r="A2" i="138"/>
  <c r="A2" i="176"/>
  <c r="A2" i="91"/>
  <c r="A2" i="83"/>
  <c r="A2" i="62"/>
  <c r="A2" i="155"/>
  <c r="A2" i="145"/>
  <c r="A2" i="89"/>
  <c r="A2" i="90"/>
  <c r="A2" i="81"/>
  <c r="A2" i="76"/>
  <c r="A2" i="142"/>
  <c r="A2" i="98"/>
  <c r="A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Newby</author>
  </authors>
  <commentList>
    <comment ref="C12" authorId="0" shapeId="0" xr:uid="{24B6092F-FE6F-4E3A-BE45-4C915E7A9D0B}">
      <text>
        <r>
          <rPr>
            <b/>
            <sz val="9"/>
            <color indexed="81"/>
            <rFont val="Tahoma"/>
            <family val="2"/>
          </rPr>
          <t xml:space="preserve">Required for Table 7.6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<sst xmlns="http://schemas.openxmlformats.org/spreadsheetml/2006/main" count="45891" uniqueCount="3336">
  <si>
    <t xml:space="preserve"> </t>
  </si>
  <si>
    <t>Opex</t>
  </si>
  <si>
    <t>£m</t>
  </si>
  <si>
    <t>No.</t>
  </si>
  <si>
    <t>Unit</t>
  </si>
  <si>
    <t>Net Costs</t>
  </si>
  <si>
    <t>Capex</t>
  </si>
  <si>
    <t>Checks</t>
  </si>
  <si>
    <t>Expenditure Group 1</t>
  </si>
  <si>
    <t>Expenditure Group 2</t>
  </si>
  <si>
    <t>Direct Opex</t>
  </si>
  <si>
    <t>Cost</t>
  </si>
  <si>
    <t>Date of Submission:</t>
  </si>
  <si>
    <t>Regulatory Reporting Pack</t>
  </si>
  <si>
    <t>Regulatory Reporting Pack Template</t>
  </si>
  <si>
    <t>Please put an 'X' in this column for each table completed</t>
  </si>
  <si>
    <t>Reference</t>
  </si>
  <si>
    <t>Changes Log</t>
  </si>
  <si>
    <t>Version submitted</t>
  </si>
  <si>
    <t>Additional information submitted with this RIIO Pack or earlier</t>
  </si>
  <si>
    <t>A</t>
  </si>
  <si>
    <t>B</t>
  </si>
  <si>
    <t>C</t>
  </si>
  <si>
    <t>D</t>
  </si>
  <si>
    <t>E</t>
  </si>
  <si>
    <t>F</t>
  </si>
  <si>
    <t>G</t>
  </si>
  <si>
    <t>H</t>
  </si>
  <si>
    <t>I</t>
  </si>
  <si>
    <t>J</t>
  </si>
  <si>
    <t>K</t>
  </si>
  <si>
    <t>L</t>
  </si>
  <si>
    <t>M</t>
  </si>
  <si>
    <t>N</t>
  </si>
  <si>
    <t>Contents</t>
  </si>
  <si>
    <t>Lists</t>
  </si>
  <si>
    <t>Universal Data</t>
  </si>
  <si>
    <t>Totex</t>
  </si>
  <si>
    <t>Version Submission Control</t>
  </si>
  <si>
    <t>Date of Submission</t>
  </si>
  <si>
    <t>Calculation</t>
  </si>
  <si>
    <t>Output</t>
  </si>
  <si>
    <t>Cell intentionally blank</t>
  </si>
  <si>
    <t>Value</t>
  </si>
  <si>
    <t>Error checking</t>
  </si>
  <si>
    <t>Annotation</t>
  </si>
  <si>
    <t>Cell Format Key</t>
  </si>
  <si>
    <t>Imported Value</t>
  </si>
  <si>
    <t>RRP Version</t>
  </si>
  <si>
    <t>Sheet Name</t>
  </si>
  <si>
    <t>Changes Made</t>
  </si>
  <si>
    <t>Change Made By</t>
  </si>
  <si>
    <t>Company Name:</t>
  </si>
  <si>
    <t>Company Short Name:</t>
  </si>
  <si>
    <t>Submitted Date:</t>
  </si>
  <si>
    <t>Reporting Year - 1</t>
  </si>
  <si>
    <t>Reporting Year:</t>
  </si>
  <si>
    <t>Reporting Year + 1</t>
  </si>
  <si>
    <t>Reporting Year + 2</t>
  </si>
  <si>
    <t>Reporting Year + 3</t>
  </si>
  <si>
    <t>Reporting Year + 4</t>
  </si>
  <si>
    <t>Reporting Year + 5</t>
  </si>
  <si>
    <t>Gross Costs</t>
  </si>
  <si>
    <t>Reporting Year</t>
  </si>
  <si>
    <t>Version Number:</t>
  </si>
  <si>
    <t>Type</t>
  </si>
  <si>
    <t>Cover</t>
  </si>
  <si>
    <t>TIM</t>
  </si>
  <si>
    <t>Outputs</t>
  </si>
  <si>
    <t>Projects</t>
  </si>
  <si>
    <t>Project Name</t>
  </si>
  <si>
    <t>RIIO-GT2</t>
  </si>
  <si>
    <t xml:space="preserve"> Name:</t>
  </si>
  <si>
    <t>Input</t>
  </si>
  <si>
    <t>End of Sheet</t>
  </si>
  <si>
    <t>Quarry &amp; Loss</t>
  </si>
  <si>
    <t>TO</t>
  </si>
  <si>
    <t>Sterilised Minerals</t>
  </si>
  <si>
    <t>Loss of Development</t>
  </si>
  <si>
    <t>Drainage</t>
  </si>
  <si>
    <t>Loss of Crop</t>
  </si>
  <si>
    <t>Workload</t>
  </si>
  <si>
    <t>Costs</t>
  </si>
  <si>
    <t>&lt;2022</t>
  </si>
  <si>
    <t>Spare13</t>
  </si>
  <si>
    <t>Spare12</t>
  </si>
  <si>
    <t>Spare11</t>
  </si>
  <si>
    <t>Spare10</t>
  </si>
  <si>
    <t>Spare9</t>
  </si>
  <si>
    <t>Spare8</t>
  </si>
  <si>
    <t>Spare7</t>
  </si>
  <si>
    <t>Spare6</t>
  </si>
  <si>
    <t>Spare5</t>
  </si>
  <si>
    <t>Spare4</t>
  </si>
  <si>
    <t>Spare3</t>
  </si>
  <si>
    <t>Spare2</t>
  </si>
  <si>
    <t>Spare1</t>
  </si>
  <si>
    <t>Project Ref</t>
  </si>
  <si>
    <t>PCFM</t>
  </si>
  <si>
    <t>PCD</t>
  </si>
  <si>
    <t>Sub Cat3</t>
  </si>
  <si>
    <t>Sub Cat2</t>
  </si>
  <si>
    <t>Sub Cat1</t>
  </si>
  <si>
    <t>Cost Cat</t>
  </si>
  <si>
    <t>Cap/Op</t>
  </si>
  <si>
    <t>Cost Area</t>
  </si>
  <si>
    <t>TO/SO</t>
  </si>
  <si>
    <t>RIIO-T2</t>
  </si>
  <si>
    <t>Physical Security Opex</t>
  </si>
  <si>
    <t>Owned Sites</t>
  </si>
  <si>
    <t>Physical Security</t>
  </si>
  <si>
    <t>Shared sites</t>
  </si>
  <si>
    <t>Shared Sites</t>
  </si>
  <si>
    <t>IT &amp; telecoms</t>
  </si>
  <si>
    <t>Property management</t>
  </si>
  <si>
    <t>HR &amp; non-operational training</t>
  </si>
  <si>
    <t>Finance, audit &amp; regulation</t>
  </si>
  <si>
    <t>Insurance</t>
  </si>
  <si>
    <t>Procurement</t>
  </si>
  <si>
    <t>CEO &amp; group management</t>
  </si>
  <si>
    <t>Project Management</t>
  </si>
  <si>
    <t>Network Design &amp; Engineering</t>
  </si>
  <si>
    <t>Engineering Management &amp; Clerical Support</t>
  </si>
  <si>
    <t>Operational IT &amp; Telecoms</t>
  </si>
  <si>
    <t>System mapping</t>
  </si>
  <si>
    <t>Network Policy (incl. R&amp;D)</t>
  </si>
  <si>
    <t>Health, Safety &amp; Environment</t>
  </si>
  <si>
    <t>Operational Training</t>
  </si>
  <si>
    <t>Stores &amp; Logistics</t>
  </si>
  <si>
    <t>Vehicles &amp; Transport</t>
  </si>
  <si>
    <t>Market Facilitation</t>
  </si>
  <si>
    <t>Network Planning</t>
  </si>
  <si>
    <t>Faults</t>
  </si>
  <si>
    <t>Pension Costs</t>
  </si>
  <si>
    <t>Pensions</t>
  </si>
  <si>
    <t>Costs outwith Totex</t>
  </si>
  <si>
    <t>Non-TIM</t>
  </si>
  <si>
    <t>Pass Through</t>
  </si>
  <si>
    <t>Provisions Movements</t>
  </si>
  <si>
    <t>Related Party Margins Disallowed</t>
  </si>
  <si>
    <t>Xoserve</t>
  </si>
  <si>
    <t>Licence Fees</t>
  </si>
  <si>
    <t>Security (Armed Guards)</t>
  </si>
  <si>
    <t>TO Non-operational Capex</t>
  </si>
  <si>
    <t>Start Date</t>
  </si>
  <si>
    <t>End Date</t>
  </si>
  <si>
    <t>IT &amp; Telecoms</t>
  </si>
  <si>
    <t>Non Op Capex</t>
  </si>
  <si>
    <t>Other IT projects &lt;£1m</t>
  </si>
  <si>
    <t>Vehicles</t>
  </si>
  <si>
    <t>ICE</t>
  </si>
  <si>
    <t>EV</t>
  </si>
  <si>
    <t>Non Operational Property</t>
  </si>
  <si>
    <t>Building Refurbishment</t>
  </si>
  <si>
    <t>EV Charging Infrastructure</t>
  </si>
  <si>
    <t>Small Tools, Equipment, Plant &amp; Machinery</t>
  </si>
  <si>
    <t>Strategic Spares</t>
  </si>
  <si>
    <t>Non-Strategic Spares</t>
  </si>
  <si>
    <t>Pension scheme admin &amp; PPF Levy</t>
  </si>
  <si>
    <t>Pension Deficit Payments relating to Established Deficit</t>
  </si>
  <si>
    <t>Cost_Movements</t>
  </si>
  <si>
    <t>Network Data</t>
  </si>
  <si>
    <t>Provisions</t>
  </si>
  <si>
    <t>Activity Indicators</t>
  </si>
  <si>
    <t>Year on Year Cost Movements</t>
  </si>
  <si>
    <t>SO</t>
  </si>
  <si>
    <t>Related Party Transactions</t>
  </si>
  <si>
    <t>Allowed</t>
  </si>
  <si>
    <t>Related Party</t>
  </si>
  <si>
    <t>Not Allowed</t>
  </si>
  <si>
    <t>Entity</t>
  </si>
  <si>
    <t>ETO</t>
  </si>
  <si>
    <t>ESO</t>
  </si>
  <si>
    <t>GTO</t>
  </si>
  <si>
    <t>GSO</t>
  </si>
  <si>
    <t>Group</t>
  </si>
  <si>
    <t>Opening Balance</t>
  </si>
  <si>
    <t>Cash Utilisation</t>
  </si>
  <si>
    <t>Unwinding of discount</t>
  </si>
  <si>
    <t>Other Movements</t>
  </si>
  <si>
    <t>Closing Balance</t>
  </si>
  <si>
    <t>Description</t>
  </si>
  <si>
    <t>n/a</t>
  </si>
  <si>
    <t>Property Management</t>
  </si>
  <si>
    <t>Non Reg - Other Group</t>
  </si>
  <si>
    <t>Non Reg - External Customer</t>
  </si>
  <si>
    <t>HR &amp; non-opertional training</t>
  </si>
  <si>
    <t>TO Direct Opex</t>
  </si>
  <si>
    <t>Network Operating Costs</t>
  </si>
  <si>
    <t>Operational Property</t>
  </si>
  <si>
    <t>SO Non-operational Capex</t>
  </si>
  <si>
    <t>TO Totex</t>
  </si>
  <si>
    <t>Capitalisation rate 1:</t>
  </si>
  <si>
    <t>Actual load related capex expenditure</t>
  </si>
  <si>
    <t>Actual asset replacement capex expenditure</t>
  </si>
  <si>
    <t>Actual other capex expenditure</t>
  </si>
  <si>
    <t>Actual non-load (opex)</t>
  </si>
  <si>
    <t>Actual indirects (opex)</t>
  </si>
  <si>
    <t>Actual non-operational capex</t>
  </si>
  <si>
    <t>Capitalisation rate 2:</t>
  </si>
  <si>
    <t>Actual Totex</t>
  </si>
  <si>
    <t>ALC</t>
  </si>
  <si>
    <t>ARC</t>
  </si>
  <si>
    <t>AOC</t>
  </si>
  <si>
    <t>ACO</t>
  </si>
  <si>
    <t>AIO</t>
  </si>
  <si>
    <t>ANC</t>
  </si>
  <si>
    <t>ALCU</t>
  </si>
  <si>
    <t>ARCU</t>
  </si>
  <si>
    <t>AOCU</t>
  </si>
  <si>
    <t>ACOU</t>
  </si>
  <si>
    <t>AIOU</t>
  </si>
  <si>
    <t>ANCU</t>
  </si>
  <si>
    <t>SO Totex</t>
  </si>
  <si>
    <t>Actual controllable opex</t>
  </si>
  <si>
    <t>SOANC</t>
  </si>
  <si>
    <t>SOACO</t>
  </si>
  <si>
    <t>Business Support Allocation</t>
  </si>
  <si>
    <t>Site</t>
  </si>
  <si>
    <t>Activity</t>
  </si>
  <si>
    <t>Asset</t>
  </si>
  <si>
    <t>Hatton</t>
  </si>
  <si>
    <t>Warrington</t>
  </si>
  <si>
    <t>Peterborough</t>
  </si>
  <si>
    <t>Compressor</t>
  </si>
  <si>
    <t>Churchover</t>
  </si>
  <si>
    <t>Bacton</t>
  </si>
  <si>
    <t>Bishop Auckland</t>
  </si>
  <si>
    <t>Pipeline</t>
  </si>
  <si>
    <t>Scope</t>
  </si>
  <si>
    <t>Unit B</t>
  </si>
  <si>
    <t>Redundant Assets PCD</t>
  </si>
  <si>
    <t>Redundant Assets</t>
  </si>
  <si>
    <t>Incentives</t>
  </si>
  <si>
    <t>Status</t>
  </si>
  <si>
    <t>Planned</t>
  </si>
  <si>
    <t>Other Costs</t>
  </si>
  <si>
    <t>SO Direct Opex</t>
  </si>
  <si>
    <t>Cyber Resilience IT</t>
  </si>
  <si>
    <t>Cyber Resilience OT</t>
  </si>
  <si>
    <t>Baseline</t>
  </si>
  <si>
    <t>Network Capability</t>
  </si>
  <si>
    <t>Load Related</t>
  </si>
  <si>
    <t>Entry</t>
  </si>
  <si>
    <t>Exit</t>
  </si>
  <si>
    <t>Offtakes</t>
  </si>
  <si>
    <t>Compressor Emissions</t>
  </si>
  <si>
    <t>Other Non Load</t>
  </si>
  <si>
    <t>Tactical Access</t>
  </si>
  <si>
    <t>Changing Customer Needs</t>
  </si>
  <si>
    <t>Recompression</t>
  </si>
  <si>
    <t>Methane Detection &amp; Quantification</t>
  </si>
  <si>
    <t>Customer Contributions</t>
  </si>
  <si>
    <t>St Fergus FEED</t>
  </si>
  <si>
    <t>Wormington FEED</t>
  </si>
  <si>
    <t>Kings Lynn</t>
  </si>
  <si>
    <t>Bacton Site Redevelopment FEED</t>
  </si>
  <si>
    <t>Kings Lynn Subsidence FEED</t>
  </si>
  <si>
    <t>Decommissioning</t>
  </si>
  <si>
    <t>Stopples</t>
  </si>
  <si>
    <t>GRAID</t>
  </si>
  <si>
    <t>Uncertainty Mechanism</t>
  </si>
  <si>
    <t>Wormington</t>
  </si>
  <si>
    <t>St Fergus</t>
  </si>
  <si>
    <t>Asset Health</t>
  </si>
  <si>
    <t>Cabs</t>
  </si>
  <si>
    <t>Cab Infrastructure</t>
  </si>
  <si>
    <t>Fire Suppression Systems</t>
  </si>
  <si>
    <t>Civils</t>
  </si>
  <si>
    <t>Pipe Supports/ Pits and Ducting</t>
  </si>
  <si>
    <t>Security and Fencing, Access and Buildings</t>
  </si>
  <si>
    <t>Treatment and Drainage, Tanks and Bunds</t>
  </si>
  <si>
    <t>Gas Generator Power Train</t>
  </si>
  <si>
    <t>Variable Speed Drive</t>
  </si>
  <si>
    <t>Vent System</t>
  </si>
  <si>
    <t>Electrical</t>
  </si>
  <si>
    <t>Site Electrical Systems</t>
  </si>
  <si>
    <t>Standby Power Supplies</t>
  </si>
  <si>
    <t>Pipelines</t>
  </si>
  <si>
    <t>Depth of Cover</t>
  </si>
  <si>
    <t>Impact Sleeves</t>
  </si>
  <si>
    <t>Pig Traps</t>
  </si>
  <si>
    <t>Pipeline, Coating and CP</t>
  </si>
  <si>
    <t>Watercourse Crossings</t>
  </si>
  <si>
    <t>Plant &amp; Equipment</t>
  </si>
  <si>
    <t>Above Ground Pipework, Cladding and CP Systems</t>
  </si>
  <si>
    <t>Filters, Scrubbers and Preheaters</t>
  </si>
  <si>
    <t>Pressure Reduction, Flow Control and Slamshut Systems</t>
  </si>
  <si>
    <t>Valves</t>
  </si>
  <si>
    <t>A22.08.1.1</t>
  </si>
  <si>
    <t>Air Intake Major Refurb</t>
  </si>
  <si>
    <t>A22.08.1.2</t>
  </si>
  <si>
    <t>Air Intake Minor Refurb</t>
  </si>
  <si>
    <t>A22.08.1.3</t>
  </si>
  <si>
    <t>Air Intake Replacement</t>
  </si>
  <si>
    <t>A22.08.1.10</t>
  </si>
  <si>
    <t>Exhaust Minor Refurb</t>
  </si>
  <si>
    <t>A22.08.1.11</t>
  </si>
  <si>
    <t>Exhaust Replacement</t>
  </si>
  <si>
    <t>A22.08.1.9</t>
  </si>
  <si>
    <t>Exhaust Major Refurb</t>
  </si>
  <si>
    <t>A22.08.1.4</t>
  </si>
  <si>
    <t>Cab Ventilation Major Refurb</t>
  </si>
  <si>
    <t>A22.08.1.5</t>
  </si>
  <si>
    <t>Cab Ventilation Minor Refurb</t>
  </si>
  <si>
    <t>A22.08.1.6</t>
  </si>
  <si>
    <t>Cab Ventilation Replacement</t>
  </si>
  <si>
    <t>A22.22.1.9</t>
  </si>
  <si>
    <t>A22.08.1.12</t>
  </si>
  <si>
    <t>Cab Structure Major Refurbishment</t>
  </si>
  <si>
    <t>A22.08.1.7</t>
  </si>
  <si>
    <t>Cab Structure Minor Refurb</t>
  </si>
  <si>
    <t>A22.08.1.8</t>
  </si>
  <si>
    <t>Cab Structure Replacement</t>
  </si>
  <si>
    <t>A22.22.1.1</t>
  </si>
  <si>
    <t>A22.22.2.8</t>
  </si>
  <si>
    <t>Minor remediation works</t>
  </si>
  <si>
    <t>A22.03.3.3</t>
  </si>
  <si>
    <t>Fire water ringmain replacement</t>
  </si>
  <si>
    <t>A22.08.2.1</t>
  </si>
  <si>
    <t>Fire Suppression Major Refurb</t>
  </si>
  <si>
    <t>A22.08.2.2</t>
  </si>
  <si>
    <t>Fire Suppression Minor Refurb</t>
  </si>
  <si>
    <t>A22.08.2.3</t>
  </si>
  <si>
    <t>Fire Suppression Replacement of Electric Water Pump System</t>
  </si>
  <si>
    <t>A22.08.2.4</t>
  </si>
  <si>
    <t>Fire Suppression Replacement of Nitrogen Bottle System (MAU)</t>
  </si>
  <si>
    <t>A22.22.1.12</t>
  </si>
  <si>
    <t>A22.03.2.10</t>
  </si>
  <si>
    <t>A22.03.2.11</t>
  </si>
  <si>
    <t>Monitoring of Structural Integrity Assets</t>
  </si>
  <si>
    <t>A22.03.2.12</t>
  </si>
  <si>
    <t>Major remediation works</t>
  </si>
  <si>
    <t>A22.18.1.1</t>
  </si>
  <si>
    <t>A22.18.1.2</t>
  </si>
  <si>
    <t>A22.18.1.3</t>
  </si>
  <si>
    <t>Relifing of Site Ducting</t>
  </si>
  <si>
    <t>A22.22.2.5</t>
  </si>
  <si>
    <t>Damaged ducting covers - Replacement</t>
  </si>
  <si>
    <t>A22.03.2.13</t>
  </si>
  <si>
    <t>A22.03.2.15</t>
  </si>
  <si>
    <t>A22.03.2.17</t>
  </si>
  <si>
    <t>A22.18.1.10</t>
  </si>
  <si>
    <t>Relifing of Pipe Supports &amp; Pits at Compressor Sites (Concrete)</t>
  </si>
  <si>
    <t>A22.18.1.11</t>
  </si>
  <si>
    <t>Relifing of Pipe Supports &amp; Pits at Compressor Sites  (Hydro Demolition)</t>
  </si>
  <si>
    <t>A22.18.1.12</t>
  </si>
  <si>
    <t>Relifing of Pipe Supports &amp; Pits at AGIs - Replace Concrete pipe supports</t>
  </si>
  <si>
    <t>A22.18.1.13</t>
  </si>
  <si>
    <t>Relifing of Pipe supports and pits AGI sites - Inspect, Remove Frame &amp; Cover &amp; Backfill</t>
  </si>
  <si>
    <t>A22.18.1.14</t>
  </si>
  <si>
    <t>Relifing of Pipe supports and pits AGI sites - Remove Chamber Walls, Inspect &amp; Backfill</t>
  </si>
  <si>
    <t>A22.18.1.4</t>
  </si>
  <si>
    <t>A22.18.1.5</t>
  </si>
  <si>
    <t>A22.18.1.6</t>
  </si>
  <si>
    <t>Relifing of Pipe Supports &amp; Pits at Compressor Sites (Steel)</t>
  </si>
  <si>
    <t>A22.18.1.7</t>
  </si>
  <si>
    <t>Relifing of Pipe Supports at AGIs – Replace Steel pipe supports</t>
  </si>
  <si>
    <t>A22.18.1.8</t>
  </si>
  <si>
    <t>Replacement of Pipeline Spring Hangers at Compressor Sites</t>
  </si>
  <si>
    <t>A22.18.1.9</t>
  </si>
  <si>
    <t>Mitigation of Settlement</t>
  </si>
  <si>
    <t>A22.03.2.1</t>
  </si>
  <si>
    <t>A22.03.2.2</t>
  </si>
  <si>
    <t>A22.03.2.3</t>
  </si>
  <si>
    <t>A22.18.2.1</t>
  </si>
  <si>
    <t>A22.18.2.2</t>
  </si>
  <si>
    <t>A22.18.2.3</t>
  </si>
  <si>
    <t>G2/G3 Access Platforms &amp; Stairs Relifing</t>
  </si>
  <si>
    <t>A22.18.2.4</t>
  </si>
  <si>
    <t>Site Access Roads and Paths Major Refurb</t>
  </si>
  <si>
    <t>A22.22.2.2</t>
  </si>
  <si>
    <t>Access Road Monitoring &amp; Replacement</t>
  </si>
  <si>
    <t>A22.03.2.4</t>
  </si>
  <si>
    <t>A22.03.2.5</t>
  </si>
  <si>
    <t>A22.03.2.6</t>
  </si>
  <si>
    <t>A22.18.2.5</t>
  </si>
  <si>
    <t>A22.18.2.6</t>
  </si>
  <si>
    <t>A22.18.2.7</t>
  </si>
  <si>
    <t>Buildings &amp; Enclosures at AGIs Major Refurb</t>
  </si>
  <si>
    <t>A22.18.2.8</t>
  </si>
  <si>
    <t>Relifing of Buildings &amp; Enclosures at Compressor Sites</t>
  </si>
  <si>
    <t>A22.18.2.10</t>
  </si>
  <si>
    <t>A22.18.2.11</t>
  </si>
  <si>
    <t>Security - Fences and Gates - AGI (Minor Works)</t>
  </si>
  <si>
    <t>A22.18.2.12</t>
  </si>
  <si>
    <t>Security - Fences and Gates - Compressor</t>
  </si>
  <si>
    <t>A22.18.2.9</t>
  </si>
  <si>
    <t>A22.22.2.7</t>
  </si>
  <si>
    <t>ISS software, cameras and monitors - Replacement</t>
  </si>
  <si>
    <t>A22.03.2.7</t>
  </si>
  <si>
    <t>A22.03.2.8</t>
  </si>
  <si>
    <t>A22.03.2.9</t>
  </si>
  <si>
    <t>A22.18.3.1</t>
  </si>
  <si>
    <t>A22.18.3.2</t>
  </si>
  <si>
    <t>A22.18.3.3</t>
  </si>
  <si>
    <t>Damaged and Broken Drainage Assets at AGIs Minor Refurb</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</si>
  <si>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</si>
  <si>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</si>
  <si>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</si>
  <si>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</si>
  <si>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</si>
  <si>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</si>
  <si>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</si>
  <si>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</si>
  <si>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</si>
  <si>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</si>
  <si>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</si>
  <si>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</si>
  <si>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</si>
  <si>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</si>
  <si>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</si>
  <si>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</si>
  <si>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</si>
  <si>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</si>
  <si>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</si>
  <si>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</si>
  <si>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</si>
  <si>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</si>
  <si>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</si>
  <si>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</si>
  <si>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</si>
  <si>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</si>
  <si>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</si>
  <si>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</si>
  <si>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</si>
  <si>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</si>
  <si>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</si>
  <si>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</si>
  <si>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</si>
  <si>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</si>
  <si>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</si>
  <si>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</si>
  <si>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</si>
  <si>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</si>
  <si>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</si>
  <si>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</si>
  <si>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</si>
  <si>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</si>
  <si>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</si>
  <si>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</si>
  <si>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</si>
  <si>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</si>
  <si>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</si>
  <si>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</si>
  <si>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</si>
  <si>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</si>
  <si>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</si>
  <si>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</si>
  <si>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</si>
  <si>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</si>
  <si>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</si>
  <si>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Replacement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</si>
  <si>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</si>
  <si>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</si>
  <si>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</si>
  <si>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</si>
  <si>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</si>
  <si>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</si>
  <si>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</si>
  <si>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</si>
  <si>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</si>
  <si>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</si>
  <si>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</si>
  <si>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</si>
  <si>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</si>
  <si>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</si>
  <si>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</si>
  <si>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</si>
  <si>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</si>
  <si>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</si>
  <si>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</si>
  <si>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</si>
  <si>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</si>
  <si>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</si>
  <si>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</si>
  <si>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</si>
  <si>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</si>
  <si>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</si>
  <si>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</si>
  <si>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</si>
  <si>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</si>
  <si>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</si>
  <si>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</si>
  <si>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</si>
  <si>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</si>
  <si>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</si>
  <si>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</si>
  <si>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</si>
  <si>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</si>
  <si>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</si>
  <si>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</si>
  <si>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</si>
  <si>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</si>
  <si>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</si>
  <si>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</si>
  <si>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</si>
  <si>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</si>
  <si>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</si>
  <si>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</si>
  <si>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</si>
  <si>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</si>
  <si>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</si>
  <si>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</si>
  <si>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</si>
  <si>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</si>
  <si>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</si>
  <si>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</si>
  <si>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</si>
  <si>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</si>
  <si>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</si>
  <si>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</si>
  <si>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</si>
  <si>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</si>
  <si>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</si>
  <si>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</si>
  <si>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</si>
  <si>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</si>
  <si>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</si>
  <si>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</si>
  <si>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</si>
  <si>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</si>
  <si>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</si>
  <si>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</si>
  <si>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</si>
  <si>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</si>
  <si>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</si>
  <si>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</si>
  <si>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</si>
  <si>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</si>
  <si>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</si>
  <si>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</si>
  <si>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</si>
  <si>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</si>
  <si>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</si>
  <si>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</si>
  <si>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</si>
  <si>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</si>
  <si>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</si>
  <si>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</si>
  <si>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</si>
  <si>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</si>
  <si>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</si>
  <si>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</si>
  <si>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</si>
  <si>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</si>
  <si>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</si>
  <si>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</si>
  <si>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</si>
  <si>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</si>
  <si>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Auxillary Equipment Major Refurb</t>
  </si>
  <si>
    <t>A22.20.1.6</t>
  </si>
  <si>
    <t>Auxillary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</si>
  <si>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</si>
  <si>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</si>
  <si>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</si>
  <si>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</si>
  <si>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</si>
  <si>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</si>
  <si>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</si>
  <si>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</si>
  <si>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</si>
  <si>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</si>
  <si>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</si>
  <si>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</si>
  <si>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</si>
  <si>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</si>
  <si>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</si>
  <si>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</si>
  <si>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</si>
  <si>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</si>
  <si>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</si>
  <si>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</si>
  <si>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</si>
  <si>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</si>
  <si>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</si>
  <si>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</si>
  <si>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</si>
  <si>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</si>
  <si>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</si>
  <si>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</si>
  <si>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</si>
  <si>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</si>
  <si>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</si>
  <si>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</si>
  <si>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</si>
  <si>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</si>
  <si>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</si>
  <si>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</si>
  <si>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</si>
  <si>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</si>
  <si>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</si>
  <si>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</si>
  <si>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</si>
  <si>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</si>
  <si>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</si>
  <si>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</si>
  <si>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</si>
  <si>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</si>
  <si>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</si>
  <si>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</si>
  <si>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</si>
  <si>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</si>
  <si>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</si>
  <si>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</si>
  <si>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</si>
  <si>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</si>
  <si>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</si>
  <si>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</si>
  <si>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</si>
  <si>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</si>
  <si>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</si>
  <si>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</si>
  <si>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</si>
  <si>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</si>
  <si>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</si>
  <si>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</si>
  <si>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</si>
  <si>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</si>
  <si>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</si>
  <si>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</si>
  <si>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</si>
  <si>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</si>
  <si>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</si>
  <si>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</si>
  <si>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</si>
  <si>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</si>
  <si>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</si>
  <si>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</si>
  <si>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</si>
  <si>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</si>
  <si>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</si>
  <si>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</si>
  <si>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</si>
  <si>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</si>
  <si>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</si>
  <si>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</si>
  <si>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</si>
  <si>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</si>
  <si>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</si>
  <si>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</si>
  <si>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</si>
  <si>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</si>
  <si>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</si>
  <si>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</si>
  <si>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</si>
  <si>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</si>
  <si>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</si>
  <si>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</si>
  <si>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</si>
  <si>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</si>
  <si>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</si>
  <si>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</si>
  <si>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</si>
  <si>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</si>
  <si>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</si>
  <si>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</si>
  <si>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</si>
  <si>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</si>
  <si>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</si>
  <si>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</si>
  <si>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</si>
  <si>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</si>
  <si>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</si>
  <si>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</si>
  <si>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</si>
  <si>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</si>
  <si>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</si>
  <si>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</si>
  <si>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</si>
  <si>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</si>
  <si>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</si>
  <si>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</si>
  <si>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</si>
  <si>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</si>
  <si>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</si>
  <si>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</si>
  <si>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</si>
  <si>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</si>
  <si>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</si>
  <si>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</si>
  <si>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</si>
  <si>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</si>
  <si>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</si>
  <si>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</si>
  <si>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</si>
  <si>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</si>
  <si>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</si>
  <si>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</si>
  <si>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</si>
  <si>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</si>
  <si>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</si>
  <si>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</si>
  <si>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</si>
  <si>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</si>
  <si>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</si>
  <si>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</si>
  <si>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</si>
  <si>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</si>
  <si>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</si>
  <si>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</si>
  <si>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</si>
  <si>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</si>
  <si>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</si>
  <si>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</si>
  <si>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</si>
  <si>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</si>
  <si>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</si>
  <si>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</si>
  <si>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</si>
  <si>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</si>
  <si>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</si>
  <si>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</si>
  <si>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</si>
  <si>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</si>
  <si>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</si>
  <si>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</si>
  <si>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</si>
  <si>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</si>
  <si>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</si>
  <si>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</si>
  <si>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</si>
  <si>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</si>
  <si>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</si>
  <si>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</si>
  <si>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</si>
  <si>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</si>
  <si>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</si>
  <si>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</si>
  <si>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</si>
  <si>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</si>
  <si>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</si>
  <si>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</si>
  <si>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</si>
  <si>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</si>
  <si>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</si>
  <si>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</si>
  <si>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</si>
  <si>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</si>
  <si>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</si>
  <si>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</si>
  <si>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</si>
  <si>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</si>
  <si>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</si>
  <si>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</si>
  <si>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</si>
  <si>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</si>
  <si>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</si>
  <si>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</si>
  <si>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</si>
  <si>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</si>
  <si>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</si>
  <si>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</si>
  <si>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</si>
  <si>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</si>
  <si>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</si>
  <si>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</si>
  <si>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</si>
  <si>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</si>
  <si>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</si>
  <si>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</si>
  <si>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</si>
  <si>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</si>
  <si>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</si>
  <si>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</si>
  <si>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</si>
  <si>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</si>
  <si>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</si>
  <si>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</si>
  <si>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</si>
  <si>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</si>
  <si>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</si>
  <si>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</si>
  <si>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</si>
  <si>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</si>
  <si>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</si>
  <si>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</si>
  <si>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</si>
  <si>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</si>
  <si>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</si>
  <si>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</si>
  <si>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</si>
  <si>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</si>
  <si>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</si>
  <si>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</si>
  <si>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</si>
  <si>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</si>
  <si>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</si>
  <si>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</si>
  <si>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</si>
  <si>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</si>
  <si>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</si>
  <si>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</si>
  <si>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Non-Lead Assets</t>
  </si>
  <si>
    <t>NARM</t>
  </si>
  <si>
    <t/>
  </si>
  <si>
    <t>UID</t>
  </si>
  <si>
    <t>03 - AIR INTAKE</t>
  </si>
  <si>
    <t>04 - EXHAUSTS</t>
  </si>
  <si>
    <t>06 - CAB VENTILATION</t>
  </si>
  <si>
    <t>09 - CIVIL ASSETS (BUILDINGS/ENCLOSURES)</t>
  </si>
  <si>
    <t>20 - FIRE SUPPRESSION</t>
  </si>
  <si>
    <t>10 - CIVIL ASSETS (DUCTING)</t>
  </si>
  <si>
    <t>12 - CIVIL ASSETS (PIPE SUPPORTS)</t>
  </si>
  <si>
    <t>08 - CIVIL ASSETS (ACCESS)</t>
  </si>
  <si>
    <t>39 - SECURITY</t>
  </si>
  <si>
    <t>07 - CIVIL ASSETS (DRAINAGE)</t>
  </si>
  <si>
    <t>13 - FUEL TANKS &amp; BUNDS</t>
  </si>
  <si>
    <t>14 - COMPRESSOR</t>
  </si>
  <si>
    <t>23 - GAS GENERATOR</t>
  </si>
  <si>
    <t>34 - POWER TURBINE</t>
  </si>
  <si>
    <t>42 - ELECTRICAL VARIABLE SPEED DRIVE</t>
  </si>
  <si>
    <t>41 - VENT SYSTEM</t>
  </si>
  <si>
    <t>16 - ELECTRICAL (INCUDING STANDBY GENERATORS)</t>
  </si>
  <si>
    <t>17 - ELECTRICAL (SAFE SHUTDOWN)</t>
  </si>
  <si>
    <t>24 - IMPACT PROTECTION</t>
  </si>
  <si>
    <t>31 - PIG TRAP</t>
  </si>
  <si>
    <t>15 - CATHODIC PROTECTION</t>
  </si>
  <si>
    <t>33 - BELOW GROUND PIPE COATING</t>
  </si>
  <si>
    <t>25 - RIVER CROSSINGS</t>
  </si>
  <si>
    <t>01 - CLADDING</t>
  </si>
  <si>
    <t>32 - ABOVE GROUND PIPE COATING</t>
  </si>
  <si>
    <t>18 - FILTER / SCRUBBERS</t>
  </si>
  <si>
    <t>35 - PREHEATERS</t>
  </si>
  <si>
    <t>21 - FLOW OR PRESSURE REGULATORS</t>
  </si>
  <si>
    <t>47 - SLAMSHUT SYSTEM</t>
  </si>
  <si>
    <t>43 - LOCALLY ACTUATED VALVES</t>
  </si>
  <si>
    <t>44 - NON RETURN VALVES</t>
  </si>
  <si>
    <t>45 - REMOTE ISOLATION VALVES</t>
  </si>
  <si>
    <t>46 - PROCESS VALVES</t>
  </si>
  <si>
    <t>Asset Health - Projects</t>
  </si>
  <si>
    <t>3rd Party Income / contribution received</t>
  </si>
  <si>
    <t>Contributions</t>
  </si>
  <si>
    <t>SIF Funding by project</t>
  </si>
  <si>
    <t>GWh</t>
  </si>
  <si>
    <t>April</t>
  </si>
  <si>
    <t>May</t>
  </si>
  <si>
    <t>June</t>
  </si>
  <si>
    <t>July</t>
  </si>
  <si>
    <t>August</t>
  </si>
  <si>
    <t>September</t>
  </si>
  <si>
    <t>October</t>
  </si>
  <si>
    <t>November</t>
  </si>
  <si>
    <t>December</t>
  </si>
  <si>
    <t>January</t>
  </si>
  <si>
    <t>February</t>
  </si>
  <si>
    <t>March</t>
  </si>
  <si>
    <t>Actual flows at system entry points</t>
  </si>
  <si>
    <t>Easington</t>
  </si>
  <si>
    <t>Bacton IP (BI)</t>
  </si>
  <si>
    <t>Bacton UKCS (BU)</t>
  </si>
  <si>
    <t>Isle of Grain</t>
  </si>
  <si>
    <t>Milford Haven</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</si>
  <si>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</si>
  <si>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</si>
  <si>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</si>
  <si>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</si>
  <si>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</si>
  <si>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</si>
  <si>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</si>
  <si>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</si>
  <si>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</si>
  <si>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</si>
  <si>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</si>
  <si>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</si>
  <si>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</si>
  <si>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</si>
  <si>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</si>
  <si>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</si>
  <si>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</si>
  <si>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</si>
  <si>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</si>
  <si>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</si>
  <si>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</si>
  <si>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</si>
  <si>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</si>
  <si>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</si>
  <si>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</si>
  <si>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Actual NTS demand (by LDZ)</t>
  </si>
  <si>
    <t>Scotland</t>
  </si>
  <si>
    <t>Northern</t>
  </si>
  <si>
    <t>North West</t>
  </si>
  <si>
    <t>North East</t>
  </si>
  <si>
    <t>East Midlands</t>
  </si>
  <si>
    <t>West Midlands</t>
  </si>
  <si>
    <t>Wales North</t>
  </si>
  <si>
    <t>Wales South</t>
  </si>
  <si>
    <t>Eastern</t>
  </si>
  <si>
    <t>North Thames</t>
  </si>
  <si>
    <t>South East</t>
  </si>
  <si>
    <t>Sothern</t>
  </si>
  <si>
    <t>South West</t>
  </si>
  <si>
    <t>Interconnector export</t>
  </si>
  <si>
    <t>Moffat</t>
  </si>
  <si>
    <t>IUK</t>
  </si>
  <si>
    <t>NTS direct connect industrials (by LDZ)</t>
  </si>
  <si>
    <t>NTS direct connect power stations (by LDZ)</t>
  </si>
  <si>
    <t>Storage</t>
  </si>
  <si>
    <t>Shrinkage</t>
  </si>
  <si>
    <t>Forecast Scenarios</t>
  </si>
  <si>
    <t>Scenario 1</t>
  </si>
  <si>
    <t>Scenario 2</t>
  </si>
  <si>
    <t>Scenario 3</t>
  </si>
  <si>
    <t>Scenario 4</t>
  </si>
  <si>
    <t>RIIO-&gt;T2</t>
  </si>
  <si>
    <t>scenario name</t>
  </si>
  <si>
    <t>entry point</t>
  </si>
  <si>
    <t>TO - IT</t>
  </si>
  <si>
    <t>SO - IT</t>
  </si>
  <si>
    <t>TO - OT</t>
  </si>
  <si>
    <t>Environmental provision</t>
  </si>
  <si>
    <t>Emission provision</t>
  </si>
  <si>
    <t>Restructuring provision - Dilap + UKOM</t>
  </si>
  <si>
    <t>Crop &amp; Quarry provision</t>
  </si>
  <si>
    <t>Pex Restructuring provision</t>
  </si>
  <si>
    <t>Pipeline data</t>
  </si>
  <si>
    <t>NTS Demand</t>
  </si>
  <si>
    <t>GWh/day</t>
  </si>
  <si>
    <t>Highest daily total demand</t>
  </si>
  <si>
    <t>NTS demand</t>
  </si>
  <si>
    <t>Peak day demand by LDZ</t>
  </si>
  <si>
    <t>Southern</t>
  </si>
  <si>
    <t>Number of transmission system incidents</t>
  </si>
  <si>
    <t>Transmission system incidents</t>
  </si>
  <si>
    <t>No</t>
  </si>
  <si>
    <t>NTS Demand &amp; System performance</t>
  </si>
  <si>
    <t>All other demands' peak day demand</t>
  </si>
  <si>
    <t>Peak day NTS shrinkage</t>
  </si>
  <si>
    <t>Compressor Stn</t>
  </si>
  <si>
    <t>Total Operating Hours</t>
  </si>
  <si>
    <t xml:space="preserve">St Fergus </t>
  </si>
  <si>
    <t>1A</t>
  </si>
  <si>
    <t>1B</t>
  </si>
  <si>
    <t>1C</t>
  </si>
  <si>
    <t>1D</t>
  </si>
  <si>
    <t>2A</t>
  </si>
  <si>
    <t>2B</t>
  </si>
  <si>
    <t>2D</t>
  </si>
  <si>
    <t>Aberdeen</t>
  </si>
  <si>
    <t>Kirriemuir</t>
  </si>
  <si>
    <t>Avonbridge</t>
  </si>
  <si>
    <t>Wooler</t>
  </si>
  <si>
    <t>Carnforth</t>
  </si>
  <si>
    <t>Nether Kellet</t>
  </si>
  <si>
    <t>Wisbech</t>
  </si>
  <si>
    <t>Huntingdon</t>
  </si>
  <si>
    <t>Diss</t>
  </si>
  <si>
    <t>Cambridge</t>
  </si>
  <si>
    <t>Alrewas</t>
  </si>
  <si>
    <t>Aylesbury</t>
  </si>
  <si>
    <t>Lockerley</t>
  </si>
  <si>
    <t>Felindre</t>
  </si>
  <si>
    <t>Hrs</t>
  </si>
  <si>
    <t>Hours Unavailable (Unplanned)</t>
  </si>
  <si>
    <t>Actual Operating Hours</t>
  </si>
  <si>
    <t>CO2 Emitted by Gas Compressors</t>
  </si>
  <si>
    <t>CO2 Emissions</t>
  </si>
  <si>
    <t>1A {W}</t>
  </si>
  <si>
    <t>1B {W}</t>
  </si>
  <si>
    <t>2A {E}</t>
  </si>
  <si>
    <t>2B {E}</t>
  </si>
  <si>
    <t>Chelmsford</t>
  </si>
  <si>
    <t>T/CO2</t>
  </si>
  <si>
    <t>T/NOx</t>
  </si>
  <si>
    <t>Methane emitted from plant</t>
  </si>
  <si>
    <t>NOx Emissions</t>
  </si>
  <si>
    <t>Methane Emissions</t>
  </si>
  <si>
    <t>Associated Equipment</t>
  </si>
  <si>
    <t>T/CH4</t>
  </si>
  <si>
    <t>Number of emissions events (ventings, escapes, etc.) from pipeline network</t>
  </si>
  <si>
    <t>Number of emissions events  (ventings, escapes, etc.) from associated equipment</t>
  </si>
  <si>
    <t>Maximum Flow</t>
  </si>
  <si>
    <t>Bacton Site Redevelopment</t>
  </si>
  <si>
    <t>Kings Lynn Subsidence</t>
  </si>
  <si>
    <t>Direct</t>
  </si>
  <si>
    <t>Materials</t>
  </si>
  <si>
    <t>Main works contractor</t>
  </si>
  <si>
    <t>Direct Company Costs</t>
  </si>
  <si>
    <t>Engineering Design</t>
  </si>
  <si>
    <t>Indirect company costs</t>
  </si>
  <si>
    <t>Peterborough FEED</t>
  </si>
  <si>
    <t>Hatton Full Project</t>
  </si>
  <si>
    <t>Direct/Shared Investment</t>
  </si>
  <si>
    <t>STEPM</t>
  </si>
  <si>
    <t>Compressor Utilisation</t>
  </si>
  <si>
    <t>Dispose/Abandon</t>
  </si>
  <si>
    <t>Unit Power Source</t>
  </si>
  <si>
    <t>Thermal Rating (MW)</t>
  </si>
  <si>
    <t>Efficiency</t>
  </si>
  <si>
    <t>Unit Power Rating</t>
  </si>
  <si>
    <t>Primary Driver</t>
  </si>
  <si>
    <t>Replacement Unit</t>
  </si>
  <si>
    <t>Unit/site max flow mcm/day</t>
  </si>
  <si>
    <t>Running Hours limitations (500hrs, 2023,2030)</t>
  </si>
  <si>
    <t>Operational Date</t>
  </si>
  <si>
    <t>Compressor Asset Data</t>
  </si>
  <si>
    <t>Decommissioned Units</t>
  </si>
  <si>
    <t>Drive Type Make / Model</t>
  </si>
  <si>
    <t>PT Last Overhaul Date</t>
  </si>
  <si>
    <t>GG Last Overhaul Date</t>
  </si>
  <si>
    <t>PT Forecast Next Overhaul Date</t>
  </si>
  <si>
    <t>GG Forecast Next Overhaul Date</t>
  </si>
  <si>
    <t>Planned Unavailability (Hours)</t>
  </si>
  <si>
    <t>Unplanned Unavailability (Hours)</t>
  </si>
  <si>
    <t>Compressor Performance and Utilisation</t>
  </si>
  <si>
    <t>Indirect</t>
  </si>
  <si>
    <t>Specialist services</t>
  </si>
  <si>
    <t>Vendor package costs</t>
  </si>
  <si>
    <t>Risk / Contingency</t>
  </si>
  <si>
    <t>Kings Lynn FEED</t>
  </si>
  <si>
    <t>null</t>
  </si>
  <si>
    <t>Total</t>
  </si>
  <si>
    <t>PSUP Capex</t>
  </si>
  <si>
    <t>New Sites</t>
  </si>
  <si>
    <t>Allocation methodology</t>
  </si>
  <si>
    <t>Capex Summary</t>
  </si>
  <si>
    <t>Regulatory Year 2021-22</t>
  </si>
  <si>
    <t>Operating Margins Overall Cost</t>
  </si>
  <si>
    <r>
      <t>OMC</t>
    </r>
    <r>
      <rPr>
        <b/>
        <vertAlign val="subscript"/>
        <sz val="10"/>
        <color indexed="8"/>
        <rFont val="Arial"/>
        <family val="2"/>
      </rPr>
      <t>t</t>
    </r>
  </si>
  <si>
    <t>(£m)</t>
  </si>
  <si>
    <t>(GWh)</t>
  </si>
  <si>
    <t>Regulatory Year 2021/22</t>
  </si>
  <si>
    <t>Cumulative Actual Data</t>
  </si>
  <si>
    <t>Operating margins</t>
  </si>
  <si>
    <t>NTS shrinkage (prompt)</t>
  </si>
  <si>
    <t>NTS shrinkage (gas trades)</t>
  </si>
  <si>
    <t>NTS shrinkage (elec trades)</t>
  </si>
  <si>
    <t>GHG Venting data</t>
  </si>
  <si>
    <t>TO PCDs</t>
  </si>
  <si>
    <t>SO PCDs</t>
  </si>
  <si>
    <t>TO Reopeners</t>
  </si>
  <si>
    <t>SO Reopeners</t>
  </si>
  <si>
    <t>TO pass through</t>
  </si>
  <si>
    <t>SO pass through</t>
  </si>
  <si>
    <t>TO Indirects</t>
  </si>
  <si>
    <t>SO Indirects</t>
  </si>
  <si>
    <t>Resilience</t>
  </si>
  <si>
    <t>Pipeline Data</t>
  </si>
  <si>
    <t>Demand &amp; Capability</t>
  </si>
  <si>
    <t>Demand Performance</t>
  </si>
  <si>
    <t>Compressor Assets</t>
  </si>
  <si>
    <t>Environment</t>
  </si>
  <si>
    <t>NIA</t>
  </si>
  <si>
    <t>SIF</t>
  </si>
  <si>
    <t>Customer Satisfaction</t>
  </si>
  <si>
    <t>BCF</t>
  </si>
  <si>
    <t>NIC</t>
  </si>
  <si>
    <t>Reopener pipeline log</t>
  </si>
  <si>
    <t xml:space="preserve">UAG volume in the relevant month divided by total Shrinkage Gas volume in the relevant month (percentage of gas volume related to UAG) multiplied by the Shrinkage Gas Costs (GC) for the relevant month </t>
  </si>
  <si>
    <t xml:space="preserve">Total costs incurred in the provision of unaccounted for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</si>
  <si>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</si>
  <si>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CV shrinkage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</si>
  <si>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</si>
  <si>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compression gas </t>
  </si>
  <si>
    <t>* The total costs incurred in the provision of the respective shrinkage components have been determined on the basis of the following:</t>
  </si>
  <si>
    <r>
      <t>'</t>
    </r>
    <r>
      <rPr>
        <b/>
        <sz val="12"/>
        <color rgb="FFFF0000"/>
        <rFont val="Arial"/>
        <family val="2"/>
      </rPr>
      <t>x</t>
    </r>
    <r>
      <rPr>
        <sz val="12"/>
        <color indexed="8"/>
        <rFont val="Arial"/>
        <family val="2"/>
      </rPr>
      <t xml:space="preserve">' indicates cells that would be populated with </t>
    </r>
    <r>
      <rPr>
        <b/>
        <sz val="12"/>
        <color indexed="8"/>
        <rFont val="Arial"/>
        <family val="2"/>
      </rPr>
      <t>forecast</t>
    </r>
    <r>
      <rPr>
        <sz val="12"/>
        <color indexed="8"/>
        <rFont val="Arial"/>
        <family val="2"/>
      </rPr>
      <t xml:space="preserve"> data at the end of 'Q2 13'</t>
    </r>
  </si>
  <si>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 at the end of 'Q2 13'</t>
    </r>
  </si>
  <si>
    <t>As an illustration:</t>
  </si>
  <si>
    <t xml:space="preserve">'Forecast' values are based upon the best information currently available and are provided in good faith. These values are subject to change in the event that further information becomes available during the course of the Formula Year.   </t>
  </si>
  <si>
    <t>The below applies to the monthly reporting packs only (not the annual RRP).</t>
  </si>
  <si>
    <t>Any amendments to previously published figures will be highlighted below.</t>
  </si>
  <si>
    <t>For actual Prompt Volume/Price target information see (prompt) worksheet</t>
  </si>
  <si>
    <t>x</t>
  </si>
  <si>
    <t>Mth</t>
  </si>
  <si>
    <t>Supplier and market charges</t>
  </si>
  <si>
    <t>Distribution Use of System costs</t>
  </si>
  <si>
    <t>Non Energy Costs</t>
  </si>
  <si>
    <t xml:space="preserve">UK Emissions Trading Scheme </t>
  </si>
  <si>
    <t>Ann</t>
  </si>
  <si>
    <t>Actual NTS Electricity Shrinkage Costs</t>
  </si>
  <si>
    <t>Actual NTS Gas Shrinkage Costs</t>
  </si>
  <si>
    <t>Average NTS Gas Shrinkage Costs</t>
  </si>
  <si>
    <t xml:space="preserve">"Worst Case Scenario" NTS Gas Shrinkage Procurement </t>
  </si>
  <si>
    <t xml:space="preserve">"Best Case Scenario" NTS Gas Shrinkage Procurement </t>
  </si>
  <si>
    <t>NTS Shrinkage - Shrinkage Procurement Reporting</t>
  </si>
  <si>
    <t>Qtr</t>
  </si>
  <si>
    <t>Sea</t>
  </si>
  <si>
    <t xml:space="preserve">Quarterly Forecast Gas Volumes </t>
  </si>
  <si>
    <t>Seasonal Forecast Gas Volumes</t>
  </si>
  <si>
    <t>NTS Shrinkage - Gas Volumes Methodology (Costs and Volumes)</t>
  </si>
  <si>
    <t>Total Costs of procurement of electricity</t>
  </si>
  <si>
    <r>
      <t>ECC</t>
    </r>
    <r>
      <rPr>
        <vertAlign val="subscript"/>
        <sz val="12"/>
        <color indexed="8"/>
        <rFont val="Arial"/>
        <family val="2"/>
      </rPr>
      <t>t,q</t>
    </r>
  </si>
  <si>
    <t>Total costs incurred in the provision of unaccounted for shrinkage gas*</t>
  </si>
  <si>
    <t>Total costs incurred in the provision of CV shrinkage gas*</t>
  </si>
  <si>
    <t>Total costs incurred in the provision of compression gas*</t>
  </si>
  <si>
    <t>Total Shrinkage Costs less ECC</t>
  </si>
  <si>
    <r>
      <t>GC</t>
    </r>
    <r>
      <rPr>
        <vertAlign val="subscript"/>
        <sz val="12"/>
        <color indexed="8"/>
        <rFont val="Arial"/>
        <family val="2"/>
      </rPr>
      <t>t,q</t>
    </r>
  </si>
  <si>
    <t>System costs (GC + ECC)</t>
  </si>
  <si>
    <r>
      <t>SC</t>
    </r>
    <r>
      <rPr>
        <vertAlign val="subscript"/>
        <sz val="12"/>
        <color indexed="8"/>
        <rFont val="Arial"/>
        <family val="2"/>
      </rPr>
      <t>t</t>
    </r>
  </si>
  <si>
    <t>Data supporting system costs calculation</t>
  </si>
  <si>
    <t>EOY</t>
  </si>
  <si>
    <t>Cum Bal</t>
  </si>
  <si>
    <t>Reporting frequency
(Mth / Qtr / Ann)</t>
  </si>
  <si>
    <t>DESCRIPTION</t>
  </si>
  <si>
    <t>LICENCE TERM</t>
  </si>
  <si>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</si>
  <si>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</si>
  <si>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t>Day</t>
  </si>
  <si>
    <t>DAILY DATA</t>
  </si>
  <si>
    <t>Totals&gt;&gt;</t>
  </si>
  <si>
    <t>TOTALS</t>
  </si>
  <si>
    <t>Monthly Breakdown Totals (cost £m)</t>
  </si>
  <si>
    <t>Cost £</t>
  </si>
  <si>
    <t>Volume (Therms)</t>
  </si>
  <si>
    <t>Exercise price (p/th)</t>
  </si>
  <si>
    <t>End</t>
  </si>
  <si>
    <t>Start</t>
  </si>
  <si>
    <t>Vol Units</t>
  </si>
  <si>
    <t>Volume</t>
  </si>
  <si>
    <t>Buy/Sell</t>
  </si>
  <si>
    <t>Trade Date</t>
  </si>
  <si>
    <t>Book</t>
  </si>
  <si>
    <t>Ref</t>
  </si>
  <si>
    <t>Buy Sell</t>
  </si>
  <si>
    <t>Monthly Breakdown Totals (volume therms)</t>
  </si>
  <si>
    <t>Trades</t>
  </si>
  <si>
    <t>Volume (MWh)</t>
  </si>
  <si>
    <t>Exercise Price (£/MWh)</t>
  </si>
  <si>
    <t>Monthly Breakdown Totals (volume MWh)</t>
  </si>
  <si>
    <t>Cumulative total</t>
  </si>
  <si>
    <r>
      <t>RBIR</t>
    </r>
    <r>
      <rPr>
        <b/>
        <vertAlign val="subscript"/>
        <sz val="10"/>
        <rFont val="Arial"/>
        <family val="2"/>
      </rPr>
      <t>t</t>
    </r>
  </si>
  <si>
    <t>Residual Gas Balancing Incentive Revenue</t>
  </si>
  <si>
    <t>(£)</t>
  </si>
  <si>
    <t>(mcm)</t>
  </si>
  <si>
    <t>(%)</t>
  </si>
  <si>
    <t>(p/kWh)</t>
  </si>
  <si>
    <r>
      <t>STIP</t>
    </r>
    <r>
      <rPr>
        <b/>
        <vertAlign val="subscript"/>
        <sz val="10"/>
        <rFont val="Arial"/>
        <family val="2"/>
      </rPr>
      <t>t</t>
    </r>
  </si>
  <si>
    <r>
      <t>DLIP</t>
    </r>
    <r>
      <rPr>
        <b/>
        <vertAlign val="subscript"/>
        <sz val="10"/>
        <rFont val="Arial"/>
        <family val="2"/>
      </rPr>
      <t>t,d</t>
    </r>
  </si>
  <si>
    <r>
      <t>LPM</t>
    </r>
    <r>
      <rPr>
        <b/>
        <vertAlign val="subscript"/>
        <sz val="10"/>
        <rFont val="Arial"/>
        <family val="2"/>
      </rPr>
      <t>t,d</t>
    </r>
  </si>
  <si>
    <r>
      <t>CLP</t>
    </r>
    <r>
      <rPr>
        <b/>
        <vertAlign val="subscript"/>
        <sz val="10"/>
        <rFont val="Arial"/>
        <family val="2"/>
      </rPr>
      <t>t,d</t>
    </r>
  </si>
  <si>
    <r>
      <t>OLP</t>
    </r>
    <r>
      <rPr>
        <b/>
        <vertAlign val="subscript"/>
        <sz val="10"/>
        <rFont val="Arial"/>
        <family val="2"/>
      </rPr>
      <t>t,d</t>
    </r>
  </si>
  <si>
    <r>
      <t>DPIP</t>
    </r>
    <r>
      <rPr>
        <b/>
        <vertAlign val="subscript"/>
        <sz val="10"/>
        <rFont val="Arial"/>
        <family val="2"/>
      </rPr>
      <t>t,d</t>
    </r>
  </si>
  <si>
    <r>
      <t>PPM</t>
    </r>
    <r>
      <rPr>
        <b/>
        <vertAlign val="subscript"/>
        <sz val="10"/>
        <rFont val="Arial"/>
        <family val="2"/>
      </rPr>
      <t>t,d</t>
    </r>
  </si>
  <si>
    <r>
      <t>TMISP</t>
    </r>
    <r>
      <rPr>
        <b/>
        <vertAlign val="subscript"/>
        <sz val="10"/>
        <rFont val="Arial"/>
        <family val="2"/>
      </rPr>
      <t>t,d</t>
    </r>
  </si>
  <si>
    <r>
      <t>TMIBP</t>
    </r>
    <r>
      <rPr>
        <b/>
        <vertAlign val="subscript"/>
        <sz val="10"/>
        <rFont val="Arial"/>
        <family val="2"/>
      </rPr>
      <t>t,d</t>
    </r>
  </si>
  <si>
    <r>
      <t>SAP</t>
    </r>
    <r>
      <rPr>
        <b/>
        <vertAlign val="subscript"/>
        <sz val="10"/>
        <rFont val="Arial"/>
        <family val="2"/>
      </rPr>
      <t>t,d</t>
    </r>
  </si>
  <si>
    <t>Daily sum of Incentive Payments</t>
  </si>
  <si>
    <t>Cumulative incentive payment</t>
  </si>
  <si>
    <t>Daily incentive payment</t>
  </si>
  <si>
    <t>Daily linepack performance measure</t>
  </si>
  <si>
    <t>Total NTS linepack on day d+1</t>
  </si>
  <si>
    <t>Total NTS linepack on day d</t>
  </si>
  <si>
    <t>Daily price performance measure</t>
  </si>
  <si>
    <t>Lowest market offer price</t>
  </si>
  <si>
    <t>Highest market offer price</t>
  </si>
  <si>
    <t xml:space="preserve">System  Average Price </t>
  </si>
  <si>
    <t>Reporting month</t>
  </si>
  <si>
    <t>Daily Linepack Incentive Payment</t>
  </si>
  <si>
    <t>Daily Price Incentive Payment</t>
  </si>
  <si>
    <t>Non-Shoulder Months</t>
  </si>
  <si>
    <t>Shoulder Months</t>
  </si>
  <si>
    <t>Cumulative Total</t>
  </si>
  <si>
    <t>Cumulative average error</t>
  </si>
  <si>
    <t>Cumulative balance</t>
  </si>
  <si>
    <t>Monthly value</t>
  </si>
  <si>
    <r>
      <t>DADF</t>
    </r>
    <r>
      <rPr>
        <b/>
        <vertAlign val="subscript"/>
        <sz val="10"/>
        <rFont val="Arial"/>
        <family val="2"/>
      </rPr>
      <t>d</t>
    </r>
  </si>
  <si>
    <r>
      <t>AD</t>
    </r>
    <r>
      <rPr>
        <b/>
        <vertAlign val="subscript"/>
        <sz val="9"/>
        <rFont val="Arial"/>
        <family val="2"/>
      </rPr>
      <t>d</t>
    </r>
  </si>
  <si>
    <r>
      <t>QDAIR</t>
    </r>
    <r>
      <rPr>
        <b/>
        <vertAlign val="subscript"/>
        <sz val="10"/>
        <rFont val="Arial"/>
        <family val="2"/>
      </rPr>
      <t>t</t>
    </r>
  </si>
  <si>
    <t>Day ahead forecast NTS throughput value</t>
  </si>
  <si>
    <t>Actual NTS throughput</t>
  </si>
  <si>
    <t>Regulatory Year</t>
  </si>
  <si>
    <t>Day Ahead Demand Forecasting Incentive Revenue</t>
  </si>
  <si>
    <t>Quality of Demand Information Incentive Revenue (d-1)</t>
  </si>
  <si>
    <t>Day Ahead Incentive Revenue</t>
  </si>
  <si>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</si>
  <si>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r>
      <t>DIY</t>
    </r>
    <r>
      <rPr>
        <b/>
        <vertAlign val="subscript"/>
        <sz val="10"/>
        <rFont val="Arial"/>
        <family val="2"/>
      </rPr>
      <t>t</t>
    </r>
  </si>
  <si>
    <r>
      <t>DFA</t>
    </r>
    <r>
      <rPr>
        <b/>
        <vertAlign val="subscript"/>
        <sz val="10"/>
        <rFont val="Arial"/>
        <family val="2"/>
      </rPr>
      <t>t</t>
    </r>
  </si>
  <si>
    <r>
      <t>DFSA</t>
    </r>
    <r>
      <rPr>
        <b/>
        <vertAlign val="subscript"/>
        <sz val="10"/>
        <rFont val="Arial"/>
        <family val="2"/>
      </rPr>
      <t>t</t>
    </r>
    <r>
      <rPr>
        <sz val="10"/>
        <rFont val="Arial"/>
        <family val="2"/>
      </rPr>
      <t/>
    </r>
  </si>
  <si>
    <r>
      <t>DFSA</t>
    </r>
    <r>
      <rPr>
        <b/>
        <vertAlign val="subscript"/>
        <sz val="10"/>
        <rFont val="Arial"/>
        <family val="2"/>
      </rPr>
      <t>t-1</t>
    </r>
  </si>
  <si>
    <r>
      <t>AIC</t>
    </r>
    <r>
      <rPr>
        <b/>
        <vertAlign val="subscript"/>
        <sz val="10"/>
        <rFont val="Arial"/>
        <family val="2"/>
      </rPr>
      <t>t</t>
    </r>
    <r>
      <rPr>
        <b/>
        <sz val="10"/>
        <rFont val="Arial"/>
        <family val="2"/>
      </rPr>
      <t xml:space="preserve"> </t>
    </r>
  </si>
  <si>
    <r>
      <t>AIC</t>
    </r>
    <r>
      <rPr>
        <b/>
        <vertAlign val="subscript"/>
        <sz val="10"/>
        <rFont val="Arial"/>
        <family val="2"/>
      </rPr>
      <t>t-1</t>
    </r>
  </si>
  <si>
    <r>
      <t>DFSA</t>
    </r>
    <r>
      <rPr>
        <b/>
        <vertAlign val="subscript"/>
        <sz val="10"/>
        <rFont val="Arial"/>
        <family val="2"/>
      </rPr>
      <t>t</t>
    </r>
  </si>
  <si>
    <r>
      <t>ASF</t>
    </r>
    <r>
      <rPr>
        <b/>
        <vertAlign val="subscript"/>
        <sz val="10"/>
        <rFont val="Arial"/>
        <family val="2"/>
      </rPr>
      <t>d,t</t>
    </r>
  </si>
  <si>
    <t>Days in Formula Year</t>
  </si>
  <si>
    <t>Day ahead demand forecasting adjustment to date</t>
  </si>
  <si>
    <t>Demand Forecasting short-cycle adjustment to date</t>
  </si>
  <si>
    <t>Demand Forecasting short-cycle adjustment for Previous Formula Year</t>
  </si>
  <si>
    <t>Average Daily Injection Capability to date</t>
  </si>
  <si>
    <t>Average Daily Injection Capability for Previous Formula Year</t>
  </si>
  <si>
    <t>Day ahead demand forecasting adjustment</t>
  </si>
  <si>
    <t>Demand Forecasting short-cycle adjustment</t>
  </si>
  <si>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</si>
  <si>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r>
      <t>DF</t>
    </r>
    <r>
      <rPr>
        <b/>
        <vertAlign val="subscript"/>
        <sz val="10"/>
        <rFont val="Arial"/>
        <family val="2"/>
      </rPr>
      <t>d-5</t>
    </r>
  </si>
  <si>
    <r>
      <t>DF</t>
    </r>
    <r>
      <rPr>
        <b/>
        <vertAlign val="subscript"/>
        <sz val="10"/>
        <rFont val="Arial"/>
        <family val="2"/>
      </rPr>
      <t>d-4</t>
    </r>
  </si>
  <si>
    <r>
      <t>DF</t>
    </r>
    <r>
      <rPr>
        <b/>
        <vertAlign val="subscript"/>
        <sz val="10"/>
        <rFont val="Arial"/>
        <family val="2"/>
      </rPr>
      <t>d-3</t>
    </r>
  </si>
  <si>
    <r>
      <t>DF</t>
    </r>
    <r>
      <rPr>
        <b/>
        <vertAlign val="subscript"/>
        <sz val="10"/>
        <rFont val="Arial"/>
        <family val="2"/>
      </rPr>
      <t>d-2</t>
    </r>
  </si>
  <si>
    <t>Demand Forecast NTS throughput value</t>
  </si>
  <si>
    <t>D-2 to D-5 demand forecasting average error</t>
  </si>
  <si>
    <t>Two to Five Days Ahead Demand Forecasting</t>
  </si>
  <si>
    <t>Cumulative value</t>
  </si>
  <si>
    <t>(£/tonne)</t>
  </si>
  <si>
    <t>(tonnes)</t>
  </si>
  <si>
    <r>
      <t>GHGIR</t>
    </r>
    <r>
      <rPr>
        <b/>
        <vertAlign val="subscript"/>
        <sz val="10"/>
        <rFont val="Arial"/>
        <family val="2"/>
      </rPr>
      <t>t</t>
    </r>
  </si>
  <si>
    <r>
      <t>VEP</t>
    </r>
    <r>
      <rPr>
        <b/>
        <vertAlign val="subscript"/>
        <sz val="10"/>
        <rFont val="Arial"/>
        <family val="2"/>
      </rPr>
      <t>t</t>
    </r>
  </si>
  <si>
    <r>
      <t>VIRP</t>
    </r>
    <r>
      <rPr>
        <b/>
        <vertAlign val="subscript"/>
        <sz val="10"/>
        <rFont val="Arial"/>
        <family val="2"/>
      </rPr>
      <t>t</t>
    </r>
  </si>
  <si>
    <r>
      <t>VIT</t>
    </r>
    <r>
      <rPr>
        <b/>
        <vertAlign val="subscript"/>
        <sz val="10"/>
        <rFont val="Arial"/>
        <family val="2"/>
      </rPr>
      <t>t</t>
    </r>
  </si>
  <si>
    <r>
      <t>VIPM</t>
    </r>
    <r>
      <rPr>
        <b/>
        <vertAlign val="subscript"/>
        <sz val="10"/>
        <rFont val="Arial"/>
        <family val="2"/>
      </rPr>
      <t>t</t>
    </r>
  </si>
  <si>
    <t>Greenhouse Gas Emissions Incentive Revenue</t>
  </si>
  <si>
    <t>Venting Emissions Performance</t>
  </si>
  <si>
    <t>Incentive reference price (in £/tonne of natural gas vented)</t>
  </si>
  <si>
    <t>Annual Venting Incentive target (tonnes)</t>
  </si>
  <si>
    <t>Natural Gas Vented from Compressors in each month</t>
  </si>
  <si>
    <t>Electric</t>
  </si>
  <si>
    <t>Unit C</t>
  </si>
  <si>
    <t xml:space="preserve">Natural Gas </t>
  </si>
  <si>
    <t>Unit A</t>
  </si>
  <si>
    <t>St. Fergus</t>
  </si>
  <si>
    <t>Unit 3B</t>
  </si>
  <si>
    <t>Unit 3A</t>
  </si>
  <si>
    <t>Unit 2D</t>
  </si>
  <si>
    <t>Unit 2B</t>
  </si>
  <si>
    <t>Unit 2A</t>
  </si>
  <si>
    <t>Unit 1D</t>
  </si>
  <si>
    <t>Unit 1C</t>
  </si>
  <si>
    <t>Unit 1B</t>
  </si>
  <si>
    <t>Unit 1A</t>
  </si>
  <si>
    <t>Kirremuir</t>
  </si>
  <si>
    <t>Unit E</t>
  </si>
  <si>
    <t>Unit D</t>
  </si>
  <si>
    <t>Power source</t>
  </si>
  <si>
    <t>Compressor station</t>
  </si>
  <si>
    <t>Venting per unit</t>
  </si>
  <si>
    <t>Site Vents</t>
  </si>
  <si>
    <t>ESD vents</t>
  </si>
  <si>
    <t>Operational process vents</t>
  </si>
  <si>
    <t>Dynamic seal emissions</t>
  </si>
  <si>
    <t>Static seal emissions</t>
  </si>
  <si>
    <t>Fuel gas purge &amp; vents</t>
  </si>
  <si>
    <t xml:space="preserve">Start-up process gas purge </t>
  </si>
  <si>
    <t>Starter vents</t>
  </si>
  <si>
    <t>Venting cause</t>
  </si>
  <si>
    <t>Time taken to Complete 
(Days)</t>
  </si>
  <si>
    <t xml:space="preserve">Length of Run
 (km) </t>
  </si>
  <si>
    <t xml:space="preserve">Type of ILI Undertaken 
(Short/Long) </t>
  </si>
  <si>
    <t>Date</t>
  </si>
  <si>
    <t>In-Line Inspection Reporting</t>
  </si>
  <si>
    <t>Floor</t>
  </si>
  <si>
    <t>Cap</t>
  </si>
  <si>
    <r>
      <t>MDI</t>
    </r>
    <r>
      <rPr>
        <vertAlign val="subscript"/>
        <sz val="11"/>
        <color indexed="8"/>
        <rFont val="Calibri"/>
        <family val="2"/>
      </rPr>
      <t>t</t>
    </r>
  </si>
  <si>
    <r>
      <t>MDINP</t>
    </r>
    <r>
      <rPr>
        <vertAlign val="subscript"/>
        <sz val="11"/>
        <color indexed="8"/>
        <rFont val="Calibri"/>
        <family val="2"/>
      </rPr>
      <t>t</t>
    </r>
  </si>
  <si>
    <r>
      <t>MDA</t>
    </r>
    <r>
      <rPr>
        <vertAlign val="subscript"/>
        <sz val="11"/>
        <color indexed="8"/>
        <rFont val="Calibri"/>
        <family val="2"/>
      </rPr>
      <t>t</t>
    </r>
  </si>
  <si>
    <r>
      <t>MADT</t>
    </r>
    <r>
      <rPr>
        <vertAlign val="subscript"/>
        <sz val="11"/>
        <color indexed="8"/>
        <rFont val="Calibri"/>
        <family val="2"/>
      </rPr>
      <t>t</t>
    </r>
  </si>
  <si>
    <r>
      <t>TQM</t>
    </r>
    <r>
      <rPr>
        <vertAlign val="subscript"/>
        <sz val="11"/>
        <color indexed="8"/>
        <rFont val="Calibri"/>
        <family val="2"/>
      </rPr>
      <t>t</t>
    </r>
  </si>
  <si>
    <r>
      <t>MDIRV</t>
    </r>
    <r>
      <rPr>
        <vertAlign val="subscript"/>
        <sz val="11"/>
        <color indexed="8"/>
        <rFont val="Calibri"/>
        <family val="2"/>
      </rPr>
      <t>t</t>
    </r>
  </si>
  <si>
    <r>
      <t>MPMV</t>
    </r>
    <r>
      <rPr>
        <vertAlign val="subscript"/>
        <sz val="11"/>
        <color indexed="8"/>
        <rFont val="Calibri"/>
        <family val="2"/>
      </rPr>
      <t>t</t>
    </r>
  </si>
  <si>
    <r>
      <t>MDV</t>
    </r>
    <r>
      <rPr>
        <vertAlign val="subscript"/>
        <sz val="11"/>
        <color indexed="8"/>
        <rFont val="Calibri"/>
        <family val="2"/>
      </rPr>
      <t>t</t>
    </r>
  </si>
  <si>
    <r>
      <t>MDT</t>
    </r>
    <r>
      <rPr>
        <vertAlign val="subscript"/>
        <sz val="11"/>
        <color indexed="8"/>
        <rFont val="Calibri"/>
        <family val="2"/>
      </rPr>
      <t>t</t>
    </r>
  </si>
  <si>
    <r>
      <t>MCIR</t>
    </r>
    <r>
      <rPr>
        <vertAlign val="subscript"/>
        <sz val="11"/>
        <color indexed="8"/>
        <rFont val="Calibri"/>
        <family val="2"/>
      </rPr>
      <t>t</t>
    </r>
  </si>
  <si>
    <r>
      <t>MCIPM</t>
    </r>
    <r>
      <rPr>
        <vertAlign val="subscript"/>
        <sz val="11"/>
        <color indexed="8"/>
        <rFont val="Calibri"/>
        <family val="2"/>
      </rPr>
      <t>t</t>
    </r>
  </si>
  <si>
    <r>
      <t>MCICD</t>
    </r>
    <r>
      <rPr>
        <vertAlign val="subscript"/>
        <sz val="11"/>
        <color indexed="8"/>
        <rFont val="Calibri"/>
        <family val="2"/>
      </rPr>
      <t>t</t>
    </r>
  </si>
  <si>
    <r>
      <t>MCITD</t>
    </r>
    <r>
      <rPr>
        <vertAlign val="subscript"/>
        <sz val="11"/>
        <color indexed="8"/>
        <rFont val="Calibri"/>
        <family val="2"/>
      </rPr>
      <t>t</t>
    </r>
  </si>
  <si>
    <r>
      <t>MW</t>
    </r>
    <r>
      <rPr>
        <vertAlign val="subscript"/>
        <sz val="11"/>
        <color indexed="8"/>
        <rFont val="Calibri"/>
        <family val="2"/>
      </rPr>
      <t>t</t>
    </r>
  </si>
  <si>
    <t>Incentive Revenue (£m)</t>
  </si>
  <si>
    <t>Performance Measure</t>
  </si>
  <si>
    <t xml:space="preserve"> Year to Date Advice Notice Days (non-RVO)</t>
  </si>
  <si>
    <t>Advice Notice Days Target</t>
  </si>
  <si>
    <t>Total Quantity of Customer Impacting Work</t>
  </si>
  <si>
    <t xml:space="preserve"> Year to Date Maintenance Days Used </t>
  </si>
  <si>
    <t>Forecast Annual Days Used Target</t>
  </si>
  <si>
    <t xml:space="preserve">Performance Measure </t>
  </si>
  <si>
    <t xml:space="preserve">Year to Date Number of Days Changed </t>
  </si>
  <si>
    <t>Year to Date Advice Notice Days Changed</t>
  </si>
  <si>
    <t xml:space="preserve">Year to Date Maintenance Plan Days Changed </t>
  </si>
  <si>
    <t xml:space="preserve">Forecast Change Target (Days) </t>
  </si>
  <si>
    <t xml:space="preserve">Forecast Annual Advice Notice Days  </t>
  </si>
  <si>
    <t xml:space="preserve">Forecast Annual Maintenance Days </t>
  </si>
  <si>
    <t xml:space="preserve">Maintenance Days Incentive (non-RVO) </t>
  </si>
  <si>
    <t>Maintenance Days Incentive (RVO)</t>
  </si>
  <si>
    <t xml:space="preserve">Maintenance Change Incentive </t>
  </si>
  <si>
    <t>Data as at Month end</t>
  </si>
  <si>
    <t>Greenhouse gas emissions venting data</t>
  </si>
  <si>
    <t>Maintenance incentive revenue</t>
  </si>
  <si>
    <t>Greenhouse gas emissions incentive revenue</t>
  </si>
  <si>
    <t>Demand forecasting adjustment</t>
  </si>
  <si>
    <t>Residual balancing data</t>
  </si>
  <si>
    <t>Units</t>
  </si>
  <si>
    <t>Constraint management revenues</t>
  </si>
  <si>
    <t>RNOEC</t>
  </si>
  <si>
    <t xml:space="preserve">Sale of Non-obligated capacity forming accelerated release </t>
  </si>
  <si>
    <t>RAREnCA</t>
  </si>
  <si>
    <t>Locational sell actions</t>
  </si>
  <si>
    <t>RLOC</t>
  </si>
  <si>
    <t>Physical renomination incentive charges</t>
  </si>
  <si>
    <t>Sale of Non-obligated Exit Capacity</t>
  </si>
  <si>
    <t>RNOExC</t>
  </si>
  <si>
    <t>Any further revenues derived by the licensee that the Authority directs to include</t>
  </si>
  <si>
    <t>RADD</t>
  </si>
  <si>
    <t>Constraint management costs</t>
  </si>
  <si>
    <t>Operational buying back of entry capacity</t>
  </si>
  <si>
    <t>EnCMOpC</t>
  </si>
  <si>
    <t>Locational buy actions</t>
  </si>
  <si>
    <t>Turnup or turndown contracts</t>
  </si>
  <si>
    <t>Operational Buying back of exit capacity</t>
  </si>
  <si>
    <t>ExCMOpC</t>
  </si>
  <si>
    <t>ExBBCNLRA</t>
  </si>
  <si>
    <t>Investment constraint management costs (entry)</t>
  </si>
  <si>
    <t>EnCMInvC</t>
  </si>
  <si>
    <t>Investment constraint management (exit)</t>
  </si>
  <si>
    <t>ExCMInvC</t>
  </si>
  <si>
    <t>Gas Day</t>
  </si>
  <si>
    <t>Location</t>
  </si>
  <si>
    <t>Entry/Exit</t>
  </si>
  <si>
    <t>Locational Trades</t>
  </si>
  <si>
    <t>Locational Trade (Buy/Sell)</t>
  </si>
  <si>
    <t>No. of locational bids offered/taken</t>
  </si>
  <si>
    <t>Price Range</t>
  </si>
  <si>
    <t>Total Vol (kWh)</t>
  </si>
  <si>
    <t>Total Value (£)</t>
  </si>
  <si>
    <t>Operational Buyback of Capacity</t>
  </si>
  <si>
    <t>Days Applicable</t>
  </si>
  <si>
    <t>Contract Summary</t>
  </si>
  <si>
    <t>Gas Constraints</t>
  </si>
  <si>
    <t>Gas Constraint events</t>
  </si>
  <si>
    <t>4.1</t>
  </si>
  <si>
    <t>4.2</t>
  </si>
  <si>
    <t>4.3</t>
  </si>
  <si>
    <t>4.4</t>
  </si>
  <si>
    <t>4.5</t>
  </si>
  <si>
    <t>4.6</t>
  </si>
  <si>
    <t>4.7</t>
  </si>
  <si>
    <t>4.8</t>
  </si>
  <si>
    <t>5.1</t>
  </si>
  <si>
    <t>5.2</t>
  </si>
  <si>
    <t>5.3</t>
  </si>
  <si>
    <t>5.4</t>
  </si>
  <si>
    <t>5.5</t>
  </si>
  <si>
    <t>5.6</t>
  </si>
  <si>
    <t>5.7</t>
  </si>
  <si>
    <t>5.8</t>
  </si>
  <si>
    <t>6.1</t>
  </si>
  <si>
    <t>6.2</t>
  </si>
  <si>
    <t>6.3</t>
  </si>
  <si>
    <t>6.4</t>
  </si>
  <si>
    <t>6.5</t>
  </si>
  <si>
    <t>6.6</t>
  </si>
  <si>
    <t>6.7</t>
  </si>
  <si>
    <t>6.8</t>
  </si>
  <si>
    <t>%</t>
  </si>
  <si>
    <t>number</t>
  </si>
  <si>
    <t>ILI Digs</t>
  </si>
  <si>
    <t>Annual predicted anomaly interventions</t>
  </si>
  <si>
    <t>Actual annual anomaly interventions required</t>
  </si>
  <si>
    <t>Annual anomaly interventions analysed, mitigation identified, and implemented</t>
  </si>
  <si>
    <t>Forecast Annual Maintenance Workload Days</t>
  </si>
  <si>
    <t>2019/20</t>
  </si>
  <si>
    <t>Formula Year 2019/20</t>
  </si>
  <si>
    <t>Asset Health - Costs</t>
  </si>
  <si>
    <t>Asset Health - Workload</t>
  </si>
  <si>
    <t>Major Projects</t>
  </si>
  <si>
    <t>IT Asset Refresh</t>
  </si>
  <si>
    <t>Technical Asset Refresh</t>
  </si>
  <si>
    <t>National Grid Gas Plc</t>
  </si>
  <si>
    <t>TO Price Control Deliverables</t>
  </si>
  <si>
    <t>2021/22</t>
  </si>
  <si>
    <t>2022/23</t>
  </si>
  <si>
    <t>2023/24</t>
  </si>
  <si>
    <t>2024/25</t>
  </si>
  <si>
    <t>2025/26</t>
  </si>
  <si>
    <t>Baseline Allowed NARM Expenditure</t>
  </si>
  <si>
    <t>Allowance</t>
  </si>
  <si>
    <t>SpC 3.1</t>
  </si>
  <si>
    <t>£m 18/19 prices</t>
  </si>
  <si>
    <t>Adjustment</t>
  </si>
  <si>
    <r>
      <t>CROTA</t>
    </r>
    <r>
      <rPr>
        <vertAlign val="subscript"/>
        <sz val="10"/>
        <color theme="1"/>
        <rFont val="Verdana"/>
        <family val="2"/>
      </rPr>
      <t>t</t>
    </r>
  </si>
  <si>
    <t>SpC 3.2</t>
  </si>
  <si>
    <r>
      <t>CRITA</t>
    </r>
    <r>
      <rPr>
        <vertAlign val="subscript"/>
        <sz val="10"/>
        <color theme="1"/>
        <rFont val="Verdana"/>
        <family val="2"/>
      </rPr>
      <t>t</t>
    </r>
  </si>
  <si>
    <t>SpC 3.3</t>
  </si>
  <si>
    <t>Physical security Price Control Deliverable</t>
  </si>
  <si>
    <t>SpC 3.4</t>
  </si>
  <si>
    <t>Net zero and Re-opener development fund use it or lose it allowance</t>
  </si>
  <si>
    <t>SpC 3.5</t>
  </si>
  <si>
    <t>Net Zero And Re-opener Development Fund UIOLI</t>
  </si>
  <si>
    <t>Bacton terminal site redevelopment Price Control Deliverable</t>
  </si>
  <si>
    <t>SpC 3.10</t>
  </si>
  <si>
    <t>Bacton terminal site redevelopment PCD</t>
  </si>
  <si>
    <t>Compressor emissions Price Control Deliverable</t>
  </si>
  <si>
    <t>SpC 3.11</t>
  </si>
  <si>
    <t>King's Lynn subsidence Price Control Deliverable</t>
  </si>
  <si>
    <t>SpC 3.12</t>
  </si>
  <si>
    <t>Funded incremental obligated capacity Price Control Deliverable</t>
  </si>
  <si>
    <t>SpC 3.13</t>
  </si>
  <si>
    <t>Funded incremental obligated capacity PCD</t>
  </si>
  <si>
    <t>Asset health - non lead assets Price Control Deliverable</t>
  </si>
  <si>
    <t>SpC 3.15</t>
  </si>
  <si>
    <t>Redundant Assets Price Control Deliverable</t>
  </si>
  <si>
    <t>SpC 3.16</t>
  </si>
  <si>
    <t>SO Price Control Deliverables</t>
  </si>
  <si>
    <t>TO Re-openers</t>
  </si>
  <si>
    <t>Cyber Resilience OT Re-opener</t>
  </si>
  <si>
    <r>
      <t>CROTO</t>
    </r>
    <r>
      <rPr>
        <vertAlign val="subscript"/>
        <sz val="12"/>
        <color theme="1"/>
        <rFont val="Verdana"/>
        <family val="2"/>
      </rPr>
      <t>t</t>
    </r>
  </si>
  <si>
    <t xml:space="preserve">Adjustment </t>
  </si>
  <si>
    <t>Cyber Resilience IT Re-opener</t>
  </si>
  <si>
    <r>
      <t>CRITO</t>
    </r>
    <r>
      <rPr>
        <vertAlign val="subscript"/>
        <sz val="12"/>
        <color theme="1"/>
        <rFont val="Verdana"/>
        <family val="2"/>
      </rPr>
      <t>t</t>
    </r>
  </si>
  <si>
    <t>Physical Security Re-opener</t>
  </si>
  <si>
    <t>Physical Security Re-Opener</t>
  </si>
  <si>
    <t xml:space="preserve">Net zero Re-opener </t>
  </si>
  <si>
    <t>Bacton terminal site redevelopment Re-opener</t>
  </si>
  <si>
    <t>Bacton terminal site redevelopment Re-Opener</t>
  </si>
  <si>
    <t>Compressor emissions Re-opener</t>
  </si>
  <si>
    <t>Compressor emissions Re-Opener</t>
  </si>
  <si>
    <t>King's Lynn subsidence Re-opener</t>
  </si>
  <si>
    <t>Funded incremental obligated capacity Re-opener</t>
  </si>
  <si>
    <t>Baseline Allowed NARM Re-opener</t>
  </si>
  <si>
    <t>Asset health – non lead assets Re-opener</t>
  </si>
  <si>
    <t>Asset health - non lead assets Re-opener</t>
  </si>
  <si>
    <t>SO Re-openers</t>
  </si>
  <si>
    <r>
      <t>CROTO</t>
    </r>
    <r>
      <rPr>
        <vertAlign val="subscript"/>
        <sz val="10"/>
        <color theme="1"/>
        <rFont val="Verdana"/>
        <family val="2"/>
      </rPr>
      <t>t</t>
    </r>
  </si>
  <si>
    <r>
      <t>CROTRE</t>
    </r>
    <r>
      <rPr>
        <vertAlign val="subscript"/>
        <sz val="10"/>
        <color theme="1"/>
        <rFont val="Verdana"/>
        <family val="2"/>
      </rPr>
      <t>t</t>
    </r>
  </si>
  <si>
    <r>
      <t>CRITO</t>
    </r>
    <r>
      <rPr>
        <vertAlign val="subscript"/>
        <sz val="10"/>
        <color theme="1"/>
        <rFont val="Verdana"/>
        <family val="2"/>
      </rPr>
      <t>t</t>
    </r>
  </si>
  <si>
    <t>Opex escalator</t>
  </si>
  <si>
    <t>TO Opex escalator</t>
  </si>
  <si>
    <t>SpC 3.18</t>
  </si>
  <si>
    <t>BCAI</t>
  </si>
  <si>
    <t>BCAPEX</t>
  </si>
  <si>
    <t>UMTERM calculation</t>
  </si>
  <si>
    <t>Non-operational IT Capex Re-opener</t>
  </si>
  <si>
    <t>SpC 3.7</t>
  </si>
  <si>
    <t>TO Pass through</t>
  </si>
  <si>
    <t>Pass-through costs</t>
  </si>
  <si>
    <t>NTS Transportation Owner Licenced Activity</t>
  </si>
  <si>
    <t>SpC 6.1</t>
  </si>
  <si>
    <t>Prescribed Rates</t>
  </si>
  <si>
    <t>Pension Scheme Established Deficit repair</t>
  </si>
  <si>
    <t>Bad Debt</t>
  </si>
  <si>
    <t>Secretary of State in respect of Policing Costs</t>
  </si>
  <si>
    <t>PARCA Termination Value</t>
  </si>
  <si>
    <t>Gas conveyed to Independent Systems</t>
  </si>
  <si>
    <t>SpC 6.2</t>
  </si>
  <si>
    <t>Hy-Net</t>
  </si>
  <si>
    <t xml:space="preserve">Provisional Bad Debt cost </t>
  </si>
  <si>
    <t>Actual Bad Debt cost incurred</t>
  </si>
  <si>
    <t>Interest income accrued adjustment</t>
  </si>
  <si>
    <t>Bad Debt costs incurred</t>
  </si>
  <si>
    <t>Recovered Bad Debt</t>
  </si>
  <si>
    <t>Eligible Bad Debt Costs adjustment</t>
  </si>
  <si>
    <t>Gas conveyed to Independent systems</t>
  </si>
  <si>
    <t>Bulk Price Differential</t>
  </si>
  <si>
    <t>Amount to pay Scotland Gas Networks plc</t>
  </si>
  <si>
    <t>Amount to pay Wales &amp; West Utilities Limited</t>
  </si>
  <si>
    <t>Price index for 2018/19</t>
  </si>
  <si>
    <t>Independent Systems</t>
  </si>
  <si>
    <t>ACPSt calculation</t>
  </si>
  <si>
    <t>Scotland Gas Networks plc</t>
  </si>
  <si>
    <t>Forecast price index for year t</t>
  </si>
  <si>
    <t>ACPWt calculation</t>
  </si>
  <si>
    <t>Wales &amp; West Utilities Limited</t>
  </si>
  <si>
    <t xml:space="preserve">Hy-net FEED study </t>
  </si>
  <si>
    <t>Hynet FEED study costs</t>
  </si>
  <si>
    <t>SO Pass through</t>
  </si>
  <si>
    <t>SO Pass-through costs</t>
  </si>
  <si>
    <t>CDSP Costs</t>
  </si>
  <si>
    <t>SpC 6.3</t>
  </si>
  <si>
    <t>Pension Scheme Established Deficit</t>
  </si>
  <si>
    <t xml:space="preserve">SO Bad Debt </t>
  </si>
  <si>
    <r>
      <t>SOBDA</t>
    </r>
    <r>
      <rPr>
        <vertAlign val="subscript"/>
        <sz val="10"/>
        <rFont val="Verdana"/>
        <family val="2"/>
      </rPr>
      <t>t</t>
    </r>
  </si>
  <si>
    <r>
      <t>SOBD</t>
    </r>
    <r>
      <rPr>
        <b/>
        <vertAlign val="subscript"/>
        <sz val="10"/>
        <rFont val="Verdana"/>
        <family val="2"/>
      </rPr>
      <t>t</t>
    </r>
  </si>
  <si>
    <t>CNIA</t>
  </si>
  <si>
    <t>-</t>
  </si>
  <si>
    <t>Customer satisfaction survey ODI</t>
  </si>
  <si>
    <t>SpC 4.2</t>
  </si>
  <si>
    <t>Environmental scorecard ODI</t>
  </si>
  <si>
    <t>SpC 4.3</t>
  </si>
  <si>
    <t>Ex-Ante Base Revenue</t>
  </si>
  <si>
    <t>EABR</t>
  </si>
  <si>
    <t>Revenue adjustment factor</t>
  </si>
  <si>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</si>
  <si>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</si>
  <si>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</si>
  <si>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</si>
  <si>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</si>
  <si>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</si>
  <si>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</si>
  <si>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</si>
  <si>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</si>
  <si>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</si>
  <si>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</si>
  <si>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Customer Satisfaction Survey score</t>
  </si>
  <si>
    <t>CSPt</t>
  </si>
  <si>
    <t>Factor</t>
  </si>
  <si>
    <t>Constraint management incentive revenue</t>
  </si>
  <si>
    <t>SpC 5.5</t>
  </si>
  <si>
    <t xml:space="preserve">Revenue from accelerated release of Incremental Obligated Entry Capacity from sales of Non-Obligated Entry Capacity at an NTS Entry Point </t>
  </si>
  <si>
    <t>Exit Capacity buyback costs</t>
  </si>
  <si>
    <t>Constraint management revenue</t>
  </si>
  <si>
    <t>Constraint Management incentive revenue</t>
  </si>
  <si>
    <t>Constraint management sharing factor</t>
  </si>
  <si>
    <t>CMSF</t>
  </si>
  <si>
    <t>Constraint management target cost</t>
  </si>
  <si>
    <t>CMOpTC</t>
  </si>
  <si>
    <t>Constraint management performance</t>
  </si>
  <si>
    <t>CMOpPM</t>
  </si>
  <si>
    <t>Constraint management investment cost</t>
  </si>
  <si>
    <t>CMInvC</t>
  </si>
  <si>
    <t>Provisonal CMIR</t>
  </si>
  <si>
    <t>Annual lower limit on constraint management incentive revenue</t>
  </si>
  <si>
    <t>Annual upper limit on constraint management incentive revenue</t>
  </si>
  <si>
    <t>CM operational costs for Entry Capacity and Exit Capacity</t>
  </si>
  <si>
    <t>Revenue from Non-obligated entry capacity</t>
  </si>
  <si>
    <t xml:space="preserve">Revenue from locational sell actions and physical renomination incentive charges </t>
  </si>
  <si>
    <t>Revenue from the sale of Non-obligated Exit Capacity</t>
  </si>
  <si>
    <t xml:space="preserve">Any further revenues that the Authority has directed to include </t>
  </si>
  <si>
    <t>Entry capacity operational CM cost term</t>
  </si>
  <si>
    <t>Exit capacity operational CM cost term</t>
  </si>
  <si>
    <t>Constraint management operational costs</t>
  </si>
  <si>
    <t>Entry capacity investment CM cost term</t>
  </si>
  <si>
    <t>Exit capacity investment CM cost term</t>
  </si>
  <si>
    <t>Constraint management investment costs</t>
  </si>
  <si>
    <t xml:space="preserve">Constraint Management base target </t>
  </si>
  <si>
    <t xml:space="preserve">Variation to the Constraint Management target </t>
  </si>
  <si>
    <t xml:space="preserve">Constraint Management operational target </t>
  </si>
  <si>
    <t>Residual balancing costs</t>
  </si>
  <si>
    <t>SpC 5.6</t>
  </si>
  <si>
    <t>Operating Margin costs</t>
  </si>
  <si>
    <t>Shrinkage and compressor elec costs</t>
  </si>
  <si>
    <t>Residual balancing incentive revenue</t>
  </si>
  <si>
    <t>Quality of day ahead demand forecasting incentive revenue</t>
  </si>
  <si>
    <t>Green house gas incentive revenue</t>
  </si>
  <si>
    <t>NTS External cost SO Revenue</t>
  </si>
  <si>
    <t>Net Residual Balancing costs</t>
  </si>
  <si>
    <t>Basic Net Neutrality Amount</t>
  </si>
  <si>
    <t>BasicNet</t>
  </si>
  <si>
    <t>Adjustment Net Neutrality Amount</t>
  </si>
  <si>
    <t>AdjustNet</t>
  </si>
  <si>
    <r>
      <t>Residual Gas Balancing Incentive Revenue (RBIR</t>
    </r>
    <r>
      <rPr>
        <b/>
        <vertAlign val="subscript"/>
        <sz val="12"/>
        <color theme="1"/>
        <rFont val="Gili"/>
      </rPr>
      <t>t</t>
    </r>
    <r>
      <rPr>
        <b/>
        <sz val="12"/>
        <color theme="1"/>
        <rFont val="Gili"/>
      </rPr>
      <t>)</t>
    </r>
  </si>
  <si>
    <t>Sum of the total daily incentive payments</t>
  </si>
  <si>
    <t>Maximum residual gas balancing incentive</t>
  </si>
  <si>
    <r>
      <t>Total Daily Incentive Payments (STIP</t>
    </r>
    <r>
      <rPr>
        <b/>
        <vertAlign val="subscript"/>
        <sz val="12"/>
        <color theme="1"/>
        <rFont val="Gili"/>
      </rPr>
      <t>t</t>
    </r>
    <r>
      <rPr>
        <b/>
        <sz val="12"/>
        <color theme="1"/>
        <rFont val="Gili"/>
      </rPr>
      <t>)</t>
    </r>
  </si>
  <si>
    <t>Sum of daily price incentive payment</t>
  </si>
  <si>
    <t>Sum of daily linepack incentive payment</t>
  </si>
  <si>
    <r>
      <t>Quality of Demand Forecast incentive revenue (QDAIR</t>
    </r>
    <r>
      <rPr>
        <b/>
        <vertAlign val="subscript"/>
        <sz val="12"/>
        <color theme="1"/>
        <rFont val="Gili"/>
      </rPr>
      <t>t</t>
    </r>
    <r>
      <rPr>
        <b/>
        <sz val="12"/>
        <color theme="1"/>
        <rFont val="Gili"/>
      </rPr>
      <t>)</t>
    </r>
  </si>
  <si>
    <t>Day ahead demand forecasting incentivised average forecast error</t>
  </si>
  <si>
    <t>mcm/d</t>
  </si>
  <si>
    <t>mcm</t>
  </si>
  <si>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</si>
  <si>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</si>
  <si>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Actual NTS throughput value</t>
  </si>
  <si>
    <r>
      <t>Demand forecasting short-cycle storage adjustment (DFSA</t>
    </r>
    <r>
      <rPr>
        <b/>
        <vertAlign val="subscript"/>
        <sz val="12"/>
        <color theme="1"/>
        <rFont val="Gili"/>
      </rPr>
      <t>t</t>
    </r>
    <r>
      <rPr>
        <b/>
        <sz val="12"/>
        <color theme="1"/>
        <rFont val="Gili"/>
      </rPr>
      <t>)</t>
    </r>
  </si>
  <si>
    <t>Average annual capability to have gas injected</t>
  </si>
  <si>
    <t>Demand forecasting adjustment continuous improvement factor</t>
  </si>
  <si>
    <t>Demand forecasting short-cycle storage adjustment</t>
  </si>
  <si>
    <r>
      <t>Average annual capability to have gas injected (AIC</t>
    </r>
    <r>
      <rPr>
        <b/>
        <vertAlign val="subscript"/>
        <sz val="12"/>
        <color theme="1"/>
        <rFont val="Gili"/>
      </rPr>
      <t>t</t>
    </r>
    <r>
      <rPr>
        <b/>
        <sz val="12"/>
        <color theme="1"/>
        <rFont val="Gili"/>
      </rPr>
      <t>)</t>
    </r>
  </si>
  <si>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</si>
  <si>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</si>
  <si>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Greenhouse Gas Emissions Incentive Revenue (GHGIR</t>
    </r>
    <r>
      <rPr>
        <b/>
        <vertAlign val="subscript"/>
        <sz val="12"/>
        <color theme="1"/>
        <rFont val="Gili"/>
      </rPr>
      <t>t</t>
    </r>
    <r>
      <rPr>
        <b/>
        <sz val="12"/>
        <color theme="1"/>
        <rFont val="Gili"/>
      </rPr>
      <t>)</t>
    </r>
  </si>
  <si>
    <t xml:space="preserve">Venting emissions performance </t>
  </si>
  <si>
    <t>Greenhouse gas incentive revenue</t>
  </si>
  <si>
    <r>
      <t>Venting Emissions Performance (VEP</t>
    </r>
    <r>
      <rPr>
        <b/>
        <vertAlign val="subscript"/>
        <sz val="12"/>
        <color theme="1"/>
        <rFont val="Gili"/>
      </rPr>
      <t>t</t>
    </r>
    <r>
      <rPr>
        <b/>
        <sz val="12"/>
        <color theme="1"/>
        <rFont val="Gili"/>
      </rPr>
      <t>)</t>
    </r>
  </si>
  <si>
    <t xml:space="preserve">Venting incentive performance measure </t>
  </si>
  <si>
    <t>tonnes</t>
  </si>
  <si>
    <t>Venting incentive target</t>
  </si>
  <si>
    <t>Venting incentive reference price</t>
  </si>
  <si>
    <t>£/tonne</t>
  </si>
  <si>
    <t>Venting emissions performance</t>
  </si>
  <si>
    <r>
      <t>Venting incentive reference price (VIRP</t>
    </r>
    <r>
      <rPr>
        <b/>
        <vertAlign val="subscript"/>
        <sz val="12"/>
        <color theme="1"/>
        <rFont val="Gili"/>
      </rPr>
      <t>t</t>
    </r>
    <r>
      <rPr>
        <b/>
        <sz val="12"/>
        <color theme="1"/>
        <rFont val="Gili"/>
      </rPr>
      <t>)</t>
    </r>
  </si>
  <si>
    <t>Venting equivalent factor</t>
  </si>
  <si>
    <t>Non-traded carbon price</t>
  </si>
  <si>
    <t>£/tCO2e</t>
  </si>
  <si>
    <t>Venting Incentive Reference Price</t>
  </si>
  <si>
    <r>
      <t>Non-traded carbon price (NTCP</t>
    </r>
    <r>
      <rPr>
        <b/>
        <vertAlign val="subscript"/>
        <sz val="12"/>
        <color theme="1"/>
        <rFont val="Gili"/>
      </rPr>
      <t>t</t>
    </r>
    <r>
      <rPr>
        <b/>
        <sz val="12"/>
        <color theme="1"/>
        <rFont val="Gili"/>
      </rPr>
      <t>)</t>
    </r>
  </si>
  <si>
    <t>Non-traded central carbon price</t>
  </si>
  <si>
    <t xml:space="preserve">Latest non-traded carbon price (£/tCO2e) for month m as in Regulatory Year t as published in advance of month m by the Department for Business, Energy and Industrial Strategy (or any other government department from time to time taking on this responsibility) in year y prices. </t>
  </si>
  <si>
    <t>Inflation factor</t>
  </si>
  <si>
    <r>
      <t xml:space="preserve">Equal to "the arithmetic average of the monthly RPI numbers for July to December (both inclusive) preceding Regulatory Year t" </t>
    </r>
    <r>
      <rPr>
        <i/>
        <u/>
        <sz val="10"/>
        <color theme="1"/>
        <rFont val="Gili"/>
      </rPr>
      <t xml:space="preserve">divided by </t>
    </r>
    <r>
      <rPr>
        <i/>
        <sz val="10"/>
        <color theme="1"/>
        <rFont val="Gili"/>
      </rPr>
      <t xml:space="preserve">"the arithmetic average of the monthly RPI numbers for July to December (both inclusive) preceding year y". </t>
    </r>
  </si>
  <si>
    <t xml:space="preserve">Maintenance Change Incentive Revenue </t>
  </si>
  <si>
    <t>Maintenance Days Incentive Revenue (non-RVO)</t>
  </si>
  <si>
    <t>Maintenance Days Incentive Revenue (RVO)</t>
  </si>
  <si>
    <t xml:space="preserve">Maintenance Incentive Revenue </t>
  </si>
  <si>
    <t>Maintenance change incentive target</t>
  </si>
  <si>
    <t>Days</t>
  </si>
  <si>
    <t xml:space="preserve">Derived in accordance with: [MCITDt = 0.0725 * MWt] where MWt is Maintenance Workload in Days for Regulatory Year t (Links to '7.13_Maintenance_IR' of the Cost RRP). </t>
  </si>
  <si>
    <t>Total of actual Maintenance Change Days</t>
  </si>
  <si>
    <t>Maintenance change performance measure</t>
  </si>
  <si>
    <t>Maintenance Change Incentive Revenue</t>
  </si>
  <si>
    <t>Advice Notice Day target (non-RVO)</t>
  </si>
  <si>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</si>
  <si>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Advice Notice Days (non-RVO)</t>
  </si>
  <si>
    <t>Maintenance Days incentive performance measure (non-RVO)</t>
  </si>
  <si>
    <t>Maintenance Plan Days target (RVO)</t>
  </si>
  <si>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</si>
  <si>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Maintenance Plan Days (RVO)</t>
  </si>
  <si>
    <t>Total number of Maintenance Plan Days, other than Advice Notice Days, on which the licensee has undertaken Maintenance in respect of Valve Operations in Regulatory Year t. Links to '7.13_Maintenance_IR' of the Cost RRP.</t>
  </si>
  <si>
    <t>Maintenance Days performance measure (RVO)</t>
  </si>
  <si>
    <t>Maintenance Days incentive revenue (RVO)</t>
  </si>
  <si>
    <t>System costs</t>
  </si>
  <si>
    <t>NTS shrinkage costs - gross</t>
  </si>
  <si>
    <t>Shrink</t>
  </si>
  <si>
    <t xml:space="preserve">Less revenues received from 3rd parties  </t>
  </si>
  <si>
    <t>ShrinkInc</t>
  </si>
  <si>
    <t>NTS shrinkage costs - net</t>
  </si>
  <si>
    <t>Compressor electricity costs</t>
  </si>
  <si>
    <t>TO Incentives</t>
  </si>
  <si>
    <t>Other</t>
  </si>
  <si>
    <t>Gas Generator</t>
  </si>
  <si>
    <t>Line Walking / Non-CP Surveying</t>
  </si>
  <si>
    <t>Sleeves</t>
  </si>
  <si>
    <t>Crossings</t>
  </si>
  <si>
    <t>Valve Systems</t>
  </si>
  <si>
    <t>Revenue Streams</t>
  </si>
  <si>
    <t>Licence Terms</t>
  </si>
  <si>
    <t xml:space="preserve">The Constraint Management Cost Allocation Rules (RIIO-2) </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</si>
  <si>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</si>
  <si>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</si>
  <si>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Maintenance activities undertaken (Reg Year) impacting customers and requiring Maintenance Days</t>
  </si>
  <si>
    <t>Maintenance Activity</t>
  </si>
  <si>
    <t>Completed Maintenance Activities</t>
  </si>
  <si>
    <t>Potentially Impacting Activities</t>
  </si>
  <si>
    <t>Impacting Activities</t>
  </si>
  <si>
    <t>Maintenance Days Called</t>
  </si>
  <si>
    <t xml:space="preserve">In Line Inspections </t>
  </si>
  <si>
    <t>Compressor Jobs</t>
  </si>
  <si>
    <t xml:space="preserve">Defect Inspections </t>
  </si>
  <si>
    <t>Enhanced Gas Monitoring Programme (EGMP2)</t>
  </si>
  <si>
    <t xml:space="preserve">Flow Weighted Average Calorific Value (FWACV) Works </t>
  </si>
  <si>
    <t>Gas Quality, Metering &amp; UPS</t>
  </si>
  <si>
    <t>Remote Telemetry Unit (IRIS) Replacement</t>
  </si>
  <si>
    <t>New NTS Connections</t>
  </si>
  <si>
    <t>Pipeline/AGI</t>
  </si>
  <si>
    <t>IGMS/Telemetry</t>
  </si>
  <si>
    <t>DSEAR Inspections</t>
  </si>
  <si>
    <t xml:space="preserve">Remote Value Operations (RVO) </t>
  </si>
  <si>
    <t>Other (please list below)</t>
  </si>
  <si>
    <t>Changes made (in Reg Year) to Maintenance activities</t>
  </si>
  <si>
    <t>Planned Jobs</t>
  </si>
  <si>
    <t>Completed to plan</t>
  </si>
  <si>
    <t>Completed with amendments</t>
  </si>
  <si>
    <t>Replanned</t>
  </si>
  <si>
    <t>Cancelled</t>
  </si>
  <si>
    <t>(tonnes of Natural Gas)</t>
  </si>
  <si>
    <t>Non-Traded monthly Carbon Price</t>
  </si>
  <si>
    <r>
      <t>NTMCP</t>
    </r>
    <r>
      <rPr>
        <b/>
        <vertAlign val="subscript"/>
        <sz val="10"/>
        <rFont val="Arial"/>
        <family val="2"/>
      </rPr>
      <t>m,t,y</t>
    </r>
  </si>
  <si>
    <t>(£/tCO2e)</t>
  </si>
  <si>
    <t>Inflation Factor</t>
  </si>
  <si>
    <r>
      <t>IF</t>
    </r>
    <r>
      <rPr>
        <b/>
        <vertAlign val="subscript"/>
        <sz val="10"/>
        <rFont val="Arial"/>
        <family val="2"/>
      </rPr>
      <t>m,t,y</t>
    </r>
  </si>
  <si>
    <t>Venting Equivalent Factor</t>
  </si>
  <si>
    <r>
      <t>VF</t>
    </r>
    <r>
      <rPr>
        <b/>
        <vertAlign val="subscript"/>
        <sz val="10"/>
        <rFont val="Arial"/>
        <family val="2"/>
      </rPr>
      <t>t</t>
    </r>
  </si>
  <si>
    <r>
      <t>NTCP</t>
    </r>
    <r>
      <rPr>
        <b/>
        <vertAlign val="subscript"/>
        <sz val="10"/>
        <rFont val="Arial"/>
        <family val="2"/>
      </rPr>
      <t>t</t>
    </r>
  </si>
  <si>
    <t>Sum of total incentive payments to date (£)</t>
  </si>
  <si>
    <t>Final RBIRt</t>
  </si>
  <si>
    <t>Summer-21</t>
  </si>
  <si>
    <t>Q2 21</t>
  </si>
  <si>
    <t>Q3 2021</t>
  </si>
  <si>
    <t>Q4 21</t>
  </si>
  <si>
    <t>Q1 22</t>
  </si>
  <si>
    <t>Winter-21</t>
  </si>
  <si>
    <t xml:space="preserve">Other System Costs (UK ETS + Non Energy Costs) </t>
  </si>
  <si>
    <t>Prompt Gas Volume</t>
  </si>
  <si>
    <t>cont.</t>
  </si>
  <si>
    <t>Stakeholder Satisfaction</t>
  </si>
  <si>
    <t>Survey Results</t>
  </si>
  <si>
    <t>Customer Satisfaction Survey Score</t>
  </si>
  <si>
    <t>Stakeholder Satisfaction Survey Score</t>
  </si>
  <si>
    <t>System Operator</t>
  </si>
  <si>
    <t>Transmission Operator</t>
  </si>
  <si>
    <t>Baseline Allowances</t>
  </si>
  <si>
    <t>Allowances</t>
  </si>
  <si>
    <t>Uncertainty Mechanism Allowances</t>
  </si>
  <si>
    <t>Exity</t>
  </si>
  <si>
    <t>Non-Load related</t>
  </si>
  <si>
    <t>Emissions Compliance</t>
  </si>
  <si>
    <t>Resillience</t>
  </si>
  <si>
    <t>Bacton FEED</t>
  </si>
  <si>
    <t>Project Graid</t>
  </si>
  <si>
    <t>Petergorough FEED</t>
  </si>
  <si>
    <t>Business Support Costs</t>
  </si>
  <si>
    <t>RIIO-2</t>
  </si>
  <si>
    <t>Activity / project unique ref</t>
  </si>
  <si>
    <t>Activity / project name</t>
  </si>
  <si>
    <t>Status (completed, in progress, stopped, other - please specify)</t>
  </si>
  <si>
    <t>Unrecoverable NIA Expenditure (which cannot be recovered as Total NIA Expenditure) by activity / project</t>
  </si>
  <si>
    <t>Network Innovation Allowance to be recovered</t>
  </si>
  <si>
    <t>Unfunded Network Innovation Allowance costs</t>
  </si>
  <si>
    <t>Unrecoverable CNIA Expenditure</t>
  </si>
  <si>
    <t xml:space="preserve">Maximum CNIA that can be recovered </t>
  </si>
  <si>
    <t>Maximum CNIA that can be recovered (CNIAV)</t>
  </si>
  <si>
    <t>CNIA to be recovered (CNIAt)</t>
  </si>
  <si>
    <t>2016/17</t>
  </si>
  <si>
    <t>2017/18</t>
  </si>
  <si>
    <t>2018/19</t>
  </si>
  <si>
    <t>2020/21</t>
  </si>
  <si>
    <t>SIF Halted Project Revenues</t>
  </si>
  <si>
    <t>Reporting Year: (enter 2022 for 2021/22)</t>
  </si>
  <si>
    <t>Version (Number)</t>
  </si>
  <si>
    <t>Reporting Year - 5</t>
  </si>
  <si>
    <t>Reporting Year - 4</t>
  </si>
  <si>
    <t>Reporting Year - 3</t>
  </si>
  <si>
    <t>Reporting Year - 2</t>
  </si>
  <si>
    <t>Error Limit lower than (Rounding)</t>
  </si>
  <si>
    <t>RPI-CPIH Index</t>
  </si>
  <si>
    <t>Financial Year Average (RPI-CPIH)</t>
  </si>
  <si>
    <t>Combined RPI-CPIH real to nominal prices conversion factor</t>
  </si>
  <si>
    <t>Combined RPI-CPIH nominal to real prices conversion factor (2018/19 price base)</t>
  </si>
  <si>
    <t>2026/27</t>
  </si>
  <si>
    <t>Reporting Year's Financial Year Average RPI:</t>
  </si>
  <si>
    <t>NGG</t>
  </si>
  <si>
    <t>High</t>
  </si>
  <si>
    <t>Yes</t>
  </si>
  <si>
    <t>Medium</t>
  </si>
  <si>
    <t>Low</t>
  </si>
  <si>
    <t>Type of</t>
  </si>
  <si>
    <t>Forecast</t>
  </si>
  <si>
    <t>To be used</t>
  </si>
  <si>
    <t>Probability of</t>
  </si>
  <si>
    <t xml:space="preserve">Forecast  Expenditure  (£m, 18/19 price base) </t>
  </si>
  <si>
    <t>Brief Outline of Application</t>
  </si>
  <si>
    <t>Licence</t>
  </si>
  <si>
    <t>Expenditure</t>
  </si>
  <si>
    <t>Project</t>
  </si>
  <si>
    <t>Submission</t>
  </si>
  <si>
    <t>in PCFM?</t>
  </si>
  <si>
    <t>RIIO-3</t>
  </si>
  <si>
    <t>Re-opener Mechanism</t>
  </si>
  <si>
    <t>Condition</t>
  </si>
  <si>
    <t>Term</t>
  </si>
  <si>
    <t>Escalator</t>
  </si>
  <si>
    <t>to be Includeded</t>
  </si>
  <si>
    <t>Yes/No</t>
  </si>
  <si>
    <t>High/Medium/Low</t>
  </si>
  <si>
    <t>2021-22</t>
  </si>
  <si>
    <t>2022-23</t>
  </si>
  <si>
    <t>2023-24</t>
  </si>
  <si>
    <t>2024-25</t>
  </si>
  <si>
    <t>2025-26</t>
  </si>
  <si>
    <t>2026-27</t>
  </si>
  <si>
    <t>2027-28</t>
  </si>
  <si>
    <t>Option</t>
  </si>
  <si>
    <t xml:space="preserve">Bacton Terminal Redevelopment </t>
  </si>
  <si>
    <t>Direct only</t>
  </si>
  <si>
    <t xml:space="preserve">Compressor Emissions </t>
  </si>
  <si>
    <t>Wormington FOSR</t>
  </si>
  <si>
    <t xml:space="preserve">King's Lynn FOSR </t>
  </si>
  <si>
    <t>St Fergus FOSR</t>
  </si>
  <si>
    <t>Bacton Redevelopment</t>
  </si>
  <si>
    <t xml:space="preserve">Wormington </t>
  </si>
  <si>
    <t xml:space="preserve">King's Lynn </t>
  </si>
  <si>
    <t>King's Lynn Subsidence</t>
  </si>
  <si>
    <t>AHt</t>
  </si>
  <si>
    <t>Coordinated Adjustment Mechanism</t>
  </si>
  <si>
    <t>Direct + Indirect</t>
  </si>
  <si>
    <t xml:space="preserve">Uncertain Costs - Pipeline Diversion </t>
  </si>
  <si>
    <t>Uncertain Costs - Quarry &amp; Loss Development Clains</t>
  </si>
  <si>
    <t>Physical Security (PSUP)</t>
  </si>
  <si>
    <t>Direct Capex Only</t>
  </si>
  <si>
    <t>Net Zero (Authority Triggered)</t>
  </si>
  <si>
    <t>Net Zero Pre-Construction &amp; Small Projects (Authority Triggered)</t>
  </si>
  <si>
    <t>Demand and Capability</t>
  </si>
  <si>
    <t>Emissions</t>
  </si>
  <si>
    <t>NOx Emitted by Gas Compressors</t>
  </si>
  <si>
    <t>2.2</t>
  </si>
  <si>
    <t>Interface</t>
  </si>
  <si>
    <t>1.1</t>
  </si>
  <si>
    <t>2.1</t>
  </si>
  <si>
    <t>AH Interventions</t>
  </si>
  <si>
    <t>AH Projects</t>
  </si>
  <si>
    <t>N/A</t>
  </si>
  <si>
    <r>
      <t>CAM</t>
    </r>
    <r>
      <rPr>
        <vertAlign val="subscript"/>
        <sz val="11"/>
        <rFont val="Calibri "/>
      </rPr>
      <t>t</t>
    </r>
  </si>
  <si>
    <t>Funded Incremental Obligated Capacity</t>
  </si>
  <si>
    <r>
      <t>PD</t>
    </r>
    <r>
      <rPr>
        <vertAlign val="subscript"/>
        <sz val="11"/>
        <rFont val="Calibri "/>
      </rPr>
      <t>t</t>
    </r>
  </si>
  <si>
    <r>
      <t>QL</t>
    </r>
    <r>
      <rPr>
        <vertAlign val="subscript"/>
        <sz val="11"/>
        <rFont val="Calibri "/>
      </rPr>
      <t>t</t>
    </r>
  </si>
  <si>
    <r>
      <t>NOIT</t>
    </r>
    <r>
      <rPr>
        <vertAlign val="subscript"/>
        <sz val="11"/>
        <rFont val="Calibri "/>
      </rPr>
      <t>t</t>
    </r>
  </si>
  <si>
    <r>
      <t>NZP</t>
    </r>
    <r>
      <rPr>
        <vertAlign val="subscript"/>
        <sz val="11"/>
        <rFont val="Calibri "/>
      </rPr>
      <t>t</t>
    </r>
  </si>
  <si>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</si>
  <si>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</si>
  <si>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</si>
  <si>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</si>
  <si>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</si>
  <si>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</si>
  <si>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</si>
  <si>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</si>
  <si>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</si>
  <si>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Best Gas Costs (Prompt)</t>
  </si>
  <si>
    <t>Worst Gas Costs (Prompt)</t>
  </si>
  <si>
    <t>Average Gas Costs (Prompt)</t>
  </si>
  <si>
    <t>Gas released
(tonnes of Natural Gas)</t>
  </si>
  <si>
    <t>Cost reclassifications</t>
  </si>
  <si>
    <t>Upward cost pressures</t>
  </si>
  <si>
    <t>Management initiatives</t>
  </si>
  <si>
    <t>PCFM Inputs Summary</t>
  </si>
  <si>
    <t>Variant allowances</t>
  </si>
  <si>
    <r>
      <t>NARM</t>
    </r>
    <r>
      <rPr>
        <vertAlign val="subscript"/>
        <sz val="10"/>
        <color theme="1"/>
        <rFont val="Verdana"/>
        <family val="2"/>
      </rPr>
      <t>t</t>
    </r>
  </si>
  <si>
    <r>
      <t>PSUP</t>
    </r>
    <r>
      <rPr>
        <vertAlign val="subscript"/>
        <sz val="10"/>
        <color theme="1"/>
        <rFont val="Verdana"/>
        <family val="2"/>
      </rPr>
      <t>t</t>
    </r>
  </si>
  <si>
    <r>
      <t>BTR</t>
    </r>
    <r>
      <rPr>
        <vertAlign val="subscript"/>
        <sz val="10"/>
        <color theme="1"/>
        <rFont val="Verdana"/>
        <family val="2"/>
      </rPr>
      <t>t</t>
    </r>
  </si>
  <si>
    <r>
      <t>KLS</t>
    </r>
    <r>
      <rPr>
        <vertAlign val="subscript"/>
        <sz val="10"/>
        <color theme="1"/>
        <rFont val="Verdana"/>
        <family val="2"/>
      </rPr>
      <t>t</t>
    </r>
  </si>
  <si>
    <r>
      <t>NLA</t>
    </r>
    <r>
      <rPr>
        <vertAlign val="subscript"/>
        <sz val="10"/>
        <color theme="1"/>
        <rFont val="Verdana"/>
        <family val="2"/>
      </rPr>
      <t>t</t>
    </r>
  </si>
  <si>
    <r>
      <t>CEP</t>
    </r>
    <r>
      <rPr>
        <vertAlign val="subscript"/>
        <sz val="10"/>
        <color theme="1"/>
        <rFont val="Verdana"/>
        <family val="2"/>
      </rPr>
      <t>t</t>
    </r>
  </si>
  <si>
    <r>
      <t>RA</t>
    </r>
    <r>
      <rPr>
        <vertAlign val="subscript"/>
        <sz val="10"/>
        <color theme="1"/>
        <rFont val="Verdana"/>
        <family val="2"/>
      </rPr>
      <t>t</t>
    </r>
  </si>
  <si>
    <r>
      <t>FIOC</t>
    </r>
    <r>
      <rPr>
        <vertAlign val="subscript"/>
        <sz val="10"/>
        <color theme="1"/>
        <rFont val="Verdana"/>
        <family val="2"/>
      </rPr>
      <t>t</t>
    </r>
  </si>
  <si>
    <r>
      <t>CROT</t>
    </r>
    <r>
      <rPr>
        <vertAlign val="subscript"/>
        <sz val="10"/>
        <color theme="1"/>
        <rFont val="Verdana"/>
        <family val="2"/>
      </rPr>
      <t>t</t>
    </r>
  </si>
  <si>
    <r>
      <t>CRIT</t>
    </r>
    <r>
      <rPr>
        <vertAlign val="subscript"/>
        <sz val="10"/>
        <color theme="1"/>
        <rFont val="Verdana"/>
        <family val="2"/>
      </rPr>
      <t>t</t>
    </r>
  </si>
  <si>
    <t>Net Zero And Re-opener Development Fund use it or lose it allowance</t>
  </si>
  <si>
    <r>
      <t>RDF</t>
    </r>
    <r>
      <rPr>
        <vertAlign val="subscript"/>
        <sz val="10"/>
        <color theme="1"/>
        <rFont val="Verdana"/>
        <family val="2"/>
      </rPr>
      <t>t</t>
    </r>
  </si>
  <si>
    <t>Spare PCD 1</t>
  </si>
  <si>
    <t>Spare PCD 2</t>
  </si>
  <si>
    <t>Spare PCD 3</t>
  </si>
  <si>
    <t>NARM Asset Health Re-opener</t>
  </si>
  <si>
    <r>
      <t>NARMAH</t>
    </r>
    <r>
      <rPr>
        <vertAlign val="subscript"/>
        <sz val="10"/>
        <color theme="1"/>
        <rFont val="Verdana"/>
        <family val="2"/>
      </rPr>
      <t>t</t>
    </r>
  </si>
  <si>
    <t>UM</t>
  </si>
  <si>
    <r>
      <t>NOIT</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</si>
  <si>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</si>
  <si>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</si>
  <si>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</si>
  <si>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</si>
  <si>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</si>
  <si>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</si>
  <si>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</si>
  <si>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</si>
  <si>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</si>
  <si>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</si>
  <si>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</si>
  <si>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</si>
  <si>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</si>
  <si>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</si>
  <si>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</si>
  <si>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</si>
  <si>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r>
      <t>BTRE</t>
    </r>
    <r>
      <rPr>
        <vertAlign val="subscript"/>
        <sz val="10"/>
        <color theme="1"/>
        <rFont val="Verdana"/>
        <family val="2"/>
      </rPr>
      <t>t</t>
    </r>
  </si>
  <si>
    <r>
      <t>PSUPRE</t>
    </r>
    <r>
      <rPr>
        <vertAlign val="subscript"/>
        <sz val="10"/>
        <color theme="1"/>
        <rFont val="Verdana"/>
        <family val="2"/>
      </rPr>
      <t>t</t>
    </r>
  </si>
  <si>
    <r>
      <t>CEPRE</t>
    </r>
    <r>
      <rPr>
        <vertAlign val="subscript"/>
        <sz val="10"/>
        <color theme="1"/>
        <rFont val="Verdana"/>
        <family val="2"/>
      </rPr>
      <t>t</t>
    </r>
  </si>
  <si>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</si>
  <si>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</si>
  <si>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</si>
  <si>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</si>
  <si>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</si>
  <si>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</si>
  <si>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r>
      <t>OE</t>
    </r>
    <r>
      <rPr>
        <vertAlign val="subscript"/>
        <sz val="10"/>
        <color theme="1"/>
        <rFont val="Verdana"/>
        <family val="2"/>
      </rPr>
      <t>t</t>
    </r>
  </si>
  <si>
    <t>Spare UM 1</t>
  </si>
  <si>
    <t>Spare UM 2</t>
  </si>
  <si>
    <t>Spare UM 3</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</si>
  <si>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</si>
  <si>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</si>
  <si>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</si>
  <si>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</si>
  <si>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</si>
  <si>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</si>
  <si>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r>
      <t>IS</t>
    </r>
    <r>
      <rPr>
        <vertAlign val="subscript"/>
        <sz val="10"/>
        <color theme="1"/>
        <rFont val="Verdana"/>
        <family val="2"/>
      </rPr>
      <t>t</t>
    </r>
  </si>
  <si>
    <r>
      <t>Hy</t>
    </r>
    <r>
      <rPr>
        <vertAlign val="subscript"/>
        <sz val="10"/>
        <color theme="1"/>
        <rFont val="Verdana"/>
        <family val="2"/>
      </rPr>
      <t>t</t>
    </r>
  </si>
  <si>
    <t xml:space="preserve">Net Zero Pre-construction Work and Small Net Zero Projects Re-opener </t>
  </si>
  <si>
    <r>
      <t>NZPS</t>
    </r>
    <r>
      <rPr>
        <vertAlign val="subscript"/>
        <sz val="10"/>
        <color theme="1"/>
        <rFont val="Verdana"/>
        <family val="2"/>
      </rPr>
      <t>t</t>
    </r>
  </si>
  <si>
    <t>Incentive Revenue</t>
  </si>
  <si>
    <r>
      <t>CSI</t>
    </r>
    <r>
      <rPr>
        <vertAlign val="subscript"/>
        <sz val="10"/>
        <color theme="1"/>
        <rFont val="Verdana"/>
        <family val="2"/>
      </rPr>
      <t>t</t>
    </r>
  </si>
  <si>
    <r>
      <t>ESI</t>
    </r>
    <r>
      <rPr>
        <vertAlign val="subscript"/>
        <sz val="10"/>
        <color theme="1"/>
        <rFont val="Verdana"/>
        <family val="2"/>
      </rPr>
      <t>t</t>
    </r>
  </si>
  <si>
    <t>Other revenue allowances</t>
  </si>
  <si>
    <t xml:space="preserve">RIIO-2 Network Innovation Allowance
</t>
  </si>
  <si>
    <t>SpC 5.2</t>
  </si>
  <si>
    <r>
      <t>NIA</t>
    </r>
    <r>
      <rPr>
        <vertAlign val="subscript"/>
        <sz val="10"/>
        <color theme="1"/>
        <rFont val="Verdana"/>
        <family val="2"/>
      </rPr>
      <t>t</t>
    </r>
  </si>
  <si>
    <t xml:space="preserve">Carry-over Network Innovation Allowance </t>
  </si>
  <si>
    <t>SpC 5.3</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</si>
  <si>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</si>
  <si>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</si>
  <si>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</si>
  <si>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</si>
  <si>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</si>
  <si>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</si>
  <si>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</si>
  <si>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</si>
  <si>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</si>
  <si>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</si>
  <si>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</si>
  <si>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</si>
  <si>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</si>
  <si>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</si>
  <si>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</si>
  <si>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</si>
  <si>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</si>
  <si>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</si>
  <si>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</si>
  <si>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SO PCFM Inputs Summary</t>
  </si>
  <si>
    <r>
      <t>CRITRE</t>
    </r>
    <r>
      <rPr>
        <vertAlign val="subscript"/>
        <sz val="10"/>
        <rFont val="Verdana"/>
        <family val="2"/>
      </rPr>
      <t>t</t>
    </r>
  </si>
  <si>
    <t>Net Zero Re-opener</t>
  </si>
  <si>
    <r>
      <t>NZ</t>
    </r>
    <r>
      <rPr>
        <vertAlign val="subscript"/>
        <sz val="10"/>
        <rFont val="Verdana"/>
        <family val="2"/>
      </rPr>
      <t>t</t>
    </r>
  </si>
  <si>
    <r>
      <t>FIOCRE</t>
    </r>
    <r>
      <rPr>
        <vertAlign val="subscript"/>
        <sz val="10"/>
        <rFont val="Verdana"/>
        <family val="2"/>
      </rPr>
      <t>t</t>
    </r>
  </si>
  <si>
    <t xml:space="preserve">Non-operational IT Capex Re-opener </t>
  </si>
  <si>
    <r>
      <t>CDSP</t>
    </r>
    <r>
      <rPr>
        <vertAlign val="subscript"/>
        <sz val="10"/>
        <color theme="1"/>
        <rFont val="Verdana"/>
        <family val="2"/>
      </rPr>
      <t>t</t>
    </r>
  </si>
  <si>
    <r>
      <t>SOEDE</t>
    </r>
    <r>
      <rPr>
        <vertAlign val="subscript"/>
        <sz val="10"/>
        <color theme="1"/>
        <rFont val="Verdana"/>
        <family val="2"/>
      </rPr>
      <t>t</t>
    </r>
  </si>
  <si>
    <t>£m nominal</t>
  </si>
  <si>
    <r>
      <t>CMIR</t>
    </r>
    <r>
      <rPr>
        <vertAlign val="subscript"/>
        <sz val="10"/>
        <color theme="1"/>
        <rFont val="Verdana"/>
        <family val="2"/>
      </rPr>
      <t>t</t>
    </r>
  </si>
  <si>
    <t>Revenue from accelerated release of incr. obl. entry capacity</t>
  </si>
  <si>
    <r>
      <t>RAREnCA</t>
    </r>
    <r>
      <rPr>
        <vertAlign val="subscript"/>
        <sz val="10"/>
        <color theme="1"/>
        <rFont val="Verdana"/>
        <family val="2"/>
      </rPr>
      <t>t</t>
    </r>
  </si>
  <si>
    <t>Exit capacity buyback cost which users are liable to reimbourse</t>
  </si>
  <si>
    <r>
      <t>ExBBCNLRA</t>
    </r>
    <r>
      <rPr>
        <vertAlign val="subscript"/>
        <sz val="10"/>
        <color theme="1"/>
        <rFont val="Verdana"/>
        <family val="2"/>
      </rPr>
      <t>t</t>
    </r>
  </si>
  <si>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</si>
  <si>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</si>
  <si>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</si>
  <si>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</si>
  <si>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</si>
  <si>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</si>
  <si>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</si>
  <si>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</si>
  <si>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</si>
  <si>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</si>
  <si>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</si>
  <si>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</si>
  <si>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</si>
  <si>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</si>
  <si>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</si>
  <si>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</si>
  <si>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</si>
  <si>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</si>
  <si>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</si>
  <si>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</si>
  <si>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NARMA</t>
    </r>
    <r>
      <rPr>
        <vertAlign val="subscript"/>
        <sz val="10"/>
        <color theme="1"/>
        <rFont val="Verdana"/>
        <family val="2"/>
      </rPr>
      <t>t</t>
    </r>
  </si>
  <si>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</si>
  <si>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</si>
  <si>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</si>
  <si>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</si>
  <si>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</si>
  <si>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</si>
  <si>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</si>
  <si>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</si>
  <si>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</si>
  <si>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</si>
  <si>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r>
      <t>RDFA</t>
    </r>
    <r>
      <rPr>
        <vertAlign val="subscript"/>
        <sz val="10"/>
        <rFont val="Verdana"/>
        <family val="2"/>
      </rPr>
      <t>t</t>
    </r>
  </si>
  <si>
    <r>
      <t>RDFR</t>
    </r>
    <r>
      <rPr>
        <vertAlign val="subscript"/>
        <sz val="10"/>
        <rFont val="Verdana"/>
        <family val="2"/>
      </rPr>
      <t>t</t>
    </r>
  </si>
  <si>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</si>
  <si>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</si>
  <si>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</si>
  <si>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</si>
  <si>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</si>
  <si>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</si>
  <si>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</si>
  <si>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</si>
  <si>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</si>
  <si>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</si>
  <si>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</si>
  <si>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</si>
  <si>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</si>
  <si>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</si>
  <si>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</si>
  <si>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</si>
  <si>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</si>
  <si>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</si>
  <si>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</si>
  <si>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</si>
  <si>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</si>
  <si>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</si>
  <si>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r>
      <t>NARMAH</t>
    </r>
    <r>
      <rPr>
        <b/>
        <vertAlign val="subscript"/>
        <sz val="10"/>
        <color theme="1"/>
        <rFont val="Verdana"/>
        <family val="2"/>
      </rPr>
      <t>t</t>
    </r>
  </si>
  <si>
    <r>
      <t>CROTRO</t>
    </r>
    <r>
      <rPr>
        <vertAlign val="subscript"/>
        <sz val="10"/>
        <rFont val="Verdana"/>
        <family val="2"/>
      </rPr>
      <t>t</t>
    </r>
  </si>
  <si>
    <r>
      <t>CROTRE</t>
    </r>
    <r>
      <rPr>
        <b/>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</si>
  <si>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</si>
  <si>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</si>
  <si>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</si>
  <si>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</si>
  <si>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</si>
  <si>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</si>
  <si>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</si>
  <si>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</si>
  <si>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t>Non-operational IT Capex Re-opener (NOITt)</t>
  </si>
  <si>
    <r>
      <t>CAM</t>
    </r>
    <r>
      <rPr>
        <b/>
        <vertAlign val="subscript"/>
        <sz val="10"/>
        <color theme="1"/>
        <rFont val="Verdana"/>
        <family val="2"/>
      </rPr>
      <t>t</t>
    </r>
  </si>
  <si>
    <r>
      <t>NZP</t>
    </r>
    <r>
      <rPr>
        <b/>
        <vertAlign val="subscript"/>
        <sz val="10"/>
        <color theme="1"/>
        <rFont val="Verdana"/>
        <family val="2"/>
      </rPr>
      <t>t</t>
    </r>
  </si>
  <si>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</si>
  <si>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</si>
  <si>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</si>
  <si>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</si>
  <si>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</si>
  <si>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</si>
  <si>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</si>
  <si>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</si>
  <si>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</si>
  <si>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</si>
  <si>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</si>
  <si>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</si>
  <si>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</si>
  <si>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</si>
  <si>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</si>
  <si>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</si>
  <si>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</si>
  <si>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</si>
  <si>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</si>
  <si>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t xml:space="preserve">Net Zero Re-opener </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</si>
  <si>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</si>
  <si>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r>
      <t>LF</t>
    </r>
    <r>
      <rPr>
        <vertAlign val="subscript"/>
        <sz val="10"/>
        <color theme="1"/>
        <rFont val="Gili"/>
      </rPr>
      <t>t</t>
    </r>
  </si>
  <si>
    <t>Value to be provided by the licensee in nominal terms.Conversion to 2018/19 prices occurs on PCFM summary sheet.</t>
  </si>
  <si>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</si>
  <si>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</si>
  <si>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</si>
  <si>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</si>
  <si>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</si>
  <si>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</si>
  <si>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NZPS</t>
    </r>
    <r>
      <rPr>
        <vertAlign val="subscript"/>
        <sz val="10"/>
        <color theme="1"/>
        <rFont val="Gili"/>
      </rPr>
      <t>t</t>
    </r>
  </si>
  <si>
    <t>Value to be input by the licensee in accordance with Ofgem Guidance</t>
  </si>
  <si>
    <r>
      <t>BPD</t>
    </r>
    <r>
      <rPr>
        <vertAlign val="subscript"/>
        <sz val="10"/>
        <color theme="1"/>
        <rFont val="Gili"/>
      </rPr>
      <t>t</t>
    </r>
  </si>
  <si>
    <t>BPD value to be provided by the licensee in accordance with licence definition</t>
  </si>
  <si>
    <r>
      <t>ACPS</t>
    </r>
    <r>
      <rPr>
        <vertAlign val="subscript"/>
        <sz val="10"/>
        <color theme="1"/>
        <rFont val="Gili"/>
      </rPr>
      <t>t</t>
    </r>
  </si>
  <si>
    <r>
      <t>ACPW</t>
    </r>
    <r>
      <rPr>
        <vertAlign val="subscript"/>
        <sz val="10"/>
        <color theme="1"/>
        <rFont val="Gili"/>
      </rPr>
      <t>t</t>
    </r>
  </si>
  <si>
    <r>
      <t>IS</t>
    </r>
    <r>
      <rPr>
        <b/>
        <vertAlign val="subscript"/>
        <sz val="10"/>
        <color theme="1"/>
        <rFont val="Gili"/>
      </rPr>
      <t>t</t>
    </r>
  </si>
  <si>
    <r>
      <t>SGNACP</t>
    </r>
    <r>
      <rPr>
        <vertAlign val="subscript"/>
        <sz val="10"/>
        <color theme="1"/>
        <rFont val="Gili"/>
      </rPr>
      <t>t</t>
    </r>
  </si>
  <si>
    <r>
      <t>PI</t>
    </r>
    <r>
      <rPr>
        <vertAlign val="subscript"/>
        <sz val="10"/>
        <color theme="1"/>
        <rFont val="Gili"/>
      </rPr>
      <t>t</t>
    </r>
    <r>
      <rPr>
        <sz val="10"/>
        <color theme="1"/>
        <rFont val="Gili"/>
      </rPr>
      <t>*</t>
    </r>
  </si>
  <si>
    <t>Links to the price index calculation in Cost RRP</t>
  </si>
  <si>
    <r>
      <t xml:space="preserve">PI </t>
    </r>
    <r>
      <rPr>
        <vertAlign val="subscript"/>
        <sz val="10"/>
        <color theme="1"/>
        <rFont val="Gili"/>
      </rPr>
      <t>2018/19</t>
    </r>
  </si>
  <si>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</si>
  <si>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</si>
  <si>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</si>
  <si>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</si>
  <si>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r>
      <t>Hy</t>
    </r>
    <r>
      <rPr>
        <b/>
        <vertAlign val="subscript"/>
        <sz val="10"/>
        <color theme="1"/>
        <rFont val="Gili"/>
      </rPr>
      <t>t</t>
    </r>
  </si>
  <si>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 SOBD</t>
    </r>
    <r>
      <rPr>
        <vertAlign val="subscript"/>
        <sz val="10"/>
        <color theme="1"/>
        <rFont val="Verdana"/>
        <family val="2"/>
      </rPr>
      <t>t</t>
    </r>
  </si>
  <si>
    <r>
      <t>UMTERM</t>
    </r>
    <r>
      <rPr>
        <vertAlign val="subscript"/>
        <sz val="10"/>
        <color theme="1"/>
        <rFont val="Verdana"/>
        <family val="2"/>
      </rPr>
      <t>t</t>
    </r>
  </si>
  <si>
    <t xml:space="preserve">Baseline allowance for closely associated indirect opex </t>
  </si>
  <si>
    <t xml:space="preserve">Baseline allowance for capex </t>
  </si>
  <si>
    <r>
      <t>OE</t>
    </r>
    <r>
      <rPr>
        <b/>
        <vertAlign val="subscript"/>
        <sz val="10"/>
        <color theme="1"/>
        <rFont val="Verdana"/>
        <family val="2"/>
      </rPr>
      <t>t</t>
    </r>
  </si>
  <si>
    <t>Asset Health Re-opener</t>
  </si>
  <si>
    <r>
      <t>UMTERM</t>
    </r>
    <r>
      <rPr>
        <b/>
        <vertAlign val="subscript"/>
        <sz val="10"/>
        <color theme="1"/>
        <rFont val="Verdana"/>
        <family val="2"/>
      </rPr>
      <t>t</t>
    </r>
  </si>
  <si>
    <t>Output Delivery Incentives (ODIt)</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</si>
  <si>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</si>
  <si>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</si>
  <si>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</si>
  <si>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</si>
  <si>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</si>
  <si>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r>
      <t>CSP</t>
    </r>
    <r>
      <rPr>
        <vertAlign val="subscript"/>
        <sz val="10"/>
        <rFont val="Verdana"/>
        <family val="2"/>
      </rPr>
      <t>t</t>
    </r>
  </si>
  <si>
    <t>Value of the overall average customer satisfaction survey results to be provided by licensee</t>
  </si>
  <si>
    <r>
      <t>CSAF</t>
    </r>
    <r>
      <rPr>
        <vertAlign val="subscript"/>
        <sz val="10"/>
        <rFont val="Verdana"/>
        <family val="2"/>
      </rPr>
      <t>t</t>
    </r>
  </si>
  <si>
    <t xml:space="preserve">Environmental scorecard ODI </t>
  </si>
  <si>
    <t>SC 4.3 in NGGT's  licence</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</si>
  <si>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</si>
  <si>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</si>
  <si>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</si>
  <si>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</si>
  <si>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</si>
  <si>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</si>
  <si>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</si>
  <si>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</si>
  <si>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</si>
  <si>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</si>
  <si>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</si>
  <si>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</si>
  <si>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</si>
  <si>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</si>
  <si>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</si>
  <si>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</si>
  <si>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</si>
  <si>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</si>
  <si>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</si>
  <si>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</si>
  <si>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</si>
  <si>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</si>
  <si>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</si>
  <si>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</si>
  <si>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</si>
  <si>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</si>
  <si>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</si>
  <si>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</si>
  <si>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tCO2e</t>
  </si>
  <si>
    <t>Actual operational transport emissions</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</si>
  <si>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</si>
  <si>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</si>
  <si>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</si>
  <si>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</si>
  <si>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</si>
  <si>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</si>
  <si>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</si>
  <si>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</si>
  <si>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</si>
  <si>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</si>
  <si>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</si>
  <si>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</si>
  <si>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</si>
  <si>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Actual business mileage emissions</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</si>
  <si>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</si>
  <si>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</si>
  <si>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</si>
  <si>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</si>
  <si>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</si>
  <si>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</si>
  <si>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</si>
  <si>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</si>
  <si>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</si>
  <si>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</si>
  <si>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</si>
  <si>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Total annual operational and office waste</t>
  </si>
  <si>
    <t>Total annual operational and office waste recycled</t>
  </si>
  <si>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</si>
  <si>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</si>
  <si>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</si>
  <si>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</si>
  <si>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</si>
  <si>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</si>
  <si>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</si>
  <si>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</si>
  <si>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</si>
  <si>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</si>
  <si>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</si>
  <si>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</si>
  <si>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</si>
  <si>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t>Actual office waste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</si>
  <si>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</si>
  <si>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</si>
  <si>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</si>
  <si>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</si>
  <si>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</si>
  <si>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</si>
  <si>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</si>
  <si>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</si>
  <si>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</si>
  <si>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</si>
  <si>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</si>
  <si>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</si>
  <si>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t>Actual water use</t>
  </si>
  <si>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</si>
  <si>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</si>
  <si>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</si>
  <si>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</si>
  <si>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</si>
  <si>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</si>
  <si>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</si>
  <si>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</si>
  <si>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</si>
  <si>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</si>
  <si>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</si>
  <si>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</si>
  <si>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</si>
  <si>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</si>
  <si>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</si>
  <si>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</si>
  <si>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t xml:space="preserve">Number of Qualifying Projects with net Environmental Gain equal to or above 15% </t>
  </si>
  <si>
    <r>
      <t>NR</t>
    </r>
    <r>
      <rPr>
        <vertAlign val="subscript"/>
        <sz val="10"/>
        <rFont val="Verdana"/>
        <family val="2"/>
      </rPr>
      <t>t</t>
    </r>
  </si>
  <si>
    <t xml:space="preserve">Number of Qualifying Projects with net Environmental Gain equal to or less than 5% </t>
  </si>
  <si>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</si>
  <si>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</si>
  <si>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</si>
  <si>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</si>
  <si>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</si>
  <si>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</si>
  <si>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</si>
  <si>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</si>
  <si>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</si>
  <si>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</si>
  <si>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</si>
  <si>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</si>
  <si>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</si>
  <si>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</si>
  <si>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</si>
  <si>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</si>
  <si>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</si>
  <si>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</si>
  <si>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</si>
  <si>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</si>
  <si>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t>Actual Environmental Value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</si>
  <si>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</si>
  <si>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</si>
  <si>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</si>
  <si>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</si>
  <si>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</si>
  <si>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</si>
  <si>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</si>
  <si>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</si>
  <si>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</si>
  <si>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</si>
  <si>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</si>
  <si>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</si>
  <si>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</si>
  <si>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</si>
  <si>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</si>
  <si>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</si>
  <si>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</si>
  <si>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</si>
  <si>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</si>
  <si>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</si>
  <si>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</si>
  <si>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</si>
  <si>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</si>
  <si>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</si>
  <si>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</si>
  <si>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</si>
  <si>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</si>
  <si>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Network Innovation Allowance Calculation</t>
  </si>
  <si>
    <t>Total NIA Expenditure</t>
  </si>
  <si>
    <r>
      <t>NIAE</t>
    </r>
    <r>
      <rPr>
        <vertAlign val="subscript"/>
        <sz val="10"/>
        <rFont val="Verdana"/>
        <family val="2"/>
      </rPr>
      <t>t</t>
    </r>
  </si>
  <si>
    <t>Links to total of all expenditure on NIA activities/projects in the Cost RRP</t>
  </si>
  <si>
    <t>Maximum Network innovation Allowance</t>
  </si>
  <si>
    <r>
      <t>TNIA</t>
    </r>
    <r>
      <rPr>
        <vertAlign val="subscript"/>
        <sz val="10"/>
        <rFont val="Verdana"/>
        <family val="2"/>
      </rPr>
      <t>t</t>
    </r>
  </si>
  <si>
    <t>Hydrogen innovation funding directed by the Authority</t>
  </si>
  <si>
    <r>
      <t>HYIN</t>
    </r>
    <r>
      <rPr>
        <vertAlign val="subscript"/>
        <sz val="10"/>
        <rFont val="Verdana"/>
        <family val="2"/>
      </rPr>
      <t>t</t>
    </r>
  </si>
  <si>
    <t>Value directed by the authority</t>
  </si>
  <si>
    <r>
      <t>NIA</t>
    </r>
    <r>
      <rPr>
        <b/>
        <vertAlign val="subscript"/>
        <sz val="10"/>
        <color theme="1"/>
        <rFont val="Verdana"/>
        <family val="2"/>
      </rPr>
      <t>t</t>
    </r>
  </si>
  <si>
    <t xml:space="preserve">Carry Over Network Innovation Allowance </t>
  </si>
  <si>
    <t>Eligible CNIA Expenditure</t>
  </si>
  <si>
    <r>
      <t>ECNIA</t>
    </r>
    <r>
      <rPr>
        <vertAlign val="subscript"/>
        <sz val="10"/>
        <rFont val="Verdana"/>
        <family val="2"/>
      </rPr>
      <t>t</t>
    </r>
  </si>
  <si>
    <t>£m, nominal</t>
  </si>
  <si>
    <t>Links to total of all expenditure on CNIA activities/projects in the Cost RRP</t>
  </si>
  <si>
    <t>CNIARt</t>
  </si>
  <si>
    <t>Value of any expenditure which a licensee cannot recover to be forecast by the licensee (or directed by the authority)</t>
  </si>
  <si>
    <t>Maximum Carry-over Network Innovation Allowance Calculation (CNIAV)</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</si>
  <si>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</si>
  <si>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</si>
  <si>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</si>
  <si>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</si>
  <si>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</si>
  <si>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</si>
  <si>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</si>
  <si>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</si>
  <si>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</si>
  <si>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</si>
  <si>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</si>
  <si>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</si>
  <si>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</si>
  <si>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</si>
  <si>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</si>
  <si>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r>
      <t>ANLL</t>
    </r>
    <r>
      <rPr>
        <vertAlign val="subscript"/>
        <sz val="10"/>
        <rFont val="Verdana"/>
        <family val="2"/>
      </rPr>
      <t>t</t>
    </r>
  </si>
  <si>
    <r>
      <t>ANLU</t>
    </r>
    <r>
      <rPr>
        <vertAlign val="subscript"/>
        <sz val="10"/>
        <rFont val="Verdana"/>
        <family val="2"/>
      </rPr>
      <t>t</t>
    </r>
  </si>
  <si>
    <r>
      <t>Calculation of constraint management performance measure (CMOpPM</t>
    </r>
    <r>
      <rPr>
        <b/>
        <vertAlign val="subscript"/>
        <sz val="10"/>
        <rFont val="Gili"/>
      </rPr>
      <t>t</t>
    </r>
    <r>
      <rPr>
        <b/>
        <sz val="10"/>
        <rFont val="Gili"/>
      </rPr>
      <t>)</t>
    </r>
  </si>
  <si>
    <r>
      <t>CMOpC</t>
    </r>
    <r>
      <rPr>
        <vertAlign val="subscript"/>
        <sz val="10"/>
        <color theme="1"/>
        <rFont val="Verdana"/>
        <family val="2"/>
      </rPr>
      <t>t</t>
    </r>
  </si>
  <si>
    <r>
      <t>RNOEC</t>
    </r>
    <r>
      <rPr>
        <vertAlign val="subscript"/>
        <sz val="10"/>
        <color theme="1"/>
        <rFont val="Verdana"/>
        <family val="2"/>
      </rPr>
      <t>t</t>
    </r>
  </si>
  <si>
    <r>
      <t>RLOC</t>
    </r>
    <r>
      <rPr>
        <vertAlign val="subscript"/>
        <sz val="10"/>
        <color theme="1"/>
        <rFont val="Verdana"/>
        <family val="2"/>
      </rPr>
      <t>t</t>
    </r>
  </si>
  <si>
    <t>RNOExCt</t>
  </si>
  <si>
    <r>
      <t>RADD</t>
    </r>
    <r>
      <rPr>
        <vertAlign val="subscript"/>
        <sz val="10"/>
        <color theme="1"/>
        <rFont val="Verdana"/>
        <family val="2"/>
      </rPr>
      <t>t</t>
    </r>
  </si>
  <si>
    <r>
      <t>Calculation of constraint management operational costs (CMOpC</t>
    </r>
    <r>
      <rPr>
        <b/>
        <vertAlign val="subscript"/>
        <sz val="10"/>
        <rFont val="Gili"/>
      </rPr>
      <t>t</t>
    </r>
    <r>
      <rPr>
        <b/>
        <sz val="10"/>
        <rFont val="Gili"/>
      </rPr>
      <t>)</t>
    </r>
  </si>
  <si>
    <r>
      <t>EnCMOpC</t>
    </r>
    <r>
      <rPr>
        <vertAlign val="subscript"/>
        <sz val="10"/>
        <rFont val="Verdana"/>
        <family val="2"/>
      </rPr>
      <t>t</t>
    </r>
  </si>
  <si>
    <r>
      <t>ExCMOpC</t>
    </r>
    <r>
      <rPr>
        <vertAlign val="subscript"/>
        <sz val="10"/>
        <rFont val="Verdana"/>
        <family val="2"/>
      </rPr>
      <t>t</t>
    </r>
  </si>
  <si>
    <r>
      <t>Calculation of constraint management investment costs (CMInvC</t>
    </r>
    <r>
      <rPr>
        <b/>
        <vertAlign val="subscript"/>
        <sz val="10"/>
        <rFont val="Gili"/>
      </rPr>
      <t>t</t>
    </r>
    <r>
      <rPr>
        <b/>
        <sz val="10"/>
        <rFont val="Gili"/>
      </rPr>
      <t>)</t>
    </r>
  </si>
  <si>
    <r>
      <t>EnCMInvC</t>
    </r>
    <r>
      <rPr>
        <vertAlign val="subscript"/>
        <sz val="10"/>
        <rFont val="Verdana"/>
        <family val="2"/>
      </rPr>
      <t>t</t>
    </r>
  </si>
  <si>
    <r>
      <t>ExCMInvC</t>
    </r>
    <r>
      <rPr>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</si>
  <si>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</si>
  <si>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r>
      <t>CMOpBT</t>
    </r>
    <r>
      <rPr>
        <vertAlign val="subscript"/>
        <sz val="10"/>
        <color theme="1"/>
        <rFont val="Verdana"/>
        <family val="2"/>
      </rPr>
      <t>t</t>
    </r>
  </si>
  <si>
    <r>
      <t>CMOpDT</t>
    </r>
    <r>
      <rPr>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</si>
  <si>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</si>
  <si>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r>
      <t>RBC</t>
    </r>
    <r>
      <rPr>
        <vertAlign val="subscript"/>
        <sz val="10"/>
        <color theme="1"/>
        <rFont val="Verdana"/>
        <family val="2"/>
      </rPr>
      <t>t</t>
    </r>
  </si>
  <si>
    <r>
      <t>OMC</t>
    </r>
    <r>
      <rPr>
        <vertAlign val="subscript"/>
        <sz val="10"/>
        <color theme="1"/>
        <rFont val="Verdana"/>
        <family val="2"/>
      </rPr>
      <t>t</t>
    </r>
  </si>
  <si>
    <r>
      <t>SC</t>
    </r>
    <r>
      <rPr>
        <vertAlign val="subscript"/>
        <sz val="10"/>
        <color theme="1"/>
        <rFont val="Verdana"/>
        <family val="2"/>
      </rPr>
      <t>t</t>
    </r>
  </si>
  <si>
    <r>
      <t>GHGIR</t>
    </r>
    <r>
      <rPr>
        <vertAlign val="subscript"/>
        <sz val="10"/>
        <color theme="1"/>
        <rFont val="Verdana"/>
        <family val="2"/>
      </rPr>
      <t>t</t>
    </r>
    <r>
      <rPr>
        <sz val="11"/>
        <color theme="1"/>
        <rFont val="Calibri"/>
        <family val="2"/>
        <scheme val="minor"/>
      </rPr>
      <t xml:space="preserve"> </t>
    </r>
  </si>
  <si>
    <r>
      <t>SOIRC</t>
    </r>
    <r>
      <rPr>
        <vertAlign val="subscript"/>
        <sz val="10"/>
        <color theme="1"/>
        <rFont val="Verdana"/>
        <family val="2"/>
      </rPr>
      <t>t</t>
    </r>
    <r>
      <rPr>
        <sz val="11"/>
        <color theme="1"/>
        <rFont val="Calibri"/>
        <family val="2"/>
        <scheme val="minor"/>
      </rPr>
      <t xml:space="preserve"> </t>
    </r>
  </si>
  <si>
    <t>Value to be input according to UNC definition</t>
  </si>
  <si>
    <t>Value of net residual balancing costs incurred  to be provided by the licensee</t>
  </si>
  <si>
    <r>
      <t>STIP</t>
    </r>
    <r>
      <rPr>
        <vertAlign val="subscript"/>
        <sz val="10"/>
        <color theme="1"/>
        <rFont val="Verdana"/>
        <family val="2"/>
      </rPr>
      <t>t</t>
    </r>
  </si>
  <si>
    <r>
      <t>RBIR</t>
    </r>
    <r>
      <rPr>
        <vertAlign val="subscript"/>
        <sz val="10"/>
        <color theme="1"/>
        <rFont val="Verdana"/>
        <family val="2"/>
      </rPr>
      <t>t</t>
    </r>
    <r>
      <rPr>
        <sz val="11"/>
        <color theme="1"/>
        <rFont val="Calibri"/>
        <family val="2"/>
        <scheme val="minor"/>
      </rPr>
      <t xml:space="preserve"> </t>
    </r>
  </si>
  <si>
    <r>
      <t>DAFIE</t>
    </r>
    <r>
      <rPr>
        <vertAlign val="subscript"/>
        <sz val="10"/>
        <color theme="1"/>
        <rFont val="Verdana"/>
        <family val="2"/>
      </rPr>
      <t>t</t>
    </r>
  </si>
  <si>
    <r>
      <t>DFA</t>
    </r>
    <r>
      <rPr>
        <vertAlign val="subscript"/>
        <sz val="10"/>
        <color theme="1"/>
        <rFont val="Verdana"/>
        <family val="2"/>
      </rPr>
      <t>t</t>
    </r>
  </si>
  <si>
    <r>
      <t>DADF</t>
    </r>
    <r>
      <rPr>
        <vertAlign val="subscript"/>
        <sz val="10"/>
        <color theme="1"/>
        <rFont val="Verdana"/>
        <family val="2"/>
      </rPr>
      <t>d</t>
    </r>
  </si>
  <si>
    <r>
      <t>AD</t>
    </r>
    <r>
      <rPr>
        <vertAlign val="subscript"/>
        <sz val="10"/>
        <color theme="1"/>
        <rFont val="Verdana"/>
        <family val="2"/>
      </rPr>
      <t>d</t>
    </r>
  </si>
  <si>
    <r>
      <t>AIC</t>
    </r>
    <r>
      <rPr>
        <vertAlign val="subscript"/>
        <sz val="10"/>
        <color theme="1"/>
        <rFont val="Verdana"/>
        <family val="2"/>
      </rPr>
      <t>t</t>
    </r>
  </si>
  <si>
    <r>
      <t>DFCI</t>
    </r>
    <r>
      <rPr>
        <vertAlign val="subscript"/>
        <sz val="10"/>
        <color theme="1"/>
        <rFont val="Verdana"/>
        <family val="2"/>
      </rPr>
      <t>t</t>
    </r>
  </si>
  <si>
    <r>
      <t>DFSA</t>
    </r>
    <r>
      <rPr>
        <vertAlign val="subscript"/>
        <sz val="10"/>
        <color theme="1"/>
        <rFont val="Verdana"/>
        <family val="2"/>
      </rPr>
      <t>t</t>
    </r>
  </si>
  <si>
    <t xml:space="preserve">Aggregate Capability of any relevant Short-Cycle Storage Facilities to have gas injected on Day d </t>
  </si>
  <si>
    <r>
      <t>DIY</t>
    </r>
    <r>
      <rPr>
        <vertAlign val="subscript"/>
        <sz val="10"/>
        <color theme="1"/>
        <rFont val="Verdana"/>
        <family val="2"/>
      </rPr>
      <t>t</t>
    </r>
  </si>
  <si>
    <r>
      <t>VEP</t>
    </r>
    <r>
      <rPr>
        <vertAlign val="subscript"/>
        <sz val="10"/>
        <color theme="1"/>
        <rFont val="Verdana"/>
        <family val="2"/>
      </rPr>
      <t>t</t>
    </r>
  </si>
  <si>
    <r>
      <t>VIPM</t>
    </r>
    <r>
      <rPr>
        <vertAlign val="subscript"/>
        <sz val="10"/>
        <color theme="1"/>
        <rFont val="Verdana"/>
        <family val="2"/>
      </rPr>
      <t>t</t>
    </r>
    <r>
      <rPr>
        <sz val="11"/>
        <color theme="1"/>
        <rFont val="Calibri"/>
        <family val="2"/>
        <scheme val="minor"/>
      </rPr>
      <t xml:space="preserve"> </t>
    </r>
  </si>
  <si>
    <r>
      <t>VIT</t>
    </r>
    <r>
      <rPr>
        <vertAlign val="subscript"/>
        <sz val="10"/>
        <color theme="1"/>
        <rFont val="Verdana"/>
        <family val="2"/>
      </rPr>
      <t>t</t>
    </r>
    <r>
      <rPr>
        <sz val="11"/>
        <color theme="1"/>
        <rFont val="Calibri"/>
        <family val="2"/>
        <scheme val="minor"/>
      </rPr>
      <t xml:space="preserve"> </t>
    </r>
  </si>
  <si>
    <r>
      <t>VIRP</t>
    </r>
    <r>
      <rPr>
        <vertAlign val="subscript"/>
        <sz val="10"/>
        <color theme="1"/>
        <rFont val="Verdana"/>
        <family val="2"/>
      </rPr>
      <t>t</t>
    </r>
    <r>
      <rPr>
        <sz val="11"/>
        <color theme="1"/>
        <rFont val="Calibri"/>
        <family val="2"/>
        <scheme val="minor"/>
      </rPr>
      <t xml:space="preserve"> </t>
    </r>
  </si>
  <si>
    <r>
      <t>VF</t>
    </r>
    <r>
      <rPr>
        <vertAlign val="subscript"/>
        <sz val="10"/>
        <color theme="1"/>
        <rFont val="Verdana"/>
        <family val="2"/>
      </rPr>
      <t>t</t>
    </r>
  </si>
  <si>
    <r>
      <t>NTCP</t>
    </r>
    <r>
      <rPr>
        <vertAlign val="subscript"/>
        <sz val="10"/>
        <color theme="1"/>
        <rFont val="Verdana"/>
        <family val="2"/>
      </rPr>
      <t>t</t>
    </r>
  </si>
  <si>
    <r>
      <t>VIRP</t>
    </r>
    <r>
      <rPr>
        <vertAlign val="subscript"/>
        <sz val="10"/>
        <color theme="1"/>
        <rFont val="Verdana"/>
        <family val="2"/>
      </rPr>
      <t>t</t>
    </r>
  </si>
  <si>
    <t>The sum as defined in SpC 5.6.19</t>
  </si>
  <si>
    <r>
      <t>NTMCP</t>
    </r>
    <r>
      <rPr>
        <vertAlign val="subscript"/>
        <sz val="10"/>
        <color theme="1"/>
        <rFont val="Verdana"/>
        <family val="2"/>
      </rPr>
      <t>m,t,y</t>
    </r>
  </si>
  <si>
    <r>
      <t>IF</t>
    </r>
    <r>
      <rPr>
        <vertAlign val="subscript"/>
        <sz val="10"/>
        <color theme="1"/>
        <rFont val="Verdana"/>
        <family val="2"/>
      </rPr>
      <t>m,t,y</t>
    </r>
  </si>
  <si>
    <r>
      <t>Maintenance Incentive Revenue (MIR</t>
    </r>
    <r>
      <rPr>
        <b/>
        <vertAlign val="subscript"/>
        <sz val="11"/>
        <color theme="1"/>
        <rFont val="Gili"/>
      </rPr>
      <t>t</t>
    </r>
    <r>
      <rPr>
        <b/>
        <sz val="11"/>
        <color theme="1"/>
        <rFont val="Gili"/>
      </rPr>
      <t>)</t>
    </r>
  </si>
  <si>
    <r>
      <t>MCIR</t>
    </r>
    <r>
      <rPr>
        <vertAlign val="subscript"/>
        <sz val="10"/>
        <color theme="1"/>
        <rFont val="Verdana"/>
        <family val="2"/>
      </rPr>
      <t>t</t>
    </r>
  </si>
  <si>
    <r>
      <t>MDI</t>
    </r>
    <r>
      <rPr>
        <vertAlign val="subscript"/>
        <sz val="10"/>
        <color theme="1"/>
        <rFont val="Verdana"/>
        <family val="2"/>
      </rPr>
      <t>t</t>
    </r>
  </si>
  <si>
    <r>
      <t>MDIRV</t>
    </r>
    <r>
      <rPr>
        <vertAlign val="subscript"/>
        <sz val="10"/>
        <color theme="1"/>
        <rFont val="Verdana"/>
        <family val="2"/>
      </rPr>
      <t>t</t>
    </r>
  </si>
  <si>
    <r>
      <t>Maintenance Change Incentive Revenue (MCIR</t>
    </r>
    <r>
      <rPr>
        <b/>
        <vertAlign val="subscript"/>
        <sz val="10"/>
        <color theme="1"/>
        <rFont val="Gili"/>
      </rPr>
      <t>t</t>
    </r>
    <r>
      <rPr>
        <b/>
        <sz val="10"/>
        <color theme="1"/>
        <rFont val="Gili"/>
      </rPr>
      <t>)</t>
    </r>
  </si>
  <si>
    <t>Maintenance workload in days</t>
  </si>
  <si>
    <t>MW</t>
  </si>
  <si>
    <t>License Value</t>
  </si>
  <si>
    <r>
      <t>MCITD</t>
    </r>
    <r>
      <rPr>
        <vertAlign val="subscript"/>
        <sz val="10"/>
        <color theme="1"/>
        <rFont val="Verdana"/>
        <family val="2"/>
      </rPr>
      <t>t</t>
    </r>
  </si>
  <si>
    <r>
      <t>MCICD</t>
    </r>
    <r>
      <rPr>
        <vertAlign val="subscript"/>
        <sz val="10"/>
        <color theme="1"/>
        <rFont val="Verdana"/>
        <family val="2"/>
      </rPr>
      <t>t</t>
    </r>
  </si>
  <si>
    <r>
      <t>MCIPM</t>
    </r>
    <r>
      <rPr>
        <vertAlign val="subscript"/>
        <sz val="10"/>
        <color theme="1"/>
        <rFont val="Verdana"/>
        <family val="2"/>
      </rPr>
      <t>t</t>
    </r>
  </si>
  <si>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</si>
  <si>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</si>
  <si>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</si>
  <si>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r>
      <t>MADT</t>
    </r>
    <r>
      <rPr>
        <vertAlign val="subscript"/>
        <sz val="10"/>
        <color theme="1"/>
        <rFont val="Verdana"/>
        <family val="2"/>
      </rPr>
      <t>t</t>
    </r>
  </si>
  <si>
    <r>
      <t>MDA</t>
    </r>
    <r>
      <rPr>
        <vertAlign val="subscript"/>
        <sz val="10"/>
        <color theme="1"/>
        <rFont val="Verdana"/>
        <family val="2"/>
      </rPr>
      <t>t</t>
    </r>
  </si>
  <si>
    <r>
      <t>MDINP</t>
    </r>
    <r>
      <rPr>
        <vertAlign val="subscript"/>
        <sz val="10"/>
        <color theme="1"/>
        <rFont val="Verdana"/>
        <family val="2"/>
      </rPr>
      <t>t</t>
    </r>
  </si>
  <si>
    <r>
      <t>Maintenance Days Incentive (RVO) (MDIRV</t>
    </r>
    <r>
      <rPr>
        <b/>
        <vertAlign val="subscript"/>
        <sz val="10"/>
        <color theme="1"/>
        <rFont val="Gili"/>
      </rPr>
      <t>t</t>
    </r>
    <r>
      <rPr>
        <b/>
        <sz val="10"/>
        <color theme="1"/>
        <rFont val="Gili"/>
      </rPr>
      <t>)</t>
    </r>
  </si>
  <si>
    <r>
      <t>MDT</t>
    </r>
    <r>
      <rPr>
        <vertAlign val="subscript"/>
        <sz val="10"/>
        <color theme="1"/>
        <rFont val="Verdana"/>
        <family val="2"/>
      </rPr>
      <t>t</t>
    </r>
  </si>
  <si>
    <r>
      <t>MDV</t>
    </r>
    <r>
      <rPr>
        <vertAlign val="subscript"/>
        <sz val="10"/>
        <color theme="1"/>
        <rFont val="Verdana"/>
        <family val="2"/>
      </rPr>
      <t>t</t>
    </r>
  </si>
  <si>
    <r>
      <t>MPMV</t>
    </r>
    <r>
      <rPr>
        <vertAlign val="subscript"/>
        <sz val="10"/>
        <color theme="1"/>
        <rFont val="Verdana"/>
        <family val="2"/>
      </rPr>
      <t>t</t>
    </r>
  </si>
  <si>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</si>
  <si>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</si>
  <si>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</si>
  <si>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</si>
  <si>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</si>
  <si>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</si>
  <si>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</si>
  <si>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</si>
  <si>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</si>
  <si>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</si>
  <si>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</si>
  <si>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</si>
  <si>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Non-operational capex</t>
  </si>
  <si>
    <t>Special rate</t>
  </si>
  <si>
    <t>Structures and buildings</t>
  </si>
  <si>
    <t>Deferred revenue</t>
  </si>
  <si>
    <t>Revenue</t>
  </si>
  <si>
    <t>Non qualifying</t>
  </si>
  <si>
    <t>Allocation of totex to tax pools</t>
  </si>
  <si>
    <t>Non-load (opex)</t>
  </si>
  <si>
    <t>Actual totex</t>
  </si>
  <si>
    <t>Derivation of totex percentage allocations</t>
  </si>
  <si>
    <t>Check</t>
  </si>
  <si>
    <t>SO Tax Pools Totex Allocations</t>
  </si>
  <si>
    <t>Controllable opex</t>
  </si>
  <si>
    <t>NGGT's BCF comprising scope 1 and 2 emissions excluding shrinkage,  tonnes of carbon dioxide equivalent emissions (tCO2e)</t>
  </si>
  <si>
    <t>Emission</t>
  </si>
  <si>
    <t>Category</t>
  </si>
  <si>
    <t>Business Carbon Footprint</t>
  </si>
  <si>
    <t xml:space="preserve">Scope 1 </t>
  </si>
  <si>
    <t xml:space="preserve">Energy consumption (excluding electricity) </t>
  </si>
  <si>
    <t>Energy consumption</t>
  </si>
  <si>
    <t>Spare</t>
  </si>
  <si>
    <t>Transport</t>
  </si>
  <si>
    <t>Direct commercial vehicles</t>
  </si>
  <si>
    <t>Business mileage</t>
  </si>
  <si>
    <t>Fugitive emissions</t>
  </si>
  <si>
    <t>Venting (compressor only)</t>
  </si>
  <si>
    <t>Leak Detection &amp; repair</t>
  </si>
  <si>
    <t>Other gases (as applicable)</t>
  </si>
  <si>
    <t>Fuel combustion</t>
  </si>
  <si>
    <t>Diesel</t>
  </si>
  <si>
    <t>Natural Gas</t>
  </si>
  <si>
    <t>Other fuels (as applicable)</t>
  </si>
  <si>
    <t xml:space="preserve">Total </t>
  </si>
  <si>
    <t>Total Scope 1</t>
  </si>
  <si>
    <t xml:space="preserve">Scope 2 </t>
  </si>
  <si>
    <t>Electricity consumption</t>
  </si>
  <si>
    <t xml:space="preserve">Electricity consumption </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</si>
  <si>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</si>
  <si>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</si>
  <si>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</si>
  <si>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</si>
  <si>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</si>
  <si>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</si>
  <si>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</si>
  <si>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</si>
  <si>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</si>
  <si>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</si>
  <si>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</si>
  <si>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</si>
  <si>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Business Travel</t>
  </si>
  <si>
    <t>Private vehicles</t>
  </si>
  <si>
    <t>Rail</t>
  </si>
  <si>
    <t>Air</t>
  </si>
  <si>
    <t>Ferry</t>
  </si>
  <si>
    <t>Employee commuting</t>
  </si>
  <si>
    <t>Leased assets</t>
  </si>
  <si>
    <t>Total Scope 3</t>
  </si>
  <si>
    <t>TO tax pool Totex allocation</t>
  </si>
  <si>
    <t>SO tax pool Totex allocation</t>
  </si>
  <si>
    <t>TO PCFM input summary</t>
  </si>
  <si>
    <t>SO PCFM input summary</t>
  </si>
  <si>
    <t>Totex summary</t>
  </si>
  <si>
    <t>1.3</t>
  </si>
  <si>
    <t>1.4</t>
  </si>
  <si>
    <t>1.5</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</si>
  <si>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</si>
  <si>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</si>
  <si>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</si>
  <si>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</si>
  <si>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</si>
  <si>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</si>
  <si>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</si>
  <si>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</si>
  <si>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</si>
  <si>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</si>
  <si>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</si>
  <si>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</si>
  <si>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</si>
  <si>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</si>
  <si>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</si>
  <si>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</si>
  <si>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(NGGT only)</t>
  </si>
  <si>
    <t>Vehicle type</t>
  </si>
  <si>
    <t>Activity data</t>
  </si>
  <si>
    <t>Conversion factor</t>
  </si>
  <si>
    <t>Petrol</t>
  </si>
  <si>
    <t>Litres of fuel</t>
  </si>
  <si>
    <t>Miles travelled</t>
  </si>
  <si>
    <t>size of vehicle??</t>
  </si>
  <si>
    <t>Hybrid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</si>
  <si>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</si>
  <si>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</si>
  <si>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</si>
  <si>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</si>
  <si>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</si>
  <si>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</si>
  <si>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</si>
  <si>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</si>
  <si>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</si>
  <si>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</si>
  <si>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</si>
  <si>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</si>
  <si>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</si>
  <si>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</si>
  <si>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</si>
  <si>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</si>
  <si>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</si>
  <si>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</si>
  <si>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</si>
  <si>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</si>
  <si>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</si>
  <si>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</si>
  <si>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</si>
  <si>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</si>
  <si>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</si>
  <si>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</si>
  <si>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</si>
  <si>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</si>
  <si>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</si>
  <si>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</si>
  <si>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</si>
  <si>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</si>
  <si>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</si>
  <si>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</si>
  <si>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</si>
  <si>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</si>
  <si>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</si>
  <si>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</si>
  <si>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</si>
  <si>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</si>
  <si>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</si>
  <si>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</si>
  <si>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</si>
  <si>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</si>
  <si>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</si>
  <si>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</si>
  <si>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</si>
  <si>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</si>
  <si>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</si>
  <si>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</si>
  <si>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</si>
  <si>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</si>
  <si>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</si>
  <si>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</si>
  <si>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</si>
  <si>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t>Interventions delivered</t>
  </si>
  <si>
    <t>Percentage of project completed</t>
  </si>
  <si>
    <t xml:space="preserve">Ecosystem service </t>
  </si>
  <si>
    <t>Annual service flow</t>
  </si>
  <si>
    <t>Please state both category and specific service</t>
  </si>
  <si>
    <t>Baseline NCV</t>
  </si>
  <si>
    <t>Post intervention NCV</t>
  </si>
  <si>
    <t>Increment in NCV</t>
  </si>
  <si>
    <t>Baseline NCV (£m)</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</si>
  <si>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</si>
  <si>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</si>
  <si>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</si>
  <si>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</si>
  <si>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</si>
  <si>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</si>
  <si>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</si>
  <si>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</si>
  <si>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</si>
  <si>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</si>
  <si>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</si>
  <si>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</si>
  <si>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</si>
  <si>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</si>
  <si>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</si>
  <si>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</si>
  <si>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</si>
  <si>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Projects meeting or exceeding 15% ENG</t>
  </si>
  <si>
    <t>ecosystem flows</t>
  </si>
  <si>
    <t>Projects achieving 5% or less than ENG</t>
  </si>
  <si>
    <t>RIIO&gt;T2</t>
  </si>
  <si>
    <t>&gt;2026</t>
  </si>
  <si>
    <t>Contracting method</t>
  </si>
  <si>
    <t>Project Phase</t>
  </si>
  <si>
    <t>Actual</t>
  </si>
  <si>
    <t>Fcast</t>
  </si>
  <si>
    <t>Specific Capex Projects</t>
  </si>
  <si>
    <t>Cost breakdown</t>
  </si>
  <si>
    <t>NTS shrinkage</t>
  </si>
  <si>
    <t>2018/19 prices</t>
  </si>
  <si>
    <t>Net zero UIOLI</t>
  </si>
  <si>
    <t>UIOLI</t>
  </si>
  <si>
    <t>Physical security</t>
  </si>
  <si>
    <t>Transmission Owner</t>
  </si>
  <si>
    <t>SO Actual Totex</t>
  </si>
  <si>
    <t>TO ActualTotex</t>
  </si>
  <si>
    <t xml:space="preserve">Actual Totex Baseline </t>
  </si>
  <si>
    <t>Actual Totex Uncertainty Mechanism</t>
  </si>
  <si>
    <t>Actual Totex Baseline</t>
  </si>
  <si>
    <t>April 2021 - March 2022</t>
  </si>
  <si>
    <t>April 2022 - March 2023</t>
  </si>
  <si>
    <t>April 2023 - March 2024</t>
  </si>
  <si>
    <t>April 2024 - March 2025</t>
  </si>
  <si>
    <t>April 2025 - March 2026</t>
  </si>
  <si>
    <t>NARM Interface</t>
  </si>
  <si>
    <t>Asset Health - Interventions</t>
  </si>
  <si>
    <t>Environmental Scorecard</t>
  </si>
  <si>
    <t>Gas Constraint Events</t>
  </si>
  <si>
    <t>Non-load related</t>
  </si>
  <si>
    <t>Other Non-load</t>
  </si>
  <si>
    <t>PCDs</t>
  </si>
  <si>
    <t>Licensee</t>
  </si>
  <si>
    <t>Performance vs Allowance</t>
  </si>
  <si>
    <t>Non-operational Capex</t>
  </si>
  <si>
    <t>SAC</t>
  </si>
  <si>
    <t xml:space="preserve">02 - </t>
  </si>
  <si>
    <t xml:space="preserve">05 - </t>
  </si>
  <si>
    <t xml:space="preserve">11 - </t>
  </si>
  <si>
    <t xml:space="preserve">19 - </t>
  </si>
  <si>
    <t xml:space="preserve">22 - </t>
  </si>
  <si>
    <t xml:space="preserve">26 - </t>
  </si>
  <si>
    <t xml:space="preserve">27 - </t>
  </si>
  <si>
    <t xml:space="preserve">28 - </t>
  </si>
  <si>
    <t xml:space="preserve">29 - </t>
  </si>
  <si>
    <t xml:space="preserve">30 - </t>
  </si>
  <si>
    <t xml:space="preserve">36 - </t>
  </si>
  <si>
    <t xml:space="preserve">37 - </t>
  </si>
  <si>
    <t xml:space="preserve">38 - </t>
  </si>
  <si>
    <t xml:space="preserve">40 - </t>
  </si>
  <si>
    <t>Non-load</t>
  </si>
  <si>
    <t>Total EnCMOpC</t>
  </si>
  <si>
    <t>Total RLOC</t>
  </si>
  <si>
    <t>Total ExCMOpC</t>
  </si>
  <si>
    <t>Total ExBBCNLRA</t>
  </si>
  <si>
    <t>Total CMInvC</t>
  </si>
  <si>
    <t>Total CMOpC</t>
  </si>
  <si>
    <t>(RNOEC*0.14)</t>
  </si>
  <si>
    <t>(RNOExC*0.14)</t>
  </si>
  <si>
    <t>Total CM Revenues (with 14% scaling)</t>
  </si>
  <si>
    <t>Sale of Non-obligated Entry Capacity (incl accelerated release)</t>
  </si>
  <si>
    <t>Cost Type</t>
  </si>
  <si>
    <t>Cost/vol</t>
  </si>
  <si>
    <t>GSO Incentives</t>
  </si>
  <si>
    <t>Cost / Vol</t>
  </si>
  <si>
    <t>TO Other revenue allowances</t>
  </si>
  <si>
    <t>SO Other revenue allowances</t>
  </si>
  <si>
    <t>Business support allocation</t>
  </si>
  <si>
    <t>TO Quarry and loss</t>
  </si>
  <si>
    <t>TO Physical security opex</t>
  </si>
  <si>
    <t>TO Non-operational capex</t>
  </si>
  <si>
    <t>Compressor Perf &amp; Utilisation</t>
  </si>
  <si>
    <t>Cost type</t>
  </si>
  <si>
    <t>No sites</t>
  </si>
  <si>
    <t>No Sites</t>
  </si>
  <si>
    <t>Movement Category</t>
  </si>
  <si>
    <t>Work volume and mix</t>
  </si>
  <si>
    <t>Business support costs</t>
  </si>
  <si>
    <t>Closely associated indirect costs</t>
  </si>
  <si>
    <t>Direct opex</t>
  </si>
  <si>
    <t>Planned maintenance &amp; inspections</t>
  </si>
  <si>
    <t>Operational property</t>
  </si>
  <si>
    <t>Quarry &amp; loss</t>
  </si>
  <si>
    <t>Owned sites</t>
  </si>
  <si>
    <t>shared sites</t>
  </si>
  <si>
    <t>Not allowed</t>
  </si>
  <si>
    <t>External</t>
  </si>
  <si>
    <t>Income Statement Charge / Release</t>
  </si>
  <si>
    <t>Total Net Movement of provisions</t>
  </si>
  <si>
    <t>Network capability</t>
  </si>
  <si>
    <t>Compressor emissions</t>
  </si>
  <si>
    <t>Asset health</t>
  </si>
  <si>
    <t>Other non-load</t>
  </si>
  <si>
    <t>Customer contributions</t>
  </si>
  <si>
    <t>Uncertainty mechanism</t>
  </si>
  <si>
    <t>Cost Breakdown</t>
  </si>
  <si>
    <t>Asset health - costs</t>
  </si>
  <si>
    <t>Project Theme</t>
  </si>
  <si>
    <t>Project Sub-theme</t>
  </si>
  <si>
    <t>4.0</t>
  </si>
  <si>
    <t>Asset Health Inverventions</t>
  </si>
  <si>
    <t>Project Status</t>
  </si>
  <si>
    <t>In Progress</t>
  </si>
  <si>
    <t>Complete</t>
  </si>
  <si>
    <t>Closely Associated indirects</t>
  </si>
  <si>
    <t>Inspections and planned maintenance</t>
  </si>
  <si>
    <t>cost</t>
  </si>
  <si>
    <t>Forecast Baseline Totex</t>
  </si>
  <si>
    <t>Forecast Uncertainty mechanism totex</t>
  </si>
  <si>
    <t>Baseline Costs</t>
  </si>
  <si>
    <t>Uncertainty mechanism costs</t>
  </si>
  <si>
    <t>BAT for site</t>
  </si>
  <si>
    <t>Consumed hours</t>
  </si>
  <si>
    <t>Date Constructed</t>
  </si>
  <si>
    <t>Design life (years)</t>
  </si>
  <si>
    <t>Pipeline diameter (mm)</t>
  </si>
  <si>
    <t>Pipeline length (km)</t>
  </si>
  <si>
    <t>Design Pressure rating  (bar)</t>
  </si>
  <si>
    <t>Pipeline Feeder number</t>
  </si>
  <si>
    <t>Constructed / Abandoned / Decomissioned</t>
  </si>
  <si>
    <t>Year Ending</t>
  </si>
  <si>
    <t>Exit Points</t>
  </si>
  <si>
    <t>Entry Points</t>
  </si>
  <si>
    <t>Multijunctions</t>
  </si>
  <si>
    <t>Block Valves</t>
  </si>
  <si>
    <t>Km</t>
  </si>
  <si>
    <t>Assets by Primary Asset Group</t>
  </si>
  <si>
    <t>Funding Type</t>
  </si>
  <si>
    <t>Policy Area</t>
  </si>
  <si>
    <t>Policy Mechanism</t>
  </si>
  <si>
    <t>NARM Category</t>
  </si>
  <si>
    <t>NARM Risk</t>
  </si>
  <si>
    <t>Controllable Opex</t>
  </si>
  <si>
    <t>Asset/Activity Category</t>
  </si>
  <si>
    <t>Asset/Activity Sub-Class</t>
  </si>
  <si>
    <t>Descriptor 1</t>
  </si>
  <si>
    <t>Descriptor 2</t>
  </si>
  <si>
    <t>Measure</t>
  </si>
  <si>
    <t>Contribution Cost</t>
  </si>
  <si>
    <t>Gross Cost</t>
  </si>
  <si>
    <t>Net Cost</t>
  </si>
  <si>
    <t>Unique ID</t>
  </si>
  <si>
    <t>Expenditure by project</t>
  </si>
  <si>
    <t xml:space="preserve">Other </t>
  </si>
  <si>
    <t>Net</t>
  </si>
  <si>
    <r>
      <t>Total NIA Expenditure (NIAE</t>
    </r>
    <r>
      <rPr>
        <sz val="10"/>
        <color theme="9"/>
        <rFont val="Verdana"/>
        <family val="2"/>
      </rPr>
      <t>t</t>
    </r>
    <r>
      <rPr>
        <b/>
        <sz val="10"/>
        <color theme="9"/>
        <rFont val="Verdana"/>
        <family val="2"/>
      </rPr>
      <t>)</t>
    </r>
  </si>
  <si>
    <t xml:space="preserve">Internal expditure </t>
  </si>
  <si>
    <t>Check for licence condition 5.2.6 - Internal expenditure Max 25% of Total NIA Expenditure</t>
  </si>
  <si>
    <t>X</t>
  </si>
  <si>
    <t xml:space="preserve">Additional hydrogen innovation funding and has the value zero unless otherwise directed by the Authority (HYINt) </t>
  </si>
  <si>
    <t>O</t>
  </si>
  <si>
    <t>Network Innovation Allowance NIAt (= 90% of NIAEt)</t>
  </si>
  <si>
    <t>Check for licence condition 5.2.5 - Total NIA over RIIO2 capped at (TNIAt + HYINt)</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</si>
  <si>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</si>
  <si>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</si>
  <si>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</si>
  <si>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</si>
  <si>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</si>
  <si>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</si>
  <si>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RIIO-1 CNIA (Carry-over Network Innovation Allowance) expenditure</t>
  </si>
  <si>
    <t>Eligible expenditure by activity/ project</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</si>
  <si>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</si>
  <si>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</si>
  <si>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</si>
  <si>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</si>
  <si>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</si>
  <si>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</si>
  <si>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</si>
  <si>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</si>
  <si>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Price indices</t>
  </si>
  <si>
    <t>Price index 2018/2019</t>
  </si>
  <si>
    <t>Index value</t>
  </si>
  <si>
    <t>Price index 2021/22</t>
  </si>
  <si>
    <t>CNIA to be recovered</t>
  </si>
  <si>
    <t>SIF Disallowed Expenditure</t>
  </si>
  <si>
    <t>SIF Royalities by project</t>
  </si>
  <si>
    <t xml:space="preserve">SIF Directly Attributed Costs </t>
  </si>
  <si>
    <t>SIF Returned Royalty Income by Project</t>
  </si>
  <si>
    <t>Retained SIF Royalties by Project</t>
  </si>
  <si>
    <t>1.6</t>
  </si>
  <si>
    <t>Totex Forecast</t>
  </si>
  <si>
    <t>SO Non-operational capex</t>
  </si>
  <si>
    <t>Environmental scorecard</t>
  </si>
  <si>
    <t>New/Enhancement/Refresh</t>
  </si>
  <si>
    <t>Accrual</t>
  </si>
  <si>
    <t>(RAREnCA*0.14)</t>
  </si>
  <si>
    <t>CMOpC-ExBBCNLRA-[Total CM Revenues]</t>
  </si>
  <si>
    <t>Constraint Management incentive revenue (CMIR)</t>
  </si>
  <si>
    <t>0.39*(8.5-CMOpPM)-CMInvC</t>
  </si>
  <si>
    <t>Total Vol (mcm)</t>
  </si>
  <si>
    <t>Total Vol Quantity Bought Back (kWh/d)</t>
  </si>
  <si>
    <t>Total Vol Quantity Bought Back (mcm/d)</t>
  </si>
  <si>
    <t>Demand forecasting (D-1) incentive report overview</t>
  </si>
  <si>
    <t>Demand forecasting report (D-2-D-5 overview)</t>
  </si>
  <si>
    <t>ILI Runs Planned</t>
  </si>
  <si>
    <t>ILI Runs Completed</t>
  </si>
  <si>
    <t>Depth Of Cover surveys (ILI) Planned</t>
  </si>
  <si>
    <t>Depth Of Cover surveys (ILI) Completed</t>
  </si>
  <si>
    <t>ILI Digs predicted by planning tool</t>
  </si>
  <si>
    <t>ILI Digs triggered by actual ILI findings</t>
  </si>
  <si>
    <t>P1 defects at start of reporting year</t>
  </si>
  <si>
    <t>New P1 defects identified</t>
  </si>
  <si>
    <t>P2 defects progressing to P1</t>
  </si>
  <si>
    <t>P2 defects at start of reporting year</t>
  </si>
  <si>
    <t>New P2 defects identifed</t>
  </si>
  <si>
    <t>P1 defects resolved</t>
  </si>
  <si>
    <t>P2 defects resolved</t>
  </si>
  <si>
    <t>Pipework</t>
  </si>
  <si>
    <t>ILI Runs</t>
  </si>
  <si>
    <t>CP Pipework</t>
  </si>
  <si>
    <t>CP Pipeline</t>
  </si>
  <si>
    <t>Incident Reporting</t>
  </si>
  <si>
    <t>Workforce safety incidents</t>
  </si>
  <si>
    <t>Pipeline / process safety incidents</t>
  </si>
  <si>
    <t>Environmental incidents</t>
  </si>
  <si>
    <t>No Digs completed</t>
  </si>
  <si>
    <t>Unplanned interventions</t>
  </si>
  <si>
    <t>No Digs completed where a repair was required</t>
  </si>
  <si>
    <t>These figures should reconcile to table 7.11 GHG venting data</t>
  </si>
  <si>
    <t>Network Innovation Competition</t>
  </si>
  <si>
    <t>Carry Over Network Innovation Allowance</t>
  </si>
  <si>
    <t>Price base - 2018/19</t>
  </si>
  <si>
    <t>Totex Summary</t>
  </si>
  <si>
    <t>Forecast Totex</t>
  </si>
  <si>
    <t>Actual Totex (Cap Rate 1)</t>
  </si>
  <si>
    <t>Actual Totex (Cap Rate 2)</t>
  </si>
  <si>
    <t>Revenue Interface</t>
  </si>
  <si>
    <t xml:space="preserve">Actual Totex </t>
  </si>
  <si>
    <t>Non-Load Related</t>
  </si>
  <si>
    <t>Null</t>
  </si>
  <si>
    <t>2.2 SO PCFM Input Summary</t>
  </si>
  <si>
    <t>2.1 TO PCFM Input Summary</t>
  </si>
  <si>
    <t>2.5 TO Re-openers</t>
  </si>
  <si>
    <t>NARMAHOt</t>
  </si>
  <si>
    <t>CROTOt</t>
  </si>
  <si>
    <t>CRITOt</t>
  </si>
  <si>
    <t>PSUPOt</t>
  </si>
  <si>
    <t>NZOt</t>
  </si>
  <si>
    <t>NOITt</t>
  </si>
  <si>
    <t>CAMt</t>
  </si>
  <si>
    <t>NZPt</t>
  </si>
  <si>
    <t>BTROt</t>
  </si>
  <si>
    <t>CEPOt</t>
  </si>
  <si>
    <t>KLSOt</t>
  </si>
  <si>
    <t>FIOCOt</t>
  </si>
  <si>
    <t>NLAHOt</t>
  </si>
  <si>
    <t>QLt and PDt</t>
  </si>
  <si>
    <t>summed from TO Totex tab</t>
  </si>
  <si>
    <t>no source in pack - direct input</t>
  </si>
  <si>
    <t>summed from SO Totex tab</t>
  </si>
  <si>
    <t>Link from reopener pipeline tab</t>
  </si>
  <si>
    <t>2.6 SO Reopeners</t>
  </si>
  <si>
    <t>2.7 TO PT</t>
  </si>
  <si>
    <t>CDSPt</t>
  </si>
  <si>
    <t>SOEDEt</t>
  </si>
  <si>
    <t>SORBDt</t>
  </si>
  <si>
    <t>LFt</t>
  </si>
  <si>
    <t>RBt</t>
  </si>
  <si>
    <t>EDEt</t>
  </si>
  <si>
    <t>OPTCt</t>
  </si>
  <si>
    <t>PTVt</t>
  </si>
  <si>
    <t>RBDt</t>
  </si>
  <si>
    <t>BPDt</t>
  </si>
  <si>
    <t>ALTt</t>
  </si>
  <si>
    <t>Pass through costs</t>
  </si>
  <si>
    <t>2.8 SO PT</t>
  </si>
  <si>
    <t>2.10 To ODI</t>
  </si>
  <si>
    <t>ECNIAt</t>
  </si>
  <si>
    <t>NIAV2020/21</t>
  </si>
  <si>
    <t>BR2020/21</t>
  </si>
  <si>
    <t>ENIA2020/21</t>
  </si>
  <si>
    <t>BPC2020/21</t>
  </si>
  <si>
    <t>£m 18/19</t>
  </si>
  <si>
    <t>nominal</t>
  </si>
  <si>
    <t>2.11 TO ORA</t>
  </si>
  <si>
    <r>
      <t>Calculation of constraint management operational costs (CMOpC</t>
    </r>
    <r>
      <rPr>
        <vertAlign val="subscript"/>
        <sz val="10"/>
        <rFont val="Gili"/>
      </rPr>
      <t>t</t>
    </r>
    <r>
      <rPr>
        <sz val="10"/>
        <rFont val="Gili"/>
      </rPr>
      <t>)</t>
    </r>
  </si>
  <si>
    <r>
      <t>Calculation of constraint management investment costs (CMInvC</t>
    </r>
    <r>
      <rPr>
        <vertAlign val="subscript"/>
        <sz val="10"/>
        <rFont val="Gili"/>
      </rPr>
      <t>t</t>
    </r>
    <r>
      <rPr>
        <sz val="10"/>
        <rFont val="Gili"/>
      </rPr>
      <t>)</t>
    </r>
  </si>
  <si>
    <t>SO External Incentives, Revenues and Costs (SOIRCt)</t>
  </si>
  <si>
    <t>Day ahead demand forecasting incentivised average forecast error (DAFIEt)</t>
  </si>
  <si>
    <t>Demand forecasting short-cycle storage adjustment (DFSAt)</t>
  </si>
  <si>
    <t>DFSAt</t>
  </si>
  <si>
    <t>Venting Emissions Performance (VEPt)</t>
  </si>
  <si>
    <t xml:space="preserve">VIPMt </t>
  </si>
  <si>
    <t>Asset Health NARM componenet</t>
  </si>
  <si>
    <t>Asset Health Non lead asset component</t>
  </si>
  <si>
    <t>Non -Operational IT Capex</t>
  </si>
  <si>
    <t>TOAOC</t>
  </si>
  <si>
    <t>name</t>
  </si>
  <si>
    <t>TOALC</t>
  </si>
  <si>
    <t>TOARC</t>
  </si>
  <si>
    <t>TOACO</t>
  </si>
  <si>
    <t>TOAIO</t>
  </si>
  <si>
    <t>TOANC</t>
  </si>
  <si>
    <t>TOALCU</t>
  </si>
  <si>
    <t>TOARCU</t>
  </si>
  <si>
    <t>TOAOCU</t>
  </si>
  <si>
    <t>TOACOU</t>
  </si>
  <si>
    <t>TOAIOU</t>
  </si>
  <si>
    <t>TOANCU</t>
  </si>
  <si>
    <t>SOSOANC</t>
  </si>
  <si>
    <t>SOSOACO</t>
  </si>
  <si>
    <t>TONARMAHOt</t>
  </si>
  <si>
    <t>TOCROTOt</t>
  </si>
  <si>
    <t>TOCRITOt</t>
  </si>
  <si>
    <t>TOPSUPOt</t>
  </si>
  <si>
    <t>TONZOt</t>
  </si>
  <si>
    <t>TONOITt</t>
  </si>
  <si>
    <t>TOCAMt</t>
  </si>
  <si>
    <t>TONZPt</t>
  </si>
  <si>
    <t>TOBTROt</t>
  </si>
  <si>
    <t>TOCEPOt</t>
  </si>
  <si>
    <t>TOKLSOt</t>
  </si>
  <si>
    <t>TOFIOCOt</t>
  </si>
  <si>
    <t>TOAHt</t>
  </si>
  <si>
    <t>TONLAHOt</t>
  </si>
  <si>
    <t>TOQLt and PDt</t>
  </si>
  <si>
    <t>SOCROTOt</t>
  </si>
  <si>
    <t>SOCRITOt</t>
  </si>
  <si>
    <t>SONZOt</t>
  </si>
  <si>
    <t>SONOITt</t>
  </si>
  <si>
    <t>SOFIOCOt</t>
  </si>
  <si>
    <t>TOCSPt</t>
  </si>
  <si>
    <t>TOLFt</t>
  </si>
  <si>
    <t>TORBt</t>
  </si>
  <si>
    <t>TOEDEt</t>
  </si>
  <si>
    <t>TOOPTCt</t>
  </si>
  <si>
    <t>TOPTVt</t>
  </si>
  <si>
    <t>TORBDt</t>
  </si>
  <si>
    <t>TOBPDt</t>
  </si>
  <si>
    <t>TOALTt</t>
  </si>
  <si>
    <t xml:space="preserve">TOProvisionalBadDebtcost </t>
  </si>
  <si>
    <t>TOActualBadDebtcostincurred</t>
  </si>
  <si>
    <t>TOInterestincomeaccruedadjustment</t>
  </si>
  <si>
    <t>TOActualoperationaltransportemissions</t>
  </si>
  <si>
    <t>SOCDSPt</t>
  </si>
  <si>
    <t>SOSOEDEt</t>
  </si>
  <si>
    <t xml:space="preserve">SOProvisionalBadDebtcost </t>
  </si>
  <si>
    <t>SOActualBadDebtcostincurred</t>
  </si>
  <si>
    <t>SOInterestincomeaccruedadjustment</t>
  </si>
  <si>
    <t>SOSORBDt</t>
  </si>
  <si>
    <t>linked to revenue tabs</t>
  </si>
  <si>
    <t>m3</t>
  </si>
  <si>
    <t>TOActualbusinessmileageemissions</t>
  </si>
  <si>
    <t>TOTotalannualoperationalandofficewaste</t>
  </si>
  <si>
    <t>TOTotalannualoperationalandofficewasterecycled</t>
  </si>
  <si>
    <t>TOActualofficewaste</t>
  </si>
  <si>
    <t>TOActualwateruse</t>
  </si>
  <si>
    <t xml:space="preserve">TONumberofQualifyingProjectswithnetEnvironmentalGainequaltoorabove15% </t>
  </si>
  <si>
    <t xml:space="preserve">TONumberofQualifyingProjectswithnetEnvironmentalGainequaltoorlessthan5% </t>
  </si>
  <si>
    <t>TOActualEnvironmentalValue</t>
  </si>
  <si>
    <t>TONZPSt</t>
  </si>
  <si>
    <t>Contractor vehicles</t>
  </si>
  <si>
    <t>Operational Delivery</t>
  </si>
  <si>
    <t>Commercial and Incentives</t>
  </si>
  <si>
    <t>National Control</t>
  </si>
  <si>
    <t>Markets</t>
  </si>
  <si>
    <t>System Capability and Risk</t>
  </si>
  <si>
    <r>
      <t>BTO</t>
    </r>
    <r>
      <rPr>
        <vertAlign val="subscript"/>
        <sz val="11"/>
        <rFont val="Calibri "/>
      </rPr>
      <t>t</t>
    </r>
  </si>
  <si>
    <t>BTOt</t>
  </si>
  <si>
    <t>HyNet</t>
  </si>
  <si>
    <t>NZPSt</t>
  </si>
  <si>
    <t>Consumed Hours</t>
  </si>
  <si>
    <t>Trigger for Application</t>
  </si>
  <si>
    <t>/ Outline of needs case</t>
  </si>
  <si>
    <t>Outline of preferred</t>
  </si>
  <si>
    <t>Methodology used to arrive at</t>
  </si>
  <si>
    <t>preferred option</t>
  </si>
  <si>
    <t xml:space="preserve">Any broader regulatory / </t>
  </si>
  <si>
    <t>policy issues</t>
  </si>
  <si>
    <t>Evidence used to justify level of</t>
  </si>
  <si>
    <t>cost requested</t>
  </si>
  <si>
    <t>Name</t>
  </si>
  <si>
    <t>Movement</t>
  </si>
  <si>
    <t>Comp Unit</t>
  </si>
  <si>
    <t>1.2</t>
  </si>
  <si>
    <t>3.1</t>
  </si>
  <si>
    <t>3.2</t>
  </si>
  <si>
    <t>3.3</t>
  </si>
  <si>
    <t>3.4</t>
  </si>
  <si>
    <t>3.5</t>
  </si>
  <si>
    <t>4.9</t>
  </si>
  <si>
    <t>4.10</t>
  </si>
  <si>
    <t>4.11</t>
  </si>
  <si>
    <t>4.12</t>
  </si>
  <si>
    <t>4.13</t>
  </si>
  <si>
    <t>4.14</t>
  </si>
  <si>
    <t>5.9</t>
  </si>
  <si>
    <t>7.1</t>
  </si>
  <si>
    <t>7.2</t>
  </si>
  <si>
    <t>7.3</t>
  </si>
  <si>
    <t>7.4</t>
  </si>
  <si>
    <t>7.5</t>
  </si>
  <si>
    <t>7.6</t>
  </si>
  <si>
    <t>7.7</t>
  </si>
  <si>
    <t>7.8</t>
  </si>
  <si>
    <t>8.1</t>
  </si>
  <si>
    <t>8.2</t>
  </si>
  <si>
    <t>8.3</t>
  </si>
  <si>
    <t>8.4</t>
  </si>
  <si>
    <t>8.5</t>
  </si>
  <si>
    <t>8.6</t>
  </si>
  <si>
    <t>8.7</t>
  </si>
  <si>
    <t>8.8</t>
  </si>
  <si>
    <t>8.9</t>
  </si>
  <si>
    <t>8.10</t>
  </si>
  <si>
    <t>9.1</t>
  </si>
  <si>
    <t>9.2</t>
  </si>
  <si>
    <t>9.3</t>
  </si>
  <si>
    <t>9.4</t>
  </si>
  <si>
    <t>9.5</t>
  </si>
  <si>
    <t>9.6</t>
  </si>
  <si>
    <t>9.7</t>
  </si>
  <si>
    <t>9.8</t>
  </si>
  <si>
    <t>9.9</t>
  </si>
  <si>
    <t>9.10</t>
  </si>
  <si>
    <t>9.11</t>
  </si>
  <si>
    <t>9.12</t>
  </si>
  <si>
    <t>NTS shrinkage report</t>
  </si>
  <si>
    <t>NTS shrinkage (prompt and price targets)</t>
  </si>
  <si>
    <t>Residual balancing incentive</t>
  </si>
  <si>
    <t>GHG Inventive report</t>
  </si>
  <si>
    <t>Maintenance incentive report</t>
  </si>
  <si>
    <t>Demand forecasting (D-1) incentive report</t>
  </si>
  <si>
    <t>Demand forecasting (D-2-D-5) report</t>
  </si>
  <si>
    <t xml:space="preserve">Petergorough </t>
  </si>
  <si>
    <t xml:space="preserve">Kings Lynn </t>
  </si>
  <si>
    <t>Non-lead assets</t>
  </si>
  <si>
    <t>Other network operating costs</t>
  </si>
  <si>
    <t>Other Indirect</t>
  </si>
  <si>
    <t>Other indirect</t>
  </si>
  <si>
    <t>Actual / Forecast Totex</t>
  </si>
  <si>
    <t>Cost/Vol</t>
  </si>
  <si>
    <t>Act/Fcast</t>
  </si>
  <si>
    <t>Allwnce</t>
  </si>
  <si>
    <t>variance</t>
  </si>
  <si>
    <t>Direct/Indirect</t>
  </si>
  <si>
    <t>linked from9.12 mtce IR</t>
  </si>
  <si>
    <t>ECCt</t>
  </si>
  <si>
    <t>linked to 9.1 OM</t>
  </si>
  <si>
    <t>linked to 8.4 constraints</t>
  </si>
  <si>
    <t>linked to 8.6 NIA</t>
  </si>
  <si>
    <t>link from TO indirects tab price base conversion to nominal</t>
  </si>
  <si>
    <t>Total (ECNIAt)</t>
  </si>
  <si>
    <r>
      <t xml:space="preserve">Unrecoverable CNIA Expenditure </t>
    </r>
    <r>
      <rPr>
        <b/>
        <sz val="11"/>
        <rFont val="Arial"/>
        <family val="2"/>
      </rPr>
      <t>(CNIARt)</t>
    </r>
  </si>
  <si>
    <t>linked to 8.8 CNIA</t>
  </si>
  <si>
    <t>linked to 8.1 satisfaction tab</t>
  </si>
  <si>
    <t>linked to 8.2 env scorecard</t>
  </si>
  <si>
    <t>no link in pack direct input</t>
  </si>
  <si>
    <t>Source</t>
  </si>
  <si>
    <t>6.1 Capex_Summary</t>
  </si>
  <si>
    <t>2.3 Resilience_Interface</t>
  </si>
  <si>
    <t>5.2 SO_Indirects</t>
  </si>
  <si>
    <t>5.4 SO Direct_Opex</t>
  </si>
  <si>
    <t>RIIO-2 FD Allowances (excluding RPEs)</t>
  </si>
  <si>
    <t>Emissions compliance</t>
  </si>
  <si>
    <t>Business support</t>
  </si>
  <si>
    <t>Closely associated indirects</t>
  </si>
  <si>
    <t>Quarry and loss</t>
  </si>
  <si>
    <t>Pension costs</t>
  </si>
  <si>
    <t>Capitalisation</t>
  </si>
  <si>
    <t>net</t>
  </si>
  <si>
    <t>Net zero</t>
  </si>
  <si>
    <t>8.11</t>
  </si>
  <si>
    <t>Net Zero</t>
  </si>
  <si>
    <t>8.11 net Zero</t>
  </si>
  <si>
    <t>Sheet added, missing from previous version</t>
  </si>
  <si>
    <t>SM</t>
  </si>
  <si>
    <t>Date changes made</t>
  </si>
  <si>
    <t>3.1 &amp; 3.2 SO &amp; TO Totex</t>
  </si>
  <si>
    <t>Maximum NIA that can be recovered over RIIO-2, as specified in App1 of SpC 5.2 (TNIAt)  £25m</t>
  </si>
  <si>
    <t>all cost/vol tables</t>
  </si>
  <si>
    <t>added data tag for net / gross cost classification</t>
  </si>
  <si>
    <t>Gross</t>
  </si>
  <si>
    <t>Non-operational property</t>
  </si>
  <si>
    <t>PSUP</t>
  </si>
  <si>
    <t>PSUP new sites</t>
  </si>
  <si>
    <t>IT asset refresh</t>
  </si>
  <si>
    <t>Technical asset refresh</t>
  </si>
  <si>
    <t>6.1 Capex Summary</t>
  </si>
  <si>
    <t>Remove UM rows for offtakes and network capability as no mechanisms exist</t>
  </si>
  <si>
    <t>11-13/01/2022</t>
  </si>
  <si>
    <t>Narrative reference</t>
  </si>
  <si>
    <t>Net Zero UIOLI</t>
  </si>
  <si>
    <t>Load related</t>
  </si>
  <si>
    <t>Redundant assets</t>
  </si>
  <si>
    <t>Tactical access</t>
  </si>
  <si>
    <t>Changing customer needs</t>
  </si>
  <si>
    <t>Methane detection &amp; quantification</t>
  </si>
  <si>
    <t>Planned inspections &amp; maintenance</t>
  </si>
  <si>
    <t>Kings Lynn subsidence FEED</t>
  </si>
  <si>
    <t>Kings Lynn subsidence</t>
  </si>
  <si>
    <t>Bacton site redevelopment</t>
  </si>
  <si>
    <t>Network operating costs</t>
  </si>
  <si>
    <t>5.1 TO_Indirects</t>
  </si>
  <si>
    <t>Business Support costs</t>
  </si>
  <si>
    <t>5.6 Quarry_Loss</t>
  </si>
  <si>
    <t>PCD Name</t>
  </si>
  <si>
    <t>Annual - Scotland</t>
  </si>
  <si>
    <t>Annual - East</t>
  </si>
  <si>
    <t>Annual - West</t>
  </si>
  <si>
    <t xml:space="preserve">Full &amp; Final Settlement - </t>
  </si>
  <si>
    <t>Investigation / Repair - Scotland</t>
  </si>
  <si>
    <t>Investigation / Repair - East</t>
  </si>
  <si>
    <t>Investigation / Repair - West</t>
  </si>
  <si>
    <t>5.3 TO_Direct_Opex</t>
  </si>
  <si>
    <t>Project name</t>
  </si>
  <si>
    <t>5.7 PSUP_Opex</t>
  </si>
  <si>
    <t>8.11 Net_Zero</t>
  </si>
  <si>
    <t>Resilience IT</t>
  </si>
  <si>
    <t>Resilience OT</t>
  </si>
  <si>
    <t>Cyber</t>
  </si>
  <si>
    <t>2.3 Resilience &amp; 6.1 Capex_Summary</t>
  </si>
  <si>
    <t xml:space="preserve">net </t>
  </si>
  <si>
    <t>gross</t>
  </si>
  <si>
    <t>Methane detection and quantification</t>
  </si>
  <si>
    <t>5.1 &amp; 5.2 Indirects</t>
  </si>
  <si>
    <t>requirement changed - entry for related party margins disallowed to be negative value</t>
  </si>
  <si>
    <t>data tags updated and formulas updated for consistency</t>
  </si>
  <si>
    <t>data tags updated to ensure consistency across all worksheets</t>
  </si>
  <si>
    <t>15-17/01/2022</t>
  </si>
  <si>
    <t>drop down lists for customer contribution updated</t>
  </si>
  <si>
    <t>Conditional formatting added to tabs to hilight input cells for relevant reporting years</t>
  </si>
  <si>
    <t>6.5 Redundant assets</t>
  </si>
  <si>
    <t>removed requirement for prior to ad beyond T2 reporting</t>
  </si>
  <si>
    <t>2.3 Resilience</t>
  </si>
  <si>
    <t>moved to capex section 6</t>
  </si>
  <si>
    <t>Uncertainty Mechanism PCDs</t>
  </si>
  <si>
    <t>3.6</t>
  </si>
  <si>
    <t>PCD Summary</t>
  </si>
  <si>
    <t>6.9</t>
  </si>
  <si>
    <t>Baseline PCD Allowances</t>
  </si>
  <si>
    <t>2.13 TO totex tax pool allocations</t>
  </si>
  <si>
    <t>2.14 SO totex tax pool allocations</t>
  </si>
  <si>
    <t>table now direct input</t>
  </si>
  <si>
    <t>2.1 Revenue interface</t>
  </si>
  <si>
    <t>Internal combustion engine</t>
  </si>
  <si>
    <t>Alternative fuel</t>
  </si>
  <si>
    <t>Amount charged to income statement</t>
  </si>
  <si>
    <t>Cash utilisation</t>
  </si>
  <si>
    <t>Accrual in thie years accounts</t>
  </si>
  <si>
    <t>Accrual in previous years accounts</t>
  </si>
  <si>
    <t>New</t>
  </si>
  <si>
    <t>RIIO&lt;T2</t>
  </si>
  <si>
    <t>Current Status</t>
  </si>
  <si>
    <t>To be constructed</t>
  </si>
  <si>
    <t>Under construction</t>
  </si>
  <si>
    <t>Under review</t>
  </si>
  <si>
    <t>Closed</t>
  </si>
  <si>
    <t>6.6 PSUP capex</t>
  </si>
  <si>
    <t>columns added for project status and cost incurred prior to RIIO-2</t>
  </si>
  <si>
    <t>5.1/5.2 TO/SO indirects</t>
  </si>
  <si>
    <t>related party transactions disallowed removed from tables</t>
  </si>
  <si>
    <t>accruals data added</t>
  </si>
  <si>
    <t>5.6 Quarry and loss</t>
  </si>
  <si>
    <t>5.3 TO direct opex</t>
  </si>
  <si>
    <t>additional rows added for 'other' cost categories</t>
  </si>
  <si>
    <t>6.7 TO non op capex</t>
  </si>
  <si>
    <t>categories updated</t>
  </si>
  <si>
    <t>updated with revised categories for asset refresh</t>
  </si>
  <si>
    <t>Workstations</t>
  </si>
  <si>
    <t>Video Storage</t>
  </si>
  <si>
    <t>Server</t>
  </si>
  <si>
    <t>CMC (Computer Multi Control)</t>
  </si>
  <si>
    <t>KVM (Keyboard Video Mouse)</t>
  </si>
  <si>
    <t>Network Switches</t>
  </si>
  <si>
    <t>Evidence Locker</t>
  </si>
  <si>
    <t>Security Cameras</t>
  </si>
  <si>
    <t>Electrified Fence</t>
  </si>
  <si>
    <t>Site Lighting</t>
  </si>
  <si>
    <t>Access Control HID</t>
  </si>
  <si>
    <t>Intercom</t>
  </si>
  <si>
    <t>Sounder</t>
  </si>
  <si>
    <t>2.12 SO ORA</t>
  </si>
  <si>
    <t>1.5 universal data</t>
  </si>
  <si>
    <t>updated 2020/21 RPI/CPIH value from 294.175092692262 to 294.166666666667 as per finance</t>
  </si>
  <si>
    <t>Asset Data</t>
  </si>
  <si>
    <r>
      <t>RNOEC</t>
    </r>
    <r>
      <rPr>
        <vertAlign val="subscript"/>
        <sz val="10"/>
        <color theme="1"/>
        <rFont val="Verdana"/>
        <family val="2"/>
      </rPr>
      <t>t</t>
    </r>
    <r>
      <rPr>
        <sz val="10"/>
        <color theme="1"/>
        <rFont val="Verdana"/>
        <family val="2"/>
      </rPr>
      <t xml:space="preserve"> x 0.14</t>
    </r>
  </si>
  <si>
    <r>
      <t>RAREnCA</t>
    </r>
    <r>
      <rPr>
        <vertAlign val="subscript"/>
        <sz val="10"/>
        <color theme="1"/>
        <rFont val="Verdana"/>
        <family val="2"/>
      </rPr>
      <t xml:space="preserve">t </t>
    </r>
    <r>
      <rPr>
        <sz val="10"/>
        <color theme="1"/>
        <rFont val="Verdana"/>
        <family val="2"/>
      </rPr>
      <t>x 0.14</t>
    </r>
    <r>
      <rPr>
        <vertAlign val="subscript"/>
        <sz val="10"/>
        <color theme="1"/>
        <rFont val="Verdana"/>
        <family val="2"/>
      </rPr>
      <t xml:space="preserve"> </t>
    </r>
  </si>
  <si>
    <t>RNOExCt x 0.14</t>
  </si>
  <si>
    <r>
      <t>CMOpTC</t>
    </r>
    <r>
      <rPr>
        <b/>
        <vertAlign val="subscript"/>
        <sz val="10"/>
        <color theme="1"/>
        <rFont val="Verdana"/>
        <family val="2"/>
      </rPr>
      <t>t</t>
    </r>
  </si>
  <si>
    <r>
      <t>CMInvC</t>
    </r>
    <r>
      <rPr>
        <b/>
        <vertAlign val="subscript"/>
        <sz val="10"/>
        <rFont val="Verdana"/>
        <family val="2"/>
      </rPr>
      <t>t</t>
    </r>
  </si>
  <si>
    <r>
      <t>CMOpC</t>
    </r>
    <r>
      <rPr>
        <b/>
        <vertAlign val="subscript"/>
        <sz val="10"/>
        <rFont val="Verdana"/>
        <family val="2"/>
      </rPr>
      <t>t</t>
    </r>
  </si>
  <si>
    <r>
      <t>CMOpPM</t>
    </r>
    <r>
      <rPr>
        <b/>
        <vertAlign val="subscript"/>
        <sz val="10"/>
        <rFont val="Verdana"/>
        <family val="2"/>
      </rPr>
      <t>t</t>
    </r>
  </si>
  <si>
    <r>
      <t>CMIR</t>
    </r>
    <r>
      <rPr>
        <b/>
        <vertAlign val="subscript"/>
        <sz val="10"/>
        <rFont val="Verdana"/>
        <family val="2"/>
      </rPr>
      <t>t</t>
    </r>
  </si>
  <si>
    <t>removed forecasting requirement on table and added conditional formatting</t>
  </si>
  <si>
    <t>6.4 asset heatlh projects</t>
  </si>
  <si>
    <t>6.1 capex summary</t>
  </si>
  <si>
    <t>added in resilience capex and updated sum formulas</t>
  </si>
  <si>
    <t>PT Consumed Hours until next overhaul</t>
  </si>
  <si>
    <t>GG Consumed Hours until next overhaul</t>
  </si>
  <si>
    <t>CEO &amp; Group Management</t>
  </si>
  <si>
    <t>CEO &amp; group Management</t>
  </si>
  <si>
    <t>5.9 Business support allocation</t>
  </si>
  <si>
    <t>missing category added for CEO and Group managmenet</t>
  </si>
  <si>
    <t>3.6 PCDs</t>
  </si>
  <si>
    <t>tab added to track PCDs</t>
  </si>
  <si>
    <t>requirement for input of tax pool information removed (to be input direct in revenue tabs)</t>
  </si>
  <si>
    <t>4.3/4.4 PCDs</t>
  </si>
  <si>
    <t>4.5/4.6 Reopeners</t>
  </si>
  <si>
    <t>4.13/4.14 tax pool allocations</t>
  </si>
  <si>
    <t>Cells with no source in pack converted to direct input (yellow)</t>
  </si>
  <si>
    <t>Price Control Deliverables</t>
  </si>
  <si>
    <t>Delivery Status</t>
  </si>
  <si>
    <t>Comments</t>
  </si>
  <si>
    <t>directly remunerated services inputs converted to direct input (yellow)</t>
  </si>
  <si>
    <t>Requirement for PCD and Reopener adjustments removed (to be input direct in revenue tabs)</t>
  </si>
  <si>
    <t>Requirement for DRS data removed (to be input direct in revenue tabs)</t>
  </si>
  <si>
    <t xml:space="preserve">Baseline </t>
  </si>
  <si>
    <t>added rows for any costs incurred through UM, as this goes to cap rate 2</t>
  </si>
  <si>
    <t>linked to Capex project forecasts</t>
  </si>
  <si>
    <t>Stopped/terminated</t>
  </si>
  <si>
    <t>updated Unit of measure for psup workloads</t>
  </si>
  <si>
    <t>added additional rows in capex summary for RIIO-1 carry over work</t>
  </si>
  <si>
    <t>7.3 demand and capability</t>
  </si>
  <si>
    <t>changed rows to NGGT input for ASEP/storage sites</t>
  </si>
  <si>
    <t>changed non-strategic spares category to small tools, equipment &amp; machinery</t>
  </si>
  <si>
    <t>PSUP capex</t>
  </si>
  <si>
    <t>Metres</t>
  </si>
  <si>
    <t>Entry T1 carry over</t>
  </si>
  <si>
    <t>Offtakes T1 carry over</t>
  </si>
  <si>
    <t>Asset Health (baseline) T1 carry over</t>
  </si>
  <si>
    <t>Decommissioning T1 carry over</t>
  </si>
  <si>
    <t>Peterborough &amp; Huntingdon T1 carry over</t>
  </si>
  <si>
    <t>ASEP/Storage site</t>
  </si>
  <si>
    <t>Other compressor costs T1 carry over</t>
  </si>
  <si>
    <t>Feeder 9 T1 carry over</t>
  </si>
  <si>
    <t>5.1/5.2 Indirects</t>
  </si>
  <si>
    <t>added bad debt terms so that all inputs on the one tab and removed redundant pass throgu terms</t>
  </si>
  <si>
    <t>Pass through</t>
  </si>
  <si>
    <t>Gas conveyed to independany systems</t>
  </si>
  <si>
    <t>Bulk price differential</t>
  </si>
  <si>
    <t>Bad debt</t>
  </si>
  <si>
    <t>HyNet FEED study</t>
  </si>
  <si>
    <t>Small, equipment, plant &amp; machinery</t>
  </si>
  <si>
    <t>PSUP T1 carry over</t>
  </si>
  <si>
    <t>TO Non-Op Capex T1 carry over</t>
  </si>
  <si>
    <t>SO Non-Op Capex T1 carry over</t>
  </si>
  <si>
    <t xml:space="preserve">Network Innovation Allowance </t>
  </si>
  <si>
    <t>Net Zero and re-opener development UIOLI</t>
  </si>
  <si>
    <t>Project category</t>
  </si>
  <si>
    <t>Small Net Zero facilitation capital project</t>
  </si>
  <si>
    <t>Early development work</t>
  </si>
  <si>
    <t>Bacton Redevelopment (FOSR)</t>
  </si>
  <si>
    <t>Peterborough &amp; Huntingdon FOSR</t>
  </si>
  <si>
    <t>Peterborough &amp; Huntingdon</t>
  </si>
  <si>
    <r>
      <t>NZO</t>
    </r>
    <r>
      <rPr>
        <vertAlign val="subscript"/>
        <sz val="11"/>
        <rFont val="Calibri "/>
      </rPr>
      <t>t</t>
    </r>
  </si>
  <si>
    <r>
      <t>NCV (£</t>
    </r>
    <r>
      <rPr>
        <b/>
        <sz val="10"/>
        <color rgb="FFFF0000"/>
        <rFont val="Verdana"/>
        <family val="2"/>
      </rPr>
      <t>m</t>
    </r>
    <r>
      <rPr>
        <b/>
        <sz val="10"/>
        <rFont val="Verdana"/>
        <family val="2"/>
      </rPr>
      <t>)</t>
    </r>
  </si>
  <si>
    <r>
      <t>Land area treated (</t>
    </r>
    <r>
      <rPr>
        <b/>
        <sz val="10"/>
        <color rgb="FFFF0000"/>
        <rFont val="Verdana"/>
        <family val="2"/>
      </rPr>
      <t>Hectar</t>
    </r>
    <r>
      <rPr>
        <b/>
        <sz val="10"/>
        <rFont val="Verdana"/>
        <family val="2"/>
      </rPr>
      <t>)</t>
    </r>
  </si>
  <si>
    <r>
      <t>NCV(£</t>
    </r>
    <r>
      <rPr>
        <b/>
        <sz val="10"/>
        <color rgb="FFFF0000"/>
        <rFont val="Verdana"/>
        <family val="2"/>
      </rPr>
      <t>m</t>
    </r>
    <r>
      <rPr>
        <b/>
        <sz val="10"/>
        <rFont val="Verdana"/>
        <family val="2"/>
      </rPr>
      <t>)</t>
    </r>
  </si>
  <si>
    <r>
      <t>Net NCV (£</t>
    </r>
    <r>
      <rPr>
        <b/>
        <sz val="10"/>
        <color rgb="FFFF0000"/>
        <rFont val="Verdana"/>
        <family val="2"/>
      </rPr>
      <t>m</t>
    </r>
    <r>
      <rPr>
        <b/>
        <sz val="10"/>
        <rFont val="Verdana"/>
        <family val="2"/>
      </rPr>
      <t>)</t>
    </r>
  </si>
  <si>
    <t>Projection</t>
  </si>
  <si>
    <t>OMCt Projection</t>
  </si>
  <si>
    <t>Projections</t>
  </si>
  <si>
    <t>Maintenance Incentive Revenue</t>
  </si>
  <si>
    <r>
      <t>MIR</t>
    </r>
    <r>
      <rPr>
        <vertAlign val="subscript"/>
        <sz val="11"/>
        <color indexed="8"/>
        <rFont val="Calibri"/>
        <family val="2"/>
      </rPr>
      <t>t</t>
    </r>
  </si>
  <si>
    <t>linked to shrinkage 9.2</t>
  </si>
  <si>
    <t>FY 21/22</t>
  </si>
  <si>
    <t>Tables 9.9 and 9.10 are still required for the monthly SO incentive submission, but not required for the end of year RRP submission.</t>
  </si>
  <si>
    <t>MCICDt</t>
  </si>
  <si>
    <t>TQMt</t>
  </si>
  <si>
    <t>MDAt</t>
  </si>
  <si>
    <t>MDVt</t>
  </si>
  <si>
    <t>MWt</t>
  </si>
  <si>
    <t>linked from 9.10 ghg</t>
  </si>
  <si>
    <t>DADFd</t>
  </si>
  <si>
    <t>ADd</t>
  </si>
  <si>
    <t>linked to 9.7 DF overview</t>
  </si>
  <si>
    <t>linked to 9.8 DF adjustment</t>
  </si>
  <si>
    <t>KM</t>
  </si>
  <si>
    <t>updates made to reflect feedback</t>
  </si>
  <si>
    <t>9.x tables</t>
  </si>
  <si>
    <t>updates to allow forecasting to faciliate links to PCFM</t>
  </si>
  <si>
    <t>ML/SM</t>
  </si>
  <si>
    <t>Sum of DPIPt</t>
  </si>
  <si>
    <t>Sum of DLIPt</t>
  </si>
  <si>
    <t>Aggregate annual capability of short cycle storage facilities</t>
  </si>
  <si>
    <t>NTS Shrinkage costs - gross</t>
  </si>
  <si>
    <t>Less revenues received from 3rd paries</t>
  </si>
  <si>
    <t>ECCt,q</t>
  </si>
  <si>
    <t>Links to '9.1_Operating_margins' of the Cost RRP</t>
  </si>
  <si>
    <t>Links to '9.2_NTS_shrinkage' of the Cost RRP</t>
  </si>
  <si>
    <t>Links to '9.12_Maintenance_IR' of the Cost RRP</t>
  </si>
  <si>
    <t>linked to 9.6 res bal data</t>
  </si>
  <si>
    <t>Sum of d ADd</t>
  </si>
  <si>
    <t>(v.1.13)</t>
  </si>
  <si>
    <t>Revenues</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</si>
  <si>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</si>
  <si>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Capacities</t>
  </si>
  <si>
    <t>RNOECt</t>
  </si>
  <si>
    <t>Derivation of Revenues</t>
  </si>
  <si>
    <t>Includes…
Excludes…</t>
  </si>
  <si>
    <t>1.13r</t>
  </si>
  <si>
    <t>2.2 NARM Interface</t>
  </si>
  <si>
    <t>NARM interface formula update to only sum UIDs linked to NARM</t>
  </si>
  <si>
    <t>6.3 Asset Health</t>
  </si>
  <si>
    <t>Updated Sub Cat 1 to read 'Pipeline' to ensure consistency across pack</t>
  </si>
  <si>
    <t>6.1 Capex SUmmary</t>
  </si>
  <si>
    <t>Updated sumif formula for resilience to only include capex costs from table 6.9 resilience</t>
  </si>
  <si>
    <t>Customer and Stakeholder Satisfaction Survey Scores</t>
  </si>
  <si>
    <t>8.1 Satisfaction Survey</t>
  </si>
  <si>
    <t>Typo in header corrected</t>
  </si>
  <si>
    <t>7.9 Forecast Scenarios</t>
  </si>
  <si>
    <t>Erronous reference to 7.8 corrected</t>
  </si>
  <si>
    <t>7.8 Asset Data</t>
  </si>
  <si>
    <t>9.4/9.35 NTS shrinkage (gas and elec trades)</t>
  </si>
  <si>
    <t>additional rows added</t>
  </si>
  <si>
    <t>Shrink (gross)</t>
  </si>
  <si>
    <t>Shrink Inc (revenues received from 3rd parties)</t>
  </si>
  <si>
    <t>cells updated to allow forecasting for pass through costs</t>
  </si>
  <si>
    <t>Input cell requirements updated to align with asset attributes</t>
  </si>
  <si>
    <t>Cell AA144 on Table 2.1 should link to I11 on table 9.8 DF Adjustment</t>
  </si>
  <si>
    <t>Links to '8.4_Gas_contraints' of the Cost RRP</t>
  </si>
  <si>
    <t>Links to '9.6_Res_Bal_Data' of the Cost RRP</t>
  </si>
  <si>
    <t>Links to '9.10_GHG_incentive_revenue' of the Cost RRP</t>
  </si>
  <si>
    <t>Bacton site redevelopment FEED</t>
  </si>
  <si>
    <t>6.2 projects</t>
  </si>
  <si>
    <t>inconsitencies in data attributes corrected</t>
  </si>
  <si>
    <t>UID description</t>
  </si>
  <si>
    <t>Enter UID Description &gt;&gt;&gt;&gt;</t>
  </si>
  <si>
    <t>Free Text</t>
  </si>
  <si>
    <t>4.12 SO SORA</t>
  </si>
  <si>
    <t>price base conversion calculation updated to reference correct year</t>
  </si>
  <si>
    <t>Incorrect references corrected in pipeline log</t>
  </si>
  <si>
    <t>8.10 pipeline log</t>
  </si>
  <si>
    <t>6.3 Asset health projects</t>
  </si>
  <si>
    <t>columns unhidded, drop down corrected and free text column added</t>
  </si>
  <si>
    <t>NGGT to input values as directed by the Authoritys Direction</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</si>
  <si>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</si>
  <si>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</si>
  <si>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</si>
  <si>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</si>
  <si>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</si>
  <si>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</si>
  <si>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</si>
  <si>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6.6 SO non op capex</t>
  </si>
  <si>
    <t>columns S &amp; T formatted for date input</t>
  </si>
  <si>
    <t>added additional rows under offtakes, other non load, compressor emissions and customer contributions. Updatred drop downs to allow load related CC to be recorded</t>
  </si>
  <si>
    <t>4.12 SO ORA</t>
  </si>
  <si>
    <t>6.8 SO Non op capex</t>
  </si>
  <si>
    <t>baseline and cost added into cells F57 and H 57 respectively</t>
  </si>
  <si>
    <t xml:space="preserve">cell C146 to 'Aggregate Capability of any relevant Short-Cycle Storage Facilities to have gas injected on Day d' and leave D146 blank. </t>
  </si>
  <si>
    <t>L138-139 to say 'Links to 9.7_DF_Overview of the Cost RRP</t>
  </si>
  <si>
    <t>Links to '9.7_DF_Overview' of the Cost RRP</t>
  </si>
  <si>
    <t>Aggregate Capability of any relevant Short-Cycle Storage Facilities to have gas injected on Day d</t>
  </si>
  <si>
    <t xml:space="preserve">Offtake flow reductions </t>
  </si>
  <si>
    <t>8.4 Gas constraints</t>
  </si>
  <si>
    <t>row 28 relabelled as 'offtake flow reductions'</t>
  </si>
  <si>
    <t>9.1 Operating margins</t>
  </si>
  <si>
    <t>additional two tables in column I-P removed</t>
  </si>
  <si>
    <t>8.5 Gas constraint events</t>
  </si>
  <si>
    <t>Scaleback table (rows 9-24) removed and columns removed in respect of Locational trades and operational buyback; copy and paste issue</t>
  </si>
  <si>
    <t xml:space="preserve">6.4 Asset Health projects </t>
  </si>
  <si>
    <t>Missing UID description formula added</t>
  </si>
  <si>
    <t>2.1/4.12/8.4</t>
  </si>
  <si>
    <t>CMOpDTt term added in 8.4 and linked through pack</t>
  </si>
  <si>
    <t>CMOpDTt</t>
  </si>
  <si>
    <t>Added row for Forecast UM Opex for SO</t>
  </si>
  <si>
    <t>3.3 allowances / 3.1 TO totex / 8.12 Net Zero</t>
  </si>
  <si>
    <t>re-indxed Net zero UIOLI to sum into load related capex, as this is where the allowance was allocated in the PCFM</t>
  </si>
  <si>
    <t>Unspecified</t>
  </si>
  <si>
    <t>8.3 Environmental scorecard</t>
  </si>
  <si>
    <t>Unspecified added to drop down list</t>
  </si>
  <si>
    <t>6.1 Capex summary</t>
  </si>
  <si>
    <t>Memo line added for unlicensed capex</t>
  </si>
  <si>
    <t>Memo line</t>
  </si>
  <si>
    <t>Costs of Excluded, Consented and De Minimis Services</t>
  </si>
  <si>
    <t>for information only, does not sum to actual totex</t>
  </si>
  <si>
    <t>Cyber Resilience OT Baseline</t>
  </si>
  <si>
    <t>Cyber Resilience IT Baseline</t>
  </si>
  <si>
    <r>
      <t>NOITRE</t>
    </r>
    <r>
      <rPr>
        <vertAlign val="subscript"/>
        <sz val="10"/>
        <color theme="1"/>
        <rFont val="Verdana"/>
        <family val="2"/>
      </rPr>
      <t>t</t>
    </r>
  </si>
  <si>
    <t>Cyber Resilience OT non-baseline</t>
  </si>
  <si>
    <t>Cyber Resilience IT non-baseline</t>
  </si>
  <si>
    <t>Cyber resilience OT Baseline</t>
  </si>
  <si>
    <r>
      <t>NOITRE</t>
    </r>
    <r>
      <rPr>
        <vertAlign val="subscript"/>
        <sz val="10"/>
        <rFont val="Verdana"/>
        <family val="2"/>
      </rPr>
      <t>t</t>
    </r>
  </si>
  <si>
    <t>Cyber resilience IT Baseline</t>
  </si>
  <si>
    <r>
      <t>NOITRE</t>
    </r>
    <r>
      <rPr>
        <b/>
        <vertAlign val="subscript"/>
        <sz val="10"/>
        <color theme="1"/>
        <rFont val="Verdana"/>
        <family val="2"/>
      </rPr>
      <t>t</t>
    </r>
  </si>
  <si>
    <r>
      <t>NOITO</t>
    </r>
    <r>
      <rPr>
        <vertAlign val="subscript"/>
        <sz val="10"/>
        <rFont val="Verdana"/>
        <family val="2"/>
      </rPr>
      <t>t</t>
    </r>
  </si>
  <si>
    <r>
      <t>NOITRO</t>
    </r>
    <r>
      <rPr>
        <vertAlign val="subscript"/>
        <sz val="10"/>
        <rFont val="Verdana"/>
        <family val="2"/>
      </rPr>
      <t>t</t>
    </r>
  </si>
  <si>
    <t>Activity Description</t>
  </si>
  <si>
    <t>Please provide a list of De Minimis Activities for all items greater than or equal to £500k</t>
  </si>
  <si>
    <t>De Minimis Activities</t>
  </si>
  <si>
    <t>Please provide a list of excluded services for all items greater than or equal to £500k</t>
  </si>
  <si>
    <t>Directly Remunerated Services</t>
  </si>
  <si>
    <t>Directly Remunerated Services and De minimis Activities</t>
  </si>
  <si>
    <t>Directly Remunerated Services Revenue</t>
  </si>
  <si>
    <t>TO Recovered Revenue</t>
  </si>
  <si>
    <t>SO Recovered Revenue</t>
  </si>
  <si>
    <r>
      <t>Bad Debt (BD</t>
    </r>
    <r>
      <rPr>
        <b/>
        <vertAlign val="subscript"/>
        <sz val="10"/>
        <color theme="1"/>
        <rFont val="Verdana"/>
        <family val="2"/>
      </rPr>
      <t>t</t>
    </r>
    <r>
      <rPr>
        <b/>
        <sz val="10"/>
        <color theme="1"/>
        <rFont val="Verdana"/>
        <family val="2"/>
      </rPr>
      <t>)</t>
    </r>
  </si>
  <si>
    <r>
      <t>BDA</t>
    </r>
    <r>
      <rPr>
        <vertAlign val="subscript"/>
        <sz val="10"/>
        <rFont val="Verdana"/>
        <family val="2"/>
      </rPr>
      <t>t</t>
    </r>
  </si>
  <si>
    <r>
      <t>RBD</t>
    </r>
    <r>
      <rPr>
        <vertAlign val="subscript"/>
        <sz val="10"/>
        <rFont val="Verdana"/>
        <family val="2"/>
      </rPr>
      <t>t</t>
    </r>
  </si>
  <si>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</si>
  <si>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</si>
  <si>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Recovered Revenue billed basis</t>
  </si>
  <si>
    <t>BRRt</t>
  </si>
  <si>
    <t>SpC 2.1</t>
  </si>
  <si>
    <t>BDt</t>
  </si>
  <si>
    <t>Recovered Revenue</t>
  </si>
  <si>
    <t>RRt</t>
  </si>
  <si>
    <r>
      <t>RSOBD</t>
    </r>
    <r>
      <rPr>
        <vertAlign val="subscript"/>
        <sz val="10"/>
        <rFont val="Verdana"/>
        <family val="2"/>
      </rPr>
      <t>t</t>
    </r>
  </si>
  <si>
    <t>BSORRt</t>
  </si>
  <si>
    <t>SOBDt</t>
  </si>
  <si>
    <t>SORRt</t>
  </si>
  <si>
    <t>4.5/4.6 TO/SO Reopeners</t>
  </si>
  <si>
    <t>updated to use new NOITRE formula from licence</t>
  </si>
  <si>
    <t>MS</t>
  </si>
  <si>
    <t>TO/SO PCFM Input Summary, PCD, Reopener sheets</t>
  </si>
  <si>
    <t>updated CROT/CRIT term names to align with licence</t>
  </si>
  <si>
    <t>Directly remunerated services revenue</t>
  </si>
  <si>
    <r>
      <t>DRSR</t>
    </r>
    <r>
      <rPr>
        <vertAlign val="subscript"/>
        <sz val="10"/>
        <color theme="1"/>
        <rFont val="Verdana"/>
        <family val="2"/>
      </rPr>
      <t>t</t>
    </r>
  </si>
  <si>
    <r>
      <t>DRSC</t>
    </r>
    <r>
      <rPr>
        <vertAlign val="subscript"/>
        <sz val="10"/>
        <color theme="1"/>
        <rFont val="Verdana"/>
        <family val="2"/>
      </rPr>
      <t>t</t>
    </r>
  </si>
  <si>
    <t>Directly remunerated services cost</t>
  </si>
  <si>
    <t>4.1 TO PCFM Input Summary</t>
  </si>
  <si>
    <t>Replaced DRS input categories with DRS Revenue and DRS Cost, similar to ESO treatment.</t>
  </si>
  <si>
    <t>TO/SO PCFM Input Summary, TO/SO pass-through,TO/SO Recovered Revenue</t>
  </si>
  <si>
    <t>Removed bad debt from pass-through terms per licence consultation, introduced new tabs for TO/SO Recovered Revenue. Bad debt is now included in the TO/SO recovered revenue sheets.</t>
  </si>
  <si>
    <r>
      <t>Bad Debt (SOBD</t>
    </r>
    <r>
      <rPr>
        <b/>
        <vertAlign val="subscript"/>
        <sz val="10"/>
        <color theme="1"/>
        <rFont val="Verdana"/>
        <family val="2"/>
      </rPr>
      <t>t</t>
    </r>
    <r>
      <rPr>
        <b/>
        <sz val="10"/>
        <color theme="1"/>
        <rFont val="Verdana"/>
        <family val="2"/>
      </rPr>
      <t>)</t>
    </r>
  </si>
  <si>
    <r>
      <t>Recovered Revenue (SORR</t>
    </r>
    <r>
      <rPr>
        <b/>
        <vertAlign val="subscript"/>
        <sz val="10"/>
        <color theme="1"/>
        <rFont val="Verdana"/>
        <family val="2"/>
      </rPr>
      <t>t</t>
    </r>
    <r>
      <rPr>
        <b/>
        <sz val="10"/>
        <color theme="1"/>
        <rFont val="Verdana"/>
        <family val="2"/>
      </rPr>
      <t>)</t>
    </r>
  </si>
  <si>
    <t>GD2 Regulatory Report Pack</t>
  </si>
  <si>
    <t>Master</t>
  </si>
  <si>
    <t>Inflation Update</t>
  </si>
  <si>
    <t>Second OBR Update on or before Oct 31</t>
  </si>
  <si>
    <t>YES</t>
  </si>
  <si>
    <t xml:space="preserve">please select </t>
  </si>
  <si>
    <t>PRE OCT OBR Update</t>
  </si>
  <si>
    <t>Combined RPI-CPIH price index (financial year average)</t>
  </si>
  <si>
    <t>just for illustrative purposes</t>
  </si>
  <si>
    <t xml:space="preserve">Combined RPI-CPIH real to nominal prices conversion factor </t>
  </si>
  <si>
    <t>Post OCT OBR Update</t>
  </si>
  <si>
    <t>Difference</t>
  </si>
  <si>
    <t>DO NOT DELETE</t>
  </si>
  <si>
    <t>NO</t>
  </si>
  <si>
    <t>PRE OCTOBER OBR UPDATE</t>
  </si>
  <si>
    <t>TABLE USED FOR CONVERTING TO NEW NOMINAL BASED ON OCTOBER OBR UPDATE</t>
  </si>
  <si>
    <r>
      <t>SOBD</t>
    </r>
    <r>
      <rPr>
        <vertAlign val="subscript"/>
        <sz val="10"/>
        <color theme="1"/>
        <rFont val="Verdana"/>
        <family val="2"/>
      </rPr>
      <t>t</t>
    </r>
  </si>
  <si>
    <t>Heading 1</t>
  </si>
  <si>
    <t>Heading 2</t>
  </si>
  <si>
    <t>Description of Service Provided</t>
  </si>
  <si>
    <t>De Minimis</t>
  </si>
  <si>
    <t>Total De Minimis</t>
  </si>
  <si>
    <t>Consented</t>
  </si>
  <si>
    <t>Connection services</t>
  </si>
  <si>
    <t>DRS1</t>
  </si>
  <si>
    <t>Diversionary works under an obligation</t>
  </si>
  <si>
    <t>DRS2</t>
  </si>
  <si>
    <t>Works required by any alteration of premises</t>
  </si>
  <si>
    <t>DRS3</t>
  </si>
  <si>
    <t>Telecommunications and information technology infrastructure services</t>
  </si>
  <si>
    <t>DRS4</t>
  </si>
  <si>
    <t>Outage changes (Not applicable to Gas Transmission)</t>
  </si>
  <si>
    <t>DRS5</t>
  </si>
  <si>
    <t>Emergency services</t>
  </si>
  <si>
    <t>DRS6</t>
  </si>
  <si>
    <t>PARCA activities</t>
  </si>
  <si>
    <t>DRS7</t>
  </si>
  <si>
    <t>Independent System Operation (Not applicable)</t>
  </si>
  <si>
    <t>DRS8</t>
  </si>
  <si>
    <t>Network Innovation Funding (Not applicable)</t>
  </si>
  <si>
    <t>DRS9</t>
  </si>
  <si>
    <t>Value added services (Not applicable)</t>
  </si>
  <si>
    <t>DRS10</t>
  </si>
  <si>
    <t>Top-up, standby, and enhanced system security (Not applicable)</t>
  </si>
  <si>
    <t>DRS11</t>
  </si>
  <si>
    <t>Revenue protection services (Not applicable)</t>
  </si>
  <si>
    <t>DRS12</t>
  </si>
  <si>
    <t>Metering services (Not applicable)</t>
  </si>
  <si>
    <t>DRS13</t>
  </si>
  <si>
    <t>Smart meter roll-out rechargeable services (Not applicable)</t>
  </si>
  <si>
    <t>DRS14</t>
  </si>
  <si>
    <t>Miscellaneous</t>
  </si>
  <si>
    <t>DRS15</t>
  </si>
  <si>
    <t xml:space="preserve">Total Consented </t>
  </si>
  <si>
    <t>Total Costs</t>
  </si>
  <si>
    <t>Total DRS</t>
  </si>
  <si>
    <t>4.15 DRS Revenue</t>
  </si>
  <si>
    <t>New sheet added</t>
  </si>
  <si>
    <t>4.18 - Inflation update</t>
  </si>
  <si>
    <t>New table added S9:W17. This table inflates the pass-through forecast costs as per the Oct OBR publication</t>
  </si>
  <si>
    <t>4.7 TO PT</t>
  </si>
  <si>
    <t>New table added S9:W11. This table inflates the pass-through forecast costs as per the Oct OBR publication</t>
  </si>
  <si>
    <t>4.8 SO PT</t>
  </si>
  <si>
    <t>CA</t>
  </si>
  <si>
    <t>8.12 DRS</t>
  </si>
  <si>
    <t>New sheet added to capture DRS Costs</t>
  </si>
  <si>
    <t>2021/21</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</si>
  <si>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</si>
  <si>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</si>
  <si>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</si>
  <si>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r>
      <t>SOBRR</t>
    </r>
    <r>
      <rPr>
        <vertAlign val="subscript"/>
        <sz val="10"/>
        <color theme="1"/>
        <rFont val="Verdana"/>
        <family val="2"/>
      </rPr>
      <t>t</t>
    </r>
  </si>
  <si>
    <r>
      <t>SORR</t>
    </r>
    <r>
      <rPr>
        <vertAlign val="subscript"/>
        <sz val="10"/>
        <color theme="1"/>
        <rFont val="Verdana"/>
        <family val="2"/>
      </rPr>
      <t>t</t>
    </r>
  </si>
  <si>
    <t>2020/22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</si>
</sst>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43" formatCode="_-* #,##0.00_-;\-* #,##0.00_-;_-* &quot;-&quot;??_-;_-@_-"/>
    <numFmt numFmtId="164" formatCode="_(* #,##0.00_);_(* \(#,##0.00\);_(* &quot;-&quot;??_);_(@_)"/>
    <numFmt numFmtId="165" formatCode="0.0"/>
    <numFmt numFmtId="166" formatCode="_-[$€-2]* #,##0.00_-;\-[$€-2]* #,##0.00_-;_-[$€-2]* &quot;-&quot;??_-"/>
    <numFmt numFmtId="167" formatCode="_-* #,##0.0_-;\-* #,##0.0_-;_-* &quot;-&quot;??_-;_-@_-"/>
    <numFmt numFmtId="168" formatCode="#,##0.00;[Red]\-#,##0.00;\-"/>
    <numFmt numFmtId="169" formatCode="[$$-409]#,##0.00"/>
    <numFmt numFmtId="170" formatCode="#,##0.0_);\(#,##0.0\);\-_)"/>
    <numFmt numFmtId="171" formatCode="_-* #,##0.0_-;\-* #,##0.0_-;_-* &quot;-&quot;?_-;_-@_-"/>
    <numFmt numFmtId="172" formatCode="#,##0.00;\(#,##0.00\)"/>
    <numFmt numFmtId="173" formatCode="dd/mm/yyyy;@"/>
    <numFmt numFmtId="174" formatCode="_-* #,##0_-;\-* #,##0_-;_-* &quot;-&quot;??_-;_-@_-"/>
    <numFmt numFmtId="175" formatCode="&quot;£&quot;#,##0"/>
    <numFmt numFmtId="176" formatCode="0.000"/>
    <numFmt numFmtId="177" formatCode="#,##0.000;[Red]\-#,##0.000"/>
    <numFmt numFmtId="178" formatCode="&quot;£&quot;#,##0_);[Red]\(&quot;£&quot;#,##0\)"/>
    <numFmt numFmtId="179" formatCode="&quot;£&quot;#,##0.000"/>
    <numFmt numFmtId="180" formatCode="#,##0.00_);\(#,##0.00\);\-_)"/>
    <numFmt numFmtId="181" formatCode="#,##0.00;[Red]\-#,##0.00;0.00"/>
    <numFmt numFmtId="182" formatCode="_-* #,##0.000_-;\-* #,##0.000_-;_-* &quot;-&quot;??_-;_-@_-"/>
    <numFmt numFmtId="183" formatCode="#,##0.0_ ;[Red]\-#,##0.0\ "/>
    <numFmt numFmtId="184" formatCode="0.0%"/>
    <numFmt numFmtId="185" formatCode="#,##0.0000_ ;[Red]\-#,##0.0000\ "/>
    <numFmt numFmtId="186" formatCode="_(* #,##0_);_(* \(#,##0\);_(* &quot;-&quot;??_);_(@_)"/>
    <numFmt numFmtId="187" formatCode="[$-F800]dddd\,\ mmmm\ dd\,\ yyyy"/>
    <numFmt numFmtId="188" formatCode="_-* #,##0.000_-;\-* #,##0.000_-;_-* &quot;-&quot;???_-;_-@_-"/>
    <numFmt numFmtId="189" formatCode="#,##0.000"/>
    <numFmt numFmtId="190" formatCode="#,##0.000;[Red]\-#,##0.000;0.000"/>
    <numFmt numFmtId="191" formatCode="_-* #,##0.00_-;\-* #,##0.00_-;_-* &quot;-&quot;???_-;_-@_-"/>
    <numFmt numFmtId="192" formatCode="#,##0.00_ ;\-#,##0.00\ "/>
    <numFmt numFmtId="193" formatCode="#,##0.000_ ;\-#,##0.000\ "/>
    <numFmt numFmtId="194" formatCode="#,##0_ ;\-#,##0\ "/>
    <numFmt numFmtId="195" formatCode="#,##0.0_ ;\-#,##0.0\ "/>
    <numFmt numFmtId="196" formatCode="_(* #,##0.000_);_(* \(#,##0.000\);_(* &quot;-&quot;??_);_(@_)"/>
    <numFmt numFmtId="197" formatCode="#,##0.00%_);\(#,##0.00%\);\-_)"/>
    <numFmt numFmtId="198" formatCode="#,##0.0000_);\(#,##0.0000\);\-_)"/>
    <numFmt numFmtId="199" formatCode="_(* #,##0_);_(* \(#,##0\);_(* &quot;-&quot;_);_(@_)"/>
    <numFmt numFmtId="200" formatCode="_-* #,##0_-;\-* #,##0_-;_-* &quot;-&quot;?_-;_-@_-"/>
    <numFmt numFmtId="201" formatCode="_-* #,##0.00_-;\-* #,##0.00_-;_-* &quot;-&quot;?_-;_-@_-"/>
    <numFmt numFmtId="202" formatCode="_-* #,##0.0000_-;\-* #,##0.0000_-;_-* &quot;-&quot;?_-;_-@_-"/>
    <numFmt numFmtId="203" formatCode="_-* #,##0.000_-;\-* #,##0.000_-;_-* &quot;-&quot;?_-;_-@_-"/>
    <numFmt numFmtId="204" formatCode="&quot;£&quot;#,##0.00"/>
    <numFmt numFmtId="205" formatCode="&quot;£&quot;#,##0.0"/>
    <numFmt numFmtId="206" formatCode="#,##0.0_);\(#,##0.0\);\-"/>
    <numFmt numFmtId="207" formatCode="#,##0.000_);\(#,##0.000\);\-"/>
  </numFmts>
  <fonts count="191">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i/>
      <sz val="10"/>
      <color theme="0" tint="-0.499984740745262"/>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b/>
      <sz val="9"/>
      <color indexed="81"/>
      <name val="Tahoma"/>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i/>
      <u/>
      <sz val="10"/>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b/>
      <sz val="11"/>
      <color theme="0" tint="-4.9989318521683403E-2"/>
      <name val="Verdana"/>
      <family val="2"/>
    </font>
    <font>
      <sz val="10"/>
      <color theme="0" tint="-4.9989318521683403E-2"/>
      <name val="Verdana"/>
      <family val="2"/>
    </font>
    <font>
      <u/>
      <sz val="10"/>
      <color theme="1"/>
      <name val="Verdana"/>
      <family val="2"/>
    </font>
    <font>
      <b/>
      <sz val="12"/>
      <color theme="0" tint="-4.9989318521683403E-2"/>
      <name val="Gill Sans MT"/>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sz val="10"/>
      <color theme="0" tint="-0.249977111117893"/>
      <name val="Verdana"/>
      <family val="2"/>
    </font>
    <font>
      <sz val="10"/>
      <color theme="0" tint="-0.499984740745262"/>
      <name val="Verdana"/>
      <family val="2"/>
    </font>
    <font>
      <sz val="10"/>
      <color theme="0" tint="-0.499984740745262"/>
      <name val="Gill Sans MT"/>
      <family val="2"/>
    </font>
    <font>
      <b/>
      <sz val="10"/>
      <color indexed="8"/>
      <name val="Verdana"/>
      <family val="2"/>
    </font>
    <font>
      <b/>
      <u/>
      <sz val="10"/>
      <name val="Verdana"/>
      <family val="2"/>
    </font>
    <font>
      <sz val="11"/>
      <color theme="1"/>
      <name val="Arial"/>
      <family val="2"/>
    </font>
    <font>
      <sz val="16"/>
      <name val="Arial"/>
      <family val="2"/>
    </font>
    <font>
      <b/>
      <sz val="10"/>
      <color theme="9"/>
      <name val="Verdana"/>
      <family val="2"/>
    </font>
    <font>
      <sz val="10"/>
      <color theme="9"/>
      <name val="Verdana"/>
      <family val="2"/>
    </font>
    <font>
      <sz val="11"/>
      <color rgb="FFFF0000"/>
      <name val="Arial"/>
      <family val="2"/>
    </font>
    <font>
      <sz val="11"/>
      <color theme="9"/>
      <name val="Arial"/>
      <family val="2"/>
    </font>
    <font>
      <b/>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b/>
      <sz val="20"/>
      <name val="CG Omega"/>
      <family val="2"/>
    </font>
    <font>
      <b/>
      <u/>
      <sz val="10"/>
      <color theme="1"/>
      <name val="Verdana"/>
      <family val="2"/>
    </font>
    <font>
      <sz val="11"/>
      <color theme="0" tint="-0.499984740745262"/>
      <name val="Calibri"/>
      <family val="2"/>
      <scheme val="minor"/>
    </font>
    <font>
      <i/>
      <sz val="9"/>
      <color theme="1"/>
      <name val="Gili"/>
    </font>
    <font>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s>
  <fills count="58">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rgb="FFCCFFCC"/>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indexed="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rgb="FFAAF6C5"/>
        <bgColor indexed="64"/>
      </patternFill>
    </fill>
    <fill>
      <patternFill patternType="solid">
        <fgColor rgb="FFFFCCCC"/>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indexed="52"/>
        <bgColor indexed="64"/>
      </patternFill>
    </fill>
  </fills>
  <borders count="80">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s>
  <cellStyleXfs count="176">
    <xf numFmtId="0" fontId="0" fillId="0" borderId="0"/>
    <xf numFmtId="0" fontId="14" fillId="0" borderId="0"/>
    <xf numFmtId="0" fontId="14" fillId="0" borderId="0"/>
    <xf numFmtId="0" fontId="15" fillId="0" borderId="0"/>
    <xf numFmtId="0" fontId="17" fillId="0" borderId="0"/>
    <xf numFmtId="0" fontId="14" fillId="0" borderId="0"/>
    <xf numFmtId="0" fontId="15" fillId="0" borderId="0"/>
    <xf numFmtId="0" fontId="15" fillId="0" borderId="0"/>
    <xf numFmtId="0" fontId="22" fillId="0" borderId="0"/>
    <xf numFmtId="0" fontId="17" fillId="0" borderId="0"/>
    <xf numFmtId="0" fontId="15" fillId="0" borderId="0"/>
    <xf numFmtId="0" fontId="13" fillId="0" borderId="0"/>
    <xf numFmtId="166" fontId="17" fillId="0" borderId="0"/>
    <xf numFmtId="0" fontId="15" fillId="0" borderId="0"/>
    <xf numFmtId="0" fontId="15" fillId="0" borderId="0"/>
    <xf numFmtId="0" fontId="22" fillId="0" borderId="0"/>
    <xf numFmtId="0" fontId="22" fillId="0" borderId="0"/>
    <xf numFmtId="0" fontId="17" fillId="0" borderId="0" applyFont="0" applyFill="0" applyBorder="0" applyAlignment="0" applyProtection="0"/>
    <xf numFmtId="0" fontId="22" fillId="0" borderId="0"/>
    <xf numFmtId="0" fontId="22" fillId="0" borderId="0"/>
    <xf numFmtId="0" fontId="15" fillId="0" borderId="0"/>
    <xf numFmtId="0" fontId="15" fillId="0" borderId="0"/>
    <xf numFmtId="0" fontId="15" fillId="0" borderId="0"/>
    <xf numFmtId="0" fontId="22" fillId="0" borderId="0"/>
    <xf numFmtId="164" fontId="22" fillId="0" borderId="0" applyFont="0" applyFill="0" applyBorder="0" applyAlignment="0" applyProtection="0"/>
    <xf numFmtId="0" fontId="15" fillId="0" borderId="0"/>
    <xf numFmtId="164" fontId="17" fillId="0" borderId="0" applyFont="0" applyFill="0" applyBorder="0" applyAlignment="0" applyProtection="0"/>
    <xf numFmtId="0" fontId="15" fillId="0" borderId="0"/>
    <xf numFmtId="0" fontId="17" fillId="0" borderId="0"/>
    <xf numFmtId="164" fontId="17" fillId="0" borderId="0" applyFont="0" applyFill="0" applyBorder="0" applyAlignment="0" applyProtection="0"/>
    <xf numFmtId="9" fontId="17" fillId="0" borderId="0" applyFont="0" applyFill="0" applyBorder="0" applyAlignment="0" applyProtection="0"/>
    <xf numFmtId="0" fontId="14" fillId="0" borderId="0"/>
    <xf numFmtId="0" fontId="15" fillId="0" borderId="0"/>
    <xf numFmtId="0" fontId="31" fillId="0" borderId="0" applyNumberFormat="0" applyFill="0" applyBorder="0" applyAlignment="0" applyProtection="0">
      <alignment vertical="top"/>
      <protection locked="0"/>
    </xf>
    <xf numFmtId="0" fontId="15" fillId="0" borderId="0"/>
    <xf numFmtId="0" fontId="37" fillId="6" borderId="0" applyNumberFormat="0" applyBorder="0" applyAlignment="0" applyProtection="0"/>
    <xf numFmtId="0" fontId="36" fillId="6" borderId="0" applyNumberFormat="0" applyBorder="0" applyAlignment="0" applyProtection="0"/>
    <xf numFmtId="0" fontId="35" fillId="7" borderId="0" applyNumberFormat="0" applyBorder="0" applyAlignment="0" applyProtection="0"/>
    <xf numFmtId="0" fontId="15" fillId="8" borderId="0" applyNumberFormat="0" applyBorder="0" applyAlignment="0" applyProtection="0"/>
    <xf numFmtId="0" fontId="15" fillId="0" borderId="15" applyNumberFormat="0" applyFill="0" applyAlignment="0" applyProtection="0"/>
    <xf numFmtId="0" fontId="15" fillId="13" borderId="0" applyNumberFormat="0" applyFont="0" applyBorder="0" applyAlignment="0" applyProtection="0"/>
    <xf numFmtId="0" fontId="15" fillId="10" borderId="0" applyNumberFormat="0" applyBorder="0" applyAlignment="0" applyProtection="0"/>
    <xf numFmtId="4" fontId="15" fillId="5" borderId="0" applyBorder="0" applyAlignment="0" applyProtection="0"/>
    <xf numFmtId="0" fontId="15" fillId="0" borderId="0"/>
    <xf numFmtId="4" fontId="15" fillId="12" borderId="0"/>
    <xf numFmtId="4" fontId="15" fillId="11" borderId="0"/>
    <xf numFmtId="4" fontId="15" fillId="9" borderId="0"/>
    <xf numFmtId="0" fontId="28" fillId="0" borderId="2" applyFill="0"/>
    <xf numFmtId="0" fontId="38" fillId="0" borderId="0" applyFill="0" applyBorder="0"/>
    <xf numFmtId="9" fontId="15" fillId="0" borderId="0" applyFont="0" applyFill="0" applyBorder="0" applyAlignment="0" applyProtection="0"/>
    <xf numFmtId="0" fontId="13" fillId="0" borderId="0"/>
    <xf numFmtId="0" fontId="37" fillId="6" borderId="0" applyNumberFormat="0" applyBorder="0" applyAlignment="0" applyProtection="0"/>
    <xf numFmtId="0" fontId="36" fillId="6" borderId="0" applyNumberFormat="0" applyBorder="0" applyAlignment="0" applyProtection="0"/>
    <xf numFmtId="0" fontId="15" fillId="0" borderId="0"/>
    <xf numFmtId="0" fontId="22" fillId="0" borderId="0"/>
    <xf numFmtId="0" fontId="19" fillId="0" borderId="0"/>
    <xf numFmtId="0" fontId="22" fillId="0" borderId="0"/>
    <xf numFmtId="0" fontId="13" fillId="0" borderId="0"/>
    <xf numFmtId="0" fontId="17" fillId="0" borderId="0"/>
    <xf numFmtId="0" fontId="15" fillId="0" borderId="0"/>
    <xf numFmtId="0" fontId="15" fillId="0" borderId="0"/>
    <xf numFmtId="9" fontId="22" fillId="0" borderId="0" applyFont="0" applyFill="0" applyBorder="0" applyAlignment="0" applyProtection="0"/>
    <xf numFmtId="0" fontId="15" fillId="0" borderId="0"/>
    <xf numFmtId="0" fontId="15" fillId="0" borderId="0"/>
    <xf numFmtId="0" fontId="40" fillId="0" borderId="0" applyNumberFormat="0" applyFill="0" applyBorder="0" applyAlignment="0" applyProtection="0">
      <alignment vertical="top"/>
      <protection locked="0"/>
    </xf>
    <xf numFmtId="0" fontId="15" fillId="0" borderId="0"/>
    <xf numFmtId="0" fontId="41"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169" fontId="15" fillId="0" borderId="0"/>
    <xf numFmtId="169" fontId="22" fillId="0" borderId="0"/>
    <xf numFmtId="169" fontId="22" fillId="0" borderId="0"/>
    <xf numFmtId="0" fontId="15" fillId="0" borderId="0"/>
    <xf numFmtId="169" fontId="42" fillId="0" borderId="0"/>
    <xf numFmtId="169" fontId="17" fillId="0" borderId="0"/>
    <xf numFmtId="0" fontId="15" fillId="0" borderId="0"/>
    <xf numFmtId="169" fontId="22" fillId="0" borderId="0"/>
    <xf numFmtId="169" fontId="17" fillId="0" borderId="0"/>
    <xf numFmtId="164" fontId="14" fillId="0" borderId="0" applyFont="0" applyFill="0" applyBorder="0" applyAlignment="0" applyProtection="0"/>
    <xf numFmtId="0" fontId="15" fillId="0" borderId="0"/>
    <xf numFmtId="169" fontId="41" fillId="0" borderId="0" applyNumberFormat="0" applyFill="0" applyBorder="0" applyAlignment="0" applyProtection="0">
      <alignment vertical="top"/>
      <protection locked="0"/>
    </xf>
    <xf numFmtId="0" fontId="40" fillId="0" borderId="0" applyNumberFormat="0" applyFill="0" applyBorder="0" applyAlignment="0" applyProtection="0"/>
    <xf numFmtId="0" fontId="14" fillId="0" borderId="0"/>
    <xf numFmtId="0" fontId="15" fillId="0" borderId="0"/>
    <xf numFmtId="0" fontId="17" fillId="0" borderId="0"/>
    <xf numFmtId="170" fontId="43" fillId="18" borderId="0" applyBorder="0">
      <alignment vertical="center"/>
    </xf>
    <xf numFmtId="0" fontId="17" fillId="0" borderId="0"/>
    <xf numFmtId="164" fontId="15" fillId="0" borderId="0" applyFont="0" applyFill="0" applyBorder="0" applyAlignment="0" applyProtection="0"/>
    <xf numFmtId="168" fontId="15" fillId="19" borderId="2">
      <alignment vertical="center"/>
    </xf>
    <xf numFmtId="9" fontId="22" fillId="0" borderId="0" applyFont="0" applyFill="0" applyBorder="0" applyAlignment="0" applyProtection="0"/>
    <xf numFmtId="168" fontId="15" fillId="17" borderId="2">
      <alignment vertical="center"/>
      <protection locked="0"/>
    </xf>
    <xf numFmtId="0" fontId="14" fillId="0" borderId="0">
      <alignment vertical="top"/>
    </xf>
    <xf numFmtId="9" fontId="15" fillId="0" borderId="0" applyFont="0" applyFill="0" applyBorder="0" applyAlignment="0" applyProtection="0"/>
    <xf numFmtId="170" fontId="44" fillId="2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69" fontId="8" fillId="0" borderId="0"/>
    <xf numFmtId="0" fontId="5" fillId="0" borderId="0"/>
    <xf numFmtId="0" fontId="17" fillId="0" borderId="0"/>
    <xf numFmtId="0" fontId="4" fillId="0" borderId="0"/>
    <xf numFmtId="0"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applyFont="0" applyFill="0" applyBorder="0" applyAlignment="0" applyProtection="0"/>
    <xf numFmtId="0" fontId="17" fillId="0" borderId="0"/>
    <xf numFmtId="0" fontId="17" fillId="0" borderId="0" applyFont="0" applyFill="0" applyBorder="0" applyAlignment="0" applyProtection="0"/>
    <xf numFmtId="9" fontId="17" fillId="0" borderId="0" applyFont="0" applyFill="0" applyBorder="0" applyAlignment="0" applyProtection="0"/>
    <xf numFmtId="0" fontId="79"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3" fillId="0" borderId="0"/>
    <xf numFmtId="0" fontId="13" fillId="0" borderId="0"/>
    <xf numFmtId="0" fontId="90" fillId="32" borderId="0" applyNumberFormat="0" applyBorder="0" applyAlignment="0" applyProtection="0"/>
    <xf numFmtId="0" fontId="3" fillId="0" borderId="0"/>
    <xf numFmtId="0" fontId="2" fillId="0" borderId="0"/>
    <xf numFmtId="0" fontId="17"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4" fontId="1" fillId="0" borderId="0" applyFont="0" applyFill="0" applyBorder="0" applyAlignment="0" applyProtection="0"/>
    <xf numFmtId="170" fontId="131" fillId="29" borderId="0"/>
    <xf numFmtId="164" fontId="1" fillId="0" borderId="0" applyFont="0" applyFill="0" applyBorder="0" applyAlignment="0" applyProtection="0"/>
    <xf numFmtId="9" fontId="1" fillId="0" borderId="0" applyFont="0" applyFill="0" applyBorder="0" applyAlignment="0" applyProtection="0"/>
    <xf numFmtId="0" fontId="13" fillId="0" borderId="0"/>
    <xf numFmtId="170" fontId="43" fillId="27" borderId="0"/>
    <xf numFmtId="0" fontId="17" fillId="0" borderId="0"/>
    <xf numFmtId="0" fontId="1" fillId="0" borderId="0"/>
    <xf numFmtId="0" fontId="13" fillId="0" borderId="0"/>
    <xf numFmtId="0" fontId="1" fillId="0" borderId="0"/>
    <xf numFmtId="169" fontId="1" fillId="0" borderId="0"/>
    <xf numFmtId="0" fontId="1" fillId="0" borderId="0"/>
    <xf numFmtId="0" fontId="17" fillId="0" borderId="0"/>
    <xf numFmtId="4" fontId="1" fillId="11" borderId="0"/>
    <xf numFmtId="0" fontId="1" fillId="0" borderId="0"/>
    <xf numFmtId="0" fontId="14" fillId="0" borderId="0"/>
    <xf numFmtId="164" fontId="1" fillId="0" borderId="0" applyFont="0" applyFill="0" applyBorder="0" applyAlignment="0" applyProtection="0"/>
    <xf numFmtId="171" fontId="1" fillId="23" borderId="2">
      <alignment horizontal="center"/>
    </xf>
    <xf numFmtId="0" fontId="171" fillId="56" borderId="76" applyNumberFormat="0" applyAlignment="0" applyProtection="0"/>
    <xf numFmtId="0" fontId="17" fillId="0" borderId="0"/>
    <xf numFmtId="0" fontId="17" fillId="0" borderId="0"/>
    <xf numFmtId="0" fontId="1" fillId="0" borderId="0"/>
    <xf numFmtId="0" fontId="1" fillId="0" borderId="0"/>
    <xf numFmtId="0" fontId="1" fillId="0" borderId="0"/>
    <xf numFmtId="164" fontId="1" fillId="0" borderId="0" applyFont="0" applyFill="0" applyBorder="0" applyAlignment="0" applyProtection="0"/>
    <xf numFmtId="0" fontId="13" fillId="0" borderId="0"/>
    <xf numFmtId="169" fontId="22" fillId="0" borderId="0"/>
    <xf numFmtId="169" fontId="17" fillId="0" borderId="0"/>
    <xf numFmtId="169" fontId="17" fillId="0" borderId="0"/>
    <xf numFmtId="169" fontId="1" fillId="0" borderId="0"/>
    <xf numFmtId="169" fontId="17" fillId="0" borderId="0"/>
    <xf numFmtId="169" fontId="17" fillId="0" borderId="0"/>
  </cellStyleXfs>
  <cellXfs count="1670">
    <xf numFmtId="0" fontId="0" fillId="0" borderId="0" xfId="0"/>
    <xf numFmtId="0" fontId="19" fillId="2" borderId="0" xfId="5" applyFont="1" applyFill="1"/>
    <xf numFmtId="0" fontId="24" fillId="2" borderId="0" xfId="5" applyFont="1" applyFill="1"/>
    <xf numFmtId="165" fontId="23" fillId="0" borderId="0" xfId="4" applyNumberFormat="1" applyFont="1" applyAlignment="1">
      <alignment horizontal="left"/>
    </xf>
    <xf numFmtId="0" fontId="16" fillId="0" borderId="0" xfId="3" applyFont="1" applyAlignment="1">
      <alignment horizontal="left"/>
    </xf>
    <xf numFmtId="0" fontId="14" fillId="0" borderId="0" xfId="1"/>
    <xf numFmtId="0" fontId="15" fillId="0" borderId="4" xfId="31" applyFont="1" applyBorder="1"/>
    <xf numFmtId="0" fontId="15" fillId="0" borderId="5" xfId="31" applyFont="1" applyBorder="1"/>
    <xf numFmtId="0" fontId="15" fillId="0" borderId="6" xfId="31" applyFont="1" applyBorder="1"/>
    <xf numFmtId="0" fontId="15" fillId="0" borderId="7" xfId="31" applyFont="1" applyBorder="1"/>
    <xf numFmtId="0" fontId="15" fillId="0" borderId="0" xfId="31" applyFont="1"/>
    <xf numFmtId="0" fontId="15" fillId="0" borderId="8" xfId="31" applyFont="1" applyBorder="1"/>
    <xf numFmtId="0" fontId="26" fillId="0" borderId="0" xfId="31" applyFont="1" applyAlignment="1">
      <alignment horizontal="center"/>
    </xf>
    <xf numFmtId="0" fontId="14" fillId="0" borderId="0" xfId="5"/>
    <xf numFmtId="0" fontId="27" fillId="0" borderId="0" xfId="5" applyFont="1"/>
    <xf numFmtId="0" fontId="15" fillId="0" borderId="9" xfId="31" applyFont="1" applyBorder="1"/>
    <xf numFmtId="0" fontId="15" fillId="0" borderId="10" xfId="31" applyFont="1" applyBorder="1"/>
    <xf numFmtId="0" fontId="15" fillId="0" borderId="11" xfId="31" applyFont="1" applyBorder="1"/>
    <xf numFmtId="0" fontId="28" fillId="0" borderId="0" xfId="8" applyFont="1"/>
    <xf numFmtId="0" fontId="0" fillId="4" borderId="0" xfId="0" applyFill="1"/>
    <xf numFmtId="0" fontId="17" fillId="4" borderId="0" xfId="0" applyFont="1" applyFill="1"/>
    <xf numFmtId="15" fontId="30" fillId="4" borderId="0" xfId="0" applyNumberFormat="1" applyFont="1" applyFill="1" applyAlignment="1" applyProtection="1">
      <alignment horizontal="center"/>
      <protection locked="0"/>
    </xf>
    <xf numFmtId="0" fontId="0" fillId="4" borderId="0" xfId="0" applyFill="1" applyAlignment="1">
      <alignment vertical="center"/>
    </xf>
    <xf numFmtId="0" fontId="17" fillId="4" borderId="0" xfId="0" applyFont="1" applyFill="1" applyAlignment="1">
      <alignment wrapText="1"/>
    </xf>
    <xf numFmtId="0" fontId="17" fillId="4" borderId="0" xfId="9" applyFill="1"/>
    <xf numFmtId="0" fontId="32" fillId="4" borderId="0" xfId="0" applyFont="1" applyFill="1"/>
    <xf numFmtId="0" fontId="32" fillId="4" borderId="0" xfId="0" applyFont="1" applyFill="1" applyAlignment="1">
      <alignment wrapText="1"/>
    </xf>
    <xf numFmtId="0" fontId="0" fillId="4" borderId="0" xfId="0" applyFill="1" applyAlignment="1">
      <alignment wrapText="1"/>
    </xf>
    <xf numFmtId="0" fontId="17" fillId="4" borderId="0" xfId="9" applyFill="1" applyAlignment="1">
      <alignment wrapText="1"/>
    </xf>
    <xf numFmtId="0" fontId="33" fillId="4" borderId="0" xfId="9" applyFont="1" applyFill="1" applyAlignment="1">
      <alignment horizontal="center"/>
    </xf>
    <xf numFmtId="0" fontId="31" fillId="4" borderId="0" xfId="33" applyFont="1" applyFill="1" applyBorder="1" applyAlignment="1" applyProtection="1"/>
    <xf numFmtId="0" fontId="20" fillId="4" borderId="0" xfId="0" applyFont="1" applyFill="1"/>
    <xf numFmtId="0" fontId="28" fillId="4" borderId="0" xfId="0" applyFont="1" applyFill="1"/>
    <xf numFmtId="0" fontId="15" fillId="4" borderId="0" xfId="0" applyFont="1" applyFill="1"/>
    <xf numFmtId="0" fontId="34" fillId="4" borderId="0" xfId="0" applyFont="1" applyFill="1"/>
    <xf numFmtId="0" fontId="20" fillId="0" borderId="0" xfId="53" applyFont="1"/>
    <xf numFmtId="0" fontId="20" fillId="13" borderId="0" xfId="40" applyFont="1"/>
    <xf numFmtId="0" fontId="35" fillId="3" borderId="0" xfId="52" applyFont="1" applyFill="1"/>
    <xf numFmtId="0" fontId="14" fillId="3" borderId="0" xfId="1" applyFill="1"/>
    <xf numFmtId="0" fontId="17" fillId="0" borderId="2" xfId="47" applyFont="1"/>
    <xf numFmtId="0" fontId="36" fillId="3" borderId="0" xfId="52" applyFill="1"/>
    <xf numFmtId="0" fontId="32" fillId="3" borderId="0" xfId="0" applyFont="1" applyFill="1"/>
    <xf numFmtId="0" fontId="39" fillId="0" borderId="0" xfId="53" applyFont="1" applyFill="1"/>
    <xf numFmtId="4" fontId="20" fillId="12" borderId="0" xfId="44" applyFont="1"/>
    <xf numFmtId="0" fontId="20" fillId="10" borderId="0" xfId="41" applyFont="1"/>
    <xf numFmtId="4" fontId="20" fillId="11" borderId="0" xfId="45" applyFont="1"/>
    <xf numFmtId="0" fontId="20" fillId="10" borderId="2" xfId="41" applyFont="1" applyBorder="1"/>
    <xf numFmtId="4" fontId="20" fillId="5" borderId="0" xfId="42" applyFont="1"/>
    <xf numFmtId="0" fontId="15" fillId="0" borderId="0" xfId="53"/>
    <xf numFmtId="165" fontId="33" fillId="0" borderId="0" xfId="4" applyNumberFormat="1" applyFont="1" applyAlignment="1">
      <alignment horizontal="left"/>
    </xf>
    <xf numFmtId="0" fontId="25" fillId="0" borderId="0" xfId="3" applyFont="1" applyAlignment="1">
      <alignment horizontal="left"/>
    </xf>
    <xf numFmtId="15" fontId="33" fillId="14" borderId="2" xfId="31" applyNumberFormat="1" applyFont="1" applyFill="1" applyBorder="1" applyAlignment="1">
      <alignment horizontal="left" vertical="top"/>
    </xf>
    <xf numFmtId="0" fontId="33" fillId="14" borderId="2" xfId="31" applyFont="1" applyFill="1" applyBorder="1" applyAlignment="1">
      <alignment horizontal="left" vertical="top"/>
    </xf>
    <xf numFmtId="0" fontId="20" fillId="0" borderId="0" xfId="0" applyFont="1" applyAlignment="1"/>
    <xf numFmtId="0" fontId="20" fillId="0" borderId="0" xfId="0" applyFont="1"/>
    <xf numFmtId="0" fontId="0" fillId="0" borderId="2" xfId="0" applyBorder="1"/>
    <xf numFmtId="165" fontId="33" fillId="0" borderId="0" xfId="4" applyNumberFormat="1" applyFont="1" applyBorder="1" applyAlignment="1">
      <alignment horizontal="left"/>
    </xf>
    <xf numFmtId="0" fontId="0" fillId="0" borderId="0" xfId="0" applyBorder="1"/>
    <xf numFmtId="0" fontId="0" fillId="0" borderId="0" xfId="0" applyFill="1"/>
    <xf numFmtId="0" fontId="34" fillId="0" borderId="0" xfId="31" applyFont="1" applyAlignment="1">
      <alignment horizontal="right"/>
    </xf>
    <xf numFmtId="0" fontId="21" fillId="0" borderId="0" xfId="0" applyFont="1"/>
    <xf numFmtId="0" fontId="18" fillId="0" borderId="0" xfId="9" applyFont="1" applyFill="1" applyBorder="1"/>
    <xf numFmtId="0" fontId="13" fillId="0" borderId="0" xfId="0" applyFont="1"/>
    <xf numFmtId="0" fontId="19" fillId="0" borderId="0" xfId="55" applyFont="1" applyFill="1" applyBorder="1" applyAlignment="1">
      <alignment horizontal="left"/>
    </xf>
    <xf numFmtId="0" fontId="19" fillId="0" borderId="0" xfId="5" applyFont="1"/>
    <xf numFmtId="0" fontId="45" fillId="0" borderId="0" xfId="0" applyFont="1"/>
    <xf numFmtId="0" fontId="32" fillId="21" borderId="0" xfId="0" applyFont="1" applyFill="1"/>
    <xf numFmtId="0" fontId="32" fillId="15" borderId="0" xfId="0" applyFont="1" applyFill="1"/>
    <xf numFmtId="0" fontId="0" fillId="22" borderId="0" xfId="0" applyFill="1"/>
    <xf numFmtId="0" fontId="46" fillId="22" borderId="0" xfId="0" applyFont="1" applyFill="1"/>
    <xf numFmtId="0" fontId="12" fillId="0" borderId="2" xfId="0" applyFont="1" applyBorder="1" applyAlignment="1">
      <alignment horizontal="center"/>
    </xf>
    <xf numFmtId="171" fontId="12" fillId="0" borderId="0" xfId="0" applyNumberFormat="1" applyFont="1" applyAlignment="1">
      <alignment horizontal="center"/>
    </xf>
    <xf numFmtId="0" fontId="18" fillId="2" borderId="0" xfId="5" applyFont="1" applyFill="1"/>
    <xf numFmtId="171" fontId="12" fillId="0" borderId="2" xfId="0" applyNumberFormat="1" applyFont="1" applyBorder="1" applyAlignment="1">
      <alignment horizontal="center"/>
    </xf>
    <xf numFmtId="171" fontId="0" fillId="0" borderId="0" xfId="0" applyNumberFormat="1"/>
    <xf numFmtId="171" fontId="12" fillId="23" borderId="2" xfId="0" applyNumberFormat="1" applyFont="1" applyFill="1" applyBorder="1" applyAlignment="1">
      <alignment horizontal="center"/>
    </xf>
    <xf numFmtId="0" fontId="47" fillId="0" borderId="18" xfId="0" applyFont="1" applyBorder="1" applyAlignment="1">
      <alignment horizontal="center"/>
    </xf>
    <xf numFmtId="0" fontId="47" fillId="0" borderId="19" xfId="0" applyFont="1" applyBorder="1" applyAlignment="1">
      <alignment horizontal="center"/>
    </xf>
    <xf numFmtId="0" fontId="47" fillId="0" borderId="20" xfId="0" applyFont="1" applyBorder="1" applyAlignment="1">
      <alignment horizontal="center"/>
    </xf>
    <xf numFmtId="0" fontId="45" fillId="0" borderId="3" xfId="0" applyFont="1" applyBorder="1"/>
    <xf numFmtId="0" fontId="48" fillId="0" borderId="0" xfId="0" applyFont="1"/>
    <xf numFmtId="0" fontId="34" fillId="0" borderId="0" xfId="0" applyFont="1"/>
    <xf numFmtId="0" fontId="45" fillId="24" borderId="24" xfId="0" applyFont="1" applyFill="1" applyBorder="1"/>
    <xf numFmtId="0" fontId="49" fillId="22" borderId="0" xfId="0" applyFont="1" applyFill="1"/>
    <xf numFmtId="0" fontId="32" fillId="0" borderId="20" xfId="0" applyFont="1" applyBorder="1" applyAlignment="1">
      <alignment horizontal="center"/>
    </xf>
    <xf numFmtId="0" fontId="32" fillId="0" borderId="19" xfId="0" applyFont="1" applyBorder="1" applyAlignment="1">
      <alignment horizontal="center"/>
    </xf>
    <xf numFmtId="0" fontId="32" fillId="0" borderId="18" xfId="0" applyFont="1" applyBorder="1" applyAlignment="1">
      <alignment horizontal="center"/>
    </xf>
    <xf numFmtId="171" fontId="20" fillId="11" borderId="2" xfId="45" applyNumberFormat="1" applyFont="1" applyBorder="1"/>
    <xf numFmtId="0" fontId="12" fillId="0" borderId="0" xfId="0" applyFont="1" applyBorder="1" applyAlignment="1">
      <alignment horizontal="center"/>
    </xf>
    <xf numFmtId="171" fontId="12" fillId="0" borderId="0" xfId="0" applyNumberFormat="1" applyFont="1" applyBorder="1" applyAlignment="1">
      <alignment horizontal="center"/>
    </xf>
    <xf numFmtId="0" fontId="50" fillId="0" borderId="0" xfId="0" applyFont="1"/>
    <xf numFmtId="0" fontId="20" fillId="13" borderId="2" xfId="40" applyFont="1" applyBorder="1"/>
    <xf numFmtId="0" fontId="28" fillId="0" borderId="0" xfId="0" applyNumberFormat="1" applyFont="1" applyBorder="1" applyAlignment="1">
      <alignment vertical="center"/>
    </xf>
    <xf numFmtId="0" fontId="51" fillId="0" borderId="0" xfId="0" applyFont="1"/>
    <xf numFmtId="171" fontId="12" fillId="0" borderId="2" xfId="0" applyNumberFormat="1" applyFont="1" applyFill="1" applyBorder="1" applyAlignment="1">
      <alignment horizontal="center"/>
    </xf>
    <xf numFmtId="0" fontId="28" fillId="0" borderId="0" xfId="113" applyFont="1" applyAlignment="1">
      <alignment horizontal="left"/>
    </xf>
    <xf numFmtId="0" fontId="10" fillId="0" borderId="0" xfId="113" applyAlignment="1">
      <alignment horizontal="left"/>
    </xf>
    <xf numFmtId="171" fontId="9" fillId="23" borderId="2" xfId="0" applyNumberFormat="1" applyFont="1" applyFill="1" applyBorder="1" applyAlignment="1">
      <alignment horizontal="center"/>
    </xf>
    <xf numFmtId="0" fontId="45" fillId="0" borderId="19" xfId="0" applyFont="1" applyBorder="1"/>
    <xf numFmtId="0" fontId="45" fillId="0" borderId="18" xfId="0" applyFont="1" applyBorder="1"/>
    <xf numFmtId="1" fontId="12" fillId="23" borderId="2" xfId="0" applyNumberFormat="1" applyFont="1" applyFill="1" applyBorder="1" applyAlignment="1">
      <alignment horizontal="center"/>
    </xf>
    <xf numFmtId="1" fontId="0" fillId="0" borderId="0" xfId="0" applyNumberFormat="1"/>
    <xf numFmtId="1" fontId="19" fillId="2" borderId="0" xfId="5" applyNumberFormat="1" applyFont="1" applyFill="1"/>
    <xf numFmtId="1" fontId="12" fillId="0" borderId="0" xfId="0" applyNumberFormat="1" applyFont="1" applyFill="1" applyBorder="1" applyAlignment="1">
      <alignment horizontal="center"/>
    </xf>
    <xf numFmtId="1" fontId="12" fillId="0" borderId="2" xfId="0" applyNumberFormat="1" applyFont="1" applyFill="1" applyBorder="1" applyAlignment="1">
      <alignment horizontal="center"/>
    </xf>
    <xf numFmtId="0" fontId="12" fillId="23" borderId="2" xfId="0" applyNumberFormat="1" applyFont="1" applyFill="1" applyBorder="1" applyAlignment="1">
      <alignment horizontal="left"/>
    </xf>
    <xf numFmtId="4" fontId="20" fillId="5" borderId="0" xfId="42" applyFont="1" applyBorder="1"/>
    <xf numFmtId="0" fontId="0" fillId="22" borderId="0" xfId="0" applyFont="1" applyFill="1"/>
    <xf numFmtId="0" fontId="0" fillId="0" borderId="0" xfId="0" applyFont="1"/>
    <xf numFmtId="0" fontId="53" fillId="2" borderId="0" xfId="5" applyFont="1" applyFill="1"/>
    <xf numFmtId="0" fontId="0" fillId="23" borderId="2" xfId="0" applyNumberFormat="1" applyFont="1" applyFill="1" applyBorder="1" applyAlignment="1">
      <alignment horizontal="left"/>
    </xf>
    <xf numFmtId="4" fontId="0" fillId="5" borderId="0" xfId="42" applyFont="1" applyBorder="1"/>
    <xf numFmtId="171" fontId="12" fillId="0" borderId="0" xfId="0" applyNumberFormat="1" applyFont="1" applyFill="1" applyBorder="1" applyAlignment="1">
      <alignment horizontal="center"/>
    </xf>
    <xf numFmtId="0" fontId="45" fillId="0" borderId="0" xfId="0" applyFont="1" applyAlignment="1">
      <alignment wrapText="1"/>
    </xf>
    <xf numFmtId="171" fontId="12" fillId="0" borderId="0" xfId="0" applyNumberFormat="1" applyFont="1" applyFill="1" applyAlignment="1">
      <alignment horizontal="center"/>
    </xf>
    <xf numFmtId="0" fontId="50" fillId="0" borderId="0" xfId="0" applyFont="1" applyFill="1"/>
    <xf numFmtId="171" fontId="0" fillId="0" borderId="0" xfId="0" applyNumberFormat="1" applyFill="1"/>
    <xf numFmtId="171" fontId="52" fillId="23" borderId="2" xfId="0" applyNumberFormat="1" applyFont="1" applyFill="1" applyBorder="1" applyAlignment="1">
      <alignment horizontal="center"/>
    </xf>
    <xf numFmtId="0" fontId="0" fillId="22" borderId="0" xfId="0" applyNumberFormat="1" applyFill="1" applyAlignment="1">
      <alignment horizontal="left"/>
    </xf>
    <xf numFmtId="0" fontId="0" fillId="0" borderId="0" xfId="0" applyNumberFormat="1" applyAlignment="1">
      <alignment horizontal="left"/>
    </xf>
    <xf numFmtId="0" fontId="34" fillId="0" borderId="0" xfId="0" applyNumberFormat="1" applyFont="1" applyAlignment="1">
      <alignment horizontal="left"/>
    </xf>
    <xf numFmtId="0" fontId="19" fillId="2" borderId="0" xfId="5" applyNumberFormat="1" applyFont="1" applyFill="1" applyAlignment="1">
      <alignment horizontal="left"/>
    </xf>
    <xf numFmtId="0" fontId="11" fillId="23" borderId="2" xfId="0" applyNumberFormat="1" applyFont="1" applyFill="1" applyBorder="1" applyAlignment="1">
      <alignment horizontal="left"/>
    </xf>
    <xf numFmtId="0" fontId="12" fillId="0" borderId="0" xfId="0" applyNumberFormat="1" applyFont="1" applyFill="1" applyBorder="1" applyAlignment="1">
      <alignment horizontal="left"/>
    </xf>
    <xf numFmtId="0" fontId="11" fillId="0" borderId="2" xfId="0" applyNumberFormat="1" applyFont="1" applyFill="1" applyBorder="1" applyAlignment="1">
      <alignment horizontal="left"/>
    </xf>
    <xf numFmtId="0" fontId="6" fillId="23" borderId="2" xfId="0" applyNumberFormat="1" applyFont="1" applyFill="1" applyBorder="1" applyAlignment="1">
      <alignment horizontal="left"/>
    </xf>
    <xf numFmtId="0" fontId="0" fillId="22" borderId="0" xfId="0" applyNumberFormat="1" applyFill="1"/>
    <xf numFmtId="0" fontId="0" fillId="0" borderId="0" xfId="0" applyNumberFormat="1"/>
    <xf numFmtId="0" fontId="34" fillId="0" borderId="0" xfId="0" applyNumberFormat="1" applyFont="1"/>
    <xf numFmtId="0" fontId="48" fillId="0" borderId="0" xfId="0" applyNumberFormat="1" applyFont="1"/>
    <xf numFmtId="0" fontId="45" fillId="0" borderId="0" xfId="0" applyNumberFormat="1" applyFont="1"/>
    <xf numFmtId="0" fontId="19" fillId="2" borderId="0" xfId="5" applyNumberFormat="1" applyFont="1" applyFill="1"/>
    <xf numFmtId="0" fontId="12" fillId="0" borderId="0" xfId="0" applyNumberFormat="1" applyFont="1" applyFill="1" applyBorder="1" applyAlignment="1">
      <alignment horizontal="center"/>
    </xf>
    <xf numFmtId="0" fontId="12" fillId="0" borderId="0" xfId="0" applyNumberFormat="1" applyFont="1" applyAlignment="1">
      <alignment horizontal="center"/>
    </xf>
    <xf numFmtId="0" fontId="7" fillId="0" borderId="0" xfId="0" applyNumberFormat="1" applyFont="1" applyAlignment="1">
      <alignment horizontal="left"/>
    </xf>
    <xf numFmtId="0" fontId="6" fillId="0" borderId="0" xfId="0" applyNumberFormat="1" applyFont="1" applyAlignment="1">
      <alignment horizontal="left"/>
    </xf>
    <xf numFmtId="0" fontId="7" fillId="0" borderId="0" xfId="0" applyNumberFormat="1" applyFont="1" applyBorder="1" applyAlignment="1">
      <alignment horizontal="left"/>
    </xf>
    <xf numFmtId="0" fontId="0" fillId="0" borderId="0" xfId="0" applyNumberFormat="1" applyBorder="1"/>
    <xf numFmtId="0" fontId="19" fillId="2" borderId="0" xfId="5" applyNumberFormat="1" applyFont="1" applyFill="1" applyBorder="1"/>
    <xf numFmtId="0" fontId="7" fillId="0" borderId="0" xfId="0" applyNumberFormat="1" applyFont="1" applyFill="1" applyBorder="1" applyAlignment="1">
      <alignment horizontal="left"/>
    </xf>
    <xf numFmtId="0" fontId="0" fillId="0" borderId="0" xfId="0" applyNumberFormat="1" applyBorder="1" applyAlignment="1">
      <alignment horizontal="left"/>
    </xf>
    <xf numFmtId="0" fontId="19" fillId="2" borderId="0" xfId="5" applyNumberFormat="1" applyFont="1" applyFill="1" applyBorder="1" applyAlignment="1">
      <alignment horizontal="left"/>
    </xf>
    <xf numFmtId="0" fontId="6" fillId="0" borderId="0" xfId="0" applyNumberFormat="1" applyFont="1" applyFill="1" applyBorder="1" applyAlignment="1">
      <alignment horizontal="left"/>
    </xf>
    <xf numFmtId="0" fontId="10" fillId="0" borderId="2" xfId="0" applyNumberFormat="1" applyFont="1" applyFill="1" applyBorder="1" applyAlignment="1">
      <alignment horizontal="left"/>
    </xf>
    <xf numFmtId="0" fontId="17" fillId="28" borderId="0" xfId="118" applyFill="1"/>
    <xf numFmtId="0" fontId="33" fillId="0" borderId="2" xfId="120" applyFont="1" applyFill="1" applyBorder="1" applyAlignment="1">
      <alignment horizontal="center" vertical="center"/>
    </xf>
    <xf numFmtId="17" fontId="33" fillId="0" borderId="2" xfId="120" applyNumberFormat="1" applyFont="1" applyFill="1" applyBorder="1" applyAlignment="1">
      <alignment horizontal="center"/>
    </xf>
    <xf numFmtId="172" fontId="0" fillId="30" borderId="2" xfId="120" applyNumberFormat="1" applyFont="1" applyFill="1" applyBorder="1" applyAlignment="1">
      <alignment horizontal="center"/>
    </xf>
    <xf numFmtId="0" fontId="58" fillId="0" borderId="2" xfId="118" applyFont="1" applyFill="1" applyBorder="1" applyAlignment="1">
      <alignment horizontal="center" vertical="center" wrapText="1"/>
    </xf>
    <xf numFmtId="172" fontId="33" fillId="29" borderId="2" xfId="118" applyNumberFormat="1" applyFont="1" applyFill="1" applyBorder="1"/>
    <xf numFmtId="0" fontId="17" fillId="0" borderId="0" xfId="118" applyFill="1"/>
    <xf numFmtId="0" fontId="17" fillId="4" borderId="0" xfId="118" applyFill="1"/>
    <xf numFmtId="0" fontId="0" fillId="4" borderId="0" xfId="120" applyFont="1" applyFill="1"/>
    <xf numFmtId="0" fontId="17" fillId="4" borderId="0" xfId="120" applyFont="1" applyFill="1" applyAlignment="1">
      <alignment horizontal="right"/>
    </xf>
    <xf numFmtId="0" fontId="55" fillId="4" borderId="0" xfId="120" applyFont="1" applyFill="1"/>
    <xf numFmtId="0" fontId="56" fillId="4" borderId="2" xfId="120" applyFont="1" applyFill="1" applyBorder="1" applyAlignment="1">
      <alignment horizontal="center" vertical="center" wrapText="1"/>
    </xf>
    <xf numFmtId="0" fontId="56" fillId="4" borderId="2" xfId="120" applyFont="1" applyFill="1" applyBorder="1" applyAlignment="1">
      <alignment horizontal="center" vertical="center"/>
    </xf>
    <xf numFmtId="0" fontId="32" fillId="31" borderId="0" xfId="0" applyFont="1" applyFill="1"/>
    <xf numFmtId="49" fontId="20" fillId="4" borderId="0" xfId="0" applyNumberFormat="1" applyFont="1" applyFill="1"/>
    <xf numFmtId="0" fontId="59" fillId="28" borderId="0" xfId="118" applyFont="1" applyFill="1"/>
    <xf numFmtId="0" fontId="59" fillId="28" borderId="2" xfId="118" applyFont="1" applyFill="1" applyBorder="1"/>
    <xf numFmtId="0" fontId="59" fillId="28" borderId="2" xfId="118" quotePrefix="1" applyFont="1" applyFill="1" applyBorder="1"/>
    <xf numFmtId="0" fontId="59" fillId="4" borderId="0" xfId="118" applyFont="1" applyFill="1" applyBorder="1" applyAlignment="1">
      <alignment vertical="center"/>
    </xf>
    <xf numFmtId="172" fontId="62" fillId="4" borderId="0" xfId="118" applyNumberFormat="1" applyFont="1" applyFill="1" applyBorder="1" applyAlignment="1">
      <alignment vertical="center"/>
    </xf>
    <xf numFmtId="0" fontId="17" fillId="0" borderId="0" xfId="118"/>
    <xf numFmtId="0" fontId="17" fillId="0" borderId="19" xfId="118" applyBorder="1"/>
    <xf numFmtId="0" fontId="17" fillId="0" borderId="0" xfId="118" applyFont="1"/>
    <xf numFmtId="0" fontId="33" fillId="0" borderId="0" xfId="118" applyFont="1"/>
    <xf numFmtId="14" fontId="17" fillId="0" borderId="2" xfId="121" applyNumberFormat="1" applyFont="1" applyFill="1" applyBorder="1"/>
    <xf numFmtId="0" fontId="33" fillId="0" borderId="2" xfId="118" applyFont="1" applyBorder="1"/>
    <xf numFmtId="0" fontId="17" fillId="0" borderId="0" xfId="118" applyBorder="1"/>
    <xf numFmtId="0" fontId="17" fillId="0" borderId="0" xfId="122"/>
    <xf numFmtId="1" fontId="17" fillId="29" borderId="2" xfId="122" applyNumberFormat="1" applyFill="1" applyBorder="1"/>
    <xf numFmtId="0" fontId="17" fillId="29" borderId="2" xfId="122" applyFill="1" applyBorder="1"/>
    <xf numFmtId="0" fontId="17" fillId="30" borderId="2" xfId="122" applyFill="1" applyBorder="1"/>
    <xf numFmtId="15" fontId="17" fillId="30" borderId="2" xfId="122" applyNumberFormat="1" applyFill="1" applyBorder="1"/>
    <xf numFmtId="173" fontId="17" fillId="30" borderId="2" xfId="122" applyNumberFormat="1" applyFill="1" applyBorder="1"/>
    <xf numFmtId="0" fontId="17" fillId="0" borderId="2" xfId="122" applyBorder="1"/>
    <xf numFmtId="0" fontId="33" fillId="30" borderId="2" xfId="122" applyFont="1" applyFill="1" applyBorder="1"/>
    <xf numFmtId="0" fontId="33" fillId="0" borderId="2" xfId="123" applyFont="1" applyFill="1" applyBorder="1" applyAlignment="1"/>
    <xf numFmtId="3" fontId="17" fillId="30" borderId="2" xfId="122" applyNumberFormat="1" applyFill="1" applyBorder="1"/>
    <xf numFmtId="0" fontId="33" fillId="0" borderId="2" xfId="123" applyFont="1" applyFill="1" applyBorder="1" applyAlignment="1">
      <alignment horizontal="center"/>
    </xf>
    <xf numFmtId="17" fontId="33" fillId="0" borderId="2" xfId="123" applyNumberFormat="1" applyFont="1" applyFill="1" applyBorder="1"/>
    <xf numFmtId="0" fontId="17" fillId="0" borderId="2" xfId="118" applyFont="1" applyFill="1" applyBorder="1" applyAlignment="1">
      <alignment horizontal="centerContinuous"/>
    </xf>
    <xf numFmtId="0" fontId="33" fillId="0" borderId="2" xfId="122" applyFont="1" applyBorder="1" applyAlignment="1">
      <alignment horizontal="centerContinuous" vertical="center"/>
    </xf>
    <xf numFmtId="174" fontId="33" fillId="30" borderId="2" xfId="123" applyNumberFormat="1" applyFont="1" applyFill="1" applyBorder="1"/>
    <xf numFmtId="174" fontId="17" fillId="30" borderId="2" xfId="29" applyNumberFormat="1" applyFill="1" applyBorder="1"/>
    <xf numFmtId="0" fontId="73" fillId="0" borderId="2" xfId="123" applyFont="1" applyFill="1" applyBorder="1" applyAlignment="1">
      <alignment horizontal="left" indent="1"/>
    </xf>
    <xf numFmtId="0" fontId="73" fillId="0" borderId="2" xfId="123" applyFont="1" applyFill="1" applyBorder="1"/>
    <xf numFmtId="0" fontId="33" fillId="0" borderId="2" xfId="122" applyFont="1" applyBorder="1" applyAlignment="1">
      <alignment horizontal="center" vertical="center"/>
    </xf>
    <xf numFmtId="0" fontId="33" fillId="0" borderId="2" xfId="122" applyFont="1" applyBorder="1" applyAlignment="1">
      <alignment horizontal="center"/>
    </xf>
    <xf numFmtId="0" fontId="17" fillId="0" borderId="2" xfId="118" applyBorder="1" applyAlignment="1">
      <alignment horizontal="centerContinuous"/>
    </xf>
    <xf numFmtId="174" fontId="17" fillId="30" borderId="2" xfId="123" applyNumberFormat="1" applyFont="1" applyFill="1" applyBorder="1"/>
    <xf numFmtId="0" fontId="17" fillId="30" borderId="2" xfId="123" applyFont="1" applyFill="1" applyBorder="1"/>
    <xf numFmtId="0" fontId="17" fillId="0" borderId="2" xfId="123" applyFont="1" applyFill="1" applyBorder="1" applyAlignment="1"/>
    <xf numFmtId="17" fontId="33" fillId="0" borderId="2" xfId="123" applyNumberFormat="1" applyFont="1" applyFill="1" applyBorder="1" applyAlignment="1">
      <alignment horizontal="center"/>
    </xf>
    <xf numFmtId="0" fontId="33" fillId="0" borderId="2" xfId="123" applyFont="1" applyFill="1" applyBorder="1" applyAlignment="1">
      <alignment horizontal="center" vertical="center"/>
    </xf>
    <xf numFmtId="0" fontId="33" fillId="0" borderId="2" xfId="123" applyFont="1" applyFill="1" applyBorder="1" applyAlignment="1">
      <alignment horizontal="center" wrapText="1"/>
    </xf>
    <xf numFmtId="0" fontId="17" fillId="0" borderId="0" xfId="118" applyFont="1" applyAlignment="1">
      <alignment horizontal="center"/>
    </xf>
    <xf numFmtId="2" fontId="17" fillId="30" borderId="2" xfId="121" quotePrefix="1" applyNumberFormat="1" applyFont="1" applyFill="1" applyBorder="1" applyAlignment="1">
      <alignment horizontal="center"/>
    </xf>
    <xf numFmtId="176" fontId="17" fillId="30" borderId="2" xfId="121" quotePrefix="1" applyNumberFormat="1" applyFont="1" applyFill="1" applyBorder="1" applyAlignment="1">
      <alignment horizontal="center"/>
    </xf>
    <xf numFmtId="1" fontId="17" fillId="0" borderId="2" xfId="121" applyNumberFormat="1" applyFont="1" applyFill="1" applyBorder="1"/>
    <xf numFmtId="14" fontId="17" fillId="0" borderId="2" xfId="121" applyNumberFormat="1" applyFont="1" applyFill="1" applyBorder="1" applyAlignment="1">
      <alignment horizontal="right" vertical="top"/>
    </xf>
    <xf numFmtId="0" fontId="33" fillId="0" borderId="2" xfId="118" applyFont="1" applyFill="1" applyBorder="1" applyAlignment="1">
      <alignment horizontal="centerContinuous"/>
    </xf>
    <xf numFmtId="2" fontId="17" fillId="30" borderId="29" xfId="126" applyNumberFormat="1" applyFill="1" applyBorder="1" applyAlignment="1">
      <alignment horizontal="center"/>
    </xf>
    <xf numFmtId="2" fontId="17" fillId="30" borderId="28" xfId="126" applyNumberFormat="1" applyFill="1" applyBorder="1" applyAlignment="1">
      <alignment horizontal="center"/>
    </xf>
    <xf numFmtId="14" fontId="17" fillId="0" borderId="29" xfId="121" applyNumberFormat="1" applyFont="1" applyFill="1" applyBorder="1"/>
    <xf numFmtId="2" fontId="17" fillId="30" borderId="33" xfId="126" applyNumberFormat="1" applyFill="1" applyBorder="1" applyAlignment="1">
      <alignment horizontal="center"/>
    </xf>
    <xf numFmtId="2" fontId="17" fillId="30" borderId="30" xfId="126" applyNumberFormat="1" applyFill="1" applyBorder="1" applyAlignment="1">
      <alignment horizontal="center"/>
    </xf>
    <xf numFmtId="14" fontId="17" fillId="0" borderId="33" xfId="121" applyNumberFormat="1" applyFont="1" applyFill="1" applyBorder="1"/>
    <xf numFmtId="2" fontId="17" fillId="30" borderId="46" xfId="126" applyNumberFormat="1" applyFill="1" applyBorder="1" applyAlignment="1">
      <alignment horizontal="center"/>
    </xf>
    <xf numFmtId="14" fontId="17" fillId="0" borderId="34" xfId="121" applyNumberFormat="1" applyFont="1" applyFill="1" applyBorder="1"/>
    <xf numFmtId="0" fontId="17" fillId="28" borderId="0" xfId="127" applyFill="1"/>
    <xf numFmtId="0" fontId="75" fillId="28" borderId="0" xfId="127" applyFont="1" applyFill="1"/>
    <xf numFmtId="177" fontId="17" fillId="29" borderId="2" xfId="127" applyNumberFormat="1" applyFont="1" applyFill="1" applyBorder="1"/>
    <xf numFmtId="177" fontId="82" fillId="29" borderId="2" xfId="127" applyNumberFormat="1" applyFont="1" applyFill="1" applyBorder="1" applyAlignment="1">
      <alignment horizontal="center"/>
    </xf>
    <xf numFmtId="2" fontId="17" fillId="30" borderId="2" xfId="126" applyNumberFormat="1" applyFill="1" applyBorder="1"/>
    <xf numFmtId="0" fontId="17" fillId="28" borderId="2" xfId="126" applyFont="1" applyFill="1" applyBorder="1"/>
    <xf numFmtId="178" fontId="17" fillId="30" borderId="2" xfId="126" applyNumberFormat="1" applyFill="1" applyBorder="1"/>
    <xf numFmtId="0" fontId="17" fillId="28" borderId="2" xfId="126" applyFill="1" applyBorder="1"/>
    <xf numFmtId="2" fontId="17" fillId="30" borderId="36" xfId="126" applyNumberFormat="1" applyFill="1" applyBorder="1" applyAlignment="1">
      <alignment horizontal="center"/>
    </xf>
    <xf numFmtId="2" fontId="17" fillId="30" borderId="47" xfId="126" applyNumberFormat="1" applyFill="1" applyBorder="1" applyAlignment="1">
      <alignment horizontal="center"/>
    </xf>
    <xf numFmtId="14" fontId="17" fillId="0" borderId="36" xfId="121" applyNumberFormat="1" applyFont="1" applyFill="1" applyBorder="1"/>
    <xf numFmtId="2" fontId="58" fillId="0" borderId="29" xfId="126" applyNumberFormat="1" applyFont="1" applyFill="1" applyBorder="1" applyAlignment="1">
      <alignment horizontal="center" vertical="center" wrapText="1"/>
    </xf>
    <xf numFmtId="2" fontId="58" fillId="0" borderId="28" xfId="126" applyNumberFormat="1" applyFont="1" applyFill="1" applyBorder="1" applyAlignment="1">
      <alignment horizontal="center" vertical="center" wrapText="1"/>
    </xf>
    <xf numFmtId="0" fontId="33" fillId="0" borderId="2" xfId="127" applyFont="1" applyFill="1" applyBorder="1" applyAlignment="1">
      <alignment horizontal="center"/>
    </xf>
    <xf numFmtId="0" fontId="17" fillId="28" borderId="0" xfId="126" applyFill="1" applyBorder="1"/>
    <xf numFmtId="0" fontId="33" fillId="0" borderId="33" xfId="126" applyFont="1" applyFill="1" applyBorder="1" applyAlignment="1">
      <alignment horizontal="center" vertical="center" wrapText="1"/>
    </xf>
    <xf numFmtId="2" fontId="58" fillId="0" borderId="30" xfId="126" applyNumberFormat="1" applyFont="1" applyFill="1" applyBorder="1" applyAlignment="1">
      <alignment horizontal="center" vertical="center" wrapText="1"/>
    </xf>
    <xf numFmtId="0" fontId="33" fillId="0" borderId="2" xfId="127" applyFont="1" applyFill="1" applyBorder="1" applyAlignment="1">
      <alignment horizontal="center" vertical="center"/>
    </xf>
    <xf numFmtId="2" fontId="58" fillId="0" borderId="36" xfId="126" applyNumberFormat="1" applyFont="1" applyFill="1" applyBorder="1" applyAlignment="1">
      <alignment horizontal="center" vertical="center" wrapText="1"/>
    </xf>
    <xf numFmtId="2" fontId="58" fillId="0" borderId="47" xfId="126" applyNumberFormat="1" applyFont="1" applyFill="1" applyBorder="1" applyAlignment="1">
      <alignment horizontal="center" vertical="center" wrapText="1"/>
    </xf>
    <xf numFmtId="0" fontId="77" fillId="28" borderId="0" xfId="127" applyFont="1" applyFill="1" applyAlignment="1"/>
    <xf numFmtId="0" fontId="17" fillId="28" borderId="0" xfId="118" applyFill="1" applyAlignment="1">
      <alignment horizontal="center"/>
    </xf>
    <xf numFmtId="0" fontId="17" fillId="28" borderId="0" xfId="118" applyFont="1" applyFill="1" applyAlignment="1">
      <alignment horizontal="centerContinuous" vertical="top" wrapText="1"/>
    </xf>
    <xf numFmtId="0" fontId="17" fillId="28" borderId="0" xfId="118" applyFill="1" applyAlignment="1">
      <alignment horizontal="centerContinuous" vertical="top" wrapText="1"/>
    </xf>
    <xf numFmtId="2" fontId="17" fillId="30" borderId="2" xfId="128" applyNumberFormat="1" applyFill="1" applyBorder="1" applyAlignment="1">
      <alignment horizontal="center"/>
    </xf>
    <xf numFmtId="14" fontId="17" fillId="0" borderId="2" xfId="128" applyNumberFormat="1" applyFill="1" applyBorder="1" applyAlignment="1">
      <alignment horizontal="center"/>
    </xf>
    <xf numFmtId="0" fontId="17" fillId="28" borderId="0" xfId="128" applyFill="1"/>
    <xf numFmtId="0" fontId="33" fillId="0" borderId="2" xfId="118" applyFont="1" applyFill="1" applyBorder="1" applyAlignment="1">
      <alignment horizontal="center"/>
    </xf>
    <xf numFmtId="0" fontId="58" fillId="0" borderId="2" xfId="128" applyFont="1" applyFill="1" applyBorder="1" applyAlignment="1">
      <alignment horizontal="center" vertical="center" wrapText="1"/>
    </xf>
    <xf numFmtId="0" fontId="33" fillId="0" borderId="2" xfId="128" applyFont="1" applyFill="1" applyBorder="1" applyAlignment="1">
      <alignment horizontal="center" vertical="center"/>
    </xf>
    <xf numFmtId="0" fontId="33" fillId="0" borderId="2" xfId="128" applyFont="1" applyFill="1" applyBorder="1" applyAlignment="1">
      <alignment horizontal="center"/>
    </xf>
    <xf numFmtId="0" fontId="33" fillId="0" borderId="2" xfId="118" applyFont="1" applyFill="1" applyBorder="1" applyAlignment="1">
      <alignment horizontal="center" vertical="center"/>
    </xf>
    <xf numFmtId="0" fontId="33" fillId="0" borderId="2" xfId="118" applyFont="1" applyFill="1" applyBorder="1" applyAlignment="1">
      <alignment horizontal="center" vertical="center" wrapText="1"/>
    </xf>
    <xf numFmtId="0" fontId="33" fillId="0" borderId="2" xfId="128" applyFont="1" applyFill="1" applyBorder="1" applyAlignment="1">
      <alignment horizontal="center" vertical="center" wrapText="1"/>
    </xf>
    <xf numFmtId="0" fontId="85" fillId="28" borderId="0" xfId="118" applyFont="1" applyFill="1"/>
    <xf numFmtId="0" fontId="85" fillId="0" borderId="0" xfId="119" applyFont="1"/>
    <xf numFmtId="2" fontId="17" fillId="30" borderId="52" xfId="126" applyNumberFormat="1" applyFill="1" applyBorder="1" applyAlignment="1">
      <alignment horizontal="center"/>
    </xf>
    <xf numFmtId="2" fontId="17" fillId="30" borderId="53" xfId="126" applyNumberFormat="1" applyFill="1" applyBorder="1" applyAlignment="1">
      <alignment horizontal="center"/>
    </xf>
    <xf numFmtId="2" fontId="17" fillId="30" borderId="54" xfId="126" applyNumberFormat="1" applyFill="1" applyBorder="1" applyAlignment="1">
      <alignment horizontal="center"/>
    </xf>
    <xf numFmtId="2" fontId="17" fillId="30" borderId="35" xfId="126" applyNumberFormat="1" applyFill="1" applyBorder="1" applyAlignment="1">
      <alignment horizontal="center"/>
    </xf>
    <xf numFmtId="2" fontId="17" fillId="30" borderId="2" xfId="126" applyNumberFormat="1" applyFill="1" applyBorder="1" applyAlignment="1">
      <alignment horizontal="center"/>
    </xf>
    <xf numFmtId="2" fontId="17" fillId="30" borderId="17" xfId="126" applyNumberFormat="1" applyFill="1" applyBorder="1" applyAlignment="1">
      <alignment horizontal="center"/>
    </xf>
    <xf numFmtId="2" fontId="17" fillId="30" borderId="55" xfId="126" applyNumberFormat="1" applyFill="1" applyBorder="1" applyAlignment="1">
      <alignment horizontal="center"/>
    </xf>
    <xf numFmtId="2" fontId="17" fillId="30" borderId="24" xfId="126" applyNumberFormat="1" applyFill="1" applyBorder="1" applyAlignment="1">
      <alignment horizontal="center"/>
    </xf>
    <xf numFmtId="2" fontId="17" fillId="30" borderId="21" xfId="126" applyNumberFormat="1" applyFill="1" applyBorder="1" applyAlignment="1">
      <alignment horizontal="center"/>
    </xf>
    <xf numFmtId="2" fontId="17" fillId="28" borderId="0" xfId="126" applyNumberFormat="1" applyFill="1" applyBorder="1" applyAlignment="1">
      <alignment horizontal="center"/>
    </xf>
    <xf numFmtId="10" fontId="17" fillId="28" borderId="0" xfId="124" applyNumberFormat="1" applyFill="1" applyBorder="1"/>
    <xf numFmtId="10" fontId="17" fillId="28" borderId="0" xfId="126" applyNumberFormat="1" applyFill="1" applyBorder="1"/>
    <xf numFmtId="2" fontId="58" fillId="28" borderId="0" xfId="126" applyNumberFormat="1" applyFont="1" applyFill="1" applyBorder="1" applyAlignment="1">
      <alignment horizontal="center" vertical="center" wrapText="1"/>
    </xf>
    <xf numFmtId="2" fontId="58" fillId="0" borderId="52" xfId="126" applyNumberFormat="1" applyFont="1" applyFill="1" applyBorder="1" applyAlignment="1">
      <alignment horizontal="center" vertical="center" wrapText="1"/>
    </xf>
    <xf numFmtId="2" fontId="58" fillId="0" borderId="53" xfId="126" applyNumberFormat="1" applyFont="1" applyFill="1" applyBorder="1" applyAlignment="1">
      <alignment horizontal="center" vertical="center" wrapText="1"/>
    </xf>
    <xf numFmtId="2" fontId="58" fillId="0" borderId="59" xfId="126" applyNumberFormat="1" applyFont="1" applyFill="1" applyBorder="1" applyAlignment="1">
      <alignment horizontal="center" vertical="center" wrapText="1"/>
    </xf>
    <xf numFmtId="0" fontId="17" fillId="28" borderId="0" xfId="118" applyFont="1" applyFill="1"/>
    <xf numFmtId="0" fontId="33" fillId="0" borderId="35" xfId="126" applyFont="1" applyFill="1" applyBorder="1" applyAlignment="1">
      <alignment horizontal="center" vertical="top" wrapText="1"/>
    </xf>
    <xf numFmtId="0" fontId="33" fillId="0" borderId="2" xfId="126" applyFont="1" applyFill="1" applyBorder="1" applyAlignment="1">
      <alignment horizontal="center" vertical="top" wrapText="1"/>
    </xf>
    <xf numFmtId="0" fontId="33" fillId="0" borderId="31" xfId="126" applyFont="1" applyFill="1" applyBorder="1" applyAlignment="1">
      <alignment horizontal="center" vertical="top" wrapText="1"/>
    </xf>
    <xf numFmtId="2" fontId="58" fillId="0" borderId="33" xfId="126" applyNumberFormat="1" applyFont="1" applyFill="1" applyBorder="1" applyAlignment="1">
      <alignment horizontal="center" vertical="center" wrapText="1"/>
    </xf>
    <xf numFmtId="2" fontId="58" fillId="0" borderId="0" xfId="126" applyNumberFormat="1" applyFont="1" applyFill="1" applyBorder="1" applyAlignment="1">
      <alignment horizontal="center" vertical="center" wrapText="1"/>
    </xf>
    <xf numFmtId="2" fontId="58" fillId="0" borderId="62" xfId="126" applyNumberFormat="1" applyFont="1" applyFill="1" applyBorder="1" applyAlignment="1">
      <alignment horizontal="center" vertical="center" wrapText="1"/>
    </xf>
    <xf numFmtId="0" fontId="33" fillId="0" borderId="2" xfId="126" applyFont="1" applyFill="1" applyBorder="1" applyAlignment="1">
      <alignment horizontal="centerContinuous"/>
    </xf>
    <xf numFmtId="0" fontId="17" fillId="30" borderId="2" xfId="118" applyFill="1" applyBorder="1"/>
    <xf numFmtId="0" fontId="58" fillId="0" borderId="2" xfId="120" applyFont="1" applyFill="1" applyBorder="1" applyAlignment="1">
      <alignment horizontal="center" vertical="center" wrapText="1"/>
    </xf>
    <xf numFmtId="0" fontId="33" fillId="0" borderId="40" xfId="118" applyFont="1" applyFill="1" applyBorder="1"/>
    <xf numFmtId="17" fontId="33" fillId="0" borderId="42" xfId="120" applyNumberFormat="1" applyFont="1" applyFill="1" applyBorder="1" applyAlignment="1">
      <alignment horizontal="center"/>
    </xf>
    <xf numFmtId="0" fontId="23" fillId="0" borderId="0" xfId="118" applyFont="1" applyAlignment="1">
      <alignment horizontal="left" vertical="top" wrapText="1"/>
    </xf>
    <xf numFmtId="0" fontId="17" fillId="0" borderId="39" xfId="118" applyBorder="1"/>
    <xf numFmtId="0" fontId="17" fillId="0" borderId="50" xfId="118" applyBorder="1"/>
    <xf numFmtId="0" fontId="17" fillId="0" borderId="43" xfId="118" applyBorder="1"/>
    <xf numFmtId="0" fontId="17" fillId="0" borderId="38" xfId="118" applyBorder="1"/>
    <xf numFmtId="0" fontId="17" fillId="0" borderId="32" xfId="118" applyBorder="1"/>
    <xf numFmtId="0" fontId="17" fillId="0" borderId="30" xfId="118" applyBorder="1"/>
    <xf numFmtId="0" fontId="17" fillId="0" borderId="37" xfId="118" applyBorder="1"/>
    <xf numFmtId="0" fontId="17" fillId="0" borderId="22" xfId="118" applyBorder="1"/>
    <xf numFmtId="0" fontId="17" fillId="0" borderId="46" xfId="118" applyBorder="1"/>
    <xf numFmtId="0" fontId="17" fillId="0" borderId="67" xfId="118" applyBorder="1"/>
    <xf numFmtId="0" fontId="17" fillId="0" borderId="68" xfId="118" applyBorder="1"/>
    <xf numFmtId="0" fontId="33" fillId="0" borderId="12" xfId="118" applyFont="1" applyFill="1" applyBorder="1"/>
    <xf numFmtId="0" fontId="13" fillId="0" borderId="0" xfId="129"/>
    <xf numFmtId="0" fontId="13" fillId="0" borderId="0" xfId="129" applyAlignment="1">
      <alignment horizontal="center"/>
    </xf>
    <xf numFmtId="0" fontId="45" fillId="27" borderId="2" xfId="129" applyFont="1" applyFill="1" applyBorder="1" applyAlignment="1">
      <alignment horizontal="center" vertical="center" wrapText="1"/>
    </xf>
    <xf numFmtId="179" fontId="87" fillId="22" borderId="2" xfId="129" applyNumberFormat="1" applyFont="1" applyFill="1" applyBorder="1" applyAlignment="1">
      <alignment vertical="center"/>
    </xf>
    <xf numFmtId="179" fontId="87" fillId="22" borderId="40" xfId="129" applyNumberFormat="1" applyFont="1" applyFill="1" applyBorder="1" applyAlignment="1">
      <alignment vertical="center"/>
    </xf>
    <xf numFmtId="17" fontId="13" fillId="0" borderId="2" xfId="129" applyNumberFormat="1" applyBorder="1" applyAlignment="1">
      <alignment horizontal="center" vertical="center"/>
    </xf>
    <xf numFmtId="179" fontId="13" fillId="27" borderId="2" xfId="129" applyNumberFormat="1" applyFill="1" applyBorder="1" applyAlignment="1">
      <alignment horizontal="center" vertical="center"/>
    </xf>
    <xf numFmtId="0" fontId="13" fillId="27" borderId="2" xfId="129" applyFill="1" applyBorder="1" applyAlignment="1">
      <alignment horizontal="center" vertical="center"/>
    </xf>
    <xf numFmtId="0" fontId="13" fillId="0" borderId="0" xfId="129" applyAlignment="1">
      <alignment wrapText="1"/>
    </xf>
    <xf numFmtId="179" fontId="13" fillId="27" borderId="2" xfId="129" applyNumberFormat="1" applyFill="1" applyBorder="1" applyAlignment="1">
      <alignment horizontal="center" vertical="center" wrapText="1"/>
    </xf>
    <xf numFmtId="0" fontId="13" fillId="27" borderId="2" xfId="129" applyFill="1" applyBorder="1" applyAlignment="1">
      <alignment horizontal="center" vertical="center" wrapText="1"/>
    </xf>
    <xf numFmtId="0" fontId="13" fillId="27" borderId="25" xfId="129" applyFill="1" applyBorder="1" applyAlignment="1">
      <alignment horizontal="center" vertical="center" wrapText="1"/>
    </xf>
    <xf numFmtId="0" fontId="13" fillId="27" borderId="24" xfId="129" applyFill="1" applyBorder="1" applyAlignment="1">
      <alignment horizontal="center" vertical="center" wrapText="1"/>
    </xf>
    <xf numFmtId="0" fontId="59" fillId="4" borderId="0" xfId="118" applyFont="1" applyFill="1"/>
    <xf numFmtId="0" fontId="68" fillId="4" borderId="0" xfId="118" applyFont="1" applyFill="1" applyAlignment="1">
      <alignment horizontal="center"/>
    </xf>
    <xf numFmtId="0" fontId="67" fillId="4" borderId="0" xfId="118" applyFont="1" applyFill="1"/>
    <xf numFmtId="0" fontId="66" fillId="4" borderId="0" xfId="118" applyFont="1" applyFill="1" applyAlignment="1">
      <alignment horizontal="center"/>
    </xf>
    <xf numFmtId="0" fontId="62" fillId="4" borderId="2" xfId="118" applyFont="1" applyFill="1" applyBorder="1" applyAlignment="1">
      <alignment horizontal="left" vertical="center" wrapText="1"/>
    </xf>
    <xf numFmtId="0" fontId="62" fillId="4" borderId="2" xfId="118" applyFont="1" applyFill="1" applyBorder="1" applyAlignment="1">
      <alignment horizontal="left" vertical="center"/>
    </xf>
    <xf numFmtId="0" fontId="62" fillId="4" borderId="40" xfId="118" applyFont="1" applyFill="1" applyBorder="1" applyAlignment="1">
      <alignment horizontal="center" wrapText="1"/>
    </xf>
    <xf numFmtId="0" fontId="62" fillId="4" borderId="39" xfId="118" applyFont="1" applyFill="1" applyBorder="1" applyAlignment="1">
      <alignment horizontal="center"/>
    </xf>
    <xf numFmtId="17" fontId="23" fillId="4" borderId="42" xfId="118" applyNumberFormat="1" applyFont="1" applyFill="1" applyBorder="1" applyAlignment="1">
      <alignment horizontal="center" vertical="center"/>
    </xf>
    <xf numFmtId="17" fontId="23" fillId="4" borderId="41" xfId="118" applyNumberFormat="1" applyFont="1" applyFill="1" applyBorder="1" applyAlignment="1">
      <alignment horizontal="center" vertical="center"/>
    </xf>
    <xf numFmtId="0" fontId="62" fillId="4" borderId="40" xfId="118" applyFont="1" applyFill="1" applyBorder="1" applyAlignment="1">
      <alignment horizontal="center" vertical="center"/>
    </xf>
    <xf numFmtId="0" fontId="62" fillId="4" borderId="39" xfId="118" applyFont="1" applyFill="1" applyBorder="1" applyAlignment="1">
      <alignment horizontal="center" vertical="center"/>
    </xf>
    <xf numFmtId="0" fontId="59" fillId="4" borderId="0" xfId="118" applyFont="1" applyFill="1" applyAlignment="1">
      <alignment vertical="center"/>
    </xf>
    <xf numFmtId="0" fontId="62" fillId="4" borderId="2" xfId="118" applyFont="1" applyFill="1" applyBorder="1" applyAlignment="1">
      <alignment vertical="center"/>
    </xf>
    <xf numFmtId="0" fontId="62" fillId="4" borderId="2" xfId="118" applyFont="1" applyFill="1" applyBorder="1" applyAlignment="1">
      <alignment vertical="center" wrapText="1"/>
    </xf>
    <xf numFmtId="0" fontId="59" fillId="4" borderId="33" xfId="118" applyFont="1" applyFill="1" applyBorder="1" applyAlignment="1">
      <alignment horizontal="center" vertical="center"/>
    </xf>
    <xf numFmtId="0" fontId="59" fillId="4" borderId="32" xfId="118" applyFont="1" applyFill="1" applyBorder="1" applyAlignment="1">
      <alignment horizontal="center" vertical="center"/>
    </xf>
    <xf numFmtId="172" fontId="62" fillId="4" borderId="30" xfId="118" applyNumberFormat="1" applyFont="1" applyFill="1" applyBorder="1" applyAlignment="1">
      <alignment vertical="center"/>
    </xf>
    <xf numFmtId="172" fontId="62" fillId="4" borderId="32" xfId="118" applyNumberFormat="1" applyFont="1" applyFill="1" applyBorder="1" applyAlignment="1">
      <alignment vertical="center"/>
    </xf>
    <xf numFmtId="172" fontId="59" fillId="4" borderId="32" xfId="118" applyNumberFormat="1" applyFont="1" applyFill="1" applyBorder="1" applyAlignment="1">
      <alignment vertical="center"/>
    </xf>
    <xf numFmtId="172" fontId="61" fillId="4" borderId="32" xfId="118" applyNumberFormat="1" applyFont="1" applyFill="1" applyBorder="1" applyAlignment="1">
      <alignment vertical="center"/>
    </xf>
    <xf numFmtId="172" fontId="61" fillId="4" borderId="38" xfId="118" applyNumberFormat="1" applyFont="1" applyFill="1" applyBorder="1" applyAlignment="1">
      <alignment vertical="center"/>
    </xf>
    <xf numFmtId="0" fontId="59" fillId="4" borderId="2" xfId="118" applyFont="1" applyFill="1" applyBorder="1" applyAlignment="1">
      <alignment vertical="center"/>
    </xf>
    <xf numFmtId="0" fontId="59" fillId="4" borderId="2" xfId="118" applyFont="1" applyFill="1" applyBorder="1" applyAlignment="1">
      <alignment vertical="center" wrapText="1"/>
    </xf>
    <xf numFmtId="172" fontId="62" fillId="4" borderId="31" xfId="118" applyNumberFormat="1" applyFont="1" applyFill="1" applyBorder="1" applyAlignment="1">
      <alignment vertical="center"/>
    </xf>
    <xf numFmtId="172" fontId="62" fillId="4" borderId="2" xfId="118" applyNumberFormat="1" applyFont="1" applyFill="1" applyBorder="1" applyAlignment="1">
      <alignment vertical="center"/>
    </xf>
    <xf numFmtId="172" fontId="62" fillId="4" borderId="35" xfId="118" applyNumberFormat="1" applyFont="1" applyFill="1" applyBorder="1" applyAlignment="1">
      <alignment vertical="center"/>
    </xf>
    <xf numFmtId="172" fontId="59" fillId="4" borderId="17" xfId="118" applyNumberFormat="1" applyFont="1" applyFill="1" applyBorder="1" applyAlignment="1">
      <alignment vertical="center"/>
    </xf>
    <xf numFmtId="172" fontId="62" fillId="4" borderId="17" xfId="118" applyNumberFormat="1" applyFont="1" applyFill="1" applyBorder="1" applyAlignment="1">
      <alignment vertical="center"/>
    </xf>
    <xf numFmtId="172" fontId="61" fillId="4" borderId="33" xfId="118" applyNumberFormat="1" applyFont="1" applyFill="1" applyBorder="1" applyAlignment="1">
      <alignment vertical="center"/>
    </xf>
    <xf numFmtId="0" fontId="60" fillId="4" borderId="2" xfId="118" applyFont="1" applyFill="1" applyBorder="1" applyAlignment="1">
      <alignment vertical="center"/>
    </xf>
    <xf numFmtId="0" fontId="59" fillId="4" borderId="38" xfId="118" applyFont="1" applyFill="1" applyBorder="1" applyAlignment="1">
      <alignment vertical="center" wrapText="1"/>
    </xf>
    <xf numFmtId="172" fontId="59" fillId="4" borderId="31" xfId="118" applyNumberFormat="1" applyFont="1" applyFill="1" applyBorder="1" applyAlignment="1">
      <alignment vertical="center"/>
    </xf>
    <xf numFmtId="172" fontId="59" fillId="4" borderId="2" xfId="118" applyNumberFormat="1" applyFont="1" applyFill="1" applyBorder="1" applyAlignment="1">
      <alignment vertical="center"/>
    </xf>
    <xf numFmtId="172" fontId="23" fillId="4" borderId="38" xfId="118" applyNumberFormat="1" applyFont="1" applyFill="1" applyBorder="1" applyAlignment="1">
      <alignment vertical="center"/>
    </xf>
    <xf numFmtId="172" fontId="61" fillId="4" borderId="37" xfId="118" applyNumberFormat="1" applyFont="1" applyFill="1" applyBorder="1" applyAlignment="1">
      <alignment vertical="center"/>
    </xf>
    <xf numFmtId="172" fontId="23" fillId="4" borderId="36" xfId="118" applyNumberFormat="1" applyFont="1" applyFill="1" applyBorder="1" applyAlignment="1">
      <alignment vertical="center"/>
    </xf>
    <xf numFmtId="172" fontId="23" fillId="4" borderId="33" xfId="118" applyNumberFormat="1" applyFont="1" applyFill="1" applyBorder="1" applyAlignment="1">
      <alignment vertical="center"/>
    </xf>
    <xf numFmtId="172" fontId="23" fillId="4" borderId="31" xfId="118" applyNumberFormat="1" applyFont="1" applyFill="1" applyBorder="1" applyAlignment="1">
      <alignment vertical="center"/>
    </xf>
    <xf numFmtId="172" fontId="23" fillId="4" borderId="2" xfId="118" applyNumberFormat="1" applyFont="1" applyFill="1" applyBorder="1" applyAlignment="1">
      <alignment vertical="center"/>
    </xf>
    <xf numFmtId="0" fontId="59" fillId="4" borderId="2" xfId="118" applyFont="1" applyFill="1" applyBorder="1"/>
    <xf numFmtId="172" fontId="62" fillId="4" borderId="16" xfId="118" applyNumberFormat="1" applyFont="1" applyFill="1" applyBorder="1" applyAlignment="1">
      <alignment vertical="center"/>
    </xf>
    <xf numFmtId="0" fontId="59" fillId="4" borderId="34" xfId="118" applyFont="1" applyFill="1" applyBorder="1" applyAlignment="1">
      <alignment horizontal="center" vertical="center"/>
    </xf>
    <xf numFmtId="172" fontId="62" fillId="4" borderId="33" xfId="118" applyNumberFormat="1" applyFont="1" applyFill="1" applyBorder="1" applyAlignment="1">
      <alignment vertical="center"/>
    </xf>
    <xf numFmtId="172" fontId="62" fillId="4" borderId="29" xfId="118" applyNumberFormat="1" applyFont="1" applyFill="1" applyBorder="1" applyAlignment="1">
      <alignment vertical="center"/>
    </xf>
    <xf numFmtId="0" fontId="59" fillId="4" borderId="29" xfId="118" applyFont="1" applyFill="1" applyBorder="1" applyAlignment="1">
      <alignment horizontal="center" vertical="center"/>
    </xf>
    <xf numFmtId="172" fontId="62" fillId="4" borderId="28" xfId="118" applyNumberFormat="1" applyFont="1" applyFill="1" applyBorder="1" applyAlignment="1">
      <alignment vertical="center"/>
    </xf>
    <xf numFmtId="172" fontId="62" fillId="4" borderId="27" xfId="118" applyNumberFormat="1" applyFont="1" applyFill="1" applyBorder="1" applyAlignment="1">
      <alignment vertical="center"/>
    </xf>
    <xf numFmtId="172" fontId="59" fillId="4" borderId="27" xfId="118" applyNumberFormat="1" applyFont="1" applyFill="1" applyBorder="1" applyAlignment="1">
      <alignment vertical="center"/>
    </xf>
    <xf numFmtId="172" fontId="61" fillId="4" borderId="27" xfId="118" applyNumberFormat="1" applyFont="1" applyFill="1" applyBorder="1" applyAlignment="1">
      <alignment vertical="center"/>
    </xf>
    <xf numFmtId="172" fontId="61" fillId="4" borderId="26" xfId="118" applyNumberFormat="1" applyFont="1" applyFill="1" applyBorder="1" applyAlignment="1">
      <alignment vertical="center"/>
    </xf>
    <xf numFmtId="0" fontId="61" fillId="4" borderId="0" xfId="118" applyFont="1" applyFill="1"/>
    <xf numFmtId="0" fontId="59" fillId="4" borderId="2" xfId="118" quotePrefix="1" applyFont="1" applyFill="1" applyBorder="1"/>
    <xf numFmtId="0" fontId="63" fillId="4" borderId="0" xfId="118" applyFont="1" applyFill="1"/>
    <xf numFmtId="0" fontId="17" fillId="4" borderId="0" xfId="122" applyFill="1"/>
    <xf numFmtId="0" fontId="33" fillId="4" borderId="0" xfId="122" applyFont="1" applyFill="1" applyAlignment="1">
      <alignment horizontal="center"/>
    </xf>
    <xf numFmtId="0" fontId="33" fillId="4" borderId="2" xfId="122" applyFont="1" applyFill="1" applyBorder="1" applyAlignment="1">
      <alignment horizontal="center" vertical="center"/>
    </xf>
    <xf numFmtId="0" fontId="17" fillId="4" borderId="2" xfId="122" applyFill="1" applyBorder="1"/>
    <xf numFmtId="1" fontId="17" fillId="4" borderId="2" xfId="122" applyNumberFormat="1" applyFill="1" applyBorder="1"/>
    <xf numFmtId="0" fontId="33" fillId="4" borderId="0" xfId="122" applyFont="1" applyFill="1"/>
    <xf numFmtId="1" fontId="33" fillId="4" borderId="0" xfId="122" applyNumberFormat="1" applyFont="1" applyFill="1"/>
    <xf numFmtId="0" fontId="33" fillId="4" borderId="0" xfId="122" applyFont="1" applyFill="1" applyAlignment="1">
      <alignment horizontal="right"/>
    </xf>
    <xf numFmtId="0" fontId="17" fillId="4" borderId="44" xfId="122" applyFill="1" applyBorder="1"/>
    <xf numFmtId="0" fontId="23" fillId="4" borderId="0" xfId="122" applyFont="1" applyFill="1" applyAlignment="1">
      <alignment horizontal="center" vertical="center"/>
    </xf>
    <xf numFmtId="0" fontId="33" fillId="4" borderId="2" xfId="122" applyFont="1" applyFill="1" applyBorder="1"/>
    <xf numFmtId="0" fontId="23" fillId="4" borderId="45" xfId="122" applyFont="1" applyFill="1" applyBorder="1" applyAlignment="1">
      <alignment horizontal="centerContinuous" vertical="center"/>
    </xf>
    <xf numFmtId="0" fontId="59" fillId="4" borderId="0" xfId="118" quotePrefix="1" applyFont="1" applyFill="1"/>
    <xf numFmtId="0" fontId="33" fillId="4" borderId="0" xfId="118" applyFont="1" applyFill="1"/>
    <xf numFmtId="0" fontId="17" fillId="4" borderId="0" xfId="118" applyFill="1" applyBorder="1"/>
    <xf numFmtId="0" fontId="33" fillId="0" borderId="0" xfId="118" applyFont="1" applyBorder="1"/>
    <xf numFmtId="0" fontId="33" fillId="0" borderId="45" xfId="118" applyFont="1" applyBorder="1"/>
    <xf numFmtId="14" fontId="17" fillId="0" borderId="25" xfId="118" applyNumberFormat="1" applyFill="1" applyBorder="1"/>
    <xf numFmtId="0" fontId="17" fillId="0" borderId="0" xfId="118" applyFont="1" applyBorder="1"/>
    <xf numFmtId="0" fontId="17" fillId="0" borderId="45" xfId="118" applyFont="1" applyBorder="1"/>
    <xf numFmtId="0" fontId="17" fillId="0" borderId="45" xfId="118" applyBorder="1"/>
    <xf numFmtId="0" fontId="69" fillId="0" borderId="0" xfId="118" applyFont="1" applyBorder="1"/>
    <xf numFmtId="0" fontId="69" fillId="0" borderId="45" xfId="118" applyFont="1" applyBorder="1"/>
    <xf numFmtId="14" fontId="17" fillId="4" borderId="0" xfId="118" applyNumberFormat="1" applyFill="1"/>
    <xf numFmtId="0" fontId="69" fillId="0" borderId="19" xfId="118" applyFont="1" applyBorder="1"/>
    <xf numFmtId="0" fontId="69" fillId="0" borderId="18" xfId="118" applyFont="1" applyBorder="1"/>
    <xf numFmtId="0" fontId="17" fillId="4" borderId="0" xfId="118" applyFont="1" applyFill="1"/>
    <xf numFmtId="0" fontId="78" fillId="4" borderId="0" xfId="118" applyFont="1" applyFill="1"/>
    <xf numFmtId="0" fontId="17" fillId="4" borderId="0" xfId="118" applyFont="1" applyFill="1" applyAlignment="1">
      <alignment horizontal="right" vertical="top"/>
    </xf>
    <xf numFmtId="0" fontId="33" fillId="4" borderId="0" xfId="121" applyFont="1" applyFill="1" applyAlignment="1">
      <alignment wrapText="1"/>
    </xf>
    <xf numFmtId="0" fontId="78" fillId="4" borderId="0" xfId="121" applyFont="1" applyFill="1" applyAlignment="1">
      <alignment wrapText="1"/>
    </xf>
    <xf numFmtId="0" fontId="17" fillId="4" borderId="0" xfId="121" quotePrefix="1" applyFont="1" applyFill="1"/>
    <xf numFmtId="0" fontId="17" fillId="4" borderId="0" xfId="121" applyFont="1" applyFill="1"/>
    <xf numFmtId="0" fontId="17" fillId="4" borderId="0" xfId="121" quotePrefix="1" applyFont="1" applyFill="1" applyAlignment="1">
      <alignment horizontal="right" vertical="top"/>
    </xf>
    <xf numFmtId="0" fontId="80" fillId="4" borderId="0" xfId="118" applyFont="1" applyFill="1" applyAlignment="1"/>
    <xf numFmtId="0" fontId="17" fillId="4" borderId="0" xfId="118" applyFont="1" applyFill="1" applyAlignment="1">
      <alignment horizontal="center"/>
    </xf>
    <xf numFmtId="0" fontId="17" fillId="4" borderId="0" xfId="118" applyFill="1" applyAlignment="1">
      <alignment horizontal="center"/>
    </xf>
    <xf numFmtId="2" fontId="17" fillId="30" borderId="3" xfId="126" applyNumberFormat="1" applyFill="1" applyBorder="1" applyAlignment="1">
      <alignment horizontal="center"/>
    </xf>
    <xf numFmtId="2" fontId="17" fillId="30" borderId="60" xfId="126" applyNumberFormat="1" applyFill="1" applyBorder="1" applyAlignment="1">
      <alignment horizontal="center"/>
    </xf>
    <xf numFmtId="2" fontId="58" fillId="0" borderId="58" xfId="126" applyNumberFormat="1" applyFont="1" applyFill="1" applyBorder="1" applyAlignment="1">
      <alignment horizontal="center" vertical="center" wrapText="1"/>
    </xf>
    <xf numFmtId="2" fontId="58" fillId="0" borderId="57" xfId="126" applyNumberFormat="1" applyFont="1" applyFill="1" applyBorder="1" applyAlignment="1">
      <alignment horizontal="center" vertical="center" wrapText="1"/>
    </xf>
    <xf numFmtId="2" fontId="58" fillId="0" borderId="56" xfId="126" applyNumberFormat="1" applyFont="1" applyFill="1" applyBorder="1" applyAlignment="1">
      <alignment horizontal="center" vertical="center" wrapText="1"/>
    </xf>
    <xf numFmtId="0" fontId="17" fillId="0" borderId="0" xfId="118" applyFill="1" applyBorder="1"/>
    <xf numFmtId="0" fontId="17" fillId="0" borderId="45" xfId="118" applyFill="1" applyBorder="1"/>
    <xf numFmtId="0" fontId="70" fillId="0" borderId="0" xfId="118" quotePrefix="1" applyFont="1" applyFill="1" applyBorder="1" applyAlignment="1">
      <alignment horizontal="left" vertical="top" wrapText="1"/>
    </xf>
    <xf numFmtId="0" fontId="70" fillId="0" borderId="45" xfId="118" quotePrefix="1" applyFont="1" applyFill="1" applyBorder="1" applyAlignment="1">
      <alignment horizontal="left" vertical="top" wrapText="1"/>
    </xf>
    <xf numFmtId="0" fontId="13" fillId="4" borderId="0" xfId="129" applyFill="1"/>
    <xf numFmtId="0" fontId="13" fillId="4" borderId="0" xfId="129" applyFill="1" applyAlignment="1">
      <alignment horizontal="left" vertical="top" wrapText="1"/>
    </xf>
    <xf numFmtId="0" fontId="13" fillId="4" borderId="0" xfId="129" applyFill="1" applyAlignment="1">
      <alignment wrapText="1"/>
    </xf>
    <xf numFmtId="0" fontId="13" fillId="4" borderId="0" xfId="129" applyFill="1" applyAlignment="1">
      <alignment horizontal="center" vertical="center" wrapText="1"/>
    </xf>
    <xf numFmtId="0" fontId="13" fillId="4" borderId="0" xfId="129" applyFill="1" applyAlignment="1">
      <alignment horizontal="center" vertical="center"/>
    </xf>
    <xf numFmtId="0" fontId="13" fillId="4" borderId="2" xfId="129" applyFill="1" applyBorder="1" applyAlignment="1">
      <alignment horizontal="center"/>
    </xf>
    <xf numFmtId="179" fontId="13" fillId="4" borderId="2" xfId="129" applyNumberFormat="1" applyFill="1" applyBorder="1"/>
    <xf numFmtId="0" fontId="13" fillId="4" borderId="2" xfId="129" applyFill="1" applyBorder="1" applyAlignment="1">
      <alignment horizontal="center" vertical="center"/>
    </xf>
    <xf numFmtId="179" fontId="13" fillId="4" borderId="2" xfId="129" applyNumberFormat="1" applyFill="1" applyBorder="1" applyAlignment="1">
      <alignment horizontal="right" vertical="center"/>
    </xf>
    <xf numFmtId="0" fontId="13" fillId="4" borderId="0" xfId="129" applyFill="1" applyAlignment="1">
      <alignment horizontal="center"/>
    </xf>
    <xf numFmtId="0" fontId="13" fillId="4" borderId="0" xfId="129" applyFill="1" applyAlignment="1">
      <alignment horizontal="centerContinuous" vertical="top" wrapText="1"/>
    </xf>
    <xf numFmtId="0" fontId="45" fillId="4" borderId="0" xfId="129" applyFont="1" applyFill="1"/>
    <xf numFmtId="0" fontId="86" fillId="4" borderId="0" xfId="120" applyFont="1" applyFill="1" applyBorder="1" applyAlignment="1">
      <alignment horizontal="center" vertical="center" wrapText="1"/>
    </xf>
    <xf numFmtId="0" fontId="28" fillId="0" borderId="24" xfId="117" applyFont="1" applyBorder="1" applyAlignment="1">
      <alignment wrapText="1"/>
    </xf>
    <xf numFmtId="171" fontId="34" fillId="30" borderId="2" xfId="117" applyNumberFormat="1" applyFont="1" applyFill="1" applyBorder="1"/>
    <xf numFmtId="0" fontId="28" fillId="0" borderId="2" xfId="117" applyFont="1" applyBorder="1"/>
    <xf numFmtId="0" fontId="32" fillId="0" borderId="2" xfId="117" applyFont="1" applyBorder="1" applyAlignment="1">
      <alignment wrapText="1"/>
    </xf>
    <xf numFmtId="49" fontId="0" fillId="4" borderId="0" xfId="0" applyNumberFormat="1" applyFont="1" applyFill="1"/>
    <xf numFmtId="49" fontId="28" fillId="4" borderId="0" xfId="0" applyNumberFormat="1" applyFont="1" applyFill="1"/>
    <xf numFmtId="49" fontId="4" fillId="4" borderId="0" xfId="0" applyNumberFormat="1" applyFont="1" applyFill="1"/>
    <xf numFmtId="49" fontId="17" fillId="4" borderId="0" xfId="0" applyNumberFormat="1" applyFont="1" applyFill="1" applyAlignment="1">
      <alignment wrapText="1"/>
    </xf>
    <xf numFmtId="49" fontId="17" fillId="4" borderId="0" xfId="9" applyNumberFormat="1" applyFont="1" applyFill="1"/>
    <xf numFmtId="49" fontId="0" fillId="0" borderId="0" xfId="0" applyNumberFormat="1" applyFont="1"/>
    <xf numFmtId="0" fontId="0" fillId="0" borderId="0" xfId="0"/>
    <xf numFmtId="0" fontId="91" fillId="0" borderId="0" xfId="0" applyFont="1"/>
    <xf numFmtId="0" fontId="28" fillId="0" borderId="0" xfId="132" applyFont="1" applyAlignment="1">
      <alignment horizontal="left"/>
    </xf>
    <xf numFmtId="171" fontId="3" fillId="23" borderId="2" xfId="0" applyNumberFormat="1" applyFont="1" applyFill="1" applyBorder="1" applyAlignment="1">
      <alignment horizontal="center"/>
    </xf>
    <xf numFmtId="0" fontId="3" fillId="0" borderId="0" xfId="132" applyAlignment="1">
      <alignment horizontal="left"/>
    </xf>
    <xf numFmtId="0" fontId="28" fillId="0" borderId="0" xfId="0" applyFont="1" applyAlignment="1">
      <alignment vertical="center"/>
    </xf>
    <xf numFmtId="171" fontId="3" fillId="0" borderId="0" xfId="0" applyNumberFormat="1" applyFont="1" applyAlignment="1">
      <alignment horizontal="center"/>
    </xf>
    <xf numFmtId="181" fontId="28" fillId="34" borderId="2" xfId="134" applyNumberFormat="1" applyFont="1" applyFill="1" applyBorder="1" applyAlignment="1">
      <alignment horizontal="center" vertical="top"/>
    </xf>
    <xf numFmtId="181" fontId="32" fillId="35" borderId="2" xfId="134" applyNumberFormat="1" applyFont="1" applyFill="1" applyBorder="1" applyAlignment="1">
      <alignment horizontal="center" vertical="top"/>
    </xf>
    <xf numFmtId="181" fontId="105" fillId="34" borderId="2" xfId="134" applyNumberFormat="1" applyFont="1" applyFill="1" applyBorder="1" applyAlignment="1">
      <alignment horizontal="center" vertical="top"/>
    </xf>
    <xf numFmtId="181" fontId="110" fillId="35" borderId="2" xfId="94" applyNumberFormat="1" applyFont="1" applyFill="1" applyBorder="1" applyAlignment="1">
      <alignment horizontal="center" vertical="top"/>
    </xf>
    <xf numFmtId="181" fontId="110" fillId="38" borderId="2" xfId="94" applyNumberFormat="1" applyFont="1" applyFill="1" applyBorder="1" applyAlignment="1">
      <alignment horizontal="center" vertical="center"/>
    </xf>
    <xf numFmtId="181" fontId="110" fillId="0" borderId="0" xfId="94" applyNumberFormat="1" applyFont="1" applyAlignment="1">
      <alignment horizontal="center" vertical="center"/>
    </xf>
    <xf numFmtId="2" fontId="110" fillId="38" borderId="2" xfId="94" applyNumberFormat="1" applyFont="1" applyFill="1" applyBorder="1" applyAlignment="1">
      <alignment horizontal="center" vertical="center"/>
    </xf>
    <xf numFmtId="2" fontId="110" fillId="0" borderId="0" xfId="94" applyNumberFormat="1" applyFont="1" applyAlignment="1">
      <alignment horizontal="center" vertical="center"/>
    </xf>
    <xf numFmtId="181" fontId="110" fillId="4" borderId="0" xfId="94" applyNumberFormat="1" applyFont="1" applyFill="1" applyAlignment="1" applyProtection="1">
      <alignment horizontal="center" vertical="center"/>
      <protection locked="0"/>
    </xf>
    <xf numFmtId="0" fontId="51" fillId="4" borderId="0" xfId="0" applyFont="1" applyFill="1"/>
    <xf numFmtId="0" fontId="32" fillId="0" borderId="24" xfId="117" applyFont="1" applyBorder="1" applyAlignment="1">
      <alignment wrapText="1"/>
    </xf>
    <xf numFmtId="0" fontId="1" fillId="0" borderId="0" xfId="117" applyFont="1"/>
    <xf numFmtId="0" fontId="13" fillId="4" borderId="45" xfId="129" applyFill="1" applyBorder="1"/>
    <xf numFmtId="2" fontId="33" fillId="30" borderId="2" xfId="128" applyNumberFormat="1" applyFont="1" applyFill="1" applyBorder="1" applyAlignment="1">
      <alignment horizontal="center"/>
    </xf>
    <xf numFmtId="0" fontId="121" fillId="0" borderId="2" xfId="125" applyFont="1" applyBorder="1" applyAlignment="1">
      <alignment horizontal="center" vertical="center" wrapText="1"/>
    </xf>
    <xf numFmtId="172" fontId="61" fillId="27" borderId="33" xfId="118" applyNumberFormat="1" applyFont="1" applyFill="1" applyBorder="1" applyAlignment="1">
      <alignment vertical="center"/>
    </xf>
    <xf numFmtId="172" fontId="61" fillId="27" borderId="32" xfId="118" applyNumberFormat="1" applyFont="1" applyFill="1" applyBorder="1" applyAlignment="1">
      <alignment vertical="center"/>
    </xf>
    <xf numFmtId="172" fontId="61" fillId="27" borderId="30" xfId="118" applyNumberFormat="1" applyFont="1" applyFill="1" applyBorder="1" applyAlignment="1">
      <alignment vertical="center"/>
    </xf>
    <xf numFmtId="172" fontId="23" fillId="27" borderId="30" xfId="118" applyNumberFormat="1" applyFont="1" applyFill="1" applyBorder="1" applyAlignment="1">
      <alignment vertical="center"/>
    </xf>
    <xf numFmtId="172" fontId="61" fillId="27" borderId="16" xfId="118" applyNumberFormat="1" applyFont="1" applyFill="1" applyBorder="1" applyAlignment="1">
      <alignment vertical="center"/>
    </xf>
    <xf numFmtId="164" fontId="17" fillId="4" borderId="2" xfId="123" applyNumberFormat="1" applyFill="1" applyBorder="1" applyAlignment="1">
      <alignment horizontal="center"/>
    </xf>
    <xf numFmtId="164" fontId="17" fillId="4" borderId="40" xfId="123" applyNumberFormat="1" applyFill="1" applyBorder="1" applyAlignment="1">
      <alignment horizontal="center"/>
    </xf>
    <xf numFmtId="175" fontId="17" fillId="4" borderId="2" xfId="121" quotePrefix="1" applyNumberFormat="1" applyFont="1" applyFill="1" applyBorder="1" applyAlignment="1">
      <alignment horizontal="center"/>
    </xf>
    <xf numFmtId="2" fontId="17" fillId="0" borderId="0" xfId="118" applyNumberFormat="1" applyFont="1"/>
    <xf numFmtId="0" fontId="33" fillId="4" borderId="2" xfId="120" applyFont="1" applyFill="1" applyBorder="1" applyAlignment="1">
      <alignment horizontal="center" vertical="center" wrapText="1"/>
    </xf>
    <xf numFmtId="0" fontId="33" fillId="4" borderId="2" xfId="118" applyFont="1" applyFill="1" applyBorder="1" applyAlignment="1">
      <alignment horizontal="center" wrapText="1"/>
    </xf>
    <xf numFmtId="0" fontId="33" fillId="4" borderId="2" xfId="118" applyFont="1" applyFill="1" applyBorder="1" applyAlignment="1">
      <alignment horizontal="center"/>
    </xf>
    <xf numFmtId="186" fontId="58" fillId="4" borderId="2" xfId="120" applyNumberFormat="1" applyFont="1" applyFill="1" applyBorder="1" applyAlignment="1">
      <alignment horizontal="center"/>
    </xf>
    <xf numFmtId="0" fontId="58" fillId="4" borderId="2" xfId="120" applyFont="1" applyFill="1" applyBorder="1" applyAlignment="1">
      <alignment horizontal="center" vertical="center" wrapText="1"/>
    </xf>
    <xf numFmtId="17" fontId="33" fillId="4" borderId="2" xfId="123" applyNumberFormat="1" applyFont="1" applyFill="1" applyBorder="1" applyAlignment="1">
      <alignment horizontal="center"/>
    </xf>
    <xf numFmtId="164" fontId="82" fillId="4" borderId="2" xfId="120" applyNumberFormat="1" applyFont="1" applyFill="1" applyBorder="1" applyAlignment="1">
      <alignment horizontal="center"/>
    </xf>
    <xf numFmtId="0" fontId="17" fillId="4" borderId="2" xfId="118" applyFill="1" applyBorder="1" applyAlignment="1">
      <alignment horizontal="center" vertical="center"/>
    </xf>
    <xf numFmtId="164" fontId="17" fillId="4" borderId="2" xfId="118" applyNumberFormat="1" applyFill="1" applyBorder="1"/>
    <xf numFmtId="0" fontId="58" fillId="4" borderId="2" xfId="118" applyFont="1" applyFill="1" applyBorder="1" applyAlignment="1">
      <alignment horizontal="center" vertical="center" wrapText="1"/>
    </xf>
    <xf numFmtId="164" fontId="78" fillId="4" borderId="2" xfId="118" applyNumberFormat="1" applyFont="1" applyFill="1" applyBorder="1"/>
    <xf numFmtId="0" fontId="17" fillId="4" borderId="0" xfId="118" applyFill="1" applyAlignment="1">
      <alignment horizontal="centerContinuous" vertical="top" wrapText="1"/>
    </xf>
    <xf numFmtId="171" fontId="32" fillId="4" borderId="42" xfId="118" applyNumberFormat="1" applyFont="1" applyFill="1" applyBorder="1"/>
    <xf numFmtId="171" fontId="32" fillId="4" borderId="40" xfId="118" applyNumberFormat="1" applyFont="1" applyFill="1" applyBorder="1"/>
    <xf numFmtId="171" fontId="32" fillId="4" borderId="36" xfId="118" applyNumberFormat="1" applyFont="1" applyFill="1" applyBorder="1"/>
    <xf numFmtId="171" fontId="32" fillId="4" borderId="33" xfId="118" applyNumberFormat="1" applyFont="1" applyFill="1" applyBorder="1"/>
    <xf numFmtId="171" fontId="32" fillId="4" borderId="34" xfId="118" applyNumberFormat="1" applyFont="1" applyFill="1" applyBorder="1"/>
    <xf numFmtId="171" fontId="32" fillId="4" borderId="62" xfId="118" applyNumberFormat="1" applyFont="1" applyFill="1" applyBorder="1"/>
    <xf numFmtId="171" fontId="32" fillId="4" borderId="29" xfId="118" applyNumberFormat="1" applyFont="1" applyFill="1" applyBorder="1"/>
    <xf numFmtId="0" fontId="78" fillId="0" borderId="2" xfId="125" applyFont="1" applyBorder="1" applyAlignment="1">
      <alignment horizontal="center" vertical="center" wrapText="1"/>
    </xf>
    <xf numFmtId="0" fontId="33" fillId="0" borderId="2" xfId="125" applyFont="1" applyBorder="1" applyAlignment="1">
      <alignment horizontal="center" vertical="center" wrapText="1"/>
    </xf>
    <xf numFmtId="0" fontId="33" fillId="0" borderId="2" xfId="125" quotePrefix="1" applyFont="1" applyBorder="1" applyAlignment="1">
      <alignment horizontal="center" vertical="center" wrapText="1"/>
    </xf>
    <xf numFmtId="0" fontId="33" fillId="0" borderId="2" xfId="123" applyFont="1" applyFill="1" applyBorder="1" applyAlignment="1">
      <alignment horizontal="center" vertical="center" wrapText="1"/>
    </xf>
    <xf numFmtId="0" fontId="33" fillId="0" borderId="2" xfId="127" applyFont="1" applyFill="1" applyBorder="1" applyAlignment="1">
      <alignment horizontal="center" vertical="center" wrapText="1"/>
    </xf>
    <xf numFmtId="0" fontId="33" fillId="0" borderId="2" xfId="120" applyFont="1" applyFill="1" applyBorder="1" applyAlignment="1">
      <alignment horizontal="center" vertical="center" wrapText="1"/>
    </xf>
    <xf numFmtId="0" fontId="0" fillId="13" borderId="2" xfId="141" applyFont="1" applyBorder="1"/>
    <xf numFmtId="0" fontId="28" fillId="0" borderId="2" xfId="8" applyFont="1" applyBorder="1"/>
    <xf numFmtId="0" fontId="28" fillId="5" borderId="2" xfId="8" applyFont="1" applyFill="1" applyBorder="1" applyAlignment="1">
      <alignment horizontal="center"/>
    </xf>
    <xf numFmtId="0" fontId="28" fillId="39" borderId="2" xfId="8" applyFont="1" applyFill="1" applyBorder="1" applyAlignment="1" applyProtection="1">
      <alignment horizontal="center"/>
      <protection locked="0"/>
    </xf>
    <xf numFmtId="0" fontId="28" fillId="5" borderId="2" xfId="8" applyFont="1" applyFill="1" applyBorder="1" applyAlignment="1" applyProtection="1">
      <alignment horizontal="center"/>
      <protection locked="0"/>
    </xf>
    <xf numFmtId="187" fontId="28" fillId="5" borderId="2" xfId="8" applyNumberFormat="1" applyFont="1" applyFill="1" applyBorder="1" applyAlignment="1" applyProtection="1">
      <alignment horizontal="center"/>
      <protection locked="0"/>
    </xf>
    <xf numFmtId="0" fontId="28" fillId="16" borderId="2" xfId="8" applyFont="1" applyFill="1" applyBorder="1" applyAlignment="1">
      <alignment horizontal="center"/>
    </xf>
    <xf numFmtId="0" fontId="28" fillId="0" borderId="2" xfId="8" applyFont="1" applyBorder="1" applyAlignment="1">
      <alignment horizontal="right"/>
    </xf>
    <xf numFmtId="2" fontId="28" fillId="4" borderId="2" xfId="8" applyNumberFormat="1" applyFont="1" applyFill="1" applyBorder="1"/>
    <xf numFmtId="0" fontId="32" fillId="0" borderId="2" xfId="8" applyFont="1" applyBorder="1" applyAlignment="1">
      <alignment wrapText="1"/>
    </xf>
    <xf numFmtId="0" fontId="34" fillId="0" borderId="2" xfId="0" applyFont="1" applyBorder="1" applyAlignment="1">
      <alignment wrapText="1"/>
    </xf>
    <xf numFmtId="0" fontId="32" fillId="0" borderId="2" xfId="8" applyFont="1" applyBorder="1" applyAlignment="1">
      <alignment horizontal="center" wrapText="1"/>
    </xf>
    <xf numFmtId="49" fontId="28" fillId="0" borderId="2" xfId="8" applyNumberFormat="1" applyFont="1" applyBorder="1"/>
    <xf numFmtId="0" fontId="0" fillId="0" borderId="2" xfId="0" applyBorder="1" applyAlignment="1">
      <alignment horizontal="center"/>
    </xf>
    <xf numFmtId="171" fontId="28" fillId="26" borderId="2" xfId="8" applyNumberFormat="1" applyFont="1" applyFill="1" applyBorder="1"/>
    <xf numFmtId="188" fontId="1" fillId="13" borderId="2" xfId="141" applyNumberFormat="1" applyFont="1" applyBorder="1"/>
    <xf numFmtId="188" fontId="0" fillId="16" borderId="2" xfId="0" applyNumberFormat="1" applyFill="1" applyBorder="1"/>
    <xf numFmtId="171" fontId="1" fillId="13" borderId="2" xfId="141" applyNumberFormat="1" applyFont="1" applyBorder="1"/>
    <xf numFmtId="171" fontId="0" fillId="16" borderId="2" xfId="0" applyNumberFormat="1" applyFill="1" applyBorder="1"/>
    <xf numFmtId="49" fontId="1" fillId="4" borderId="0" xfId="0" applyNumberFormat="1" applyFont="1" applyFill="1"/>
    <xf numFmtId="0" fontId="123" fillId="0" borderId="0" xfId="0" applyFont="1" applyAlignment="1">
      <alignment horizontal="center"/>
    </xf>
    <xf numFmtId="0" fontId="123" fillId="0" borderId="0" xfId="0" applyFont="1"/>
    <xf numFmtId="0" fontId="123" fillId="0" borderId="19" xfId="0" applyFont="1" applyBorder="1"/>
    <xf numFmtId="0" fontId="123" fillId="39" borderId="22" xfId="0" applyFont="1" applyFill="1" applyBorder="1" applyAlignment="1">
      <alignment horizontal="center"/>
    </xf>
    <xf numFmtId="0" fontId="123" fillId="39" borderId="24" xfId="0" applyFont="1" applyFill="1" applyBorder="1" applyAlignment="1">
      <alignment horizontal="center"/>
    </xf>
    <xf numFmtId="0" fontId="123" fillId="39" borderId="0" xfId="0" applyFont="1" applyFill="1" applyAlignment="1">
      <alignment horizontal="center"/>
    </xf>
    <xf numFmtId="0" fontId="123" fillId="39" borderId="51" xfId="0" applyFont="1" applyFill="1" applyBorder="1" applyAlignment="1">
      <alignment horizontal="center"/>
    </xf>
    <xf numFmtId="189" fontId="123" fillId="39" borderId="23" xfId="0" applyNumberFormat="1" applyFont="1" applyFill="1" applyBorder="1" applyAlignment="1">
      <alignment horizontal="center"/>
    </xf>
    <xf numFmtId="189" fontId="123" fillId="39" borderId="22" xfId="0" applyNumberFormat="1" applyFont="1" applyFill="1" applyBorder="1" applyAlignment="1">
      <alignment horizontal="center"/>
    </xf>
    <xf numFmtId="189" fontId="123" fillId="39" borderId="21" xfId="0" applyNumberFormat="1" applyFont="1" applyFill="1" applyBorder="1" applyAlignment="1">
      <alignment horizontal="center"/>
    </xf>
    <xf numFmtId="176" fontId="123" fillId="16" borderId="21" xfId="0" applyNumberFormat="1" applyFont="1" applyFill="1" applyBorder="1" applyAlignment="1">
      <alignment horizontal="center"/>
    </xf>
    <xf numFmtId="0" fontId="123" fillId="39" borderId="21" xfId="0" applyFont="1" applyFill="1" applyBorder="1" applyAlignment="1">
      <alignment horizontal="center"/>
    </xf>
    <xf numFmtId="189" fontId="123" fillId="39" borderId="25" xfId="0" applyNumberFormat="1" applyFont="1" applyFill="1" applyBorder="1" applyAlignment="1">
      <alignment horizontal="center"/>
    </xf>
    <xf numFmtId="189" fontId="123" fillId="39" borderId="0" xfId="0" applyNumberFormat="1" applyFont="1" applyFill="1" applyAlignment="1">
      <alignment horizontal="center"/>
    </xf>
    <xf numFmtId="189" fontId="123" fillId="39" borderId="45" xfId="0" applyNumberFormat="1" applyFont="1" applyFill="1" applyBorder="1" applyAlignment="1">
      <alignment horizontal="center"/>
    </xf>
    <xf numFmtId="176" fontId="123" fillId="16" borderId="45" xfId="0" applyNumberFormat="1" applyFont="1" applyFill="1" applyBorder="1" applyAlignment="1">
      <alignment horizontal="center"/>
    </xf>
    <xf numFmtId="0" fontId="123" fillId="39" borderId="45" xfId="0" applyFont="1" applyFill="1" applyBorder="1" applyAlignment="1">
      <alignment horizontal="center"/>
    </xf>
    <xf numFmtId="0" fontId="123" fillId="39" borderId="19" xfId="0" applyFont="1" applyFill="1" applyBorder="1" applyAlignment="1">
      <alignment horizontal="center"/>
    </xf>
    <xf numFmtId="189" fontId="123" fillId="39" borderId="20" xfId="0" applyNumberFormat="1" applyFont="1" applyFill="1" applyBorder="1" applyAlignment="1">
      <alignment horizontal="center"/>
    </xf>
    <xf numFmtId="189" fontId="123" fillId="39" borderId="19" xfId="0" applyNumberFormat="1" applyFont="1" applyFill="1" applyBorder="1" applyAlignment="1">
      <alignment horizontal="center"/>
    </xf>
    <xf numFmtId="189" fontId="123" fillId="39" borderId="18" xfId="0" applyNumberFormat="1" applyFont="1" applyFill="1" applyBorder="1" applyAlignment="1">
      <alignment horizontal="center"/>
    </xf>
    <xf numFmtId="176" fontId="123" fillId="16" borderId="18" xfId="0" applyNumberFormat="1" applyFont="1" applyFill="1" applyBorder="1" applyAlignment="1">
      <alignment horizontal="center"/>
    </xf>
    <xf numFmtId="0" fontId="123" fillId="39" borderId="18" xfId="0" applyFont="1" applyFill="1" applyBorder="1" applyAlignment="1">
      <alignment horizontal="center"/>
    </xf>
    <xf numFmtId="0" fontId="123" fillId="39" borderId="3" xfId="0" applyFont="1" applyFill="1" applyBorder="1" applyAlignment="1">
      <alignment horizontal="center"/>
    </xf>
    <xf numFmtId="2" fontId="123" fillId="39" borderId="23" xfId="0" applyNumberFormat="1" applyFont="1" applyFill="1" applyBorder="1" applyAlignment="1">
      <alignment horizontal="center"/>
    </xf>
    <xf numFmtId="2" fontId="123" fillId="39" borderId="25" xfId="0" applyNumberFormat="1" applyFont="1" applyFill="1" applyBorder="1" applyAlignment="1">
      <alignment horizontal="center"/>
    </xf>
    <xf numFmtId="0" fontId="123" fillId="39" borderId="25" xfId="0" applyFont="1" applyFill="1" applyBorder="1" applyAlignment="1">
      <alignment horizontal="center"/>
    </xf>
    <xf numFmtId="0" fontId="123" fillId="39" borderId="20" xfId="0" applyFont="1" applyFill="1" applyBorder="1" applyAlignment="1">
      <alignment horizontal="center"/>
    </xf>
    <xf numFmtId="17" fontId="123" fillId="39" borderId="21" xfId="0" applyNumberFormat="1" applyFont="1" applyFill="1" applyBorder="1" applyAlignment="1">
      <alignment horizontal="center"/>
    </xf>
    <xf numFmtId="17" fontId="123" fillId="39" borderId="45" xfId="0" applyNumberFormat="1" applyFont="1" applyFill="1" applyBorder="1" applyAlignment="1">
      <alignment horizontal="center"/>
    </xf>
    <xf numFmtId="17" fontId="123" fillId="39" borderId="18" xfId="0" applyNumberFormat="1" applyFont="1" applyFill="1" applyBorder="1" applyAlignment="1">
      <alignment horizontal="center"/>
    </xf>
    <xf numFmtId="0" fontId="123" fillId="0" borderId="22" xfId="0" applyFont="1" applyFill="1" applyBorder="1" applyAlignment="1">
      <alignment horizontal="center"/>
    </xf>
    <xf numFmtId="0" fontId="123" fillId="0" borderId="0" xfId="0" applyFont="1" applyFill="1" applyAlignment="1">
      <alignment horizontal="center"/>
    </xf>
    <xf numFmtId="0" fontId="123" fillId="0" borderId="21" xfId="0" applyFont="1" applyFill="1" applyBorder="1" applyAlignment="1">
      <alignment horizontal="center"/>
    </xf>
    <xf numFmtId="0" fontId="123" fillId="0" borderId="45" xfId="0" applyFont="1" applyFill="1" applyBorder="1" applyAlignment="1">
      <alignment horizontal="center"/>
    </xf>
    <xf numFmtId="0" fontId="123" fillId="0" borderId="24" xfId="0" applyFont="1" applyFill="1" applyBorder="1" applyAlignment="1">
      <alignment horizontal="center"/>
    </xf>
    <xf numFmtId="0" fontId="123" fillId="0" borderId="51" xfId="0" applyFont="1" applyFill="1" applyBorder="1" applyAlignment="1">
      <alignment horizontal="center"/>
    </xf>
    <xf numFmtId="0" fontId="123" fillId="0" borderId="3" xfId="0" applyFont="1" applyFill="1" applyBorder="1" applyAlignment="1">
      <alignment horizontal="center"/>
    </xf>
    <xf numFmtId="0" fontId="123" fillId="0" borderId="18" xfId="0" applyFont="1" applyFill="1" applyBorder="1" applyAlignment="1">
      <alignment horizontal="center"/>
    </xf>
    <xf numFmtId="0" fontId="123" fillId="0" borderId="19" xfId="0" applyFont="1" applyFill="1" applyBorder="1" applyAlignment="1">
      <alignment horizontal="center"/>
    </xf>
    <xf numFmtId="17" fontId="123" fillId="0" borderId="0" xfId="0" applyNumberFormat="1" applyFont="1" applyFill="1" applyAlignment="1">
      <alignment horizontal="center"/>
    </xf>
    <xf numFmtId="189" fontId="123" fillId="0" borderId="0" xfId="0" applyNumberFormat="1" applyFont="1" applyFill="1" applyAlignment="1">
      <alignment horizontal="center"/>
    </xf>
    <xf numFmtId="176" fontId="123" fillId="0" borderId="0" xfId="0" applyNumberFormat="1" applyFont="1" applyFill="1" applyAlignment="1">
      <alignment horizontal="center"/>
    </xf>
    <xf numFmtId="0" fontId="123" fillId="0" borderId="23" xfId="0" applyFont="1" applyFill="1" applyBorder="1" applyAlignment="1">
      <alignment horizontal="center"/>
    </xf>
    <xf numFmtId="0" fontId="123" fillId="0" borderId="25" xfId="0" applyFont="1" applyFill="1" applyBorder="1" applyAlignment="1">
      <alignment horizontal="center"/>
    </xf>
    <xf numFmtId="0" fontId="123" fillId="0" borderId="0" xfId="0" applyFont="1" applyFill="1"/>
    <xf numFmtId="0" fontId="124" fillId="0" borderId="25" xfId="0" applyFont="1" applyFill="1" applyBorder="1"/>
    <xf numFmtId="0" fontId="123" fillId="0" borderId="20" xfId="0" applyFont="1" applyFill="1" applyBorder="1" applyAlignment="1">
      <alignment horizontal="center"/>
    </xf>
    <xf numFmtId="0" fontId="123" fillId="0" borderId="19" xfId="0" applyFont="1" applyFill="1" applyBorder="1"/>
    <xf numFmtId="0" fontId="123" fillId="0" borderId="25" xfId="0" applyFont="1" applyFill="1" applyBorder="1" applyAlignment="1">
      <alignment horizontal="left"/>
    </xf>
    <xf numFmtId="0" fontId="123" fillId="0" borderId="51" xfId="0" applyFont="1" applyFill="1" applyBorder="1"/>
    <xf numFmtId="0" fontId="123" fillId="0" borderId="24" xfId="0" applyFont="1" applyFill="1" applyBorder="1" applyAlignment="1">
      <alignment horizontal="left"/>
    </xf>
    <xf numFmtId="2" fontId="123" fillId="0" borderId="23" xfId="0" applyNumberFormat="1" applyFont="1" applyFill="1" applyBorder="1" applyAlignment="1">
      <alignment horizontal="center"/>
    </xf>
    <xf numFmtId="0" fontId="123" fillId="0" borderId="51" xfId="0" applyFont="1" applyFill="1" applyBorder="1" applyAlignment="1">
      <alignment horizontal="left"/>
    </xf>
    <xf numFmtId="2" fontId="123" fillId="0" borderId="25" xfId="0" applyNumberFormat="1" applyFont="1" applyFill="1" applyBorder="1" applyAlignment="1">
      <alignment horizontal="center"/>
    </xf>
    <xf numFmtId="0" fontId="123" fillId="0" borderId="3" xfId="0" applyFont="1" applyFill="1" applyBorder="1" applyAlignment="1">
      <alignment horizontal="left"/>
    </xf>
    <xf numFmtId="2" fontId="123" fillId="0" borderId="20" xfId="0" applyNumberFormat="1" applyFont="1" applyFill="1" applyBorder="1" applyAlignment="1">
      <alignment horizontal="center"/>
    </xf>
    <xf numFmtId="0" fontId="123" fillId="0" borderId="20" xfId="0" applyFont="1" applyFill="1" applyBorder="1" applyAlignment="1">
      <alignment horizontal="left"/>
    </xf>
    <xf numFmtId="2" fontId="123" fillId="0" borderId="22" xfId="0" applyNumberFormat="1" applyFont="1" applyFill="1" applyBorder="1" applyAlignment="1">
      <alignment horizontal="center"/>
    </xf>
    <xf numFmtId="2" fontId="123" fillId="0" borderId="0" xfId="0" applyNumberFormat="1" applyFont="1" applyFill="1" applyAlignment="1">
      <alignment horizontal="center"/>
    </xf>
    <xf numFmtId="17" fontId="123" fillId="0" borderId="21" xfId="0" applyNumberFormat="1" applyFont="1" applyFill="1" applyBorder="1" applyAlignment="1">
      <alignment horizontal="center"/>
    </xf>
    <xf numFmtId="17" fontId="123" fillId="0" borderId="45" xfId="0" applyNumberFormat="1" applyFont="1" applyFill="1" applyBorder="1" applyAlignment="1">
      <alignment horizontal="center"/>
    </xf>
    <xf numFmtId="17" fontId="123" fillId="0" borderId="18" xfId="0" applyNumberFormat="1" applyFont="1" applyFill="1" applyBorder="1" applyAlignment="1">
      <alignment horizontal="center"/>
    </xf>
    <xf numFmtId="2" fontId="123" fillId="0" borderId="23" xfId="0" applyNumberFormat="1" applyFont="1" applyFill="1" applyBorder="1" applyAlignment="1">
      <alignment horizontal="left"/>
    </xf>
    <xf numFmtId="0" fontId="123" fillId="0" borderId="20" xfId="0" applyFont="1" applyFill="1" applyBorder="1" applyAlignment="1">
      <alignment horizontal="centerContinuous"/>
    </xf>
    <xf numFmtId="0" fontId="123" fillId="0" borderId="0" xfId="0" applyFont="1" applyFill="1" applyAlignment="1">
      <alignment horizontal="centerContinuous"/>
    </xf>
    <xf numFmtId="0" fontId="123" fillId="0" borderId="45" xfId="0" applyFont="1" applyFill="1" applyBorder="1" applyAlignment="1">
      <alignment horizontal="centerContinuous"/>
    </xf>
    <xf numFmtId="0" fontId="125" fillId="0" borderId="20" xfId="0" applyFont="1" applyFill="1" applyBorder="1" applyAlignment="1">
      <alignment horizontal="centerContinuous"/>
    </xf>
    <xf numFmtId="0" fontId="125" fillId="0" borderId="19" xfId="0" applyFont="1" applyFill="1" applyBorder="1" applyAlignment="1">
      <alignment horizontal="centerContinuous"/>
    </xf>
    <xf numFmtId="0" fontId="125" fillId="0" borderId="18" xfId="0" applyFont="1" applyFill="1" applyBorder="1" applyAlignment="1">
      <alignment horizontal="centerContinuous"/>
    </xf>
    <xf numFmtId="0" fontId="123" fillId="0" borderId="23" xfId="0" applyFont="1" applyFill="1" applyBorder="1" applyAlignment="1">
      <alignment horizontal="centerContinuous"/>
    </xf>
    <xf numFmtId="0" fontId="123" fillId="0" borderId="22" xfId="0" applyFont="1" applyFill="1" applyBorder="1" applyAlignment="1">
      <alignment horizontal="centerContinuous"/>
    </xf>
    <xf numFmtId="0" fontId="123" fillId="0" borderId="21" xfId="0" applyFont="1" applyFill="1" applyBorder="1" applyAlignment="1">
      <alignment horizontal="centerContinuous"/>
    </xf>
    <xf numFmtId="0" fontId="20" fillId="13" borderId="24" xfId="40" applyFont="1" applyBorder="1"/>
    <xf numFmtId="0" fontId="20" fillId="13" borderId="51" xfId="40" applyFont="1" applyBorder="1"/>
    <xf numFmtId="0" fontId="20" fillId="13" borderId="3" xfId="40" applyFont="1" applyBorder="1"/>
    <xf numFmtId="0" fontId="123" fillId="0" borderId="0" xfId="0" applyFont="1" applyFill="1" applyBorder="1"/>
    <xf numFmtId="0" fontId="123" fillId="0" borderId="0" xfId="0" applyFont="1" applyFill="1" applyBorder="1" applyAlignment="1">
      <alignment horizontal="center"/>
    </xf>
    <xf numFmtId="0" fontId="123" fillId="0" borderId="0" xfId="0" applyFont="1" applyBorder="1" applyAlignment="1">
      <alignment horizontal="center"/>
    </xf>
    <xf numFmtId="0" fontId="123" fillId="0" borderId="0" xfId="0" applyFont="1" applyBorder="1"/>
    <xf numFmtId="0" fontId="49" fillId="22" borderId="19" xfId="0" applyFont="1" applyFill="1" applyBorder="1"/>
    <xf numFmtId="0" fontId="0" fillId="22" borderId="19" xfId="0" applyFill="1" applyBorder="1"/>
    <xf numFmtId="0" fontId="20" fillId="13" borderId="21" xfId="40" applyFont="1" applyBorder="1"/>
    <xf numFmtId="0" fontId="20" fillId="13" borderId="45" xfId="40" applyFont="1" applyBorder="1"/>
    <xf numFmtId="0" fontId="20" fillId="13" borderId="18" xfId="40" applyFont="1" applyBorder="1"/>
    <xf numFmtId="189" fontId="123" fillId="39" borderId="0" xfId="0" applyNumberFormat="1" applyFont="1" applyFill="1" applyBorder="1" applyAlignment="1">
      <alignment horizontal="center"/>
    </xf>
    <xf numFmtId="0" fontId="20" fillId="13" borderId="0" xfId="40" applyFont="1" applyBorder="1"/>
    <xf numFmtId="0" fontId="20" fillId="13" borderId="23" xfId="40" applyFont="1" applyBorder="1"/>
    <xf numFmtId="0" fontId="20" fillId="13" borderId="22" xfId="40" applyFont="1" applyBorder="1"/>
    <xf numFmtId="0" fontId="20" fillId="13" borderId="25" xfId="40" applyFont="1" applyBorder="1"/>
    <xf numFmtId="0" fontId="20" fillId="13" borderId="20" xfId="40" applyFont="1" applyBorder="1"/>
    <xf numFmtId="0" fontId="20" fillId="13" borderId="19" xfId="40" applyFont="1" applyBorder="1"/>
    <xf numFmtId="0" fontId="1" fillId="4" borderId="0" xfId="142" applyFill="1"/>
    <xf numFmtId="0" fontId="34" fillId="0" borderId="2" xfId="142" applyFont="1" applyBorder="1"/>
    <xf numFmtId="0" fontId="59" fillId="28" borderId="2" xfId="142" applyFont="1" applyFill="1" applyBorder="1" applyAlignment="1">
      <alignment horizontal="left" vertical="center" wrapText="1"/>
    </xf>
    <xf numFmtId="17" fontId="33" fillId="0" borderId="25" xfId="118" applyNumberFormat="1" applyFont="1" applyBorder="1"/>
    <xf numFmtId="14" fontId="17" fillId="0" borderId="25" xfId="121" applyNumberFormat="1" applyFont="1" applyFill="1" applyBorder="1"/>
    <xf numFmtId="17" fontId="33" fillId="0" borderId="25" xfId="118" applyNumberFormat="1" applyFont="1" applyFill="1" applyBorder="1"/>
    <xf numFmtId="0" fontId="69" fillId="0" borderId="51" xfId="118" applyFont="1" applyBorder="1"/>
    <xf numFmtId="0" fontId="17" fillId="0" borderId="25" xfId="118" applyBorder="1"/>
    <xf numFmtId="0" fontId="17" fillId="0" borderId="51" xfId="118" applyBorder="1"/>
    <xf numFmtId="14" fontId="17" fillId="0" borderId="25" xfId="118" applyNumberFormat="1" applyFont="1" applyFill="1" applyBorder="1"/>
    <xf numFmtId="17" fontId="33" fillId="0" borderId="20" xfId="118" applyNumberFormat="1" applyFont="1" applyFill="1" applyBorder="1"/>
    <xf numFmtId="0" fontId="17" fillId="42" borderId="2" xfId="118" applyFont="1" applyFill="1" applyBorder="1"/>
    <xf numFmtId="2" fontId="17" fillId="41" borderId="2" xfId="121" quotePrefix="1" applyNumberFormat="1" applyFont="1" applyFill="1" applyBorder="1" applyAlignment="1">
      <alignment horizontal="center"/>
    </xf>
    <xf numFmtId="2" fontId="17" fillId="4" borderId="2" xfId="124" quotePrefix="1" applyNumberFormat="1" applyFont="1" applyFill="1" applyBorder="1" applyAlignment="1">
      <alignment horizontal="center"/>
    </xf>
    <xf numFmtId="2" fontId="17" fillId="4" borderId="2" xfId="121" quotePrefix="1" applyNumberFormat="1" applyFont="1" applyFill="1" applyBorder="1" applyAlignment="1">
      <alignment horizontal="center"/>
    </xf>
    <xf numFmtId="2" fontId="17" fillId="41" borderId="2" xfId="121" quotePrefix="1" applyNumberFormat="1" applyFill="1" applyBorder="1" applyAlignment="1">
      <alignment horizontal="center"/>
    </xf>
    <xf numFmtId="175" fontId="17" fillId="41" borderId="2" xfId="121" quotePrefix="1" applyNumberFormat="1" applyFill="1" applyBorder="1" applyAlignment="1">
      <alignment horizontal="center"/>
    </xf>
    <xf numFmtId="0" fontId="58" fillId="0" borderId="29" xfId="142" applyFont="1" applyBorder="1" applyAlignment="1">
      <alignment horizontal="center" vertical="center" wrapText="1"/>
    </xf>
    <xf numFmtId="2" fontId="17" fillId="42" borderId="2" xfId="121" quotePrefix="1" applyNumberFormat="1" applyFill="1" applyBorder="1" applyAlignment="1">
      <alignment horizontal="center"/>
    </xf>
    <xf numFmtId="175" fontId="17" fillId="42" borderId="2" xfId="121" quotePrefix="1" applyNumberFormat="1" applyFill="1" applyBorder="1" applyAlignment="1">
      <alignment horizontal="center"/>
    </xf>
    <xf numFmtId="176" fontId="17" fillId="4" borderId="2" xfId="121" quotePrefix="1" applyNumberFormat="1" applyFont="1" applyFill="1" applyBorder="1" applyAlignment="1">
      <alignment horizontal="center"/>
    </xf>
    <xf numFmtId="175" fontId="17" fillId="4" borderId="2" xfId="121" applyNumberFormat="1" applyFont="1" applyFill="1" applyBorder="1" applyAlignment="1">
      <alignment horizontal="center"/>
    </xf>
    <xf numFmtId="0" fontId="17" fillId="0" borderId="0" xfId="118" applyFont="1" applyFill="1"/>
    <xf numFmtId="0" fontId="33" fillId="4" borderId="0" xfId="120" applyFont="1" applyFill="1" applyBorder="1" applyAlignment="1">
      <alignment horizontal="center" vertical="center" wrapText="1"/>
    </xf>
    <xf numFmtId="17" fontId="33" fillId="4" borderId="0" xfId="123" applyNumberFormat="1" applyFont="1" applyFill="1" applyBorder="1" applyAlignment="1">
      <alignment horizontal="center"/>
    </xf>
    <xf numFmtId="164" fontId="82" fillId="4" borderId="0" xfId="120" applyNumberFormat="1" applyFont="1" applyFill="1" applyBorder="1" applyAlignment="1">
      <alignment horizontal="center"/>
    </xf>
    <xf numFmtId="0" fontId="58" fillId="4" borderId="0" xfId="118" applyFont="1" applyFill="1" applyBorder="1" applyAlignment="1">
      <alignment horizontal="center" vertical="center" wrapText="1"/>
    </xf>
    <xf numFmtId="164" fontId="78" fillId="4" borderId="0" xfId="118" applyNumberFormat="1" applyFont="1" applyFill="1" applyBorder="1"/>
    <xf numFmtId="0" fontId="17" fillId="28" borderId="0" xfId="118" applyFill="1" applyBorder="1"/>
    <xf numFmtId="0" fontId="45" fillId="0" borderId="43" xfId="142" applyFont="1" applyBorder="1"/>
    <xf numFmtId="0" fontId="45" fillId="0" borderId="50" xfId="142" applyFont="1" applyBorder="1"/>
    <xf numFmtId="0" fontId="45" fillId="0" borderId="39" xfId="142" applyFont="1" applyBorder="1"/>
    <xf numFmtId="171" fontId="1" fillId="30" borderId="66" xfId="142" applyNumberFormat="1" applyFill="1" applyBorder="1"/>
    <xf numFmtId="171" fontId="1" fillId="30" borderId="57" xfId="142" applyNumberFormat="1" applyFill="1" applyBorder="1"/>
    <xf numFmtId="171" fontId="1" fillId="30" borderId="65" xfId="142" applyNumberFormat="1" applyFill="1" applyBorder="1"/>
    <xf numFmtId="171" fontId="1" fillId="30" borderId="17" xfId="142" applyNumberFormat="1" applyFill="1" applyBorder="1"/>
    <xf numFmtId="171" fontId="1" fillId="30" borderId="2" xfId="142" applyNumberFormat="1" applyFill="1" applyBorder="1"/>
    <xf numFmtId="171" fontId="1" fillId="30" borderId="16" xfId="142" applyNumberFormat="1" applyFill="1" applyBorder="1"/>
    <xf numFmtId="171" fontId="1" fillId="30" borderId="21" xfId="142" applyNumberFormat="1" applyFill="1" applyBorder="1"/>
    <xf numFmtId="171" fontId="1" fillId="30" borderId="24" xfId="142" applyNumberFormat="1" applyFill="1" applyBorder="1"/>
    <xf numFmtId="171" fontId="1" fillId="30" borderId="23" xfId="142" applyNumberFormat="1" applyFill="1" applyBorder="1"/>
    <xf numFmtId="0" fontId="45" fillId="0" borderId="42" xfId="142" applyFont="1" applyBorder="1"/>
    <xf numFmtId="0" fontId="45" fillId="0" borderId="64" xfId="142" applyFont="1" applyBorder="1"/>
    <xf numFmtId="0" fontId="45" fillId="0" borderId="41" xfId="142" applyFont="1" applyBorder="1"/>
    <xf numFmtId="0" fontId="28" fillId="29" borderId="61" xfId="142" applyFont="1" applyFill="1" applyBorder="1"/>
    <xf numFmtId="0" fontId="28" fillId="29" borderId="3" xfId="142" applyFont="1" applyFill="1" applyBorder="1"/>
    <xf numFmtId="0" fontId="1" fillId="29" borderId="60" xfId="142" applyFill="1" applyBorder="1"/>
    <xf numFmtId="171" fontId="1" fillId="30" borderId="18" xfId="142" applyNumberFormat="1" applyFill="1" applyBorder="1"/>
    <xf numFmtId="171" fontId="1" fillId="30" borderId="3" xfId="142" applyNumberFormat="1" applyFill="1" applyBorder="1"/>
    <xf numFmtId="171" fontId="1" fillId="30" borderId="60" xfId="142" applyNumberFormat="1" applyFill="1" applyBorder="1"/>
    <xf numFmtId="0" fontId="28" fillId="29" borderId="31" xfId="142" applyFont="1" applyFill="1" applyBorder="1"/>
    <xf numFmtId="0" fontId="28" fillId="29" borderId="2" xfId="142" applyFont="1" applyFill="1" applyBorder="1"/>
    <xf numFmtId="171" fontId="1" fillId="30" borderId="35" xfId="142" applyNumberFormat="1" applyFill="1" applyBorder="1"/>
    <xf numFmtId="0" fontId="1" fillId="29" borderId="35" xfId="142" applyFill="1" applyBorder="1"/>
    <xf numFmtId="0" fontId="28" fillId="29" borderId="63" xfId="142" applyFont="1" applyFill="1" applyBorder="1"/>
    <xf numFmtId="0" fontId="28" fillId="29" borderId="24" xfId="142" applyFont="1" applyFill="1" applyBorder="1"/>
    <xf numFmtId="0" fontId="1" fillId="29" borderId="55" xfId="142" applyFill="1" applyBorder="1"/>
    <xf numFmtId="171" fontId="1" fillId="30" borderId="55" xfId="142" applyNumberFormat="1" applyFill="1" applyBorder="1"/>
    <xf numFmtId="0" fontId="28" fillId="29" borderId="59" xfId="142" applyFont="1" applyFill="1" applyBorder="1"/>
    <xf numFmtId="0" fontId="28" fillId="29" borderId="53" xfId="142" applyFont="1" applyFill="1" applyBorder="1"/>
    <xf numFmtId="0" fontId="1" fillId="29" borderId="52" xfId="142" applyFill="1" applyBorder="1"/>
    <xf numFmtId="171" fontId="1" fillId="30" borderId="54" xfId="142" applyNumberFormat="1" applyFill="1" applyBorder="1"/>
    <xf numFmtId="171" fontId="1" fillId="30" borderId="53" xfId="142" applyNumberFormat="1" applyFill="1" applyBorder="1"/>
    <xf numFmtId="171" fontId="1" fillId="30" borderId="52" xfId="142" applyNumberFormat="1" applyFill="1" applyBorder="1"/>
    <xf numFmtId="0" fontId="1" fillId="4" borderId="0" xfId="142" applyFill="1" applyAlignment="1">
      <alignment horizontal="center" vertical="center"/>
    </xf>
    <xf numFmtId="0" fontId="1" fillId="30" borderId="2" xfId="142" applyFill="1" applyBorder="1"/>
    <xf numFmtId="0" fontId="1" fillId="29" borderId="2" xfId="142" applyFill="1" applyBorder="1"/>
    <xf numFmtId="0" fontId="1" fillId="0" borderId="2" xfId="142" applyBorder="1"/>
    <xf numFmtId="14" fontId="1" fillId="30" borderId="2" xfId="142" applyNumberFormat="1" applyFill="1" applyBorder="1"/>
    <xf numFmtId="2" fontId="1" fillId="30" borderId="2" xfId="142" applyNumberFormat="1" applyFill="1" applyBorder="1"/>
    <xf numFmtId="1" fontId="1" fillId="30" borderId="2" xfId="142" applyNumberFormat="1" applyFill="1" applyBorder="1"/>
    <xf numFmtId="14" fontId="1" fillId="30" borderId="2" xfId="142" applyNumberFormat="1" applyFill="1" applyBorder="1" applyAlignment="1">
      <alignment wrapText="1"/>
    </xf>
    <xf numFmtId="14" fontId="1" fillId="27" borderId="2" xfId="142" applyNumberFormat="1" applyFill="1" applyBorder="1" applyAlignment="1">
      <alignment wrapText="1"/>
    </xf>
    <xf numFmtId="14" fontId="1" fillId="27" borderId="2" xfId="142" applyNumberFormat="1" applyFill="1" applyBorder="1"/>
    <xf numFmtId="14" fontId="34" fillId="30" borderId="2" xfId="142" applyNumberFormat="1" applyFont="1" applyFill="1" applyBorder="1" applyAlignment="1">
      <alignment wrapText="1"/>
    </xf>
    <xf numFmtId="171" fontId="1" fillId="23" borderId="2" xfId="0" applyNumberFormat="1" applyFont="1" applyFill="1" applyBorder="1" applyAlignment="1">
      <alignment horizontal="center"/>
    </xf>
    <xf numFmtId="171" fontId="1" fillId="0" borderId="0" xfId="0" applyNumberFormat="1" applyFont="1" applyBorder="1" applyAlignment="1">
      <alignment horizontal="center"/>
    </xf>
    <xf numFmtId="170" fontId="127" fillId="20" borderId="0" xfId="103" applyFont="1" applyAlignment="1">
      <alignment vertical="center"/>
    </xf>
    <xf numFmtId="170" fontId="128" fillId="20" borderId="0" xfId="103" applyFont="1" applyAlignment="1">
      <alignment vertical="center"/>
    </xf>
    <xf numFmtId="0" fontId="1" fillId="0" borderId="0" xfId="142"/>
    <xf numFmtId="170" fontId="1" fillId="0" borderId="0" xfId="142" applyNumberFormat="1" applyAlignment="1">
      <alignment vertical="center"/>
    </xf>
    <xf numFmtId="180" fontId="1" fillId="0" borderId="0" xfId="142" applyNumberFormat="1" applyAlignment="1">
      <alignment vertical="center"/>
    </xf>
    <xf numFmtId="170" fontId="130" fillId="20" borderId="0" xfId="103" applyFont="1" applyAlignment="1">
      <alignment vertical="center"/>
    </xf>
    <xf numFmtId="170" fontId="44" fillId="20" borderId="0" xfId="103" applyAlignment="1">
      <alignment vertical="center"/>
    </xf>
    <xf numFmtId="180" fontId="28" fillId="0" borderId="0" xfId="142" applyNumberFormat="1" applyFont="1" applyAlignment="1">
      <alignment vertical="center"/>
    </xf>
    <xf numFmtId="170" fontId="127" fillId="45" borderId="0" xfId="103" applyFont="1" applyFill="1" applyAlignment="1">
      <alignment vertical="center"/>
    </xf>
    <xf numFmtId="170" fontId="1" fillId="0" borderId="0" xfId="145" applyFont="1" applyFill="1" applyAlignment="1">
      <alignment vertical="center"/>
    </xf>
    <xf numFmtId="170" fontId="0" fillId="0" borderId="0" xfId="145" applyFont="1" applyFill="1" applyAlignment="1">
      <alignment vertical="center"/>
    </xf>
    <xf numFmtId="181" fontId="32" fillId="35" borderId="2" xfId="94" applyNumberFormat="1" applyFont="1" applyFill="1" applyBorder="1" applyAlignment="1">
      <alignment horizontal="center" vertical="top"/>
    </xf>
    <xf numFmtId="183" fontId="28" fillId="34" borderId="2" xfId="134" applyNumberFormat="1" applyFont="1" applyFill="1" applyBorder="1" applyAlignment="1">
      <alignment horizontal="center" vertical="top"/>
    </xf>
    <xf numFmtId="184" fontId="28" fillId="34" borderId="2" xfId="134" applyNumberFormat="1" applyFont="1" applyFill="1" applyBorder="1" applyAlignment="1">
      <alignment horizontal="center" vertical="top"/>
    </xf>
    <xf numFmtId="185" fontId="28" fillId="38" borderId="2" xfId="94" applyNumberFormat="1" applyFont="1" applyFill="1" applyBorder="1" applyAlignment="1">
      <alignment horizontal="center" vertical="center"/>
    </xf>
    <xf numFmtId="0" fontId="32" fillId="0" borderId="0" xfId="142" applyFont="1"/>
    <xf numFmtId="184" fontId="32" fillId="35" borderId="2" xfId="147" applyNumberFormat="1" applyFont="1" applyFill="1" applyBorder="1"/>
    <xf numFmtId="9" fontId="28" fillId="36" borderId="2" xfId="147" applyFont="1" applyFill="1" applyBorder="1" applyProtection="1">
      <protection locked="0"/>
    </xf>
    <xf numFmtId="10" fontId="32" fillId="35" borderId="2" xfId="147" applyNumberFormat="1" applyFont="1" applyFill="1" applyBorder="1"/>
    <xf numFmtId="9" fontId="32" fillId="35" borderId="2" xfId="147" applyFont="1" applyFill="1" applyBorder="1"/>
    <xf numFmtId="174" fontId="32" fillId="35" borderId="2" xfId="147" applyNumberFormat="1" applyFont="1" applyFill="1" applyBorder="1"/>
    <xf numFmtId="0" fontId="32" fillId="35" borderId="2" xfId="147" applyNumberFormat="1" applyFont="1" applyFill="1" applyBorder="1"/>
    <xf numFmtId="10" fontId="28" fillId="36" borderId="2" xfId="147" applyNumberFormat="1" applyFont="1" applyFill="1" applyBorder="1" applyProtection="1">
      <protection locked="0"/>
    </xf>
    <xf numFmtId="10" fontId="28" fillId="0" borderId="0" xfId="147" applyNumberFormat="1" applyFont="1" applyBorder="1"/>
    <xf numFmtId="176" fontId="32" fillId="35" borderId="2" xfId="147" applyNumberFormat="1" applyFont="1" applyFill="1" applyBorder="1"/>
    <xf numFmtId="10" fontId="28" fillId="35" borderId="2" xfId="147" applyNumberFormat="1" applyFont="1" applyFill="1" applyBorder="1" applyAlignment="1" applyProtection="1">
      <alignment horizontal="right"/>
      <protection locked="0"/>
    </xf>
    <xf numFmtId="176" fontId="28" fillId="37" borderId="2" xfId="147" applyNumberFormat="1" applyFont="1" applyFill="1" applyBorder="1" applyAlignment="1" applyProtection="1">
      <alignment horizontal="right"/>
      <protection locked="0"/>
    </xf>
    <xf numFmtId="176" fontId="146" fillId="35" borderId="2" xfId="147" applyNumberFormat="1" applyFont="1" applyFill="1" applyBorder="1"/>
    <xf numFmtId="0" fontId="0" fillId="4" borderId="0" xfId="148" applyFont="1" applyFill="1"/>
    <xf numFmtId="0" fontId="0" fillId="0" borderId="0" xfId="148" applyFont="1"/>
    <xf numFmtId="0" fontId="34" fillId="4" borderId="0" xfId="148" applyFont="1" applyFill="1"/>
    <xf numFmtId="181" fontId="28" fillId="29" borderId="2" xfId="94" applyNumberFormat="1" applyFont="1" applyFill="1" applyBorder="1" applyAlignment="1">
      <alignment horizontal="center" vertical="top"/>
    </xf>
    <xf numFmtId="10" fontId="105" fillId="34" borderId="2" xfId="147" applyNumberFormat="1" applyFont="1" applyFill="1" applyBorder="1" applyAlignment="1">
      <alignment horizontal="center" vertical="top"/>
    </xf>
    <xf numFmtId="181" fontId="28" fillId="38" borderId="2" xfId="94" applyNumberFormat="1" applyFont="1" applyFill="1" applyBorder="1" applyAlignment="1">
      <alignment horizontal="center" vertical="center"/>
    </xf>
    <xf numFmtId="181" fontId="32" fillId="38" borderId="2" xfId="94" applyNumberFormat="1" applyFont="1" applyFill="1" applyBorder="1" applyAlignment="1">
      <alignment horizontal="center" vertical="center"/>
    </xf>
    <xf numFmtId="0" fontId="110" fillId="38" borderId="2" xfId="94" applyFont="1" applyFill="1" applyBorder="1" applyAlignment="1">
      <alignment horizontal="center" vertical="center"/>
    </xf>
    <xf numFmtId="170" fontId="28" fillId="27" borderId="0" xfId="149" applyFont="1" applyAlignment="1">
      <alignment vertical="center"/>
    </xf>
    <xf numFmtId="10" fontId="28" fillId="35" borderId="0" xfId="147" applyNumberFormat="1" applyFont="1" applyFill="1" applyAlignment="1">
      <alignment vertical="center"/>
    </xf>
    <xf numFmtId="197" fontId="156" fillId="35" borderId="22" xfId="147" applyNumberFormat="1" applyFont="1" applyFill="1" applyBorder="1" applyAlignment="1">
      <alignment vertical="center"/>
    </xf>
    <xf numFmtId="170" fontId="43" fillId="27" borderId="0" xfId="149" applyAlignment="1">
      <alignment vertical="center"/>
    </xf>
    <xf numFmtId="10" fontId="43" fillId="35" borderId="0" xfId="147" applyNumberFormat="1" applyFont="1" applyFill="1" applyAlignment="1">
      <alignment vertical="center"/>
    </xf>
    <xf numFmtId="197" fontId="157" fillId="35" borderId="22" xfId="147" applyNumberFormat="1" applyFont="1" applyFill="1" applyBorder="1" applyAlignment="1">
      <alignment vertical="center"/>
    </xf>
    <xf numFmtId="0" fontId="34" fillId="0" borderId="2" xfId="57" applyFont="1" applyBorder="1"/>
    <xf numFmtId="0" fontId="34" fillId="0" borderId="2" xfId="57" applyFont="1" applyBorder="1" applyAlignment="1">
      <alignment horizontal="center" wrapText="1"/>
    </xf>
    <xf numFmtId="0" fontId="34" fillId="0" borderId="2" xfId="57" applyFont="1" applyBorder="1" applyAlignment="1">
      <alignment wrapText="1"/>
    </xf>
    <xf numFmtId="0" fontId="45" fillId="0" borderId="2" xfId="142" applyFont="1" applyBorder="1"/>
    <xf numFmtId="0" fontId="1" fillId="0" borderId="2" xfId="57" applyFont="1" applyBorder="1"/>
    <xf numFmtId="1" fontId="28" fillId="47" borderId="2" xfId="58" applyNumberFormat="1" applyFont="1" applyFill="1" applyBorder="1" applyAlignment="1">
      <alignment horizontal="right"/>
    </xf>
    <xf numFmtId="199" fontId="1" fillId="29" borderId="2" xfId="57" applyNumberFormat="1" applyFont="1" applyFill="1" applyBorder="1"/>
    <xf numFmtId="1" fontId="28" fillId="29" borderId="2" xfId="58" applyNumberFormat="1" applyFont="1" applyFill="1" applyBorder="1" applyAlignment="1">
      <alignment horizontal="right"/>
    </xf>
    <xf numFmtId="199" fontId="1" fillId="29" borderId="2" xfId="57" applyNumberFormat="1" applyFont="1" applyFill="1" applyBorder="1" applyAlignment="1">
      <alignment horizontal="right"/>
    </xf>
    <xf numFmtId="0" fontId="32" fillId="0" borderId="2" xfId="57" applyFont="1" applyBorder="1" applyAlignment="1">
      <alignment horizontal="center" vertical="center" wrapText="1"/>
    </xf>
    <xf numFmtId="0" fontId="34" fillId="0" borderId="0" xfId="57" applyFont="1" applyAlignment="1">
      <alignment horizontal="center" vertical="center" wrapText="1"/>
    </xf>
    <xf numFmtId="0" fontId="34" fillId="0" borderId="0" xfId="57" applyFont="1" applyAlignment="1">
      <alignment horizontal="center"/>
    </xf>
    <xf numFmtId="0" fontId="17" fillId="0" borderId="2" xfId="150" applyBorder="1" applyAlignment="1">
      <alignment horizontal="center" vertical="center"/>
    </xf>
    <xf numFmtId="0" fontId="1" fillId="48" borderId="2" xfId="142" applyFill="1" applyBorder="1"/>
    <xf numFmtId="0" fontId="1" fillId="49" borderId="2" xfId="142" applyFill="1" applyBorder="1"/>
    <xf numFmtId="0" fontId="28" fillId="0" borderId="2" xfId="57" applyFont="1" applyFill="1" applyBorder="1"/>
    <xf numFmtId="0" fontId="32" fillId="0" borderId="2" xfId="57" applyFont="1" applyFill="1" applyBorder="1"/>
    <xf numFmtId="0" fontId="28" fillId="0" borderId="0" xfId="50" applyFont="1"/>
    <xf numFmtId="0" fontId="158" fillId="0" borderId="0" xfId="50" applyFont="1"/>
    <xf numFmtId="0" fontId="32" fillId="0" borderId="0" xfId="50" applyFont="1"/>
    <xf numFmtId="0" fontId="34" fillId="0" borderId="19" xfId="151" applyFont="1" applyBorder="1" applyAlignment="1">
      <alignment horizontal="center" wrapText="1"/>
    </xf>
    <xf numFmtId="0" fontId="45" fillId="0" borderId="1" xfId="151" applyFont="1" applyBorder="1"/>
    <xf numFmtId="0" fontId="45" fillId="0" borderId="26" xfId="151" applyFont="1" applyBorder="1"/>
    <xf numFmtId="0" fontId="32" fillId="0" borderId="21" xfId="152" applyFont="1" applyBorder="1" applyAlignment="1" applyProtection="1">
      <alignment horizontal="center"/>
      <protection locked="0"/>
    </xf>
    <xf numFmtId="0" fontId="34" fillId="0" borderId="24" xfId="152" applyFont="1" applyBorder="1" applyAlignment="1" applyProtection="1">
      <alignment horizontal="center"/>
      <protection locked="0"/>
    </xf>
    <xf numFmtId="0" fontId="32" fillId="0" borderId="24" xfId="152" applyFont="1" applyBorder="1" applyAlignment="1" applyProtection="1">
      <alignment horizontal="center"/>
      <protection locked="0"/>
    </xf>
    <xf numFmtId="0" fontId="32" fillId="0" borderId="55" xfId="152" applyFont="1" applyBorder="1" applyAlignment="1" applyProtection="1">
      <alignment horizontal="center"/>
      <protection locked="0"/>
    </xf>
    <xf numFmtId="0" fontId="28" fillId="0" borderId="17" xfId="151" applyFont="1" applyBorder="1" applyAlignment="1">
      <alignment vertical="center"/>
    </xf>
    <xf numFmtId="0" fontId="0" fillId="0" borderId="3" xfId="151" applyFont="1" applyBorder="1"/>
    <xf numFmtId="184" fontId="1" fillId="3" borderId="2" xfId="147" applyNumberFormat="1" applyFont="1" applyFill="1" applyBorder="1" applyAlignment="1">
      <alignment horizontal="center"/>
    </xf>
    <xf numFmtId="184" fontId="1" fillId="3" borderId="35" xfId="147" applyNumberFormat="1" applyFont="1" applyFill="1" applyBorder="1" applyAlignment="1">
      <alignment horizontal="center"/>
    </xf>
    <xf numFmtId="0" fontId="0" fillId="0" borderId="2" xfId="151" applyFont="1" applyBorder="1"/>
    <xf numFmtId="0" fontId="0" fillId="0" borderId="17" xfId="151" applyFont="1" applyBorder="1" applyAlignment="1">
      <alignment vertical="center"/>
    </xf>
    <xf numFmtId="0" fontId="0" fillId="0" borderId="21" xfId="151" applyFont="1" applyBorder="1" applyAlignment="1">
      <alignment vertical="center"/>
    </xf>
    <xf numFmtId="0" fontId="0" fillId="0" borderId="24" xfId="151" applyFont="1" applyBorder="1"/>
    <xf numFmtId="1" fontId="1" fillId="3" borderId="2" xfId="147" applyNumberFormat="1" applyFont="1" applyFill="1" applyBorder="1" applyAlignment="1">
      <alignment horizontal="center"/>
    </xf>
    <xf numFmtId="0" fontId="28" fillId="0" borderId="54" xfId="151" applyFont="1" applyBorder="1"/>
    <xf numFmtId="0" fontId="0" fillId="0" borderId="53" xfId="151" applyFont="1" applyBorder="1"/>
    <xf numFmtId="0" fontId="32" fillId="0" borderId="0" xfId="50" applyFont="1" applyAlignment="1">
      <alignment horizontal="right"/>
    </xf>
    <xf numFmtId="0" fontId="159" fillId="0" borderId="0" xfId="50" applyFont="1"/>
    <xf numFmtId="0" fontId="1" fillId="50" borderId="2" xfId="151" applyFill="1" applyBorder="1" applyAlignment="1">
      <alignment vertical="center" wrapText="1"/>
    </xf>
    <xf numFmtId="200" fontId="1" fillId="23" borderId="2" xfId="50" applyNumberFormat="1" applyFont="1" applyFill="1" applyBorder="1" applyAlignment="1" applyProtection="1">
      <alignment horizontal="center"/>
      <protection locked="0"/>
    </xf>
    <xf numFmtId="201" fontId="1" fillId="23" borderId="2" xfId="50" applyNumberFormat="1" applyFont="1" applyFill="1" applyBorder="1" applyAlignment="1" applyProtection="1">
      <alignment horizontal="center"/>
      <protection locked="0"/>
    </xf>
    <xf numFmtId="0" fontId="1" fillId="51" borderId="2" xfId="151" applyFill="1" applyBorder="1" applyAlignment="1">
      <alignment vertical="center" wrapText="1"/>
    </xf>
    <xf numFmtId="202" fontId="1" fillId="23" borderId="2" xfId="50" applyNumberFormat="1" applyFont="1" applyFill="1" applyBorder="1" applyAlignment="1" applyProtection="1">
      <alignment horizontal="center"/>
      <protection locked="0"/>
    </xf>
    <xf numFmtId="0" fontId="1" fillId="0" borderId="2" xfId="151" applyBorder="1" applyAlignment="1">
      <alignment vertical="center" wrapText="1"/>
    </xf>
    <xf numFmtId="9" fontId="158" fillId="38" borderId="3" xfId="147" applyFont="1" applyFill="1" applyBorder="1"/>
    <xf numFmtId="0" fontId="28" fillId="0" borderId="0" xfId="50" applyFont="1" applyAlignment="1">
      <alignment horizontal="right"/>
    </xf>
    <xf numFmtId="200" fontId="1" fillId="51" borderId="2" xfId="151" applyNumberFormat="1" applyFill="1" applyBorder="1" applyAlignment="1">
      <alignment vertical="center" wrapText="1"/>
    </xf>
    <xf numFmtId="184" fontId="0" fillId="51" borderId="2" xfId="147" applyNumberFormat="1" applyFont="1" applyFill="1" applyBorder="1" applyAlignment="1">
      <alignment vertical="center" wrapText="1"/>
    </xf>
    <xf numFmtId="2" fontId="1" fillId="51" borderId="2" xfId="151" applyNumberFormat="1" applyFill="1" applyBorder="1" applyAlignment="1">
      <alignment vertical="center" wrapText="1"/>
    </xf>
    <xf numFmtId="184" fontId="158" fillId="38" borderId="3" xfId="147" applyNumberFormat="1" applyFont="1" applyFill="1" applyBorder="1"/>
    <xf numFmtId="0" fontId="1" fillId="0" borderId="0" xfId="50" applyFont="1"/>
    <xf numFmtId="0" fontId="0" fillId="51" borderId="2" xfId="147" applyNumberFormat="1" applyFont="1" applyFill="1" applyBorder="1" applyAlignment="1">
      <alignment vertical="center" wrapText="1"/>
    </xf>
    <xf numFmtId="184" fontId="158" fillId="38" borderId="2" xfId="147" applyNumberFormat="1" applyFont="1" applyFill="1" applyBorder="1"/>
    <xf numFmtId="0" fontId="146" fillId="0" borderId="0" xfId="50" applyFont="1"/>
    <xf numFmtId="200" fontId="1" fillId="23" borderId="2" xfId="50" applyNumberFormat="1" applyFont="1" applyFill="1" applyBorder="1" applyAlignment="1" applyProtection="1">
      <alignment horizontal="left"/>
      <protection locked="0"/>
    </xf>
    <xf numFmtId="203" fontId="1" fillId="23" borderId="2" xfId="50" applyNumberFormat="1" applyFont="1" applyFill="1" applyBorder="1" applyAlignment="1" applyProtection="1">
      <alignment horizontal="center"/>
      <protection locked="0"/>
    </xf>
    <xf numFmtId="10" fontId="158" fillId="38" borderId="2" xfId="147" applyNumberFormat="1" applyFont="1" applyFill="1" applyBorder="1"/>
    <xf numFmtId="0" fontId="32" fillId="0" borderId="0" xfId="50" applyFont="1" applyAlignment="1">
      <alignment horizontal="center"/>
    </xf>
    <xf numFmtId="0" fontId="32" fillId="0" borderId="0" xfId="50" applyFont="1" applyAlignment="1">
      <alignment horizontal="left" wrapText="1"/>
    </xf>
    <xf numFmtId="0" fontId="32" fillId="0" borderId="0" xfId="50" applyFont="1" applyAlignment="1">
      <alignment horizontal="center" vertical="center" wrapText="1"/>
    </xf>
    <xf numFmtId="0" fontId="32" fillId="0" borderId="0" xfId="50" applyFont="1" applyAlignment="1">
      <alignment wrapText="1"/>
    </xf>
    <xf numFmtId="0" fontId="32" fillId="0" borderId="0" xfId="50" applyFont="1" applyAlignment="1">
      <alignment horizontal="center" wrapText="1"/>
    </xf>
    <xf numFmtId="0" fontId="32" fillId="0" borderId="0" xfId="50" applyFont="1" applyAlignment="1">
      <alignment horizontal="left"/>
    </xf>
    <xf numFmtId="200" fontId="97" fillId="23" borderId="2" xfId="50" applyNumberFormat="1" applyFont="1" applyFill="1" applyBorder="1" applyAlignment="1" applyProtection="1">
      <alignment horizontal="center" wrapText="1"/>
      <protection locked="0"/>
    </xf>
    <xf numFmtId="200" fontId="52" fillId="23" borderId="2" xfId="50" applyNumberFormat="1" applyFont="1" applyFill="1" applyBorder="1" applyAlignment="1" applyProtection="1">
      <alignment horizontal="center"/>
      <protection locked="0"/>
    </xf>
    <xf numFmtId="9" fontId="1" fillId="23" borderId="2" xfId="147" applyFont="1" applyFill="1" applyBorder="1" applyAlignment="1" applyProtection="1">
      <alignment horizontal="center"/>
      <protection locked="0"/>
    </xf>
    <xf numFmtId="204" fontId="0" fillId="51" borderId="2" xfId="147" applyNumberFormat="1" applyFont="1" applyFill="1" applyBorder="1" applyAlignment="1">
      <alignment vertical="center" wrapText="1"/>
    </xf>
    <xf numFmtId="204" fontId="53" fillId="51" borderId="2" xfId="147" applyNumberFormat="1" applyFont="1" applyFill="1" applyBorder="1" applyAlignment="1">
      <alignment vertical="center" wrapText="1"/>
    </xf>
    <xf numFmtId="0" fontId="146" fillId="0" borderId="0" xfId="50" applyFont="1" applyAlignment="1">
      <alignment horizontal="left"/>
    </xf>
    <xf numFmtId="200" fontId="28" fillId="0" borderId="0" xfId="50" applyNumberFormat="1" applyFont="1"/>
    <xf numFmtId="204" fontId="28" fillId="0" borderId="0" xfId="50" applyNumberFormat="1" applyFont="1"/>
    <xf numFmtId="184" fontId="0" fillId="51" borderId="2" xfId="147" applyNumberFormat="1" applyFont="1" applyFill="1" applyBorder="1" applyAlignment="1">
      <alignment horizontal="center" vertical="center" wrapText="1"/>
    </xf>
    <xf numFmtId="1" fontId="158" fillId="38" borderId="2" xfId="147" applyNumberFormat="1" applyFont="1" applyFill="1" applyBorder="1"/>
    <xf numFmtId="1" fontId="158" fillId="38" borderId="3" xfId="147" applyNumberFormat="1" applyFont="1" applyFill="1" applyBorder="1"/>
    <xf numFmtId="0" fontId="45" fillId="0" borderId="2" xfId="0" applyFont="1" applyBorder="1"/>
    <xf numFmtId="171" fontId="20" fillId="5" borderId="2" xfId="42" applyNumberFormat="1" applyFont="1" applyBorder="1"/>
    <xf numFmtId="0" fontId="1" fillId="0" borderId="0" xfId="117" applyFont="1" applyAlignment="1">
      <alignment wrapText="1"/>
    </xf>
    <xf numFmtId="0" fontId="1" fillId="0" borderId="2" xfId="117" applyFont="1" applyBorder="1" applyAlignment="1">
      <alignment wrapText="1"/>
    </xf>
    <xf numFmtId="0" fontId="1" fillId="0" borderId="2" xfId="117" applyFont="1" applyBorder="1"/>
    <xf numFmtId="0" fontId="94" fillId="22" borderId="0" xfId="0" applyFont="1" applyFill="1"/>
    <xf numFmtId="0" fontId="92" fillId="0" borderId="2" xfId="117" applyFont="1" applyBorder="1" applyAlignment="1">
      <alignment wrapText="1"/>
    </xf>
    <xf numFmtId="0" fontId="92" fillId="0" borderId="2" xfId="117" applyFont="1" applyBorder="1"/>
    <xf numFmtId="0" fontId="96" fillId="0" borderId="2" xfId="117" applyFont="1" applyBorder="1"/>
    <xf numFmtId="0" fontId="96" fillId="0" borderId="2" xfId="117" applyFont="1" applyBorder="1" applyAlignment="1">
      <alignment horizontal="center"/>
    </xf>
    <xf numFmtId="171" fontId="1" fillId="30" borderId="2" xfId="117" applyNumberFormat="1" applyFont="1" applyFill="1" applyBorder="1"/>
    <xf numFmtId="171" fontId="1" fillId="29" borderId="2" xfId="117" applyNumberFormat="1" applyFont="1" applyFill="1" applyBorder="1"/>
    <xf numFmtId="171" fontId="1" fillId="52" borderId="2" xfId="117" applyNumberFormat="1" applyFont="1" applyFill="1" applyBorder="1"/>
    <xf numFmtId="0" fontId="1" fillId="4" borderId="0" xfId="117" applyFont="1" applyFill="1"/>
    <xf numFmtId="0" fontId="1" fillId="4" borderId="0" xfId="117" applyFont="1" applyFill="1" applyAlignment="1">
      <alignment wrapText="1"/>
    </xf>
    <xf numFmtId="0" fontId="34" fillId="4" borderId="2" xfId="117" applyFont="1" applyFill="1" applyBorder="1" applyAlignment="1">
      <alignment wrapText="1"/>
    </xf>
    <xf numFmtId="0" fontId="34" fillId="4" borderId="2" xfId="117" applyFont="1" applyFill="1" applyBorder="1"/>
    <xf numFmtId="171" fontId="34" fillId="29" borderId="2" xfId="117" applyNumberFormat="1" applyFont="1" applyFill="1" applyBorder="1"/>
    <xf numFmtId="0" fontId="53" fillId="0" borderId="0" xfId="0" applyFont="1"/>
    <xf numFmtId="0" fontId="1" fillId="0" borderId="2" xfId="0" applyNumberFormat="1" applyFont="1" applyFill="1" applyBorder="1" applyAlignment="1">
      <alignment horizontal="left"/>
    </xf>
    <xf numFmtId="171" fontId="97" fillId="23" borderId="2" xfId="0" applyNumberFormat="1" applyFont="1" applyFill="1" applyBorder="1" applyAlignment="1">
      <alignment horizontal="left"/>
    </xf>
    <xf numFmtId="9" fontId="20" fillId="11" borderId="2" xfId="45" applyNumberFormat="1" applyFont="1" applyBorder="1"/>
    <xf numFmtId="0" fontId="160" fillId="0" borderId="0" xfId="155" applyFont="1" applyAlignment="1">
      <alignment horizontal="left"/>
    </xf>
    <xf numFmtId="0" fontId="16" fillId="0" borderId="0" xfId="155" applyFont="1" applyAlignment="1">
      <alignment horizontal="left" vertical="center"/>
    </xf>
    <xf numFmtId="0" fontId="16" fillId="0" borderId="0" xfId="155" applyFont="1" applyAlignment="1">
      <alignment horizontal="left"/>
    </xf>
    <xf numFmtId="0" fontId="16" fillId="0" borderId="0" xfId="155" applyFont="1" applyAlignment="1">
      <alignment horizontal="left" wrapText="1"/>
    </xf>
    <xf numFmtId="0" fontId="23" fillId="0" borderId="0" xfId="155" applyFont="1" applyAlignment="1">
      <alignment horizontal="left"/>
    </xf>
    <xf numFmtId="0" fontId="23" fillId="0" borderId="0" xfId="5" applyFont="1" applyAlignment="1">
      <alignment horizontal="left"/>
    </xf>
    <xf numFmtId="0" fontId="160" fillId="0" borderId="2" xfId="139" applyFont="1" applyBorder="1" applyAlignment="1">
      <alignment horizontal="left" vertical="center"/>
    </xf>
    <xf numFmtId="0" fontId="19" fillId="0" borderId="0" xfId="5" applyFont="1" applyAlignment="1">
      <alignment horizontal="left"/>
    </xf>
    <xf numFmtId="0" fontId="161" fillId="2" borderId="0" xfId="5" applyFont="1" applyFill="1"/>
    <xf numFmtId="0" fontId="20" fillId="0" borderId="0" xfId="155" applyFont="1" applyAlignment="1">
      <alignment vertical="center"/>
    </xf>
    <xf numFmtId="0" fontId="18" fillId="29" borderId="0" xfId="5" applyFont="1" applyFill="1"/>
    <xf numFmtId="0" fontId="19" fillId="29" borderId="0" xfId="5" applyFont="1" applyFill="1"/>
    <xf numFmtId="0" fontId="160" fillId="0" borderId="0" xfId="155" applyFont="1"/>
    <xf numFmtId="0" fontId="16" fillId="0" borderId="0" xfId="155" applyFont="1" applyAlignment="1">
      <alignment vertical="center"/>
    </xf>
    <xf numFmtId="165" fontId="19" fillId="0" borderId="0" xfId="4" applyNumberFormat="1" applyFont="1"/>
    <xf numFmtId="0" fontId="20" fillId="10" borderId="2" xfId="140" applyFont="1" applyBorder="1"/>
    <xf numFmtId="0" fontId="19" fillId="0" borderId="0" xfId="155" applyFont="1"/>
    <xf numFmtId="0" fontId="160" fillId="0" borderId="0" xfId="155" applyFont="1" applyAlignment="1">
      <alignment horizontal="center"/>
    </xf>
    <xf numFmtId="0" fontId="19" fillId="0" borderId="0" xfId="156" applyFont="1" applyAlignment="1">
      <alignment horizontal="left" vertical="center"/>
    </xf>
    <xf numFmtId="0" fontId="160" fillId="0" borderId="0" xfId="155" applyFont="1" applyAlignment="1">
      <alignment vertical="center"/>
    </xf>
    <xf numFmtId="0" fontId="160" fillId="0" borderId="0" xfId="155" applyFont="1" applyAlignment="1">
      <alignment horizontal="center" vertical="center"/>
    </xf>
    <xf numFmtId="0" fontId="160" fillId="0" borderId="0" xfId="155" applyFont="1" applyAlignment="1">
      <alignment horizontal="left" vertical="center"/>
    </xf>
    <xf numFmtId="171" fontId="162" fillId="0" borderId="0" xfId="0" applyNumberFormat="1" applyFont="1" applyAlignment="1">
      <alignment horizontal="right"/>
    </xf>
    <xf numFmtId="0" fontId="20" fillId="0" borderId="0" xfId="155" applyFont="1" applyAlignment="1">
      <alignment horizontal="left" vertical="center"/>
    </xf>
    <xf numFmtId="4" fontId="25" fillId="11" borderId="2" xfId="157" applyFont="1" applyBorder="1" applyAlignment="1">
      <alignment horizontal="center"/>
    </xf>
    <xf numFmtId="171" fontId="34" fillId="0" borderId="0" xfId="0" applyNumberFormat="1" applyFont="1" applyAlignment="1">
      <alignment horizontal="right"/>
    </xf>
    <xf numFmtId="0" fontId="21" fillId="0" borderId="0" xfId="155" applyFont="1"/>
    <xf numFmtId="0" fontId="164" fillId="0" borderId="0" xfId="155" applyFont="1"/>
    <xf numFmtId="171" fontId="1" fillId="0" borderId="0" xfId="0" applyNumberFormat="1" applyFont="1" applyAlignment="1">
      <alignment horizontal="right"/>
    </xf>
    <xf numFmtId="0" fontId="18" fillId="2" borderId="0" xfId="159" applyFont="1" applyFill="1"/>
    <xf numFmtId="0" fontId="164" fillId="0" borderId="0" xfId="5" applyFont="1"/>
    <xf numFmtId="0" fontId="19" fillId="0" borderId="0" xfId="159" applyFont="1"/>
    <xf numFmtId="0" fontId="19" fillId="2" borderId="0" xfId="159" applyFont="1" applyFill="1"/>
    <xf numFmtId="0" fontId="18" fillId="0" borderId="0" xfId="5" applyFont="1"/>
    <xf numFmtId="165" fontId="18" fillId="0" borderId="0" xfId="4" applyNumberFormat="1" applyFont="1"/>
    <xf numFmtId="0" fontId="21" fillId="0" borderId="0" xfId="155" applyFont="1" applyAlignment="1">
      <alignment horizontal="left" vertical="center"/>
    </xf>
    <xf numFmtId="0" fontId="18" fillId="0" borderId="0" xfId="156" applyFont="1" applyAlignment="1">
      <alignment horizontal="left" vertical="center"/>
    </xf>
    <xf numFmtId="0" fontId="21" fillId="0" borderId="0" xfId="155" applyFont="1" applyAlignment="1">
      <alignment horizontal="center" vertical="center"/>
    </xf>
    <xf numFmtId="0" fontId="21" fillId="0" borderId="0" xfId="155" applyFont="1" applyAlignment="1">
      <alignment vertical="center"/>
    </xf>
    <xf numFmtId="4" fontId="164" fillId="0" borderId="0" xfId="5" applyNumberFormat="1" applyFont="1" applyAlignment="1">
      <alignment horizontal="center"/>
    </xf>
    <xf numFmtId="0" fontId="18" fillId="0" borderId="0" xfId="159" applyFont="1"/>
    <xf numFmtId="0" fontId="166" fillId="2" borderId="0" xfId="159" applyFont="1" applyFill="1"/>
    <xf numFmtId="0" fontId="49" fillId="22" borderId="0" xfId="0" applyFont="1" applyFill="1" applyAlignment="1">
      <alignment vertical="center"/>
    </xf>
    <xf numFmtId="0" fontId="0" fillId="22" borderId="0" xfId="0" applyFill="1" applyAlignment="1">
      <alignment vertical="center"/>
    </xf>
    <xf numFmtId="0" fontId="28" fillId="0" borderId="0" xfId="119" applyFont="1" applyAlignment="1">
      <alignment vertical="center"/>
    </xf>
    <xf numFmtId="0" fontId="4" fillId="0" borderId="0" xfId="117" applyAlignment="1">
      <alignment vertical="center"/>
    </xf>
    <xf numFmtId="0" fontId="89" fillId="0" borderId="0" xfId="117" applyFont="1" applyAlignment="1">
      <alignment vertical="center"/>
    </xf>
    <xf numFmtId="0" fontId="4" fillId="0" borderId="0" xfId="117" applyAlignment="1">
      <alignment vertical="center" wrapText="1"/>
    </xf>
    <xf numFmtId="0" fontId="34" fillId="0" borderId="2" xfId="117" applyFont="1" applyBorder="1" applyAlignment="1">
      <alignment vertical="center" wrapText="1"/>
    </xf>
    <xf numFmtId="0" fontId="32" fillId="0" borderId="2" xfId="117" applyFont="1" applyBorder="1" applyAlignment="1">
      <alignment vertical="center" wrapText="1"/>
    </xf>
    <xf numFmtId="0" fontId="34" fillId="0" borderId="2" xfId="117" applyFont="1" applyBorder="1" applyAlignment="1">
      <alignment vertical="center"/>
    </xf>
    <xf numFmtId="0" fontId="32" fillId="0" borderId="3" xfId="117" applyFont="1" applyBorder="1" applyAlignment="1">
      <alignment vertical="center" wrapText="1"/>
    </xf>
    <xf numFmtId="0" fontId="4" fillId="0" borderId="2" xfId="117" applyBorder="1" applyAlignment="1">
      <alignment vertical="center"/>
    </xf>
    <xf numFmtId="0" fontId="32" fillId="0" borderId="0" xfId="117" applyFont="1" applyAlignment="1">
      <alignment vertical="center" wrapText="1"/>
    </xf>
    <xf numFmtId="0" fontId="32" fillId="0" borderId="0" xfId="117" applyFont="1" applyAlignment="1">
      <alignment vertical="center"/>
    </xf>
    <xf numFmtId="0" fontId="34" fillId="0" borderId="0" xfId="117" applyFont="1" applyAlignment="1">
      <alignment vertical="center"/>
    </xf>
    <xf numFmtId="0" fontId="34" fillId="0" borderId="0" xfId="117" applyFont="1" applyAlignment="1">
      <alignment horizontal="center" vertical="center"/>
    </xf>
    <xf numFmtId="0" fontId="32" fillId="0" borderId="19" xfId="117" applyFont="1" applyBorder="1" applyAlignment="1">
      <alignment vertical="center" wrapText="1"/>
    </xf>
    <xf numFmtId="0" fontId="4" fillId="0" borderId="19" xfId="117" applyBorder="1" applyAlignment="1">
      <alignment vertical="center"/>
    </xf>
    <xf numFmtId="0" fontId="32" fillId="0" borderId="19" xfId="117" applyFont="1" applyBorder="1" applyAlignment="1">
      <alignment vertical="center"/>
    </xf>
    <xf numFmtId="0" fontId="34" fillId="0" borderId="19" xfId="117" applyFont="1" applyBorder="1" applyAlignment="1">
      <alignment vertical="center"/>
    </xf>
    <xf numFmtId="0" fontId="34" fillId="0" borderId="19" xfId="117" applyFont="1" applyBorder="1" applyAlignment="1">
      <alignment horizontal="center" vertical="center"/>
    </xf>
    <xf numFmtId="0" fontId="34" fillId="0" borderId="3" xfId="117" applyFont="1" applyBorder="1" applyAlignment="1">
      <alignment vertical="center"/>
    </xf>
    <xf numFmtId="0" fontId="32" fillId="0" borderId="3" xfId="117" applyFont="1" applyBorder="1" applyAlignment="1">
      <alignment vertical="center"/>
    </xf>
    <xf numFmtId="0" fontId="28" fillId="0" borderId="2" xfId="117" applyFont="1" applyBorder="1" applyAlignment="1">
      <alignment vertical="center" wrapText="1"/>
    </xf>
    <xf numFmtId="0" fontId="4" fillId="0" borderId="2" xfId="117" applyBorder="1" applyAlignment="1">
      <alignment vertical="center" wrapText="1"/>
    </xf>
    <xf numFmtId="0" fontId="17" fillId="0" borderId="2" xfId="117" applyFont="1" applyBorder="1" applyAlignment="1">
      <alignment vertical="center"/>
    </xf>
    <xf numFmtId="171" fontId="4" fillId="0" borderId="2" xfId="117" applyNumberFormat="1" applyBorder="1" applyAlignment="1">
      <alignment vertical="center"/>
    </xf>
    <xf numFmtId="171" fontId="34" fillId="0" borderId="2" xfId="117" applyNumberFormat="1" applyFont="1" applyBorder="1" applyAlignment="1">
      <alignment vertical="center"/>
    </xf>
    <xf numFmtId="0" fontId="4" fillId="4" borderId="2" xfId="117" applyFill="1" applyBorder="1" applyAlignment="1">
      <alignment vertical="center" wrapText="1"/>
    </xf>
    <xf numFmtId="0" fontId="4" fillId="4" borderId="0" xfId="117" applyFill="1" applyAlignment="1">
      <alignment vertical="center"/>
    </xf>
    <xf numFmtId="0" fontId="4" fillId="4" borderId="0" xfId="117" applyFill="1" applyAlignment="1">
      <alignment vertical="center" wrapText="1"/>
    </xf>
    <xf numFmtId="0" fontId="34" fillId="0" borderId="0" xfId="0" applyFont="1" applyBorder="1" applyAlignment="1">
      <alignment vertical="top"/>
    </xf>
    <xf numFmtId="0" fontId="34" fillId="0" borderId="0" xfId="0" applyFont="1" applyBorder="1" applyAlignment="1">
      <alignment vertical="top" wrapText="1"/>
    </xf>
    <xf numFmtId="0" fontId="34" fillId="0" borderId="0" xfId="0" applyFont="1" applyBorder="1"/>
    <xf numFmtId="0" fontId="48" fillId="0" borderId="0" xfId="0" applyFont="1" applyBorder="1"/>
    <xf numFmtId="0" fontId="45" fillId="0" borderId="0" xfId="0" applyFont="1" applyBorder="1"/>
    <xf numFmtId="0" fontId="23" fillId="2" borderId="0" xfId="5" applyFont="1" applyFill="1"/>
    <xf numFmtId="14" fontId="0" fillId="0" borderId="0" xfId="0" applyNumberFormat="1"/>
    <xf numFmtId="0" fontId="97" fillId="0" borderId="0" xfId="142" applyFont="1"/>
    <xf numFmtId="180" fontId="1" fillId="0" borderId="0" xfId="142" applyNumberFormat="1" applyFill="1" applyAlignment="1">
      <alignment vertical="center"/>
    </xf>
    <xf numFmtId="0" fontId="91" fillId="22" borderId="0" xfId="0" applyFont="1" applyFill="1"/>
    <xf numFmtId="0" fontId="167" fillId="0" borderId="0" xfId="0" applyFont="1"/>
    <xf numFmtId="0" fontId="168" fillId="2" borderId="0" xfId="5" applyFont="1" applyFill="1"/>
    <xf numFmtId="180" fontId="97" fillId="0" borderId="0" xfId="142" applyNumberFormat="1" applyFont="1" applyAlignment="1">
      <alignment vertical="center"/>
    </xf>
    <xf numFmtId="0" fontId="28" fillId="0" borderId="0" xfId="142" applyFont="1" applyBorder="1" applyProtection="1">
      <protection locked="0"/>
    </xf>
    <xf numFmtId="0" fontId="28" fillId="0" borderId="0" xfId="142" applyFont="1" applyFill="1" applyAlignment="1" applyProtection="1">
      <alignment vertical="top"/>
      <protection locked="0"/>
    </xf>
    <xf numFmtId="0" fontId="28" fillId="0" borderId="0" xfId="142" applyFont="1" applyFill="1" applyBorder="1"/>
    <xf numFmtId="0" fontId="28" fillId="0" borderId="0" xfId="142" applyFont="1" applyFill="1" applyAlignment="1">
      <alignment vertical="top"/>
    </xf>
    <xf numFmtId="0" fontId="92" fillId="33" borderId="0" xfId="153" applyFont="1" applyFill="1"/>
    <xf numFmtId="0" fontId="93" fillId="33" borderId="69" xfId="153" applyFont="1" applyFill="1" applyBorder="1"/>
    <xf numFmtId="0" fontId="92" fillId="33" borderId="69" xfId="153" applyFont="1" applyFill="1" applyBorder="1"/>
    <xf numFmtId="0" fontId="92" fillId="0" borderId="0" xfId="153" applyFont="1"/>
    <xf numFmtId="0" fontId="28" fillId="28" borderId="0" xfId="153" applyFont="1" applyFill="1" applyAlignment="1" applyProtection="1">
      <alignment vertical="top"/>
      <protection locked="0"/>
    </xf>
    <xf numFmtId="0" fontId="93" fillId="33" borderId="0" xfId="153" applyFont="1" applyFill="1"/>
    <xf numFmtId="0" fontId="1" fillId="4" borderId="0" xfId="153" applyFill="1"/>
    <xf numFmtId="0" fontId="96" fillId="4" borderId="2" xfId="153" applyFont="1" applyFill="1" applyBorder="1" applyAlignment="1">
      <alignment horizontal="center"/>
    </xf>
    <xf numFmtId="0" fontId="96" fillId="4" borderId="0" xfId="153" applyFont="1" applyFill="1" applyAlignment="1">
      <alignment horizontal="center"/>
    </xf>
    <xf numFmtId="0" fontId="1" fillId="0" borderId="0" xfId="153"/>
    <xf numFmtId="170" fontId="1" fillId="0" borderId="0" xfId="153" applyNumberFormat="1" applyAlignment="1">
      <alignment vertical="center" wrapText="1"/>
    </xf>
    <xf numFmtId="170" fontId="1" fillId="0" borderId="0" xfId="153" applyNumberFormat="1" applyAlignment="1">
      <alignment vertical="center"/>
    </xf>
    <xf numFmtId="180" fontId="1" fillId="0" borderId="0" xfId="153" applyNumberFormat="1" applyAlignment="1">
      <alignment vertical="center"/>
    </xf>
    <xf numFmtId="170" fontId="1" fillId="4" borderId="24" xfId="153" applyNumberFormat="1" applyFill="1" applyBorder="1" applyAlignment="1">
      <alignment horizontal="center" vertical="center"/>
    </xf>
    <xf numFmtId="181" fontId="28" fillId="37" borderId="2" xfId="153" applyNumberFormat="1" applyFont="1" applyFill="1" applyBorder="1" applyAlignment="1">
      <alignment horizontal="center" vertical="top"/>
    </xf>
    <xf numFmtId="170" fontId="1" fillId="4" borderId="51" xfId="153" applyNumberFormat="1" applyFill="1" applyBorder="1" applyAlignment="1">
      <alignment horizontal="center" vertical="center"/>
    </xf>
    <xf numFmtId="181" fontId="28" fillId="20" borderId="2" xfId="153" applyNumberFormat="1" applyFont="1" applyFill="1" applyBorder="1" applyAlignment="1">
      <alignment horizontal="center" vertical="top"/>
    </xf>
    <xf numFmtId="170" fontId="1" fillId="4" borderId="3" xfId="153" applyNumberFormat="1" applyFill="1" applyBorder="1" applyAlignment="1">
      <alignment horizontal="center" vertical="center"/>
    </xf>
    <xf numFmtId="170" fontId="129" fillId="0" borderId="0" xfId="153" applyNumberFormat="1" applyFont="1" applyAlignment="1">
      <alignment vertical="center"/>
    </xf>
    <xf numFmtId="164" fontId="94" fillId="0" borderId="0" xfId="153" applyNumberFormat="1" applyFont="1"/>
    <xf numFmtId="0" fontId="1" fillId="0" borderId="0" xfId="153" applyProtection="1">
      <protection locked="0"/>
    </xf>
    <xf numFmtId="181" fontId="28" fillId="43" borderId="2" xfId="153" applyNumberFormat="1" applyFont="1" applyFill="1" applyBorder="1" applyAlignment="1">
      <alignment horizontal="center" vertical="top"/>
    </xf>
    <xf numFmtId="0" fontId="28" fillId="0" borderId="0" xfId="153" applyFont="1" applyAlignment="1">
      <alignment vertical="center"/>
    </xf>
    <xf numFmtId="10" fontId="1" fillId="44" borderId="2" xfId="153" applyNumberFormat="1" applyFill="1" applyBorder="1"/>
    <xf numFmtId="170" fontId="28" fillId="0" borderId="0" xfId="153" applyNumberFormat="1" applyFont="1" applyAlignment="1">
      <alignment vertical="center"/>
    </xf>
    <xf numFmtId="0" fontId="28" fillId="4" borderId="0" xfId="153" applyFont="1" applyFill="1"/>
    <xf numFmtId="180" fontId="28" fillId="0" borderId="0" xfId="153" applyNumberFormat="1" applyFont="1" applyAlignment="1">
      <alignment vertical="center"/>
    </xf>
    <xf numFmtId="181" fontId="28" fillId="35" borderId="2" xfId="153" applyNumberFormat="1" applyFont="1" applyFill="1" applyBorder="1" applyAlignment="1">
      <alignment horizontal="center" vertical="top"/>
    </xf>
    <xf numFmtId="0" fontId="1" fillId="45" borderId="0" xfId="153" applyFill="1"/>
    <xf numFmtId="0" fontId="27" fillId="0" borderId="0" xfId="153" applyFont="1" applyProtection="1">
      <protection locked="0"/>
    </xf>
    <xf numFmtId="0" fontId="28" fillId="0" borderId="0" xfId="153" applyFont="1" applyProtection="1">
      <protection locked="0"/>
    </xf>
    <xf numFmtId="0" fontId="94" fillId="0" borderId="0" xfId="153" applyFont="1"/>
    <xf numFmtId="0" fontId="95" fillId="0" borderId="0" xfId="153" applyFont="1" applyProtection="1">
      <protection locked="0"/>
    </xf>
    <xf numFmtId="0" fontId="27" fillId="4" borderId="0" xfId="153" applyFont="1" applyFill="1"/>
    <xf numFmtId="0" fontId="96" fillId="0" borderId="2" xfId="153" applyFont="1" applyBorder="1" applyAlignment="1">
      <alignment horizontal="center"/>
    </xf>
    <xf numFmtId="0" fontId="94" fillId="4" borderId="0" xfId="153" applyFont="1" applyFill="1"/>
    <xf numFmtId="0" fontId="27" fillId="0" borderId="0" xfId="153" applyFont="1"/>
    <xf numFmtId="0" fontId="32" fillId="4" borderId="49" xfId="153" applyFont="1" applyFill="1" applyBorder="1"/>
    <xf numFmtId="167" fontId="97" fillId="0" borderId="0" xfId="153" applyNumberFormat="1" applyFont="1"/>
    <xf numFmtId="167" fontId="1" fillId="0" borderId="0" xfId="153" applyNumberFormat="1"/>
    <xf numFmtId="164" fontId="1" fillId="0" borderId="0" xfId="153" applyNumberFormat="1"/>
    <xf numFmtId="0" fontId="1" fillId="4" borderId="49" xfId="153" applyFill="1" applyBorder="1"/>
    <xf numFmtId="0" fontId="116" fillId="0" borderId="0" xfId="153" applyFont="1" applyProtection="1">
      <protection locked="0"/>
    </xf>
    <xf numFmtId="180" fontId="34" fillId="0" borderId="0" xfId="153" applyNumberFormat="1" applyFont="1" applyAlignment="1">
      <alignment vertical="center"/>
    </xf>
    <xf numFmtId="170" fontId="34" fillId="0" borderId="0" xfId="153" applyNumberFormat="1" applyFont="1" applyAlignment="1">
      <alignment vertical="center" wrapText="1"/>
    </xf>
    <xf numFmtId="0" fontId="32" fillId="0" borderId="0" xfId="153" applyFont="1" applyProtection="1">
      <protection locked="0"/>
    </xf>
    <xf numFmtId="170" fontId="32" fillId="0" borderId="0" xfId="153" applyNumberFormat="1" applyFont="1" applyAlignment="1">
      <alignment vertical="center"/>
    </xf>
    <xf numFmtId="0" fontId="34" fillId="0" borderId="0" xfId="153" applyFont="1"/>
    <xf numFmtId="0" fontId="34" fillId="0" borderId="0" xfId="153" applyFont="1" applyProtection="1">
      <protection locked="0"/>
    </xf>
    <xf numFmtId="0" fontId="28" fillId="0" borderId="0" xfId="153" applyFont="1"/>
    <xf numFmtId="164" fontId="34" fillId="0" borderId="0" xfId="153" applyNumberFormat="1" applyFont="1"/>
    <xf numFmtId="0" fontId="28" fillId="4" borderId="49" xfId="153" applyFont="1" applyFill="1" applyBorder="1"/>
    <xf numFmtId="0" fontId="34" fillId="4" borderId="0" xfId="153" applyFont="1" applyFill="1"/>
    <xf numFmtId="181" fontId="1" fillId="0" borderId="0" xfId="153" applyNumberFormat="1"/>
    <xf numFmtId="190" fontId="1" fillId="0" borderId="0" xfId="153" applyNumberFormat="1"/>
    <xf numFmtId="0" fontId="132" fillId="0" borderId="0" xfId="153" applyFont="1" applyAlignment="1">
      <alignment vertical="center" wrapText="1"/>
    </xf>
    <xf numFmtId="0" fontId="133" fillId="0" borderId="0" xfId="153" applyFont="1" applyAlignment="1">
      <alignment vertical="center" wrapText="1"/>
    </xf>
    <xf numFmtId="0" fontId="134" fillId="0" borderId="0" xfId="153" applyFont="1" applyAlignment="1">
      <alignment vertical="center" wrapText="1"/>
    </xf>
    <xf numFmtId="0" fontId="92" fillId="4" borderId="49" xfId="153" applyFont="1" applyFill="1" applyBorder="1"/>
    <xf numFmtId="167" fontId="100" fillId="0" borderId="0" xfId="153" applyNumberFormat="1" applyFont="1"/>
    <xf numFmtId="167" fontId="94" fillId="0" borderId="0" xfId="153" applyNumberFormat="1" applyFont="1"/>
    <xf numFmtId="0" fontId="94" fillId="4" borderId="49" xfId="153" applyFont="1" applyFill="1" applyBorder="1"/>
    <xf numFmtId="0" fontId="92" fillId="0" borderId="49" xfId="153" applyFont="1" applyBorder="1"/>
    <xf numFmtId="0" fontId="96" fillId="4" borderId="0" xfId="153" applyFont="1" applyFill="1"/>
    <xf numFmtId="0" fontId="92" fillId="4" borderId="0" xfId="153" applyFont="1" applyFill="1"/>
    <xf numFmtId="0" fontId="32" fillId="0" borderId="49" xfId="153" applyFont="1" applyBorder="1"/>
    <xf numFmtId="0" fontId="102" fillId="33" borderId="69" xfId="153" applyFont="1" applyFill="1" applyBorder="1"/>
    <xf numFmtId="0" fontId="101" fillId="33" borderId="69" xfId="153" applyFont="1" applyFill="1" applyBorder="1"/>
    <xf numFmtId="0" fontId="101" fillId="33" borderId="0" xfId="153" applyFont="1" applyFill="1"/>
    <xf numFmtId="0" fontId="103" fillId="0" borderId="0" xfId="153" applyFont="1"/>
    <xf numFmtId="0" fontId="102" fillId="33" borderId="0" xfId="153" applyFont="1" applyFill="1"/>
    <xf numFmtId="0" fontId="104" fillId="0" borderId="0" xfId="153" applyFont="1" applyProtection="1">
      <protection locked="0"/>
    </xf>
    <xf numFmtId="0" fontId="105" fillId="0" borderId="0" xfId="153" applyFont="1" applyProtection="1">
      <protection locked="0"/>
    </xf>
    <xf numFmtId="0" fontId="101" fillId="0" borderId="0" xfId="153" applyFont="1"/>
    <xf numFmtId="0" fontId="106" fillId="0" borderId="0" xfId="153" applyFont="1"/>
    <xf numFmtId="0" fontId="103" fillId="0" borderId="0" xfId="153" applyFont="1" applyProtection="1">
      <protection locked="0"/>
    </xf>
    <xf numFmtId="0" fontId="107" fillId="0" borderId="0" xfId="153" applyFont="1" applyProtection="1">
      <protection locked="0"/>
    </xf>
    <xf numFmtId="0" fontId="104" fillId="4" borderId="0" xfId="153" applyFont="1" applyFill="1"/>
    <xf numFmtId="0" fontId="108" fillId="0" borderId="2" xfId="153" applyFont="1" applyBorder="1" applyAlignment="1">
      <alignment horizontal="center"/>
    </xf>
    <xf numFmtId="0" fontId="106" fillId="4" borderId="0" xfId="153" applyFont="1" applyFill="1"/>
    <xf numFmtId="0" fontId="104" fillId="0" borderId="0" xfId="153" applyFont="1"/>
    <xf numFmtId="0" fontId="103" fillId="4" borderId="0" xfId="153" applyFont="1" applyFill="1"/>
    <xf numFmtId="0" fontId="109" fillId="0" borderId="0" xfId="153" applyFont="1" applyProtection="1">
      <protection locked="0"/>
    </xf>
    <xf numFmtId="170" fontId="105" fillId="0" borderId="0" xfId="153" applyNumberFormat="1" applyFont="1" applyAlignment="1">
      <alignment vertical="center"/>
    </xf>
    <xf numFmtId="0" fontId="101" fillId="0" borderId="49" xfId="153" applyFont="1" applyBorder="1"/>
    <xf numFmtId="170" fontId="103" fillId="0" borderId="0" xfId="153" applyNumberFormat="1" applyFont="1" applyAlignment="1">
      <alignment vertical="center"/>
    </xf>
    <xf numFmtId="180" fontId="103" fillId="0" borderId="0" xfId="153" applyNumberFormat="1" applyFont="1" applyAlignment="1">
      <alignment vertical="center"/>
    </xf>
    <xf numFmtId="0" fontId="116" fillId="0" borderId="71" xfId="153" applyFont="1" applyBorder="1" applyProtection="1">
      <protection locked="0"/>
    </xf>
    <xf numFmtId="164" fontId="103" fillId="37" borderId="2" xfId="153" applyNumberFormat="1" applyFont="1" applyFill="1" applyBorder="1"/>
    <xf numFmtId="0" fontId="103" fillId="0" borderId="0" xfId="153" applyFont="1" applyAlignment="1">
      <alignment horizontal="left"/>
    </xf>
    <xf numFmtId="0" fontId="108" fillId="4" borderId="44" xfId="153" applyFont="1" applyFill="1" applyBorder="1" applyAlignment="1">
      <alignment horizontal="left"/>
    </xf>
    <xf numFmtId="0" fontId="103" fillId="0" borderId="69" xfId="153" applyFont="1" applyBorder="1" applyProtection="1">
      <protection locked="0"/>
    </xf>
    <xf numFmtId="0" fontId="103" fillId="0" borderId="70" xfId="153" applyFont="1" applyBorder="1" applyProtection="1">
      <protection locked="0"/>
    </xf>
    <xf numFmtId="0" fontId="103" fillId="0" borderId="49" xfId="153" applyFont="1" applyBorder="1"/>
    <xf numFmtId="0" fontId="103" fillId="0" borderId="71" xfId="153" applyFont="1" applyBorder="1" applyProtection="1">
      <protection locked="0"/>
    </xf>
    <xf numFmtId="0" fontId="109" fillId="0" borderId="49" xfId="153" applyFont="1" applyBorder="1"/>
    <xf numFmtId="170" fontId="109" fillId="0" borderId="0" xfId="153" applyNumberFormat="1" applyFont="1" applyAlignment="1">
      <alignment vertical="center"/>
    </xf>
    <xf numFmtId="170" fontId="110" fillId="0" borderId="0" xfId="153" applyNumberFormat="1" applyFont="1" applyAlignment="1">
      <alignment vertical="center"/>
    </xf>
    <xf numFmtId="0" fontId="103" fillId="0" borderId="48" xfId="153" applyFont="1" applyBorder="1" applyProtection="1">
      <protection locked="0"/>
    </xf>
    <xf numFmtId="0" fontId="103" fillId="0" borderId="1" xfId="153" applyFont="1" applyBorder="1" applyProtection="1">
      <protection locked="0"/>
    </xf>
    <xf numFmtId="0" fontId="103" fillId="0" borderId="26" xfId="153" applyFont="1" applyBorder="1" applyProtection="1">
      <protection locked="0"/>
    </xf>
    <xf numFmtId="0" fontId="108" fillId="4" borderId="49" xfId="153" applyFont="1" applyFill="1" applyBorder="1" applyAlignment="1">
      <alignment horizontal="left"/>
    </xf>
    <xf numFmtId="0" fontId="103" fillId="0" borderId="49" xfId="153" applyFont="1" applyBorder="1" applyProtection="1">
      <protection locked="0"/>
    </xf>
    <xf numFmtId="170" fontId="103" fillId="0" borderId="0" xfId="153" applyNumberFormat="1" applyFont="1" applyAlignment="1">
      <alignment vertical="center" wrapText="1"/>
    </xf>
    <xf numFmtId="164" fontId="103" fillId="35" borderId="2" xfId="153" applyNumberFormat="1" applyFont="1" applyFill="1" applyBorder="1"/>
    <xf numFmtId="170" fontId="109" fillId="0" borderId="0" xfId="153" applyNumberFormat="1" applyFont="1" applyAlignment="1">
      <alignment vertical="center" wrapText="1"/>
    </xf>
    <xf numFmtId="191" fontId="109" fillId="35" borderId="2" xfId="153" applyNumberFormat="1" applyFont="1" applyFill="1" applyBorder="1"/>
    <xf numFmtId="0" fontId="104" fillId="0" borderId="49" xfId="153" applyFont="1" applyBorder="1"/>
    <xf numFmtId="2" fontId="109" fillId="35" borderId="2" xfId="153" applyNumberFormat="1" applyFont="1" applyFill="1" applyBorder="1"/>
    <xf numFmtId="176" fontId="109" fillId="35" borderId="2" xfId="153" applyNumberFormat="1" applyFont="1" applyFill="1" applyBorder="1"/>
    <xf numFmtId="0" fontId="103" fillId="0" borderId="44" xfId="153" applyFont="1" applyBorder="1" applyProtection="1">
      <protection locked="0"/>
    </xf>
    <xf numFmtId="170" fontId="103" fillId="0" borderId="49" xfId="153" applyNumberFormat="1" applyFont="1" applyBorder="1" applyAlignment="1">
      <alignment vertical="center" wrapText="1"/>
    </xf>
    <xf numFmtId="0" fontId="103" fillId="0" borderId="71" xfId="153" applyFont="1" applyBorder="1"/>
    <xf numFmtId="170" fontId="109" fillId="0" borderId="49" xfId="153" applyNumberFormat="1" applyFont="1" applyBorder="1" applyAlignment="1">
      <alignment vertical="center" wrapText="1"/>
    </xf>
    <xf numFmtId="180" fontId="109" fillId="0" borderId="0" xfId="153" applyNumberFormat="1" applyFont="1" applyAlignment="1">
      <alignment vertical="center"/>
    </xf>
    <xf numFmtId="0" fontId="110" fillId="0" borderId="0" xfId="153" applyFont="1" applyProtection="1">
      <protection locked="0"/>
    </xf>
    <xf numFmtId="0" fontId="109" fillId="0" borderId="0" xfId="153" applyFont="1"/>
    <xf numFmtId="0" fontId="34" fillId="0" borderId="44" xfId="153" applyFont="1" applyBorder="1" applyProtection="1">
      <protection locked="0"/>
    </xf>
    <xf numFmtId="170" fontId="28" fillId="0" borderId="69" xfId="153" applyNumberFormat="1" applyFont="1" applyBorder="1" applyAlignment="1">
      <alignment vertical="center"/>
    </xf>
    <xf numFmtId="0" fontId="1" fillId="0" borderId="69" xfId="153" applyBorder="1"/>
    <xf numFmtId="0" fontId="28" fillId="0" borderId="69" xfId="153" applyFont="1" applyBorder="1" applyProtection="1">
      <protection locked="0"/>
    </xf>
    <xf numFmtId="0" fontId="1" fillId="4" borderId="69" xfId="153" applyFill="1" applyBorder="1"/>
    <xf numFmtId="0" fontId="1" fillId="0" borderId="70" xfId="153" applyBorder="1"/>
    <xf numFmtId="0" fontId="1" fillId="0" borderId="71" xfId="153" applyBorder="1"/>
    <xf numFmtId="170" fontId="1" fillId="0" borderId="49" xfId="153" applyNumberFormat="1" applyBorder="1" applyAlignment="1">
      <alignment vertical="center"/>
    </xf>
    <xf numFmtId="164" fontId="1" fillId="37" borderId="2" xfId="153" applyNumberFormat="1" applyFill="1" applyBorder="1"/>
    <xf numFmtId="0" fontId="1" fillId="0" borderId="71" xfId="153" applyBorder="1" applyProtection="1">
      <protection locked="0"/>
    </xf>
    <xf numFmtId="180" fontId="1" fillId="0" borderId="49" xfId="153" applyNumberFormat="1" applyBorder="1" applyAlignment="1">
      <alignment vertical="center"/>
    </xf>
    <xf numFmtId="170" fontId="32" fillId="0" borderId="48" xfId="153" applyNumberFormat="1" applyFont="1" applyBorder="1" applyAlignment="1">
      <alignment vertical="center"/>
    </xf>
    <xf numFmtId="0" fontId="1" fillId="0" borderId="1" xfId="153" applyBorder="1" applyAlignment="1">
      <alignment horizontal="left"/>
    </xf>
    <xf numFmtId="0" fontId="1" fillId="0" borderId="1" xfId="153" applyBorder="1"/>
    <xf numFmtId="0" fontId="1" fillId="0" borderId="1" xfId="153" applyBorder="1" applyProtection="1">
      <protection locked="0"/>
    </xf>
    <xf numFmtId="164" fontId="34" fillId="0" borderId="1" xfId="153" applyNumberFormat="1" applyFont="1" applyBorder="1"/>
    <xf numFmtId="0" fontId="1" fillId="0" borderId="26" xfId="153" applyBorder="1" applyProtection="1">
      <protection locked="0"/>
    </xf>
    <xf numFmtId="0" fontId="1" fillId="0" borderId="44" xfId="153" applyBorder="1" applyProtection="1">
      <protection locked="0"/>
    </xf>
    <xf numFmtId="0" fontId="1" fillId="0" borderId="69" xfId="153" applyBorder="1" applyProtection="1">
      <protection locked="0"/>
    </xf>
    <xf numFmtId="0" fontId="1" fillId="0" borderId="70" xfId="153" applyBorder="1" applyProtection="1">
      <protection locked="0"/>
    </xf>
    <xf numFmtId="0" fontId="1" fillId="0" borderId="49" xfId="153" applyBorder="1"/>
    <xf numFmtId="164" fontId="34" fillId="35" borderId="2" xfId="153" applyNumberFormat="1" applyFont="1" applyFill="1" applyBorder="1"/>
    <xf numFmtId="0" fontId="34" fillId="0" borderId="49" xfId="153" applyFont="1" applyBorder="1"/>
    <xf numFmtId="170" fontId="34" fillId="0" borderId="0" xfId="153" applyNumberFormat="1" applyFont="1" applyAlignment="1">
      <alignment vertical="center"/>
    </xf>
    <xf numFmtId="0" fontId="1" fillId="0" borderId="49" xfId="153" applyBorder="1" applyProtection="1">
      <protection locked="0"/>
    </xf>
    <xf numFmtId="0" fontId="1" fillId="0" borderId="48" xfId="153" applyBorder="1" applyProtection="1">
      <protection locked="0"/>
    </xf>
    <xf numFmtId="0" fontId="1" fillId="4" borderId="44" xfId="153" applyFill="1" applyBorder="1" applyProtection="1">
      <protection locked="0"/>
    </xf>
    <xf numFmtId="170" fontId="28" fillId="4" borderId="69" xfId="153" applyNumberFormat="1" applyFont="1" applyFill="1" applyBorder="1" applyAlignment="1">
      <alignment vertical="center"/>
    </xf>
    <xf numFmtId="0" fontId="28" fillId="4" borderId="69" xfId="153" applyFont="1" applyFill="1" applyBorder="1" applyProtection="1">
      <protection locked="0"/>
    </xf>
    <xf numFmtId="0" fontId="1" fillId="4" borderId="70" xfId="153" applyFill="1" applyBorder="1"/>
    <xf numFmtId="0" fontId="1" fillId="4" borderId="49" xfId="153" applyFill="1" applyBorder="1" applyProtection="1">
      <protection locked="0"/>
    </xf>
    <xf numFmtId="170" fontId="28" fillId="4" borderId="0" xfId="153" applyNumberFormat="1" applyFont="1" applyFill="1" applyAlignment="1">
      <alignment vertical="center"/>
    </xf>
    <xf numFmtId="0" fontId="28" fillId="4" borderId="0" xfId="153" applyFont="1" applyFill="1" applyProtection="1">
      <protection locked="0"/>
    </xf>
    <xf numFmtId="0" fontId="1" fillId="4" borderId="71" xfId="153" applyFill="1" applyBorder="1"/>
    <xf numFmtId="170" fontId="1" fillId="4" borderId="49" xfId="153" applyNumberFormat="1" applyFill="1" applyBorder="1" applyAlignment="1">
      <alignment vertical="center" wrapText="1"/>
    </xf>
    <xf numFmtId="180" fontId="1" fillId="4" borderId="0" xfId="153" applyNumberFormat="1" applyFill="1" applyAlignment="1">
      <alignment vertical="center"/>
    </xf>
    <xf numFmtId="170" fontId="1" fillId="4" borderId="0" xfId="153" applyNumberFormat="1" applyFill="1" applyAlignment="1">
      <alignment vertical="center" wrapText="1"/>
    </xf>
    <xf numFmtId="182" fontId="1" fillId="37" borderId="2" xfId="153" applyNumberFormat="1" applyFill="1" applyBorder="1" applyProtection="1">
      <protection locked="0"/>
    </xf>
    <xf numFmtId="164" fontId="0" fillId="36" borderId="2" xfId="160" applyFont="1" applyFill="1" applyBorder="1" applyAlignment="1">
      <alignment vertical="center"/>
    </xf>
    <xf numFmtId="170" fontId="34" fillId="4" borderId="0" xfId="153" applyNumberFormat="1" applyFont="1" applyFill="1" applyAlignment="1">
      <alignment vertical="center" wrapText="1"/>
    </xf>
    <xf numFmtId="180" fontId="1" fillId="4" borderId="49" xfId="153" applyNumberFormat="1" applyFill="1" applyBorder="1" applyAlignment="1">
      <alignment vertical="center"/>
    </xf>
    <xf numFmtId="0" fontId="97" fillId="4" borderId="71" xfId="153" applyFont="1" applyFill="1" applyBorder="1"/>
    <xf numFmtId="180" fontId="34" fillId="4" borderId="0" xfId="153" applyNumberFormat="1" applyFont="1" applyFill="1" applyAlignment="1">
      <alignment vertical="center"/>
    </xf>
    <xf numFmtId="170" fontId="32" fillId="4" borderId="0" xfId="153" applyNumberFormat="1" applyFont="1" applyFill="1" applyAlignment="1">
      <alignment vertical="center"/>
    </xf>
    <xf numFmtId="0" fontId="1" fillId="4" borderId="48" xfId="153" applyFill="1" applyBorder="1"/>
    <xf numFmtId="0" fontId="1" fillId="4" borderId="1" xfId="153" applyFill="1" applyBorder="1"/>
    <xf numFmtId="0" fontId="1" fillId="4" borderId="26" xfId="153" applyFill="1" applyBorder="1"/>
    <xf numFmtId="170" fontId="34" fillId="0" borderId="44" xfId="153" applyNumberFormat="1" applyFont="1" applyBorder="1" applyAlignment="1">
      <alignment vertical="center"/>
    </xf>
    <xf numFmtId="0" fontId="94" fillId="4" borderId="69" xfId="153" applyFont="1" applyFill="1" applyBorder="1"/>
    <xf numFmtId="0" fontId="138" fillId="0" borderId="48" xfId="153" applyFont="1" applyBorder="1" applyProtection="1">
      <protection locked="0"/>
    </xf>
    <xf numFmtId="0" fontId="138" fillId="0" borderId="0" xfId="153" applyFont="1" applyProtection="1">
      <protection locked="0"/>
    </xf>
    <xf numFmtId="0" fontId="96" fillId="0" borderId="0" xfId="153" applyFont="1" applyProtection="1">
      <protection locked="0"/>
    </xf>
    <xf numFmtId="0" fontId="96" fillId="0" borderId="69" xfId="153" applyFont="1" applyBorder="1" applyProtection="1">
      <protection locked="0"/>
    </xf>
    <xf numFmtId="0" fontId="34" fillId="0" borderId="49" xfId="153" applyFont="1" applyBorder="1" applyProtection="1">
      <protection locked="0"/>
    </xf>
    <xf numFmtId="170" fontId="34" fillId="0" borderId="49" xfId="153" applyNumberFormat="1" applyFont="1" applyBorder="1" applyAlignment="1">
      <alignment vertical="center"/>
    </xf>
    <xf numFmtId="0" fontId="139" fillId="0" borderId="0" xfId="153" applyFont="1" applyProtection="1">
      <protection locked="0"/>
    </xf>
    <xf numFmtId="0" fontId="28" fillId="0" borderId="49" xfId="153" applyFont="1" applyBorder="1" applyAlignment="1" applyProtection="1">
      <alignment vertical="top"/>
      <protection locked="0"/>
    </xf>
    <xf numFmtId="0" fontId="28" fillId="0" borderId="49" xfId="153" applyFont="1" applyBorder="1" applyProtection="1">
      <protection locked="0"/>
    </xf>
    <xf numFmtId="0" fontId="97" fillId="0" borderId="71" xfId="153" applyFont="1" applyBorder="1" applyProtection="1">
      <protection locked="0"/>
    </xf>
    <xf numFmtId="0" fontId="96" fillId="0" borderId="1" xfId="153" applyFont="1" applyBorder="1" applyProtection="1">
      <protection locked="0"/>
    </xf>
    <xf numFmtId="0" fontId="32" fillId="0" borderId="49" xfId="153" applyFont="1" applyBorder="1" applyAlignment="1">
      <alignment horizontal="left"/>
    </xf>
    <xf numFmtId="0" fontId="28" fillId="0" borderId="0" xfId="153" applyFont="1" applyAlignment="1">
      <alignment horizontal="center"/>
    </xf>
    <xf numFmtId="0" fontId="28" fillId="0" borderId="49" xfId="153" applyFont="1" applyBorder="1" applyAlignment="1">
      <alignment horizontal="left" wrapText="1"/>
    </xf>
    <xf numFmtId="0" fontId="141" fillId="0" borderId="0" xfId="153" applyFont="1" applyAlignment="1">
      <alignment horizontal="left" vertical="top"/>
    </xf>
    <xf numFmtId="0" fontId="142" fillId="0" borderId="0" xfId="153" applyFont="1" applyAlignment="1">
      <alignment horizontal="left" vertical="top"/>
    </xf>
    <xf numFmtId="0" fontId="28" fillId="0" borderId="49" xfId="153" applyFont="1" applyBorder="1" applyAlignment="1">
      <alignment horizontal="left"/>
    </xf>
    <xf numFmtId="192" fontId="28" fillId="36" borderId="2" xfId="153" applyNumberFormat="1" applyFont="1" applyFill="1" applyBorder="1" applyProtection="1">
      <protection locked="0"/>
    </xf>
    <xf numFmtId="193" fontId="28" fillId="37" borderId="2" xfId="153" applyNumberFormat="1" applyFont="1" applyFill="1" applyBorder="1" applyProtection="1">
      <protection locked="0"/>
    </xf>
    <xf numFmtId="0" fontId="32" fillId="0" borderId="0" xfId="153" applyFont="1"/>
    <xf numFmtId="0" fontId="32" fillId="0" borderId="0" xfId="153" applyFont="1" applyAlignment="1">
      <alignment horizontal="center"/>
    </xf>
    <xf numFmtId="164" fontId="32" fillId="35" borderId="2" xfId="153" applyNumberFormat="1" applyFont="1" applyFill="1" applyBorder="1"/>
    <xf numFmtId="0" fontId="32" fillId="0" borderId="49" xfId="153" applyFont="1" applyBorder="1" applyAlignment="1">
      <alignment horizontal="left" vertical="top"/>
    </xf>
    <xf numFmtId="0" fontId="32" fillId="0" borderId="0" xfId="153" quotePrefix="1" applyFont="1"/>
    <xf numFmtId="0" fontId="28" fillId="0" borderId="0" xfId="153" applyFont="1" applyAlignment="1" applyProtection="1">
      <alignment horizontal="center"/>
      <protection locked="0"/>
    </xf>
    <xf numFmtId="194" fontId="28" fillId="36" borderId="2" xfId="153" applyNumberFormat="1" applyFont="1" applyFill="1" applyBorder="1" applyProtection="1">
      <protection locked="0"/>
    </xf>
    <xf numFmtId="0" fontId="28" fillId="42" borderId="49" xfId="153" applyFont="1" applyFill="1" applyBorder="1" applyAlignment="1" applyProtection="1">
      <alignment horizontal="left"/>
      <protection locked="0"/>
    </xf>
    <xf numFmtId="0" fontId="28" fillId="0" borderId="49" xfId="153" applyFont="1" applyBorder="1" applyAlignment="1" applyProtection="1">
      <alignment horizontal="left"/>
      <protection locked="0"/>
    </xf>
    <xf numFmtId="188" fontId="32" fillId="35" borderId="2" xfId="153" applyNumberFormat="1" applyFont="1" applyFill="1" applyBorder="1"/>
    <xf numFmtId="0" fontId="32" fillId="35" borderId="2" xfId="153" applyFont="1" applyFill="1" applyBorder="1"/>
    <xf numFmtId="195" fontId="28" fillId="36" borderId="2" xfId="153" applyNumberFormat="1" applyFont="1" applyFill="1" applyBorder="1" applyProtection="1">
      <protection locked="0"/>
    </xf>
    <xf numFmtId="176" fontId="32" fillId="35" borderId="2" xfId="153" applyNumberFormat="1" applyFont="1" applyFill="1" applyBorder="1"/>
    <xf numFmtId="0" fontId="32" fillId="0" borderId="0" xfId="153" quotePrefix="1" applyFont="1" applyAlignment="1">
      <alignment wrapText="1"/>
    </xf>
    <xf numFmtId="0" fontId="28" fillId="0" borderId="49" xfId="153" applyFont="1" applyBorder="1" applyAlignment="1" applyProtection="1">
      <alignment horizontal="left" wrapText="1"/>
      <protection locked="0"/>
    </xf>
    <xf numFmtId="192" fontId="28" fillId="35" borderId="2" xfId="153" applyNumberFormat="1" applyFont="1" applyFill="1" applyBorder="1" applyProtection="1">
      <protection locked="0"/>
    </xf>
    <xf numFmtId="0" fontId="32" fillId="0" borderId="0" xfId="153" quotePrefix="1" applyFont="1" applyAlignment="1">
      <alignment vertical="top" wrapText="1"/>
    </xf>
    <xf numFmtId="0" fontId="32" fillId="0" borderId="49" xfId="153" quotePrefix="1" applyFont="1" applyBorder="1" applyAlignment="1">
      <alignment horizontal="left" vertical="top" wrapText="1"/>
    </xf>
    <xf numFmtId="192" fontId="28" fillId="37" borderId="2" xfId="153" applyNumberFormat="1" applyFont="1" applyFill="1" applyBorder="1" applyProtection="1">
      <protection locked="0"/>
    </xf>
    <xf numFmtId="196" fontId="32" fillId="35" borderId="2" xfId="153" applyNumberFormat="1" applyFont="1" applyFill="1" applyBorder="1"/>
    <xf numFmtId="0" fontId="103" fillId="0" borderId="0" xfId="153" applyFont="1" applyAlignment="1" applyProtection="1">
      <alignment wrapText="1"/>
      <protection locked="0"/>
    </xf>
    <xf numFmtId="193" fontId="28" fillId="35" borderId="2" xfId="153" applyNumberFormat="1" applyFont="1" applyFill="1" applyBorder="1" applyAlignment="1" applyProtection="1">
      <alignment horizontal="right"/>
      <protection locked="0"/>
    </xf>
    <xf numFmtId="193" fontId="28" fillId="37" borderId="2" xfId="153" applyNumberFormat="1" applyFont="1" applyFill="1" applyBorder="1" applyAlignment="1" applyProtection="1">
      <alignment horizontal="right"/>
      <protection locked="0"/>
    </xf>
    <xf numFmtId="0" fontId="28" fillId="0" borderId="0" xfId="153" quotePrefix="1" applyFont="1" applyAlignment="1" applyProtection="1">
      <alignment horizontal="left"/>
      <protection locked="0"/>
    </xf>
    <xf numFmtId="193" fontId="28" fillId="35" borderId="2" xfId="153" applyNumberFormat="1" applyFont="1" applyFill="1" applyBorder="1" applyProtection="1">
      <protection locked="0"/>
    </xf>
    <xf numFmtId="182" fontId="1" fillId="2" borderId="2" xfId="153" applyNumberFormat="1" applyFill="1" applyBorder="1" applyProtection="1">
      <protection locked="0"/>
    </xf>
    <xf numFmtId="176" fontId="34" fillId="0" borderId="0" xfId="153" applyNumberFormat="1" applyFont="1" applyAlignment="1">
      <alignment horizontal="left"/>
    </xf>
    <xf numFmtId="0" fontId="108" fillId="0" borderId="24" xfId="153" applyFont="1" applyBorder="1" applyAlignment="1">
      <alignment horizontal="center"/>
    </xf>
    <xf numFmtId="0" fontId="32" fillId="0" borderId="44" xfId="153" applyFont="1" applyBorder="1" applyProtection="1">
      <protection locked="0"/>
    </xf>
    <xf numFmtId="0" fontId="28" fillId="4" borderId="69" xfId="153" applyFont="1" applyFill="1" applyBorder="1"/>
    <xf numFmtId="0" fontId="28" fillId="0" borderId="69" xfId="153" applyFont="1" applyBorder="1"/>
    <xf numFmtId="0" fontId="52" fillId="0" borderId="71" xfId="153" applyFont="1" applyBorder="1" applyProtection="1">
      <protection locked="0"/>
    </xf>
    <xf numFmtId="0" fontId="1" fillId="0" borderId="0" xfId="153" applyAlignment="1" applyProtection="1">
      <alignment horizontal="left" indent="4"/>
      <protection locked="0"/>
    </xf>
    <xf numFmtId="0" fontId="52" fillId="0" borderId="0" xfId="153" applyFont="1" applyProtection="1">
      <protection locked="0"/>
    </xf>
    <xf numFmtId="0" fontId="32" fillId="0" borderId="49" xfId="153" applyFont="1" applyBorder="1" applyProtection="1">
      <protection locked="0"/>
    </xf>
    <xf numFmtId="0" fontId="148" fillId="0" borderId="71" xfId="153" applyFont="1" applyBorder="1" applyProtection="1">
      <protection locked="0"/>
    </xf>
    <xf numFmtId="0" fontId="28" fillId="28" borderId="0" xfId="153" applyFont="1" applyFill="1" applyAlignment="1">
      <alignment vertical="top"/>
    </xf>
    <xf numFmtId="167" fontId="34" fillId="35" borderId="2" xfId="153" applyNumberFormat="1" applyFont="1" applyFill="1" applyBorder="1"/>
    <xf numFmtId="0" fontId="28" fillId="4" borderId="0" xfId="153" applyFont="1" applyFill="1" applyAlignment="1">
      <alignment horizontal="left" vertical="center" wrapText="1"/>
    </xf>
    <xf numFmtId="164" fontId="1" fillId="29" borderId="2" xfId="153" applyNumberFormat="1" applyFill="1" applyBorder="1"/>
    <xf numFmtId="0" fontId="28" fillId="4" borderId="22" xfId="153" applyFont="1" applyFill="1" applyBorder="1" applyAlignment="1">
      <alignment horizontal="left" vertical="center" wrapText="1"/>
    </xf>
    <xf numFmtId="0" fontId="28" fillId="0" borderId="0" xfId="153" applyFont="1" applyAlignment="1">
      <alignment vertical="top"/>
    </xf>
    <xf numFmtId="0" fontId="28" fillId="0" borderId="0" xfId="153" applyFont="1" applyAlignment="1">
      <alignment horizontal="left" vertical="center" wrapText="1"/>
    </xf>
    <xf numFmtId="164" fontId="1" fillId="0" borderId="19" xfId="153" applyNumberFormat="1" applyBorder="1"/>
    <xf numFmtId="0" fontId="28" fillId="4" borderId="49" xfId="153" applyFont="1" applyFill="1" applyBorder="1" applyAlignment="1">
      <alignment vertical="center" wrapText="1"/>
    </xf>
    <xf numFmtId="0" fontId="149" fillId="0" borderId="0" xfId="153" applyFont="1" applyAlignment="1">
      <alignment vertical="center" wrapText="1"/>
    </xf>
    <xf numFmtId="164" fontId="1" fillId="29" borderId="17" xfId="153" applyNumberFormat="1" applyFill="1" applyBorder="1"/>
    <xf numFmtId="0" fontId="151" fillId="0" borderId="0" xfId="153" applyFont="1" applyAlignment="1">
      <alignment vertical="center" wrapText="1"/>
    </xf>
    <xf numFmtId="164" fontId="1" fillId="35" borderId="2" xfId="153" applyNumberFormat="1" applyFill="1" applyBorder="1" applyAlignment="1">
      <alignment horizontal="center"/>
    </xf>
    <xf numFmtId="0" fontId="1" fillId="29" borderId="2" xfId="153" applyFill="1" applyBorder="1" applyAlignment="1">
      <alignment horizontal="center" vertical="top"/>
    </xf>
    <xf numFmtId="0" fontId="1" fillId="29" borderId="17" xfId="153" applyFill="1" applyBorder="1" applyAlignment="1">
      <alignment horizontal="center" vertical="top"/>
    </xf>
    <xf numFmtId="0" fontId="28" fillId="0" borderId="49" xfId="153" applyFont="1" applyBorder="1"/>
    <xf numFmtId="164" fontId="1" fillId="0" borderId="22" xfId="153" applyNumberFormat="1" applyBorder="1" applyAlignment="1">
      <alignment horizontal="center"/>
    </xf>
    <xf numFmtId="0" fontId="1" fillId="0" borderId="32" xfId="153" applyBorder="1" applyAlignment="1">
      <alignment horizontal="center" vertical="top"/>
    </xf>
    <xf numFmtId="0" fontId="1" fillId="29" borderId="3" xfId="153" applyFill="1" applyBorder="1" applyAlignment="1">
      <alignment horizontal="center" vertical="top"/>
    </xf>
    <xf numFmtId="0" fontId="1" fillId="29" borderId="18" xfId="153" applyFill="1" applyBorder="1" applyAlignment="1">
      <alignment horizontal="center" vertical="top"/>
    </xf>
    <xf numFmtId="0" fontId="152" fillId="0" borderId="0" xfId="153" applyFont="1" applyProtection="1">
      <protection locked="0"/>
    </xf>
    <xf numFmtId="164" fontId="1" fillId="0" borderId="32" xfId="153" applyNumberFormat="1" applyBorder="1"/>
    <xf numFmtId="0" fontId="1" fillId="0" borderId="22" xfId="153" applyBorder="1" applyAlignment="1">
      <alignment horizontal="center" vertical="top"/>
    </xf>
    <xf numFmtId="0" fontId="1" fillId="0" borderId="19" xfId="153" applyBorder="1" applyAlignment="1">
      <alignment horizontal="center" vertical="top"/>
    </xf>
    <xf numFmtId="0" fontId="32" fillId="4" borderId="0" xfId="153" applyFont="1" applyFill="1" applyAlignment="1">
      <alignment horizontal="left" vertical="center"/>
    </xf>
    <xf numFmtId="167" fontId="34" fillId="35" borderId="2" xfId="153" applyNumberFormat="1" applyFont="1" applyFill="1" applyBorder="1" applyAlignment="1">
      <alignment horizontal="center"/>
    </xf>
    <xf numFmtId="164" fontId="103" fillId="0" borderId="0" xfId="153" applyNumberFormat="1" applyFont="1" applyProtection="1">
      <protection locked="0"/>
    </xf>
    <xf numFmtId="0" fontId="105" fillId="0" borderId="44" xfId="153" applyFont="1" applyBorder="1" applyProtection="1">
      <protection locked="0"/>
    </xf>
    <xf numFmtId="0" fontId="105" fillId="0" borderId="69" xfId="153" applyFont="1" applyBorder="1" applyProtection="1">
      <protection locked="0"/>
    </xf>
    <xf numFmtId="0" fontId="104" fillId="4" borderId="69" xfId="153" applyFont="1" applyFill="1" applyBorder="1"/>
    <xf numFmtId="0" fontId="104" fillId="0" borderId="69" xfId="153" applyFont="1" applyBorder="1"/>
    <xf numFmtId="0" fontId="106" fillId="0" borderId="69" xfId="153" applyFont="1" applyBorder="1"/>
    <xf numFmtId="0" fontId="103" fillId="4" borderId="70" xfId="153" applyFont="1" applyFill="1" applyBorder="1"/>
    <xf numFmtId="0" fontId="105" fillId="0" borderId="49" xfId="153" applyFont="1" applyBorder="1" applyProtection="1">
      <protection locked="0"/>
    </xf>
    <xf numFmtId="0" fontId="103" fillId="4" borderId="71" xfId="153" applyFont="1" applyFill="1" applyBorder="1"/>
    <xf numFmtId="0" fontId="109" fillId="4" borderId="49" xfId="153" applyFont="1" applyFill="1" applyBorder="1" applyProtection="1">
      <protection locked="0"/>
    </xf>
    <xf numFmtId="0" fontId="105" fillId="4" borderId="49" xfId="153" applyFont="1" applyFill="1" applyBorder="1" applyProtection="1">
      <protection locked="0"/>
    </xf>
    <xf numFmtId="2" fontId="103" fillId="37" borderId="2" xfId="153" applyNumberFormat="1" applyFont="1" applyFill="1" applyBorder="1" applyAlignment="1" applyProtection="1">
      <alignment horizontal="center"/>
      <protection locked="0"/>
    </xf>
    <xf numFmtId="0" fontId="103" fillId="4" borderId="49" xfId="153" applyFont="1" applyFill="1" applyBorder="1" applyProtection="1">
      <protection locked="0"/>
    </xf>
    <xf numFmtId="2" fontId="103" fillId="35" borderId="2" xfId="153" applyNumberFormat="1" applyFont="1" applyFill="1" applyBorder="1" applyAlignment="1" applyProtection="1">
      <alignment horizontal="center"/>
      <protection locked="0"/>
    </xf>
    <xf numFmtId="0" fontId="110" fillId="4" borderId="49" xfId="153" applyFont="1" applyFill="1" applyBorder="1" applyProtection="1">
      <protection locked="0"/>
    </xf>
    <xf numFmtId="0" fontId="115" fillId="0" borderId="0" xfId="153" applyFont="1" applyProtection="1">
      <protection locked="0"/>
    </xf>
    <xf numFmtId="0" fontId="1" fillId="0" borderId="0" xfId="153" quotePrefix="1" applyProtection="1">
      <protection locked="0"/>
    </xf>
    <xf numFmtId="0" fontId="103" fillId="0" borderId="0" xfId="153" applyFont="1" applyAlignment="1" applyProtection="1">
      <alignment horizontal="center"/>
      <protection locked="0"/>
    </xf>
    <xf numFmtId="0" fontId="105" fillId="4" borderId="49" xfId="153" applyFont="1" applyFill="1" applyBorder="1" applyAlignment="1" applyProtection="1">
      <alignment horizontal="left" wrapText="1"/>
      <protection locked="0"/>
    </xf>
    <xf numFmtId="0" fontId="115" fillId="0" borderId="71" xfId="153" applyFont="1" applyBorder="1" applyProtection="1">
      <protection locked="0"/>
    </xf>
    <xf numFmtId="181" fontId="105" fillId="34" borderId="2" xfId="153" applyNumberFormat="1" applyFont="1" applyFill="1" applyBorder="1" applyAlignment="1" applyProtection="1">
      <alignment horizontal="center"/>
      <protection locked="0"/>
    </xf>
    <xf numFmtId="2" fontId="103" fillId="37" borderId="2" xfId="153" applyNumberFormat="1" applyFont="1" applyFill="1" applyBorder="1" applyProtection="1">
      <protection locked="0"/>
    </xf>
    <xf numFmtId="0" fontId="103" fillId="0" borderId="0" xfId="153" quotePrefix="1" applyFont="1" applyProtection="1">
      <protection locked="0"/>
    </xf>
    <xf numFmtId="0" fontId="103" fillId="0" borderId="0" xfId="153" applyFont="1" applyAlignment="1" applyProtection="1">
      <alignment horizontal="left" indent="4"/>
      <protection locked="0"/>
    </xf>
    <xf numFmtId="0" fontId="103" fillId="46" borderId="0" xfId="153" applyFont="1" applyFill="1" applyProtection="1">
      <protection locked="0"/>
    </xf>
    <xf numFmtId="0" fontId="1" fillId="46" borderId="0" xfId="153" applyFill="1" applyProtection="1">
      <protection locked="0"/>
    </xf>
    <xf numFmtId="0" fontId="107" fillId="4" borderId="44" xfId="153" applyFont="1" applyFill="1" applyBorder="1" applyAlignment="1" applyProtection="1">
      <alignment vertical="top"/>
      <protection locked="0"/>
    </xf>
    <xf numFmtId="170" fontId="1" fillId="0" borderId="69" xfId="153" applyNumberFormat="1" applyBorder="1" applyAlignment="1">
      <alignment vertical="center"/>
    </xf>
    <xf numFmtId="170" fontId="103" fillId="0" borderId="69" xfId="153" applyNumberFormat="1" applyFont="1" applyBorder="1" applyAlignment="1">
      <alignment vertical="center"/>
    </xf>
    <xf numFmtId="170" fontId="103" fillId="0" borderId="70" xfId="153" applyNumberFormat="1" applyFont="1" applyBorder="1" applyAlignment="1">
      <alignment vertical="center"/>
    </xf>
    <xf numFmtId="170" fontId="103" fillId="0" borderId="49" xfId="153" applyNumberFormat="1" applyFont="1" applyBorder="1" applyAlignment="1">
      <alignment vertical="center"/>
    </xf>
    <xf numFmtId="170" fontId="103" fillId="0" borderId="71" xfId="153" applyNumberFormat="1" applyFont="1" applyBorder="1" applyAlignment="1">
      <alignment vertical="center"/>
    </xf>
    <xf numFmtId="0" fontId="108" fillId="0" borderId="2" xfId="153" applyFont="1" applyBorder="1" applyAlignment="1" applyProtection="1">
      <alignment horizontal="center"/>
      <protection locked="0"/>
    </xf>
    <xf numFmtId="164" fontId="103" fillId="37" borderId="2" xfId="153" applyNumberFormat="1" applyFont="1" applyFill="1" applyBorder="1" applyProtection="1">
      <protection locked="0"/>
    </xf>
    <xf numFmtId="0" fontId="108" fillId="0" borderId="0" xfId="153" applyFont="1" applyAlignment="1" applyProtection="1">
      <alignment horizontal="center"/>
      <protection locked="0"/>
    </xf>
    <xf numFmtId="0" fontId="103" fillId="4" borderId="48" xfId="153" applyFont="1" applyFill="1" applyBorder="1" applyProtection="1">
      <protection locked="0"/>
    </xf>
    <xf numFmtId="0" fontId="115" fillId="0" borderId="1" xfId="153" applyFont="1" applyBorder="1" applyProtection="1">
      <protection locked="0"/>
    </xf>
    <xf numFmtId="0" fontId="108" fillId="0" borderId="1" xfId="153" applyFont="1" applyBorder="1" applyAlignment="1" applyProtection="1">
      <alignment horizontal="center"/>
      <protection locked="0"/>
    </xf>
    <xf numFmtId="170" fontId="103" fillId="0" borderId="26" xfId="153" applyNumberFormat="1" applyFont="1" applyBorder="1" applyAlignment="1">
      <alignment vertical="center"/>
    </xf>
    <xf numFmtId="0" fontId="103" fillId="4" borderId="0" xfId="153" applyFont="1" applyFill="1" applyProtection="1">
      <protection locked="0"/>
    </xf>
    <xf numFmtId="0" fontId="108" fillId="4" borderId="44" xfId="153" applyFont="1" applyFill="1" applyBorder="1" applyProtection="1">
      <protection locked="0"/>
    </xf>
    <xf numFmtId="170" fontId="116" fillId="0" borderId="71" xfId="153" applyNumberFormat="1" applyFont="1" applyBorder="1" applyAlignment="1">
      <alignment vertical="center"/>
    </xf>
    <xf numFmtId="170" fontId="116" fillId="0" borderId="0" xfId="153" applyNumberFormat="1" applyFont="1" applyAlignment="1">
      <alignment vertical="center"/>
    </xf>
    <xf numFmtId="0" fontId="109" fillId="4" borderId="0" xfId="153" applyFont="1" applyFill="1" applyProtection="1">
      <protection locked="0"/>
    </xf>
    <xf numFmtId="0" fontId="105" fillId="0" borderId="0" xfId="153" applyFont="1" applyAlignment="1" applyProtection="1">
      <alignment vertical="top"/>
      <protection locked="0"/>
    </xf>
    <xf numFmtId="0" fontId="115" fillId="0" borderId="69" xfId="153" applyFont="1" applyBorder="1" applyProtection="1">
      <protection locked="0"/>
    </xf>
    <xf numFmtId="0" fontId="108" fillId="4" borderId="49" xfId="153" applyFont="1" applyFill="1" applyBorder="1" applyProtection="1">
      <protection locked="0"/>
    </xf>
    <xf numFmtId="170" fontId="109" fillId="0" borderId="71" xfId="153" applyNumberFormat="1" applyFont="1" applyBorder="1" applyAlignment="1">
      <alignment vertical="center"/>
    </xf>
    <xf numFmtId="0" fontId="103" fillId="4" borderId="44" xfId="153" applyFont="1" applyFill="1" applyBorder="1" applyProtection="1">
      <protection locked="0"/>
    </xf>
    <xf numFmtId="0" fontId="109" fillId="0" borderId="49" xfId="153" applyFont="1" applyBorder="1" applyProtection="1">
      <protection locked="0"/>
    </xf>
    <xf numFmtId="164" fontId="103" fillId="35" borderId="2" xfId="153" applyNumberFormat="1" applyFont="1" applyFill="1" applyBorder="1" applyProtection="1">
      <protection locked="0"/>
    </xf>
    <xf numFmtId="170" fontId="153" fillId="0" borderId="71" xfId="153" applyNumberFormat="1" applyFont="1" applyBorder="1" applyAlignment="1">
      <alignment vertical="center"/>
    </xf>
    <xf numFmtId="170" fontId="153" fillId="0" borderId="0" xfId="153" applyNumberFormat="1" applyFont="1" applyAlignment="1">
      <alignment vertical="center"/>
    </xf>
    <xf numFmtId="164" fontId="103" fillId="34" borderId="17" xfId="153" applyNumberFormat="1" applyFont="1" applyFill="1" applyBorder="1" applyProtection="1">
      <protection locked="0"/>
    </xf>
    <xf numFmtId="164" fontId="103" fillId="34" borderId="2" xfId="153" applyNumberFormat="1" applyFont="1" applyFill="1" applyBorder="1" applyProtection="1">
      <protection locked="0"/>
    </xf>
    <xf numFmtId="0" fontId="20" fillId="0" borderId="49" xfId="153" applyFont="1" applyBorder="1" applyAlignment="1">
      <alignment horizontal="left"/>
    </xf>
    <xf numFmtId="0" fontId="109" fillId="4" borderId="48" xfId="153" applyFont="1" applyFill="1" applyBorder="1" applyProtection="1">
      <protection locked="0"/>
    </xf>
    <xf numFmtId="0" fontId="109" fillId="4" borderId="44" xfId="153" applyFont="1" applyFill="1" applyBorder="1" applyProtection="1">
      <protection locked="0"/>
    </xf>
    <xf numFmtId="0" fontId="1" fillId="4" borderId="0" xfId="153" applyFill="1" applyProtection="1">
      <protection locked="0"/>
    </xf>
    <xf numFmtId="196" fontId="103" fillId="36" borderId="2" xfId="153" applyNumberFormat="1" applyFont="1" applyFill="1" applyBorder="1" applyProtection="1">
      <protection locked="0"/>
    </xf>
    <xf numFmtId="0" fontId="103" fillId="0" borderId="72" xfId="153" applyFont="1" applyBorder="1" applyProtection="1">
      <protection locked="0"/>
    </xf>
    <xf numFmtId="164" fontId="105" fillId="35" borderId="73" xfId="153" applyNumberFormat="1" applyFont="1" applyFill="1" applyBorder="1" applyProtection="1">
      <protection locked="0"/>
    </xf>
    <xf numFmtId="164" fontId="105" fillId="35" borderId="74" xfId="153" applyNumberFormat="1" applyFont="1" applyFill="1" applyBorder="1" applyProtection="1">
      <protection locked="0"/>
    </xf>
    <xf numFmtId="164" fontId="105" fillId="35" borderId="75" xfId="153" applyNumberFormat="1" applyFont="1" applyFill="1" applyBorder="1" applyProtection="1">
      <protection locked="0"/>
    </xf>
    <xf numFmtId="0" fontId="32" fillId="33" borderId="0" xfId="153" applyFont="1" applyFill="1" applyAlignment="1">
      <alignment vertical="top"/>
    </xf>
    <xf numFmtId="0" fontId="93" fillId="33" borderId="68" xfId="153" applyFont="1" applyFill="1" applyBorder="1"/>
    <xf numFmtId="0" fontId="93" fillId="33" borderId="19" xfId="153" applyFont="1" applyFill="1" applyBorder="1"/>
    <xf numFmtId="0" fontId="92" fillId="33" borderId="19" xfId="153" applyFont="1" applyFill="1" applyBorder="1"/>
    <xf numFmtId="170" fontId="131" fillId="4" borderId="0" xfId="153" applyNumberFormat="1" applyFont="1" applyFill="1" applyAlignment="1">
      <alignment vertical="center"/>
    </xf>
    <xf numFmtId="170" fontId="1" fillId="4" borderId="0" xfId="153" applyNumberFormat="1" applyFill="1" applyAlignment="1">
      <alignment vertical="center"/>
    </xf>
    <xf numFmtId="170" fontId="1" fillId="4" borderId="0" xfId="153" applyNumberFormat="1" applyFill="1" applyAlignment="1">
      <alignment horizontal="left" vertical="center" indent="1"/>
    </xf>
    <xf numFmtId="0" fontId="1" fillId="4" borderId="0" xfId="153" applyFill="1" applyAlignment="1">
      <alignment vertical="center"/>
    </xf>
    <xf numFmtId="170" fontId="1" fillId="4" borderId="19" xfId="153" applyNumberFormat="1" applyFill="1" applyBorder="1" applyAlignment="1">
      <alignment vertical="center"/>
    </xf>
    <xf numFmtId="170" fontId="1" fillId="4" borderId="19" xfId="153" applyNumberFormat="1" applyFill="1" applyBorder="1" applyAlignment="1">
      <alignment horizontal="left" vertical="center" indent="1"/>
    </xf>
    <xf numFmtId="0" fontId="1" fillId="4" borderId="19" xfId="153" applyFill="1" applyBorder="1" applyAlignment="1">
      <alignment vertical="center"/>
    </xf>
    <xf numFmtId="170" fontId="1" fillId="35" borderId="0" xfId="153" applyNumberFormat="1" applyFill="1" applyAlignment="1">
      <alignment vertical="center"/>
    </xf>
    <xf numFmtId="170" fontId="1" fillId="4" borderId="22" xfId="153" applyNumberFormat="1" applyFill="1" applyBorder="1" applyAlignment="1">
      <alignment vertical="center"/>
    </xf>
    <xf numFmtId="170" fontId="1" fillId="35" borderId="19" xfId="153" applyNumberFormat="1" applyFill="1" applyBorder="1" applyAlignment="1">
      <alignment vertical="center"/>
    </xf>
    <xf numFmtId="198" fontId="131" fillId="4" borderId="0" xfId="153" applyNumberFormat="1" applyFont="1" applyFill="1" applyAlignment="1">
      <alignment vertical="center"/>
    </xf>
    <xf numFmtId="197" fontId="28" fillId="4" borderId="0" xfId="153" applyNumberFormat="1" applyFont="1" applyFill="1" applyAlignment="1">
      <alignment vertical="center"/>
    </xf>
    <xf numFmtId="170" fontId="155" fillId="4" borderId="0" xfId="153" applyNumberFormat="1" applyFont="1" applyFill="1" applyAlignment="1">
      <alignment vertical="center"/>
    </xf>
    <xf numFmtId="0" fontId="131" fillId="4" borderId="0" xfId="153" applyFont="1" applyFill="1" applyAlignment="1">
      <alignment vertical="center"/>
    </xf>
    <xf numFmtId="170" fontId="131" fillId="4" borderId="19" xfId="153" applyNumberFormat="1" applyFont="1" applyFill="1" applyBorder="1" applyAlignment="1">
      <alignment vertical="center"/>
    </xf>
    <xf numFmtId="0" fontId="131" fillId="4" borderId="19" xfId="153" applyFont="1" applyFill="1" applyBorder="1" applyAlignment="1">
      <alignment vertical="center"/>
    </xf>
    <xf numFmtId="170" fontId="131" fillId="37" borderId="0" xfId="153" applyNumberFormat="1" applyFont="1" applyFill="1" applyAlignment="1">
      <alignment vertical="center"/>
    </xf>
    <xf numFmtId="170" fontId="131" fillId="4" borderId="22" xfId="153" applyNumberFormat="1" applyFont="1" applyFill="1" applyBorder="1" applyAlignment="1">
      <alignment vertical="center"/>
    </xf>
    <xf numFmtId="170" fontId="131" fillId="35" borderId="0" xfId="153" applyNumberFormat="1" applyFont="1" applyFill="1" applyAlignment="1">
      <alignment vertical="center"/>
    </xf>
    <xf numFmtId="170" fontId="131" fillId="35" borderId="19" xfId="153" applyNumberFormat="1" applyFont="1" applyFill="1" applyBorder="1" applyAlignment="1">
      <alignment vertical="center"/>
    </xf>
    <xf numFmtId="197" fontId="43" fillId="4" borderId="0" xfId="153" applyNumberFormat="1" applyFont="1" applyFill="1" applyAlignment="1">
      <alignment vertical="center"/>
    </xf>
    <xf numFmtId="0" fontId="103" fillId="0" borderId="0" xfId="153" applyFont="1" applyFill="1" applyBorder="1" applyProtection="1">
      <protection locked="0"/>
    </xf>
    <xf numFmtId="0" fontId="28" fillId="0" borderId="0" xfId="153" applyFont="1" applyBorder="1" applyProtection="1">
      <protection locked="0"/>
    </xf>
    <xf numFmtId="0" fontId="0" fillId="0" borderId="0" xfId="0" applyFont="1" applyBorder="1"/>
    <xf numFmtId="0" fontId="105" fillId="0" borderId="0" xfId="153" applyFont="1" applyFill="1" applyBorder="1" applyProtection="1">
      <protection locked="0"/>
    </xf>
    <xf numFmtId="0" fontId="0" fillId="0" borderId="0" xfId="0" applyFont="1" applyFill="1" applyBorder="1"/>
    <xf numFmtId="0" fontId="0" fillId="2" borderId="0" xfId="0" applyFill="1"/>
    <xf numFmtId="0" fontId="91" fillId="2" borderId="0" xfId="0" applyFont="1" applyFill="1"/>
    <xf numFmtId="0" fontId="45" fillId="2" borderId="0" xfId="0" applyFont="1" applyFill="1"/>
    <xf numFmtId="0" fontId="0" fillId="0" borderId="0" xfId="0" applyFill="1" applyBorder="1"/>
    <xf numFmtId="0" fontId="123" fillId="39" borderId="0" xfId="0" applyFont="1" applyFill="1" applyBorder="1" applyAlignment="1">
      <alignment horizontal="center"/>
    </xf>
    <xf numFmtId="2" fontId="123" fillId="0" borderId="0" xfId="0" applyNumberFormat="1" applyFont="1" applyFill="1" applyBorder="1" applyAlignment="1">
      <alignment horizontal="center"/>
    </xf>
    <xf numFmtId="2" fontId="123" fillId="0" borderId="19" xfId="0" applyNumberFormat="1" applyFont="1" applyFill="1" applyBorder="1" applyAlignment="1">
      <alignment horizontal="center"/>
    </xf>
    <xf numFmtId="0" fontId="123" fillId="0" borderId="16" xfId="0" applyFont="1" applyFill="1" applyBorder="1" applyAlignment="1">
      <alignment horizontal="center"/>
    </xf>
    <xf numFmtId="0" fontId="123" fillId="0" borderId="32" xfId="0" applyFont="1" applyFill="1" applyBorder="1" applyAlignment="1">
      <alignment horizontal="center"/>
    </xf>
    <xf numFmtId="0" fontId="123" fillId="0" borderId="17" xfId="0" applyFont="1" applyFill="1" applyBorder="1" applyAlignment="1">
      <alignment horizontal="center"/>
    </xf>
    <xf numFmtId="0" fontId="123" fillId="0" borderId="2" xfId="0" applyFont="1" applyFill="1" applyBorder="1" applyAlignment="1">
      <alignment horizontal="center"/>
    </xf>
    <xf numFmtId="0" fontId="123" fillId="0" borderId="24" xfId="0" applyFont="1" applyBorder="1" applyAlignment="1">
      <alignment horizontal="center"/>
    </xf>
    <xf numFmtId="0" fontId="123" fillId="0" borderId="22" xfId="0" applyFont="1" applyBorder="1" applyAlignment="1">
      <alignment horizontal="center"/>
    </xf>
    <xf numFmtId="2" fontId="123" fillId="0" borderId="22" xfId="0" applyNumberFormat="1" applyFont="1" applyBorder="1" applyAlignment="1">
      <alignment horizontal="center"/>
    </xf>
    <xf numFmtId="0" fontId="123" fillId="0" borderId="45" xfId="0" applyFont="1" applyBorder="1" applyAlignment="1">
      <alignment horizontal="center"/>
    </xf>
    <xf numFmtId="0" fontId="123" fillId="0" borderId="51" xfId="0" applyFont="1" applyBorder="1" applyAlignment="1">
      <alignment horizontal="center"/>
    </xf>
    <xf numFmtId="2" fontId="123" fillId="0" borderId="0" xfId="0" applyNumberFormat="1" applyFont="1" applyAlignment="1">
      <alignment horizontal="center"/>
    </xf>
    <xf numFmtId="0" fontId="123" fillId="0" borderId="3" xfId="0" applyFont="1" applyBorder="1" applyAlignment="1">
      <alignment horizontal="center"/>
    </xf>
    <xf numFmtId="0" fontId="123" fillId="0" borderId="19" xfId="0" applyFont="1" applyBorder="1" applyAlignment="1">
      <alignment horizontal="center"/>
    </xf>
    <xf numFmtId="176" fontId="123" fillId="16" borderId="24" xfId="0" applyNumberFormat="1" applyFont="1" applyFill="1" applyBorder="1" applyAlignment="1">
      <alignment horizontal="center"/>
    </xf>
    <xf numFmtId="176" fontId="123" fillId="16" borderId="51" xfId="0" applyNumberFormat="1" applyFont="1" applyFill="1" applyBorder="1" applyAlignment="1">
      <alignment horizontal="center"/>
    </xf>
    <xf numFmtId="176" fontId="123" fillId="16" borderId="3" xfId="0" applyNumberFormat="1" applyFont="1" applyFill="1" applyBorder="1" applyAlignment="1">
      <alignment horizontal="center"/>
    </xf>
    <xf numFmtId="0" fontId="123" fillId="0" borderId="23" xfId="0" applyFont="1" applyFill="1" applyBorder="1" applyAlignment="1">
      <alignment horizontal="left"/>
    </xf>
    <xf numFmtId="180" fontId="0" fillId="0" borderId="0" xfId="0" applyNumberFormat="1"/>
    <xf numFmtId="0" fontId="52" fillId="0" borderId="2" xfId="151" applyFont="1" applyBorder="1" applyAlignment="1">
      <alignment vertical="center" wrapText="1"/>
    </xf>
    <xf numFmtId="0" fontId="52" fillId="0" borderId="2" xfId="50" applyFont="1" applyBorder="1"/>
    <xf numFmtId="174" fontId="52" fillId="0" borderId="2" xfId="146" applyNumberFormat="1" applyFont="1" applyBorder="1"/>
    <xf numFmtId="204" fontId="52" fillId="0" borderId="2" xfId="50" applyNumberFormat="1" applyFont="1" applyBorder="1"/>
    <xf numFmtId="170" fontId="103" fillId="0" borderId="0" xfId="0" applyNumberFormat="1" applyFont="1" applyAlignment="1">
      <alignment vertical="center"/>
    </xf>
    <xf numFmtId="0" fontId="32" fillId="0" borderId="0" xfId="5" applyFont="1" applyFill="1" applyAlignment="1">
      <alignment wrapText="1"/>
    </xf>
    <xf numFmtId="0" fontId="168" fillId="0" borderId="0" xfId="55" applyFont="1" applyFill="1" applyBorder="1" applyAlignment="1">
      <alignment horizontal="left"/>
    </xf>
    <xf numFmtId="0" fontId="103" fillId="37" borderId="2" xfId="153" applyFont="1" applyFill="1" applyBorder="1" applyProtection="1">
      <protection locked="0"/>
    </xf>
    <xf numFmtId="164" fontId="103" fillId="37" borderId="3" xfId="153" applyNumberFormat="1" applyFont="1" applyFill="1" applyBorder="1" applyProtection="1">
      <protection locked="0"/>
    </xf>
    <xf numFmtId="0" fontId="169" fillId="0" borderId="0" xfId="0" applyFont="1"/>
    <xf numFmtId="0" fontId="1" fillId="26" borderId="2" xfId="158" applyFill="1" applyBorder="1" applyAlignment="1"/>
    <xf numFmtId="0" fontId="1" fillId="26" borderId="2" xfId="155" applyFill="1" applyBorder="1" applyAlignment="1"/>
    <xf numFmtId="171" fontId="28" fillId="25" borderId="2" xfId="8" applyNumberFormat="1" applyFont="1" applyFill="1" applyBorder="1"/>
    <xf numFmtId="185" fontId="28" fillId="37" borderId="2" xfId="153" applyNumberFormat="1" applyFont="1" applyFill="1" applyBorder="1" applyAlignment="1">
      <alignment horizontal="center"/>
    </xf>
    <xf numFmtId="0" fontId="1" fillId="0" borderId="0" xfId="153" applyFill="1" applyProtection="1">
      <protection locked="0"/>
    </xf>
    <xf numFmtId="0" fontId="25" fillId="0" borderId="0" xfId="155" applyFont="1" applyAlignment="1">
      <alignment horizontal="left" vertical="center"/>
    </xf>
    <xf numFmtId="0" fontId="1" fillId="0" borderId="0" xfId="31" applyFont="1" applyAlignment="1">
      <alignment horizontal="center"/>
    </xf>
    <xf numFmtId="14" fontId="0" fillId="0" borderId="2" xfId="0" applyNumberFormat="1" applyBorder="1"/>
    <xf numFmtId="0" fontId="19" fillId="2" borderId="0" xfId="5" applyFont="1" applyFill="1" applyBorder="1"/>
    <xf numFmtId="0" fontId="0" fillId="22" borderId="0" xfId="0" applyFill="1" applyAlignment="1">
      <alignment horizontal="left"/>
    </xf>
    <xf numFmtId="0" fontId="0" fillId="0" borderId="0" xfId="0" applyAlignment="1">
      <alignment horizontal="left"/>
    </xf>
    <xf numFmtId="0" fontId="19" fillId="2" borderId="0" xfId="5" applyFont="1" applyFill="1" applyAlignment="1">
      <alignment horizontal="left"/>
    </xf>
    <xf numFmtId="171" fontId="12" fillId="0" borderId="2" xfId="0" applyNumberFormat="1" applyFont="1" applyBorder="1" applyAlignment="1">
      <alignment horizontal="left"/>
    </xf>
    <xf numFmtId="0" fontId="0" fillId="0" borderId="2" xfId="0" applyBorder="1" applyAlignment="1">
      <alignment horizontal="left"/>
    </xf>
    <xf numFmtId="0" fontId="12" fillId="0" borderId="2" xfId="0" applyNumberFormat="1" applyFont="1" applyBorder="1" applyAlignment="1">
      <alignment horizontal="left"/>
    </xf>
    <xf numFmtId="171" fontId="3" fillId="23" borderId="0" xfId="0" applyNumberFormat="1" applyFont="1" applyFill="1" applyBorder="1" applyAlignment="1">
      <alignment horizontal="center"/>
    </xf>
    <xf numFmtId="0" fontId="12" fillId="0" borderId="0" xfId="0" applyNumberFormat="1" applyFont="1" applyAlignment="1">
      <alignment horizontal="left"/>
    </xf>
    <xf numFmtId="0" fontId="53" fillId="0" borderId="0" xfId="0" applyFont="1" applyFill="1"/>
    <xf numFmtId="0" fontId="18" fillId="0" borderId="0" xfId="55" applyFont="1" applyFill="1" applyBorder="1" applyAlignment="1">
      <alignment horizontal="left"/>
    </xf>
    <xf numFmtId="171" fontId="1" fillId="53" borderId="2" xfId="0" applyNumberFormat="1" applyFont="1" applyFill="1" applyBorder="1" applyAlignment="1">
      <alignment horizontal="center"/>
    </xf>
    <xf numFmtId="0" fontId="170" fillId="0" borderId="0" xfId="132" applyFont="1" applyAlignment="1">
      <alignment horizontal="left"/>
    </xf>
    <xf numFmtId="4" fontId="20" fillId="5" borderId="2" xfId="42" applyFont="1" applyBorder="1"/>
    <xf numFmtId="10" fontId="15" fillId="17" borderId="0" xfId="100" applyNumberFormat="1" applyBorder="1">
      <alignment vertical="center"/>
      <protection locked="0"/>
    </xf>
    <xf numFmtId="10" fontId="15" fillId="17" borderId="19" xfId="100" applyNumberFormat="1" applyBorder="1">
      <alignment vertical="center"/>
      <protection locked="0"/>
    </xf>
    <xf numFmtId="171" fontId="1" fillId="23" borderId="16" xfId="0" applyNumberFormat="1" applyFont="1" applyFill="1" applyBorder="1" applyAlignment="1">
      <alignment horizontal="center"/>
    </xf>
    <xf numFmtId="171" fontId="1" fillId="23" borderId="24" xfId="0" applyNumberFormat="1" applyFont="1" applyFill="1" applyBorder="1" applyAlignment="1">
      <alignment horizontal="center"/>
    </xf>
    <xf numFmtId="171" fontId="1" fillId="23" borderId="51" xfId="0" applyNumberFormat="1" applyFont="1" applyFill="1" applyBorder="1" applyAlignment="1">
      <alignment horizontal="center"/>
    </xf>
    <xf numFmtId="171" fontId="1" fillId="11" borderId="2" xfId="45" applyNumberFormat="1" applyFont="1" applyBorder="1"/>
    <xf numFmtId="10" fontId="20" fillId="11" borderId="2" xfId="45" applyNumberFormat="1" applyFont="1" applyBorder="1"/>
    <xf numFmtId="10" fontId="1" fillId="37" borderId="2" xfId="153" applyNumberFormat="1" applyFill="1" applyBorder="1"/>
    <xf numFmtId="171" fontId="12" fillId="23" borderId="0" xfId="0" applyNumberFormat="1" applyFont="1" applyFill="1" applyBorder="1" applyAlignment="1">
      <alignment horizontal="center"/>
    </xf>
    <xf numFmtId="168" fontId="15" fillId="17" borderId="2" xfId="100">
      <alignment vertical="center"/>
      <protection locked="0"/>
    </xf>
    <xf numFmtId="171" fontId="12" fillId="23" borderId="2" xfId="0" applyNumberFormat="1" applyFont="1" applyFill="1" applyBorder="1" applyAlignment="1">
      <alignment horizontal="center" wrapText="1"/>
    </xf>
    <xf numFmtId="0" fontId="34" fillId="49" borderId="0" xfId="0" applyFont="1" applyFill="1"/>
    <xf numFmtId="0" fontId="32" fillId="34" borderId="0" xfId="0" applyFont="1" applyFill="1"/>
    <xf numFmtId="0" fontId="34" fillId="39" borderId="0" xfId="0" applyFont="1" applyFill="1"/>
    <xf numFmtId="0" fontId="32" fillId="54" borderId="0" xfId="0" applyFont="1" applyFill="1"/>
    <xf numFmtId="0" fontId="32" fillId="53" borderId="0" xfId="0" applyFont="1" applyFill="1"/>
    <xf numFmtId="0" fontId="19" fillId="0" borderId="0" xfId="5" applyFont="1" applyFill="1"/>
    <xf numFmtId="0" fontId="51" fillId="0" borderId="2" xfId="0" applyFont="1" applyBorder="1"/>
    <xf numFmtId="0" fontId="20" fillId="55" borderId="2" xfId="40" applyFont="1" applyFill="1" applyBorder="1"/>
    <xf numFmtId="205" fontId="51" fillId="51" borderId="2" xfId="147" applyNumberFormat="1" applyFont="1" applyFill="1" applyBorder="1" applyAlignment="1">
      <alignment vertical="center" wrapText="1"/>
    </xf>
    <xf numFmtId="0" fontId="32" fillId="0" borderId="0" xfId="50" applyFont="1" applyFill="1" applyAlignment="1">
      <alignment horizontal="center" wrapText="1"/>
    </xf>
    <xf numFmtId="0" fontId="32" fillId="0" borderId="0" xfId="50" applyFont="1" applyAlignment="1">
      <alignment horizontal="center" wrapText="1"/>
    </xf>
    <xf numFmtId="0" fontId="1" fillId="0" borderId="2" xfId="117" applyFont="1" applyBorder="1" applyAlignment="1">
      <alignment horizontal="center"/>
    </xf>
    <xf numFmtId="0" fontId="1" fillId="0" borderId="0" xfId="117" applyFont="1" applyAlignment="1"/>
    <xf numFmtId="0" fontId="33" fillId="28" borderId="2" xfId="118" applyFont="1" applyFill="1" applyBorder="1"/>
    <xf numFmtId="17" fontId="23" fillId="4" borderId="2" xfId="118" applyNumberFormat="1" applyFont="1" applyFill="1" applyBorder="1" applyAlignment="1">
      <alignment horizontal="center" vertical="center"/>
    </xf>
    <xf numFmtId="0" fontId="62" fillId="4" borderId="0" xfId="118" applyFont="1" applyFill="1" applyAlignment="1">
      <alignment vertical="center"/>
    </xf>
    <xf numFmtId="0" fontId="45" fillId="0" borderId="25" xfId="129" applyFont="1" applyFill="1" applyBorder="1" applyAlignment="1"/>
    <xf numFmtId="0" fontId="0" fillId="27" borderId="2" xfId="129" applyFont="1" applyFill="1" applyBorder="1" applyAlignment="1">
      <alignment horizontal="center" vertical="center"/>
    </xf>
    <xf numFmtId="179" fontId="1" fillId="29" borderId="2" xfId="142" applyNumberFormat="1" applyFill="1" applyBorder="1"/>
    <xf numFmtId="0" fontId="45" fillId="4" borderId="2" xfId="129" applyFont="1" applyFill="1" applyBorder="1" applyAlignment="1">
      <alignment horizontal="center"/>
    </xf>
    <xf numFmtId="0" fontId="13" fillId="17" borderId="2" xfId="129" applyFill="1" applyBorder="1"/>
    <xf numFmtId="0" fontId="45" fillId="0" borderId="17" xfId="129" applyFont="1" applyFill="1" applyBorder="1" applyAlignment="1">
      <alignment horizontal="center"/>
    </xf>
    <xf numFmtId="0" fontId="13" fillId="4" borderId="18" xfId="129" applyFill="1" applyBorder="1"/>
    <xf numFmtId="0" fontId="146" fillId="0" borderId="0" xfId="50" applyFont="1" applyAlignment="1">
      <alignment wrapText="1"/>
    </xf>
    <xf numFmtId="0" fontId="146" fillId="0" borderId="0" xfId="50" applyFont="1" applyAlignment="1">
      <alignment horizontal="center" wrapText="1"/>
    </xf>
    <xf numFmtId="174" fontId="171" fillId="56" borderId="76" xfId="162" applyNumberFormat="1" applyProtection="1">
      <protection locked="0"/>
    </xf>
    <xf numFmtId="0" fontId="51" fillId="4" borderId="0" xfId="129" applyFont="1" applyFill="1"/>
    <xf numFmtId="0" fontId="52" fillId="0" borderId="0" xfId="117" applyFont="1"/>
    <xf numFmtId="0" fontId="52" fillId="4" borderId="0" xfId="117" applyFont="1" applyFill="1"/>
    <xf numFmtId="0" fontId="105" fillId="0" borderId="49" xfId="153" applyFont="1" applyFill="1" applyBorder="1" applyProtection="1">
      <protection locked="0"/>
    </xf>
    <xf numFmtId="0" fontId="110" fillId="0" borderId="49" xfId="153" applyFont="1" applyFill="1" applyBorder="1" applyProtection="1">
      <protection locked="0"/>
    </xf>
    <xf numFmtId="0" fontId="103" fillId="0" borderId="49" xfId="153" applyFont="1" applyFill="1" applyBorder="1" applyProtection="1">
      <protection locked="0"/>
    </xf>
    <xf numFmtId="0" fontId="172" fillId="28" borderId="0" xfId="118" applyFont="1" applyFill="1"/>
    <xf numFmtId="0" fontId="110" fillId="38" borderId="2" xfId="94" applyNumberFormat="1" applyFont="1" applyFill="1" applyBorder="1" applyAlignment="1">
      <alignment horizontal="center" vertical="center"/>
    </xf>
    <xf numFmtId="172" fontId="23" fillId="27" borderId="2" xfId="118" applyNumberFormat="1" applyFont="1" applyFill="1" applyBorder="1" applyAlignment="1">
      <alignment vertical="center"/>
    </xf>
    <xf numFmtId="172" fontId="61" fillId="27" borderId="2" xfId="118" applyNumberFormat="1" applyFont="1" applyFill="1" applyBorder="1" applyAlignment="1">
      <alignment vertical="center"/>
    </xf>
    <xf numFmtId="172" fontId="23" fillId="27" borderId="35" xfId="118" applyNumberFormat="1" applyFont="1" applyFill="1" applyBorder="1" applyAlignment="1">
      <alignment vertical="center"/>
    </xf>
    <xf numFmtId="172" fontId="61" fillId="27" borderId="35" xfId="118" applyNumberFormat="1" applyFont="1" applyFill="1" applyBorder="1" applyAlignment="1">
      <alignment vertical="center"/>
    </xf>
    <xf numFmtId="172" fontId="23" fillId="27" borderId="17" xfId="118" applyNumberFormat="1" applyFont="1" applyFill="1" applyBorder="1" applyAlignment="1">
      <alignment vertical="center"/>
    </xf>
    <xf numFmtId="171" fontId="34" fillId="0" borderId="0" xfId="117" applyNumberFormat="1" applyFont="1" applyFill="1" applyBorder="1"/>
    <xf numFmtId="0" fontId="28" fillId="0" borderId="51" xfId="117" applyFont="1" applyFill="1" applyBorder="1" applyAlignment="1">
      <alignment wrapText="1"/>
    </xf>
    <xf numFmtId="0" fontId="1" fillId="0" borderId="2" xfId="117" applyFont="1" applyFill="1" applyBorder="1" applyAlignment="1">
      <alignment wrapText="1"/>
    </xf>
    <xf numFmtId="0" fontId="1" fillId="0" borderId="2" xfId="117" applyFont="1" applyFill="1" applyBorder="1"/>
    <xf numFmtId="0" fontId="28" fillId="0" borderId="2" xfId="117" applyFont="1" applyFill="1" applyBorder="1" applyAlignment="1">
      <alignment wrapText="1"/>
    </xf>
    <xf numFmtId="0" fontId="28" fillId="0" borderId="3" xfId="117" applyFont="1" applyFill="1" applyBorder="1" applyAlignment="1">
      <alignment wrapText="1"/>
    </xf>
    <xf numFmtId="0" fontId="32" fillId="0" borderId="2" xfId="117" applyFont="1" applyFill="1" applyBorder="1" applyAlignment="1">
      <alignment wrapText="1"/>
    </xf>
    <xf numFmtId="0" fontId="28" fillId="0" borderId="2" xfId="117" applyFont="1" applyFill="1" applyBorder="1"/>
    <xf numFmtId="0" fontId="1" fillId="0" borderId="0" xfId="117" applyFont="1" applyFill="1"/>
    <xf numFmtId="0" fontId="32" fillId="0" borderId="24" xfId="117" applyFont="1" applyFill="1" applyBorder="1" applyAlignment="1">
      <alignment wrapText="1"/>
    </xf>
    <xf numFmtId="0" fontId="34" fillId="0" borderId="16" xfId="117" applyFont="1" applyFill="1" applyBorder="1" applyAlignment="1">
      <alignment wrapText="1"/>
    </xf>
    <xf numFmtId="164" fontId="78" fillId="29" borderId="16" xfId="118" applyNumberFormat="1" applyFont="1" applyFill="1" applyBorder="1" applyAlignment="1"/>
    <xf numFmtId="164" fontId="78" fillId="29" borderId="17" xfId="118" applyNumberFormat="1" applyFont="1" applyFill="1" applyBorder="1" applyAlignment="1"/>
    <xf numFmtId="0" fontId="1" fillId="4" borderId="2" xfId="117" applyFont="1" applyFill="1" applyBorder="1"/>
    <xf numFmtId="0" fontId="1" fillId="4" borderId="2" xfId="117" applyFont="1" applyFill="1" applyBorder="1" applyAlignment="1">
      <alignment wrapText="1"/>
    </xf>
    <xf numFmtId="0" fontId="103" fillId="35" borderId="2" xfId="153" applyNumberFormat="1" applyFont="1" applyFill="1" applyBorder="1" applyProtection="1">
      <protection locked="0"/>
    </xf>
    <xf numFmtId="0" fontId="105" fillId="35" borderId="73" xfId="153" applyNumberFormat="1" applyFont="1" applyFill="1" applyBorder="1" applyProtection="1">
      <protection locked="0"/>
    </xf>
    <xf numFmtId="0" fontId="0" fillId="0" borderId="2" xfId="0" applyFill="1" applyBorder="1"/>
    <xf numFmtId="0" fontId="1" fillId="0" borderId="0" xfId="0" applyNumberFormat="1" applyFont="1" applyFill="1" applyBorder="1" applyAlignment="1">
      <alignment horizontal="left"/>
    </xf>
    <xf numFmtId="0" fontId="1" fillId="25" borderId="0" xfId="153" applyFill="1" applyProtection="1">
      <protection locked="0"/>
    </xf>
    <xf numFmtId="0" fontId="103" fillId="25" borderId="49" xfId="153" applyFont="1" applyFill="1" applyBorder="1" applyProtection="1">
      <protection locked="0"/>
    </xf>
    <xf numFmtId="0" fontId="17" fillId="25" borderId="0" xfId="118" applyFill="1"/>
    <xf numFmtId="0" fontId="53" fillId="25" borderId="0" xfId="0" applyFont="1" applyFill="1"/>
    <xf numFmtId="0" fontId="28" fillId="25" borderId="0" xfId="153" applyFont="1" applyFill="1" applyProtection="1">
      <protection locked="0"/>
    </xf>
    <xf numFmtId="14" fontId="19" fillId="2" borderId="0" xfId="5" applyNumberFormat="1" applyFont="1" applyFill="1"/>
    <xf numFmtId="14" fontId="12" fillId="23" borderId="2" xfId="0" applyNumberFormat="1" applyFont="1" applyFill="1" applyBorder="1" applyAlignment="1">
      <alignment horizontal="center"/>
    </xf>
    <xf numFmtId="14" fontId="12" fillId="0" borderId="2" xfId="0" applyNumberFormat="1" applyFont="1" applyBorder="1" applyAlignment="1">
      <alignment horizontal="center"/>
    </xf>
    <xf numFmtId="14" fontId="12" fillId="0" borderId="0" xfId="0" applyNumberFormat="1" applyFont="1" applyFill="1" applyBorder="1" applyAlignment="1">
      <alignment horizontal="center"/>
    </xf>
    <xf numFmtId="14" fontId="0" fillId="22" borderId="0" xfId="0" applyNumberFormat="1" applyFill="1"/>
    <xf numFmtId="0" fontId="174" fillId="0" borderId="0" xfId="0" applyFont="1"/>
    <xf numFmtId="0" fontId="174" fillId="0" borderId="0" xfId="0" applyFont="1" applyFill="1" applyBorder="1"/>
    <xf numFmtId="0" fontId="174" fillId="0" borderId="0" xfId="0" applyFont="1" applyBorder="1"/>
    <xf numFmtId="0" fontId="175" fillId="0" borderId="0" xfId="0" applyFont="1"/>
    <xf numFmtId="0" fontId="28" fillId="0" borderId="0" xfId="153" applyFont="1" applyFill="1" applyBorder="1" applyProtection="1">
      <protection locked="0"/>
    </xf>
    <xf numFmtId="170" fontId="103" fillId="0" borderId="0" xfId="153" applyNumberFormat="1" applyFont="1" applyFill="1" applyAlignment="1">
      <alignment vertical="center"/>
    </xf>
    <xf numFmtId="0" fontId="103" fillId="0" borderId="0" xfId="153" applyFont="1" applyFill="1" applyAlignment="1" applyProtection="1">
      <alignment horizontal="center"/>
      <protection locked="0"/>
    </xf>
    <xf numFmtId="171" fontId="20" fillId="0" borderId="0" xfId="45" applyNumberFormat="1" applyFont="1" applyFill="1" applyBorder="1"/>
    <xf numFmtId="0" fontId="91" fillId="0" borderId="0" xfId="0" applyFont="1" applyFill="1"/>
    <xf numFmtId="0" fontId="34" fillId="0" borderId="0" xfId="117" applyFont="1" applyAlignment="1">
      <alignment horizontal="right"/>
    </xf>
    <xf numFmtId="0" fontId="32" fillId="0" borderId="0" xfId="117" applyFont="1" applyFill="1" applyBorder="1" applyAlignment="1">
      <alignment wrapText="1"/>
    </xf>
    <xf numFmtId="0" fontId="34" fillId="0" borderId="0" xfId="117" applyFont="1" applyFill="1" applyBorder="1" applyAlignment="1">
      <alignment wrapText="1"/>
    </xf>
    <xf numFmtId="0" fontId="34" fillId="0" borderId="0" xfId="117" applyFont="1" applyFill="1" applyBorder="1"/>
    <xf numFmtId="0" fontId="52" fillId="0" borderId="0" xfId="117" applyFont="1" applyFill="1"/>
    <xf numFmtId="0" fontId="92" fillId="4" borderId="0" xfId="153" applyFont="1" applyFill="1" applyBorder="1"/>
    <xf numFmtId="168" fontId="1" fillId="17" borderId="2" xfId="100" applyFont="1">
      <alignment vertical="center"/>
      <protection locked="0"/>
    </xf>
    <xf numFmtId="0" fontId="176" fillId="0" borderId="0" xfId="163" applyFont="1" applyProtection="1">
      <protection locked="0"/>
    </xf>
    <xf numFmtId="4" fontId="1" fillId="11" borderId="0" xfId="157"/>
    <xf numFmtId="176" fontId="176" fillId="0" borderId="0" xfId="163" applyNumberFormat="1" applyFont="1"/>
    <xf numFmtId="176" fontId="28" fillId="4" borderId="0" xfId="164" applyNumberFormat="1" applyFont="1" applyFill="1" applyAlignment="1">
      <alignment horizontal="left"/>
    </xf>
    <xf numFmtId="0" fontId="28" fillId="28" borderId="0" xfId="165" applyFont="1" applyFill="1" applyAlignment="1" applyProtection="1">
      <alignment vertical="top"/>
      <protection locked="0"/>
    </xf>
    <xf numFmtId="0" fontId="27" fillId="0" borderId="0" xfId="163" applyFont="1" applyProtection="1">
      <protection locked="0"/>
    </xf>
    <xf numFmtId="176" fontId="176" fillId="0" borderId="0" xfId="163" applyNumberFormat="1" applyFont="1" applyProtection="1">
      <protection locked="0"/>
    </xf>
    <xf numFmtId="2" fontId="1" fillId="10" borderId="2" xfId="140" applyNumberFormat="1" applyBorder="1"/>
    <xf numFmtId="0" fontId="28" fillId="0" borderId="0" xfId="163" applyFont="1" applyAlignment="1" applyProtection="1">
      <alignment horizontal="center"/>
      <protection locked="0"/>
    </xf>
    <xf numFmtId="0" fontId="32" fillId="0" borderId="0" xfId="163" applyFont="1" applyAlignment="1" applyProtection="1">
      <alignment horizontal="center"/>
      <protection locked="0"/>
    </xf>
    <xf numFmtId="0" fontId="177" fillId="0" borderId="0" xfId="163" applyFont="1" applyProtection="1">
      <protection locked="0"/>
    </xf>
    <xf numFmtId="0" fontId="176" fillId="0" borderId="0" xfId="163" applyFont="1"/>
    <xf numFmtId="0" fontId="178" fillId="0" borderId="0" xfId="163" applyFont="1"/>
    <xf numFmtId="0" fontId="179" fillId="0" borderId="0" xfId="163" applyFont="1"/>
    <xf numFmtId="0" fontId="180" fillId="0" borderId="0" xfId="163" applyFont="1"/>
    <xf numFmtId="0" fontId="176" fillId="0" borderId="0" xfId="163" applyFont="1" applyAlignment="1" applyProtection="1">
      <alignment horizontal="center"/>
      <protection locked="0"/>
    </xf>
    <xf numFmtId="0" fontId="181" fillId="0" borderId="0" xfId="163" applyFont="1"/>
    <xf numFmtId="0" fontId="28" fillId="28" borderId="0" xfId="165" applyFont="1" applyFill="1" applyAlignment="1">
      <alignment vertical="top"/>
    </xf>
    <xf numFmtId="0" fontId="92" fillId="0" borderId="0" xfId="166" applyFont="1"/>
    <xf numFmtId="0" fontId="28" fillId="0" borderId="0" xfId="165" applyFont="1" applyAlignment="1" applyProtection="1">
      <alignment vertical="top"/>
      <protection locked="0"/>
    </xf>
    <xf numFmtId="0" fontId="93" fillId="33" borderId="1" xfId="153" applyFont="1" applyFill="1" applyBorder="1"/>
    <xf numFmtId="0" fontId="32" fillId="4" borderId="0" xfId="167" applyFont="1" applyFill="1"/>
    <xf numFmtId="0" fontId="94" fillId="4" borderId="0" xfId="167" applyFont="1" applyFill="1"/>
    <xf numFmtId="0" fontId="27" fillId="4" borderId="0" xfId="167" applyFont="1" applyFill="1"/>
    <xf numFmtId="0" fontId="96" fillId="0" borderId="2" xfId="167" applyFont="1" applyBorder="1" applyAlignment="1">
      <alignment horizontal="center"/>
    </xf>
    <xf numFmtId="0" fontId="1" fillId="0" borderId="0" xfId="167"/>
    <xf numFmtId="0" fontId="1" fillId="0" borderId="0" xfId="167" applyAlignment="1">
      <alignment horizontal="left"/>
    </xf>
    <xf numFmtId="0" fontId="34" fillId="4" borderId="49" xfId="167" applyFont="1" applyFill="1" applyBorder="1" applyAlignment="1">
      <alignment horizontal="left"/>
    </xf>
    <xf numFmtId="0" fontId="1" fillId="4" borderId="49" xfId="167" applyFill="1" applyBorder="1"/>
    <xf numFmtId="0" fontId="1" fillId="4" borderId="0" xfId="167" applyFill="1" applyAlignment="1">
      <alignment horizontal="left"/>
    </xf>
    <xf numFmtId="0" fontId="1" fillId="4" borderId="0" xfId="167" applyFill="1"/>
    <xf numFmtId="170" fontId="28" fillId="0" borderId="0" xfId="167" applyNumberFormat="1" applyFont="1" applyAlignment="1">
      <alignment horizontal="left"/>
    </xf>
    <xf numFmtId="182" fontId="28" fillId="17" borderId="2" xfId="168" applyNumberFormat="1" applyFont="1" applyFill="1" applyBorder="1" applyAlignment="1" applyProtection="1">
      <alignment vertical="center"/>
      <protection locked="0"/>
    </xf>
    <xf numFmtId="0" fontId="1" fillId="4" borderId="49" xfId="167" applyFill="1" applyBorder="1" applyAlignment="1">
      <alignment wrapText="1"/>
    </xf>
    <xf numFmtId="182" fontId="28" fillId="0" borderId="0" xfId="168" applyNumberFormat="1" applyFont="1" applyFill="1" applyBorder="1" applyAlignment="1" applyProtection="1">
      <alignment vertical="center"/>
      <protection locked="0"/>
    </xf>
    <xf numFmtId="164" fontId="34" fillId="43" borderId="2" xfId="167" applyNumberFormat="1" applyFont="1" applyFill="1" applyBorder="1" applyProtection="1">
      <protection locked="0"/>
    </xf>
    <xf numFmtId="0" fontId="34" fillId="4" borderId="49" xfId="167" applyFont="1" applyFill="1" applyBorder="1" applyAlignment="1">
      <alignment wrapText="1"/>
    </xf>
    <xf numFmtId="170" fontId="32" fillId="0" borderId="0" xfId="167" applyNumberFormat="1" applyFont="1" applyAlignment="1">
      <alignment horizontal="left"/>
    </xf>
    <xf numFmtId="182" fontId="32" fillId="0" borderId="0" xfId="168" applyNumberFormat="1" applyFont="1" applyFill="1" applyBorder="1" applyAlignment="1" applyProtection="1">
      <alignment vertical="center"/>
      <protection locked="0"/>
    </xf>
    <xf numFmtId="164" fontId="1" fillId="37" borderId="2" xfId="167" applyNumberFormat="1" applyFill="1" applyBorder="1"/>
    <xf numFmtId="164" fontId="1" fillId="43" borderId="2" xfId="167" applyNumberFormat="1" applyFill="1" applyBorder="1" applyProtection="1">
      <protection locked="0"/>
    </xf>
    <xf numFmtId="0" fontId="1" fillId="0" borderId="0" xfId="167" applyBorder="1"/>
    <xf numFmtId="0" fontId="0" fillId="0" borderId="2" xfId="0" applyFill="1" applyBorder="1" applyAlignment="1">
      <alignment horizontal="left"/>
    </xf>
    <xf numFmtId="0" fontId="0" fillId="0" borderId="2" xfId="0" applyFill="1" applyBorder="1" applyAlignment="1">
      <alignment wrapText="1"/>
    </xf>
    <xf numFmtId="0" fontId="0" fillId="0" borderId="2" xfId="0" applyBorder="1" applyAlignment="1">
      <alignment wrapText="1"/>
    </xf>
    <xf numFmtId="0" fontId="1" fillId="0" borderId="0" xfId="153" applyBorder="1" applyProtection="1">
      <protection locked="0"/>
    </xf>
    <xf numFmtId="0" fontId="182" fillId="57" borderId="0" xfId="1" applyFont="1" applyFill="1" applyAlignment="1">
      <alignment horizontal="left"/>
    </xf>
    <xf numFmtId="0" fontId="182" fillId="57" borderId="0" xfId="2" applyFont="1" applyFill="1"/>
    <xf numFmtId="0" fontId="0" fillId="57" borderId="0" xfId="2" applyFont="1" applyFill="1"/>
    <xf numFmtId="0" fontId="13" fillId="0" borderId="0" xfId="169"/>
    <xf numFmtId="0" fontId="182" fillId="57" borderId="0" xfId="2" applyFont="1" applyFill="1" applyAlignment="1">
      <alignment horizontal="left"/>
    </xf>
    <xf numFmtId="0" fontId="182" fillId="57" borderId="1" xfId="2" applyFont="1" applyFill="1" applyBorder="1" applyAlignment="1">
      <alignment horizontal="left"/>
    </xf>
    <xf numFmtId="0" fontId="182" fillId="57" borderId="1" xfId="2" applyFont="1" applyFill="1" applyBorder="1"/>
    <xf numFmtId="0" fontId="0" fillId="57" borderId="1" xfId="2" applyFont="1" applyFill="1" applyBorder="1"/>
    <xf numFmtId="0" fontId="45" fillId="0" borderId="43" xfId="169" applyFont="1" applyBorder="1"/>
    <xf numFmtId="0" fontId="45" fillId="27" borderId="40" xfId="169" applyFont="1" applyFill="1" applyBorder="1"/>
    <xf numFmtId="0" fontId="183" fillId="4" borderId="0" xfId="169" applyFont="1" applyFill="1"/>
    <xf numFmtId="0" fontId="13" fillId="4" borderId="0" xfId="169" applyFill="1"/>
    <xf numFmtId="0" fontId="34" fillId="4" borderId="2" xfId="169" applyFont="1" applyFill="1" applyBorder="1" applyAlignment="1">
      <alignment horizontal="center"/>
    </xf>
    <xf numFmtId="0" fontId="34" fillId="4" borderId="16" xfId="169" applyFont="1" applyFill="1" applyBorder="1" applyAlignment="1">
      <alignment horizontal="center"/>
    </xf>
    <xf numFmtId="0" fontId="34" fillId="4" borderId="77" xfId="169" applyFont="1" applyFill="1" applyBorder="1" applyAlignment="1">
      <alignment horizontal="center"/>
    </xf>
    <xf numFmtId="0" fontId="34" fillId="4" borderId="78" xfId="169" applyFont="1" applyFill="1" applyBorder="1" applyAlignment="1">
      <alignment horizontal="center"/>
    </xf>
    <xf numFmtId="0" fontId="34" fillId="4" borderId="79" xfId="169" applyFont="1" applyFill="1" applyBorder="1" applyAlignment="1">
      <alignment horizontal="center"/>
    </xf>
    <xf numFmtId="170" fontId="13" fillId="4" borderId="2" xfId="169" applyNumberFormat="1" applyFill="1" applyBorder="1" applyAlignment="1">
      <alignment vertical="center"/>
    </xf>
    <xf numFmtId="176" fontId="13" fillId="4" borderId="17" xfId="169" applyNumberFormat="1" applyFill="1" applyBorder="1"/>
    <xf numFmtId="176" fontId="13" fillId="4" borderId="2" xfId="169" applyNumberFormat="1" applyFill="1" applyBorder="1"/>
    <xf numFmtId="176" fontId="13" fillId="29" borderId="16" xfId="169" applyNumberFormat="1" applyFill="1" applyBorder="1"/>
    <xf numFmtId="176" fontId="28" fillId="29" borderId="31" xfId="169" applyNumberFormat="1" applyFont="1" applyFill="1" applyBorder="1"/>
    <xf numFmtId="176" fontId="28" fillId="29" borderId="2" xfId="169" applyNumberFormat="1" applyFont="1" applyFill="1" applyBorder="1"/>
    <xf numFmtId="176" fontId="28" fillId="29" borderId="35" xfId="169" applyNumberFormat="1" applyFont="1" applyFill="1" applyBorder="1"/>
    <xf numFmtId="0" fontId="13" fillId="25" borderId="0" xfId="169" applyFill="1"/>
    <xf numFmtId="176" fontId="13" fillId="4" borderId="32" xfId="169" applyNumberFormat="1" applyFill="1" applyBorder="1"/>
    <xf numFmtId="176" fontId="13" fillId="4" borderId="31" xfId="169" applyNumberFormat="1" applyFill="1" applyBorder="1"/>
    <xf numFmtId="176" fontId="13" fillId="4" borderId="38" xfId="169" applyNumberFormat="1" applyFill="1" applyBorder="1"/>
    <xf numFmtId="176" fontId="13" fillId="4" borderId="16" xfId="169" applyNumberFormat="1" applyFill="1" applyBorder="1"/>
    <xf numFmtId="176" fontId="13" fillId="4" borderId="59" xfId="169" applyNumberFormat="1" applyFill="1" applyBorder="1"/>
    <xf numFmtId="176" fontId="13" fillId="4" borderId="53" xfId="169" applyNumberFormat="1" applyFill="1" applyBorder="1"/>
    <xf numFmtId="176" fontId="13" fillId="4" borderId="52" xfId="169" applyNumberFormat="1" applyFill="1" applyBorder="1"/>
    <xf numFmtId="176" fontId="28" fillId="29" borderId="33" xfId="169" applyNumberFormat="1" applyFont="1" applyFill="1" applyBorder="1"/>
    <xf numFmtId="176" fontId="13" fillId="4" borderId="33" xfId="169" applyNumberFormat="1" applyFill="1" applyBorder="1"/>
    <xf numFmtId="176" fontId="13" fillId="4" borderId="29" xfId="169" applyNumberFormat="1" applyFill="1" applyBorder="1"/>
    <xf numFmtId="0" fontId="184" fillId="0" borderId="2" xfId="169" applyFont="1" applyBorder="1"/>
    <xf numFmtId="0" fontId="0" fillId="0" borderId="40" xfId="0" applyBorder="1" applyAlignment="1">
      <alignment horizontal="center" vertical="center"/>
    </xf>
    <xf numFmtId="0" fontId="104" fillId="0" borderId="0" xfId="153" applyFont="1" applyAlignment="1">
      <alignment horizontal="center" vertical="center"/>
    </xf>
    <xf numFmtId="0" fontId="106" fillId="0" borderId="0" xfId="153" applyFont="1" applyAlignment="1">
      <alignment horizontal="center" vertical="center"/>
    </xf>
    <xf numFmtId="0" fontId="185" fillId="0" borderId="0" xfId="153" applyFont="1" applyAlignment="1" applyProtection="1">
      <alignment vertical="center" wrapText="1"/>
      <protection locked="0"/>
    </xf>
    <xf numFmtId="0" fontId="186" fillId="0" borderId="0" xfId="153" applyFont="1" applyProtection="1">
      <protection locked="0"/>
    </xf>
    <xf numFmtId="164" fontId="103" fillId="37" borderId="2" xfId="153" applyNumberFormat="1" applyFont="1" applyFill="1" applyBorder="1" applyAlignment="1">
      <alignment vertical="center"/>
    </xf>
    <xf numFmtId="164" fontId="105" fillId="36" borderId="2" xfId="146" applyFont="1" applyFill="1" applyBorder="1" applyAlignment="1" applyProtection="1">
      <alignment vertical="center"/>
      <protection locked="0"/>
    </xf>
    <xf numFmtId="164" fontId="103" fillId="37" borderId="2" xfId="153" applyNumberFormat="1" applyFont="1" applyFill="1" applyBorder="1" applyAlignment="1">
      <alignment horizontal="center" vertical="center"/>
    </xf>
    <xf numFmtId="43" fontId="103" fillId="37" borderId="2" xfId="153" applyNumberFormat="1" applyFont="1" applyFill="1" applyBorder="1" applyAlignment="1">
      <alignment vertical="center"/>
    </xf>
    <xf numFmtId="164" fontId="103" fillId="37" borderId="16" xfId="153" applyNumberFormat="1" applyFont="1" applyFill="1" applyBorder="1" applyAlignment="1">
      <alignment vertical="center"/>
    </xf>
    <xf numFmtId="0" fontId="103" fillId="0" borderId="0" xfId="153" applyFont="1" applyAlignment="1" applyProtection="1">
      <alignment horizontal="left"/>
      <protection locked="0"/>
    </xf>
    <xf numFmtId="164" fontId="1" fillId="37" borderId="2" xfId="153" applyNumberFormat="1" applyFill="1" applyBorder="1" applyAlignment="1">
      <alignment vertical="center"/>
    </xf>
    <xf numFmtId="0" fontId="185" fillId="0" borderId="71" xfId="153" applyFont="1" applyBorder="1" applyAlignment="1" applyProtection="1">
      <alignment vertical="center" wrapText="1"/>
      <protection locked="0"/>
    </xf>
    <xf numFmtId="169" fontId="187" fillId="0" borderId="0" xfId="170" applyFont="1" applyAlignment="1">
      <alignment horizontal="left"/>
    </xf>
    <xf numFmtId="169" fontId="85" fillId="0" borderId="0" xfId="170" applyFont="1" applyAlignment="1">
      <alignment horizontal="left"/>
    </xf>
    <xf numFmtId="206" fontId="188" fillId="0" borderId="0" xfId="171" applyNumberFormat="1" applyFont="1" applyAlignment="1">
      <alignment horizontal="left"/>
    </xf>
    <xf numFmtId="169" fontId="22" fillId="0" borderId="0" xfId="170"/>
    <xf numFmtId="169" fontId="32" fillId="0" borderId="2" xfId="172" applyFont="1" applyBorder="1" applyAlignment="1">
      <alignment horizontal="center" vertical="center" wrapText="1"/>
    </xf>
    <xf numFmtId="207" fontId="92" fillId="0" borderId="0" xfId="171" applyNumberFormat="1" applyFont="1" applyAlignment="1">
      <alignment horizontal="center" vertical="center"/>
    </xf>
    <xf numFmtId="207" fontId="28" fillId="0" borderId="0" xfId="172" applyNumberFormat="1" applyFont="1"/>
    <xf numFmtId="0" fontId="92" fillId="0" borderId="2" xfId="0" applyFont="1" applyBorder="1" applyAlignment="1">
      <alignment horizontal="center"/>
    </xf>
    <xf numFmtId="169" fontId="32" fillId="0" borderId="0" xfId="172" applyFont="1"/>
    <xf numFmtId="207" fontId="32" fillId="0" borderId="0" xfId="172" applyNumberFormat="1" applyFont="1"/>
    <xf numFmtId="169" fontId="32" fillId="0" borderId="0" xfId="172" applyFont="1" applyAlignment="1">
      <alignment horizontal="center" wrapText="1"/>
    </xf>
    <xf numFmtId="207" fontId="92" fillId="0" borderId="0" xfId="171" applyNumberFormat="1" applyFont="1"/>
    <xf numFmtId="0" fontId="34" fillId="0" borderId="0" xfId="173" applyNumberFormat="1" applyFont="1" applyAlignment="1">
      <alignment horizontal="center" wrapText="1"/>
    </xf>
    <xf numFmtId="169" fontId="32" fillId="0" borderId="24" xfId="172" applyFont="1" applyBorder="1"/>
    <xf numFmtId="207" fontId="32" fillId="0" borderId="24" xfId="172" applyNumberFormat="1" applyFont="1" applyBorder="1"/>
    <xf numFmtId="207" fontId="28" fillId="0" borderId="2" xfId="172" applyNumberFormat="1" applyFont="1" applyBorder="1"/>
    <xf numFmtId="207" fontId="28" fillId="0" borderId="22" xfId="172" applyNumberFormat="1" applyFont="1" applyBorder="1"/>
    <xf numFmtId="2" fontId="20" fillId="10" borderId="2" xfId="140" applyNumberFormat="1" applyFont="1" applyBorder="1"/>
    <xf numFmtId="169" fontId="189" fillId="0" borderId="51" xfId="172" applyFont="1" applyBorder="1"/>
    <xf numFmtId="207" fontId="190" fillId="0" borderId="51" xfId="172" applyNumberFormat="1" applyFont="1" applyBorder="1"/>
    <xf numFmtId="2" fontId="20" fillId="0" borderId="0" xfId="140" applyNumberFormat="1" applyFont="1" applyFill="1" applyBorder="1"/>
    <xf numFmtId="169" fontId="189" fillId="0" borderId="3" xfId="172" applyFont="1" applyBorder="1"/>
    <xf numFmtId="207" fontId="190" fillId="0" borderId="3" xfId="172" applyNumberFormat="1" applyFont="1" applyBorder="1"/>
    <xf numFmtId="207" fontId="32" fillId="0" borderId="2" xfId="172" applyNumberFormat="1" applyFont="1" applyBorder="1"/>
    <xf numFmtId="176" fontId="0" fillId="0" borderId="2" xfId="174" applyNumberFormat="1" applyFont="1" applyBorder="1"/>
    <xf numFmtId="207" fontId="28" fillId="0" borderId="19" xfId="172" applyNumberFormat="1" applyFont="1" applyBorder="1"/>
    <xf numFmtId="2" fontId="123" fillId="16" borderId="2" xfId="0" applyNumberFormat="1" applyFont="1" applyFill="1" applyBorder="1" applyAlignment="1">
      <alignment horizontal="center"/>
    </xf>
    <xf numFmtId="169" fontId="189" fillId="0" borderId="0" xfId="172" applyFont="1"/>
    <xf numFmtId="207" fontId="190" fillId="0" borderId="0" xfId="172" applyNumberFormat="1" applyFont="1"/>
    <xf numFmtId="176" fontId="0" fillId="0" borderId="0" xfId="174" applyNumberFormat="1" applyFont="1"/>
    <xf numFmtId="169" fontId="34" fillId="0" borderId="24" xfId="172" applyFont="1" applyBorder="1"/>
    <xf numFmtId="176" fontId="34" fillId="0" borderId="24" xfId="174" applyNumberFormat="1" applyFont="1" applyBorder="1"/>
    <xf numFmtId="176" fontId="190" fillId="0" borderId="51" xfId="174" applyNumberFormat="1" applyFont="1" applyBorder="1"/>
    <xf numFmtId="169" fontId="29" fillId="0" borderId="0" xfId="175" applyFont="1"/>
    <xf numFmtId="176" fontId="190" fillId="0" borderId="3" xfId="174" applyNumberFormat="1" applyFont="1" applyBorder="1"/>
    <xf numFmtId="176" fontId="190" fillId="0" borderId="0" xfId="174" applyNumberFormat="1" applyFont="1"/>
    <xf numFmtId="176" fontId="189" fillId="0" borderId="51" xfId="174" applyNumberFormat="1" applyFont="1" applyBorder="1"/>
    <xf numFmtId="176" fontId="189" fillId="0" borderId="3" xfId="174" applyNumberFormat="1" applyFont="1" applyBorder="1"/>
    <xf numFmtId="176" fontId="189" fillId="0" borderId="0" xfId="174" applyNumberFormat="1" applyFont="1"/>
    <xf numFmtId="169" fontId="189" fillId="0" borderId="2" xfId="172" applyFont="1" applyBorder="1"/>
    <xf numFmtId="169" fontId="32" fillId="0" borderId="2" xfId="172" applyFont="1" applyBorder="1"/>
    <xf numFmtId="2" fontId="1" fillId="44" borderId="2" xfId="153" applyNumberFormat="1" applyFill="1" applyBorder="1"/>
    <xf numFmtId="0" fontId="20" fillId="10" borderId="0" xfId="41" applyFont="1" applyAlignment="1">
      <alignment horizontal="center"/>
    </xf>
    <xf numFmtId="0" fontId="29" fillId="4" borderId="12" xfId="0" applyFont="1" applyFill="1" applyBorder="1" applyAlignment="1">
      <alignment horizontal="center" wrapText="1"/>
    </xf>
    <xf numFmtId="0" fontId="29" fillId="4" borderId="13" xfId="0" applyFont="1" applyFill="1" applyBorder="1" applyAlignment="1">
      <alignment horizontal="center" wrapText="1"/>
    </xf>
    <xf numFmtId="0" fontId="29" fillId="4" borderId="14" xfId="0" applyFont="1" applyFill="1" applyBorder="1" applyAlignment="1">
      <alignment horizontal="center" wrapText="1"/>
    </xf>
    <xf numFmtId="0" fontId="32" fillId="0" borderId="2" xfId="8" applyFont="1" applyBorder="1" applyAlignment="1">
      <alignment horizontal="left"/>
    </xf>
    <xf numFmtId="0" fontId="0" fillId="0" borderId="19" xfId="0" applyBorder="1" applyAlignment="1">
      <alignment horizontal="center"/>
    </xf>
    <xf numFmtId="0" fontId="47" fillId="5" borderId="23" xfId="0" applyFont="1" applyFill="1" applyBorder="1" applyAlignment="1">
      <alignment horizontal="center"/>
    </xf>
    <xf numFmtId="0" fontId="47" fillId="5" borderId="22" xfId="0" applyFont="1" applyFill="1" applyBorder="1" applyAlignment="1">
      <alignment horizontal="center"/>
    </xf>
    <xf numFmtId="0" fontId="47" fillId="5" borderId="21" xfId="0" applyFont="1" applyFill="1" applyBorder="1" applyAlignment="1">
      <alignment horizontal="center"/>
    </xf>
    <xf numFmtId="0" fontId="45" fillId="0" borderId="19" xfId="0" applyFont="1" applyBorder="1" applyAlignment="1">
      <alignment horizontal="center"/>
    </xf>
    <xf numFmtId="0" fontId="0" fillId="0" borderId="43" xfId="0" applyBorder="1" applyAlignment="1">
      <alignment horizontal="center" vertical="center"/>
    </xf>
    <xf numFmtId="0" fontId="0" fillId="0" borderId="39" xfId="0" applyBorder="1" applyAlignment="1">
      <alignment horizontal="center" vertical="center"/>
    </xf>
    <xf numFmtId="0" fontId="185" fillId="0" borderId="2" xfId="153" applyFont="1" applyBorder="1" applyAlignment="1" applyProtection="1">
      <alignment horizontal="left" vertical="center" wrapText="1"/>
      <protection locked="0"/>
    </xf>
    <xf numFmtId="0" fontId="185" fillId="0" borderId="24" xfId="153" applyFont="1" applyBorder="1" applyAlignment="1" applyProtection="1">
      <alignment horizontal="left" vertical="center" wrapText="1"/>
      <protection locked="0"/>
    </xf>
    <xf numFmtId="0" fontId="185" fillId="0" borderId="18" xfId="153" applyFont="1" applyBorder="1" applyAlignment="1" applyProtection="1">
      <alignment horizontal="left" vertical="center" wrapText="1"/>
      <protection locked="0"/>
    </xf>
    <xf numFmtId="0" fontId="185" fillId="0" borderId="3" xfId="153" applyFont="1" applyBorder="1" applyAlignment="1" applyProtection="1">
      <alignment horizontal="left" vertical="center" wrapText="1"/>
      <protection locked="0"/>
    </xf>
    <xf numFmtId="0" fontId="185" fillId="0" borderId="2" xfId="153" applyFont="1" applyBorder="1" applyAlignment="1" applyProtection="1">
      <alignment horizontal="left" vertical="top" wrapText="1"/>
      <protection locked="0"/>
    </xf>
    <xf numFmtId="0" fontId="32" fillId="0" borderId="0" xfId="153" quotePrefix="1" applyFont="1" applyAlignment="1">
      <alignment horizontal="left" wrapText="1"/>
    </xf>
    <xf numFmtId="0" fontId="32" fillId="0" borderId="0" xfId="153" applyFont="1" applyAlignment="1">
      <alignment horizontal="left" wrapText="1"/>
    </xf>
    <xf numFmtId="0" fontId="32" fillId="0" borderId="0" xfId="153" applyFont="1" applyAlignment="1">
      <alignment horizontal="center" wrapText="1"/>
    </xf>
    <xf numFmtId="0" fontId="32" fillId="0" borderId="0" xfId="153" quotePrefix="1" applyFont="1" applyAlignment="1">
      <alignment horizontal="center" wrapText="1"/>
    </xf>
    <xf numFmtId="0" fontId="32" fillId="0" borderId="71" xfId="153" quotePrefix="1" applyFont="1" applyBorder="1" applyAlignment="1">
      <alignment horizontal="center" wrapText="1"/>
    </xf>
    <xf numFmtId="181" fontId="28" fillId="34" borderId="16" xfId="134" applyNumberFormat="1" applyFont="1" applyFill="1" applyBorder="1" applyAlignment="1">
      <alignment horizontal="center" vertical="center"/>
    </xf>
    <xf numFmtId="181" fontId="28" fillId="34" borderId="32" xfId="134" applyNumberFormat="1" applyFont="1" applyFill="1" applyBorder="1" applyAlignment="1">
      <alignment horizontal="center" vertical="center"/>
    </xf>
    <xf numFmtId="181" fontId="28" fillId="34" borderId="17" xfId="134" applyNumberFormat="1" applyFont="1" applyFill="1" applyBorder="1" applyAlignment="1">
      <alignment horizontal="center" vertical="center"/>
    </xf>
    <xf numFmtId="181" fontId="28" fillId="37" borderId="16" xfId="134" applyNumberFormat="1" applyFont="1" applyFill="1" applyBorder="1" applyAlignment="1">
      <alignment horizontal="center" vertical="center"/>
    </xf>
    <xf numFmtId="181" fontId="28" fillId="37" borderId="32" xfId="134" applyNumberFormat="1" applyFont="1" applyFill="1" applyBorder="1" applyAlignment="1">
      <alignment horizontal="center" vertical="center"/>
    </xf>
    <xf numFmtId="181" fontId="28" fillId="37" borderId="17" xfId="134" applyNumberFormat="1" applyFont="1" applyFill="1" applyBorder="1" applyAlignment="1">
      <alignment horizontal="center" vertical="center"/>
    </xf>
    <xf numFmtId="49" fontId="1" fillId="10" borderId="2" xfId="140" applyNumberFormat="1" applyBorder="1" applyAlignment="1">
      <alignment horizontal="center"/>
    </xf>
    <xf numFmtId="0" fontId="32" fillId="5" borderId="23" xfId="0" applyFont="1" applyFill="1" applyBorder="1" applyAlignment="1">
      <alignment horizontal="center"/>
    </xf>
    <xf numFmtId="0" fontId="32" fillId="5" borderId="22" xfId="0" applyFont="1" applyFill="1" applyBorder="1" applyAlignment="1">
      <alignment horizontal="center"/>
    </xf>
    <xf numFmtId="0" fontId="32" fillId="5" borderId="21" xfId="0" applyFont="1" applyFill="1" applyBorder="1" applyAlignment="1">
      <alignment horizontal="center"/>
    </xf>
    <xf numFmtId="0" fontId="182" fillId="57" borderId="0" xfId="2" applyFont="1" applyFill="1" applyAlignment="1">
      <alignment horizontal="left"/>
    </xf>
    <xf numFmtId="0" fontId="47" fillId="5" borderId="16" xfId="0" applyFont="1" applyFill="1" applyBorder="1" applyAlignment="1">
      <alignment horizontal="center"/>
    </xf>
    <xf numFmtId="0" fontId="47" fillId="5" borderId="17" xfId="0" applyFont="1" applyFill="1" applyBorder="1" applyAlignment="1">
      <alignment horizontal="center"/>
    </xf>
    <xf numFmtId="0" fontId="32" fillId="0" borderId="24" xfId="57" applyFont="1" applyFill="1" applyBorder="1" applyAlignment="1">
      <alignment horizontal="center" vertical="center"/>
    </xf>
    <xf numFmtId="0" fontId="32" fillId="0" borderId="51" xfId="57" applyFont="1" applyFill="1" applyBorder="1" applyAlignment="1">
      <alignment horizontal="center" vertical="center"/>
    </xf>
    <xf numFmtId="0" fontId="32" fillId="0" borderId="3" xfId="57" applyFont="1" applyFill="1" applyBorder="1" applyAlignment="1">
      <alignment horizontal="center" vertical="center"/>
    </xf>
    <xf numFmtId="0" fontId="34" fillId="0" borderId="24" xfId="57" applyFont="1" applyBorder="1" applyAlignment="1">
      <alignment horizontal="center" vertical="center"/>
    </xf>
    <xf numFmtId="0" fontId="34" fillId="0" borderId="51" xfId="57" applyFont="1" applyBorder="1" applyAlignment="1">
      <alignment horizontal="center" vertical="center"/>
    </xf>
    <xf numFmtId="0" fontId="34" fillId="0" borderId="3" xfId="57" applyFont="1" applyBorder="1" applyAlignment="1">
      <alignment horizontal="center" vertical="center"/>
    </xf>
    <xf numFmtId="0" fontId="34" fillId="0" borderId="2" xfId="57" applyFont="1" applyBorder="1" applyAlignment="1">
      <alignment horizontal="right"/>
    </xf>
    <xf numFmtId="0" fontId="34" fillId="0" borderId="2" xfId="57" applyFont="1" applyBorder="1" applyAlignment="1">
      <alignment horizontal="center" vertical="center" wrapText="1"/>
    </xf>
    <xf numFmtId="0" fontId="34" fillId="0" borderId="2" xfId="57" applyFont="1" applyBorder="1" applyAlignment="1">
      <alignment horizontal="center" vertical="center"/>
    </xf>
    <xf numFmtId="0" fontId="34" fillId="0" borderId="16" xfId="57" applyFont="1" applyBorder="1" applyAlignment="1">
      <alignment horizontal="center"/>
    </xf>
    <xf numFmtId="0" fontId="34" fillId="0" borderId="17" xfId="57" applyFont="1" applyBorder="1" applyAlignment="1">
      <alignment horizontal="center"/>
    </xf>
    <xf numFmtId="0" fontId="34" fillId="0" borderId="2" xfId="57" applyFont="1" applyBorder="1" applyAlignment="1">
      <alignment horizontal="center"/>
    </xf>
    <xf numFmtId="0" fontId="34" fillId="25" borderId="24" xfId="142" applyFont="1" applyFill="1" applyBorder="1" applyAlignment="1">
      <alignment horizontal="center" vertical="center" wrapText="1"/>
    </xf>
    <xf numFmtId="0" fontId="34" fillId="25" borderId="51" xfId="142" applyFont="1" applyFill="1" applyBorder="1" applyAlignment="1">
      <alignment horizontal="center" vertical="center" wrapText="1"/>
    </xf>
    <xf numFmtId="0" fontId="34" fillId="25" borderId="3" xfId="142" applyFont="1" applyFill="1" applyBorder="1" applyAlignment="1">
      <alignment horizontal="center" vertical="center" wrapText="1"/>
    </xf>
    <xf numFmtId="0" fontId="34" fillId="0" borderId="24" xfId="57" applyFont="1" applyBorder="1" applyAlignment="1">
      <alignment horizontal="center" vertical="center" wrapText="1"/>
    </xf>
    <xf numFmtId="0" fontId="34" fillId="0" borderId="51" xfId="57" applyFont="1" applyBorder="1" applyAlignment="1">
      <alignment horizontal="center" vertical="center" wrapText="1"/>
    </xf>
    <xf numFmtId="0" fontId="34" fillId="0" borderId="3" xfId="57" applyFont="1" applyBorder="1" applyAlignment="1">
      <alignment horizontal="center" vertical="center" wrapText="1"/>
    </xf>
    <xf numFmtId="0" fontId="32" fillId="0" borderId="2" xfId="57" applyFont="1" applyFill="1" applyBorder="1" applyAlignment="1">
      <alignment horizontal="center" vertical="center" wrapText="1"/>
    </xf>
    <xf numFmtId="0" fontId="32" fillId="0" borderId="2" xfId="57" applyFont="1" applyFill="1" applyBorder="1" applyAlignment="1">
      <alignment horizontal="center" vertical="center"/>
    </xf>
    <xf numFmtId="0" fontId="32" fillId="0" borderId="0" xfId="50" applyFont="1" applyAlignment="1">
      <alignment horizontal="center"/>
    </xf>
    <xf numFmtId="0" fontId="32" fillId="0" borderId="0" xfId="50" applyFont="1" applyAlignment="1">
      <alignment horizontal="center" wrapText="1"/>
    </xf>
    <xf numFmtId="0" fontId="173" fillId="0" borderId="24" xfId="0" applyFont="1" applyBorder="1" applyAlignment="1">
      <alignment horizontal="left" wrapText="1"/>
    </xf>
    <xf numFmtId="0" fontId="173" fillId="0" borderId="3" xfId="0" applyFont="1" applyBorder="1" applyAlignment="1">
      <alignment horizontal="left" wrapText="1"/>
    </xf>
    <xf numFmtId="0" fontId="1" fillId="0" borderId="16" xfId="117" applyFont="1" applyBorder="1" applyAlignment="1">
      <alignment horizontal="center"/>
    </xf>
    <xf numFmtId="0" fontId="1" fillId="0" borderId="32" xfId="117" applyFont="1" applyBorder="1" applyAlignment="1">
      <alignment horizontal="center"/>
    </xf>
    <xf numFmtId="0" fontId="1" fillId="0" borderId="17" xfId="117" applyFont="1" applyBorder="1" applyAlignment="1">
      <alignment horizontal="center"/>
    </xf>
    <xf numFmtId="0" fontId="34" fillId="0" borderId="16" xfId="117" applyFont="1" applyFill="1" applyBorder="1" applyAlignment="1">
      <alignment horizontal="left" wrapText="1"/>
    </xf>
    <xf numFmtId="0" fontId="34" fillId="0" borderId="32" xfId="117" applyFont="1" applyFill="1" applyBorder="1" applyAlignment="1">
      <alignment horizontal="left" wrapText="1"/>
    </xf>
    <xf numFmtId="0" fontId="34" fillId="0" borderId="17" xfId="117" applyFont="1" applyFill="1" applyBorder="1" applyAlignment="1">
      <alignment horizontal="left" wrapText="1"/>
    </xf>
    <xf numFmtId="0" fontId="97" fillId="0" borderId="16" xfId="117" applyFont="1" applyFill="1" applyBorder="1" applyAlignment="1">
      <alignment horizontal="left" wrapText="1"/>
    </xf>
    <xf numFmtId="0" fontId="97" fillId="0" borderId="17" xfId="117" applyFont="1" applyFill="1" applyBorder="1" applyAlignment="1">
      <alignment horizontal="left" wrapText="1"/>
    </xf>
    <xf numFmtId="171" fontId="34" fillId="0" borderId="16" xfId="117" applyNumberFormat="1" applyFont="1" applyBorder="1" applyAlignment="1">
      <alignment horizontal="center" vertical="center"/>
    </xf>
    <xf numFmtId="171" fontId="34" fillId="0" borderId="17" xfId="117" applyNumberFormat="1" applyFont="1" applyBorder="1" applyAlignment="1">
      <alignment horizontal="center" vertical="center"/>
    </xf>
    <xf numFmtId="0" fontId="0" fillId="0" borderId="16" xfId="0" applyBorder="1" applyAlignment="1">
      <alignment horizontal="center"/>
    </xf>
    <xf numFmtId="0" fontId="0" fillId="0" borderId="32" xfId="0" applyBorder="1" applyAlignment="1">
      <alignment horizontal="center"/>
    </xf>
    <xf numFmtId="0" fontId="0" fillId="0" borderId="17" xfId="0" applyBorder="1" applyAlignment="1">
      <alignment horizontal="center"/>
    </xf>
    <xf numFmtId="0" fontId="92" fillId="5" borderId="2" xfId="0" applyFont="1" applyFill="1" applyBorder="1" applyAlignment="1">
      <alignment horizontal="center" vertical="center"/>
    </xf>
    <xf numFmtId="0" fontId="33" fillId="0" borderId="24" xfId="120" applyFont="1" applyFill="1" applyBorder="1" applyAlignment="1">
      <alignment horizontal="center" vertical="center" wrapText="1"/>
    </xf>
    <xf numFmtId="0" fontId="33" fillId="0" borderId="51" xfId="120" applyFont="1" applyFill="1" applyBorder="1" applyAlignment="1">
      <alignment horizontal="center" vertical="center" wrapText="1"/>
    </xf>
    <xf numFmtId="0" fontId="33" fillId="0" borderId="3" xfId="120" applyFont="1" applyFill="1" applyBorder="1" applyAlignment="1">
      <alignment horizontal="center" vertical="center" wrapText="1"/>
    </xf>
    <xf numFmtId="0" fontId="33" fillId="28" borderId="2" xfId="118" applyFont="1" applyFill="1" applyBorder="1" applyAlignment="1">
      <alignment horizontal="center" wrapText="1"/>
    </xf>
    <xf numFmtId="0" fontId="64" fillId="4" borderId="2" xfId="118" applyFont="1" applyFill="1" applyBorder="1" applyAlignment="1">
      <alignment horizontal="left"/>
    </xf>
    <xf numFmtId="0" fontId="59" fillId="28" borderId="2" xfId="142" applyFont="1" applyFill="1" applyBorder="1" applyAlignment="1">
      <alignment horizontal="left" vertical="center" wrapText="1"/>
    </xf>
    <xf numFmtId="0" fontId="60" fillId="0" borderId="2" xfId="142" applyFont="1" applyBorder="1" applyAlignment="1">
      <alignment horizontal="left" vertical="center" wrapText="1"/>
    </xf>
    <xf numFmtId="0" fontId="62" fillId="4" borderId="2" xfId="118" applyFont="1" applyFill="1" applyBorder="1" applyAlignment="1">
      <alignment horizontal="center" vertical="center"/>
    </xf>
    <xf numFmtId="0" fontId="70" fillId="4" borderId="0" xfId="118" quotePrefix="1" applyFont="1" applyFill="1" applyAlignment="1">
      <alignment horizontal="left" vertical="top" wrapText="1"/>
    </xf>
    <xf numFmtId="0" fontId="74" fillId="0" borderId="16" xfId="142" applyFont="1" applyBorder="1" applyAlignment="1">
      <alignment horizontal="center" vertical="center"/>
    </xf>
    <xf numFmtId="0" fontId="1" fillId="0" borderId="32" xfId="142" applyBorder="1" applyAlignment="1">
      <alignment horizontal="center" vertical="center"/>
    </xf>
    <xf numFmtId="0" fontId="1" fillId="0" borderId="17" xfId="142" applyBorder="1" applyAlignment="1">
      <alignment horizontal="center" vertical="center"/>
    </xf>
    <xf numFmtId="0" fontId="23" fillId="0" borderId="16" xfId="118" applyFont="1" applyFill="1" applyBorder="1" applyAlignment="1">
      <alignment horizontal="center" vertical="center"/>
    </xf>
    <xf numFmtId="0" fontId="17" fillId="4" borderId="16" xfId="118" applyFont="1" applyFill="1" applyBorder="1" applyAlignment="1">
      <alignment horizontal="center"/>
    </xf>
    <xf numFmtId="0" fontId="17" fillId="4" borderId="32" xfId="118" applyFont="1" applyFill="1" applyBorder="1" applyAlignment="1">
      <alignment horizontal="center"/>
    </xf>
    <xf numFmtId="0" fontId="17" fillId="4" borderId="17" xfId="118" applyFont="1" applyFill="1" applyBorder="1" applyAlignment="1">
      <alignment horizontal="center"/>
    </xf>
    <xf numFmtId="0" fontId="78" fillId="40" borderId="2" xfId="125" applyFont="1" applyFill="1" applyBorder="1" applyAlignment="1">
      <alignment horizontal="center" vertical="center" wrapText="1"/>
    </xf>
    <xf numFmtId="0" fontId="33" fillId="0" borderId="16" xfId="118" applyFont="1" applyFill="1" applyBorder="1" applyAlignment="1">
      <alignment horizontal="center" vertical="center"/>
    </xf>
    <xf numFmtId="0" fontId="33" fillId="0" borderId="32" xfId="118" applyFont="1" applyFill="1" applyBorder="1" applyAlignment="1">
      <alignment horizontal="center" vertical="center"/>
    </xf>
    <xf numFmtId="0" fontId="33" fillId="0" borderId="17" xfId="118" applyFont="1" applyFill="1" applyBorder="1" applyAlignment="1">
      <alignment horizontal="center" vertical="center"/>
    </xf>
    <xf numFmtId="0" fontId="17" fillId="0" borderId="16" xfId="118" applyFont="1" applyBorder="1" applyAlignment="1">
      <alignment horizontal="center"/>
    </xf>
    <xf numFmtId="0" fontId="17" fillId="0" borderId="17" xfId="118" applyFont="1" applyBorder="1" applyAlignment="1">
      <alignment horizontal="center"/>
    </xf>
    <xf numFmtId="0" fontId="33" fillId="0" borderId="2" xfId="123" applyFont="1" applyFill="1" applyBorder="1" applyAlignment="1">
      <alignment horizontal="center" vertical="center" wrapText="1"/>
    </xf>
    <xf numFmtId="0" fontId="33" fillId="0" borderId="2" xfId="125" applyFont="1" applyBorder="1" applyAlignment="1">
      <alignment horizontal="center" vertical="center" wrapText="1"/>
    </xf>
    <xf numFmtId="0" fontId="33" fillId="0" borderId="2" xfId="125" quotePrefix="1" applyFont="1" applyBorder="1" applyAlignment="1">
      <alignment horizontal="center" vertical="center" wrapText="1"/>
    </xf>
    <xf numFmtId="0" fontId="70" fillId="28" borderId="0" xfId="118" quotePrefix="1" applyFont="1" applyFill="1" applyAlignment="1">
      <alignment horizontal="left" vertical="top" wrapText="1"/>
    </xf>
    <xf numFmtId="0" fontId="17" fillId="28" borderId="16" xfId="118" applyFill="1" applyBorder="1" applyAlignment="1">
      <alignment horizontal="center"/>
    </xf>
    <xf numFmtId="0" fontId="17" fillId="28" borderId="32" xfId="118" applyFill="1" applyBorder="1" applyAlignment="1">
      <alignment horizontal="center"/>
    </xf>
    <xf numFmtId="0" fontId="17" fillId="28" borderId="17" xfId="118" applyFill="1" applyBorder="1" applyAlignment="1">
      <alignment horizontal="center"/>
    </xf>
    <xf numFmtId="0" fontId="33" fillId="0" borderId="43" xfId="118" applyFont="1" applyFill="1" applyBorder="1" applyAlignment="1">
      <alignment horizontal="center" wrapText="1"/>
    </xf>
    <xf numFmtId="0" fontId="33" fillId="0" borderId="50" xfId="118" applyFont="1" applyFill="1" applyBorder="1" applyAlignment="1">
      <alignment horizontal="center" wrapText="1"/>
    </xf>
    <xf numFmtId="0" fontId="33" fillId="0" borderId="39" xfId="118" applyFont="1" applyFill="1" applyBorder="1" applyAlignment="1">
      <alignment horizontal="center" wrapText="1"/>
    </xf>
    <xf numFmtId="0" fontId="33" fillId="0" borderId="16" xfId="126" applyFont="1" applyFill="1" applyBorder="1" applyAlignment="1">
      <alignment horizontal="center"/>
    </xf>
    <xf numFmtId="0" fontId="33" fillId="0" borderId="17" xfId="126" applyFont="1" applyFill="1" applyBorder="1" applyAlignment="1">
      <alignment horizontal="center"/>
    </xf>
    <xf numFmtId="0" fontId="33" fillId="0" borderId="2" xfId="127" applyFont="1" applyFill="1" applyBorder="1" applyAlignment="1">
      <alignment horizontal="center" vertical="center" wrapText="1"/>
    </xf>
    <xf numFmtId="14" fontId="58" fillId="0" borderId="49" xfId="126" applyNumberFormat="1" applyFont="1" applyFill="1" applyBorder="1" applyAlignment="1">
      <alignment horizontal="center" vertical="center" wrapText="1"/>
    </xf>
    <xf numFmtId="14" fontId="58" fillId="0" borderId="48" xfId="126" applyNumberFormat="1" applyFont="1" applyFill="1" applyBorder="1" applyAlignment="1">
      <alignment horizontal="center" vertical="center" wrapText="1"/>
    </xf>
    <xf numFmtId="0" fontId="58" fillId="0" borderId="24" xfId="128" applyFont="1" applyFill="1" applyBorder="1" applyAlignment="1">
      <alignment horizontal="center" vertical="center" wrapText="1"/>
    </xf>
    <xf numFmtId="0" fontId="58" fillId="0" borderId="51" xfId="128" applyFont="1" applyFill="1" applyBorder="1" applyAlignment="1">
      <alignment horizontal="center" vertical="center" wrapText="1"/>
    </xf>
    <xf numFmtId="0" fontId="58" fillId="0" borderId="3" xfId="128" applyFont="1" applyFill="1" applyBorder="1" applyAlignment="1">
      <alignment horizontal="center" vertical="center" wrapText="1"/>
    </xf>
    <xf numFmtId="0" fontId="33" fillId="0" borderId="43" xfId="118" applyFont="1" applyFill="1" applyBorder="1" applyAlignment="1">
      <alignment horizontal="center" vertical="center"/>
    </xf>
    <xf numFmtId="0" fontId="33" fillId="0" borderId="50" xfId="118" applyFont="1" applyFill="1" applyBorder="1" applyAlignment="1">
      <alignment horizontal="center" vertical="center"/>
    </xf>
    <xf numFmtId="0" fontId="33" fillId="0" borderId="39" xfId="118" applyFont="1" applyFill="1" applyBorder="1" applyAlignment="1">
      <alignment horizontal="center" vertical="center"/>
    </xf>
    <xf numFmtId="0" fontId="17" fillId="28" borderId="0" xfId="126" quotePrefix="1" applyFill="1" applyBorder="1" applyAlignment="1">
      <alignment horizontal="left" vertical="top" wrapText="1"/>
    </xf>
    <xf numFmtId="0" fontId="33" fillId="4" borderId="16" xfId="118" applyFont="1" applyFill="1" applyBorder="1" applyAlignment="1">
      <alignment horizontal="center"/>
    </xf>
    <xf numFmtId="0" fontId="33" fillId="4" borderId="32" xfId="118" applyFont="1" applyFill="1" applyBorder="1" applyAlignment="1">
      <alignment horizontal="center"/>
    </xf>
    <xf numFmtId="0" fontId="33" fillId="4" borderId="17" xfId="118" applyFont="1" applyFill="1" applyBorder="1" applyAlignment="1">
      <alignment horizontal="center"/>
    </xf>
    <xf numFmtId="0" fontId="33" fillId="4" borderId="0" xfId="120" applyFont="1" applyFill="1" applyBorder="1" applyAlignment="1">
      <alignment horizontal="center" vertical="center" wrapText="1"/>
    </xf>
    <xf numFmtId="0" fontId="33" fillId="4" borderId="24" xfId="120" applyFont="1" applyFill="1" applyBorder="1" applyAlignment="1">
      <alignment horizontal="center" vertical="center" wrapText="1"/>
    </xf>
    <xf numFmtId="0" fontId="33" fillId="4" borderId="51" xfId="120" applyFont="1" applyFill="1" applyBorder="1" applyAlignment="1">
      <alignment horizontal="center" vertical="center" wrapText="1"/>
    </xf>
    <xf numFmtId="0" fontId="33" fillId="4" borderId="3" xfId="120" applyFont="1" applyFill="1" applyBorder="1" applyAlignment="1">
      <alignment horizontal="center" vertical="center" wrapText="1"/>
    </xf>
    <xf numFmtId="0" fontId="58" fillId="4" borderId="0" xfId="120" applyFont="1" applyFill="1" applyBorder="1" applyAlignment="1">
      <alignment horizontal="center" vertical="center" wrapText="1"/>
    </xf>
    <xf numFmtId="0" fontId="33" fillId="0" borderId="2" xfId="120" applyFont="1" applyFill="1" applyBorder="1" applyAlignment="1">
      <alignment horizontal="center" vertical="center" wrapText="1"/>
    </xf>
    <xf numFmtId="0" fontId="33" fillId="0" borderId="43" xfId="118" applyFont="1" applyBorder="1" applyAlignment="1">
      <alignment horizontal="center" vertical="top" wrapText="1"/>
    </xf>
    <xf numFmtId="0" fontId="33" fillId="0" borderId="50" xfId="118" applyFont="1" applyBorder="1" applyAlignment="1">
      <alignment horizontal="center" vertical="top" wrapText="1"/>
    </xf>
    <xf numFmtId="0" fontId="33" fillId="0" borderId="39" xfId="118" applyFont="1" applyBorder="1" applyAlignment="1">
      <alignment horizontal="center" vertical="top" wrapText="1"/>
    </xf>
    <xf numFmtId="0" fontId="45" fillId="27" borderId="16" xfId="129" applyFont="1" applyFill="1" applyBorder="1" applyAlignment="1">
      <alignment horizontal="center" vertical="center"/>
    </xf>
    <xf numFmtId="0" fontId="45" fillId="27" borderId="32" xfId="129" applyFont="1" applyFill="1" applyBorder="1" applyAlignment="1">
      <alignment horizontal="center" vertical="center"/>
    </xf>
    <xf numFmtId="0" fontId="45" fillId="27" borderId="17" xfId="129" applyFont="1" applyFill="1" applyBorder="1" applyAlignment="1">
      <alignment horizontal="center" vertical="center"/>
    </xf>
    <xf numFmtId="0" fontId="45" fillId="27" borderId="16" xfId="129" applyFont="1" applyFill="1" applyBorder="1" applyAlignment="1">
      <alignment horizontal="center" vertical="center" wrapText="1"/>
    </xf>
    <xf numFmtId="0" fontId="45" fillId="27" borderId="32" xfId="129" applyFont="1" applyFill="1" applyBorder="1" applyAlignment="1">
      <alignment horizontal="center" vertical="center" wrapText="1"/>
    </xf>
    <xf numFmtId="0" fontId="45" fillId="27" borderId="17" xfId="129" applyFont="1" applyFill="1" applyBorder="1" applyAlignment="1">
      <alignment horizontal="center" vertical="center" wrapText="1"/>
    </xf>
    <xf numFmtId="0" fontId="45" fillId="27" borderId="16" xfId="129" applyFont="1" applyFill="1" applyBorder="1" applyAlignment="1">
      <alignment horizontal="center"/>
    </xf>
    <xf numFmtId="0" fontId="45" fillId="27" borderId="32" xfId="129" applyFont="1" applyFill="1" applyBorder="1" applyAlignment="1">
      <alignment horizontal="center"/>
    </xf>
    <xf numFmtId="0" fontId="45" fillId="27" borderId="17" xfId="129" applyFont="1" applyFill="1" applyBorder="1" applyAlignment="1">
      <alignment horizontal="center"/>
    </xf>
    <xf numFmtId="0" fontId="45" fillId="27" borderId="2" xfId="129" applyFont="1" applyFill="1" applyBorder="1" applyAlignment="1">
      <alignment horizontal="center"/>
    </xf>
    <xf numFmtId="0" fontId="45" fillId="27" borderId="24" xfId="129" applyFont="1" applyFill="1" applyBorder="1" applyAlignment="1">
      <alignment horizontal="center" vertical="center" wrapText="1"/>
    </xf>
    <xf numFmtId="0" fontId="45" fillId="27" borderId="51" xfId="129" applyFont="1" applyFill="1" applyBorder="1" applyAlignment="1">
      <alignment horizontal="center" vertical="center" wrapText="1"/>
    </xf>
    <xf numFmtId="0" fontId="45" fillId="27" borderId="3" xfId="129" applyFont="1" applyFill="1" applyBorder="1" applyAlignment="1">
      <alignment horizontal="center" vertical="center" wrapText="1"/>
    </xf>
  </cellXfs>
  <cellStyles count="176">
    <cellStyle name="%" xfId="8" xr:uid="{2D7CDAE8-BB70-4BE4-ABCB-D8E9A774A003}"/>
    <cellStyle name="% 10 2 3" xfId="80" xr:uid="{3B796D6C-3189-45C2-B969-71BDEE1032CA}"/>
    <cellStyle name="% 114" xfId="56" xr:uid="{37264ED4-2946-4F17-92F2-77F382959878}"/>
    <cellStyle name="% 2 2 2" xfId="77" xr:uid="{0A39A559-25EC-409A-8BA2-B560EA5C6CFD}"/>
    <cellStyle name="% 2 2 2 2 2" xfId="87" xr:uid="{BF977A91-DD09-4EB4-856D-BC470DCF3318}"/>
    <cellStyle name="% 2 2 3" xfId="174" xr:uid="{EF50FADB-0D4E-48E9-9953-6FFF3E9C1265}"/>
    <cellStyle name="% 2 2 4" xfId="12" xr:uid="{A80C6713-9577-482D-8C9C-CCDFFE05430B}"/>
    <cellStyle name="% 53" xfId="116" xr:uid="{8DB61019-84F3-4F2C-A976-4C25BD0831A8}"/>
    <cellStyle name="% 53 2" xfId="175" xr:uid="{5B952F1B-2AAF-471B-B3CD-32E84C439B66}"/>
    <cellStyle name="%_NGG Opex PCRRP Tables 31 Mar 2009 2 2" xfId="86" xr:uid="{4AD0D83F-5CB1-43C0-B45B-6C36B7CD1E45}"/>
    <cellStyle name="=C:\WINNT\SYSTEM32\COMMAND.COM" xfId="2" xr:uid="{0EF29728-1581-41BB-908B-5FBB84BE42DE}"/>
    <cellStyle name="=C:\WINNT\SYSTEM32\COMMAND.COM 2" xfId="16" xr:uid="{EBB5290F-89D3-44F7-B8D7-A84E6312CF68}"/>
    <cellStyle name="=C:\WINNT\SYSTEM32\COMMAND.COM 2 2 2" xfId="31" xr:uid="{4217F797-D472-429C-96A1-69D66EEDEB2D}"/>
    <cellStyle name="=C:\WINNT\SYSTEM32\COMMAND.COM 3" xfId="96" xr:uid="{34EB42A9-5C88-4E98-9787-7796FB244E9C}"/>
    <cellStyle name="Annotation" xfId="48" xr:uid="{117E2941-CD8F-47D7-8E5F-9D9A754F5754}"/>
    <cellStyle name="Blank" xfId="40" xr:uid="{5C376713-6B44-4B1B-B372-46F423A5FCCF}"/>
    <cellStyle name="Blank 2" xfId="141" xr:uid="{EF913E29-7C95-42D0-A2FD-55C5DAAB2F3A}"/>
    <cellStyle name="Calculations" xfId="45" xr:uid="{83DE157F-A1AD-4355-902D-6DF84E74A7FD}"/>
    <cellStyle name="Calculations 3" xfId="157" xr:uid="{F990D923-26DD-4B4F-A406-D39E30333ABB}"/>
    <cellStyle name="Comma 2" xfId="26" xr:uid="{AFCA54AF-0896-4B87-A63E-7B28145FF21A}"/>
    <cellStyle name="Comma 2 10" xfId="24" xr:uid="{7BB9DCBA-3012-49D4-92D3-44A1A09CA190}"/>
    <cellStyle name="Comma 2 127" xfId="29" xr:uid="{5556CBC4-60E1-4C00-BD6B-D5CC9DFA8B74}"/>
    <cellStyle name="Comma 2 2" xfId="88" xr:uid="{FEE32EBF-E36E-474B-8E54-674F36250E0A}"/>
    <cellStyle name="Comma 3" xfId="97" xr:uid="{D3541E11-7C71-4C85-A6BE-9AA44217F5DA}"/>
    <cellStyle name="Comma 4" xfId="136" xr:uid="{09D7C4DF-9DDB-4BE7-A326-E82DE6A4D1A8}"/>
    <cellStyle name="Comma 4 2" xfId="144" xr:uid="{22292530-6C2E-4E35-A8E1-F133951DF33C}"/>
    <cellStyle name="Comma 4 2 2" xfId="168" xr:uid="{4BA0FEF3-F337-43D1-947C-368D17A09CB6}"/>
    <cellStyle name="Comma 5" xfId="160" xr:uid="{D6F8B74F-9A00-4377-BB2A-24512F2004C9}"/>
    <cellStyle name="Comma 5 2 2 2" xfId="137" xr:uid="{212A34EA-B8BE-470A-9135-E9A3AF6E1419}"/>
    <cellStyle name="Comma 5 2 2 2 2" xfId="146" xr:uid="{36D625F8-4FC6-49BD-BA13-8BADC1D7F3AA}"/>
    <cellStyle name="Comment" xfId="95" xr:uid="{6EF4BB36-6C6F-44B8-8AC0-4D5F685E0478}"/>
    <cellStyle name="Error checking" xfId="47" xr:uid="{1D6ED82A-EE4E-4815-8675-D7856730BDCF}"/>
    <cellStyle name="Heading 1 2" xfId="52" xr:uid="{37689EC3-D196-4F1F-AAC9-36BF9F349D3A}"/>
    <cellStyle name="Heading 1 3" xfId="36" xr:uid="{6511F0B9-A1AC-4B74-AAC5-B5775E5BB8A9}"/>
    <cellStyle name="Heading 2 2" xfId="37" xr:uid="{7BCE2CF7-9181-43AF-B25C-ACCDCB5156AD}"/>
    <cellStyle name="Heading 3 2" xfId="38" xr:uid="{CFCD0B56-2B35-48A1-950E-841C257CB52F}"/>
    <cellStyle name="Heading 4 2" xfId="39" xr:uid="{4008CFC8-BBDB-4673-84B7-0378376D5BB3}"/>
    <cellStyle name="Hyperlink" xfId="33" builtinId="8"/>
    <cellStyle name="Hyperlink 2" xfId="64" xr:uid="{10B5A740-0D2C-4A0C-9354-97C8FE4D6025}"/>
    <cellStyle name="Hyperlink 3" xfId="91" xr:uid="{B99DF701-FDED-4DB4-AEED-36B36DC17FC5}"/>
    <cellStyle name="Hyperlink 4" xfId="66" xr:uid="{653B8664-3468-4E62-8C4A-84849C817159}"/>
    <cellStyle name="Hyperlink 6 3" xfId="90" xr:uid="{5217F8AB-68E1-4FFE-B93D-E7FF6D62239D}"/>
    <cellStyle name="Imported" xfId="42" xr:uid="{933F1AA7-6E5F-4454-8602-4DD0C501CD81}"/>
    <cellStyle name="Input" xfId="162" builtinId="20"/>
    <cellStyle name="Level 1" xfId="103" xr:uid="{F25DEF5E-555A-4EBA-8EEF-BA59B791EAEC}"/>
    <cellStyle name="Level 2" xfId="145" xr:uid="{CC6FCE02-EF2C-4C59-89B0-34982650D4FE}"/>
    <cellStyle name="Level 3" xfId="149" xr:uid="{3239C849-7ED6-4F9B-87B3-0C2C9B2BB951}"/>
    <cellStyle name="Neutral 2" xfId="131" xr:uid="{C8C5C1AE-677C-4984-B5CF-95702C63FC9A}"/>
    <cellStyle name="Normal" xfId="0" builtinId="0"/>
    <cellStyle name="Normal - Style1 2" xfId="9" xr:uid="{FA93882A-F2C4-4777-8E8F-ED9217B88554}"/>
    <cellStyle name="Normal - Style1 2 2" xfId="84" xr:uid="{04A8494C-A9DB-4ED7-9D39-0A131E900BAD}"/>
    <cellStyle name="Normal 10" xfId="108" xr:uid="{D311C187-5625-4F05-B5B4-CCBB75559898}"/>
    <cellStyle name="Normal 10 2 2" xfId="154" xr:uid="{6E342A9D-D979-40E4-BB7A-7D50425BECCA}"/>
    <cellStyle name="Normal 10 2 2 2" xfId="79" xr:uid="{9F7E68AB-D08E-4168-B57E-7D28632C39F6}"/>
    <cellStyle name="Normal 10 2 2 2 3" xfId="166" xr:uid="{F66BE16C-F151-4117-964B-A87A69A53952}"/>
    <cellStyle name="Normal 10 5" xfId="164" xr:uid="{9509D0CE-4763-4399-BA1A-45BC84B4FC71}"/>
    <cellStyle name="Normal 11" xfId="109" xr:uid="{CDC96CF5-1ABA-42B3-977C-3A28CADB9E5D}"/>
    <cellStyle name="Normal 11 2" xfId="93" xr:uid="{697DADC9-46E9-492A-8324-915965871727}"/>
    <cellStyle name="Normal 11 2 27 3" xfId="173" xr:uid="{CFBBD8B4-0A10-464D-94AB-A2BC5F122C38}"/>
    <cellStyle name="Normal 11 28 2" xfId="153" xr:uid="{FD2670ED-AA51-4702-B1C1-4F1C656592FD}"/>
    <cellStyle name="Normal 12" xfId="106" xr:uid="{3504630A-8528-4F2F-8118-6EEE31BD1805}"/>
    <cellStyle name="Normal 13" xfId="104" xr:uid="{ADDD6AD7-A313-4FDC-B5B8-D9C5744EA5BC}"/>
    <cellStyle name="Normal 14" xfId="112" xr:uid="{D2CDE6CE-9C83-42A1-87CE-27F8AC9CEEC3}"/>
    <cellStyle name="Normal 14 10 18" xfId="11" xr:uid="{489C16B8-ECF5-4440-9A65-7B8675210B62}"/>
    <cellStyle name="Normal 14 2_List of table gaps" xfId="18" xr:uid="{69DE3C58-DB86-4353-8213-C62734451533}"/>
    <cellStyle name="Normal 15" xfId="111" xr:uid="{8C01BE91-0736-4024-9DE6-FCA27E64FBA3}"/>
    <cellStyle name="Normal 16" xfId="107" xr:uid="{182AE972-B89F-4E0F-9230-9248932A460A}"/>
    <cellStyle name="Normal 17" xfId="63" xr:uid="{A1D36180-733E-484C-ACE1-31E0CF979209}"/>
    <cellStyle name="Normal 18" xfId="76" xr:uid="{9E5E39C5-E2CC-4656-A730-11AE8499D644}"/>
    <cellStyle name="Normal 18 6 2 3 3" xfId="25" xr:uid="{D845E28C-F022-448C-926A-E8581FD5B7C2}"/>
    <cellStyle name="Normal 19" xfId="110" xr:uid="{CB4B230A-395E-4BD7-81BC-B00F07FAECDB}"/>
    <cellStyle name="Normal 19 2" xfId="152" xr:uid="{2F0ED6E9-2A1D-4931-A203-C8B21BAFF101}"/>
    <cellStyle name="Normal 2" xfId="28" xr:uid="{3765CA79-C7B0-423C-B0D2-FB39BE4E5284}"/>
    <cellStyle name="Normal 2 10" xfId="15" xr:uid="{767C4B6F-4C94-4A4A-A991-D2080F157520}"/>
    <cellStyle name="Normal 2 11 4" xfId="170" xr:uid="{4FFED2E7-D97C-4EBD-B1BF-D9AC6FA154B0}"/>
    <cellStyle name="Normal 2 130" xfId="118" xr:uid="{D5F94CCD-8FDE-4237-BD94-7FF9E8842877}"/>
    <cellStyle name="Normal 2 2" xfId="50" xr:uid="{5E35E939-BF2A-4740-961D-3EC978B885EE}"/>
    <cellStyle name="Normal 2 2 4" xfId="163" xr:uid="{633120CD-9C89-4946-930D-ECE6D36C2A9F}"/>
    <cellStyle name="Normal 2 3 10" xfId="150" xr:uid="{E435D0DE-86C3-49B3-BE86-A49B2C129852}"/>
    <cellStyle name="Normal 2 5 2 4 15 2 3 2" xfId="151" xr:uid="{1AAF47DA-39B6-49DA-A91B-D6174FEFF5A1}"/>
    <cellStyle name="Normal 2 5 2 4 15 2 3 2 2" xfId="85" xr:uid="{90FD8058-77D8-4210-8DDD-DF7F960D5205}"/>
    <cellStyle name="Normal 2 5 2 4 15 2 3 2 2 2" xfId="165" xr:uid="{82EC31A2-4377-421E-9C43-2BAAE3FF60D5}"/>
    <cellStyle name="Normal 2 70 2" xfId="19" xr:uid="{2C5701A4-3E8C-40D3-A40E-3179C87A594E}"/>
    <cellStyle name="Normal 20" xfId="62" xr:uid="{779268A3-88D2-4D97-BBD5-59734ECDFED4}"/>
    <cellStyle name="Normal 21" xfId="105" xr:uid="{DA86FBD6-D960-4F90-B768-C18FB2BEC9B2}"/>
    <cellStyle name="Normal 22" xfId="115" xr:uid="{51130969-62D4-4429-BC88-AC93DC4C46A7}"/>
    <cellStyle name="Normal 23" xfId="117" xr:uid="{1F404CAF-0731-45ED-BB4C-A2601F755488}"/>
    <cellStyle name="Normal 23 2" xfId="142" xr:uid="{D88535E7-70D6-4EDD-BBDB-2078366B2716}"/>
    <cellStyle name="Normal 24" xfId="133" xr:uid="{A04B1CFD-7E9C-4008-8CAD-4B4DA19CD97D}"/>
    <cellStyle name="Normal 24 2" xfId="143" xr:uid="{16439A51-6075-4799-85A4-B45D84DBEF99}"/>
    <cellStyle name="Normal 25" xfId="138" xr:uid="{92111A2A-61EF-40FD-AA8D-8ABD28A16894}"/>
    <cellStyle name="Normal 28" xfId="158" xr:uid="{8B3F082D-0673-48AE-A6A6-C0E3882E2151}"/>
    <cellStyle name="Normal 3" xfId="34" xr:uid="{99C52260-1ECC-4CCB-9205-E8143E06B94C}"/>
    <cellStyle name="Normal 3 11" xfId="94" xr:uid="{EC73308A-3E97-4BB0-9940-1C721306C408}"/>
    <cellStyle name="Normal 3 2" xfId="58" xr:uid="{08FF4984-03D9-4CC7-BE1E-1A95A41763E1}"/>
    <cellStyle name="Normal 3 3 2 5 10 2" xfId="83" xr:uid="{CA1BDAE0-C8CE-4125-9031-286A43E18E96}"/>
    <cellStyle name="Normal 3 91" xfId="129" xr:uid="{586E6BB4-3062-469B-BE84-C48CCDB014F3}"/>
    <cellStyle name="Normal 30" xfId="169" xr:uid="{D7E619C8-BFA0-40A4-BF27-55590227777A}"/>
    <cellStyle name="Normal 4" xfId="43" xr:uid="{395F4831-31F0-4DE4-9F50-5F5595F00AFE}"/>
    <cellStyle name="Normal 4 2" xfId="5" xr:uid="{1B4782D6-348D-4746-AD09-F9B9F1DE4A37}"/>
    <cellStyle name="Normal 4 2 2" xfId="159" xr:uid="{E1B8957B-5613-48DB-AB1D-F3EF572D1871}"/>
    <cellStyle name="Normal 4 2 24" xfId="92" xr:uid="{6C244B43-DF45-420D-94FF-1B19AAFCD1DD}"/>
    <cellStyle name="Normal 4 3" xfId="148" xr:uid="{CEBB3AAB-B7F4-4A63-8C85-447393AB088E}"/>
    <cellStyle name="Normal 5" xfId="53" xr:uid="{F5B5F21F-BF43-473F-80DF-8FA2DF60E5A0}"/>
    <cellStyle name="Normal 58 2 2" xfId="114" xr:uid="{A645A21F-FE75-46B5-901F-3B5E317446C4}"/>
    <cellStyle name="Normal 58 3 2 3 3" xfId="27" xr:uid="{8F585789-3B3D-4A55-932E-1AEF47F036B5}"/>
    <cellStyle name="Normal 58 4 2 2" xfId="21" xr:uid="{FB00E3C6-368C-4D21-A20B-151A1184CBD4}"/>
    <cellStyle name="Normal 58 4 2 2 2" xfId="73" xr:uid="{ABBA3AEE-5951-4076-9C3D-3B357F249032}"/>
    <cellStyle name="Normal 58 4 2 3" xfId="71" xr:uid="{1A5E0E38-5392-42F2-BD44-56C03FDEC2D8}"/>
    <cellStyle name="Normal 58 4 2 4" xfId="70" xr:uid="{75FD2499-6D81-41E4-8E4E-A0F520E41FE0}"/>
    <cellStyle name="Normal 58 4 2 5" xfId="67" xr:uid="{65453E2B-9CC2-4173-8440-ABF1D84DE4EF}"/>
    <cellStyle name="Normal 58 4 2 5 2" xfId="75" xr:uid="{864D9858-C3AF-42CB-9BEB-AB033A6B672C}"/>
    <cellStyle name="Normal 58 4 2 6" xfId="14" xr:uid="{78DE1022-038D-459D-BCA6-5A2B2DABF11E}"/>
    <cellStyle name="Normal 58 4 2 7" xfId="72" xr:uid="{DB4BAA5D-ABBA-4D2F-8481-C3F8DC0CDAD1}"/>
    <cellStyle name="Normal 58 4 3 2" xfId="22" xr:uid="{4B015E42-A7B5-48E4-9A88-B630543DC24B}"/>
    <cellStyle name="Normal 58 4 3 3" xfId="69" xr:uid="{0B321BD3-7D7C-475D-9772-099D74C1D2E3}"/>
    <cellStyle name="Normal 58 4 3 4" xfId="59" xr:uid="{CCEB2F6B-4072-4D33-BA58-3F5082EF6270}"/>
    <cellStyle name="Normal 58 4 3 5" xfId="3" xr:uid="{E4EC9031-7DE1-4CB1-B6DC-95E81F6D18E4}"/>
    <cellStyle name="Normal 58 4 3 5 2" xfId="74" xr:uid="{F8A7B27B-A27F-4E7A-88D3-D65FDA7349BA}"/>
    <cellStyle name="Normal 58 4 3 5 3" xfId="155" xr:uid="{C056E329-0D3B-4D08-9147-30028E4F1F6D}"/>
    <cellStyle name="Normal 58 4 3 5 4 3 2" xfId="167" xr:uid="{0D83169C-76C6-4D9B-A66C-26AADA2E9E23}"/>
    <cellStyle name="Normal 58 4 3 6" xfId="6" xr:uid="{42F98A21-5F7B-437C-9304-E483CD07E772}"/>
    <cellStyle name="Normal 58 4 3 6 2" xfId="139" xr:uid="{C76964D4-ECBE-46EC-A2F1-39E77B35ABF9}"/>
    <cellStyle name="Normal 58 4 3 7" xfId="7" xr:uid="{1483979D-12E1-460E-9DA2-B801DBE33A1B}"/>
    <cellStyle name="Normal 6" xfId="60" xr:uid="{BFB8E12E-C1CA-48CF-A6A1-22A8D129FAD3}"/>
    <cellStyle name="Normal 60 2 2" xfId="82" xr:uid="{927C557A-C53F-44F9-907F-E9B7FB1FACB8}"/>
    <cellStyle name="Normal 61 3 2" xfId="78" xr:uid="{73619C28-DFDF-45D4-B311-4701957E8366}"/>
    <cellStyle name="Normal 62 2 2 2" xfId="89" xr:uid="{C7118541-EE06-40D5-A9C4-332D2B26FC6C}"/>
    <cellStyle name="Normal 63 2 3 2" xfId="13" xr:uid="{A7B89B40-CAA0-46F6-A8B0-2FA5DF83E5E8}"/>
    <cellStyle name="Normal 63 3 2" xfId="32" xr:uid="{1CAD544B-C9EC-4228-800D-B9F893D8E45C}"/>
    <cellStyle name="Normal 63 3 3 2" xfId="57" xr:uid="{693EEB26-59F3-49E6-BD7E-62D7CB5C19EF}"/>
    <cellStyle name="Normal 64 3 2 2 3" xfId="10" xr:uid="{6E40D60E-1ABF-4380-BFCF-F1EEF820F463}"/>
    <cellStyle name="Normal 66 2 4" xfId="20" xr:uid="{66946D13-05BF-413A-8FA1-2A0D0E29D134}"/>
    <cellStyle name="Normal 7" xfId="1" xr:uid="{6B333EB2-F77A-40E6-B0A6-2BE6BF3F72A1}"/>
    <cellStyle name="Normal 7 2 2" xfId="23" xr:uid="{6E8A9A19-EC40-4D26-B76B-3F414C963398}"/>
    <cellStyle name="Normal 7 79" xfId="81" xr:uid="{A8D6534C-8F63-4882-87B0-1A3306428727}"/>
    <cellStyle name="Normal 70" xfId="54" xr:uid="{63B21710-F2D8-45DC-BE9C-854E720C1A15}"/>
    <cellStyle name="Normal 8" xfId="65" xr:uid="{A34BAF09-4FF4-4E46-9313-54129104C93C}"/>
    <cellStyle name="Normal 89" xfId="130" xr:uid="{2BA60149-E9AA-4CC4-95FE-F62E8710E0CC}"/>
    <cellStyle name="Normal 9" xfId="68" xr:uid="{F456B2FE-9519-4577-87BC-9E4E9DA778E1}"/>
    <cellStyle name="Normal 9 125" xfId="101" xr:uid="{C9ECFDEB-72AC-458E-96AC-0E546315690B}"/>
    <cellStyle name="Normal 94" xfId="113" xr:uid="{8B4E2461-3513-49CC-A7C8-A7484AB843B9}"/>
    <cellStyle name="Normal 94 2" xfId="132" xr:uid="{059E6670-01CF-462D-B943-52896D41C239}"/>
    <cellStyle name="Normal_BPQ template v1 from NGT 22 June" xfId="4" xr:uid="{753E4B90-790F-45A8-BC08-11AD212BB0E7}"/>
    <cellStyle name="Normal_BPQ template v1 from NGT 22 June 2" xfId="171" xr:uid="{7BF99C01-DF62-4634-8373-DE8229579B81}"/>
    <cellStyle name="Normal_Copy of ofgem report proposal trades ORIG" xfId="122" xr:uid="{C7A34700-8C35-492E-BB17-EF8BAD04017B}"/>
    <cellStyle name="Normal_KE2067  Engineering Opex BPQ" xfId="156" xr:uid="{6372F565-FD36-44C1-BBBC-3CD4B537D170}"/>
    <cellStyle name="Normal_RAV tables" xfId="55" xr:uid="{FCE72583-29F2-4787-83ED-1B92C9364057}"/>
    <cellStyle name="Normal_Residual Balancing" xfId="125" xr:uid="{751E3A85-1312-4154-8B35-9AB664BFA495}"/>
    <cellStyle name="Normal_risk table" xfId="134" xr:uid="{2E0DC81F-0029-4800-9092-27A264291FE7}"/>
    <cellStyle name="Normal_Sheet1" xfId="123" xr:uid="{DD204032-9588-4821-AA12-A4EA60A5D731}"/>
    <cellStyle name="Normal_Sheet10" xfId="127" xr:uid="{BFA3AEFB-4FF0-46CB-B134-98B8021DB44E}"/>
    <cellStyle name="Normal_Sheet2" xfId="121" xr:uid="{D4C18DF9-6D63-42E1-9F9F-A62CDEB0797D}"/>
    <cellStyle name="Normal_Sheet3" xfId="126" xr:uid="{BCAF8E7B-5A94-49A4-9509-7EDAD54E5F1C}"/>
    <cellStyle name="Normal_Sheet9" xfId="128" xr:uid="{9FC93592-C61F-4636-B163-8AFF7BFC8465}"/>
    <cellStyle name="Normal_TPCR Electricity Capex Questionnaire Historical v2 050711 3" xfId="119" xr:uid="{73064E52-F4B4-46BE-B3A2-FE347950B33C}"/>
    <cellStyle name="Normal_TPCR Electricity Capex Questionnaire Historical v2 050711 3 2" xfId="172" xr:uid="{87DE5024-0438-4A0E-98B7-E1352D1EB438}"/>
    <cellStyle name="Outputs" xfId="44" xr:uid="{A573584B-E862-4C09-A0A4-A95D1C897D81}"/>
    <cellStyle name="Percent 2" xfId="30" xr:uid="{9EFC3E5B-92C7-47B4-8C94-68D430BD3FB8}"/>
    <cellStyle name="Percent 2 10" xfId="99" xr:uid="{43981619-4CC3-46C8-BB17-F441A281FAE0}"/>
    <cellStyle name="Percent 2 2" xfId="102" xr:uid="{A5D0DA71-16F5-493B-8362-ABF44EE78BB3}"/>
    <cellStyle name="Percent 2 2 50" xfId="124" xr:uid="{A913A0B7-C440-4D6E-8310-6DBA2016FBE7}"/>
    <cellStyle name="Percent 3" xfId="49" xr:uid="{5AB87C14-E1A7-44D3-9D0A-1670F8A86918}"/>
    <cellStyle name="Percent 4" xfId="61" xr:uid="{72271278-99D2-4480-A3F1-A06396CDDB60}"/>
    <cellStyle name="Percent 5" xfId="135" xr:uid="{54C8FC89-1D94-4C95-8DE9-1795FC1B40BD}"/>
    <cellStyle name="Percent 6" xfId="147" xr:uid="{6A1253EB-D3CE-4ECD-9000-20E2D9E3A7F9}"/>
    <cellStyle name="RIGs input cells 47 2" xfId="100" xr:uid="{50561843-29F6-4B72-9CF6-A0B77BAE90C7}"/>
    <cellStyle name="RIGs input totals 47 2" xfId="98" xr:uid="{D3EE43D0-3617-4690-A269-2293668D3C06}"/>
    <cellStyle name="Style 1" xfId="17" xr:uid="{95A4F771-72D4-465D-B9DD-1BED9A5A696A}"/>
    <cellStyle name="Style 1 3" xfId="120" xr:uid="{2FD24B25-AF97-4CBE-84C2-95AE886E5455}"/>
    <cellStyle name="Style 2" xfId="161" xr:uid="{F303EDDA-BEEA-49C8-BDD5-6B69D250AE45}"/>
    <cellStyle name="Title 2" xfId="51" xr:uid="{38666C6C-AFF4-4C97-B074-EECF953D5E16}"/>
    <cellStyle name="Title 3" xfId="35" xr:uid="{D36BD240-DC6B-4EAF-80EC-762F5133CC14}"/>
    <cellStyle name="Unique formula" xfId="46" xr:uid="{D296F3A2-F9FA-4F51-95E7-CC7377FE6B23}"/>
    <cellStyle name="User Input" xfId="41" xr:uid="{C57FC091-FB25-44BA-9965-D0AC02107E17}"/>
    <cellStyle name="User Input 2" xfId="140" xr:uid="{52BA7CC7-2B26-49AC-92AA-5BAE13B7CB2E}"/>
  </cellStyles>
  <dxfs count="764">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12"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2.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sheetMetadata" Target="metadata.xml"/><Relationship Id="rId115" Type="http://schemas.openxmlformats.org/officeDocument/2006/relationships/customXml" Target="../customXml/item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51.png"/><Relationship Id="rId18" Type="http://schemas.openxmlformats.org/officeDocument/2006/relationships/image" Target="../media/image56.png"/><Relationship Id="rId26" Type="http://schemas.openxmlformats.org/officeDocument/2006/relationships/image" Target="../media/image2.png"/><Relationship Id="rId3" Type="http://schemas.openxmlformats.org/officeDocument/2006/relationships/image" Target="../media/image41.png"/><Relationship Id="rId21" Type="http://schemas.openxmlformats.org/officeDocument/2006/relationships/image" Target="../media/image59.png"/><Relationship Id="rId7" Type="http://schemas.openxmlformats.org/officeDocument/2006/relationships/image" Target="../media/image45.png"/><Relationship Id="rId12" Type="http://schemas.openxmlformats.org/officeDocument/2006/relationships/image" Target="../media/image50.png"/><Relationship Id="rId17" Type="http://schemas.openxmlformats.org/officeDocument/2006/relationships/image" Target="../media/image55.png"/><Relationship Id="rId25" Type="http://schemas.openxmlformats.org/officeDocument/2006/relationships/image" Target="../media/image63.png"/><Relationship Id="rId2" Type="http://schemas.openxmlformats.org/officeDocument/2006/relationships/image" Target="../media/image40.png"/><Relationship Id="rId16" Type="http://schemas.openxmlformats.org/officeDocument/2006/relationships/image" Target="../media/image54.png"/><Relationship Id="rId20" Type="http://schemas.openxmlformats.org/officeDocument/2006/relationships/image" Target="../media/image58.png"/><Relationship Id="rId1" Type="http://schemas.openxmlformats.org/officeDocument/2006/relationships/image" Target="../media/image39.png"/><Relationship Id="rId6" Type="http://schemas.openxmlformats.org/officeDocument/2006/relationships/image" Target="../media/image44.png"/><Relationship Id="rId11" Type="http://schemas.openxmlformats.org/officeDocument/2006/relationships/image" Target="../media/image49.png"/><Relationship Id="rId24" Type="http://schemas.openxmlformats.org/officeDocument/2006/relationships/image" Target="../media/image62.png"/><Relationship Id="rId5" Type="http://schemas.openxmlformats.org/officeDocument/2006/relationships/image" Target="../media/image43.png"/><Relationship Id="rId15" Type="http://schemas.openxmlformats.org/officeDocument/2006/relationships/image" Target="../media/image53.png"/><Relationship Id="rId23" Type="http://schemas.openxmlformats.org/officeDocument/2006/relationships/image" Target="../media/image61.png"/><Relationship Id="rId10" Type="http://schemas.openxmlformats.org/officeDocument/2006/relationships/image" Target="../media/image48.png"/><Relationship Id="rId19" Type="http://schemas.openxmlformats.org/officeDocument/2006/relationships/image" Target="../media/image57.png"/><Relationship Id="rId4" Type="http://schemas.openxmlformats.org/officeDocument/2006/relationships/image" Target="../media/image42.png"/><Relationship Id="rId9" Type="http://schemas.openxmlformats.org/officeDocument/2006/relationships/image" Target="../media/image47.png"/><Relationship Id="rId14" Type="http://schemas.openxmlformats.org/officeDocument/2006/relationships/image" Target="../media/image52.png"/><Relationship Id="rId22" Type="http://schemas.openxmlformats.org/officeDocument/2006/relationships/image" Target="../media/image60.png"/><Relationship Id="rId27" Type="http://schemas.openxmlformats.org/officeDocument/2006/relationships/image" Target="../media/image6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image" Target="../media/image14.png"/><Relationship Id="rId5" Type="http://schemas.openxmlformats.org/officeDocument/2006/relationships/image" Target="../media/image24.png"/><Relationship Id="rId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81559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144865</xdr:rowOff>
    </xdr:to>
    <xdr:pic>
      <xdr:nvPicPr>
        <xdr:cNvPr id="2" name="Picture 1">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12270</xdr:colOff>
      <xdr:row>17</xdr:row>
      <xdr:rowOff>1512</xdr:rowOff>
    </xdr:to>
    <xdr:pic>
      <xdr:nvPicPr>
        <xdr:cNvPr id="3" name="Picture 2">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31073</xdr:colOff>
      <xdr:row>29</xdr:row>
      <xdr:rowOff>101964</xdr:rowOff>
    </xdr:to>
    <xdr:pic>
      <xdr:nvPicPr>
        <xdr:cNvPr id="4" name="Picture 3">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628650</xdr:colOff>
      <xdr:row>28</xdr:row>
      <xdr:rowOff>142875</xdr:rowOff>
    </xdr:from>
    <xdr:to>
      <xdr:col>13</xdr:col>
      <xdr:colOff>314325</xdr:colOff>
      <xdr:row>30</xdr:row>
      <xdr:rowOff>133350</xdr:rowOff>
    </xdr:to>
    <xdr:pic>
      <xdr:nvPicPr>
        <xdr:cNvPr id="5" name="Picture 4">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67675" y="5276850"/>
          <a:ext cx="38957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440</xdr:colOff>
      <xdr:row>9</xdr:row>
      <xdr:rowOff>2813</xdr:rowOff>
    </xdr:to>
    <xdr:pic>
      <xdr:nvPicPr>
        <xdr:cNvPr id="2" name="Picture 1">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172559</xdr:colOff>
      <xdr:row>19</xdr:row>
      <xdr:rowOff>2246</xdr:rowOff>
    </xdr:to>
    <xdr:pic>
      <xdr:nvPicPr>
        <xdr:cNvPr id="3" name="Picture 2">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10</xdr:col>
      <xdr:colOff>840440</xdr:colOff>
      <xdr:row>21</xdr:row>
      <xdr:rowOff>134511</xdr:rowOff>
    </xdr:to>
    <xdr:pic>
      <xdr:nvPicPr>
        <xdr:cNvPr id="4" name="Picture 3">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220867</xdr:colOff>
      <xdr:row>48</xdr:row>
      <xdr:rowOff>2494</xdr:rowOff>
    </xdr:to>
    <xdr:pic>
      <xdr:nvPicPr>
        <xdr:cNvPr id="8" name="Picture 7">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240359</xdr:colOff>
      <xdr:row>55</xdr:row>
      <xdr:rowOff>328</xdr:rowOff>
    </xdr:to>
    <xdr:pic>
      <xdr:nvPicPr>
        <xdr:cNvPr id="9" name="Picture 8">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182203</xdr:colOff>
      <xdr:row>62</xdr:row>
      <xdr:rowOff>98313</xdr:rowOff>
    </xdr:to>
    <xdr:pic>
      <xdr:nvPicPr>
        <xdr:cNvPr id="10" name="Picture 9">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157</xdr:row>
      <xdr:rowOff>136070</xdr:rowOff>
    </xdr:from>
    <xdr:ext cx="3329210" cy="275404"/>
    <xdr:pic>
      <xdr:nvPicPr>
        <xdr:cNvPr id="11" name="Picture 17">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12" name="Picture 11">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196</xdr:row>
      <xdr:rowOff>83484</xdr:rowOff>
    </xdr:from>
    <xdr:to>
      <xdr:col>10</xdr:col>
      <xdr:colOff>526490</xdr:colOff>
      <xdr:row>205</xdr:row>
      <xdr:rowOff>78193</xdr:rowOff>
    </xdr:to>
    <xdr:grpSp>
      <xdr:nvGrpSpPr>
        <xdr:cNvPr id="13" name="Group 12">
          <a:extLst>
            <a:ext uri="{FF2B5EF4-FFF2-40B4-BE49-F238E27FC236}">
              <a16:creationId xmlns:a16="http://schemas.microsoft.com/office/drawing/2014/main" id="{3C8C00F1-5852-429E-9032-4F48FDC3F15D}"/>
            </a:ext>
          </a:extLst>
        </xdr:cNvPr>
        <xdr:cNvGrpSpPr/>
      </xdr:nvGrpSpPr>
      <xdr:grpSpPr>
        <a:xfrm>
          <a:off x="9210675" y="37097634"/>
          <a:ext cx="4203140" cy="1566334"/>
          <a:chOff x="6785594" y="17071560"/>
          <a:chExt cx="3632773" cy="1282169"/>
        </a:xfrm>
      </xdr:grpSpPr>
      <xdr:pic>
        <xdr:nvPicPr>
          <xdr:cNvPr id="14"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15"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16"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214</xdr:row>
      <xdr:rowOff>122672</xdr:rowOff>
    </xdr:from>
    <xdr:to>
      <xdr:col>9</xdr:col>
      <xdr:colOff>93288</xdr:colOff>
      <xdr:row>223</xdr:row>
      <xdr:rowOff>7959</xdr:rowOff>
    </xdr:to>
    <xdr:grpSp>
      <xdr:nvGrpSpPr>
        <xdr:cNvPr id="17" name="Group 16">
          <a:extLst>
            <a:ext uri="{FF2B5EF4-FFF2-40B4-BE49-F238E27FC236}">
              <a16:creationId xmlns:a16="http://schemas.microsoft.com/office/drawing/2014/main" id="{190533EA-D489-466C-9AC0-EB9004828968}"/>
            </a:ext>
          </a:extLst>
        </xdr:cNvPr>
        <xdr:cNvGrpSpPr/>
      </xdr:nvGrpSpPr>
      <xdr:grpSpPr>
        <a:xfrm>
          <a:off x="9162625" y="40327697"/>
          <a:ext cx="2894063" cy="1456912"/>
          <a:chOff x="5633355" y="13869092"/>
          <a:chExt cx="2881736" cy="1270236"/>
        </a:xfrm>
      </xdr:grpSpPr>
      <xdr:pic>
        <xdr:nvPicPr>
          <xdr:cNvPr id="18"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19"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20"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21"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232</xdr:row>
      <xdr:rowOff>150762</xdr:rowOff>
    </xdr:from>
    <xdr:to>
      <xdr:col>9</xdr:col>
      <xdr:colOff>134919</xdr:colOff>
      <xdr:row>240</xdr:row>
      <xdr:rowOff>73026</xdr:rowOff>
    </xdr:to>
    <xdr:grpSp>
      <xdr:nvGrpSpPr>
        <xdr:cNvPr id="22" name="Group 21">
          <a:extLst>
            <a:ext uri="{FF2B5EF4-FFF2-40B4-BE49-F238E27FC236}">
              <a16:creationId xmlns:a16="http://schemas.microsoft.com/office/drawing/2014/main" id="{E7CF71A7-5891-47E2-87C2-846D78606716}"/>
            </a:ext>
          </a:extLst>
        </xdr:cNvPr>
        <xdr:cNvGrpSpPr/>
      </xdr:nvGrpSpPr>
      <xdr:grpSpPr>
        <a:xfrm>
          <a:off x="9428802" y="43565712"/>
          <a:ext cx="2669517" cy="1322439"/>
          <a:chOff x="5742928" y="16153020"/>
          <a:chExt cx="2749755" cy="1314990"/>
        </a:xfrm>
      </xdr:grpSpPr>
      <xdr:pic>
        <xdr:nvPicPr>
          <xdr:cNvPr id="23"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24"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25"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26" name="Picture 25">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27" name="Picture 26">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163</xdr:row>
      <xdr:rowOff>50427</xdr:rowOff>
    </xdr:from>
    <xdr:ext cx="2372000" cy="476531"/>
    <xdr:pic>
      <xdr:nvPicPr>
        <xdr:cNvPr id="28" name="Picture 27">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189</xdr:row>
      <xdr:rowOff>44582</xdr:rowOff>
    </xdr:from>
    <xdr:ext cx="2532850" cy="221616"/>
    <xdr:pic>
      <xdr:nvPicPr>
        <xdr:cNvPr id="29" name="Picture 28">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250</xdr:row>
      <xdr:rowOff>142975</xdr:rowOff>
    </xdr:from>
    <xdr:ext cx="1970929" cy="501484"/>
    <xdr:pic>
      <xdr:nvPicPr>
        <xdr:cNvPr id="30" name="Picture 29">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31" name="Picture 30">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32" name="Picture 31">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142</xdr:row>
      <xdr:rowOff>112491</xdr:rowOff>
    </xdr:from>
    <xdr:ext cx="5134431" cy="373325"/>
    <xdr:pic>
      <xdr:nvPicPr>
        <xdr:cNvPr id="33" name="Picture 32">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60290</xdr:colOff>
      <xdr:row>148</xdr:row>
      <xdr:rowOff>107932</xdr:rowOff>
    </xdr:from>
    <xdr:ext cx="1409452" cy="568798"/>
    <xdr:pic>
      <xdr:nvPicPr>
        <xdr:cNvPr id="34" name="Picture 33">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8870915" y="30654607"/>
          <a:ext cx="1409452" cy="568798"/>
        </a:xfrm>
        <a:prstGeom prst="rect">
          <a:avLst/>
        </a:prstGeom>
      </xdr:spPr>
    </xdr:pic>
    <xdr:clientData/>
  </xdr:oneCellAnchor>
  <xdr:oneCellAnchor>
    <xdr:from>
      <xdr:col>5</xdr:col>
      <xdr:colOff>924451</xdr:colOff>
      <xdr:row>173</xdr:row>
      <xdr:rowOff>20196</xdr:rowOff>
    </xdr:from>
    <xdr:ext cx="2221346" cy="303061"/>
    <xdr:pic>
      <xdr:nvPicPr>
        <xdr:cNvPr id="35" name="Picture 34">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179</xdr:row>
      <xdr:rowOff>108639</xdr:rowOff>
    </xdr:from>
    <xdr:ext cx="2511633" cy="416596"/>
    <xdr:pic>
      <xdr:nvPicPr>
        <xdr:cNvPr id="36" name="Picture 35">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37" name="Picture 36">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203</xdr:row>
      <xdr:rowOff>95250</xdr:rowOff>
    </xdr:from>
    <xdr:to>
      <xdr:col>10</xdr:col>
      <xdr:colOff>847725</xdr:colOff>
      <xdr:row>204</xdr:row>
      <xdr:rowOff>133350</xdr:rowOff>
    </xdr:to>
    <xdr:pic>
      <xdr:nvPicPr>
        <xdr:cNvPr id="40" name="Picture 39">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221</xdr:row>
      <xdr:rowOff>95250</xdr:rowOff>
    </xdr:from>
    <xdr:to>
      <xdr:col>10</xdr:col>
      <xdr:colOff>771525</xdr:colOff>
      <xdr:row>222</xdr:row>
      <xdr:rowOff>123825</xdr:rowOff>
    </xdr:to>
    <xdr:pic>
      <xdr:nvPicPr>
        <xdr:cNvPr id="41" name="Picture 40">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151</xdr:row>
      <xdr:rowOff>25400</xdr:rowOff>
    </xdr:from>
    <xdr:ext cx="627608" cy="373063"/>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oneCellAnchor>
    <xdr:from>
      <xdr:col>0</xdr:col>
      <xdr:colOff>5495925</xdr:colOff>
      <xdr:row>138</xdr:row>
      <xdr:rowOff>114300</xdr:rowOff>
    </xdr:from>
    <xdr:ext cx="627608" cy="373063"/>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E2778DB3-98BD-44B1-AEF0-7160941FE5EA}"/>
                </a:ext>
              </a:extLst>
            </xdr:cNvPr>
            <xdr:cNvSpPr txBox="1"/>
          </xdr:nvSpPr>
          <xdr:spPr>
            <a:xfrm>
              <a:off x="5200650" y="287750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𝑑</m:t>
                        </m:r>
                        <m:r>
                          <a:rPr lang="en-GB" sz="1000" b="0" i="1">
                            <a:latin typeface="Cambria Math" panose="02040503050406030204" pitchFamily="18" charset="0"/>
                          </a:rPr>
                          <m:t> </m:t>
                        </m:r>
                        <m:r>
                          <a:rPr lang="en-GB" sz="1000" b="0" i="1">
                            <a:latin typeface="Cambria Math" panose="02040503050406030204" pitchFamily="18" charset="0"/>
                          </a:rPr>
                          <m:t>𝐴𝐷𝑑</m:t>
                        </m:r>
                      </m:e>
                    </m:nary>
                  </m:oMath>
                </m:oMathPara>
              </a14:m>
              <a:endParaRPr lang="en-GB" sz="1000"/>
            </a:p>
          </xdr:txBody>
        </xdr:sp>
      </mc:Choice>
      <mc:Fallback xmlns="">
        <xdr:sp macro="" textlink="">
          <xdr:nvSpPr>
            <xdr:cNvPr id="43" name="TextBox 42">
              <a:extLst>
                <a:ext uri="{FF2B5EF4-FFF2-40B4-BE49-F238E27FC236}">
                  <a16:creationId xmlns:a16="http://schemas.microsoft.com/office/drawing/2014/main" id="{E2778DB3-98BD-44B1-AEF0-7160941FE5EA}"/>
                </a:ext>
              </a:extLst>
            </xdr:cNvPr>
            <xdr:cNvSpPr txBox="1"/>
          </xdr:nvSpPr>
          <xdr:spPr>
            <a:xfrm>
              <a:off x="5200650" y="287750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▒〖𝑑 𝐴𝐷𝑑〗</a:t>
              </a:r>
              <a:endParaRPr lang="en-GB" sz="1000"/>
            </a:p>
          </xdr:txBody>
        </xdr:sp>
      </mc:Fallback>
    </mc:AlternateContent>
    <xdr:clientData/>
  </xdr:oneCellAnchor>
  <xdr:twoCellAnchor>
    <xdr:from>
      <xdr:col>0</xdr:col>
      <xdr:colOff>5610225</xdr:colOff>
      <xdr:row>181</xdr:row>
      <xdr:rowOff>123825</xdr:rowOff>
    </xdr:from>
    <xdr:to>
      <xdr:col>2</xdr:col>
      <xdr:colOff>63500</xdr:colOff>
      <xdr:row>182</xdr:row>
      <xdr:rowOff>225425</xdr:rowOff>
    </xdr:to>
    <xdr:pic>
      <xdr:nvPicPr>
        <xdr:cNvPr id="44" name="Picture 43">
          <a:extLst>
            <a:ext uri="{FF2B5EF4-FFF2-40B4-BE49-F238E27FC236}">
              <a16:creationId xmlns:a16="http://schemas.microsoft.com/office/drawing/2014/main" id="{DBC9A1D9-73FF-4B83-86E0-16102D3E4360}"/>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00650" y="36833175"/>
          <a:ext cx="768350" cy="26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606425</xdr:colOff>
      <xdr:row>31</xdr:row>
      <xdr:rowOff>166159</xdr:rowOff>
    </xdr:from>
    <xdr:to>
      <xdr:col>12</xdr:col>
      <xdr:colOff>143933</xdr:colOff>
      <xdr:row>34</xdr:row>
      <xdr:rowOff>146051</xdr:rowOff>
    </xdr:to>
    <xdr:pic>
      <xdr:nvPicPr>
        <xdr:cNvPr id="45" name="Picture 44">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16</xdr:col>
      <xdr:colOff>666750</xdr:colOff>
      <xdr:row>7</xdr:row>
      <xdr:rowOff>762000</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4537531" y="25241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4537531" y="25241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twoCellAnchor>
    <xdr:from>
      <xdr:col>15</xdr:col>
      <xdr:colOff>530837</xdr:colOff>
      <xdr:row>15</xdr:row>
      <xdr:rowOff>47625</xdr:rowOff>
    </xdr:from>
    <xdr:to>
      <xdr:col>16</xdr:col>
      <xdr:colOff>611187</xdr:colOff>
      <xdr:row>16</xdr:row>
      <xdr:rowOff>123032</xdr:rowOff>
    </xdr:to>
    <xdr:pic>
      <xdr:nvPicPr>
        <xdr:cNvPr id="2" name="Picture 1">
          <a:extLst>
            <a:ext uri="{FF2B5EF4-FFF2-40B4-BE49-F238E27FC236}">
              <a16:creationId xmlns:a16="http://schemas.microsoft.com/office/drawing/2014/main" id="{99E35BAA-9020-41FF-BC1C-3D5A6887B92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37462" y="3798094"/>
          <a:ext cx="1259069" cy="265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26987</xdr:colOff>
      <xdr:row>133</xdr:row>
      <xdr:rowOff>169862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5227637" y="24363362"/>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5227637" y="24363362"/>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134</xdr:row>
      <xdr:rowOff>257175</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3</xdr:col>
      <xdr:colOff>5495925</xdr:colOff>
      <xdr:row>140</xdr:row>
      <xdr:rowOff>114300</xdr:rowOff>
    </xdr:from>
    <xdr:ext cx="627608" cy="373063"/>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76436FF-A204-429F-993B-8B10DA51DA79}"/>
                </a:ext>
              </a:extLst>
            </xdr:cNvPr>
            <xdr:cNvSpPr txBox="1"/>
          </xdr:nvSpPr>
          <xdr:spPr>
            <a:xfrm>
              <a:off x="5200650" y="288036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𝑑</m:t>
                        </m:r>
                        <m:r>
                          <a:rPr lang="en-GB" sz="1000" b="0" i="1">
                            <a:latin typeface="Cambria Math" panose="02040503050406030204" pitchFamily="18" charset="0"/>
                          </a:rPr>
                          <m:t> </m:t>
                        </m:r>
                        <m:r>
                          <a:rPr lang="en-GB" sz="1000" b="0" i="1">
                            <a:latin typeface="Cambria Math" panose="02040503050406030204" pitchFamily="18" charset="0"/>
                          </a:rPr>
                          <m:t>𝐴𝐷𝑑</m:t>
                        </m:r>
                      </m:e>
                    </m:nary>
                  </m:oMath>
                </m:oMathPara>
              </a14:m>
              <a:endParaRPr lang="en-GB" sz="1000"/>
            </a:p>
          </xdr:txBody>
        </xdr:sp>
      </mc:Choice>
      <mc:Fallback xmlns="">
        <xdr:sp macro="" textlink="">
          <xdr:nvSpPr>
            <xdr:cNvPr id="4" name="TextBox 3">
              <a:extLst>
                <a:ext uri="{FF2B5EF4-FFF2-40B4-BE49-F238E27FC236}">
                  <a16:creationId xmlns:a16="http://schemas.microsoft.com/office/drawing/2014/main" id="{076436FF-A204-429F-993B-8B10DA51DA79}"/>
                </a:ext>
              </a:extLst>
            </xdr:cNvPr>
            <xdr:cNvSpPr txBox="1"/>
          </xdr:nvSpPr>
          <xdr:spPr>
            <a:xfrm>
              <a:off x="5200650" y="288036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▒〖𝑑 𝐴𝐷𝑑〗</a:t>
              </a:r>
              <a:endParaRPr lang="en-GB" sz="1000"/>
            </a:p>
          </xdr:txBody>
        </xdr:sp>
      </mc:Fallback>
    </mc:AlternateContent>
    <xdr:clientData/>
  </xdr:oneCellAnchor>
  <xdr:oneCellAnchor>
    <xdr:from>
      <xdr:col>4</xdr:col>
      <xdr:colOff>25213</xdr:colOff>
      <xdr:row>145</xdr:row>
      <xdr:rowOff>155669</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457389" y="28159169"/>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457389" y="28159169"/>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3</xdr:col>
      <xdr:colOff>5610225</xdr:colOff>
      <xdr:row>153</xdr:row>
      <xdr:rowOff>0</xdr:rowOff>
    </xdr:from>
    <xdr:to>
      <xdr:col>5</xdr:col>
      <xdr:colOff>63500</xdr:colOff>
      <xdr:row>153</xdr:row>
      <xdr:rowOff>225425</xdr:rowOff>
    </xdr:to>
    <xdr:pic>
      <xdr:nvPicPr>
        <xdr:cNvPr id="6" name="Picture 5">
          <a:extLst>
            <a:ext uri="{FF2B5EF4-FFF2-40B4-BE49-F238E27FC236}">
              <a16:creationId xmlns:a16="http://schemas.microsoft.com/office/drawing/2014/main" id="{134C7E08-683D-426B-AD50-8D4FF2B7653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00650" y="36899850"/>
          <a:ext cx="768350" cy="26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2" name="Picture 1">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133756</xdr:colOff>
      <xdr:row>31</xdr:row>
      <xdr:rowOff>202640</xdr:rowOff>
    </xdr:to>
    <xdr:pic>
      <xdr:nvPicPr>
        <xdr:cNvPr id="5" name="Picture 4">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182163</xdr:rowOff>
    </xdr:to>
    <xdr:pic>
      <xdr:nvPicPr>
        <xdr:cNvPr id="6" name="Picture 5">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94409</xdr:colOff>
      <xdr:row>43</xdr:row>
      <xdr:rowOff>151465</xdr:rowOff>
    </xdr:to>
    <xdr:pic>
      <xdr:nvPicPr>
        <xdr:cNvPr id="7" name="Picture 6">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143900</xdr:rowOff>
    </xdr:to>
    <xdr:pic>
      <xdr:nvPicPr>
        <xdr:cNvPr id="8" name="Picture 7">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444966</xdr:colOff>
      <xdr:row>55</xdr:row>
      <xdr:rowOff>123730</xdr:rowOff>
    </xdr:to>
    <xdr:pic>
      <xdr:nvPicPr>
        <xdr:cNvPr id="9" name="Picture 8">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8</xdr:col>
      <xdr:colOff>773206</xdr:colOff>
      <xdr:row>6</xdr:row>
      <xdr:rowOff>44824</xdr:rowOff>
    </xdr:from>
    <xdr:to>
      <xdr:col>11</xdr:col>
      <xdr:colOff>388191</xdr:colOff>
      <xdr:row>7</xdr:row>
      <xdr:rowOff>153747</xdr:rowOff>
    </xdr:to>
    <xdr:pic>
      <xdr:nvPicPr>
        <xdr:cNvPr id="10" name="Picture 9">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45556" y="1378324"/>
          <a:ext cx="1929560" cy="270848"/>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140463</xdr:rowOff>
    </xdr:to>
    <xdr:pic>
      <xdr:nvPicPr>
        <xdr:cNvPr id="11" name="Picture 10">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120745</xdr:rowOff>
    </xdr:to>
    <xdr:pic>
      <xdr:nvPicPr>
        <xdr:cNvPr id="12" name="Picture 11">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140105</xdr:colOff>
      <xdr:row>31</xdr:row>
      <xdr:rowOff>208989</xdr:rowOff>
    </xdr:to>
    <xdr:pic>
      <xdr:nvPicPr>
        <xdr:cNvPr id="14" name="Picture 13">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94409</xdr:colOff>
      <xdr:row>43</xdr:row>
      <xdr:rowOff>164162</xdr:rowOff>
    </xdr:to>
    <xdr:pic>
      <xdr:nvPicPr>
        <xdr:cNvPr id="16" name="Picture 15">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410603</xdr:colOff>
      <xdr:row>7</xdr:row>
      <xdr:rowOff>123304</xdr:rowOff>
    </xdr:to>
    <xdr:pic>
      <xdr:nvPicPr>
        <xdr:cNvPr id="18" name="Picture 17">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486146</xdr:colOff>
      <xdr:row>22</xdr:row>
      <xdr:rowOff>125874</xdr:rowOff>
    </xdr:to>
    <xdr:pic>
      <xdr:nvPicPr>
        <xdr:cNvPr id="4" name="Picture 3">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676274</xdr:colOff>
      <xdr:row>31</xdr:row>
      <xdr:rowOff>109813</xdr:rowOff>
    </xdr:from>
    <xdr:ext cx="1614487" cy="311937"/>
    <xdr:pic>
      <xdr:nvPicPr>
        <xdr:cNvPr id="4" name="Picture 3">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086724" y="6101038"/>
          <a:ext cx="1614487" cy="311937"/>
        </a:xfrm>
        <a:prstGeom prst="rect">
          <a:avLst/>
        </a:prstGeom>
      </xdr:spPr>
    </xdr:pic>
    <xdr:clientData/>
  </xdr:oneCellAnchor>
  <xdr:oneCellAnchor>
    <xdr:from>
      <xdr:col>6</xdr:col>
      <xdr:colOff>675432</xdr:colOff>
      <xdr:row>53</xdr:row>
      <xdr:rowOff>67363</xdr:rowOff>
    </xdr:from>
    <xdr:ext cx="2055731" cy="321767"/>
    <xdr:pic>
      <xdr:nvPicPr>
        <xdr:cNvPr id="5" name="Picture 4">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71</xdr:row>
      <xdr:rowOff>17862</xdr:rowOff>
    </xdr:from>
    <xdr:ext cx="2101052" cy="294884"/>
    <xdr:pic>
      <xdr:nvPicPr>
        <xdr:cNvPr id="8" name="Picture 7">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181479</xdr:colOff>
      <xdr:row>7</xdr:row>
      <xdr:rowOff>144463</xdr:rowOff>
    </xdr:to>
    <xdr:pic>
      <xdr:nvPicPr>
        <xdr:cNvPr id="9" name="Picture 8">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024618" y="1437155"/>
          <a:ext cx="2477479" cy="276132"/>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86302</xdr:rowOff>
    </xdr:to>
    <xdr:pic>
      <xdr:nvPicPr>
        <xdr:cNvPr id="10" name="Picture 9">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448514</xdr:colOff>
      <xdr:row>14</xdr:row>
      <xdr:rowOff>30255</xdr:rowOff>
    </xdr:to>
    <xdr:pic>
      <xdr:nvPicPr>
        <xdr:cNvPr id="12" name="Picture 11">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49292</xdr:colOff>
      <xdr:row>38</xdr:row>
      <xdr:rowOff>101601</xdr:rowOff>
    </xdr:to>
    <xdr:pic>
      <xdr:nvPicPr>
        <xdr:cNvPr id="13" name="Picture 12">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670534</xdr:colOff>
      <xdr:row>25</xdr:row>
      <xdr:rowOff>178859</xdr:rowOff>
    </xdr:to>
    <xdr:pic>
      <xdr:nvPicPr>
        <xdr:cNvPr id="6" name="Picture 12">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85727</xdr:rowOff>
    </xdr:to>
    <xdr:pic>
      <xdr:nvPicPr>
        <xdr:cNvPr id="3" name="Picture 2">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85726</xdr:colOff>
      <xdr:row>38</xdr:row>
      <xdr:rowOff>106363</xdr:rowOff>
    </xdr:to>
    <xdr:pic>
      <xdr:nvPicPr>
        <xdr:cNvPr id="4" name="Picture 3">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134891</xdr:rowOff>
    </xdr:to>
    <xdr:pic>
      <xdr:nvPicPr>
        <xdr:cNvPr id="5" name="Picture 4">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119944</xdr:colOff>
      <xdr:row>19</xdr:row>
      <xdr:rowOff>14111</xdr:rowOff>
    </xdr:from>
    <xdr:to>
      <xdr:col>11</xdr:col>
      <xdr:colOff>523785</xdr:colOff>
      <xdr:row>21</xdr:row>
      <xdr:rowOff>105777</xdr:rowOff>
    </xdr:to>
    <xdr:pic>
      <xdr:nvPicPr>
        <xdr:cNvPr id="6" name="Picture 5">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178094" y="6167261"/>
          <a:ext cx="3299441" cy="472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45602</xdr:rowOff>
    </xdr:to>
    <xdr:pic>
      <xdr:nvPicPr>
        <xdr:cNvPr id="3" name="Picture 2">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102347</xdr:rowOff>
    </xdr:to>
    <xdr:pic>
      <xdr:nvPicPr>
        <xdr:cNvPr id="3" name="Picture 2">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617710</xdr:colOff>
      <xdr:row>22</xdr:row>
      <xdr:rowOff>121586</xdr:rowOff>
    </xdr:to>
    <xdr:pic>
      <xdr:nvPicPr>
        <xdr:cNvPr id="4" name="Picture 3">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GT2/Pre%20Notice/RIIO-GT2%20-%20Regulatory%20Reporting%20Pack%20v1.13r%20reg%20finance%2018.03.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ESO/Pre%20Notice/RIIO_2_%20External_BSUoS_templat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ONFS01\home\jonesl\ESO%20Regulation\Design%20&amp;%20Operation%20of%20ESO%20Regulatory%20Framework\BP2\Updated%20BP2%20BPDT.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fgemcloud.sharepoint.com/Users/RowsonR/AppData/Local/Microsoft/Windows/Temporary%20Internet%20Files/Content.Outlook/QBDPAQ7M/RIIO-T1%20NGET%20Revenue%20Reporting%20Template%2013-14%20(as%20per%20NG%20Comments)%20-%20v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RIIO-T1%20NGET%20Revenue%20Reporting%20Template%2013-14%20(as%20per%20NG%20Comments)%20-%20v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fgemcloud.sharepoint.com/sgg/ElecDistrib/Elec_Distrib_Lib/Connections/Connections_Industry_Review/CIR%202010-11/submissions/GDNs/GDNS%20submissions%20with%20calc/Copy%20of%20CIR_2010_11_NG_LON_for%20cal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gemcloud.sharepoint.com/Users/RowsonR/AppData/Local/Microsoft/Windows/Temporary%20Internet%20Files/Content.Outlook/QBDPAQ7M/2014_15_SHE_Revenue_Return_Model%20-%20TEMPLATE%20v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2014_15_SHE_Revenue_Return_Model%20-%20TEMPLATE%20v1.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GT2/Pre%20Notice/2020-21_NGET_Revenue_return_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fgemcloud.sharepoint.com/Users/harandyp/Desktop/GT2%20Revenue%20workbook%20draft%20v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Valuation worksheet"/>
      <sheetName val="Inp_DataHub_Costs"/>
      <sheetName val="Inp_DataHub_Volumes"/>
      <sheetName val="Inp_BPDT"/>
      <sheetName val="Inp_BPDT_Repex"/>
      <sheetName val="Inp_BPDT_CapexVolumes"/>
      <sheetName val="Inp_BPDT_CapexVolumes_v2"/>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row r="11">
          <cell r="AB11">
            <v>0</v>
          </cell>
          <cell r="AC11">
            <v>0</v>
          </cell>
          <cell r="AD11">
            <v>0</v>
          </cell>
          <cell r="AE11">
            <v>0</v>
          </cell>
          <cell r="AF11">
            <v>0</v>
          </cell>
        </row>
        <row r="12">
          <cell r="AB12">
            <v>0</v>
          </cell>
          <cell r="AC12">
            <v>0</v>
          </cell>
          <cell r="AD12">
            <v>0</v>
          </cell>
          <cell r="AE12">
            <v>0</v>
          </cell>
          <cell r="AF12">
            <v>0</v>
          </cell>
        </row>
        <row r="13">
          <cell r="AB13">
            <v>0</v>
          </cell>
          <cell r="AC13">
            <v>0</v>
          </cell>
          <cell r="AD13">
            <v>0</v>
          </cell>
          <cell r="AE13">
            <v>0</v>
          </cell>
          <cell r="AF13">
            <v>0</v>
          </cell>
        </row>
        <row r="14">
          <cell r="AB14">
            <v>0</v>
          </cell>
          <cell r="AC14">
            <v>0</v>
          </cell>
          <cell r="AD14">
            <v>0</v>
          </cell>
          <cell r="AE14">
            <v>0</v>
          </cell>
          <cell r="AF14">
            <v>0</v>
          </cell>
        </row>
        <row r="15">
          <cell r="AB15">
            <v>0</v>
          </cell>
          <cell r="AC15">
            <v>0</v>
          </cell>
          <cell r="AD15">
            <v>0</v>
          </cell>
          <cell r="AE15">
            <v>0</v>
          </cell>
          <cell r="AF15">
            <v>0</v>
          </cell>
        </row>
        <row r="16">
          <cell r="AB16">
            <v>0</v>
          </cell>
          <cell r="AC16">
            <v>0</v>
          </cell>
          <cell r="AD16">
            <v>0</v>
          </cell>
          <cell r="AE16">
            <v>0</v>
          </cell>
          <cell r="AF16">
            <v>0</v>
          </cell>
        </row>
        <row r="18">
          <cell r="AB18">
            <v>0</v>
          </cell>
          <cell r="AC18">
            <v>0</v>
          </cell>
          <cell r="AD18">
            <v>0</v>
          </cell>
          <cell r="AE18">
            <v>0</v>
          </cell>
          <cell r="AF18">
            <v>0</v>
          </cell>
        </row>
        <row r="19">
          <cell r="AB19">
            <v>0</v>
          </cell>
          <cell r="AC19">
            <v>0</v>
          </cell>
          <cell r="AD19">
            <v>0</v>
          </cell>
          <cell r="AE19">
            <v>0</v>
          </cell>
          <cell r="AF19">
            <v>0</v>
          </cell>
        </row>
        <row r="20">
          <cell r="AB20">
            <v>0</v>
          </cell>
          <cell r="AC20">
            <v>0</v>
          </cell>
          <cell r="AD20">
            <v>0</v>
          </cell>
          <cell r="AE20">
            <v>0</v>
          </cell>
          <cell r="AF20">
            <v>0</v>
          </cell>
        </row>
        <row r="21">
          <cell r="AB21">
            <v>0</v>
          </cell>
          <cell r="AC21">
            <v>0</v>
          </cell>
          <cell r="AD21">
            <v>0</v>
          </cell>
          <cell r="AE21">
            <v>0</v>
          </cell>
          <cell r="AF21">
            <v>0</v>
          </cell>
        </row>
        <row r="22">
          <cell r="AB22">
            <v>0</v>
          </cell>
          <cell r="AC22">
            <v>0</v>
          </cell>
          <cell r="AD22">
            <v>0</v>
          </cell>
          <cell r="AE22">
            <v>0</v>
          </cell>
          <cell r="AF22">
            <v>0</v>
          </cell>
        </row>
        <row r="23">
          <cell r="AB23">
            <v>0</v>
          </cell>
          <cell r="AC23">
            <v>0</v>
          </cell>
          <cell r="AD23">
            <v>0</v>
          </cell>
          <cell r="AE23">
            <v>0</v>
          </cell>
          <cell r="AF23">
            <v>0</v>
          </cell>
        </row>
        <row r="27">
          <cell r="AB27">
            <v>0</v>
          </cell>
          <cell r="AC27">
            <v>0</v>
          </cell>
          <cell r="AD27">
            <v>0</v>
          </cell>
          <cell r="AE27">
            <v>0</v>
          </cell>
          <cell r="AF27">
            <v>0</v>
          </cell>
        </row>
        <row r="28">
          <cell r="AB28">
            <v>0</v>
          </cell>
          <cell r="AC28">
            <v>0</v>
          </cell>
          <cell r="AD28">
            <v>0</v>
          </cell>
          <cell r="AE28">
            <v>0</v>
          </cell>
          <cell r="AF28">
            <v>0</v>
          </cell>
        </row>
        <row r="46">
          <cell r="AB46">
            <v>0</v>
          </cell>
          <cell r="AC46">
            <v>0</v>
          </cell>
          <cell r="AD46">
            <v>0</v>
          </cell>
          <cell r="AE46">
            <v>0</v>
          </cell>
          <cell r="AF46">
            <v>0</v>
          </cell>
        </row>
        <row r="58">
          <cell r="AB58">
            <v>0</v>
          </cell>
          <cell r="AC58">
            <v>0</v>
          </cell>
          <cell r="AD58">
            <v>0</v>
          </cell>
          <cell r="AE58">
            <v>0</v>
          </cell>
          <cell r="AF58">
            <v>0</v>
          </cell>
        </row>
        <row r="59">
          <cell r="AB59">
            <v>0</v>
          </cell>
          <cell r="AC59">
            <v>0</v>
          </cell>
          <cell r="AD59">
            <v>0</v>
          </cell>
          <cell r="AE59">
            <v>0</v>
          </cell>
          <cell r="AF59">
            <v>0</v>
          </cell>
        </row>
        <row r="60">
          <cell r="AB60">
            <v>0</v>
          </cell>
          <cell r="AC60">
            <v>0</v>
          </cell>
          <cell r="AD60">
            <v>0</v>
          </cell>
          <cell r="AE60">
            <v>0</v>
          </cell>
          <cell r="AF60">
            <v>0</v>
          </cell>
        </row>
        <row r="61">
          <cell r="AB61">
            <v>0</v>
          </cell>
          <cell r="AC61">
            <v>0</v>
          </cell>
          <cell r="AD61">
            <v>0</v>
          </cell>
          <cell r="AE61">
            <v>0</v>
          </cell>
          <cell r="AF61">
            <v>0</v>
          </cell>
        </row>
        <row r="62">
          <cell r="AB62">
            <v>0</v>
          </cell>
          <cell r="AC62">
            <v>0</v>
          </cell>
          <cell r="AD62">
            <v>0</v>
          </cell>
          <cell r="AE62">
            <v>0</v>
          </cell>
          <cell r="AF62">
            <v>0</v>
          </cell>
        </row>
        <row r="63">
          <cell r="AB63">
            <v>0</v>
          </cell>
          <cell r="AC63">
            <v>0</v>
          </cell>
          <cell r="AD63">
            <v>0</v>
          </cell>
          <cell r="AE63">
            <v>0</v>
          </cell>
          <cell r="AF63">
            <v>0</v>
          </cell>
        </row>
        <row r="65">
          <cell r="AB65">
            <v>0</v>
          </cell>
          <cell r="AC65">
            <v>0</v>
          </cell>
          <cell r="AD65">
            <v>0</v>
          </cell>
          <cell r="AE65">
            <v>0</v>
          </cell>
          <cell r="AF65">
            <v>0</v>
          </cell>
        </row>
        <row r="66">
          <cell r="AB66">
            <v>0</v>
          </cell>
          <cell r="AC66">
            <v>0</v>
          </cell>
          <cell r="AD66">
            <v>0</v>
          </cell>
          <cell r="AE66">
            <v>0</v>
          </cell>
          <cell r="AF66">
            <v>0</v>
          </cell>
        </row>
        <row r="67">
          <cell r="AB67">
            <v>0</v>
          </cell>
          <cell r="AC67">
            <v>0</v>
          </cell>
          <cell r="AD67">
            <v>0</v>
          </cell>
          <cell r="AE67">
            <v>0</v>
          </cell>
          <cell r="AF67">
            <v>0</v>
          </cell>
        </row>
        <row r="68">
          <cell r="AB68">
            <v>0</v>
          </cell>
          <cell r="AC68">
            <v>0</v>
          </cell>
          <cell r="AD68">
            <v>0</v>
          </cell>
          <cell r="AE68">
            <v>0</v>
          </cell>
          <cell r="AF68">
            <v>0</v>
          </cell>
        </row>
        <row r="70">
          <cell r="AB70">
            <v>0</v>
          </cell>
          <cell r="AC70">
            <v>0</v>
          </cell>
          <cell r="AD70">
            <v>0</v>
          </cell>
          <cell r="AE70">
            <v>0</v>
          </cell>
          <cell r="AF70">
            <v>0</v>
          </cell>
        </row>
        <row r="72">
          <cell r="AB72">
            <v>0</v>
          </cell>
          <cell r="AC72">
            <v>0</v>
          </cell>
          <cell r="AD72">
            <v>0</v>
          </cell>
          <cell r="AE72">
            <v>0</v>
          </cell>
          <cell r="AF72">
            <v>0</v>
          </cell>
        </row>
        <row r="76">
          <cell r="AB76">
            <v>0</v>
          </cell>
          <cell r="AC76">
            <v>0</v>
          </cell>
          <cell r="AD76">
            <v>0</v>
          </cell>
          <cell r="AE76">
            <v>0</v>
          </cell>
          <cell r="AF76">
            <v>0</v>
          </cell>
        </row>
        <row r="77">
          <cell r="AB77">
            <v>0</v>
          </cell>
          <cell r="AC77">
            <v>0</v>
          </cell>
          <cell r="AD77">
            <v>0</v>
          </cell>
          <cell r="AE77">
            <v>0</v>
          </cell>
          <cell r="AF77">
            <v>0</v>
          </cell>
        </row>
        <row r="79">
          <cell r="AB79">
            <v>0</v>
          </cell>
          <cell r="AC79">
            <v>0</v>
          </cell>
          <cell r="AD79">
            <v>0</v>
          </cell>
          <cell r="AE79">
            <v>0</v>
          </cell>
          <cell r="AF79">
            <v>0</v>
          </cell>
        </row>
        <row r="80">
          <cell r="AB80">
            <v>0</v>
          </cell>
          <cell r="AC80">
            <v>0</v>
          </cell>
          <cell r="AD80">
            <v>0</v>
          </cell>
          <cell r="AE80">
            <v>0</v>
          </cell>
          <cell r="AF80">
            <v>0</v>
          </cell>
        </row>
        <row r="81">
          <cell r="AB81">
            <v>0</v>
          </cell>
          <cell r="AC81">
            <v>0</v>
          </cell>
          <cell r="AD81">
            <v>0</v>
          </cell>
          <cell r="AE81">
            <v>0</v>
          </cell>
          <cell r="AF81">
            <v>0</v>
          </cell>
        </row>
        <row r="82">
          <cell r="AB82">
            <v>0</v>
          </cell>
          <cell r="AC82">
            <v>0</v>
          </cell>
          <cell r="AD82">
            <v>0</v>
          </cell>
          <cell r="AE82">
            <v>0</v>
          </cell>
          <cell r="AF82">
            <v>0</v>
          </cell>
        </row>
        <row r="86">
          <cell r="AB86">
            <v>0</v>
          </cell>
          <cell r="AC86">
            <v>0</v>
          </cell>
          <cell r="AD86">
            <v>0</v>
          </cell>
          <cell r="AE86">
            <v>0</v>
          </cell>
          <cell r="AF86">
            <v>0</v>
          </cell>
        </row>
        <row r="88">
          <cell r="AB88">
            <v>0</v>
          </cell>
          <cell r="AC88">
            <v>0</v>
          </cell>
          <cell r="AD88">
            <v>0</v>
          </cell>
          <cell r="AE88">
            <v>0</v>
          </cell>
          <cell r="AF88">
            <v>0</v>
          </cell>
        </row>
        <row r="89">
          <cell r="AB89">
            <v>0</v>
          </cell>
          <cell r="AC89">
            <v>0</v>
          </cell>
          <cell r="AD89">
            <v>0</v>
          </cell>
          <cell r="AE89">
            <v>0</v>
          </cell>
          <cell r="AF89">
            <v>0</v>
          </cell>
        </row>
        <row r="90">
          <cell r="AB90">
            <v>0</v>
          </cell>
          <cell r="AC90">
            <v>0</v>
          </cell>
          <cell r="AD90">
            <v>0</v>
          </cell>
          <cell r="AE90">
            <v>0</v>
          </cell>
          <cell r="AF90">
            <v>0</v>
          </cell>
        </row>
        <row r="91">
          <cell r="AB91">
            <v>0</v>
          </cell>
          <cell r="AC91">
            <v>0</v>
          </cell>
          <cell r="AD91">
            <v>0</v>
          </cell>
          <cell r="AE91">
            <v>0</v>
          </cell>
          <cell r="AF91">
            <v>0</v>
          </cell>
        </row>
        <row r="92">
          <cell r="AB92">
            <v>0</v>
          </cell>
          <cell r="AC92">
            <v>0</v>
          </cell>
          <cell r="AD92">
            <v>0</v>
          </cell>
          <cell r="AE92">
            <v>0</v>
          </cell>
          <cell r="AF92">
            <v>0</v>
          </cell>
        </row>
        <row r="93">
          <cell r="AB93">
            <v>0</v>
          </cell>
          <cell r="AC93">
            <v>0</v>
          </cell>
          <cell r="AD93">
            <v>0</v>
          </cell>
          <cell r="AE93">
            <v>0</v>
          </cell>
          <cell r="AF93">
            <v>0</v>
          </cell>
        </row>
        <row r="94">
          <cell r="AB94">
            <v>0</v>
          </cell>
          <cell r="AC94">
            <v>0</v>
          </cell>
          <cell r="AD94">
            <v>0</v>
          </cell>
          <cell r="AE94">
            <v>0</v>
          </cell>
          <cell r="AF94">
            <v>0</v>
          </cell>
        </row>
        <row r="95">
          <cell r="AB95">
            <v>0</v>
          </cell>
          <cell r="AC95">
            <v>0</v>
          </cell>
          <cell r="AD95">
            <v>0</v>
          </cell>
          <cell r="AE95">
            <v>0</v>
          </cell>
          <cell r="AF95">
            <v>0</v>
          </cell>
        </row>
        <row r="96">
          <cell r="AB96">
            <v>32.92</v>
          </cell>
          <cell r="AC96">
            <v>32.92</v>
          </cell>
          <cell r="AD96">
            <v>32.92</v>
          </cell>
          <cell r="AE96">
            <v>32.92</v>
          </cell>
          <cell r="AF96">
            <v>32.92</v>
          </cell>
        </row>
        <row r="103">
          <cell r="AB103">
            <v>0</v>
          </cell>
        </row>
        <row r="104">
          <cell r="AB104">
            <v>0</v>
          </cell>
        </row>
        <row r="105">
          <cell r="AB105">
            <v>0</v>
          </cell>
        </row>
        <row r="106">
          <cell r="AB106">
            <v>0</v>
          </cell>
        </row>
        <row r="107">
          <cell r="AB107">
            <v>0</v>
          </cell>
        </row>
        <row r="108">
          <cell r="AB10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row r="19">
          <cell r="B19">
            <v>32.600014334801969</v>
          </cell>
        </row>
      </sheetData>
      <sheetData sheetId="10">
        <row r="15">
          <cell r="C15">
            <v>0</v>
          </cell>
        </row>
      </sheetData>
      <sheetData sheetId="11">
        <row r="13">
          <cell r="B13">
            <v>17024.099332139958</v>
          </cell>
        </row>
      </sheetData>
      <sheetData sheetId="12">
        <row r="14">
          <cell r="B14">
            <v>29395</v>
          </cell>
        </row>
      </sheetData>
      <sheetData sheetId="13"/>
      <sheetData sheetId="14"/>
      <sheetData sheetId="15"/>
      <sheetData sheetId="16"/>
      <sheetData sheetId="17"/>
      <sheetData sheetId="18"/>
      <sheetData sheetId="19"/>
      <sheetData sheetId="20"/>
      <sheetData sheetId="21"/>
      <sheetData sheetId="22">
        <row r="28">
          <cell r="I28">
            <v>-2</v>
          </cell>
        </row>
      </sheetData>
      <sheetData sheetId="23"/>
      <sheetData sheetId="24"/>
      <sheetData sheetId="25">
        <row r="10">
          <cell r="G10">
            <v>48619.790000000008</v>
          </cell>
        </row>
      </sheetData>
      <sheetData sheetId="26">
        <row r="11">
          <cell r="C11">
            <v>669</v>
          </cell>
        </row>
      </sheetData>
      <sheetData sheetId="27"/>
      <sheetData sheetId="28"/>
      <sheetData sheetId="29"/>
      <sheetData sheetId="30"/>
      <sheetData sheetId="31"/>
      <sheetData sheetId="32"/>
      <sheetData sheetId="33"/>
      <sheetData sheetId="34"/>
      <sheetData sheetId="35">
        <row r="7">
          <cell r="D7">
            <v>0.44600000000000001</v>
          </cell>
        </row>
      </sheetData>
      <sheetData sheetId="36"/>
      <sheetData sheetId="37"/>
      <sheetData sheetId="38"/>
      <sheetData sheetId="39">
        <row r="30">
          <cell r="K30">
            <v>7598</v>
          </cell>
        </row>
      </sheetData>
      <sheetData sheetId="40">
        <row r="26">
          <cell r="K26">
            <v>2</v>
          </cell>
        </row>
      </sheetData>
      <sheetData sheetId="41">
        <row r="81">
          <cell r="K81">
            <v>381</v>
          </cell>
        </row>
      </sheetData>
      <sheetData sheetId="42">
        <row r="37">
          <cell r="I37">
            <v>31</v>
          </cell>
        </row>
      </sheetData>
      <sheetData sheetId="43">
        <row r="10">
          <cell r="F10">
            <v>66</v>
          </cell>
        </row>
      </sheetData>
      <sheetData sheetId="44"/>
      <sheetData sheetId="45"/>
      <sheetData sheetId="46"/>
      <sheetData sheetId="47"/>
      <sheetData sheetId="48">
        <row r="14">
          <cell r="G14">
            <v>0</v>
          </cell>
        </row>
      </sheetData>
      <sheetData sheetId="49"/>
      <sheetData sheetId="50"/>
      <sheetData sheetId="51"/>
      <sheetData sheetId="52"/>
      <sheetData sheetId="53">
        <row r="10">
          <cell r="C10">
            <v>96</v>
          </cell>
        </row>
      </sheetData>
      <sheetData sheetId="54"/>
      <sheetData sheetId="55">
        <row r="87">
          <cell r="B87">
            <v>0</v>
          </cell>
        </row>
      </sheetData>
      <sheetData sheetId="56">
        <row r="11">
          <cell r="B11">
            <v>1831275</v>
          </cell>
        </row>
      </sheetData>
      <sheetData sheetId="57"/>
      <sheetData sheetId="58">
        <row r="13">
          <cell r="C13">
            <v>0.99457443201085116</v>
          </cell>
        </row>
      </sheetData>
      <sheetData sheetId="59">
        <row r="21">
          <cell r="B21">
            <v>602.95169999999996</v>
          </cell>
        </row>
      </sheetData>
      <sheetData sheetId="60">
        <row r="28">
          <cell r="G28">
            <v>13600</v>
          </cell>
        </row>
      </sheetData>
      <sheetData sheetId="61">
        <row r="10">
          <cell r="F10">
            <v>22</v>
          </cell>
        </row>
      </sheetData>
      <sheetData sheetId="62"/>
      <sheetData sheetId="63"/>
      <sheetData sheetId="64">
        <row r="10">
          <cell r="B10" t="str">
            <v>INFU0123 - STENT BAG</v>
          </cell>
        </row>
      </sheetData>
      <sheetData sheetId="65">
        <row r="9">
          <cell r="B9" t="str">
            <v>[Project name 1]</v>
          </cell>
        </row>
      </sheetData>
      <sheetData sheetId="66">
        <row r="11">
          <cell r="AA11">
            <v>262</v>
          </cell>
        </row>
      </sheetData>
      <sheetData sheetId="67">
        <row r="16">
          <cell r="N16">
            <v>8.9540788762830896</v>
          </cell>
        </row>
      </sheetData>
      <sheetData sheetId="68">
        <row r="13">
          <cell r="J13">
            <v>388</v>
          </cell>
        </row>
      </sheetData>
      <sheetData sheetId="69">
        <row r="64">
          <cell r="J64">
            <v>0.95057116439990452</v>
          </cell>
        </row>
      </sheetData>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IIO-1 RPI and PVF"/>
      <sheetName val="R8 Output incentives"/>
      <sheetName val="R11 TIRG"/>
      <sheetName val="R14 Rec to Stat Ac"/>
      <sheetName val="SO External Rev"/>
      <sheetName val="Draft Changes"/>
      <sheetName val="R17 SO Bal Services"/>
    </sheetNames>
    <sheetDataSet>
      <sheetData sheetId="0">
        <row r="27">
          <cell r="C27" t="str">
            <v>National Grid Electricity System Operator Ltd</v>
          </cell>
        </row>
      </sheetData>
      <sheetData sheetId="1"/>
      <sheetData sheetId="2">
        <row r="32">
          <cell r="F32" t="e">
            <v>#REF!</v>
          </cell>
          <cell r="H32" t="e">
            <v>#REF!</v>
          </cell>
          <cell r="I32" t="e">
            <v>#REF!</v>
          </cell>
          <cell r="J32" t="e">
            <v>#REF!</v>
          </cell>
          <cell r="K32" t="e">
            <v>#REF!</v>
          </cell>
          <cell r="L32" t="e">
            <v>#REF!</v>
          </cell>
          <cell r="M32" t="e">
            <v>#REF!</v>
          </cell>
        </row>
        <row r="123">
          <cell r="H123" t="e">
            <v>#REF!</v>
          </cell>
          <cell r="I123" t="e">
            <v>#REF!</v>
          </cell>
          <cell r="J123" t="e">
            <v>#REF!</v>
          </cell>
          <cell r="K123" t="e">
            <v>#REF!</v>
          </cell>
          <cell r="L123" t="e">
            <v>#REF!</v>
          </cell>
          <cell r="M123" t="e">
            <v>#REF!</v>
          </cell>
        </row>
        <row r="131">
          <cell r="F131" t="e">
            <v>#REF!</v>
          </cell>
          <cell r="G131" t="e">
            <v>#REF!</v>
          </cell>
          <cell r="H131" t="e">
            <v>#REF!</v>
          </cell>
          <cell r="I131" t="e">
            <v>#REF!</v>
          </cell>
          <cell r="J131" t="e">
            <v>#REF!</v>
          </cell>
          <cell r="K131" t="e">
            <v>#REF!</v>
          </cell>
          <cell r="L131" t="e">
            <v>#REF!</v>
          </cell>
          <cell r="M131" t="e">
            <v>#REF!</v>
          </cell>
        </row>
        <row r="140">
          <cell r="H140" t="e">
            <v>#REF!</v>
          </cell>
          <cell r="I140" t="e">
            <v>#REF!</v>
          </cell>
          <cell r="J140" t="e">
            <v>#REF!</v>
          </cell>
          <cell r="K140" t="e">
            <v>#REF!</v>
          </cell>
          <cell r="L140" t="e">
            <v>#REF!</v>
          </cell>
          <cell r="M140" t="e">
            <v>#REF!</v>
          </cell>
        </row>
      </sheetData>
      <sheetData sheetId="3">
        <row r="15">
          <cell r="E15" t="e">
            <v>#REF!</v>
          </cell>
          <cell r="F15" t="e">
            <v>#REF!</v>
          </cell>
          <cell r="G15" t="e">
            <v>#REF!</v>
          </cell>
          <cell r="H15" t="e">
            <v>#REF!</v>
          </cell>
          <cell r="I15" t="e">
            <v>#REF!</v>
          </cell>
          <cell r="J15" t="e">
            <v>#REF!</v>
          </cell>
          <cell r="K15" t="e">
            <v>#REF!</v>
          </cell>
          <cell r="L15" t="e">
            <v>#REF!</v>
          </cell>
          <cell r="M15" t="e">
            <v>#REF!</v>
          </cell>
        </row>
        <row r="23">
          <cell r="E23" t="e">
            <v>#REF!</v>
          </cell>
          <cell r="F23" t="e">
            <v>#REF!</v>
          </cell>
          <cell r="G23" t="e">
            <v>#REF!</v>
          </cell>
          <cell r="H23" t="e">
            <v>#REF!</v>
          </cell>
          <cell r="I23" t="e">
            <v>#REF!</v>
          </cell>
          <cell r="J23" t="e">
            <v>#REF!</v>
          </cell>
          <cell r="K23" t="e">
            <v>#REF!</v>
          </cell>
          <cell r="L23" t="e">
            <v>#REF!</v>
          </cell>
          <cell r="M23" t="e">
            <v>#REF!</v>
          </cell>
        </row>
        <row r="41">
          <cell r="E41" t="e">
            <v>#REF!</v>
          </cell>
          <cell r="F41" t="e">
            <v>#REF!</v>
          </cell>
          <cell r="G41" t="e">
            <v>#REF!</v>
          </cell>
          <cell r="H41" t="e">
            <v>#REF!</v>
          </cell>
          <cell r="I41" t="e">
            <v>#REF!</v>
          </cell>
          <cell r="J41" t="e">
            <v>#REF!</v>
          </cell>
          <cell r="K41" t="e">
            <v>#REF!</v>
          </cell>
          <cell r="L41" t="e">
            <v>#REF!</v>
          </cell>
          <cell r="M41" t="e">
            <v>#REF!</v>
          </cell>
        </row>
        <row r="69">
          <cell r="E69" t="e">
            <v>#REF!</v>
          </cell>
          <cell r="F69" t="e">
            <v>#REF!</v>
          </cell>
          <cell r="G69" t="e">
            <v>#REF!</v>
          </cell>
          <cell r="H69" t="e">
            <v>#REF!</v>
          </cell>
          <cell r="I69" t="e">
            <v>#REF!</v>
          </cell>
          <cell r="J69" t="e">
            <v>#REF!</v>
          </cell>
          <cell r="K69" t="e">
            <v>#REF!</v>
          </cell>
          <cell r="L69" t="e">
            <v>#REF!</v>
          </cell>
          <cell r="M69" t="e">
            <v>#REF!</v>
          </cell>
        </row>
      </sheetData>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E0.1_Contents"/>
      <sheetName val="E0.2_Version_History"/>
      <sheetName val="E0.3_Change_Log"/>
      <sheetName val="E0.4_Data_Checks"/>
      <sheetName val="E0.5_Data_Constants"/>
      <sheetName val="E0.6_Assumptions"/>
      <sheetName val="E1_Totex"/>
      <sheetName val="E1.1_Totex_AP"/>
      <sheetName val="E1.5_Universal_Data"/>
      <sheetName val="E1.4_Data_Inputs"/>
      <sheetName val="E2.1_Cost_Matrix_2014"/>
      <sheetName val="E2.1_Cost_Matrix_2015"/>
      <sheetName val="E2.1_Cost_Matrix_2016"/>
      <sheetName val="E2.1_Cost_Matrix_2017"/>
      <sheetName val="E2.1_Cost_Matrix_2018"/>
      <sheetName val="E2.1_Cost_Matrix_2019"/>
      <sheetName val="E2.1_Cost_Matrix_2020"/>
      <sheetName val="E2.1_Cost_Matrix_2021"/>
      <sheetName val="E2.1_Cost_Matrix_2022"/>
      <sheetName val="E2.1_Cost_Matrix_2023"/>
      <sheetName val="E2.1_Cost_Matrix_2024"/>
      <sheetName val="E2.1_Cost_Matrix_2025"/>
      <sheetName val="E2.1_Cost_Matrix_2026"/>
      <sheetName val="E3.1_Admin_and_Other_Costs"/>
      <sheetName val="E3.2_Related_Party_Margin"/>
      <sheetName val="E3.3_BCF"/>
      <sheetName val="E3.4_RPEs"/>
      <sheetName val="E3.5_Pension_Admin_Costs"/>
      <sheetName val="E4.1_ESO_Master_Data"/>
      <sheetName val="E4.2_Summary"/>
      <sheetName val="E4.2b_Outputs"/>
      <sheetName val="E4.3_Excl_Services"/>
      <sheetName val="E4.4_Risk_and_Contingency"/>
      <sheetName val="E4.5_ESO_Capex"/>
      <sheetName val="E4.6_BS"/>
      <sheetName val="E4.6b_BS_Alloc"/>
      <sheetName val="E4.7_System_Chars_and_Activity"/>
      <sheetName val="E4.8_Salary_and_FTE_numbers"/>
      <sheetName val="E4.9_SO_Cyber_Security_OT"/>
      <sheetName val="E4.10_SO_Cyber_Security_IT"/>
      <sheetName val="E4.11_Innovation"/>
      <sheetName val="E5.01_Int_Opex_CSR"/>
      <sheetName val="E5.02_Int_Opex_CSS"/>
      <sheetName val="E5.03_Int_Opex_ComOps"/>
      <sheetName val="E5.04_Int_Opex_NatCont&amp;DayTeam"/>
      <sheetName val="E5.05_Int_Opex_CS&amp;R"/>
      <sheetName val="E5.06_Int_Opex_Connections"/>
      <sheetName val="E5.07_Int_Opex_NetAcPl"/>
      <sheetName val="E5.08_Int_Opex_MktDev"/>
      <sheetName val="E5.09_Int_Opex_IndFrCo"/>
      <sheetName val="E5.10_Int_Opex_EMR"/>
      <sheetName val="E5.11_Int_Opex_ComOpsSt"/>
      <sheetName val="E5.12_Int_Opex_BusChg"/>
      <sheetName val="E5.13_Int_Opex_Innovation"/>
      <sheetName val="E5.14_Int_Opex_StratDev"/>
      <sheetName val="E5.15_Int_Opex_Assurance"/>
      <sheetName val="E5.17_Int_Opex_EnergyAnalysis"/>
      <sheetName val="E5.18_Int_Opex_NetDev"/>
      <sheetName val="E5.19_Int_Opex_NetOp"/>
      <sheetName val="E5.20_Int_Opex_R&amp;CS"/>
    </sheetNames>
    <sheetDataSet>
      <sheetData sheetId="0"/>
      <sheetData sheetId="1"/>
      <sheetData sheetId="2"/>
      <sheetData sheetId="3"/>
      <sheetData sheetId="4"/>
      <sheetData sheetId="5">
        <row r="7">
          <cell r="B7">
            <v>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s>
    <sheetDataSet>
      <sheetData sheetId="0" refreshError="1"/>
      <sheetData sheetId="1" refreshError="1"/>
      <sheetData sheetId="2" refreshError="1"/>
      <sheetData sheetId="3" refreshError="1"/>
      <sheetData sheetId="4">
        <row r="5">
          <cell r="D5">
            <v>-20</v>
          </cell>
        </row>
      </sheetData>
      <sheetData sheetId="5" refreshError="1"/>
      <sheetData sheetId="6"/>
      <sheetData sheetId="7"/>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F13">
            <v>12.794</v>
          </cell>
          <cell r="G13">
            <v>12.794</v>
          </cell>
          <cell r="H13">
            <v>12.794</v>
          </cell>
          <cell r="I13">
            <v>12.794</v>
          </cell>
          <cell r="J13">
            <v>12.794</v>
          </cell>
          <cell r="K13">
            <v>12.794</v>
          </cell>
          <cell r="L13">
            <v>12.794</v>
          </cell>
          <cell r="M13">
            <v>12.794</v>
          </cell>
        </row>
        <row r="14">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cell r="N24">
            <v>0.03</v>
          </cell>
          <cell r="O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5.0000000000000001E-3</v>
          </cell>
          <cell r="M63">
            <v>5.0000000000000001E-3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5">
        <row r="6">
          <cell r="E6" t="str">
            <v>National Grid Electricity Transmission Plc</v>
          </cell>
        </row>
        <row r="7">
          <cell r="F7" t="str">
            <v>Regulatory Year ending 31 March 2021</v>
          </cell>
        </row>
        <row r="10">
          <cell r="D10">
            <v>1.1000000000000001</v>
          </cell>
          <cell r="E10">
            <v>1.1339999999999999</v>
          </cell>
          <cell r="F10">
            <v>1.167</v>
          </cell>
          <cell r="G10">
            <v>1.19</v>
          </cell>
          <cell r="H10">
            <v>1.202</v>
          </cell>
          <cell r="I10">
            <v>1.228</v>
          </cell>
          <cell r="J10">
            <v>1.274</v>
          </cell>
          <cell r="K10">
            <v>1.3129999999999999</v>
          </cell>
          <cell r="L10">
            <v>1.347</v>
          </cell>
          <cell r="M10">
            <v>1.363</v>
          </cell>
        </row>
        <row r="27">
          <cell r="F27">
            <v>0</v>
          </cell>
          <cell r="G27">
            <v>-5.4</v>
          </cell>
          <cell r="H27">
            <v>-114.4</v>
          </cell>
          <cell r="I27">
            <v>-185.4</v>
          </cell>
          <cell r="J27">
            <v>-253.3</v>
          </cell>
          <cell r="K27">
            <v>-310.2</v>
          </cell>
          <cell r="L27">
            <v>-378</v>
          </cell>
          <cell r="M27">
            <v>-382.4</v>
          </cell>
          <cell r="N27">
            <v>-29.808872108337766</v>
          </cell>
          <cell r="O27">
            <v>14.707113941956766</v>
          </cell>
        </row>
        <row r="29">
          <cell r="F29">
            <v>0</v>
          </cell>
          <cell r="G29">
            <v>3.7</v>
          </cell>
          <cell r="H29">
            <v>6</v>
          </cell>
          <cell r="I29">
            <v>20.9</v>
          </cell>
          <cell r="J29">
            <v>9.1999999999999993</v>
          </cell>
          <cell r="K29">
            <v>30.1</v>
          </cell>
          <cell r="L29">
            <v>97</v>
          </cell>
        </row>
        <row r="31">
          <cell r="F31">
            <v>2089.5659999999998</v>
          </cell>
          <cell r="G31">
            <v>2376.2289194499999</v>
          </cell>
          <cell r="H31">
            <v>2592.6842391499995</v>
          </cell>
          <cell r="I31">
            <v>2800.3277643199999</v>
          </cell>
          <cell r="J31">
            <v>2627.723</v>
          </cell>
          <cell r="K31">
            <v>2749.12146764</v>
          </cell>
        </row>
        <row r="51">
          <cell r="E51">
            <v>1.0475000000000001</v>
          </cell>
          <cell r="F51">
            <v>1.04552</v>
          </cell>
          <cell r="G51">
            <v>1.0443199999999999</v>
          </cell>
          <cell r="H51">
            <v>1.0432999999999999</v>
          </cell>
          <cell r="I51">
            <v>1.0422800000000001</v>
          </cell>
          <cell r="J51">
            <v>1.04132</v>
          </cell>
          <cell r="K51">
            <v>1.0394600000000001</v>
          </cell>
          <cell r="L51">
            <v>1.03748</v>
          </cell>
          <cell r="M51">
            <v>1.03454</v>
          </cell>
          <cell r="N51">
            <v>1.0180750000000001</v>
          </cell>
          <cell r="O51">
            <v>1.018572</v>
          </cell>
          <cell r="P51">
            <v>1.020321</v>
          </cell>
        </row>
        <row r="56">
          <cell r="F56">
            <v>-1.5719999999999992</v>
          </cell>
          <cell r="G56">
            <v>3.3879999999999981</v>
          </cell>
          <cell r="H56">
            <v>1.3327371300000017</v>
          </cell>
          <cell r="I56">
            <v>3.0600804640000092</v>
          </cell>
          <cell r="J56">
            <v>6.2309143033333569</v>
          </cell>
          <cell r="K56">
            <v>6.7071654877208005</v>
          </cell>
        </row>
        <row r="61">
          <cell r="F61">
            <v>-0.38300000000000001</v>
          </cell>
          <cell r="G61">
            <v>-0.28567453999999998</v>
          </cell>
          <cell r="H61">
            <v>-1.89777855</v>
          </cell>
          <cell r="I61">
            <v>-2.0895062300000005</v>
          </cell>
          <cell r="J61">
            <v>-6.4820997099999982</v>
          </cell>
          <cell r="K61">
            <v>3.3975077599999999</v>
          </cell>
        </row>
        <row r="63">
          <cell r="E63">
            <v>0.5</v>
          </cell>
          <cell r="F63">
            <v>0.5</v>
          </cell>
          <cell r="G63">
            <v>0.5</v>
          </cell>
          <cell r="H63">
            <v>0.5</v>
          </cell>
          <cell r="I63">
            <v>0.34</v>
          </cell>
          <cell r="J63">
            <v>0.35</v>
          </cell>
          <cell r="K63">
            <v>0.67</v>
          </cell>
          <cell r="L63">
            <v>0.72</v>
          </cell>
          <cell r="M63">
            <v>0.1</v>
          </cell>
          <cell r="N63">
            <v>0.1</v>
          </cell>
          <cell r="O63">
            <v>0.1</v>
          </cell>
        </row>
        <row r="66">
          <cell r="F66">
            <v>86.772999999999996</v>
          </cell>
          <cell r="G66">
            <v>80.920781000000005</v>
          </cell>
          <cell r="H66">
            <v>82.731136960000001</v>
          </cell>
          <cell r="I66">
            <v>83.404192960000003</v>
          </cell>
          <cell r="J66">
            <v>115.66811</v>
          </cell>
          <cell r="K66">
            <v>119.06063</v>
          </cell>
          <cell r="L66">
            <v>121.05776</v>
          </cell>
          <cell r="M66">
            <v>122.86838</v>
          </cell>
        </row>
        <row r="67">
          <cell r="D67">
            <v>0</v>
          </cell>
          <cell r="E67">
            <v>0</v>
          </cell>
          <cell r="F67">
            <v>16.687000000000001</v>
          </cell>
          <cell r="G67">
            <v>17.610700000000001</v>
          </cell>
          <cell r="H67">
            <v>18.150700000000001</v>
          </cell>
          <cell r="I67">
            <v>15.386900000000001</v>
          </cell>
          <cell r="J67">
            <v>20.033000000000001</v>
          </cell>
          <cell r="K67">
            <v>20.948799999999999</v>
          </cell>
          <cell r="L67">
            <v>0</v>
          </cell>
          <cell r="M67">
            <v>0</v>
          </cell>
        </row>
        <row r="68">
          <cell r="E68">
            <v>0.124</v>
          </cell>
          <cell r="F68">
            <v>1.0999999999999999E-2</v>
          </cell>
          <cell r="G68">
            <v>8.0146729999999999E-2</v>
          </cell>
          <cell r="H68">
            <v>0</v>
          </cell>
          <cell r="I68">
            <v>0.60954520999999995</v>
          </cell>
          <cell r="J68">
            <v>0.31993953000000003</v>
          </cell>
          <cell r="K68">
            <v>1.3765156199999999</v>
          </cell>
          <cell r="L68">
            <v>0</v>
          </cell>
          <cell r="M68">
            <v>0</v>
          </cell>
        </row>
        <row r="69">
          <cell r="D69">
            <v>0</v>
          </cell>
          <cell r="E69">
            <v>0</v>
          </cell>
          <cell r="F69">
            <v>12.663</v>
          </cell>
          <cell r="G69">
            <v>11.88914035</v>
          </cell>
          <cell r="H69">
            <v>10.049648400000001</v>
          </cell>
          <cell r="I69">
            <v>10.981934020000001</v>
          </cell>
          <cell r="J69">
            <v>5.6481040199999999</v>
          </cell>
          <cell r="K69">
            <v>8.1413806799999993</v>
          </cell>
          <cell r="L69">
            <v>0</v>
          </cell>
          <cell r="M69">
            <v>0</v>
          </cell>
        </row>
        <row r="70">
          <cell r="F70">
            <v>2.5659999999999998</v>
          </cell>
          <cell r="G70">
            <v>3.1656612800000001</v>
          </cell>
          <cell r="H70">
            <v>26.490020950000002</v>
          </cell>
          <cell r="I70">
            <v>13.08643953</v>
          </cell>
          <cell r="J70">
            <v>0.69965599999999994</v>
          </cell>
          <cell r="K70">
            <v>43.48776058</v>
          </cell>
        </row>
        <row r="71">
          <cell r="F71">
            <v>271.274</v>
          </cell>
          <cell r="G71">
            <v>312.17914780000001</v>
          </cell>
          <cell r="H71">
            <v>295.66455672000001</v>
          </cell>
          <cell r="I71">
            <v>294.62336268285998</v>
          </cell>
          <cell r="J71">
            <v>320.96520035999998</v>
          </cell>
          <cell r="K71">
            <v>349.96085314999999</v>
          </cell>
        </row>
        <row r="72">
          <cell r="F72">
            <v>172.46</v>
          </cell>
          <cell r="G72">
            <v>213.95951769999999</v>
          </cell>
          <cell r="H72">
            <v>338.20730220000002</v>
          </cell>
          <cell r="I72">
            <v>322.83631648970299</v>
          </cell>
          <cell r="J72">
            <v>301.36826292000001</v>
          </cell>
          <cell r="K72">
            <v>366.41088400000001</v>
          </cell>
        </row>
        <row r="73">
          <cell r="F73">
            <v>105.429</v>
          </cell>
          <cell r="G73">
            <v>166.85828409999999</v>
          </cell>
          <cell r="H73">
            <v>231.37380934000001</v>
          </cell>
          <cell r="I73">
            <v>253.11297273</v>
          </cell>
          <cell r="J73">
            <v>265.53230083</v>
          </cell>
          <cell r="K73">
            <v>306.47826020999997</v>
          </cell>
        </row>
        <row r="74">
          <cell r="F74">
            <v>0.58599999999999997</v>
          </cell>
          <cell r="G74">
            <v>0.63683741999999999</v>
          </cell>
          <cell r="H74">
            <v>0.6231344860000001</v>
          </cell>
          <cell r="I74">
            <v>0.49429468999999998</v>
          </cell>
          <cell r="J74">
            <v>0.52631649000000003</v>
          </cell>
          <cell r="K74">
            <v>0.58447148999999998</v>
          </cell>
        </row>
        <row r="79">
          <cell r="F79">
            <v>0</v>
          </cell>
          <cell r="G79">
            <v>2</v>
          </cell>
          <cell r="H79">
            <v>0</v>
          </cell>
          <cell r="I79">
            <v>0</v>
          </cell>
          <cell r="J79">
            <v>0</v>
          </cell>
          <cell r="K79">
            <v>0</v>
          </cell>
          <cell r="L79">
            <v>2</v>
          </cell>
        </row>
        <row r="86">
          <cell r="D86">
            <v>0</v>
          </cell>
          <cell r="E86">
            <v>0</v>
          </cell>
          <cell r="F86">
            <v>135</v>
          </cell>
          <cell r="G86">
            <v>8.7000000000000011</v>
          </cell>
          <cell r="H86">
            <v>4.5</v>
          </cell>
          <cell r="I86">
            <v>6.7999999999999972</v>
          </cell>
          <cell r="J86">
            <v>39.699999999999996</v>
          </cell>
          <cell r="K86">
            <v>12.000000000000004</v>
          </cell>
          <cell r="L86">
            <v>54.4</v>
          </cell>
          <cell r="M86">
            <v>-3.0000000000001137E-2</v>
          </cell>
        </row>
        <row r="89">
          <cell r="D89">
            <v>0</v>
          </cell>
          <cell r="E89">
            <v>0</v>
          </cell>
          <cell r="F89">
            <v>7.5330000000000004</v>
          </cell>
          <cell r="G89">
            <v>7.5330000000000004</v>
          </cell>
          <cell r="H89">
            <v>7.5330000000000004</v>
          </cell>
          <cell r="I89">
            <v>7.6609999999999996</v>
          </cell>
          <cell r="J89">
            <v>7.883</v>
          </cell>
          <cell r="K89">
            <v>7.9189999999999996</v>
          </cell>
          <cell r="L89">
            <v>8.6370000000000005</v>
          </cell>
          <cell r="M89">
            <v>8.8539999999999992</v>
          </cell>
        </row>
        <row r="90">
          <cell r="F90">
            <v>2.759903</v>
          </cell>
          <cell r="G90">
            <v>3.5</v>
          </cell>
          <cell r="H90">
            <v>3.81</v>
          </cell>
          <cell r="I90">
            <v>5.05</v>
          </cell>
          <cell r="J90">
            <v>1.78</v>
          </cell>
          <cell r="K90">
            <v>2.57</v>
          </cell>
          <cell r="L90">
            <v>3.14</v>
          </cell>
        </row>
        <row r="91">
          <cell r="D91">
            <v>0</v>
          </cell>
          <cell r="E91">
            <v>0</v>
          </cell>
          <cell r="F91">
            <v>7.4089999999999998</v>
          </cell>
          <cell r="G91">
            <v>7.4009999999999998</v>
          </cell>
          <cell r="H91">
            <v>7.5380000000000003</v>
          </cell>
          <cell r="I91">
            <v>7.41</v>
          </cell>
          <cell r="J91">
            <v>7.7430000000000003</v>
          </cell>
          <cell r="K91">
            <v>7.9240000000000004</v>
          </cell>
          <cell r="L91">
            <v>8.2110000000000003</v>
          </cell>
          <cell r="M91">
            <v>8.3849999999999998</v>
          </cell>
        </row>
        <row r="93">
          <cell r="F93">
            <v>0.23</v>
          </cell>
          <cell r="G93">
            <v>0.21</v>
          </cell>
          <cell r="H93">
            <v>0.2</v>
          </cell>
          <cell r="I93">
            <v>0.2</v>
          </cell>
          <cell r="J93">
            <v>0.19</v>
          </cell>
          <cell r="K93">
            <v>0.19</v>
          </cell>
          <cell r="L93">
            <v>0.19</v>
          </cell>
          <cell r="M93">
            <v>0.19</v>
          </cell>
        </row>
        <row r="97">
          <cell r="E97">
            <v>12002.071389000012</v>
          </cell>
        </row>
        <row r="98">
          <cell r="F98">
            <v>84.281512500000048</v>
          </cell>
          <cell r="G98">
            <v>123.54868750000003</v>
          </cell>
          <cell r="H98">
            <v>82.477987499999998</v>
          </cell>
          <cell r="I98">
            <v>94.434437499999987</v>
          </cell>
          <cell r="J98">
            <v>217.26211249999997</v>
          </cell>
          <cell r="K98">
            <v>69.405524999999969</v>
          </cell>
          <cell r="L98">
            <v>60.224877499999991</v>
          </cell>
          <cell r="M98">
            <v>75.487687500000007</v>
          </cell>
        </row>
        <row r="99">
          <cell r="G99">
            <v>124.22605000000006</v>
          </cell>
          <cell r="H99">
            <v>191.87235000000004</v>
          </cell>
          <cell r="I99">
            <v>194.61765000000003</v>
          </cell>
          <cell r="J99">
            <v>136.55895000000004</v>
          </cell>
          <cell r="K99">
            <v>251.54225</v>
          </cell>
          <cell r="L99">
            <v>114.82989999999995</v>
          </cell>
          <cell r="M99">
            <v>76.61497</v>
          </cell>
        </row>
        <row r="100">
          <cell r="F100">
            <v>33.494175000000006</v>
          </cell>
          <cell r="G100">
            <v>43.39920750000001</v>
          </cell>
          <cell r="H100">
            <v>12.599399999999999</v>
          </cell>
          <cell r="I100">
            <v>117.5323875</v>
          </cell>
          <cell r="J100">
            <v>52.600350000000006</v>
          </cell>
          <cell r="K100">
            <v>54.097477500000004</v>
          </cell>
          <cell r="L100">
            <v>108.88222125</v>
          </cell>
          <cell r="M100">
            <v>53.952277499999994</v>
          </cell>
        </row>
        <row r="101">
          <cell r="G101">
            <v>48.414299999999997</v>
          </cell>
          <cell r="H101">
            <v>58.469565000000003</v>
          </cell>
          <cell r="I101">
            <v>29.389469999999999</v>
          </cell>
          <cell r="J101">
            <v>217.10881500000002</v>
          </cell>
          <cell r="K101">
            <v>88.567050000000023</v>
          </cell>
          <cell r="L101">
            <v>88.280940000000001</v>
          </cell>
          <cell r="M101">
            <v>187.40419500000002</v>
          </cell>
        </row>
        <row r="102">
          <cell r="F102">
            <v>10110</v>
          </cell>
          <cell r="G102">
            <v>9544</v>
          </cell>
          <cell r="H102">
            <v>9744</v>
          </cell>
          <cell r="I102">
            <v>11000</v>
          </cell>
          <cell r="J102">
            <v>9617</v>
          </cell>
          <cell r="K102">
            <v>12270</v>
          </cell>
          <cell r="L102">
            <v>12464.21</v>
          </cell>
          <cell r="M102">
            <v>11699.956</v>
          </cell>
        </row>
        <row r="103">
          <cell r="F103">
            <v>50</v>
          </cell>
          <cell r="G103">
            <v>51</v>
          </cell>
          <cell r="H103">
            <v>52</v>
          </cell>
          <cell r="I103">
            <v>53</v>
          </cell>
          <cell r="J103">
            <v>54</v>
          </cell>
          <cell r="K103">
            <v>55</v>
          </cell>
          <cell r="L103">
            <v>56</v>
          </cell>
          <cell r="M103">
            <v>57</v>
          </cell>
        </row>
        <row r="106">
          <cell r="F106">
            <v>6.5880000000000001</v>
          </cell>
          <cell r="G106">
            <v>9.9161124049999998</v>
          </cell>
          <cell r="H106">
            <v>9.6420139999999943</v>
          </cell>
          <cell r="I106">
            <v>6.5580606499999998</v>
          </cell>
          <cell r="J106">
            <v>6.2363435999999997</v>
          </cell>
          <cell r="K106">
            <v>10.76899536</v>
          </cell>
          <cell r="L106">
            <v>7.6</v>
          </cell>
          <cell r="M106">
            <v>7.2201705157511649</v>
          </cell>
        </row>
        <row r="107">
          <cell r="F107">
            <v>0.97499999999999998</v>
          </cell>
          <cell r="G107">
            <v>2.407645</v>
          </cell>
          <cell r="H107">
            <v>2.2890079999999999</v>
          </cell>
          <cell r="I107">
            <v>1.27138879</v>
          </cell>
          <cell r="J107">
            <v>0.88531216000000001</v>
          </cell>
          <cell r="K107">
            <v>1.6457414799999999</v>
          </cell>
          <cell r="L107">
            <v>0.95555745999999997</v>
          </cell>
          <cell r="M107">
            <v>1.2687701300000001</v>
          </cell>
        </row>
        <row r="108">
          <cell r="F108">
            <v>0.16900000000000001</v>
          </cell>
          <cell r="G108">
            <v>0.17373109</v>
          </cell>
          <cell r="H108">
            <v>0.17361299999999999</v>
          </cell>
          <cell r="I108">
            <v>0.17093721999999997</v>
          </cell>
          <cell r="J108">
            <v>0</v>
          </cell>
        </row>
        <row r="109">
          <cell r="F109">
            <v>0</v>
          </cell>
          <cell r="G109">
            <v>0</v>
          </cell>
          <cell r="H109">
            <v>0</v>
          </cell>
          <cell r="I109">
            <v>0</v>
          </cell>
          <cell r="J109">
            <v>0</v>
          </cell>
          <cell r="K109">
            <v>0</v>
          </cell>
          <cell r="L109">
            <v>0</v>
          </cell>
          <cell r="M109">
            <v>0</v>
          </cell>
        </row>
        <row r="110">
          <cell r="F110">
            <v>0</v>
          </cell>
          <cell r="G110">
            <v>17.849214</v>
          </cell>
          <cell r="H110">
            <v>18.82390994</v>
          </cell>
          <cell r="I110">
            <v>44.854879889999999</v>
          </cell>
          <cell r="J110">
            <v>32.071100479999998</v>
          </cell>
          <cell r="K110">
            <v>32.664404039999994</v>
          </cell>
        </row>
        <row r="115">
          <cell r="E115">
            <v>0</v>
          </cell>
          <cell r="F115">
            <v>0</v>
          </cell>
          <cell r="G115">
            <v>0</v>
          </cell>
          <cell r="H115">
            <v>0</v>
          </cell>
          <cell r="I115">
            <v>0</v>
          </cell>
          <cell r="J115">
            <v>0</v>
          </cell>
          <cell r="K115">
            <v>0</v>
          </cell>
          <cell r="L115">
            <v>0</v>
          </cell>
          <cell r="M115">
            <v>0</v>
          </cell>
        </row>
        <row r="116">
          <cell r="E116">
            <v>0</v>
          </cell>
          <cell r="F116">
            <v>0</v>
          </cell>
          <cell r="G116">
            <v>0</v>
          </cell>
          <cell r="H116">
            <v>0</v>
          </cell>
          <cell r="I116">
            <v>0</v>
          </cell>
          <cell r="J116">
            <v>0</v>
          </cell>
          <cell r="K116">
            <v>0</v>
          </cell>
          <cell r="L116">
            <v>0</v>
          </cell>
          <cell r="M116">
            <v>0</v>
          </cell>
        </row>
        <row r="117">
          <cell r="E117">
            <v>0</v>
          </cell>
          <cell r="F117">
            <v>0</v>
          </cell>
          <cell r="G117">
            <v>0</v>
          </cell>
          <cell r="H117">
            <v>105.983</v>
          </cell>
          <cell r="I117">
            <v>105.983</v>
          </cell>
          <cell r="J117">
            <v>105.983</v>
          </cell>
          <cell r="K117">
            <v>105.983</v>
          </cell>
          <cell r="L117">
            <v>105.983</v>
          </cell>
          <cell r="M117">
            <v>105.983</v>
          </cell>
        </row>
        <row r="118">
          <cell r="E118">
            <v>0</v>
          </cell>
          <cell r="F118">
            <v>0</v>
          </cell>
          <cell r="G118">
            <v>0</v>
          </cell>
          <cell r="H118">
            <v>0</v>
          </cell>
          <cell r="I118">
            <v>0</v>
          </cell>
          <cell r="J118">
            <v>0</v>
          </cell>
          <cell r="K118">
            <v>0</v>
          </cell>
          <cell r="L118">
            <v>0</v>
          </cell>
          <cell r="M118">
            <v>0</v>
          </cell>
        </row>
        <row r="119">
          <cell r="E119">
            <v>0</v>
          </cell>
          <cell r="F119">
            <v>0</v>
          </cell>
          <cell r="G119">
            <v>0</v>
          </cell>
          <cell r="H119">
            <v>0</v>
          </cell>
          <cell r="I119">
            <v>0</v>
          </cell>
          <cell r="J119">
            <v>0</v>
          </cell>
          <cell r="K119">
            <v>0</v>
          </cell>
          <cell r="L119">
            <v>0</v>
          </cell>
          <cell r="M119">
            <v>0</v>
          </cell>
        </row>
        <row r="124">
          <cell r="H124">
            <v>0</v>
          </cell>
          <cell r="I124">
            <v>-7.4</v>
          </cell>
        </row>
      </sheetData>
      <sheetData sheetId="6">
        <row r="12">
          <cell r="F12">
            <v>1561.072803</v>
          </cell>
          <cell r="G12">
            <v>1732.7426765239791</v>
          </cell>
          <cell r="H12">
            <v>1676.4597606148129</v>
          </cell>
          <cell r="I12">
            <v>1684.3452532696908</v>
          </cell>
          <cell r="J12">
            <v>1614.4783757139191</v>
          </cell>
          <cell r="K12">
            <v>1670.5434958264943</v>
          </cell>
          <cell r="L12">
            <v>1643.8476735062652</v>
          </cell>
          <cell r="M12">
            <v>1639.6253956246676</v>
          </cell>
          <cell r="N12">
            <v>-57.123781763920711</v>
          </cell>
          <cell r="O12">
            <v>-1.8884691928639974</v>
          </cell>
        </row>
        <row r="30">
          <cell r="E30">
            <v>1.1344000000000001</v>
          </cell>
          <cell r="F30">
            <v>1.163</v>
          </cell>
          <cell r="G30">
            <v>1.2050000000000001</v>
          </cell>
          <cell r="H30">
            <v>1.2270000000000001</v>
          </cell>
          <cell r="I30">
            <v>1.2330000000000001</v>
          </cell>
          <cell r="J30">
            <v>1.2709999999999999</v>
          </cell>
          <cell r="K30">
            <v>1.3140000000000001</v>
          </cell>
          <cell r="L30">
            <v>1.3580000000000001</v>
          </cell>
          <cell r="M30">
            <v>1.38</v>
          </cell>
          <cell r="N30">
            <v>1.4039999999999999</v>
          </cell>
          <cell r="O30">
            <v>1.4370000000000001</v>
          </cell>
        </row>
        <row r="40">
          <cell r="F40">
            <v>0</v>
          </cell>
          <cell r="G40">
            <v>-0.46827259420819323</v>
          </cell>
          <cell r="H40">
            <v>5.1148733617056434</v>
          </cell>
          <cell r="I40">
            <v>-19.932455580137159</v>
          </cell>
          <cell r="J40">
            <v>-31.399375520126551</v>
          </cell>
          <cell r="K40">
            <v>-6.0849179402630842</v>
          </cell>
          <cell r="L40">
            <v>3.2636594302394282</v>
          </cell>
          <cell r="M40">
            <v>-1.0496553444439063</v>
          </cell>
          <cell r="N40">
            <v>-10.877582139469013</v>
          </cell>
          <cell r="O40">
            <v>-16.021288745619952</v>
          </cell>
          <cell r="P40">
            <v>0.1325004627783791</v>
          </cell>
          <cell r="Q40">
            <v>2.1382441335725151E-2</v>
          </cell>
        </row>
        <row r="77">
          <cell r="E77">
            <v>1212.1752933709447</v>
          </cell>
          <cell r="F77">
            <v>1366.7208189107612</v>
          </cell>
          <cell r="G77">
            <v>1451.3551707786312</v>
          </cell>
          <cell r="H77">
            <v>1388.3272821279227</v>
          </cell>
          <cell r="I77">
            <v>1376.9382814067494</v>
          </cell>
          <cell r="J77">
            <v>1280.4452541477167</v>
          </cell>
          <cell r="K77">
            <v>1277.9796325468083</v>
          </cell>
          <cell r="L77">
            <v>1241.0242320070313</v>
          </cell>
          <cell r="M77">
            <v>1219.599736824322</v>
          </cell>
          <cell r="N77">
            <v>-35.751444920182664</v>
          </cell>
          <cell r="O77">
            <v>4.9481608763854519</v>
          </cell>
        </row>
      </sheetData>
      <sheetData sheetId="7">
        <row r="15">
          <cell r="F15">
            <v>0</v>
          </cell>
          <cell r="G15">
            <v>0</v>
          </cell>
          <cell r="H15">
            <v>1.2092384119973343</v>
          </cell>
          <cell r="I15">
            <v>1.5001179260431778</v>
          </cell>
          <cell r="J15">
            <v>2.6894278366800055</v>
          </cell>
          <cell r="K15">
            <v>1.4770934791966908</v>
          </cell>
        </row>
        <row r="16">
          <cell r="F16">
            <v>0</v>
          </cell>
          <cell r="G16">
            <v>0</v>
          </cell>
          <cell r="H16">
            <v>2.0163390911359582</v>
          </cell>
          <cell r="I16">
            <v>2.6933961403912288</v>
          </cell>
          <cell r="J16">
            <v>3.1876952800523406</v>
          </cell>
          <cell r="K16">
            <v>-0.37643285484298472</v>
          </cell>
        </row>
        <row r="41">
          <cell r="F41">
            <v>0</v>
          </cell>
          <cell r="G41">
            <v>0</v>
          </cell>
          <cell r="H41">
            <v>0</v>
          </cell>
          <cell r="I41">
            <v>0</v>
          </cell>
          <cell r="J41">
            <v>0</v>
          </cell>
          <cell r="K41">
            <v>0</v>
          </cell>
          <cell r="L41">
            <v>34.578651718899131</v>
          </cell>
          <cell r="M41">
            <v>39.000540292381352</v>
          </cell>
        </row>
        <row r="52">
          <cell r="F52">
            <v>0</v>
          </cell>
          <cell r="G52">
            <v>0</v>
          </cell>
          <cell r="H52">
            <v>1.2092384119973343</v>
          </cell>
          <cell r="I52">
            <v>1.5001179260431778</v>
          </cell>
          <cell r="J52">
            <v>2.6894278366800055</v>
          </cell>
          <cell r="K52">
            <v>1.4770934791966908</v>
          </cell>
          <cell r="L52">
            <v>35.144594296242758</v>
          </cell>
          <cell r="M52">
            <v>35.414110990518012</v>
          </cell>
          <cell r="N52">
            <v>34.644601306321142</v>
          </cell>
          <cell r="O52">
            <v>35.209491501419841</v>
          </cell>
        </row>
        <row r="63">
          <cell r="F63">
            <v>0</v>
          </cell>
          <cell r="G63">
            <v>0</v>
          </cell>
          <cell r="H63">
            <v>2.0163390911359582</v>
          </cell>
          <cell r="I63">
            <v>2.6933961403912288</v>
          </cell>
          <cell r="J63">
            <v>3.1876952800523406</v>
          </cell>
          <cell r="K63">
            <v>-0.37643285484298472</v>
          </cell>
          <cell r="L63">
            <v>4.3075663415436258</v>
          </cell>
          <cell r="M63">
            <v>4.7041272758200439</v>
          </cell>
          <cell r="N63">
            <v>-19.279709004448339</v>
          </cell>
          <cell r="O63">
            <v>-19.363781552277672</v>
          </cell>
        </row>
        <row r="73">
          <cell r="F73">
            <v>0</v>
          </cell>
          <cell r="G73">
            <v>0.14430522427160497</v>
          </cell>
          <cell r="H73">
            <v>1.2627934836384575E-2</v>
          </cell>
          <cell r="I73">
            <v>9.0478361183892353E-2</v>
          </cell>
          <cell r="J73">
            <v>0</v>
          </cell>
          <cell r="K73">
            <v>0.70789938530033258</v>
          </cell>
          <cell r="L73">
            <v>0.36913925875338893</v>
          </cell>
          <cell r="M73">
            <v>1.5602098639258242</v>
          </cell>
          <cell r="N73">
            <v>0</v>
          </cell>
          <cell r="O73">
            <v>0</v>
          </cell>
        </row>
        <row r="84">
          <cell r="F84">
            <v>0</v>
          </cell>
          <cell r="G84">
            <v>0</v>
          </cell>
          <cell r="H84">
            <v>3.8193762909683171</v>
          </cell>
          <cell r="I84">
            <v>2.6745437559665035</v>
          </cell>
          <cell r="J84">
            <v>0.49862315564851811</v>
          </cell>
          <cell r="K84">
            <v>1.3447743785507609</v>
          </cell>
          <cell r="L84">
            <v>-5.2426481776406417</v>
          </cell>
          <cell r="M84">
            <v>-2.6779078378825263</v>
          </cell>
          <cell r="N84">
            <v>-12.0554691289344</v>
          </cell>
          <cell r="O84">
            <v>-12.108039113508001</v>
          </cell>
        </row>
      </sheetData>
      <sheetData sheetId="8">
        <row r="13">
          <cell r="F13">
            <v>12.431059177215189</v>
          </cell>
          <cell r="G13">
            <v>0</v>
          </cell>
          <cell r="H13">
            <v>10.591477998577822</v>
          </cell>
          <cell r="I13">
            <v>15.887691597007734</v>
          </cell>
          <cell r="J13">
            <v>15.196870995516324</v>
          </cell>
          <cell r="K13">
            <v>15.267457438350798</v>
          </cell>
          <cell r="L13">
            <v>16.175111939372254</v>
          </cell>
          <cell r="M13">
            <v>16.264294415837451</v>
          </cell>
        </row>
        <row r="32">
          <cell r="F32">
            <v>12.431059177215189</v>
          </cell>
          <cell r="H32">
            <v>2.362645525801367</v>
          </cell>
          <cell r="I32">
            <v>3.92050095236202</v>
          </cell>
          <cell r="J32">
            <v>4.0374526456863435</v>
          </cell>
          <cell r="K32">
            <v>4.135363525320833</v>
          </cell>
          <cell r="L32">
            <v>3.7617319239425644</v>
          </cell>
          <cell r="M32">
            <v>4.1903990397962501</v>
          </cell>
          <cell r="N32">
            <v>3.6512961939362962</v>
          </cell>
          <cell r="O32">
            <v>4.4302408358729934</v>
          </cell>
        </row>
        <row r="63">
          <cell r="H63">
            <v>6.3347052833675734</v>
          </cell>
          <cell r="I63">
            <v>7.4065300757614221</v>
          </cell>
          <cell r="J63">
            <v>8.6050749600685155</v>
          </cell>
          <cell r="K63">
            <v>9.699050486543598</v>
          </cell>
          <cell r="L63">
            <v>9.2905300989882633</v>
          </cell>
          <cell r="M63">
            <v>11.842593515322122</v>
          </cell>
          <cell r="N63">
            <v>16.515636737365401</v>
          </cell>
          <cell r="O63">
            <v>15.152730039444775</v>
          </cell>
        </row>
        <row r="80">
          <cell r="F80">
            <v>3.5119271857553769</v>
          </cell>
          <cell r="G80">
            <v>3.8330165845017934</v>
          </cell>
          <cell r="H80">
            <v>4.7232505898537172</v>
          </cell>
          <cell r="I80">
            <v>4.5824718046768496</v>
          </cell>
          <cell r="J80">
            <v>7.416510038435816</v>
          </cell>
          <cell r="K80">
            <v>9.1096825006788524</v>
          </cell>
          <cell r="L80">
            <v>13.241193010092969</v>
          </cell>
          <cell r="M80">
            <v>15.12246997702076</v>
          </cell>
        </row>
        <row r="123">
          <cell r="H123">
            <v>1.8941271894088831</v>
          </cell>
          <cell r="I123">
            <v>2.5406105688842917</v>
          </cell>
          <cell r="J123">
            <v>2.5543433897614656</v>
          </cell>
          <cell r="K123">
            <v>1.4330434264863665</v>
          </cell>
          <cell r="L123">
            <v>3.1228499164414263</v>
          </cell>
          <cell r="M123">
            <v>0.23130186071907691</v>
          </cell>
          <cell r="N123">
            <v>-3.1966270890450316E-2</v>
          </cell>
          <cell r="O123">
            <v>0.83106470072273397</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0.57888888888888879</v>
          </cell>
        </row>
        <row r="140">
          <cell r="H140">
            <v>0</v>
          </cell>
          <cell r="I140">
            <v>2.0200499999999995</v>
          </cell>
          <cell r="J140">
            <v>0</v>
          </cell>
          <cell r="K140">
            <v>0</v>
          </cell>
          <cell r="L140">
            <v>0</v>
          </cell>
          <cell r="M140">
            <v>0</v>
          </cell>
          <cell r="N140">
            <v>2.0164143999999999</v>
          </cell>
          <cell r="O140">
            <v>0</v>
          </cell>
        </row>
      </sheetData>
      <sheetData sheetId="9">
        <row r="9">
          <cell r="F9">
            <v>0</v>
          </cell>
          <cell r="G9">
            <v>17.849214</v>
          </cell>
          <cell r="H9">
            <v>18.82390994</v>
          </cell>
          <cell r="I9">
            <v>44.854879889999999</v>
          </cell>
          <cell r="J9">
            <v>32.071100479999998</v>
          </cell>
          <cell r="K9">
            <v>32.664404039999994</v>
          </cell>
        </row>
        <row r="16">
          <cell r="F16">
            <v>6.0812999999999997</v>
          </cell>
          <cell r="G16">
            <v>9.0808591454999998</v>
          </cell>
          <cell r="H16">
            <v>8.8340642999999943</v>
          </cell>
          <cell r="I16">
            <v>6.0560980830000002</v>
          </cell>
          <cell r="J16">
            <v>5.61270924</v>
          </cell>
          <cell r="K16">
            <v>9.6920958240000008</v>
          </cell>
          <cell r="L16">
            <v>6.84</v>
          </cell>
          <cell r="M16">
            <v>6.4981534641760481</v>
          </cell>
        </row>
        <row r="26">
          <cell r="F26">
            <v>6.0812999999999997</v>
          </cell>
          <cell r="G26">
            <v>9.0808591454999998</v>
          </cell>
          <cell r="H26">
            <v>8.8340642999999943</v>
          </cell>
          <cell r="I26">
            <v>6.0560980830000002</v>
          </cell>
          <cell r="J26">
            <v>5.61270924</v>
          </cell>
          <cell r="K26">
            <v>9.6920958240000008</v>
          </cell>
          <cell r="L26">
            <v>6.84</v>
          </cell>
          <cell r="M26">
            <v>6.4981534641760481</v>
          </cell>
        </row>
      </sheetData>
      <sheetData sheetId="10">
        <row r="19">
          <cell r="F19">
            <v>2.690385000000135</v>
          </cell>
          <cell r="H19">
            <v>-56.398839529996579</v>
          </cell>
          <cell r="I19">
            <v>-104.52238234859047</v>
          </cell>
          <cell r="J19">
            <v>-97.533195900931403</v>
          </cell>
          <cell r="K19">
            <v>62.165064931637019</v>
          </cell>
          <cell r="L19">
            <v>-25.228843160414133</v>
          </cell>
          <cell r="M19">
            <v>16.049135886827305</v>
          </cell>
          <cell r="N19">
            <v>12.093104875182391</v>
          </cell>
          <cell r="O19">
            <v>15.879264043446963</v>
          </cell>
        </row>
      </sheetData>
      <sheetData sheetId="11">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2">
        <row r="22">
          <cell r="F22">
            <v>2143.2472273932149</v>
          </cell>
          <cell r="G22">
            <v>2475.7148276937505</v>
          </cell>
          <cell r="H22">
            <v>2685.6628765003252</v>
          </cell>
          <cell r="I22">
            <v>2740.9788017284363</v>
          </cell>
          <cell r="J22">
            <v>2651.7315497960813</v>
          </cell>
          <cell r="K22">
            <v>2733.9036252631336</v>
          </cell>
        </row>
      </sheetData>
      <sheetData sheetId="13"/>
      <sheetData sheetId="14"/>
      <sheetData sheetId="15"/>
      <sheetData sheetId="16">
        <row r="27">
          <cell r="G27">
            <v>0</v>
          </cell>
          <cell r="H27">
            <v>0.42654856661829127</v>
          </cell>
          <cell r="I27">
            <v>-1.8119263396039809</v>
          </cell>
          <cell r="J27">
            <v>-2.7317247502935995</v>
          </cell>
          <cell r="K27">
            <v>-0.56739022211183443</v>
          </cell>
          <cell r="L27">
            <v>0.32880455225854299</v>
          </cell>
          <cell r="M27">
            <v>-0.12053702254929091</v>
          </cell>
        </row>
        <row r="39">
          <cell r="F39">
            <v>113.976</v>
          </cell>
          <cell r="G39">
            <v>131.93299999999999</v>
          </cell>
          <cell r="H39">
            <v>120.78354856661829</v>
          </cell>
          <cell r="I39">
            <v>128.393073660396</v>
          </cell>
          <cell r="J39">
            <v>129.00127524970637</v>
          </cell>
          <cell r="K39">
            <v>146.75660977788814</v>
          </cell>
          <cell r="L39">
            <v>221.45980455225853</v>
          </cell>
          <cell r="M39">
            <v>125.47046297745072</v>
          </cell>
        </row>
        <row r="60">
          <cell r="F60">
            <v>0</v>
          </cell>
          <cell r="G60">
            <v>0</v>
          </cell>
          <cell r="H60">
            <v>0</v>
          </cell>
          <cell r="I60">
            <v>0</v>
          </cell>
          <cell r="J60">
            <v>-0.3</v>
          </cell>
          <cell r="K60">
            <v>-0.3</v>
          </cell>
          <cell r="L60">
            <v>-0.6</v>
          </cell>
          <cell r="M60">
            <v>-0.6</v>
          </cell>
        </row>
        <row r="68">
          <cell r="H68">
            <v>0</v>
          </cell>
          <cell r="I68">
            <v>0</v>
          </cell>
          <cell r="J68">
            <v>0</v>
          </cell>
          <cell r="K68">
            <v>0</v>
          </cell>
          <cell r="L68">
            <v>0</v>
          </cell>
          <cell r="M68">
            <v>0</v>
          </cell>
        </row>
        <row r="82">
          <cell r="M82">
            <v>0</v>
          </cell>
        </row>
        <row r="91">
          <cell r="J91">
            <v>-0.3</v>
          </cell>
          <cell r="K91">
            <v>-0.3</v>
          </cell>
          <cell r="L91">
            <v>-0.6</v>
          </cell>
          <cell r="M91">
            <v>-0.6</v>
          </cell>
        </row>
      </sheetData>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zoomScale="90" zoomScaleNormal="90" workbookViewId="0"/>
  </sheetViews>
  <sheetFormatPr defaultColWidth="0" defaultRowHeight="13.8" zeroHeight="1"/>
  <cols>
    <col min="1" max="1" width="10.44140625" style="5" customWidth="1"/>
    <col min="2" max="2" width="10" style="5" customWidth="1"/>
    <col min="3" max="9" width="11" style="5" customWidth="1"/>
    <col min="10" max="11" width="10.44140625" style="5" customWidth="1"/>
    <col min="12" max="16384" width="10.44140625" style="5" hidden="1"/>
  </cols>
  <sheetData>
    <row r="1" spans="1:9" s="68" customFormat="1" ht="23.4">
      <c r="A1" s="83" t="s">
        <v>13</v>
      </c>
      <c r="H1" s="68" t="s">
        <v>0</v>
      </c>
    </row>
    <row r="2" spans="1:9" s="68" customFormat="1" ht="23.4">
      <c r="A2" s="83" t="s">
        <v>2667</v>
      </c>
    </row>
    <row r="3" spans="1:9" s="68" customFormat="1" ht="23.4">
      <c r="A3" s="83" t="str">
        <f>"Regulatory Year: "&amp;'1.1 Cover'!$E$16</f>
        <v>Regulatory Year: April 2021 - March 2022</v>
      </c>
    </row>
    <row r="4" spans="1:9" s="68" customFormat="1" ht="23.4">
      <c r="A4" s="83" t="s">
        <v>66</v>
      </c>
    </row>
    <row r="5" spans="1:9"/>
    <row r="6" spans="1:9" ht="14.4" thickBot="1"/>
    <row r="7" spans="1:9" ht="14.4" thickTop="1">
      <c r="C7" s="6"/>
      <c r="D7" s="7"/>
      <c r="E7" s="7"/>
      <c r="F7" s="7"/>
      <c r="G7" s="7"/>
      <c r="H7" s="7"/>
      <c r="I7" s="8"/>
    </row>
    <row r="8" spans="1:9">
      <c r="C8" s="9"/>
      <c r="D8" s="10"/>
      <c r="E8" s="10"/>
      <c r="F8" s="10"/>
      <c r="G8" s="10"/>
      <c r="H8" s="10"/>
      <c r="I8" s="11"/>
    </row>
    <row r="9" spans="1:9" ht="22.2">
      <c r="C9" s="9"/>
      <c r="D9" s="10"/>
      <c r="E9" s="10"/>
      <c r="F9" s="12" t="s">
        <v>71</v>
      </c>
      <c r="G9" s="10"/>
      <c r="H9" s="10"/>
      <c r="I9" s="11"/>
    </row>
    <row r="10" spans="1:9" ht="22.2">
      <c r="C10" s="9"/>
      <c r="D10" s="10"/>
      <c r="E10" s="10"/>
      <c r="F10" s="12" t="s">
        <v>14</v>
      </c>
      <c r="G10" s="10"/>
      <c r="H10" s="10"/>
      <c r="I10" s="11"/>
    </row>
    <row r="11" spans="1:9">
      <c r="C11" s="9"/>
      <c r="D11" s="10"/>
      <c r="E11" s="10"/>
      <c r="F11" s="13"/>
      <c r="G11" s="10"/>
      <c r="H11" s="10"/>
      <c r="I11" s="11"/>
    </row>
    <row r="12" spans="1:9">
      <c r="C12" s="9"/>
      <c r="D12" s="10"/>
      <c r="E12" s="10"/>
      <c r="F12" s="1280" t="s">
        <v>3130</v>
      </c>
      <c r="G12" s="10"/>
      <c r="H12" s="10"/>
      <c r="I12" s="11"/>
    </row>
    <row r="13" spans="1:9">
      <c r="C13" s="9"/>
      <c r="D13" s="10"/>
      <c r="E13" s="10"/>
      <c r="F13" s="14"/>
      <c r="G13" s="10"/>
      <c r="H13" s="10"/>
      <c r="I13" s="11"/>
    </row>
    <row r="14" spans="1:9">
      <c r="C14" s="9"/>
      <c r="D14" s="59" t="s">
        <v>72</v>
      </c>
      <c r="E14" s="1528" t="s">
        <v>1351</v>
      </c>
      <c r="F14" s="1528"/>
      <c r="G14" s="1528"/>
      <c r="H14" s="10"/>
      <c r="I14" s="11"/>
    </row>
    <row r="15" spans="1:9">
      <c r="C15" s="9"/>
      <c r="D15" s="59"/>
      <c r="E15" s="10"/>
      <c r="F15" s="14"/>
      <c r="G15" s="10"/>
      <c r="H15" s="10"/>
      <c r="I15" s="11"/>
    </row>
    <row r="16" spans="1:9">
      <c r="C16" s="9"/>
      <c r="D16" s="59" t="s">
        <v>56</v>
      </c>
      <c r="E16" s="1528" t="s">
        <v>2466</v>
      </c>
      <c r="F16" s="1528"/>
      <c r="G16" s="1528"/>
      <c r="H16" s="10"/>
      <c r="I16" s="11"/>
    </row>
    <row r="17" spans="1:11">
      <c r="C17" s="9"/>
      <c r="D17" s="59"/>
      <c r="E17" s="10"/>
      <c r="F17" s="14"/>
      <c r="G17" s="10"/>
      <c r="H17" s="10"/>
      <c r="I17" s="11"/>
    </row>
    <row r="18" spans="1:11">
      <c r="C18" s="9"/>
      <c r="D18" s="59" t="s">
        <v>64</v>
      </c>
      <c r="E18" s="1528">
        <v>1.1299999999999999</v>
      </c>
      <c r="F18" s="1528"/>
      <c r="G18" s="1528"/>
      <c r="H18" s="10"/>
      <c r="I18" s="11"/>
    </row>
    <row r="19" spans="1:11">
      <c r="C19" s="9"/>
      <c r="D19" s="59"/>
      <c r="E19" s="10"/>
      <c r="F19" s="14"/>
      <c r="G19" s="10"/>
      <c r="H19" s="10"/>
      <c r="I19" s="11"/>
    </row>
    <row r="20" spans="1:11">
      <c r="C20" s="9"/>
      <c r="D20" s="59" t="s">
        <v>12</v>
      </c>
      <c r="E20" s="1528"/>
      <c r="F20" s="1528"/>
      <c r="G20" s="1528"/>
      <c r="H20" s="10"/>
      <c r="I20" s="11"/>
    </row>
    <row r="21" spans="1:11" ht="14.4" thickBot="1">
      <c r="C21" s="15"/>
      <c r="D21" s="16"/>
      <c r="E21" s="16"/>
      <c r="F21" s="16"/>
      <c r="G21" s="16"/>
      <c r="H21" s="16"/>
      <c r="I21" s="17"/>
    </row>
    <row r="22" spans="1:11" ht="14.4" thickTop="1"/>
    <row r="23" spans="1:11"/>
    <row r="24" spans="1:11" ht="16.2">
      <c r="A24" s="37" t="s">
        <v>46</v>
      </c>
      <c r="B24" s="40"/>
      <c r="C24" s="40"/>
      <c r="D24" s="40"/>
      <c r="E24" s="38"/>
      <c r="F24" s="38"/>
      <c r="G24" s="38"/>
      <c r="H24" s="38"/>
      <c r="I24" s="38"/>
      <c r="J24" s="38"/>
      <c r="K24" s="38"/>
    </row>
    <row r="25" spans="1:11">
      <c r="A25" s="48"/>
      <c r="B25" s="48"/>
      <c r="C25" s="48"/>
      <c r="D25" s="48"/>
    </row>
    <row r="26" spans="1:11">
      <c r="A26" s="48"/>
      <c r="B26" s="48"/>
      <c r="C26" s="36"/>
      <c r="D26" s="35" t="s">
        <v>42</v>
      </c>
    </row>
    <row r="27" spans="1:11">
      <c r="A27" s="48"/>
      <c r="B27" s="48"/>
      <c r="C27" s="44" t="s">
        <v>43</v>
      </c>
      <c r="D27" s="35" t="s">
        <v>73</v>
      </c>
    </row>
    <row r="28" spans="1:11">
      <c r="A28" s="48"/>
      <c r="B28" s="48"/>
      <c r="C28" s="47" t="s">
        <v>43</v>
      </c>
      <c r="D28" s="35" t="s">
        <v>47</v>
      </c>
    </row>
    <row r="29" spans="1:11">
      <c r="A29" s="48"/>
      <c r="B29" s="48"/>
      <c r="C29" s="45" t="s">
        <v>43</v>
      </c>
      <c r="D29" s="35" t="s">
        <v>40</v>
      </c>
    </row>
    <row r="30" spans="1:11">
      <c r="A30" s="48"/>
      <c r="B30" s="48"/>
      <c r="C30" s="43" t="s">
        <v>43</v>
      </c>
      <c r="D30" s="35" t="s">
        <v>41</v>
      </c>
    </row>
    <row r="31" spans="1:11">
      <c r="A31" s="48"/>
      <c r="B31" s="48"/>
      <c r="C31" s="39" t="s">
        <v>43</v>
      </c>
      <c r="D31" s="35" t="s">
        <v>44</v>
      </c>
    </row>
    <row r="32" spans="1:11">
      <c r="A32" s="48"/>
      <c r="B32" s="48"/>
      <c r="C32" s="42" t="s">
        <v>43</v>
      </c>
      <c r="D32" s="35" t="s">
        <v>45</v>
      </c>
    </row>
    <row r="33" spans="1:4">
      <c r="A33" s="48"/>
      <c r="B33" s="48"/>
    </row>
    <row r="34" spans="1:4">
      <c r="A34" s="48"/>
      <c r="B34" s="48"/>
      <c r="C34" s="48"/>
      <c r="D34" s="48"/>
    </row>
    <row r="35" spans="1:4"/>
  </sheetData>
  <mergeCells count="4">
    <mergeCell ref="E14:G14"/>
    <mergeCell ref="E20:G20"/>
    <mergeCell ref="E16:G16"/>
    <mergeCell ref="E18:G18"/>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J25"/>
  <sheetViews>
    <sheetView zoomScale="80" zoomScaleNormal="80" workbookViewId="0"/>
  </sheetViews>
  <sheetFormatPr defaultRowHeight="14.4"/>
  <cols>
    <col min="1" max="3" width="1.77734375" customWidth="1"/>
    <col min="4" max="4" width="4" customWidth="1"/>
    <col min="5" max="5" width="5" bestFit="1" customWidth="1"/>
    <col min="6" max="6" width="23.77734375" style="425" bestFit="1" customWidth="1"/>
    <col min="7" max="7" width="5.44140625" style="425" bestFit="1" customWidth="1"/>
    <col min="8" max="8" width="12.44140625" style="425" bestFit="1" customWidth="1"/>
    <col min="9" max="9" width="25.21875" bestFit="1" customWidth="1"/>
    <col min="10" max="10" width="9.44140625" bestFit="1" customWidth="1"/>
    <col min="11" max="11" width="29.21875" bestFit="1" customWidth="1"/>
    <col min="12" max="12" width="10.77734375" bestFit="1" customWidth="1"/>
    <col min="13" max="13" width="11.21875" bestFit="1" customWidth="1"/>
    <col min="14" max="14" width="1.77734375" customWidth="1"/>
    <col min="15" max="15" width="13.77734375" bestFit="1" customWidth="1"/>
    <col min="16" max="16" width="14.77734375" bestFit="1" customWidth="1"/>
    <col min="17" max="17" width="1.77734375" style="425" customWidth="1"/>
    <col min="18" max="28" width="1.77734375" hidden="1" customWidth="1"/>
    <col min="29" max="29" width="5" bestFit="1" customWidth="1"/>
    <col min="30" max="36" width="9.77734375" customWidth="1"/>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2461</v>
      </c>
    </row>
    <row r="5" spans="1:36" s="425" customFormat="1">
      <c r="AE5" s="1537" t="s">
        <v>2456</v>
      </c>
      <c r="AF5" s="1537"/>
      <c r="AG5" s="1537"/>
      <c r="AH5" s="1537"/>
      <c r="AI5" s="1537"/>
    </row>
    <row r="6" spans="1:36" s="425" customFormat="1">
      <c r="AE6" s="1534" t="s">
        <v>107</v>
      </c>
      <c r="AF6" s="1535"/>
      <c r="AG6" s="1535"/>
      <c r="AH6" s="1535"/>
      <c r="AI6" s="1536"/>
    </row>
    <row r="7" spans="1:36" s="65" customFormat="1">
      <c r="C7" s="65" t="s">
        <v>2894</v>
      </c>
      <c r="D7" s="81" t="s">
        <v>106</v>
      </c>
      <c r="E7" s="81" t="s">
        <v>67</v>
      </c>
      <c r="F7" s="81" t="s">
        <v>2507</v>
      </c>
      <c r="G7" s="81" t="s">
        <v>1237</v>
      </c>
      <c r="H7" s="81" t="s">
        <v>2510</v>
      </c>
      <c r="I7" s="81" t="s">
        <v>105</v>
      </c>
      <c r="J7" s="81" t="s">
        <v>104</v>
      </c>
      <c r="K7" s="81" t="s">
        <v>103</v>
      </c>
      <c r="L7" s="81" t="s">
        <v>102</v>
      </c>
      <c r="M7" s="81" t="s">
        <v>101</v>
      </c>
      <c r="N7" s="81"/>
      <c r="O7" s="81" t="s">
        <v>99</v>
      </c>
      <c r="P7" s="81" t="s">
        <v>98</v>
      </c>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c r="S8" s="65"/>
      <c r="T8" s="65"/>
      <c r="U8" s="65"/>
      <c r="V8" s="65"/>
    </row>
    <row r="9" spans="1:36" s="1" customFormat="1" ht="17.399999999999999">
      <c r="A9" s="2" t="s">
        <v>1651</v>
      </c>
      <c r="B9" s="2"/>
    </row>
    <row r="10" spans="1:36" s="425" customFormat="1"/>
    <row r="11" spans="1:36" s="1" customFormat="1" ht="13.8">
      <c r="A11" s="64"/>
      <c r="B11" s="72" t="s">
        <v>2463</v>
      </c>
    </row>
    <row r="12" spans="1:36" s="425" customFormat="1"/>
    <row r="13" spans="1:36" s="425" customFormat="1">
      <c r="C13" s="425" t="s">
        <v>2895</v>
      </c>
      <c r="D13" s="425" t="s">
        <v>165</v>
      </c>
      <c r="E13" s="425" t="s">
        <v>67</v>
      </c>
      <c r="F13" s="425" t="s">
        <v>240</v>
      </c>
      <c r="G13" s="425" t="s">
        <v>2906</v>
      </c>
      <c r="H13" s="425" t="s">
        <v>11</v>
      </c>
      <c r="I13" s="425" t="s">
        <v>2273</v>
      </c>
      <c r="J13" s="425" t="s">
        <v>6</v>
      </c>
      <c r="K13" s="425" t="s">
        <v>2273</v>
      </c>
      <c r="L13" s="426" t="s">
        <v>1010</v>
      </c>
      <c r="M13" s="426" t="s">
        <v>1010</v>
      </c>
      <c r="O13" s="426" t="s">
        <v>1010</v>
      </c>
      <c r="P13" s="672" t="s">
        <v>215</v>
      </c>
      <c r="Q13" s="672"/>
      <c r="AC13" s="425" t="s">
        <v>2</v>
      </c>
      <c r="AE13" s="87">
        <f>SUMIFS('6.1 Capex_summary'!AE$9:AE$1040,'6.1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F13" s="87">
        <f>SUMIFS('6.1 Capex_summary'!AF$9:AF$1040,'6.1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G13" s="87">
        <f>SUMIFS('6.1 Capex_summary'!AG$9:AG$1040,'6.1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H13" s="87">
        <f>SUMIFS('6.1 Capex_summary'!AH$9:AH$1040,'6.1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I13" s="87">
        <f>SUMIFS('6.1 Capex_summary'!AI$9:AI$1040,'6.1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row>
    <row r="14" spans="1:36" s="425" customFormat="1">
      <c r="C14" s="425" t="s">
        <v>2896</v>
      </c>
      <c r="D14" s="425" t="s">
        <v>165</v>
      </c>
      <c r="E14" s="425" t="s">
        <v>67</v>
      </c>
      <c r="F14" s="425" t="s">
        <v>240</v>
      </c>
      <c r="G14" s="425" t="s">
        <v>2906</v>
      </c>
      <c r="H14" s="425" t="s">
        <v>11</v>
      </c>
      <c r="I14" s="425" t="s">
        <v>1591</v>
      </c>
      <c r="J14" s="425" t="s">
        <v>6</v>
      </c>
      <c r="K14" s="425" t="s">
        <v>1036</v>
      </c>
      <c r="L14" s="426"/>
      <c r="M14" s="108" t="s">
        <v>99</v>
      </c>
      <c r="O14" s="425" t="s">
        <v>2954</v>
      </c>
      <c r="P14" s="672" t="s">
        <v>215</v>
      </c>
      <c r="Q14" s="672"/>
      <c r="AC14" s="425" t="s">
        <v>2</v>
      </c>
      <c r="AE14" s="87">
        <f>SUMIFS('6.9 Resilience'!AE$9:AE$1000,'6.9 Resilience'!$D$9:$D$1000,$D14,'6.9 Resilience'!$E$9:$E$1000,$E14,'6.9 Resilience'!$F$9:$F$1000,$F14,'6.9 Resilience'!$G$9:$G$1000,$G14,'6.9 Resilience'!$H$9:$H$1000,$H14,'6.9 Resilience'!$I$9:$I$1000,$I14,'6.9 Resilience'!$K$9:$K$1000,$K14,'6.9 Resilience'!$M$9:$M$1000,$M14)</f>
        <v>0</v>
      </c>
      <c r="AF14" s="87">
        <f>SUMIFS('6.9 Resilience'!AF$9:AF$1000,'6.9 Resilience'!$D$9:$D$1000,$D14,'6.9 Resilience'!$E$9:$E$1000,$E14,'6.9 Resilience'!$F$9:$F$1000,$F14,'6.9 Resilience'!$G$9:$G$1000,$G14,'6.9 Resilience'!$H$9:$H$1000,$H14,'6.9 Resilience'!$I$9:$I$1000,$I14,'6.9 Resilience'!$K$9:$K$1000,$K14,'6.9 Resilience'!$M$9:$M$1000,$M14)</f>
        <v>0</v>
      </c>
      <c r="AG14" s="87">
        <f>SUMIFS('6.9 Resilience'!AG$9:AG$1000,'6.9 Resilience'!$D$9:$D$1000,$D14,'6.9 Resilience'!$E$9:$E$1000,$E14,'6.9 Resilience'!$F$9:$F$1000,$F14,'6.9 Resilience'!$G$9:$G$1000,$G14,'6.9 Resilience'!$H$9:$H$1000,$H14,'6.9 Resilience'!$I$9:$I$1000,$I14,'6.9 Resilience'!$K$9:$K$1000,$K14,'6.9 Resilience'!$M$9:$M$1000,$M14)</f>
        <v>0</v>
      </c>
      <c r="AH14" s="87">
        <f>SUMIFS('6.9 Resilience'!AH$9:AH$1000,'6.9 Resilience'!$D$9:$D$1000,$D14,'6.9 Resilience'!$E$9:$E$1000,$E14,'6.9 Resilience'!$F$9:$F$1000,$F14,'6.9 Resilience'!$G$9:$G$1000,$G14,'6.9 Resilience'!$H$9:$H$1000,$H14,'6.9 Resilience'!$I$9:$I$1000,$I14,'6.9 Resilience'!$K$9:$K$1000,$K14,'6.9 Resilience'!$M$9:$M$1000,$M14)</f>
        <v>0</v>
      </c>
      <c r="AI14" s="87">
        <f>SUMIFS('6.9 Resilience'!AI$9:AI$1000,'6.9 Resilience'!$D$9:$D$1000,$D14,'6.9 Resilience'!$E$9:$E$1000,$E14,'6.9 Resilience'!$F$9:$F$1000,$F14,'6.9 Resilience'!$G$9:$G$1000,$G14,'6.9 Resilience'!$H$9:$H$1000,$H14,'6.9 Resilience'!$I$9:$I$1000,$I14,'6.9 Resilience'!$K$9:$K$1000,$K14,'6.9 Resilience'!$M$9:$M$1000,$M14)</f>
        <v>0</v>
      </c>
    </row>
    <row r="15" spans="1:36" s="425" customFormat="1">
      <c r="C15" s="425" t="s">
        <v>2897</v>
      </c>
      <c r="D15" s="425" t="s">
        <v>165</v>
      </c>
      <c r="E15" s="425" t="s">
        <v>67</v>
      </c>
      <c r="F15" s="425" t="s">
        <v>240</v>
      </c>
      <c r="G15" s="425" t="s">
        <v>2906</v>
      </c>
      <c r="H15" s="425" t="s">
        <v>11</v>
      </c>
      <c r="I15" s="425" t="s">
        <v>1005</v>
      </c>
      <c r="J15" s="425" t="s">
        <v>1</v>
      </c>
      <c r="K15" s="425" t="s">
        <v>2523</v>
      </c>
      <c r="L15" s="426" t="s">
        <v>1010</v>
      </c>
      <c r="M15" s="426" t="s">
        <v>1010</v>
      </c>
      <c r="O15" s="426" t="s">
        <v>1010</v>
      </c>
      <c r="P15" s="672" t="s">
        <v>216</v>
      </c>
      <c r="Q15" s="672"/>
      <c r="AC15" s="425" t="s">
        <v>2</v>
      </c>
      <c r="AE15" s="87">
        <f>SUMIFS('5.2 SO_Indirects'!AE$9:AE$993,'5.2 SO_Indirects'!$D$9:$D$993,$D15,'5.2 SO_Indirects'!$E$9:$E$993,$E15,'5.2 SO_Indirects'!$F$9:$F$993,$F15,'5.2 SO_Indirects'!$G$9:$G$993,$G15,'5.2 SO_Indirects'!$H$9:$H$993,$H15,'5.2 SO_Indirects'!$I$9:$I$993,$I15,'5.2 SO_Indirects'!$J$9:$J$993,$J15,'5.2 SO_Indirects'!$K$9:$K$993,$K15,'5.2 SO_Indirects'!$L$9:$L$993,$L15,'5.2 SO_Indirects'!$M$9:$M$993,$M15,'5.2 SO_Indirects'!$O$9:$O$993,$O15)</f>
        <v>0</v>
      </c>
      <c r="AF15" s="87">
        <f>SUMIFS('5.2 SO_Indirects'!AF$9:AF$993,'5.2 SO_Indirects'!$D$9:$D$993,$D15,'5.2 SO_Indirects'!$E$9:$E$993,$E15,'5.2 SO_Indirects'!$F$9:$F$993,$F15,'5.2 SO_Indirects'!$G$9:$G$993,$G15,'5.2 SO_Indirects'!$H$9:$H$993,$H15,'5.2 SO_Indirects'!$I$9:$I$993,$I15,'5.2 SO_Indirects'!$J$9:$J$993,$J15,'5.2 SO_Indirects'!$K$9:$K$993,$K15,'5.2 SO_Indirects'!$L$9:$L$993,$L15,'5.2 SO_Indirects'!$M$9:$M$993,$M15,'5.2 SO_Indirects'!$O$9:$O$993,$O15)</f>
        <v>0</v>
      </c>
      <c r="AG15" s="87">
        <f>SUMIFS('5.2 SO_Indirects'!AG$9:AG$993,'5.2 SO_Indirects'!$D$9:$D$993,$D15,'5.2 SO_Indirects'!$E$9:$E$993,$E15,'5.2 SO_Indirects'!$F$9:$F$993,$F15,'5.2 SO_Indirects'!$G$9:$G$993,$G15,'5.2 SO_Indirects'!$H$9:$H$993,$H15,'5.2 SO_Indirects'!$I$9:$I$993,$I15,'5.2 SO_Indirects'!$J$9:$J$993,$J15,'5.2 SO_Indirects'!$K$9:$K$993,$K15,'5.2 SO_Indirects'!$L$9:$L$993,$L15,'5.2 SO_Indirects'!$M$9:$M$993,$M15,'5.2 SO_Indirects'!$O$9:$O$993,$O15)</f>
        <v>0</v>
      </c>
      <c r="AH15" s="87">
        <f>SUMIFS('5.2 SO_Indirects'!AH$9:AH$993,'5.2 SO_Indirects'!$D$9:$D$993,$D15,'5.2 SO_Indirects'!$E$9:$E$993,$E15,'5.2 SO_Indirects'!$F$9:$F$993,$F15,'5.2 SO_Indirects'!$G$9:$G$993,$G15,'5.2 SO_Indirects'!$H$9:$H$993,$H15,'5.2 SO_Indirects'!$I$9:$I$993,$I15,'5.2 SO_Indirects'!$J$9:$J$993,$J15,'5.2 SO_Indirects'!$K$9:$K$993,$K15,'5.2 SO_Indirects'!$L$9:$L$993,$L15,'5.2 SO_Indirects'!$M$9:$M$993,$M15,'5.2 SO_Indirects'!$O$9:$O$993,$O15)</f>
        <v>0</v>
      </c>
      <c r="AI15" s="87">
        <f>SUMIFS('5.2 SO_Indirects'!AI$9:AI$993,'5.2 SO_Indirects'!$D$9:$D$993,$D15,'5.2 SO_Indirects'!$E$9:$E$993,$E15,'5.2 SO_Indirects'!$F$9:$F$993,$F15,'5.2 SO_Indirects'!$G$9:$G$993,$G15,'5.2 SO_Indirects'!$H$9:$H$993,$H15,'5.2 SO_Indirects'!$I$9:$I$993,$I15,'5.2 SO_Indirects'!$J$9:$J$993,$J15,'5.2 SO_Indirects'!$K$9:$K$993,$K15,'5.2 SO_Indirects'!$L$9:$L$993,$L15,'5.2 SO_Indirects'!$M$9:$M$993,$M15,'5.2 SO_Indirects'!$O$9:$O$993,$O15)</f>
        <v>0</v>
      </c>
    </row>
    <row r="16" spans="1:36" s="425" customFormat="1">
      <c r="C16" s="425" t="s">
        <v>2897</v>
      </c>
      <c r="D16" s="425" t="s">
        <v>165</v>
      </c>
      <c r="E16" s="425" t="s">
        <v>67</v>
      </c>
      <c r="F16" s="425" t="s">
        <v>240</v>
      </c>
      <c r="G16" s="425" t="s">
        <v>2906</v>
      </c>
      <c r="H16" s="425" t="s">
        <v>11</v>
      </c>
      <c r="I16" s="425" t="s">
        <v>1005</v>
      </c>
      <c r="J16" s="425" t="s">
        <v>1</v>
      </c>
      <c r="K16" s="425" t="s">
        <v>2902</v>
      </c>
      <c r="L16" s="426" t="s">
        <v>1010</v>
      </c>
      <c r="M16" s="426" t="s">
        <v>1010</v>
      </c>
      <c r="O16" s="426" t="s">
        <v>1010</v>
      </c>
      <c r="P16" s="672" t="s">
        <v>216</v>
      </c>
      <c r="Q16" s="672"/>
      <c r="AC16" s="425" t="s">
        <v>2</v>
      </c>
      <c r="AE16" s="87">
        <f>SUMIFS('5.2 SO_Indirects'!AE$9:AE$993,'5.2 SO_Indirects'!$D$9:$D$993,$D16,'5.2 SO_Indirects'!$E$9:$E$993,$E16,'5.2 SO_Indirects'!$F$9:$F$993,$F16,'5.2 SO_Indirects'!$G$9:$G$993,$G16,'5.2 SO_Indirects'!$H$9:$H$993,$H16,'5.2 SO_Indirects'!$I$9:$I$993,$I16,'5.2 SO_Indirects'!$J$9:$J$993,$J16,'5.2 SO_Indirects'!$K$9:$K$993,$K16,'5.2 SO_Indirects'!$L$9:$L$993,$L16,'5.2 SO_Indirects'!$M$9:$M$993,$M16,'5.2 SO_Indirects'!$O$9:$O$993,$O16)</f>
        <v>0</v>
      </c>
      <c r="AF16" s="87">
        <f>SUMIFS('5.2 SO_Indirects'!AF$9:AF$993,'5.2 SO_Indirects'!$D$9:$D$993,$D16,'5.2 SO_Indirects'!$E$9:$E$993,$E16,'5.2 SO_Indirects'!$F$9:$F$993,$F16,'5.2 SO_Indirects'!$G$9:$G$993,$G16,'5.2 SO_Indirects'!$H$9:$H$993,$H16,'5.2 SO_Indirects'!$I$9:$I$993,$I16,'5.2 SO_Indirects'!$J$9:$J$993,$J16,'5.2 SO_Indirects'!$K$9:$K$993,$K16,'5.2 SO_Indirects'!$L$9:$L$993,$L16,'5.2 SO_Indirects'!$M$9:$M$993,$M16,'5.2 SO_Indirects'!$O$9:$O$993,$O16)</f>
        <v>0</v>
      </c>
      <c r="AG16" s="87">
        <f>SUMIFS('5.2 SO_Indirects'!AG$9:AG$993,'5.2 SO_Indirects'!$D$9:$D$993,$D16,'5.2 SO_Indirects'!$E$9:$E$993,$E16,'5.2 SO_Indirects'!$F$9:$F$993,$F16,'5.2 SO_Indirects'!$G$9:$G$993,$G16,'5.2 SO_Indirects'!$H$9:$H$993,$H16,'5.2 SO_Indirects'!$I$9:$I$993,$I16,'5.2 SO_Indirects'!$J$9:$J$993,$J16,'5.2 SO_Indirects'!$K$9:$K$993,$K16,'5.2 SO_Indirects'!$L$9:$L$993,$L16,'5.2 SO_Indirects'!$M$9:$M$993,$M16,'5.2 SO_Indirects'!$O$9:$O$993,$O16)</f>
        <v>0</v>
      </c>
      <c r="AH16" s="87">
        <f>SUMIFS('5.2 SO_Indirects'!AH$9:AH$993,'5.2 SO_Indirects'!$D$9:$D$993,$D16,'5.2 SO_Indirects'!$E$9:$E$993,$E16,'5.2 SO_Indirects'!$F$9:$F$993,$F16,'5.2 SO_Indirects'!$G$9:$G$993,$G16,'5.2 SO_Indirects'!$H$9:$H$993,$H16,'5.2 SO_Indirects'!$I$9:$I$993,$I16,'5.2 SO_Indirects'!$J$9:$J$993,$J16,'5.2 SO_Indirects'!$K$9:$K$993,$K16,'5.2 SO_Indirects'!$L$9:$L$993,$L16,'5.2 SO_Indirects'!$M$9:$M$993,$M16,'5.2 SO_Indirects'!$O$9:$O$993,$O16)</f>
        <v>0</v>
      </c>
      <c r="AI16" s="87">
        <f>SUMIFS('5.2 SO_Indirects'!AI$9:AI$993,'5.2 SO_Indirects'!$D$9:$D$993,$D16,'5.2 SO_Indirects'!$E$9:$E$993,$E16,'5.2 SO_Indirects'!$F$9:$F$993,$F16,'5.2 SO_Indirects'!$G$9:$G$993,$G16,'5.2 SO_Indirects'!$H$9:$H$993,$H16,'5.2 SO_Indirects'!$I$9:$I$993,$I16,'5.2 SO_Indirects'!$J$9:$J$993,$J16,'5.2 SO_Indirects'!$K$9:$K$993,$K16,'5.2 SO_Indirects'!$L$9:$L$993,$L16,'5.2 SO_Indirects'!$M$9:$M$993,$M16,'5.2 SO_Indirects'!$O$9:$O$993,$O16)</f>
        <v>0</v>
      </c>
    </row>
    <row r="17" spans="1:35" s="425" customFormat="1">
      <c r="C17" s="425" t="s">
        <v>2897</v>
      </c>
      <c r="D17" s="425" t="s">
        <v>165</v>
      </c>
      <c r="E17" s="425" t="s">
        <v>67</v>
      </c>
      <c r="F17" s="425" t="s">
        <v>240</v>
      </c>
      <c r="G17" s="425" t="s">
        <v>2906</v>
      </c>
      <c r="H17" s="425" t="s">
        <v>11</v>
      </c>
      <c r="I17" s="425" t="s">
        <v>1005</v>
      </c>
      <c r="J17" s="425" t="s">
        <v>1</v>
      </c>
      <c r="K17" s="425" t="s">
        <v>2904</v>
      </c>
      <c r="L17" s="426" t="s">
        <v>1010</v>
      </c>
      <c r="M17" s="426" t="s">
        <v>1010</v>
      </c>
      <c r="O17" s="426" t="s">
        <v>1010</v>
      </c>
      <c r="P17" s="672" t="s">
        <v>216</v>
      </c>
      <c r="Q17" s="672"/>
      <c r="AC17" s="425" t="s">
        <v>2</v>
      </c>
      <c r="AE17" s="87">
        <f>SUMIFS('5.2 SO_Indirects'!AE$9:AE$993,'5.2 SO_Indirects'!$D$9:$D$993,$D17,'5.2 SO_Indirects'!$E$9:$E$993,$E17,'5.2 SO_Indirects'!$F$9:$F$993,$F17,'5.2 SO_Indirects'!$G$9:$G$993,$G17,'5.2 SO_Indirects'!$H$9:$H$993,$H17,'5.2 SO_Indirects'!$I$9:$I$993,$I17,'5.2 SO_Indirects'!$J$9:$J$993,$J17,'5.2 SO_Indirects'!$K$9:$K$993,$K17,'5.2 SO_Indirects'!$L$9:$L$993,$L17,'5.2 SO_Indirects'!$M$9:$M$993,$M17,'5.2 SO_Indirects'!$O$9:$O$993,$O17)</f>
        <v>0</v>
      </c>
      <c r="AF17" s="87">
        <f>SUMIFS('5.2 SO_Indirects'!AF$9:AF$993,'5.2 SO_Indirects'!$D$9:$D$993,$D17,'5.2 SO_Indirects'!$E$9:$E$993,$E17,'5.2 SO_Indirects'!$F$9:$F$993,$F17,'5.2 SO_Indirects'!$G$9:$G$993,$G17,'5.2 SO_Indirects'!$H$9:$H$993,$H17,'5.2 SO_Indirects'!$I$9:$I$993,$I17,'5.2 SO_Indirects'!$J$9:$J$993,$J17,'5.2 SO_Indirects'!$K$9:$K$993,$K17,'5.2 SO_Indirects'!$L$9:$L$993,$L17,'5.2 SO_Indirects'!$M$9:$M$993,$M17,'5.2 SO_Indirects'!$O$9:$O$993,$O17)</f>
        <v>0</v>
      </c>
      <c r="AG17" s="87">
        <f>SUMIFS('5.2 SO_Indirects'!AG$9:AG$993,'5.2 SO_Indirects'!$D$9:$D$993,$D17,'5.2 SO_Indirects'!$E$9:$E$993,$E17,'5.2 SO_Indirects'!$F$9:$F$993,$F17,'5.2 SO_Indirects'!$G$9:$G$993,$G17,'5.2 SO_Indirects'!$H$9:$H$993,$H17,'5.2 SO_Indirects'!$I$9:$I$993,$I17,'5.2 SO_Indirects'!$J$9:$J$993,$J17,'5.2 SO_Indirects'!$K$9:$K$993,$K17,'5.2 SO_Indirects'!$L$9:$L$993,$L17,'5.2 SO_Indirects'!$M$9:$M$993,$M17,'5.2 SO_Indirects'!$O$9:$O$993,$O17)</f>
        <v>0</v>
      </c>
      <c r="AH17" s="87">
        <f>SUMIFS('5.2 SO_Indirects'!AH$9:AH$993,'5.2 SO_Indirects'!$D$9:$D$993,$D17,'5.2 SO_Indirects'!$E$9:$E$993,$E17,'5.2 SO_Indirects'!$F$9:$F$993,$F17,'5.2 SO_Indirects'!$G$9:$G$993,$G17,'5.2 SO_Indirects'!$H$9:$H$993,$H17,'5.2 SO_Indirects'!$I$9:$I$993,$I17,'5.2 SO_Indirects'!$J$9:$J$993,$J17,'5.2 SO_Indirects'!$K$9:$K$993,$K17,'5.2 SO_Indirects'!$L$9:$L$993,$L17,'5.2 SO_Indirects'!$M$9:$M$993,$M17,'5.2 SO_Indirects'!$O$9:$O$993,$O17)</f>
        <v>0</v>
      </c>
      <c r="AI17" s="87">
        <f>SUMIFS('5.2 SO_Indirects'!AI$9:AI$993,'5.2 SO_Indirects'!$D$9:$D$993,$D17,'5.2 SO_Indirects'!$E$9:$E$993,$E17,'5.2 SO_Indirects'!$F$9:$F$993,$F17,'5.2 SO_Indirects'!$G$9:$G$993,$G17,'5.2 SO_Indirects'!$H$9:$H$993,$H17,'5.2 SO_Indirects'!$I$9:$I$993,$I17,'5.2 SO_Indirects'!$J$9:$J$993,$J17,'5.2 SO_Indirects'!$K$9:$K$993,$K17,'5.2 SO_Indirects'!$L$9:$L$993,$L17,'5.2 SO_Indirects'!$M$9:$M$993,$M17,'5.2 SO_Indirects'!$O$9:$O$993,$O17)</f>
        <v>0</v>
      </c>
    </row>
    <row r="18" spans="1:35" s="425" customFormat="1">
      <c r="C18" s="425" t="s">
        <v>2898</v>
      </c>
      <c r="D18" s="425" t="s">
        <v>165</v>
      </c>
      <c r="E18" s="425" t="s">
        <v>67</v>
      </c>
      <c r="F18" s="425" t="s">
        <v>240</v>
      </c>
      <c r="G18" s="425" t="s">
        <v>2906</v>
      </c>
      <c r="H18" s="425" t="s">
        <v>11</v>
      </c>
      <c r="I18" s="425" t="s">
        <v>2938</v>
      </c>
      <c r="J18" s="425" t="s">
        <v>1</v>
      </c>
      <c r="K18" s="425" t="s">
        <v>2525</v>
      </c>
      <c r="L18" s="426" t="s">
        <v>1010</v>
      </c>
      <c r="M18" s="426" t="s">
        <v>1010</v>
      </c>
      <c r="O18" s="426" t="s">
        <v>1010</v>
      </c>
      <c r="P18" s="672" t="s">
        <v>216</v>
      </c>
      <c r="Q18" s="672"/>
      <c r="AC18" s="425" t="s">
        <v>2</v>
      </c>
      <c r="AE18" s="87">
        <f>SUMIFS('5.4 SO_Direct_Opex'!AE$9:AE$999,'5.4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F18" s="87">
        <f>SUMIFS('5.4 SO_Direct_Opex'!AF$9:AF$999,'5.4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G18" s="87">
        <f>SUMIFS('5.4 SO_Direct_Opex'!AG$9:AG$999,'5.4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H18" s="87">
        <f>SUMIFS('5.4 SO_Direct_Opex'!AH$9:AH$999,'5.4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I18" s="87">
        <f>SUMIFS('5.4 SO_Direct_Opex'!AI$9:AI$999,'5.4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row>
    <row r="19" spans="1:35" s="425" customFormat="1"/>
    <row r="20" spans="1:35" s="1" customFormat="1" ht="13.8">
      <c r="A20" s="64"/>
      <c r="B20" s="72" t="s">
        <v>2464</v>
      </c>
    </row>
    <row r="21" spans="1:35" s="425" customFormat="1"/>
    <row r="22" spans="1:35" s="425" customFormat="1">
      <c r="C22" s="425" t="s">
        <v>2895</v>
      </c>
      <c r="D22" s="425" t="s">
        <v>165</v>
      </c>
      <c r="E22" s="425" t="s">
        <v>67</v>
      </c>
      <c r="F22" s="425" t="s">
        <v>261</v>
      </c>
      <c r="G22" s="425" t="s">
        <v>2906</v>
      </c>
      <c r="H22" s="425" t="s">
        <v>11</v>
      </c>
      <c r="I22" s="425" t="s">
        <v>2273</v>
      </c>
      <c r="J22" s="425" t="s">
        <v>6</v>
      </c>
      <c r="K22" s="425" t="s">
        <v>2273</v>
      </c>
      <c r="L22" s="426" t="s">
        <v>1010</v>
      </c>
      <c r="M22" s="426" t="s">
        <v>1010</v>
      </c>
      <c r="O22" s="426" t="s">
        <v>1010</v>
      </c>
      <c r="P22" s="672" t="s">
        <v>215</v>
      </c>
      <c r="Q22" s="672"/>
      <c r="AC22" s="425" t="s">
        <v>2</v>
      </c>
      <c r="AE22" s="87">
        <f>SUMIFS('6.1 Capex_summary'!AE$9:AE$1040,'6.1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F22" s="87">
        <f>SUMIFS('6.1 Capex_summary'!AF$9:AF$1040,'6.1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G22" s="87">
        <f>SUMIFS('6.1 Capex_summary'!AG$9:AG$1040,'6.1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H22" s="87">
        <f>SUMIFS('6.1 Capex_summary'!AH$9:AH$1040,'6.1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I22" s="87">
        <f>SUMIFS('6.1 Capex_summary'!AI$9:AI$1040,'6.1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row>
    <row r="23" spans="1:35" s="425" customFormat="1">
      <c r="C23" s="425" t="s">
        <v>2896</v>
      </c>
      <c r="D23" s="425" t="s">
        <v>165</v>
      </c>
      <c r="E23" s="425" t="s">
        <v>67</v>
      </c>
      <c r="F23" s="425" t="s">
        <v>261</v>
      </c>
      <c r="G23" s="425" t="s">
        <v>2906</v>
      </c>
      <c r="H23" s="425" t="s">
        <v>11</v>
      </c>
      <c r="I23" s="425" t="s">
        <v>1591</v>
      </c>
      <c r="J23" s="425" t="s">
        <v>6</v>
      </c>
      <c r="K23" s="425" t="s">
        <v>1036</v>
      </c>
      <c r="L23" s="426" t="s">
        <v>1010</v>
      </c>
      <c r="M23" s="108" t="s">
        <v>99</v>
      </c>
      <c r="O23" s="425" t="s">
        <v>2954</v>
      </c>
      <c r="P23" s="672" t="s">
        <v>216</v>
      </c>
      <c r="Q23" s="672"/>
      <c r="AC23" s="425" t="s">
        <v>2</v>
      </c>
      <c r="AE23" s="87">
        <f>SUMIFS('6.9 Resilience'!AE$9:AE$1000,'6.9 Resilience'!$D$9:$D$1000,$D23,'6.9 Resilience'!$E$9:$E$1000,$E23,'6.9 Resilience'!$F$9:$F$1000,$F23,'6.9 Resilience'!$G$9:$G$1000,$G23,'6.9 Resilience'!$H$9:$H$1000,$H23,'6.9 Resilience'!$I$9:$I$1000,$I23,'6.9 Resilience'!$K$9:$K$1000,$K23,'6.9 Resilience'!$M$9:$M$1000,$M23)</f>
        <v>0</v>
      </c>
      <c r="AF23" s="87">
        <f>SUMIFS('6.9 Resilience'!AF$9:AF$1000,'6.9 Resilience'!$D$9:$D$1000,$D23,'6.9 Resilience'!$E$9:$E$1000,$E23,'6.9 Resilience'!$F$9:$F$1000,$F23,'6.9 Resilience'!$G$9:$G$1000,$G23,'6.9 Resilience'!$H$9:$H$1000,$H23,'6.9 Resilience'!$I$9:$I$1000,$I23,'6.9 Resilience'!$K$9:$K$1000,$K23,'6.9 Resilience'!$M$9:$M$1000,$M23)</f>
        <v>0</v>
      </c>
      <c r="AG23" s="87">
        <f>SUMIFS('6.9 Resilience'!AG$9:AG$1000,'6.9 Resilience'!$D$9:$D$1000,$D23,'6.9 Resilience'!$E$9:$E$1000,$E23,'6.9 Resilience'!$F$9:$F$1000,$F23,'6.9 Resilience'!$G$9:$G$1000,$G23,'6.9 Resilience'!$H$9:$H$1000,$H23,'6.9 Resilience'!$I$9:$I$1000,$I23,'6.9 Resilience'!$K$9:$K$1000,$K23,'6.9 Resilience'!$M$9:$M$1000,$M23)</f>
        <v>0</v>
      </c>
      <c r="AH23" s="87">
        <f>SUMIFS('6.9 Resilience'!AH$9:AH$1000,'6.9 Resilience'!$D$9:$D$1000,$D23,'6.9 Resilience'!$E$9:$E$1000,$E23,'6.9 Resilience'!$F$9:$F$1000,$F23,'6.9 Resilience'!$G$9:$G$1000,$G23,'6.9 Resilience'!$H$9:$H$1000,$H23,'6.9 Resilience'!$I$9:$I$1000,$I23,'6.9 Resilience'!$K$9:$K$1000,$K23,'6.9 Resilience'!$M$9:$M$1000,$M23)</f>
        <v>0</v>
      </c>
      <c r="AI23" s="87">
        <f>SUMIFS('6.9 Resilience'!AI$9:AI$1000,'6.9 Resilience'!$D$9:$D$1000,$D23,'6.9 Resilience'!$E$9:$E$1000,$E23,'6.9 Resilience'!$F$9:$F$1000,$F23,'6.9 Resilience'!$G$9:$G$1000,$G23,'6.9 Resilience'!$H$9:$H$1000,$H23,'6.9 Resilience'!$I$9:$I$1000,$I23,'6.9 Resilience'!$K$9:$K$1000,$K23,'6.9 Resilience'!$M$9:$M$1000,$M23)</f>
        <v>0</v>
      </c>
    </row>
    <row r="24" spans="1:35" s="425" customFormat="1"/>
    <row r="25" spans="1:35" s="68" customFormat="1" ht="18">
      <c r="A25" s="69" t="s">
        <v>74</v>
      </c>
    </row>
  </sheetData>
  <mergeCells count="2">
    <mergeCell ref="AE5:AI5"/>
    <mergeCell ref="AE6:AI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00"/>
  <sheetViews>
    <sheetView topLeftCell="A28" zoomScale="80" zoomScaleNormal="80" workbookViewId="0">
      <selection activeCell="I59" sqref="I59"/>
    </sheetView>
  </sheetViews>
  <sheetFormatPr defaultColWidth="9.21875" defaultRowHeight="14.4"/>
  <cols>
    <col min="1" max="3" width="1.77734375" style="425" customWidth="1"/>
    <col min="4" max="4" width="4.44140625" style="425" customWidth="1"/>
    <col min="5" max="5" width="5" style="425" bestFit="1" customWidth="1"/>
    <col min="6" max="6" width="23.77734375" style="425" bestFit="1" customWidth="1"/>
    <col min="7" max="7" width="5.44140625" style="425" bestFit="1" customWidth="1"/>
    <col min="8" max="8" width="5" style="425" customWidth="1"/>
    <col min="9" max="9" width="25.21875" style="425" bestFit="1" customWidth="1"/>
    <col min="10" max="10" width="9.44140625" style="425" bestFit="1" customWidth="1"/>
    <col min="11" max="11" width="29.21875" style="425" bestFit="1" customWidth="1"/>
    <col min="12" max="12" width="37.77734375" style="425" bestFit="1" customWidth="1"/>
    <col min="13" max="13" width="11.44140625" style="425" bestFit="1" customWidth="1"/>
    <col min="14" max="14" width="1.77734375" style="425" customWidth="1"/>
    <col min="15" max="15" width="28.21875" style="425" bestFit="1" customWidth="1"/>
    <col min="16" max="16" width="7.44140625" style="425" customWidth="1"/>
    <col min="17" max="17" width="1.77734375" style="425" customWidth="1"/>
    <col min="18" max="28" width="1.77734375" style="425" hidden="1" customWidth="1"/>
    <col min="29" max="29" width="6.21875" style="425" bestFit="1" customWidth="1"/>
    <col min="30" max="36" width="9.77734375" style="425" customWidth="1"/>
    <col min="37" max="16384" width="9.21875" style="425"/>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2899</v>
      </c>
    </row>
    <row r="5" spans="1:36">
      <c r="AE5" s="1537" t="s">
        <v>2456</v>
      </c>
      <c r="AF5" s="1537"/>
      <c r="AG5" s="1537"/>
      <c r="AH5" s="1537"/>
      <c r="AI5" s="1537"/>
      <c r="AJ5" s="65"/>
    </row>
    <row r="6" spans="1:36">
      <c r="AE6" s="1534" t="s">
        <v>107</v>
      </c>
      <c r="AF6" s="1535"/>
      <c r="AG6" s="1535"/>
      <c r="AH6" s="1535"/>
      <c r="AI6" s="1536"/>
    </row>
    <row r="7" spans="1:36" s="65" customFormat="1">
      <c r="D7" s="81" t="s">
        <v>106</v>
      </c>
      <c r="E7" s="81" t="s">
        <v>67</v>
      </c>
      <c r="F7" s="81" t="s">
        <v>2507</v>
      </c>
      <c r="G7" s="81" t="s">
        <v>1237</v>
      </c>
      <c r="H7" s="81" t="s">
        <v>2510</v>
      </c>
      <c r="I7" s="81" t="s">
        <v>105</v>
      </c>
      <c r="J7" s="81" t="s">
        <v>104</v>
      </c>
      <c r="K7" s="81" t="s">
        <v>103</v>
      </c>
      <c r="L7" s="81" t="s">
        <v>102</v>
      </c>
      <c r="M7" s="81" t="s">
        <v>101</v>
      </c>
      <c r="N7" s="81"/>
      <c r="O7" s="81" t="s">
        <v>99</v>
      </c>
      <c r="P7" s="81" t="s">
        <v>98</v>
      </c>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c r="S8" s="65"/>
      <c r="T8" s="65"/>
      <c r="U8" s="65"/>
      <c r="V8" s="65"/>
    </row>
    <row r="9" spans="1:36" s="1" customFormat="1" ht="17.399999999999999">
      <c r="A9" s="72"/>
      <c r="B9" s="2" t="s">
        <v>1652</v>
      </c>
    </row>
    <row r="11" spans="1:36" s="1" customFormat="1" ht="13.8">
      <c r="A11" s="64"/>
      <c r="B11" s="72" t="s">
        <v>1653</v>
      </c>
    </row>
    <row r="13" spans="1:36">
      <c r="D13" s="425" t="s">
        <v>76</v>
      </c>
      <c r="E13" s="425" t="s">
        <v>67</v>
      </c>
      <c r="F13" s="425" t="s">
        <v>240</v>
      </c>
      <c r="G13" s="425" t="s">
        <v>2906</v>
      </c>
      <c r="H13" s="425" t="s">
        <v>11</v>
      </c>
      <c r="I13" s="425" t="s">
        <v>242</v>
      </c>
      <c r="J13" s="425" t="s">
        <v>6</v>
      </c>
      <c r="K13" s="425" t="s">
        <v>243</v>
      </c>
      <c r="L13" s="426" t="s">
        <v>1010</v>
      </c>
      <c r="M13" s="426" t="s">
        <v>1010</v>
      </c>
      <c r="N13" s="426"/>
      <c r="O13" s="426" t="s">
        <v>1010</v>
      </c>
      <c r="P13" s="108" t="s">
        <v>201</v>
      </c>
      <c r="AC13" s="425" t="s">
        <v>2</v>
      </c>
      <c r="AE13" s="789">
        <v>0</v>
      </c>
      <c r="AF13" s="789">
        <v>0</v>
      </c>
      <c r="AG13" s="789">
        <v>0</v>
      </c>
      <c r="AH13" s="789">
        <v>0</v>
      </c>
      <c r="AI13" s="789">
        <v>0</v>
      </c>
    </row>
    <row r="14" spans="1:36">
      <c r="D14" s="425" t="s">
        <v>76</v>
      </c>
      <c r="E14" s="425" t="s">
        <v>67</v>
      </c>
      <c r="F14" s="425" t="s">
        <v>240</v>
      </c>
      <c r="G14" s="425" t="s">
        <v>2906</v>
      </c>
      <c r="H14" s="425" t="s">
        <v>11</v>
      </c>
      <c r="I14" s="425" t="s">
        <v>242</v>
      </c>
      <c r="J14" s="425" t="s">
        <v>6</v>
      </c>
      <c r="K14" s="425" t="s">
        <v>244</v>
      </c>
      <c r="L14" s="426" t="s">
        <v>1010</v>
      </c>
      <c r="M14" s="426" t="s">
        <v>1010</v>
      </c>
      <c r="N14" s="426"/>
      <c r="O14" s="426" t="s">
        <v>1010</v>
      </c>
      <c r="P14" s="108" t="s">
        <v>201</v>
      </c>
      <c r="AC14" s="425" t="s">
        <v>2</v>
      </c>
      <c r="AE14" s="789">
        <v>0</v>
      </c>
      <c r="AF14" s="789">
        <v>0</v>
      </c>
      <c r="AG14" s="789">
        <v>0</v>
      </c>
      <c r="AH14" s="789">
        <v>0</v>
      </c>
      <c r="AI14" s="789">
        <v>0</v>
      </c>
    </row>
    <row r="15" spans="1:36">
      <c r="D15" s="425" t="s">
        <v>76</v>
      </c>
      <c r="E15" s="425" t="s">
        <v>67</v>
      </c>
      <c r="F15" s="425" t="s">
        <v>240</v>
      </c>
      <c r="G15" s="425" t="s">
        <v>2906</v>
      </c>
      <c r="H15" s="425" t="s">
        <v>11</v>
      </c>
      <c r="I15" s="425" t="s">
        <v>242</v>
      </c>
      <c r="J15" s="425" t="s">
        <v>6</v>
      </c>
      <c r="K15" s="425" t="s">
        <v>245</v>
      </c>
      <c r="L15" s="426" t="s">
        <v>1010</v>
      </c>
      <c r="M15" s="426" t="s">
        <v>1010</v>
      </c>
      <c r="N15" s="426"/>
      <c r="O15" s="426" t="s">
        <v>1010</v>
      </c>
      <c r="P15" s="108" t="s">
        <v>201</v>
      </c>
      <c r="AC15" s="425" t="s">
        <v>2</v>
      </c>
      <c r="AE15" s="789">
        <v>0</v>
      </c>
      <c r="AF15" s="789">
        <v>0</v>
      </c>
      <c r="AG15" s="789">
        <v>0</v>
      </c>
      <c r="AH15" s="789">
        <v>0</v>
      </c>
      <c r="AI15" s="789">
        <v>0</v>
      </c>
    </row>
    <row r="16" spans="1:36">
      <c r="D16" s="425" t="s">
        <v>76</v>
      </c>
      <c r="E16" s="425" t="s">
        <v>67</v>
      </c>
      <c r="F16" s="425" t="s">
        <v>240</v>
      </c>
      <c r="G16" s="425" t="s">
        <v>2906</v>
      </c>
      <c r="H16" s="425" t="s">
        <v>11</v>
      </c>
      <c r="I16" s="425" t="s">
        <v>242</v>
      </c>
      <c r="J16" s="425" t="s">
        <v>6</v>
      </c>
      <c r="K16" s="425" t="s">
        <v>2535</v>
      </c>
      <c r="L16" s="426" t="s">
        <v>1010</v>
      </c>
      <c r="M16" s="426" t="s">
        <v>1010</v>
      </c>
      <c r="N16" s="426"/>
      <c r="O16" s="426" t="s">
        <v>1010</v>
      </c>
      <c r="P16" s="108" t="s">
        <v>201</v>
      </c>
      <c r="AC16" s="425" t="s">
        <v>2</v>
      </c>
      <c r="AE16" s="789">
        <v>0.31650065804889521</v>
      </c>
      <c r="AF16" s="789">
        <v>1.2666276498069859</v>
      </c>
      <c r="AG16" s="789">
        <v>0.70913949492849992</v>
      </c>
      <c r="AH16" s="789">
        <v>0.3188103694345723</v>
      </c>
      <c r="AI16" s="789">
        <v>0</v>
      </c>
    </row>
    <row r="17" spans="4:35">
      <c r="D17" s="425" t="s">
        <v>76</v>
      </c>
      <c r="E17" s="425" t="s">
        <v>67</v>
      </c>
      <c r="F17" s="425" t="s">
        <v>240</v>
      </c>
      <c r="G17" s="425" t="s">
        <v>2906</v>
      </c>
      <c r="H17" s="425" t="s">
        <v>11</v>
      </c>
      <c r="I17" s="425" t="s">
        <v>1657</v>
      </c>
      <c r="J17" s="425" t="s">
        <v>6</v>
      </c>
      <c r="K17" s="425" t="s">
        <v>2536</v>
      </c>
      <c r="L17" s="425" t="s">
        <v>221</v>
      </c>
      <c r="M17" s="425" t="s">
        <v>99</v>
      </c>
      <c r="O17" s="425" t="s">
        <v>2900</v>
      </c>
      <c r="P17" s="108" t="s">
        <v>202</v>
      </c>
      <c r="AC17" s="425" t="s">
        <v>2</v>
      </c>
      <c r="AE17" s="789">
        <v>4.7815900508952023</v>
      </c>
      <c r="AF17" s="789">
        <v>27.508122497177904</v>
      </c>
      <c r="AG17" s="789">
        <v>19.9151916406013</v>
      </c>
      <c r="AH17" s="789">
        <v>12.424870778057095</v>
      </c>
      <c r="AI17" s="789">
        <v>1.0062672108785411</v>
      </c>
    </row>
    <row r="18" spans="4:35">
      <c r="D18" s="425" t="s">
        <v>76</v>
      </c>
      <c r="E18" s="425" t="s">
        <v>67</v>
      </c>
      <c r="F18" s="425" t="s">
        <v>240</v>
      </c>
      <c r="G18" s="425" t="s">
        <v>2906</v>
      </c>
      <c r="H18" s="425" t="s">
        <v>11</v>
      </c>
      <c r="I18" s="425" t="s">
        <v>1657</v>
      </c>
      <c r="J18" s="425" t="s">
        <v>6</v>
      </c>
      <c r="K18" s="425" t="s">
        <v>2536</v>
      </c>
      <c r="L18" s="425" t="s">
        <v>254</v>
      </c>
      <c r="M18" s="425" t="s">
        <v>99</v>
      </c>
      <c r="O18" s="425" t="s">
        <v>2900</v>
      </c>
      <c r="P18" s="108" t="s">
        <v>202</v>
      </c>
      <c r="AC18" s="425" t="s">
        <v>2</v>
      </c>
      <c r="AE18" s="789">
        <v>1.6936639945513463</v>
      </c>
      <c r="AF18" s="789">
        <v>1.6680235811328212</v>
      </c>
      <c r="AG18" s="789">
        <v>10.987974779041773</v>
      </c>
      <c r="AH18" s="789">
        <v>0</v>
      </c>
      <c r="AI18" s="789">
        <v>0</v>
      </c>
    </row>
    <row r="19" spans="4:35">
      <c r="D19" s="425" t="s">
        <v>76</v>
      </c>
      <c r="E19" s="425" t="s">
        <v>67</v>
      </c>
      <c r="F19" s="425" t="s">
        <v>240</v>
      </c>
      <c r="G19" s="425" t="s">
        <v>2906</v>
      </c>
      <c r="H19" s="425" t="s">
        <v>11</v>
      </c>
      <c r="I19" s="425" t="s">
        <v>1657</v>
      </c>
      <c r="J19" s="425" t="s">
        <v>6</v>
      </c>
      <c r="K19" s="425" t="s">
        <v>2536</v>
      </c>
      <c r="L19" s="425" t="s">
        <v>1662</v>
      </c>
      <c r="M19" s="425" t="s">
        <v>99</v>
      </c>
      <c r="O19" s="425" t="s">
        <v>2900</v>
      </c>
      <c r="P19" s="108" t="s">
        <v>202</v>
      </c>
      <c r="AC19" s="425" t="s">
        <v>2</v>
      </c>
      <c r="AE19" s="789">
        <v>0</v>
      </c>
      <c r="AF19" s="789">
        <v>1.6666797167776584</v>
      </c>
      <c r="AG19" s="789">
        <v>1.6272293517339009</v>
      </c>
      <c r="AH19" s="789">
        <v>6.3010179682763772</v>
      </c>
      <c r="AI19" s="789">
        <v>0</v>
      </c>
    </row>
    <row r="20" spans="4:35">
      <c r="D20" s="425" t="s">
        <v>76</v>
      </c>
      <c r="E20" s="425" t="s">
        <v>67</v>
      </c>
      <c r="F20" s="425" t="s">
        <v>240</v>
      </c>
      <c r="G20" s="425" t="s">
        <v>2906</v>
      </c>
      <c r="H20" s="425" t="s">
        <v>11</v>
      </c>
      <c r="I20" s="425" t="s">
        <v>1657</v>
      </c>
      <c r="J20" s="425" t="s">
        <v>6</v>
      </c>
      <c r="K20" s="425" t="s">
        <v>2536</v>
      </c>
      <c r="L20" s="425" t="s">
        <v>253</v>
      </c>
      <c r="M20" s="425" t="s">
        <v>99</v>
      </c>
      <c r="O20" s="425" t="s">
        <v>2900</v>
      </c>
      <c r="P20" s="108" t="s">
        <v>202</v>
      </c>
      <c r="AC20" s="425" t="s">
        <v>2</v>
      </c>
      <c r="AE20" s="789">
        <v>1.0601039238400083</v>
      </c>
      <c r="AF20" s="789">
        <v>2.0019036030055126</v>
      </c>
      <c r="AG20" s="789">
        <v>15.982163051073103</v>
      </c>
      <c r="AH20" s="789">
        <v>0.93485616151556261</v>
      </c>
      <c r="AI20" s="789">
        <v>0</v>
      </c>
    </row>
    <row r="21" spans="4:35">
      <c r="D21" s="425" t="s">
        <v>76</v>
      </c>
      <c r="E21" s="425" t="s">
        <v>67</v>
      </c>
      <c r="F21" s="425" t="s">
        <v>240</v>
      </c>
      <c r="G21" s="425" t="s">
        <v>2906</v>
      </c>
      <c r="H21" s="425" t="s">
        <v>11</v>
      </c>
      <c r="I21" s="425" t="s">
        <v>1657</v>
      </c>
      <c r="J21" s="425" t="s">
        <v>6</v>
      </c>
      <c r="K21" s="425" t="s">
        <v>2536</v>
      </c>
      <c r="L21" s="425" t="s">
        <v>1009</v>
      </c>
      <c r="M21" s="425" t="s">
        <v>99</v>
      </c>
      <c r="O21" s="425" t="s">
        <v>2900</v>
      </c>
      <c r="P21" s="108" t="s">
        <v>202</v>
      </c>
      <c r="AC21" s="425" t="s">
        <v>2</v>
      </c>
      <c r="AE21" s="789">
        <v>0.84683199727567326</v>
      </c>
      <c r="AF21" s="789">
        <v>1.6680235811328215</v>
      </c>
      <c r="AG21" s="789">
        <v>10.987974779041775</v>
      </c>
      <c r="AH21" s="789">
        <v>0.81399195017966719</v>
      </c>
      <c r="AI21" s="789">
        <v>0</v>
      </c>
    </row>
    <row r="22" spans="4:35">
      <c r="D22" s="425" t="s">
        <v>76</v>
      </c>
      <c r="E22" s="425" t="s">
        <v>67</v>
      </c>
      <c r="F22" s="425" t="s">
        <v>240</v>
      </c>
      <c r="G22" s="425" t="s">
        <v>2906</v>
      </c>
      <c r="H22" s="425" t="s">
        <v>11</v>
      </c>
      <c r="I22" s="425" t="s">
        <v>1657</v>
      </c>
      <c r="J22" s="425" t="s">
        <v>6</v>
      </c>
      <c r="K22" s="425" t="s">
        <v>2536</v>
      </c>
      <c r="L22" s="425" t="s">
        <v>251</v>
      </c>
      <c r="M22" s="426" t="s">
        <v>1010</v>
      </c>
      <c r="O22" s="426" t="s">
        <v>1010</v>
      </c>
      <c r="P22" s="108" t="s">
        <v>202</v>
      </c>
      <c r="AC22" s="425" t="s">
        <v>2</v>
      </c>
      <c r="AE22" s="789">
        <v>0.3371284628417327</v>
      </c>
      <c r="AF22" s="789">
        <v>0.2042110532872799</v>
      </c>
      <c r="AG22" s="789">
        <v>0.19937737077644382</v>
      </c>
      <c r="AH22" s="789">
        <v>0.11521905906766625</v>
      </c>
      <c r="AI22" s="789">
        <v>4.6849889616085702E-2</v>
      </c>
    </row>
    <row r="23" spans="4:35">
      <c r="D23" s="425" t="s">
        <v>76</v>
      </c>
      <c r="E23" s="425" t="s">
        <v>67</v>
      </c>
      <c r="F23" s="425" t="s">
        <v>240</v>
      </c>
      <c r="G23" s="425" t="s">
        <v>2906</v>
      </c>
      <c r="H23" s="425" t="s">
        <v>11</v>
      </c>
      <c r="I23" s="425" t="s">
        <v>1657</v>
      </c>
      <c r="J23" s="425" t="s">
        <v>6</v>
      </c>
      <c r="K23" s="425" t="s">
        <v>2536</v>
      </c>
      <c r="L23" s="425" t="s">
        <v>250</v>
      </c>
      <c r="M23" s="426" t="s">
        <v>1010</v>
      </c>
      <c r="O23" s="426" t="s">
        <v>1010</v>
      </c>
      <c r="P23" s="108" t="s">
        <v>202</v>
      </c>
      <c r="AC23" s="425" t="s">
        <v>2</v>
      </c>
      <c r="AE23" s="789">
        <v>3.4313546228882004</v>
      </c>
      <c r="AF23" s="789">
        <v>0</v>
      </c>
      <c r="AG23" s="789">
        <v>0</v>
      </c>
      <c r="AH23" s="789">
        <v>0</v>
      </c>
      <c r="AI23" s="789">
        <v>0</v>
      </c>
    </row>
    <row r="24" spans="4:35">
      <c r="D24" s="425" t="s">
        <v>76</v>
      </c>
      <c r="E24" s="425" t="s">
        <v>67</v>
      </c>
      <c r="F24" s="425" t="s">
        <v>240</v>
      </c>
      <c r="G24" s="425" t="s">
        <v>2906</v>
      </c>
      <c r="H24" s="425" t="s">
        <v>11</v>
      </c>
      <c r="I24" s="425" t="s">
        <v>1657</v>
      </c>
      <c r="J24" s="425" t="s">
        <v>6</v>
      </c>
      <c r="K24" s="425" t="s">
        <v>2537</v>
      </c>
      <c r="L24" s="425" t="s">
        <v>224</v>
      </c>
      <c r="M24" s="426" t="s">
        <v>1010</v>
      </c>
      <c r="O24" s="426" t="s">
        <v>1010</v>
      </c>
      <c r="P24" s="108" t="s">
        <v>202</v>
      </c>
      <c r="AC24" s="425" t="s">
        <v>2</v>
      </c>
      <c r="AE24" s="789">
        <v>0</v>
      </c>
      <c r="AF24" s="789">
        <v>0</v>
      </c>
      <c r="AG24" s="789">
        <v>0</v>
      </c>
      <c r="AH24" s="789">
        <v>0</v>
      </c>
      <c r="AI24" s="789">
        <v>0</v>
      </c>
    </row>
    <row r="25" spans="4:35">
      <c r="D25" s="425" t="s">
        <v>76</v>
      </c>
      <c r="E25" s="425" t="s">
        <v>67</v>
      </c>
      <c r="F25" s="425" t="s">
        <v>240</v>
      </c>
      <c r="G25" s="425" t="s">
        <v>2906</v>
      </c>
      <c r="H25" s="425" t="s">
        <v>11</v>
      </c>
      <c r="I25" s="425" t="s">
        <v>1657</v>
      </c>
      <c r="J25" s="425" t="s">
        <v>6</v>
      </c>
      <c r="K25" s="425" t="s">
        <v>2537</v>
      </c>
      <c r="L25" s="425" t="s">
        <v>224</v>
      </c>
      <c r="M25" s="425" t="s">
        <v>99</v>
      </c>
      <c r="O25" s="425" t="s">
        <v>794</v>
      </c>
      <c r="P25" s="108" t="s">
        <v>202</v>
      </c>
      <c r="AC25" s="425" t="s">
        <v>2</v>
      </c>
      <c r="AE25" s="789">
        <v>31.004256354430836</v>
      </c>
      <c r="AF25" s="789">
        <v>24.884572350112716</v>
      </c>
      <c r="AG25" s="789">
        <v>5.6018787929907985</v>
      </c>
      <c r="AH25" s="789">
        <v>6.039990732372873</v>
      </c>
      <c r="AI25" s="789">
        <v>11.767141547911352</v>
      </c>
    </row>
    <row r="26" spans="4:35">
      <c r="D26" s="425" t="s">
        <v>76</v>
      </c>
      <c r="E26" s="425" t="s">
        <v>67</v>
      </c>
      <c r="F26" s="425" t="s">
        <v>240</v>
      </c>
      <c r="G26" s="425" t="s">
        <v>2906</v>
      </c>
      <c r="H26" s="425" t="s">
        <v>11</v>
      </c>
      <c r="I26" s="425" t="s">
        <v>1657</v>
      </c>
      <c r="J26" s="425" t="s">
        <v>6</v>
      </c>
      <c r="K26" s="425" t="s">
        <v>2537</v>
      </c>
      <c r="L26" s="425" t="s">
        <v>288</v>
      </c>
      <c r="M26" s="426" t="s">
        <v>1010</v>
      </c>
      <c r="O26" s="426" t="s">
        <v>1010</v>
      </c>
      <c r="P26" s="108" t="s">
        <v>202</v>
      </c>
      <c r="AC26" s="425" t="s">
        <v>2</v>
      </c>
      <c r="AE26" s="789">
        <v>0</v>
      </c>
      <c r="AF26" s="789">
        <v>0</v>
      </c>
      <c r="AG26" s="789">
        <v>2.3484879807687872E-2</v>
      </c>
      <c r="AH26" s="789">
        <v>7.0430520347372016E-2</v>
      </c>
      <c r="AI26" s="789">
        <v>9.7605948481075733E-2</v>
      </c>
    </row>
    <row r="27" spans="4:35">
      <c r="D27" s="425" t="s">
        <v>76</v>
      </c>
      <c r="E27" s="425" t="s">
        <v>67</v>
      </c>
      <c r="F27" s="425" t="s">
        <v>240</v>
      </c>
      <c r="G27" s="425" t="s">
        <v>2906</v>
      </c>
      <c r="H27" s="425" t="s">
        <v>11</v>
      </c>
      <c r="I27" s="425" t="s">
        <v>1657</v>
      </c>
      <c r="J27" s="425" t="s">
        <v>6</v>
      </c>
      <c r="K27" s="425" t="s">
        <v>2537</v>
      </c>
      <c r="L27" s="425" t="s">
        <v>288</v>
      </c>
      <c r="M27" s="425" t="s">
        <v>99</v>
      </c>
      <c r="O27" s="425" t="s">
        <v>794</v>
      </c>
      <c r="P27" s="108" t="s">
        <v>202</v>
      </c>
      <c r="AC27" s="425" t="s">
        <v>2</v>
      </c>
      <c r="AE27" s="789">
        <v>5.1754401315743319</v>
      </c>
      <c r="AF27" s="789">
        <v>11.77804097205374</v>
      </c>
      <c r="AG27" s="789">
        <v>11.700984498382631</v>
      </c>
      <c r="AH27" s="789">
        <v>10.973418451484598</v>
      </c>
      <c r="AI27" s="789">
        <v>11.434791202360579</v>
      </c>
    </row>
    <row r="28" spans="4:35">
      <c r="D28" s="425" t="s">
        <v>76</v>
      </c>
      <c r="E28" s="425" t="s">
        <v>67</v>
      </c>
      <c r="F28" s="425" t="s">
        <v>240</v>
      </c>
      <c r="G28" s="425" t="s">
        <v>2906</v>
      </c>
      <c r="H28" s="425" t="s">
        <v>11</v>
      </c>
      <c r="I28" s="425" t="s">
        <v>1657</v>
      </c>
      <c r="J28" s="425" t="s">
        <v>6</v>
      </c>
      <c r="K28" s="425" t="s">
        <v>2537</v>
      </c>
      <c r="L28" s="425" t="s">
        <v>228</v>
      </c>
      <c r="M28" s="426" t="s">
        <v>1010</v>
      </c>
      <c r="O28" s="426" t="s">
        <v>1010</v>
      </c>
      <c r="P28" s="108" t="s">
        <v>202</v>
      </c>
      <c r="AC28" s="425" t="s">
        <v>2</v>
      </c>
      <c r="AE28" s="789">
        <v>1.3050210344399402</v>
      </c>
      <c r="AF28" s="789">
        <v>0.65579333731730594</v>
      </c>
      <c r="AG28" s="789">
        <v>3.729876490363305</v>
      </c>
      <c r="AH28" s="789">
        <v>3.5843340767181799</v>
      </c>
      <c r="AI28" s="789">
        <v>3.5963388803799874</v>
      </c>
    </row>
    <row r="29" spans="4:35">
      <c r="D29" s="425" t="s">
        <v>76</v>
      </c>
      <c r="E29" s="425" t="s">
        <v>67</v>
      </c>
      <c r="F29" s="425" t="s">
        <v>240</v>
      </c>
      <c r="G29" s="425" t="s">
        <v>2906</v>
      </c>
      <c r="H29" s="425" t="s">
        <v>11</v>
      </c>
      <c r="I29" s="425" t="s">
        <v>1657</v>
      </c>
      <c r="J29" s="425" t="s">
        <v>6</v>
      </c>
      <c r="K29" s="425" t="s">
        <v>2537</v>
      </c>
      <c r="L29" s="425" t="s">
        <v>228</v>
      </c>
      <c r="M29" s="425" t="s">
        <v>99</v>
      </c>
      <c r="O29" s="425" t="s">
        <v>794</v>
      </c>
      <c r="P29" s="108" t="s">
        <v>202</v>
      </c>
      <c r="AC29" s="425" t="s">
        <v>2</v>
      </c>
      <c r="AE29" s="789">
        <v>18.523881099936748</v>
      </c>
      <c r="AF29" s="789">
        <v>25.92832301448037</v>
      </c>
      <c r="AG29" s="789">
        <v>29.224678588926775</v>
      </c>
      <c r="AH29" s="789">
        <v>29.14183253546144</v>
      </c>
      <c r="AI29" s="789">
        <v>31.960433546584234</v>
      </c>
    </row>
    <row r="30" spans="4:35">
      <c r="D30" s="425" t="s">
        <v>76</v>
      </c>
      <c r="E30" s="425" t="s">
        <v>67</v>
      </c>
      <c r="F30" s="425" t="s">
        <v>240</v>
      </c>
      <c r="G30" s="425" t="s">
        <v>2906</v>
      </c>
      <c r="H30" s="425" t="s">
        <v>11</v>
      </c>
      <c r="I30" s="425" t="s">
        <v>1657</v>
      </c>
      <c r="J30" s="425" t="s">
        <v>6</v>
      </c>
      <c r="K30" s="425" t="s">
        <v>2537</v>
      </c>
      <c r="L30" s="425" t="s">
        <v>284</v>
      </c>
      <c r="M30" s="426" t="s">
        <v>1010</v>
      </c>
      <c r="O30" s="426" t="s">
        <v>1010</v>
      </c>
      <c r="P30" s="108" t="s">
        <v>202</v>
      </c>
      <c r="AC30" s="425" t="s">
        <v>2</v>
      </c>
      <c r="AE30" s="789">
        <v>0</v>
      </c>
      <c r="AF30" s="789">
        <v>0</v>
      </c>
      <c r="AG30" s="789">
        <v>6.9856970413839488</v>
      </c>
      <c r="AH30" s="789">
        <v>0</v>
      </c>
      <c r="AI30" s="789">
        <v>0</v>
      </c>
    </row>
    <row r="31" spans="4:35">
      <c r="D31" s="425" t="s">
        <v>76</v>
      </c>
      <c r="E31" s="425" t="s">
        <v>67</v>
      </c>
      <c r="F31" s="425" t="s">
        <v>240</v>
      </c>
      <c r="G31" s="425" t="s">
        <v>2906</v>
      </c>
      <c r="H31" s="425" t="s">
        <v>11</v>
      </c>
      <c r="I31" s="425" t="s">
        <v>1657</v>
      </c>
      <c r="J31" s="425" t="s">
        <v>6</v>
      </c>
      <c r="K31" s="425" t="s">
        <v>2537</v>
      </c>
      <c r="L31" s="425" t="s">
        <v>284</v>
      </c>
      <c r="M31" s="425" t="s">
        <v>99</v>
      </c>
      <c r="O31" s="425" t="s">
        <v>794</v>
      </c>
      <c r="P31" s="108" t="s">
        <v>202</v>
      </c>
      <c r="AC31" s="425" t="s">
        <v>2</v>
      </c>
      <c r="AE31" s="789">
        <v>15.066857005586415</v>
      </c>
      <c r="AF31" s="789">
        <v>27.453463376332831</v>
      </c>
      <c r="AG31" s="789">
        <v>30.483110609712895</v>
      </c>
      <c r="AH31" s="789">
        <v>0</v>
      </c>
      <c r="AI31" s="789">
        <v>0</v>
      </c>
    </row>
    <row r="32" spans="4:35">
      <c r="D32" s="425" t="s">
        <v>76</v>
      </c>
      <c r="E32" s="425" t="s">
        <v>67</v>
      </c>
      <c r="F32" s="425" t="s">
        <v>240</v>
      </c>
      <c r="G32" s="425" t="s">
        <v>2906</v>
      </c>
      <c r="H32" s="425" t="s">
        <v>11</v>
      </c>
      <c r="I32" s="425" t="s">
        <v>1657</v>
      </c>
      <c r="J32" s="425" t="s">
        <v>6</v>
      </c>
      <c r="K32" s="425" t="s">
        <v>2537</v>
      </c>
      <c r="L32" s="425" t="s">
        <v>268</v>
      </c>
      <c r="M32" s="426" t="s">
        <v>1010</v>
      </c>
      <c r="O32" s="426" t="s">
        <v>1010</v>
      </c>
      <c r="P32" s="108" t="s">
        <v>202</v>
      </c>
      <c r="AC32" s="425" t="s">
        <v>2</v>
      </c>
      <c r="AE32" s="789">
        <v>0.694240771450501</v>
      </c>
      <c r="AF32" s="789">
        <v>0.96997387987525341</v>
      </c>
      <c r="AG32" s="789">
        <v>1.1218246887957575</v>
      </c>
      <c r="AH32" s="789">
        <v>3.4133324484668108</v>
      </c>
      <c r="AI32" s="789">
        <v>3.455736857375963</v>
      </c>
    </row>
    <row r="33" spans="4:35">
      <c r="D33" s="425" t="s">
        <v>76</v>
      </c>
      <c r="E33" s="425" t="s">
        <v>67</v>
      </c>
      <c r="F33" s="425" t="s">
        <v>240</v>
      </c>
      <c r="G33" s="425" t="s">
        <v>2906</v>
      </c>
      <c r="H33" s="425" t="s">
        <v>11</v>
      </c>
      <c r="I33" s="425" t="s">
        <v>1657</v>
      </c>
      <c r="J33" s="425" t="s">
        <v>6</v>
      </c>
      <c r="K33" s="425" t="s">
        <v>2537</v>
      </c>
      <c r="L33" s="425" t="s">
        <v>268</v>
      </c>
      <c r="M33" s="425" t="s">
        <v>99</v>
      </c>
      <c r="O33" s="425" t="s">
        <v>794</v>
      </c>
      <c r="P33" s="108" t="s">
        <v>202</v>
      </c>
      <c r="AC33" s="425" t="s">
        <v>2</v>
      </c>
      <c r="AE33" s="789">
        <v>5.8105167933270738E-2</v>
      </c>
      <c r="AF33" s="789">
        <v>6.3871838413608037E-2</v>
      </c>
      <c r="AG33" s="789">
        <v>6.5053556806127857E-2</v>
      </c>
      <c r="AH33" s="789">
        <v>0.67904747130023246</v>
      </c>
      <c r="AI33" s="789">
        <v>0.67637529718745204</v>
      </c>
    </row>
    <row r="34" spans="4:35">
      <c r="D34" s="425" t="s">
        <v>76</v>
      </c>
      <c r="E34" s="425" t="s">
        <v>67</v>
      </c>
      <c r="F34" s="425" t="s">
        <v>240</v>
      </c>
      <c r="G34" s="425" t="s">
        <v>2906</v>
      </c>
      <c r="H34" s="425" t="s">
        <v>11</v>
      </c>
      <c r="I34" s="425" t="s">
        <v>1657</v>
      </c>
      <c r="J34" s="425" t="s">
        <v>6</v>
      </c>
      <c r="K34" s="425" t="s">
        <v>2537</v>
      </c>
      <c r="L34" s="425" t="s">
        <v>268</v>
      </c>
      <c r="M34" s="425" t="s">
        <v>99</v>
      </c>
      <c r="O34" s="425" t="s">
        <v>2872</v>
      </c>
      <c r="P34" s="108" t="s">
        <v>202</v>
      </c>
      <c r="AC34" s="425" t="s">
        <v>2</v>
      </c>
      <c r="AE34" s="789">
        <v>3.0320692203778106</v>
      </c>
      <c r="AF34" s="789">
        <v>3.5234380364045799</v>
      </c>
      <c r="AG34" s="789">
        <v>6.1539733296908601</v>
      </c>
      <c r="AH34" s="789">
        <v>6.5546309101397533</v>
      </c>
      <c r="AI34" s="789">
        <v>8.077340153504089</v>
      </c>
    </row>
    <row r="35" spans="4:35">
      <c r="D35" s="425" t="s">
        <v>76</v>
      </c>
      <c r="E35" s="425" t="s">
        <v>67</v>
      </c>
      <c r="F35" s="425" t="s">
        <v>240</v>
      </c>
      <c r="G35" s="425" t="s">
        <v>2906</v>
      </c>
      <c r="H35" s="425" t="s">
        <v>11</v>
      </c>
      <c r="I35" s="425" t="s">
        <v>1657</v>
      </c>
      <c r="J35" s="425" t="s">
        <v>6</v>
      </c>
      <c r="K35" s="425" t="s">
        <v>2537</v>
      </c>
      <c r="L35" s="425" t="s">
        <v>275</v>
      </c>
      <c r="M35" s="426" t="s">
        <v>1010</v>
      </c>
      <c r="O35" s="426" t="s">
        <v>1010</v>
      </c>
      <c r="P35" s="108" t="s">
        <v>202</v>
      </c>
      <c r="AC35" s="425" t="s">
        <v>2</v>
      </c>
      <c r="AE35" s="789">
        <v>0.53503328954533935</v>
      </c>
      <c r="AF35" s="789">
        <v>0.61476763794532718</v>
      </c>
      <c r="AG35" s="789">
        <v>0.58777593087703661</v>
      </c>
      <c r="AH35" s="789">
        <v>0.58535012878087489</v>
      </c>
      <c r="AI35" s="789">
        <v>0.61735151749299466</v>
      </c>
    </row>
    <row r="36" spans="4:35">
      <c r="D36" s="425" t="s">
        <v>76</v>
      </c>
      <c r="E36" s="425" t="s">
        <v>67</v>
      </c>
      <c r="F36" s="425" t="s">
        <v>240</v>
      </c>
      <c r="G36" s="425" t="s">
        <v>2906</v>
      </c>
      <c r="H36" s="425" t="s">
        <v>11</v>
      </c>
      <c r="I36" s="425" t="s">
        <v>1657</v>
      </c>
      <c r="J36" s="425" t="s">
        <v>6</v>
      </c>
      <c r="K36" s="425" t="s">
        <v>2537</v>
      </c>
      <c r="L36" s="425" t="s">
        <v>275</v>
      </c>
      <c r="M36" s="425" t="s">
        <v>99</v>
      </c>
      <c r="O36" s="425" t="s">
        <v>794</v>
      </c>
      <c r="P36" s="108" t="s">
        <v>202</v>
      </c>
      <c r="AC36" s="425" t="s">
        <v>2</v>
      </c>
      <c r="AE36" s="789">
        <v>0.65437401354849756</v>
      </c>
      <c r="AF36" s="789">
        <v>3.0543391625741214</v>
      </c>
      <c r="AG36" s="789">
        <v>2.344429884694144</v>
      </c>
      <c r="AH36" s="789">
        <v>3.0124701573925146</v>
      </c>
      <c r="AI36" s="789">
        <v>4.8090680233880736</v>
      </c>
    </row>
    <row r="37" spans="4:35">
      <c r="D37" s="425" t="s">
        <v>76</v>
      </c>
      <c r="E37" s="425" t="s">
        <v>67</v>
      </c>
      <c r="F37" s="425" t="s">
        <v>240</v>
      </c>
      <c r="G37" s="425" t="s">
        <v>2906</v>
      </c>
      <c r="H37" s="425" t="s">
        <v>11</v>
      </c>
      <c r="I37" s="425" t="s">
        <v>1657</v>
      </c>
      <c r="J37" s="425" t="s">
        <v>6</v>
      </c>
      <c r="K37" s="425" t="s">
        <v>2537</v>
      </c>
      <c r="L37" s="425" t="s">
        <v>275</v>
      </c>
      <c r="M37" s="426" t="s">
        <v>1010</v>
      </c>
      <c r="O37" s="425" t="s">
        <v>2872</v>
      </c>
      <c r="P37" s="108" t="s">
        <v>202</v>
      </c>
      <c r="AC37" s="425" t="s">
        <v>2</v>
      </c>
      <c r="AE37" s="789">
        <v>0.28421588536477044</v>
      </c>
      <c r="AF37" s="789">
        <v>1.4878540726199672</v>
      </c>
      <c r="AG37" s="789">
        <v>1.6508576003704432</v>
      </c>
      <c r="AH37" s="789">
        <v>1.1623213514421642</v>
      </c>
      <c r="AI37" s="789">
        <v>1.3576841853414565</v>
      </c>
    </row>
    <row r="38" spans="4:35">
      <c r="D38" s="425" t="s">
        <v>76</v>
      </c>
      <c r="E38" s="425" t="s">
        <v>67</v>
      </c>
      <c r="F38" s="425" t="s">
        <v>240</v>
      </c>
      <c r="G38" s="425" t="s">
        <v>2906</v>
      </c>
      <c r="H38" s="425" t="s">
        <v>11</v>
      </c>
      <c r="I38" s="425" t="s">
        <v>1657</v>
      </c>
      <c r="J38" s="425" t="s">
        <v>6</v>
      </c>
      <c r="K38" s="425" t="s">
        <v>2537</v>
      </c>
      <c r="L38" s="425" t="s">
        <v>265</v>
      </c>
      <c r="M38" s="426" t="s">
        <v>1010</v>
      </c>
      <c r="O38" s="426" t="s">
        <v>1010</v>
      </c>
      <c r="P38" s="108" t="s">
        <v>202</v>
      </c>
      <c r="AC38" s="425" t="s">
        <v>2</v>
      </c>
      <c r="AE38" s="789">
        <v>2.0008854217003921E-2</v>
      </c>
      <c r="AF38" s="789">
        <v>2.2990711578774602E-2</v>
      </c>
      <c r="AG38" s="789">
        <v>2.1981291899007684E-2</v>
      </c>
      <c r="AH38" s="789">
        <v>0</v>
      </c>
      <c r="AI38" s="789">
        <v>0</v>
      </c>
    </row>
    <row r="39" spans="4:35">
      <c r="D39" s="425" t="s">
        <v>76</v>
      </c>
      <c r="E39" s="425" t="s">
        <v>67</v>
      </c>
      <c r="F39" s="425" t="s">
        <v>240</v>
      </c>
      <c r="G39" s="425" t="s">
        <v>2906</v>
      </c>
      <c r="H39" s="425" t="s">
        <v>11</v>
      </c>
      <c r="I39" s="425" t="s">
        <v>1657</v>
      </c>
      <c r="J39" s="425" t="s">
        <v>6</v>
      </c>
      <c r="K39" s="425" t="s">
        <v>2537</v>
      </c>
      <c r="L39" s="425" t="s">
        <v>265</v>
      </c>
      <c r="M39" s="425" t="s">
        <v>99</v>
      </c>
      <c r="O39" s="425" t="s">
        <v>794</v>
      </c>
      <c r="P39" s="108" t="s">
        <v>202</v>
      </c>
      <c r="AC39" s="425" t="s">
        <v>2</v>
      </c>
      <c r="AE39" s="789">
        <v>7.4020639532534557E-2</v>
      </c>
      <c r="AF39" s="789">
        <v>0.43740023745444345</v>
      </c>
      <c r="AG39" s="789">
        <v>0.35587246591551669</v>
      </c>
      <c r="AH39" s="789">
        <v>0</v>
      </c>
      <c r="AI39" s="789">
        <v>0</v>
      </c>
    </row>
    <row r="40" spans="4:35">
      <c r="D40" s="425" t="s">
        <v>76</v>
      </c>
      <c r="E40" s="425" t="s">
        <v>67</v>
      </c>
      <c r="F40" s="425" t="s">
        <v>240</v>
      </c>
      <c r="G40" s="425" t="s">
        <v>2906</v>
      </c>
      <c r="H40" s="425" t="s">
        <v>11</v>
      </c>
      <c r="I40" s="425" t="s">
        <v>1657</v>
      </c>
      <c r="J40" s="425" t="s">
        <v>6</v>
      </c>
      <c r="K40" s="425" t="s">
        <v>2537</v>
      </c>
      <c r="L40" s="425" t="s">
        <v>265</v>
      </c>
      <c r="M40" s="426" t="s">
        <v>1010</v>
      </c>
      <c r="O40" s="425" t="s">
        <v>2872</v>
      </c>
      <c r="P40" s="108" t="s">
        <v>202</v>
      </c>
      <c r="AC40" s="425" t="s">
        <v>2</v>
      </c>
      <c r="AE40" s="789">
        <v>2.216283462834757</v>
      </c>
      <c r="AF40" s="789">
        <v>3.5581247653585608</v>
      </c>
      <c r="AG40" s="789">
        <v>2.6883266205856664</v>
      </c>
      <c r="AH40" s="789">
        <v>0</v>
      </c>
      <c r="AI40" s="789">
        <v>0</v>
      </c>
    </row>
    <row r="41" spans="4:35">
      <c r="D41" s="425" t="s">
        <v>76</v>
      </c>
      <c r="E41" s="425" t="s">
        <v>67</v>
      </c>
      <c r="F41" s="425" t="s">
        <v>240</v>
      </c>
      <c r="G41" s="425" t="s">
        <v>2906</v>
      </c>
      <c r="H41" s="425" t="s">
        <v>11</v>
      </c>
      <c r="I41" s="425" t="s">
        <v>1657</v>
      </c>
      <c r="J41" s="425" t="s">
        <v>6</v>
      </c>
      <c r="K41" s="425" t="s">
        <v>2537</v>
      </c>
      <c r="L41" s="425" t="s">
        <v>265</v>
      </c>
      <c r="M41" s="426" t="s">
        <v>1010</v>
      </c>
      <c r="O41" s="426" t="s">
        <v>1010</v>
      </c>
      <c r="P41" s="108" t="s">
        <v>202</v>
      </c>
      <c r="AC41" s="425" t="s">
        <v>2</v>
      </c>
      <c r="AE41" s="789">
        <v>1.924719383642804</v>
      </c>
      <c r="AF41" s="789">
        <v>1.2913086011960215</v>
      </c>
      <c r="AG41" s="789">
        <v>1.4271559562998812</v>
      </c>
      <c r="AH41" s="789">
        <v>0</v>
      </c>
      <c r="AI41" s="789">
        <v>0</v>
      </c>
    </row>
    <row r="42" spans="4:35">
      <c r="D42" s="425" t="s">
        <v>76</v>
      </c>
      <c r="E42" s="425" t="s">
        <v>67</v>
      </c>
      <c r="F42" s="425" t="s">
        <v>240</v>
      </c>
      <c r="G42" s="425" t="s">
        <v>2906</v>
      </c>
      <c r="H42" s="425" t="s">
        <v>11</v>
      </c>
      <c r="I42" s="425" t="s">
        <v>1657</v>
      </c>
      <c r="J42" s="425" t="s">
        <v>6</v>
      </c>
      <c r="K42" s="425" t="s">
        <v>2538</v>
      </c>
      <c r="L42" s="425" t="s">
        <v>258</v>
      </c>
      <c r="M42" s="425" t="s">
        <v>99</v>
      </c>
      <c r="O42" s="425" t="s">
        <v>2930</v>
      </c>
      <c r="P42" s="108" t="s">
        <v>202</v>
      </c>
      <c r="AC42" s="425" t="s">
        <v>2</v>
      </c>
      <c r="AE42" s="789">
        <v>3.5809782407200839</v>
      </c>
      <c r="AF42" s="789">
        <v>22.37808146217867</v>
      </c>
      <c r="AG42" s="789">
        <v>21.286825851023366</v>
      </c>
      <c r="AH42" s="789">
        <v>13.135846701831865</v>
      </c>
      <c r="AI42" s="789">
        <v>17.133989626144704</v>
      </c>
    </row>
    <row r="43" spans="4:35">
      <c r="D43" s="425" t="s">
        <v>76</v>
      </c>
      <c r="E43" s="425" t="s">
        <v>67</v>
      </c>
      <c r="F43" s="425" t="s">
        <v>240</v>
      </c>
      <c r="G43" s="425" t="s">
        <v>2906</v>
      </c>
      <c r="H43" s="425" t="s">
        <v>11</v>
      </c>
      <c r="I43" s="425" t="s">
        <v>1657</v>
      </c>
      <c r="J43" s="425" t="s">
        <v>6</v>
      </c>
      <c r="K43" s="425" t="s">
        <v>2538</v>
      </c>
      <c r="L43" s="425" t="s">
        <v>1660</v>
      </c>
      <c r="M43" s="425" t="s">
        <v>99</v>
      </c>
      <c r="O43" s="425" t="s">
        <v>2937</v>
      </c>
      <c r="P43" s="108" t="s">
        <v>202</v>
      </c>
      <c r="AC43" s="425" t="s">
        <v>2</v>
      </c>
      <c r="AE43" s="789">
        <v>7.1260151628229993</v>
      </c>
      <c r="AF43" s="789">
        <v>3.3736808143269696</v>
      </c>
      <c r="AG43" s="789">
        <v>0</v>
      </c>
      <c r="AH43" s="789">
        <v>0</v>
      </c>
      <c r="AI43" s="789">
        <v>0</v>
      </c>
    </row>
    <row r="44" spans="4:35">
      <c r="D44" s="425" t="s">
        <v>76</v>
      </c>
      <c r="E44" s="425" t="s">
        <v>67</v>
      </c>
      <c r="F44" s="425" t="s">
        <v>240</v>
      </c>
      <c r="G44" s="425" t="s">
        <v>2906</v>
      </c>
      <c r="H44" s="425" t="s">
        <v>11</v>
      </c>
      <c r="I44" s="425" t="s">
        <v>1657</v>
      </c>
      <c r="J44" s="425" t="s">
        <v>6</v>
      </c>
      <c r="K44" s="425" t="s">
        <v>2538</v>
      </c>
      <c r="L44" s="425" t="s">
        <v>2935</v>
      </c>
      <c r="M44" s="425" t="s">
        <v>99</v>
      </c>
      <c r="O44" s="425" t="s">
        <v>2936</v>
      </c>
      <c r="P44" s="108" t="s">
        <v>202</v>
      </c>
      <c r="AC44" s="425" t="s">
        <v>2</v>
      </c>
      <c r="AE44" s="789">
        <v>1.1608346427291159</v>
      </c>
      <c r="AF44" s="789">
        <v>0</v>
      </c>
      <c r="AG44" s="789">
        <v>0</v>
      </c>
      <c r="AH44" s="789">
        <v>0</v>
      </c>
      <c r="AI44" s="789">
        <v>0</v>
      </c>
    </row>
    <row r="45" spans="4:35">
      <c r="D45" s="425" t="s">
        <v>76</v>
      </c>
      <c r="E45" s="425" t="s">
        <v>67</v>
      </c>
      <c r="F45" s="425" t="s">
        <v>240</v>
      </c>
      <c r="G45" s="425" t="s">
        <v>2906</v>
      </c>
      <c r="H45" s="425" t="s">
        <v>11</v>
      </c>
      <c r="I45" s="425" t="s">
        <v>1657</v>
      </c>
      <c r="J45" s="425" t="s">
        <v>6</v>
      </c>
      <c r="K45" s="425" t="s">
        <v>2538</v>
      </c>
      <c r="L45" s="426" t="s">
        <v>1010</v>
      </c>
      <c r="M45" s="426" t="s">
        <v>1010</v>
      </c>
      <c r="O45" s="108" t="s">
        <v>1661</v>
      </c>
      <c r="P45" s="108" t="s">
        <v>202</v>
      </c>
      <c r="AC45" s="425" t="s">
        <v>2</v>
      </c>
      <c r="AE45" s="789">
        <v>2.9296772460877909</v>
      </c>
      <c r="AF45" s="789">
        <v>2.8853248030918972</v>
      </c>
      <c r="AG45" s="789">
        <v>2.5170876481854747</v>
      </c>
      <c r="AH45" s="789">
        <v>3.9877688228502288</v>
      </c>
      <c r="AI45" s="789">
        <v>3.2208404622544586</v>
      </c>
    </row>
    <row r="46" spans="4:35">
      <c r="D46" s="425" t="s">
        <v>76</v>
      </c>
      <c r="E46" s="425" t="s">
        <v>67</v>
      </c>
      <c r="F46" s="425" t="s">
        <v>240</v>
      </c>
      <c r="G46" s="425" t="s">
        <v>2906</v>
      </c>
      <c r="H46" s="425" t="s">
        <v>11</v>
      </c>
      <c r="I46" s="425" t="s">
        <v>1657</v>
      </c>
      <c r="J46" s="425" t="s">
        <v>6</v>
      </c>
      <c r="K46" s="425" t="s">
        <v>2538</v>
      </c>
      <c r="L46" s="426" t="s">
        <v>1010</v>
      </c>
      <c r="M46" s="426" t="s">
        <v>1010</v>
      </c>
      <c r="O46" s="108" t="s">
        <v>259</v>
      </c>
      <c r="P46" s="108" t="s">
        <v>202</v>
      </c>
      <c r="AC46" s="425" t="s">
        <v>2</v>
      </c>
      <c r="AE46" s="789">
        <v>4.3873786481196966</v>
      </c>
      <c r="AF46" s="789">
        <v>0</v>
      </c>
      <c r="AG46" s="789">
        <v>0.93748462487212569</v>
      </c>
      <c r="AH46" s="789">
        <v>4.2172366106249113</v>
      </c>
      <c r="AI46" s="789">
        <v>0</v>
      </c>
    </row>
    <row r="47" spans="4:35">
      <c r="D47" s="425" t="s">
        <v>76</v>
      </c>
      <c r="E47" s="425" t="s">
        <v>67</v>
      </c>
      <c r="F47" s="425" t="s">
        <v>240</v>
      </c>
      <c r="G47" s="425" t="s">
        <v>2906</v>
      </c>
      <c r="H47" s="425" t="s">
        <v>11</v>
      </c>
      <c r="I47" s="425" t="s">
        <v>2273</v>
      </c>
      <c r="J47" s="425" t="s">
        <v>6</v>
      </c>
      <c r="K47" s="425" t="s">
        <v>2273</v>
      </c>
      <c r="L47" s="425" t="s">
        <v>2273</v>
      </c>
      <c r="M47" s="426" t="s">
        <v>1010</v>
      </c>
      <c r="O47" s="426" t="s">
        <v>1010</v>
      </c>
      <c r="P47" s="426"/>
      <c r="AC47" s="425" t="s">
        <v>2</v>
      </c>
      <c r="AE47" s="789">
        <v>26.098048537962143</v>
      </c>
      <c r="AF47" s="789">
        <v>24.561475698113789</v>
      </c>
      <c r="AG47" s="789">
        <v>22.040817404464768</v>
      </c>
      <c r="AH47" s="789">
        <v>19.980822287959441</v>
      </c>
      <c r="AI47" s="789">
        <v>18.86494066735802</v>
      </c>
    </row>
    <row r="48" spans="4:35">
      <c r="D48" s="425" t="s">
        <v>76</v>
      </c>
      <c r="E48" s="425" t="s">
        <v>67</v>
      </c>
      <c r="F48" s="425" t="s">
        <v>240</v>
      </c>
      <c r="G48" s="425" t="s">
        <v>2906</v>
      </c>
      <c r="H48" s="425" t="s">
        <v>11</v>
      </c>
      <c r="I48" s="425" t="s">
        <v>1591</v>
      </c>
      <c r="J48" s="425" t="s">
        <v>6</v>
      </c>
      <c r="K48" s="425" t="s">
        <v>1036</v>
      </c>
      <c r="L48" s="426" t="s">
        <v>1010</v>
      </c>
      <c r="M48" s="426" t="s">
        <v>1010</v>
      </c>
      <c r="O48" s="426" t="s">
        <v>1010</v>
      </c>
      <c r="P48" s="426"/>
      <c r="AC48" s="425" t="s">
        <v>2</v>
      </c>
      <c r="AE48" s="789">
        <v>0.62565859757358866</v>
      </c>
      <c r="AF48" s="789">
        <v>2.4778704625551304</v>
      </c>
      <c r="AG48" s="789">
        <v>2.946034837421204</v>
      </c>
      <c r="AH48" s="789">
        <v>3.2048324047842756</v>
      </c>
      <c r="AI48" s="789">
        <v>1.9364556361922172</v>
      </c>
    </row>
    <row r="49" spans="1:41">
      <c r="D49" s="425" t="s">
        <v>76</v>
      </c>
      <c r="E49" s="425" t="s">
        <v>67</v>
      </c>
      <c r="F49" s="425" t="s">
        <v>240</v>
      </c>
      <c r="G49" s="425" t="s">
        <v>2906</v>
      </c>
      <c r="H49" s="425" t="s">
        <v>11</v>
      </c>
      <c r="I49" s="425" t="s">
        <v>1591</v>
      </c>
      <c r="J49" s="425" t="s">
        <v>6</v>
      </c>
      <c r="K49" s="425" t="s">
        <v>1036</v>
      </c>
      <c r="L49" s="426"/>
      <c r="M49" s="425" t="s">
        <v>99</v>
      </c>
      <c r="O49" s="426"/>
      <c r="P49" s="426"/>
      <c r="AC49" s="425" t="s">
        <v>2</v>
      </c>
      <c r="AE49" s="789">
        <v>14.059914896504287</v>
      </c>
      <c r="AF49" s="789">
        <v>18.934907066657413</v>
      </c>
      <c r="AG49" s="789">
        <v>4.5953818796481283</v>
      </c>
      <c r="AH49" s="789">
        <v>0</v>
      </c>
      <c r="AI49" s="789">
        <v>0</v>
      </c>
    </row>
    <row r="50" spans="1:41">
      <c r="D50" s="425" t="s">
        <v>76</v>
      </c>
      <c r="E50" s="425" t="s">
        <v>67</v>
      </c>
      <c r="F50" s="425" t="s">
        <v>240</v>
      </c>
      <c r="G50" s="425" t="s">
        <v>2906</v>
      </c>
      <c r="H50" s="425" t="s">
        <v>11</v>
      </c>
      <c r="I50" s="425" t="s">
        <v>1591</v>
      </c>
      <c r="J50" s="425" t="s">
        <v>6</v>
      </c>
      <c r="K50" s="425" t="s">
        <v>1036</v>
      </c>
      <c r="L50" s="426" t="s">
        <v>1010</v>
      </c>
      <c r="M50" s="425" t="s">
        <v>2458</v>
      </c>
      <c r="O50" s="426" t="s">
        <v>2955</v>
      </c>
      <c r="P50" s="426"/>
      <c r="AC50" s="425" t="s">
        <v>2</v>
      </c>
      <c r="AE50" s="789">
        <v>41.296175834066005</v>
      </c>
      <c r="AF50" s="789">
        <v>88.130230209126793</v>
      </c>
      <c r="AG50" s="789">
        <v>92.76179849029505</v>
      </c>
      <c r="AH50" s="789">
        <v>0</v>
      </c>
      <c r="AI50" s="789">
        <v>0</v>
      </c>
    </row>
    <row r="51" spans="1:41">
      <c r="D51" s="425" t="s">
        <v>76</v>
      </c>
      <c r="E51" s="425" t="s">
        <v>67</v>
      </c>
      <c r="F51" s="425" t="s">
        <v>240</v>
      </c>
      <c r="G51" s="425" t="s">
        <v>2906</v>
      </c>
      <c r="H51" s="425" t="s">
        <v>11</v>
      </c>
      <c r="I51" s="425" t="s">
        <v>1005</v>
      </c>
      <c r="J51" s="425" t="s">
        <v>1</v>
      </c>
      <c r="K51" s="425" t="s">
        <v>2901</v>
      </c>
      <c r="L51" s="426" t="s">
        <v>1010</v>
      </c>
      <c r="M51" s="426" t="s">
        <v>1010</v>
      </c>
      <c r="O51" s="426" t="s">
        <v>1010</v>
      </c>
      <c r="P51" s="426"/>
      <c r="AC51" s="425" t="s">
        <v>2</v>
      </c>
      <c r="AE51" s="789">
        <v>31.927398473127724</v>
      </c>
      <c r="AF51" s="789">
        <v>31.449090798780155</v>
      </c>
      <c r="AG51" s="789">
        <v>30.242309553917043</v>
      </c>
      <c r="AH51" s="789">
        <v>29.196764177787486</v>
      </c>
      <c r="AI51" s="789">
        <v>28.329514759630872</v>
      </c>
      <c r="AK51" s="74"/>
      <c r="AL51" s="74"/>
      <c r="AM51" s="74"/>
      <c r="AN51" s="74"/>
      <c r="AO51" s="74"/>
    </row>
    <row r="52" spans="1:41">
      <c r="D52" s="425" t="s">
        <v>76</v>
      </c>
      <c r="E52" s="425" t="s">
        <v>67</v>
      </c>
      <c r="F52" s="425" t="s">
        <v>240</v>
      </c>
      <c r="G52" s="425" t="s">
        <v>2906</v>
      </c>
      <c r="H52" s="425" t="s">
        <v>11</v>
      </c>
      <c r="I52" s="425" t="s">
        <v>1005</v>
      </c>
      <c r="J52" s="425" t="s">
        <v>1</v>
      </c>
      <c r="K52" s="425" t="s">
        <v>2902</v>
      </c>
      <c r="L52" s="426" t="s">
        <v>1010</v>
      </c>
      <c r="M52" s="426" t="s">
        <v>1010</v>
      </c>
      <c r="O52" s="426" t="s">
        <v>1010</v>
      </c>
      <c r="P52" s="426"/>
      <c r="AC52" s="425" t="s">
        <v>2</v>
      </c>
      <c r="AE52" s="789">
        <v>25.9524558894941</v>
      </c>
      <c r="AF52" s="789">
        <v>27.636969048353517</v>
      </c>
      <c r="AG52" s="789">
        <v>27.30656743184813</v>
      </c>
      <c r="AH52" s="789">
        <v>20.297079091284434</v>
      </c>
      <c r="AI52" s="789">
        <v>19.390264551429393</v>
      </c>
    </row>
    <row r="53" spans="1:41">
      <c r="D53" s="425" t="s">
        <v>76</v>
      </c>
      <c r="E53" s="425" t="s">
        <v>67</v>
      </c>
      <c r="F53" s="425" t="s">
        <v>240</v>
      </c>
      <c r="G53" s="425" t="s">
        <v>2906</v>
      </c>
      <c r="H53" s="425" t="s">
        <v>11</v>
      </c>
      <c r="I53" s="425" t="s">
        <v>1005</v>
      </c>
      <c r="J53" s="425" t="s">
        <v>1</v>
      </c>
      <c r="K53" s="425" t="s">
        <v>2903</v>
      </c>
      <c r="L53" s="426" t="s">
        <v>1010</v>
      </c>
      <c r="M53" s="426" t="s">
        <v>1010</v>
      </c>
      <c r="O53" s="426" t="s">
        <v>1010</v>
      </c>
      <c r="P53" s="426"/>
      <c r="AC53" s="425" t="s">
        <v>2</v>
      </c>
      <c r="AE53" s="789">
        <v>1.3273871437052347</v>
      </c>
      <c r="AF53" s="789">
        <v>1.310794804408919</v>
      </c>
      <c r="AG53" s="789">
        <v>1.2944098693538078</v>
      </c>
      <c r="AH53" s="789">
        <v>1.2782297459868852</v>
      </c>
      <c r="AI53" s="789">
        <v>1.2622518741620492</v>
      </c>
      <c r="AK53" s="74"/>
      <c r="AL53" s="74"/>
      <c r="AM53" s="74"/>
      <c r="AN53" s="74"/>
      <c r="AO53" s="74"/>
    </row>
    <row r="54" spans="1:41">
      <c r="D54" s="425" t="s">
        <v>76</v>
      </c>
      <c r="E54" s="425" t="s">
        <v>67</v>
      </c>
      <c r="F54" s="425" t="s">
        <v>240</v>
      </c>
      <c r="G54" s="425" t="s">
        <v>2906</v>
      </c>
      <c r="H54" s="425" t="s">
        <v>11</v>
      </c>
      <c r="I54" s="425" t="s">
        <v>1005</v>
      </c>
      <c r="J54" s="425" t="s">
        <v>1</v>
      </c>
      <c r="K54" s="425" t="s">
        <v>2904</v>
      </c>
      <c r="L54" s="426" t="s">
        <v>1010</v>
      </c>
      <c r="M54" s="426" t="s">
        <v>1010</v>
      </c>
      <c r="O54" s="426" t="s">
        <v>1010</v>
      </c>
      <c r="P54" s="426"/>
      <c r="AC54" s="425" t="s">
        <v>2</v>
      </c>
      <c r="AE54" s="789">
        <v>3.416339984230691</v>
      </c>
      <c r="AF54" s="789">
        <v>3.3785487961769745</v>
      </c>
      <c r="AG54" s="789">
        <v>3.3411756502095566</v>
      </c>
      <c r="AH54" s="789">
        <v>3.3042159219915224</v>
      </c>
      <c r="AI54" s="789">
        <v>3.2676650383398798</v>
      </c>
    </row>
    <row r="55" spans="1:41">
      <c r="D55" s="425" t="s">
        <v>76</v>
      </c>
      <c r="E55" s="425" t="s">
        <v>67</v>
      </c>
      <c r="F55" s="425" t="s">
        <v>240</v>
      </c>
      <c r="G55" s="425" t="s">
        <v>2906</v>
      </c>
      <c r="H55" s="425" t="s">
        <v>11</v>
      </c>
      <c r="I55" s="425" t="s">
        <v>2938</v>
      </c>
      <c r="J55" s="425" t="s">
        <v>1</v>
      </c>
      <c r="K55" s="425" t="s">
        <v>2525</v>
      </c>
      <c r="L55" s="425" t="s">
        <v>132</v>
      </c>
      <c r="M55" s="426" t="s">
        <v>1010</v>
      </c>
      <c r="O55" s="426" t="s">
        <v>1010</v>
      </c>
      <c r="P55" s="426"/>
      <c r="AC55" s="425" t="s">
        <v>2</v>
      </c>
      <c r="AE55" s="789">
        <v>5.0890657575869866</v>
      </c>
      <c r="AF55" s="789">
        <v>5.0956411850444647</v>
      </c>
      <c r="AG55" s="789">
        <v>4.9417965538812547</v>
      </c>
      <c r="AH55" s="789">
        <v>4.8840030067696576</v>
      </c>
      <c r="AI55" s="789">
        <v>4.7041814049963602</v>
      </c>
    </row>
    <row r="56" spans="1:41">
      <c r="D56" s="425" t="s">
        <v>76</v>
      </c>
      <c r="E56" s="425" t="s">
        <v>67</v>
      </c>
      <c r="F56" s="425" t="s">
        <v>240</v>
      </c>
      <c r="G56" s="425" t="s">
        <v>2906</v>
      </c>
      <c r="H56" s="425" t="s">
        <v>11</v>
      </c>
      <c r="I56" s="425" t="s">
        <v>2938</v>
      </c>
      <c r="J56" s="425" t="s">
        <v>1</v>
      </c>
      <c r="K56" s="425" t="s">
        <v>2525</v>
      </c>
      <c r="L56" s="425" t="s">
        <v>2934</v>
      </c>
      <c r="M56" s="426" t="s">
        <v>1010</v>
      </c>
      <c r="O56" s="426" t="s">
        <v>1010</v>
      </c>
      <c r="P56" s="426"/>
      <c r="AC56" s="425" t="s">
        <v>2</v>
      </c>
      <c r="AE56" s="789">
        <v>26.192813066771166</v>
      </c>
      <c r="AF56" s="789">
        <v>26.109354744488726</v>
      </c>
      <c r="AG56" s="789">
        <v>25.486989442258771</v>
      </c>
      <c r="AH56" s="789">
        <v>27.378126256523053</v>
      </c>
      <c r="AI56" s="789">
        <v>24.202280447205474</v>
      </c>
    </row>
    <row r="57" spans="1:41">
      <c r="D57" s="425" t="s">
        <v>76</v>
      </c>
      <c r="E57" s="425" t="s">
        <v>67</v>
      </c>
      <c r="F57" s="425" t="s">
        <v>240</v>
      </c>
      <c r="G57" s="425" t="s">
        <v>2906</v>
      </c>
      <c r="H57" s="425" t="s">
        <v>11</v>
      </c>
      <c r="I57" s="425" t="s">
        <v>2938</v>
      </c>
      <c r="J57" s="425" t="s">
        <v>1</v>
      </c>
      <c r="K57" s="425" t="s">
        <v>2525</v>
      </c>
      <c r="L57" s="425" t="s">
        <v>2527</v>
      </c>
      <c r="M57" s="426" t="s">
        <v>1010</v>
      </c>
      <c r="O57" s="426" t="s">
        <v>1010</v>
      </c>
      <c r="P57" s="426"/>
      <c r="AC57" s="425" t="s">
        <v>2</v>
      </c>
      <c r="AE57" s="789">
        <v>5.0736833304849398</v>
      </c>
      <c r="AF57" s="789">
        <v>5.0102622888538777</v>
      </c>
      <c r="AG57" s="789">
        <v>4.9476340102432044</v>
      </c>
      <c r="AH57" s="789">
        <v>4.885788585115165</v>
      </c>
      <c r="AI57" s="789">
        <v>4.8247162278012246</v>
      </c>
    </row>
    <row r="58" spans="1:41">
      <c r="D58" s="425" t="s">
        <v>76</v>
      </c>
      <c r="E58" s="425" t="s">
        <v>67</v>
      </c>
      <c r="F58" s="425" t="s">
        <v>240</v>
      </c>
      <c r="G58" s="425" t="s">
        <v>2906</v>
      </c>
      <c r="H58" s="425" t="s">
        <v>11</v>
      </c>
      <c r="I58" s="425" t="s">
        <v>2938</v>
      </c>
      <c r="J58" s="425" t="s">
        <v>1</v>
      </c>
      <c r="K58" s="425" t="s">
        <v>2525</v>
      </c>
      <c r="L58" s="425" t="s">
        <v>2459</v>
      </c>
      <c r="M58" s="426" t="s">
        <v>1010</v>
      </c>
      <c r="O58" s="426" t="s">
        <v>1010</v>
      </c>
      <c r="P58" s="426"/>
      <c r="AC58" s="425" t="s">
        <v>2</v>
      </c>
      <c r="AE58" s="789">
        <v>5.9992831445312511</v>
      </c>
      <c r="AF58" s="789">
        <v>5.9242921052246098</v>
      </c>
      <c r="AG58" s="789">
        <v>6.5920824954162605</v>
      </c>
      <c r="AH58" s="789">
        <v>6.5931389188930911</v>
      </c>
      <c r="AI58" s="789">
        <v>6.5107246824069271</v>
      </c>
    </row>
    <row r="59" spans="1:41">
      <c r="D59" s="425" t="s">
        <v>76</v>
      </c>
      <c r="E59" s="425" t="s">
        <v>67</v>
      </c>
      <c r="F59" s="425" t="s">
        <v>240</v>
      </c>
      <c r="G59" s="425" t="s">
        <v>2906</v>
      </c>
      <c r="H59" s="425" t="s">
        <v>11</v>
      </c>
      <c r="I59" s="425" t="s">
        <v>2929</v>
      </c>
      <c r="J59" s="425" t="s">
        <v>6</v>
      </c>
      <c r="K59" s="425" t="s">
        <v>2909</v>
      </c>
      <c r="L59" s="425" t="s">
        <v>2457</v>
      </c>
      <c r="M59" s="425" t="s">
        <v>2458</v>
      </c>
      <c r="O59" s="426" t="s">
        <v>1010</v>
      </c>
      <c r="P59" s="426"/>
      <c r="AC59" s="425" t="s">
        <v>2</v>
      </c>
      <c r="AE59" s="789">
        <v>1.6600000000000001</v>
      </c>
      <c r="AF59" s="789">
        <v>1.6600000000000001</v>
      </c>
      <c r="AG59" s="789">
        <v>1.6600000000000001</v>
      </c>
      <c r="AH59" s="789">
        <v>1.6600000000000001</v>
      </c>
      <c r="AI59" s="789">
        <v>1.6600000000000001</v>
      </c>
    </row>
    <row r="61" spans="1:41" s="1" customFormat="1" ht="13.8">
      <c r="A61" s="64"/>
      <c r="B61" s="72" t="s">
        <v>1655</v>
      </c>
    </row>
    <row r="63" spans="1:41">
      <c r="D63" s="425" t="s">
        <v>76</v>
      </c>
      <c r="E63" s="425" t="s">
        <v>67</v>
      </c>
      <c r="F63" s="425" t="s">
        <v>261</v>
      </c>
      <c r="G63" s="425" t="s">
        <v>2906</v>
      </c>
      <c r="H63" s="425" t="s">
        <v>11</v>
      </c>
      <c r="I63" s="425" t="s">
        <v>242</v>
      </c>
      <c r="J63" s="425" t="s">
        <v>6</v>
      </c>
      <c r="K63" s="425" t="s">
        <v>243</v>
      </c>
      <c r="L63" s="426" t="s">
        <v>1010</v>
      </c>
      <c r="M63" s="426" t="s">
        <v>1010</v>
      </c>
      <c r="O63" s="426" t="s">
        <v>1010</v>
      </c>
      <c r="P63" s="426"/>
      <c r="AC63" s="425" t="s">
        <v>2</v>
      </c>
      <c r="AE63" s="94"/>
      <c r="AF63" s="94"/>
      <c r="AG63" s="94"/>
      <c r="AH63" s="94"/>
      <c r="AI63" s="94"/>
    </row>
    <row r="64" spans="1:41">
      <c r="D64" s="425" t="s">
        <v>76</v>
      </c>
      <c r="E64" s="425" t="s">
        <v>67</v>
      </c>
      <c r="F64" s="425" t="s">
        <v>261</v>
      </c>
      <c r="G64" s="425" t="s">
        <v>2906</v>
      </c>
      <c r="H64" s="425" t="s">
        <v>11</v>
      </c>
      <c r="I64" s="425" t="s">
        <v>242</v>
      </c>
      <c r="J64" s="425" t="s">
        <v>6</v>
      </c>
      <c r="K64" s="425" t="s">
        <v>244</v>
      </c>
      <c r="L64" s="426" t="s">
        <v>1010</v>
      </c>
      <c r="M64" s="426" t="s">
        <v>1010</v>
      </c>
      <c r="O64" s="426" t="s">
        <v>1010</v>
      </c>
      <c r="P64" s="426"/>
      <c r="AC64" s="425" t="s">
        <v>2</v>
      </c>
      <c r="AE64" s="94"/>
      <c r="AF64" s="94"/>
      <c r="AG64" s="94"/>
      <c r="AH64" s="94"/>
      <c r="AI64" s="94"/>
    </row>
    <row r="65" spans="4:35">
      <c r="D65" s="425" t="s">
        <v>76</v>
      </c>
      <c r="E65" s="425" t="s">
        <v>67</v>
      </c>
      <c r="F65" s="425" t="s">
        <v>261</v>
      </c>
      <c r="G65" s="425" t="s">
        <v>2906</v>
      </c>
      <c r="H65" s="425" t="s">
        <v>11</v>
      </c>
      <c r="I65" s="425" t="s">
        <v>1657</v>
      </c>
      <c r="J65" s="425" t="s">
        <v>6</v>
      </c>
      <c r="K65" s="425" t="s">
        <v>2900</v>
      </c>
      <c r="L65" s="425" t="s">
        <v>1732</v>
      </c>
      <c r="M65" s="425" t="s">
        <v>99</v>
      </c>
      <c r="O65" s="425" t="s">
        <v>2900</v>
      </c>
      <c r="AC65" s="425" t="s">
        <v>2</v>
      </c>
      <c r="AE65" s="94"/>
      <c r="AF65" s="94"/>
      <c r="AG65" s="94"/>
      <c r="AH65" s="94"/>
      <c r="AI65" s="94"/>
    </row>
    <row r="66" spans="4:35">
      <c r="D66" s="425" t="s">
        <v>76</v>
      </c>
      <c r="E66" s="425" t="s">
        <v>67</v>
      </c>
      <c r="F66" s="425" t="s">
        <v>261</v>
      </c>
      <c r="G66" s="425" t="s">
        <v>2906</v>
      </c>
      <c r="H66" s="425" t="s">
        <v>11</v>
      </c>
      <c r="I66" s="425" t="s">
        <v>1657</v>
      </c>
      <c r="J66" s="425" t="s">
        <v>6</v>
      </c>
      <c r="K66" s="425" t="s">
        <v>2900</v>
      </c>
      <c r="L66" s="425" t="s">
        <v>2870</v>
      </c>
      <c r="M66" s="425" t="s">
        <v>99</v>
      </c>
      <c r="O66" s="425" t="s">
        <v>2900</v>
      </c>
      <c r="AC66" s="425" t="s">
        <v>2</v>
      </c>
      <c r="AE66" s="94"/>
      <c r="AF66" s="94"/>
      <c r="AG66" s="94"/>
      <c r="AH66" s="94"/>
      <c r="AI66" s="94"/>
    </row>
    <row r="67" spans="4:35">
      <c r="D67" s="425" t="s">
        <v>76</v>
      </c>
      <c r="E67" s="425" t="s">
        <v>67</v>
      </c>
      <c r="F67" s="425" t="s">
        <v>261</v>
      </c>
      <c r="G67" s="425" t="s">
        <v>2906</v>
      </c>
      <c r="H67" s="425" t="s">
        <v>11</v>
      </c>
      <c r="I67" s="425" t="s">
        <v>1657</v>
      </c>
      <c r="J67" s="425" t="s">
        <v>6</v>
      </c>
      <c r="K67" s="425" t="s">
        <v>2900</v>
      </c>
      <c r="L67" s="425" t="s">
        <v>930</v>
      </c>
      <c r="M67" s="425" t="s">
        <v>99</v>
      </c>
      <c r="O67" s="425" t="s">
        <v>2900</v>
      </c>
      <c r="AC67" s="425" t="s">
        <v>2</v>
      </c>
      <c r="AE67" s="94"/>
      <c r="AF67" s="94"/>
      <c r="AG67" s="94"/>
      <c r="AH67" s="94"/>
      <c r="AI67" s="94"/>
    </row>
    <row r="68" spans="4:35">
      <c r="D68" s="425" t="s">
        <v>76</v>
      </c>
      <c r="E68" s="425" t="s">
        <v>67</v>
      </c>
      <c r="F68" s="425" t="s">
        <v>261</v>
      </c>
      <c r="G68" s="425" t="s">
        <v>2906</v>
      </c>
      <c r="H68" s="425" t="s">
        <v>11</v>
      </c>
      <c r="I68" s="425" t="s">
        <v>1657</v>
      </c>
      <c r="J68" s="425" t="s">
        <v>6</v>
      </c>
      <c r="K68" s="425" t="s">
        <v>2900</v>
      </c>
      <c r="L68" s="425" t="s">
        <v>2871</v>
      </c>
      <c r="M68" s="425" t="s">
        <v>99</v>
      </c>
      <c r="O68" s="425" t="s">
        <v>2900</v>
      </c>
      <c r="AC68" s="425" t="s">
        <v>2</v>
      </c>
      <c r="AE68" s="94"/>
      <c r="AF68" s="94"/>
      <c r="AG68" s="94"/>
      <c r="AH68" s="94"/>
      <c r="AI68" s="94"/>
    </row>
    <row r="69" spans="4:35">
      <c r="D69" s="58" t="s">
        <v>76</v>
      </c>
      <c r="E69" s="58" t="s">
        <v>67</v>
      </c>
      <c r="F69" s="58" t="s">
        <v>261</v>
      </c>
      <c r="G69" s="425" t="s">
        <v>2906</v>
      </c>
      <c r="H69" s="58" t="s">
        <v>11</v>
      </c>
      <c r="I69" s="58" t="s">
        <v>1657</v>
      </c>
      <c r="J69" s="58" t="s">
        <v>6</v>
      </c>
      <c r="K69" s="425" t="s">
        <v>2537</v>
      </c>
      <c r="L69" s="425" t="s">
        <v>288</v>
      </c>
      <c r="M69" s="426" t="s">
        <v>1010</v>
      </c>
      <c r="O69" s="426" t="s">
        <v>1010</v>
      </c>
      <c r="P69" s="426"/>
      <c r="AC69" s="425" t="s">
        <v>2</v>
      </c>
      <c r="AE69" s="94"/>
      <c r="AF69" s="94"/>
      <c r="AG69" s="94"/>
      <c r="AH69" s="94"/>
      <c r="AI69" s="94"/>
    </row>
    <row r="70" spans="4:35">
      <c r="D70" s="58" t="s">
        <v>76</v>
      </c>
      <c r="E70" s="58" t="s">
        <v>67</v>
      </c>
      <c r="F70" s="58" t="s">
        <v>261</v>
      </c>
      <c r="G70" s="425" t="s">
        <v>2906</v>
      </c>
      <c r="H70" s="58" t="s">
        <v>11</v>
      </c>
      <c r="I70" s="58" t="s">
        <v>1657</v>
      </c>
      <c r="J70" s="58" t="s">
        <v>6</v>
      </c>
      <c r="K70" s="425" t="s">
        <v>2537</v>
      </c>
      <c r="L70" s="425" t="s">
        <v>288</v>
      </c>
      <c r="M70" s="425" t="s">
        <v>99</v>
      </c>
      <c r="O70" s="425" t="s">
        <v>794</v>
      </c>
      <c r="AC70" s="425" t="s">
        <v>2</v>
      </c>
      <c r="AE70" s="94"/>
      <c r="AF70" s="94"/>
      <c r="AG70" s="94"/>
      <c r="AH70" s="94"/>
      <c r="AI70" s="94"/>
    </row>
    <row r="71" spans="4:35">
      <c r="D71" s="58" t="s">
        <v>76</v>
      </c>
      <c r="E71" s="58" t="s">
        <v>67</v>
      </c>
      <c r="F71" s="58" t="s">
        <v>261</v>
      </c>
      <c r="G71" s="425" t="s">
        <v>2906</v>
      </c>
      <c r="H71" s="58" t="s">
        <v>11</v>
      </c>
      <c r="I71" s="58" t="s">
        <v>1657</v>
      </c>
      <c r="J71" s="58" t="s">
        <v>6</v>
      </c>
      <c r="K71" s="425" t="s">
        <v>2537</v>
      </c>
      <c r="L71" s="58" t="s">
        <v>284</v>
      </c>
      <c r="M71" s="426" t="s">
        <v>1010</v>
      </c>
      <c r="O71" s="426" t="s">
        <v>1010</v>
      </c>
      <c r="P71" s="426"/>
      <c r="AC71" s="425" t="s">
        <v>2</v>
      </c>
      <c r="AE71" s="94"/>
      <c r="AF71" s="94"/>
      <c r="AG71" s="94"/>
      <c r="AH71" s="94"/>
      <c r="AI71" s="94"/>
    </row>
    <row r="72" spans="4:35">
      <c r="D72" s="58" t="s">
        <v>76</v>
      </c>
      <c r="E72" s="58" t="s">
        <v>67</v>
      </c>
      <c r="F72" s="58" t="s">
        <v>261</v>
      </c>
      <c r="G72" s="425" t="s">
        <v>2906</v>
      </c>
      <c r="H72" s="58" t="s">
        <v>11</v>
      </c>
      <c r="I72" s="58" t="s">
        <v>1657</v>
      </c>
      <c r="J72" s="58" t="s">
        <v>6</v>
      </c>
      <c r="K72" s="425" t="s">
        <v>2537</v>
      </c>
      <c r="L72" s="58" t="s">
        <v>284</v>
      </c>
      <c r="M72" s="58" t="s">
        <v>99</v>
      </c>
      <c r="O72" s="58" t="s">
        <v>794</v>
      </c>
      <c r="P72" s="58"/>
      <c r="AC72" s="425" t="s">
        <v>2</v>
      </c>
      <c r="AE72" s="94"/>
      <c r="AF72" s="94"/>
      <c r="AG72" s="94"/>
      <c r="AH72" s="94"/>
      <c r="AI72" s="94"/>
    </row>
    <row r="73" spans="4:35">
      <c r="D73" s="58" t="s">
        <v>76</v>
      </c>
      <c r="E73" s="58" t="s">
        <v>67</v>
      </c>
      <c r="F73" s="58" t="s">
        <v>261</v>
      </c>
      <c r="G73" s="425" t="s">
        <v>2906</v>
      </c>
      <c r="H73" s="58" t="s">
        <v>11</v>
      </c>
      <c r="I73" s="58" t="s">
        <v>1657</v>
      </c>
      <c r="J73" s="58" t="s">
        <v>6</v>
      </c>
      <c r="K73" s="425" t="s">
        <v>2537</v>
      </c>
      <c r="L73" s="58" t="s">
        <v>265</v>
      </c>
      <c r="M73" s="426" t="s">
        <v>1010</v>
      </c>
      <c r="O73" s="426" t="s">
        <v>1010</v>
      </c>
      <c r="P73" s="426"/>
      <c r="AC73" s="425" t="s">
        <v>2</v>
      </c>
      <c r="AE73" s="94"/>
      <c r="AF73" s="94"/>
      <c r="AG73" s="94"/>
      <c r="AH73" s="94"/>
      <c r="AI73" s="94"/>
    </row>
    <row r="74" spans="4:35">
      <c r="D74" s="58" t="s">
        <v>76</v>
      </c>
      <c r="E74" s="58" t="s">
        <v>67</v>
      </c>
      <c r="F74" s="58" t="s">
        <v>261</v>
      </c>
      <c r="G74" s="425" t="s">
        <v>2906</v>
      </c>
      <c r="H74" s="58" t="s">
        <v>11</v>
      </c>
      <c r="I74" s="58" t="s">
        <v>1657</v>
      </c>
      <c r="J74" s="58" t="s">
        <v>6</v>
      </c>
      <c r="K74" s="425" t="s">
        <v>2537</v>
      </c>
      <c r="L74" s="58" t="s">
        <v>265</v>
      </c>
      <c r="M74" s="58" t="s">
        <v>99</v>
      </c>
      <c r="O74" s="58" t="s">
        <v>794</v>
      </c>
      <c r="P74" s="58"/>
      <c r="AC74" s="425" t="s">
        <v>2</v>
      </c>
      <c r="AE74" s="94"/>
      <c r="AF74" s="94"/>
      <c r="AG74" s="94"/>
      <c r="AH74" s="94"/>
      <c r="AI74" s="94"/>
    </row>
    <row r="75" spans="4:35">
      <c r="D75" s="425" t="s">
        <v>76</v>
      </c>
      <c r="E75" s="425" t="s">
        <v>67</v>
      </c>
      <c r="F75" s="425" t="s">
        <v>261</v>
      </c>
      <c r="G75" s="425" t="s">
        <v>2906</v>
      </c>
      <c r="H75" s="425" t="s">
        <v>11</v>
      </c>
      <c r="I75" s="425" t="s">
        <v>1657</v>
      </c>
      <c r="J75" s="425" t="s">
        <v>6</v>
      </c>
      <c r="K75" s="425" t="s">
        <v>2537</v>
      </c>
      <c r="L75" s="425" t="s">
        <v>265</v>
      </c>
      <c r="M75" s="425" t="s">
        <v>99</v>
      </c>
      <c r="O75" s="425" t="s">
        <v>2872</v>
      </c>
      <c r="AC75" s="425" t="s">
        <v>2</v>
      </c>
      <c r="AE75" s="94"/>
      <c r="AF75" s="94"/>
      <c r="AG75" s="94"/>
      <c r="AH75" s="94"/>
      <c r="AI75" s="94"/>
    </row>
    <row r="76" spans="4:35">
      <c r="D76" s="425" t="s">
        <v>76</v>
      </c>
      <c r="E76" s="425" t="s">
        <v>67</v>
      </c>
      <c r="F76" s="425" t="s">
        <v>261</v>
      </c>
      <c r="G76" s="425" t="s">
        <v>2906</v>
      </c>
      <c r="H76" s="425" t="s">
        <v>11</v>
      </c>
      <c r="I76" s="425" t="s">
        <v>1657</v>
      </c>
      <c r="J76" s="425" t="s">
        <v>6</v>
      </c>
      <c r="K76" s="425" t="s">
        <v>2476</v>
      </c>
      <c r="L76" s="425" t="s">
        <v>226</v>
      </c>
      <c r="M76" s="425" t="s">
        <v>99</v>
      </c>
      <c r="O76" s="425" t="s">
        <v>2937</v>
      </c>
      <c r="AC76" s="425" t="s">
        <v>2</v>
      </c>
      <c r="AE76" s="94"/>
      <c r="AF76" s="94"/>
      <c r="AG76" s="94"/>
      <c r="AH76" s="94"/>
      <c r="AI76" s="94"/>
    </row>
    <row r="77" spans="4:35">
      <c r="D77" s="425" t="s">
        <v>76</v>
      </c>
      <c r="E77" s="425" t="s">
        <v>67</v>
      </c>
      <c r="F77" s="425" t="s">
        <v>261</v>
      </c>
      <c r="G77" s="425" t="s">
        <v>2906</v>
      </c>
      <c r="H77" s="425" t="s">
        <v>11</v>
      </c>
      <c r="I77" s="425" t="s">
        <v>1657</v>
      </c>
      <c r="J77" s="425" t="s">
        <v>6</v>
      </c>
      <c r="K77" s="425" t="s">
        <v>2476</v>
      </c>
      <c r="L77" s="425" t="s">
        <v>2936</v>
      </c>
      <c r="M77" s="425" t="s">
        <v>99</v>
      </c>
      <c r="O77" s="425" t="s">
        <v>2936</v>
      </c>
      <c r="AC77" s="425" t="s">
        <v>2</v>
      </c>
      <c r="AE77" s="94"/>
      <c r="AF77" s="94"/>
      <c r="AG77" s="94"/>
      <c r="AH77" s="94"/>
      <c r="AI77" s="94"/>
    </row>
    <row r="78" spans="4:35">
      <c r="D78" s="425" t="s">
        <v>76</v>
      </c>
      <c r="E78" s="425" t="s">
        <v>67</v>
      </c>
      <c r="F78" s="425" t="s">
        <v>261</v>
      </c>
      <c r="G78" s="425" t="s">
        <v>2906</v>
      </c>
      <c r="H78" s="425" t="s">
        <v>11</v>
      </c>
      <c r="I78" s="425" t="s">
        <v>1591</v>
      </c>
      <c r="J78" s="425" t="s">
        <v>6</v>
      </c>
      <c r="K78" s="425" t="s">
        <v>2273</v>
      </c>
      <c r="L78" s="425" t="s">
        <v>2273</v>
      </c>
      <c r="M78" s="426" t="s">
        <v>1010</v>
      </c>
      <c r="O78" s="426" t="s">
        <v>1010</v>
      </c>
      <c r="P78" s="426"/>
      <c r="AC78" s="425" t="s">
        <v>2</v>
      </c>
      <c r="AE78" s="94"/>
      <c r="AF78" s="94"/>
      <c r="AG78" s="94"/>
      <c r="AH78" s="94"/>
      <c r="AI78" s="94"/>
    </row>
    <row r="79" spans="4:35">
      <c r="D79" s="425" t="s">
        <v>76</v>
      </c>
      <c r="E79" s="425" t="s">
        <v>67</v>
      </c>
      <c r="F79" s="425" t="s">
        <v>261</v>
      </c>
      <c r="G79" s="425" t="s">
        <v>2906</v>
      </c>
      <c r="H79" s="425" t="s">
        <v>11</v>
      </c>
      <c r="I79" s="425" t="s">
        <v>1591</v>
      </c>
      <c r="J79" s="425" t="s">
        <v>6</v>
      </c>
      <c r="K79" s="425" t="s">
        <v>1659</v>
      </c>
      <c r="L79" s="426" t="s">
        <v>1010</v>
      </c>
      <c r="M79" s="425" t="s">
        <v>99</v>
      </c>
      <c r="O79" s="426"/>
      <c r="P79" s="426"/>
      <c r="AC79" s="425" t="s">
        <v>2</v>
      </c>
      <c r="AE79" s="94"/>
      <c r="AF79" s="94"/>
      <c r="AG79" s="94"/>
      <c r="AH79" s="94"/>
      <c r="AI79" s="94"/>
    </row>
    <row r="80" spans="4:35">
      <c r="D80" s="425" t="s">
        <v>76</v>
      </c>
      <c r="E80" s="425" t="s">
        <v>67</v>
      </c>
      <c r="F80" s="425" t="s">
        <v>261</v>
      </c>
      <c r="G80" s="425" t="s">
        <v>2906</v>
      </c>
      <c r="H80" s="425" t="s">
        <v>11</v>
      </c>
      <c r="I80" s="425" t="s">
        <v>1591</v>
      </c>
      <c r="J80" s="425" t="s">
        <v>6</v>
      </c>
      <c r="K80" s="425" t="s">
        <v>1659</v>
      </c>
      <c r="L80" s="426" t="s">
        <v>1010</v>
      </c>
      <c r="M80" s="425" t="s">
        <v>2458</v>
      </c>
      <c r="O80" s="426" t="s">
        <v>2955</v>
      </c>
      <c r="P80" s="426"/>
      <c r="AC80" s="425" t="s">
        <v>2</v>
      </c>
      <c r="AE80" s="94"/>
      <c r="AF80" s="94"/>
      <c r="AG80" s="94"/>
      <c r="AH80" s="94"/>
      <c r="AI80" s="94"/>
    </row>
    <row r="81" spans="1:35">
      <c r="D81" s="425" t="s">
        <v>76</v>
      </c>
      <c r="E81" s="425" t="s">
        <v>67</v>
      </c>
      <c r="F81" s="425" t="s">
        <v>261</v>
      </c>
      <c r="G81" s="425" t="s">
        <v>2906</v>
      </c>
      <c r="H81" s="425" t="s">
        <v>11</v>
      </c>
      <c r="I81" s="425" t="s">
        <v>1005</v>
      </c>
      <c r="J81" s="425" t="s">
        <v>1</v>
      </c>
      <c r="K81" s="425" t="s">
        <v>2902</v>
      </c>
      <c r="L81" s="426" t="s">
        <v>1010</v>
      </c>
      <c r="M81" s="426" t="s">
        <v>1010</v>
      </c>
      <c r="O81" s="426" t="s">
        <v>1010</v>
      </c>
      <c r="P81" s="426"/>
      <c r="AC81" s="425" t="s">
        <v>2</v>
      </c>
      <c r="AE81" s="94"/>
      <c r="AF81" s="94"/>
      <c r="AG81" s="94"/>
      <c r="AH81" s="94"/>
      <c r="AI81" s="94"/>
    </row>
    <row r="82" spans="1:35">
      <c r="D82" s="425" t="s">
        <v>76</v>
      </c>
      <c r="E82" s="425" t="s">
        <v>67</v>
      </c>
      <c r="F82" s="425" t="s">
        <v>261</v>
      </c>
      <c r="G82" s="425" t="s">
        <v>2906</v>
      </c>
      <c r="H82" s="425" t="s">
        <v>11</v>
      </c>
      <c r="I82" s="425" t="s">
        <v>1005</v>
      </c>
      <c r="J82" s="425" t="s">
        <v>1</v>
      </c>
      <c r="K82" s="425" t="s">
        <v>2903</v>
      </c>
      <c r="L82" s="426" t="s">
        <v>1010</v>
      </c>
      <c r="M82" s="426" t="s">
        <v>1010</v>
      </c>
      <c r="O82" s="426" t="s">
        <v>1010</v>
      </c>
      <c r="P82" s="426"/>
      <c r="AC82" s="425" t="s">
        <v>2</v>
      </c>
      <c r="AE82" s="94"/>
      <c r="AF82" s="94"/>
      <c r="AG82" s="94"/>
      <c r="AH82" s="94"/>
      <c r="AI82" s="94"/>
    </row>
    <row r="84" spans="1:35" s="1" customFormat="1" ht="17.399999999999999">
      <c r="A84" s="2" t="s">
        <v>1651</v>
      </c>
    </row>
    <row r="86" spans="1:35" s="1" customFormat="1" ht="13.8">
      <c r="A86" s="64"/>
      <c r="B86" s="72" t="s">
        <v>1653</v>
      </c>
    </row>
    <row r="88" spans="1:35">
      <c r="D88" s="425" t="s">
        <v>165</v>
      </c>
      <c r="E88" s="425" t="s">
        <v>67</v>
      </c>
      <c r="F88" s="425" t="s">
        <v>240</v>
      </c>
      <c r="G88" s="425" t="s">
        <v>2906</v>
      </c>
      <c r="H88" s="425" t="s">
        <v>11</v>
      </c>
      <c r="I88" s="425" t="s">
        <v>2273</v>
      </c>
      <c r="J88" s="425" t="s">
        <v>6</v>
      </c>
      <c r="K88" s="425" t="s">
        <v>2273</v>
      </c>
      <c r="L88" s="426" t="s">
        <v>1010</v>
      </c>
      <c r="M88" s="426" t="s">
        <v>1010</v>
      </c>
      <c r="O88" s="426" t="s">
        <v>1010</v>
      </c>
      <c r="P88" s="426"/>
      <c r="AC88" s="425" t="s">
        <v>2</v>
      </c>
      <c r="AE88" s="789">
        <v>23.709412027306598</v>
      </c>
      <c r="AF88" s="789">
        <v>25.055423339824276</v>
      </c>
      <c r="AG88" s="789">
        <v>34.239503907339511</v>
      </c>
      <c r="AH88" s="789">
        <v>26.724358102371198</v>
      </c>
      <c r="AI88" s="789">
        <v>15.740561531563543</v>
      </c>
    </row>
    <row r="89" spans="1:35">
      <c r="D89" s="425" t="s">
        <v>165</v>
      </c>
      <c r="E89" s="425" t="s">
        <v>67</v>
      </c>
      <c r="F89" s="425" t="s">
        <v>240</v>
      </c>
      <c r="G89" s="425" t="s">
        <v>2906</v>
      </c>
      <c r="H89" s="425" t="s">
        <v>11</v>
      </c>
      <c r="I89" s="425" t="s">
        <v>1591</v>
      </c>
      <c r="J89" s="425" t="s">
        <v>6</v>
      </c>
      <c r="K89" s="425" t="s">
        <v>1036</v>
      </c>
      <c r="L89" s="426" t="s">
        <v>1010</v>
      </c>
      <c r="M89" s="425" t="s">
        <v>99</v>
      </c>
      <c r="O89" s="425" t="s">
        <v>2954</v>
      </c>
      <c r="AC89" s="425" t="s">
        <v>2</v>
      </c>
      <c r="AE89" s="789">
        <v>7.6181795867888376</v>
      </c>
      <c r="AF89" s="789">
        <v>2.5210493772270617</v>
      </c>
      <c r="AG89" s="789">
        <v>2.2310136572664043</v>
      </c>
      <c r="AH89" s="789">
        <v>0</v>
      </c>
      <c r="AI89" s="789">
        <v>0</v>
      </c>
    </row>
    <row r="90" spans="1:35">
      <c r="D90" s="425" t="s">
        <v>165</v>
      </c>
      <c r="E90" s="425" t="s">
        <v>67</v>
      </c>
      <c r="F90" s="425" t="s">
        <v>240</v>
      </c>
      <c r="G90" s="425" t="s">
        <v>2906</v>
      </c>
      <c r="H90" s="425" t="s">
        <v>11</v>
      </c>
      <c r="I90" s="425" t="s">
        <v>1005</v>
      </c>
      <c r="J90" s="425" t="s">
        <v>1</v>
      </c>
      <c r="K90" s="425" t="s">
        <v>1663</v>
      </c>
      <c r="L90" s="426" t="s">
        <v>1010</v>
      </c>
      <c r="M90" s="426" t="s">
        <v>1010</v>
      </c>
      <c r="O90" s="426" t="s">
        <v>1010</v>
      </c>
      <c r="P90" s="426"/>
      <c r="AC90" s="425" t="s">
        <v>2</v>
      </c>
      <c r="AE90" s="789">
        <v>21.644657524508176</v>
      </c>
      <c r="AF90" s="789">
        <v>21.209629941369972</v>
      </c>
      <c r="AG90" s="789">
        <v>20.699564535187253</v>
      </c>
      <c r="AH90" s="789">
        <v>21.275908770534208</v>
      </c>
      <c r="AI90" s="789">
        <v>20.929760631922466</v>
      </c>
    </row>
    <row r="91" spans="1:35">
      <c r="D91" s="425" t="s">
        <v>165</v>
      </c>
      <c r="E91" s="425" t="s">
        <v>67</v>
      </c>
      <c r="F91" s="425" t="s">
        <v>240</v>
      </c>
      <c r="G91" s="425" t="s">
        <v>2906</v>
      </c>
      <c r="H91" s="425" t="s">
        <v>11</v>
      </c>
      <c r="I91" s="425" t="s">
        <v>1005</v>
      </c>
      <c r="J91" s="425" t="s">
        <v>1</v>
      </c>
      <c r="K91" s="425" t="s">
        <v>2902</v>
      </c>
      <c r="L91" s="426" t="s">
        <v>1010</v>
      </c>
      <c r="M91" s="426" t="s">
        <v>1010</v>
      </c>
      <c r="O91" s="426" t="s">
        <v>1010</v>
      </c>
      <c r="P91" s="426"/>
      <c r="AC91" s="425" t="s">
        <v>2</v>
      </c>
      <c r="AE91" s="789">
        <v>8.9589945648040938</v>
      </c>
      <c r="AF91" s="789">
        <v>8.9105812826041202</v>
      </c>
      <c r="AG91" s="789">
        <v>8.7914635763496065</v>
      </c>
      <c r="AH91" s="789">
        <v>9.1714143450069265</v>
      </c>
      <c r="AI91" s="789">
        <v>9.1656092861597731</v>
      </c>
    </row>
    <row r="92" spans="1:35">
      <c r="D92" s="425" t="s">
        <v>165</v>
      </c>
      <c r="E92" s="425" t="s">
        <v>67</v>
      </c>
      <c r="F92" s="425" t="s">
        <v>240</v>
      </c>
      <c r="G92" s="425" t="s">
        <v>2906</v>
      </c>
      <c r="H92" s="425" t="s">
        <v>11</v>
      </c>
      <c r="I92" s="425" t="s">
        <v>1005</v>
      </c>
      <c r="J92" s="425" t="s">
        <v>1</v>
      </c>
      <c r="K92" s="425" t="s">
        <v>2904</v>
      </c>
      <c r="L92" s="426" t="s">
        <v>1010</v>
      </c>
      <c r="M92" s="426" t="s">
        <v>1010</v>
      </c>
      <c r="O92" s="426" t="s">
        <v>1010</v>
      </c>
      <c r="P92" s="426"/>
      <c r="AC92" s="425" t="s">
        <v>2</v>
      </c>
      <c r="AE92" s="789">
        <v>0.1783812951040859</v>
      </c>
      <c r="AF92" s="789">
        <v>0.17639550711333757</v>
      </c>
      <c r="AG92" s="789">
        <v>0.17444202251047528</v>
      </c>
      <c r="AH92" s="789">
        <v>0.17250461365924355</v>
      </c>
      <c r="AI92" s="789">
        <v>0.17059973309252086</v>
      </c>
    </row>
    <row r="93" spans="1:35">
      <c r="D93" s="425" t="s">
        <v>165</v>
      </c>
      <c r="E93" s="425" t="s">
        <v>67</v>
      </c>
      <c r="F93" s="425" t="s">
        <v>240</v>
      </c>
      <c r="G93" s="425" t="s">
        <v>2906</v>
      </c>
      <c r="H93" s="425" t="s">
        <v>11</v>
      </c>
      <c r="I93" s="425" t="s">
        <v>2938</v>
      </c>
      <c r="J93" s="425" t="s">
        <v>1</v>
      </c>
      <c r="K93" s="425" t="s">
        <v>2525</v>
      </c>
      <c r="L93" s="426" t="s">
        <v>1010</v>
      </c>
      <c r="M93" s="426" t="s">
        <v>1010</v>
      </c>
      <c r="O93" s="426" t="s">
        <v>1010</v>
      </c>
      <c r="P93" s="426"/>
      <c r="AC93" s="425" t="s">
        <v>2</v>
      </c>
      <c r="AE93" s="789">
        <v>29.251268640381543</v>
      </c>
      <c r="AF93" s="789">
        <v>29.605034938494722</v>
      </c>
      <c r="AG93" s="789">
        <v>29.442559770288085</v>
      </c>
      <c r="AH93" s="789">
        <v>29.16374198883404</v>
      </c>
      <c r="AI93" s="789">
        <v>28.599819500517214</v>
      </c>
    </row>
    <row r="95" spans="1:35" s="1" customFormat="1" ht="13.8">
      <c r="A95" s="64"/>
      <c r="B95" s="72" t="s">
        <v>1655</v>
      </c>
    </row>
    <row r="97" spans="1:35">
      <c r="D97" s="425" t="s">
        <v>165</v>
      </c>
      <c r="E97" s="425" t="s">
        <v>67</v>
      </c>
      <c r="F97" s="425" t="s">
        <v>261</v>
      </c>
      <c r="G97" s="425" t="s">
        <v>2906</v>
      </c>
      <c r="H97" s="425" t="s">
        <v>11</v>
      </c>
      <c r="I97" s="425" t="s">
        <v>2273</v>
      </c>
      <c r="J97" s="425" t="s">
        <v>6</v>
      </c>
      <c r="K97" s="425" t="s">
        <v>2273</v>
      </c>
      <c r="L97" s="426" t="s">
        <v>1010</v>
      </c>
      <c r="M97" s="426" t="s">
        <v>1010</v>
      </c>
      <c r="O97" s="426" t="s">
        <v>1010</v>
      </c>
      <c r="P97" s="426"/>
      <c r="AC97" s="425" t="s">
        <v>2</v>
      </c>
      <c r="AE97" s="94"/>
      <c r="AF97" s="94"/>
      <c r="AG97" s="94"/>
      <c r="AH97" s="94"/>
      <c r="AI97" s="94"/>
    </row>
    <row r="98" spans="1:35">
      <c r="D98" s="425" t="s">
        <v>165</v>
      </c>
      <c r="E98" s="425" t="s">
        <v>67</v>
      </c>
      <c r="F98" s="425" t="s">
        <v>261</v>
      </c>
      <c r="G98" s="425" t="s">
        <v>2906</v>
      </c>
      <c r="H98" s="425" t="s">
        <v>11</v>
      </c>
      <c r="I98" s="425" t="s">
        <v>1591</v>
      </c>
      <c r="J98" s="425" t="s">
        <v>6</v>
      </c>
      <c r="K98" s="425" t="s">
        <v>1036</v>
      </c>
      <c r="L98" s="426" t="s">
        <v>1010</v>
      </c>
      <c r="M98" s="425" t="s">
        <v>99</v>
      </c>
      <c r="O98" s="425" t="s">
        <v>2954</v>
      </c>
      <c r="AC98" s="425" t="s">
        <v>2</v>
      </c>
      <c r="AE98" s="94"/>
      <c r="AF98" s="94"/>
      <c r="AG98" s="94"/>
      <c r="AH98" s="94"/>
      <c r="AI98" s="94"/>
    </row>
    <row r="100" spans="1:35" s="68" customFormat="1" ht="18">
      <c r="A100" s="69" t="s">
        <v>74</v>
      </c>
    </row>
  </sheetData>
  <mergeCells count="2">
    <mergeCell ref="AE6:AI6"/>
    <mergeCell ref="AE5:AI5"/>
  </mergeCells>
  <phoneticPr fontId="5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CBFA-B0D0-4B01-8F2E-730175D1FF83}">
  <sheetPr>
    <tabColor theme="4"/>
  </sheetPr>
  <dimension ref="A1:AK67"/>
  <sheetViews>
    <sheetView zoomScale="80" zoomScaleNormal="80" workbookViewId="0"/>
  </sheetViews>
  <sheetFormatPr defaultRowHeight="14.4"/>
  <cols>
    <col min="1" max="3" width="1.77734375" customWidth="1"/>
    <col min="4" max="4" width="4.77734375" customWidth="1"/>
    <col min="5" max="5" width="5" bestFit="1" customWidth="1"/>
    <col min="6" max="8" width="5" style="425" customWidth="1"/>
    <col min="9" max="9" width="23.44140625" bestFit="1" customWidth="1"/>
    <col min="10" max="10" width="9.44140625" bestFit="1" customWidth="1"/>
    <col min="11" max="11" width="23.77734375" bestFit="1" customWidth="1"/>
    <col min="12" max="12" width="1.77734375" customWidth="1"/>
    <col min="13" max="13" width="1.77734375" style="425" customWidth="1"/>
    <col min="14" max="17" width="1.77734375" customWidth="1"/>
    <col min="18" max="28" width="1.77734375" hidden="1" customWidth="1"/>
    <col min="29" max="29" width="5" bestFit="1" customWidth="1"/>
    <col min="30" max="36" width="9.77734375" customWidth="1"/>
    <col min="37" max="37" width="15.77734375" bestFit="1" customWidth="1"/>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2668</v>
      </c>
    </row>
    <row r="5" spans="1:36" s="425" customFormat="1">
      <c r="AE5" s="1537" t="s">
        <v>2456</v>
      </c>
      <c r="AF5" s="1537"/>
      <c r="AG5" s="1537"/>
      <c r="AH5" s="1537"/>
      <c r="AI5" s="1537"/>
    </row>
    <row r="6" spans="1:36" s="425" customFormat="1">
      <c r="AE6" s="1534" t="s">
        <v>107</v>
      </c>
      <c r="AF6" s="1535"/>
      <c r="AG6" s="1535"/>
      <c r="AH6" s="1535"/>
      <c r="AI6" s="1536"/>
    </row>
    <row r="7" spans="1:36" s="65" customFormat="1">
      <c r="D7" s="81" t="s">
        <v>106</v>
      </c>
      <c r="E7" s="81" t="s">
        <v>67</v>
      </c>
      <c r="F7" s="81" t="s">
        <v>11</v>
      </c>
      <c r="G7" s="81" t="s">
        <v>1237</v>
      </c>
      <c r="H7" s="81" t="s">
        <v>2877</v>
      </c>
      <c r="I7" s="81" t="s">
        <v>105</v>
      </c>
      <c r="J7" s="81" t="s">
        <v>104</v>
      </c>
      <c r="K7" s="81" t="s">
        <v>103</v>
      </c>
      <c r="L7" s="81"/>
      <c r="M7" s="81"/>
      <c r="N7" s="81"/>
      <c r="O7" s="81"/>
      <c r="P7" s="81"/>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s="425" customFormat="1">
      <c r="S8" s="65"/>
      <c r="T8" s="65"/>
      <c r="U8" s="65"/>
      <c r="V8" s="65"/>
    </row>
    <row r="9" spans="1:36" s="1" customFormat="1" ht="17.399999999999999">
      <c r="A9" s="2" t="s">
        <v>2460</v>
      </c>
      <c r="B9" s="2"/>
    </row>
    <row r="10" spans="1:36" s="425" customFormat="1"/>
    <row r="11" spans="1:36" s="1" customFormat="1" ht="13.8">
      <c r="A11" s="64"/>
      <c r="B11" s="72" t="s">
        <v>2876</v>
      </c>
    </row>
    <row r="12" spans="1:36" s="425" customFormat="1"/>
    <row r="13" spans="1:36" s="425" customFormat="1">
      <c r="D13" s="425" t="s">
        <v>76</v>
      </c>
      <c r="E13" s="425" t="s">
        <v>67</v>
      </c>
      <c r="F13" s="425" t="s">
        <v>2878</v>
      </c>
      <c r="G13" s="425" t="s">
        <v>2906</v>
      </c>
      <c r="H13" s="425" t="s">
        <v>11</v>
      </c>
      <c r="I13" s="425" t="s">
        <v>242</v>
      </c>
      <c r="J13" s="425" t="s">
        <v>6</v>
      </c>
      <c r="AC13" s="425" t="s">
        <v>2</v>
      </c>
      <c r="AE13" s="87">
        <f>IF(AE$7&lt;='1.5 Universal Data'!$C$8,IF($K13="",SUMIF('3.1 TO_Totex'!$I$11:$I$82,$I13,'3.1 TO_Totex'!AE$11:AE$82),SUMIFS('3.1 TO_Totex'!AE$11:AE$82,'3.1 TO_Totex'!$I$11:$I$82,$I13,'3.1 TO_Totex'!$K$11:$K$82,$K13)),IF($K13="",SUMIF('3.5 Forecast_Totex'!$I$11:$I$48,$I13,'3.5 Forecast_Totex'!AE$11:AE$48),SUMIFS('3.5 Forecast_Totex'!AE$11:AE$48,'3.5 Forecast_Totex'!$I$11:$I$48,$I13,'3.5 Forecast_Totex'!$K$11:$K$48,$K13)))</f>
        <v>0</v>
      </c>
      <c r="AF13" s="87">
        <f>IF(AF$7&lt;='1.5 Universal Data'!$C$8,IF($K13="",SUMIF('3.1 TO_Totex'!$I$11:$I$82,$I13,'3.1 TO_Totex'!AF$11:AF$82),SUMIFS('3.1 TO_Totex'!AF$11:AF$82,'3.1 TO_Totex'!$I$11:$I$82,$I13,'3.1 TO_Totex'!$K$11:$K$82,$K13)),IF($K13="",SUMIF('3.5 Forecast_Totex'!$I$11:$I$48,$I13,'3.5 Forecast_Totex'!AF$11:AF$48),SUMIFS('3.5 Forecast_Totex'!AF$11:AF$48,'3.5 Forecast_Totex'!$I$11:$I$48,$I13,'3.5 Forecast_Totex'!$K$11:$K$48,$K13)))</f>
        <v>0</v>
      </c>
      <c r="AG13" s="87">
        <f>IF(AG$7&lt;='1.5 Universal Data'!$C$8,IF($K13="",SUMIF('3.1 TO_Totex'!$I$11:$I$82,$I13,'3.1 TO_Totex'!AG$11:AG$82),SUMIFS('3.1 TO_Totex'!AG$11:AG$82,'3.1 TO_Totex'!$I$11:$I$82,$I13,'3.1 TO_Totex'!$K$11:$K$82,$K13)),IF($K13="",SUMIF('3.5 Forecast_Totex'!$I$11:$I$48,$I13,'3.5 Forecast_Totex'!AG$11:AG$48),SUMIFS('3.5 Forecast_Totex'!AG$11:AG$48,'3.5 Forecast_Totex'!$I$11:$I$48,$I13,'3.5 Forecast_Totex'!$K$11:$K$48,$K13)))</f>
        <v>0</v>
      </c>
      <c r="AH13" s="87">
        <f>IF(AH$7&lt;='1.5 Universal Data'!$C$8,IF($K13="",SUMIF('3.1 TO_Totex'!$I$11:$I$82,$I13,'3.1 TO_Totex'!AH$11:AH$82),SUMIFS('3.1 TO_Totex'!AH$11:AH$82,'3.1 TO_Totex'!$I$11:$I$82,$I13,'3.1 TO_Totex'!$K$11:$K$82,$K13)),IF($K13="",SUMIF('3.5 Forecast_Totex'!$I$11:$I$48,$I13,'3.5 Forecast_Totex'!AH$11:AH$48),SUMIFS('3.5 Forecast_Totex'!AH$11:AH$48,'3.5 Forecast_Totex'!$I$11:$I$48,$I13,'3.5 Forecast_Totex'!$K$11:$K$48,$K13)))</f>
        <v>0</v>
      </c>
      <c r="AI13" s="87">
        <f>IF(AI$7&lt;='1.5 Universal Data'!$C$8,IF($K13="",SUMIF('3.1 TO_Totex'!$I$11:$I$82,$I13,'3.1 TO_Totex'!AI$11:AI$82),SUMIFS('3.1 TO_Totex'!AI$11:AI$82,'3.1 TO_Totex'!$I$11:$I$82,$I13,'3.1 TO_Totex'!$K$11:$K$82,$K13)),IF($K13="",SUMIF('3.5 Forecast_Totex'!$I$11:$I$48,$I13,'3.5 Forecast_Totex'!AI$11:AI$48),SUMIFS('3.5 Forecast_Totex'!AI$11:AI$48,'3.5 Forecast_Totex'!$I$11:$I$48,$I13,'3.5 Forecast_Totex'!$K$11:$K$48,$K13)))</f>
        <v>0</v>
      </c>
    </row>
    <row r="14" spans="1:36" s="425" customFormat="1">
      <c r="D14" s="425" t="s">
        <v>76</v>
      </c>
      <c r="E14" s="425" t="s">
        <v>67</v>
      </c>
      <c r="F14" s="425" t="s">
        <v>2878</v>
      </c>
      <c r="G14" s="425" t="s">
        <v>2906</v>
      </c>
      <c r="H14" s="425" t="s">
        <v>11</v>
      </c>
      <c r="I14" s="425" t="s">
        <v>2475</v>
      </c>
      <c r="J14" s="425" t="s">
        <v>6</v>
      </c>
      <c r="K14" s="425" t="s">
        <v>2536</v>
      </c>
      <c r="AC14" s="425" t="s">
        <v>2</v>
      </c>
      <c r="AE14" s="87">
        <f>IF(AE$7&lt;='1.5 Universal Data'!$C$8,IF($K14="",SUMIF('3.1 TO_Totex'!$I$11:$I$82,$I14,'3.1 TO_Totex'!AE$11:AE$82),SUMIFS('3.1 TO_Totex'!AE$11:AE$82,'3.1 TO_Totex'!$I$11:$I$82,$I14,'3.1 TO_Totex'!$K$11:$K$82,$K14)),IF($K14="",SUMIF('3.5 Forecast_Totex'!$I$11:$I$48,$I14,'3.5 Forecast_Totex'!AE$11:AE$48),SUMIFS('3.5 Forecast_Totex'!AE$11:AE$48,'3.5 Forecast_Totex'!$I$11:$I$48,$I14,'3.5 Forecast_Totex'!$K$11:$K$48,$K14)))</f>
        <v>0</v>
      </c>
      <c r="AF14" s="87">
        <f>IF(AF$7&lt;='1.5 Universal Data'!$C$8,IF($K14="",SUMIF('3.1 TO_Totex'!$I$11:$I$82,$I14,'3.1 TO_Totex'!AF$11:AF$82),SUMIFS('3.1 TO_Totex'!AF$11:AF$82,'3.1 TO_Totex'!$I$11:$I$82,$I14,'3.1 TO_Totex'!$K$11:$K$82,$K14)),IF($K14="",SUMIF('3.5 Forecast_Totex'!$I$11:$I$48,$I14,'3.5 Forecast_Totex'!AF$11:AF$48),SUMIFS('3.5 Forecast_Totex'!AF$11:AF$48,'3.5 Forecast_Totex'!$I$11:$I$48,$I14,'3.5 Forecast_Totex'!$K$11:$K$48,$K14)))</f>
        <v>0</v>
      </c>
      <c r="AG14" s="87">
        <f>IF(AG$7&lt;='1.5 Universal Data'!$C$8,IF($K14="",SUMIF('3.1 TO_Totex'!$I$11:$I$82,$I14,'3.1 TO_Totex'!AG$11:AG$82),SUMIFS('3.1 TO_Totex'!AG$11:AG$82,'3.1 TO_Totex'!$I$11:$I$82,$I14,'3.1 TO_Totex'!$K$11:$K$82,$K14)),IF($K14="",SUMIF('3.5 Forecast_Totex'!$I$11:$I$48,$I14,'3.5 Forecast_Totex'!AG$11:AG$48),SUMIFS('3.5 Forecast_Totex'!AG$11:AG$48,'3.5 Forecast_Totex'!$I$11:$I$48,$I14,'3.5 Forecast_Totex'!$K$11:$K$48,$K14)))</f>
        <v>0</v>
      </c>
      <c r="AH14" s="87">
        <f>IF(AH$7&lt;='1.5 Universal Data'!$C$8,IF($K14="",SUMIF('3.1 TO_Totex'!$I$11:$I$82,$I14,'3.1 TO_Totex'!AH$11:AH$82),SUMIFS('3.1 TO_Totex'!AH$11:AH$82,'3.1 TO_Totex'!$I$11:$I$82,$I14,'3.1 TO_Totex'!$K$11:$K$82,$K14)),IF($K14="",SUMIF('3.5 Forecast_Totex'!$I$11:$I$48,$I14,'3.5 Forecast_Totex'!AH$11:AH$48),SUMIFS('3.5 Forecast_Totex'!AH$11:AH$48,'3.5 Forecast_Totex'!$I$11:$I$48,$I14,'3.5 Forecast_Totex'!$K$11:$K$48,$K14)))</f>
        <v>0</v>
      </c>
      <c r="AI14" s="87">
        <f>IF(AI$7&lt;='1.5 Universal Data'!$C$8,IF($K14="",SUMIF('3.1 TO_Totex'!$I$11:$I$82,$I14,'3.1 TO_Totex'!AI$11:AI$82),SUMIFS('3.1 TO_Totex'!AI$11:AI$82,'3.1 TO_Totex'!$I$11:$I$82,$I14,'3.1 TO_Totex'!$K$11:$K$82,$K14)),IF($K14="",SUMIF('3.5 Forecast_Totex'!$I$11:$I$48,$I14,'3.5 Forecast_Totex'!AI$11:AI$48),SUMIFS('3.5 Forecast_Totex'!AI$11:AI$48,'3.5 Forecast_Totex'!$I$11:$I$48,$I14,'3.5 Forecast_Totex'!$K$11:$K$48,$K14)))</f>
        <v>0</v>
      </c>
    </row>
    <row r="15" spans="1:36" s="425" customFormat="1">
      <c r="D15" s="425" t="s">
        <v>76</v>
      </c>
      <c r="E15" s="425" t="s">
        <v>67</v>
      </c>
      <c r="F15" s="425" t="s">
        <v>2878</v>
      </c>
      <c r="G15" s="425" t="s">
        <v>2906</v>
      </c>
      <c r="H15" s="425" t="s">
        <v>11</v>
      </c>
      <c r="I15" s="425" t="s">
        <v>2475</v>
      </c>
      <c r="J15" s="425" t="s">
        <v>6</v>
      </c>
      <c r="K15" s="425" t="s">
        <v>264</v>
      </c>
      <c r="AC15" s="425" t="s">
        <v>2</v>
      </c>
      <c r="AE15" s="87">
        <f>IF(AE$7&lt;='1.5 Universal Data'!$C$8,IF($K15="",SUMIF('3.1 TO_Totex'!$I$11:$I$82,$I15,'3.1 TO_Totex'!AE$11:AE$82),SUMIFS('3.1 TO_Totex'!AE$11:AE$82,'3.1 TO_Totex'!$I$11:$I$82,$I15,'3.1 TO_Totex'!$K$11:$K$82,$K15)),IF($K15="",SUMIF('3.5 Forecast_Totex'!$I$11:$I$48,$I15,'3.5 Forecast_Totex'!AE$11:AE$48),SUMIFS('3.5 Forecast_Totex'!AE$11:AE$48,'3.5 Forecast_Totex'!$I$11:$I$48,$I15,'3.5 Forecast_Totex'!$K$11:$K$48,$K15)))</f>
        <v>0</v>
      </c>
      <c r="AF15" s="87">
        <f>IF(AF$7&lt;='1.5 Universal Data'!$C$8,IF($K15="",SUMIF('3.1 TO_Totex'!$I$11:$I$82,$I15,'3.1 TO_Totex'!AF$11:AF$82),SUMIFS('3.1 TO_Totex'!AF$11:AF$82,'3.1 TO_Totex'!$I$11:$I$82,$I15,'3.1 TO_Totex'!$K$11:$K$82,$K15)),IF($K15="",SUMIF('3.5 Forecast_Totex'!$I$11:$I$48,$I15,'3.5 Forecast_Totex'!AF$11:AF$48),SUMIFS('3.5 Forecast_Totex'!AF$11:AF$48,'3.5 Forecast_Totex'!$I$11:$I$48,$I15,'3.5 Forecast_Totex'!$K$11:$K$48,$K15)))</f>
        <v>0</v>
      </c>
      <c r="AG15" s="87">
        <f>IF(AG$7&lt;='1.5 Universal Data'!$C$8,IF($K15="",SUMIF('3.1 TO_Totex'!$I$11:$I$82,$I15,'3.1 TO_Totex'!AG$11:AG$82),SUMIFS('3.1 TO_Totex'!AG$11:AG$82,'3.1 TO_Totex'!$I$11:$I$82,$I15,'3.1 TO_Totex'!$K$11:$K$82,$K15)),IF($K15="",SUMIF('3.5 Forecast_Totex'!$I$11:$I$48,$I15,'3.5 Forecast_Totex'!AG$11:AG$48),SUMIFS('3.5 Forecast_Totex'!AG$11:AG$48,'3.5 Forecast_Totex'!$I$11:$I$48,$I15,'3.5 Forecast_Totex'!$K$11:$K$48,$K15)))</f>
        <v>0</v>
      </c>
      <c r="AH15" s="87">
        <f>IF(AH$7&lt;='1.5 Universal Data'!$C$8,IF($K15="",SUMIF('3.1 TO_Totex'!$I$11:$I$82,$I15,'3.1 TO_Totex'!AH$11:AH$82),SUMIFS('3.1 TO_Totex'!AH$11:AH$82,'3.1 TO_Totex'!$I$11:$I$82,$I15,'3.1 TO_Totex'!$K$11:$K$82,$K15)),IF($K15="",SUMIF('3.5 Forecast_Totex'!$I$11:$I$48,$I15,'3.5 Forecast_Totex'!AH$11:AH$48),SUMIFS('3.5 Forecast_Totex'!AH$11:AH$48,'3.5 Forecast_Totex'!$I$11:$I$48,$I15,'3.5 Forecast_Totex'!$K$11:$K$48,$K15)))</f>
        <v>0</v>
      </c>
      <c r="AI15" s="87">
        <f>IF(AI$7&lt;='1.5 Universal Data'!$C$8,IF($K15="",SUMIF('3.1 TO_Totex'!$I$11:$I$82,$I15,'3.1 TO_Totex'!AI$11:AI$82),SUMIFS('3.1 TO_Totex'!AI$11:AI$82,'3.1 TO_Totex'!$I$11:$I$82,$I15,'3.1 TO_Totex'!$K$11:$K$82,$K15)),IF($K15="",SUMIF('3.5 Forecast_Totex'!$I$11:$I$48,$I15,'3.5 Forecast_Totex'!AI$11:AI$48),SUMIFS('3.5 Forecast_Totex'!AI$11:AI$48,'3.5 Forecast_Totex'!$I$11:$I$48,$I15,'3.5 Forecast_Totex'!$K$11:$K$48,$K15)))</f>
        <v>0</v>
      </c>
    </row>
    <row r="16" spans="1:36" s="425" customFormat="1">
      <c r="D16" s="425" t="s">
        <v>76</v>
      </c>
      <c r="E16" s="425" t="s">
        <v>67</v>
      </c>
      <c r="F16" s="425" t="s">
        <v>2878</v>
      </c>
      <c r="G16" s="425" t="s">
        <v>2906</v>
      </c>
      <c r="H16" s="425" t="s">
        <v>11</v>
      </c>
      <c r="I16" s="425" t="s">
        <v>2475</v>
      </c>
      <c r="J16" s="425" t="s">
        <v>6</v>
      </c>
      <c r="K16" s="425" t="s">
        <v>2476</v>
      </c>
      <c r="AC16" s="425" t="s">
        <v>2</v>
      </c>
      <c r="AE16" s="87">
        <f>IF(AE$7&lt;='1.5 Universal Data'!$C$8,IF($K16="",SUMIF('3.1 TO_Totex'!$I$11:$I$82,$I16,'3.1 TO_Totex'!AE$11:AE$82),SUMIFS('3.1 TO_Totex'!AE$11:AE$82,'3.1 TO_Totex'!$I$11:$I$82,$I16,'3.1 TO_Totex'!$K$11:$K$82,$K16)),IF($K16="",SUMIF('3.5 Forecast_Totex'!$I$11:$I$48,$I16,'3.5 Forecast_Totex'!AE$11:AE$48),SUMIFS('3.5 Forecast_Totex'!AE$11:AE$48,'3.5 Forecast_Totex'!$I$11:$I$48,$I16,'3.5 Forecast_Totex'!$K$11:$K$48,$K16)))</f>
        <v>0</v>
      </c>
      <c r="AF16" s="87">
        <f>IF(AF$7&lt;='1.5 Universal Data'!$C$8,IF($K16="",SUMIF('3.1 TO_Totex'!$I$11:$I$82,$I16,'3.1 TO_Totex'!AF$11:AF$82),SUMIFS('3.1 TO_Totex'!AF$11:AF$82,'3.1 TO_Totex'!$I$11:$I$82,$I16,'3.1 TO_Totex'!$K$11:$K$82,$K16)),IF($K16="",SUMIF('3.5 Forecast_Totex'!$I$11:$I$48,$I16,'3.5 Forecast_Totex'!AF$11:AF$48),SUMIFS('3.5 Forecast_Totex'!AF$11:AF$48,'3.5 Forecast_Totex'!$I$11:$I$48,$I16,'3.5 Forecast_Totex'!$K$11:$K$48,$K16)))</f>
        <v>0</v>
      </c>
      <c r="AG16" s="87">
        <f>IF(AG$7&lt;='1.5 Universal Data'!$C$8,IF($K16="",SUMIF('3.1 TO_Totex'!$I$11:$I$82,$I16,'3.1 TO_Totex'!AG$11:AG$82),SUMIFS('3.1 TO_Totex'!AG$11:AG$82,'3.1 TO_Totex'!$I$11:$I$82,$I16,'3.1 TO_Totex'!$K$11:$K$82,$K16)),IF($K16="",SUMIF('3.5 Forecast_Totex'!$I$11:$I$48,$I16,'3.5 Forecast_Totex'!AG$11:AG$48),SUMIFS('3.5 Forecast_Totex'!AG$11:AG$48,'3.5 Forecast_Totex'!$I$11:$I$48,$I16,'3.5 Forecast_Totex'!$K$11:$K$48,$K16)))</f>
        <v>0</v>
      </c>
      <c r="AH16" s="87">
        <f>IF(AH$7&lt;='1.5 Universal Data'!$C$8,IF($K16="",SUMIF('3.1 TO_Totex'!$I$11:$I$82,$I16,'3.1 TO_Totex'!AH$11:AH$82),SUMIFS('3.1 TO_Totex'!AH$11:AH$82,'3.1 TO_Totex'!$I$11:$I$82,$I16,'3.1 TO_Totex'!$K$11:$K$82,$K16)),IF($K16="",SUMIF('3.5 Forecast_Totex'!$I$11:$I$48,$I16,'3.5 Forecast_Totex'!AH$11:AH$48),SUMIFS('3.5 Forecast_Totex'!AH$11:AH$48,'3.5 Forecast_Totex'!$I$11:$I$48,$I16,'3.5 Forecast_Totex'!$K$11:$K$48,$K16)))</f>
        <v>0</v>
      </c>
      <c r="AI16" s="87">
        <f>IF(AI$7&lt;='1.5 Universal Data'!$C$8,IF($K16="",SUMIF('3.1 TO_Totex'!$I$11:$I$82,$I16,'3.1 TO_Totex'!AI$11:AI$82),SUMIFS('3.1 TO_Totex'!AI$11:AI$82,'3.1 TO_Totex'!$I$11:$I$82,$I16,'3.1 TO_Totex'!$K$11:$K$82,$K16)),IF($K16="",SUMIF('3.5 Forecast_Totex'!$I$11:$I$48,$I16,'3.5 Forecast_Totex'!AI$11:AI$48),SUMIFS('3.5 Forecast_Totex'!AI$11:AI$48,'3.5 Forecast_Totex'!$I$11:$I$48,$I16,'3.5 Forecast_Totex'!$K$11:$K$48,$K16)))</f>
        <v>0</v>
      </c>
    </row>
    <row r="17" spans="1:35" s="425" customFormat="1">
      <c r="D17" s="425" t="s">
        <v>76</v>
      </c>
      <c r="E17" s="425" t="s">
        <v>67</v>
      </c>
      <c r="F17" s="425" t="s">
        <v>2878</v>
      </c>
      <c r="G17" s="425" t="s">
        <v>2906</v>
      </c>
      <c r="H17" s="425" t="s">
        <v>11</v>
      </c>
      <c r="I17" s="425" t="s">
        <v>2273</v>
      </c>
      <c r="J17" s="425" t="s">
        <v>6</v>
      </c>
      <c r="AC17" s="425" t="s">
        <v>2</v>
      </c>
      <c r="AE17" s="87">
        <f>IF(AE$7&lt;='1.5 Universal Data'!$C$8,IF($K17="",SUMIF('3.1 TO_Totex'!$I$11:$I$82,$I17,'3.1 TO_Totex'!AE$11:AE$82),SUMIFS('3.1 TO_Totex'!AE$11:AE$82,'3.1 TO_Totex'!$I$11:$I$82,$I17,'3.1 TO_Totex'!$K$11:$K$82,$K17)),IF($K17="",SUMIF('3.5 Forecast_Totex'!$I$11:$I$48,$I17,'3.5 Forecast_Totex'!AE$11:AE$48),SUMIFS('3.5 Forecast_Totex'!AE$11:AE$48,'3.5 Forecast_Totex'!$I$11:$I$48,$I17,'3.5 Forecast_Totex'!$K$11:$K$48,$K17)))</f>
        <v>0</v>
      </c>
      <c r="AF17" s="87">
        <f>IF(AF$7&lt;='1.5 Universal Data'!$C$8,IF($K17="",SUMIF('3.1 TO_Totex'!$I$11:$I$82,$I17,'3.1 TO_Totex'!AF$11:AF$82),SUMIFS('3.1 TO_Totex'!AF$11:AF$82,'3.1 TO_Totex'!$I$11:$I$82,$I17,'3.1 TO_Totex'!$K$11:$K$82,$K17)),IF($K17="",SUMIF('3.5 Forecast_Totex'!$I$11:$I$48,$I17,'3.5 Forecast_Totex'!AF$11:AF$48),SUMIFS('3.5 Forecast_Totex'!AF$11:AF$48,'3.5 Forecast_Totex'!$I$11:$I$48,$I17,'3.5 Forecast_Totex'!$K$11:$K$48,$K17)))</f>
        <v>0</v>
      </c>
      <c r="AG17" s="87">
        <f>IF(AG$7&lt;='1.5 Universal Data'!$C$8,IF($K17="",SUMIF('3.1 TO_Totex'!$I$11:$I$82,$I17,'3.1 TO_Totex'!AG$11:AG$82),SUMIFS('3.1 TO_Totex'!AG$11:AG$82,'3.1 TO_Totex'!$I$11:$I$82,$I17,'3.1 TO_Totex'!$K$11:$K$82,$K17)),IF($K17="",SUMIF('3.5 Forecast_Totex'!$I$11:$I$48,$I17,'3.5 Forecast_Totex'!AG$11:AG$48),SUMIFS('3.5 Forecast_Totex'!AG$11:AG$48,'3.5 Forecast_Totex'!$I$11:$I$48,$I17,'3.5 Forecast_Totex'!$K$11:$K$48,$K17)))</f>
        <v>0</v>
      </c>
      <c r="AH17" s="87">
        <f>IF(AH$7&lt;='1.5 Universal Data'!$C$8,IF($K17="",SUMIF('3.1 TO_Totex'!$I$11:$I$82,$I17,'3.1 TO_Totex'!AH$11:AH$82),SUMIFS('3.1 TO_Totex'!AH$11:AH$82,'3.1 TO_Totex'!$I$11:$I$82,$I17,'3.1 TO_Totex'!$K$11:$K$82,$K17)),IF($K17="",SUMIF('3.5 Forecast_Totex'!$I$11:$I$48,$I17,'3.5 Forecast_Totex'!AH$11:AH$48),SUMIFS('3.5 Forecast_Totex'!AH$11:AH$48,'3.5 Forecast_Totex'!$I$11:$I$48,$I17,'3.5 Forecast_Totex'!$K$11:$K$48,$K17)))</f>
        <v>0</v>
      </c>
      <c r="AI17" s="87">
        <f>IF(AI$7&lt;='1.5 Universal Data'!$C$8,IF($K17="",SUMIF('3.1 TO_Totex'!$I$11:$I$82,$I17,'3.1 TO_Totex'!AI$11:AI$82),SUMIFS('3.1 TO_Totex'!AI$11:AI$82,'3.1 TO_Totex'!$I$11:$I$82,$I17,'3.1 TO_Totex'!$K$11:$K$82,$K17)),IF($K17="",SUMIF('3.5 Forecast_Totex'!$I$11:$I$48,$I17,'3.5 Forecast_Totex'!AI$11:AI$48),SUMIFS('3.5 Forecast_Totex'!AI$11:AI$48,'3.5 Forecast_Totex'!$I$11:$I$48,$I17,'3.5 Forecast_Totex'!$K$11:$K$48,$K17)))</f>
        <v>0</v>
      </c>
    </row>
    <row r="18" spans="1:35" s="425" customFormat="1">
      <c r="D18" s="425" t="s">
        <v>76</v>
      </c>
      <c r="E18" s="425" t="s">
        <v>67</v>
      </c>
      <c r="F18" s="425" t="s">
        <v>2878</v>
      </c>
      <c r="G18" s="425" t="s">
        <v>2906</v>
      </c>
      <c r="H18" s="425" t="s">
        <v>11</v>
      </c>
      <c r="I18" s="425" t="s">
        <v>1591</v>
      </c>
      <c r="J18" s="425" t="s">
        <v>6</v>
      </c>
      <c r="AC18" s="425" t="s">
        <v>2</v>
      </c>
      <c r="AE18" s="87">
        <f>IF(AE$7&lt;='1.5 Universal Data'!$C$8,IF($K18="",SUMIF('3.1 TO_Totex'!$I$11:$I$82,$I18,'3.1 TO_Totex'!AE$11:AE$82),SUMIFS('3.1 TO_Totex'!AE$11:AE$82,'3.1 TO_Totex'!$I$11:$I$82,$I18,'3.1 TO_Totex'!$K$11:$K$82,$K18)),IF($K18="",SUMIF('3.5 Forecast_Totex'!$I$11:$I$48,$I18,'3.5 Forecast_Totex'!AE$11:AE$48),SUMIFS('3.5 Forecast_Totex'!AE$11:AE$48,'3.5 Forecast_Totex'!$I$11:$I$48,$I18,'3.5 Forecast_Totex'!$K$11:$K$48,$K18)))</f>
        <v>0</v>
      </c>
      <c r="AF18" s="87">
        <f>IF(AF$7&lt;='1.5 Universal Data'!$C$8,IF($K18="",SUMIF('3.1 TO_Totex'!$I$11:$I$82,$I18,'3.1 TO_Totex'!AF$11:AF$82),SUMIFS('3.1 TO_Totex'!AF$11:AF$82,'3.1 TO_Totex'!$I$11:$I$82,$I18,'3.1 TO_Totex'!$K$11:$K$82,$K18)),IF($K18="",SUMIF('3.5 Forecast_Totex'!$I$11:$I$48,$I18,'3.5 Forecast_Totex'!AF$11:AF$48),SUMIFS('3.5 Forecast_Totex'!AF$11:AF$48,'3.5 Forecast_Totex'!$I$11:$I$48,$I18,'3.5 Forecast_Totex'!$K$11:$K$48,$K18)))</f>
        <v>0</v>
      </c>
      <c r="AG18" s="87">
        <f>IF(AG$7&lt;='1.5 Universal Data'!$C$8,IF($K18="",SUMIF('3.1 TO_Totex'!$I$11:$I$82,$I18,'3.1 TO_Totex'!AG$11:AG$82),SUMIFS('3.1 TO_Totex'!AG$11:AG$82,'3.1 TO_Totex'!$I$11:$I$82,$I18,'3.1 TO_Totex'!$K$11:$K$82,$K18)),IF($K18="",SUMIF('3.5 Forecast_Totex'!$I$11:$I$48,$I18,'3.5 Forecast_Totex'!AG$11:AG$48),SUMIFS('3.5 Forecast_Totex'!AG$11:AG$48,'3.5 Forecast_Totex'!$I$11:$I$48,$I18,'3.5 Forecast_Totex'!$K$11:$K$48,$K18)))</f>
        <v>0</v>
      </c>
      <c r="AH18" s="87">
        <f>IF(AH$7&lt;='1.5 Universal Data'!$C$8,IF($K18="",SUMIF('3.1 TO_Totex'!$I$11:$I$82,$I18,'3.1 TO_Totex'!AH$11:AH$82),SUMIFS('3.1 TO_Totex'!AH$11:AH$82,'3.1 TO_Totex'!$I$11:$I$82,$I18,'3.1 TO_Totex'!$K$11:$K$82,$K18)),IF($K18="",SUMIF('3.5 Forecast_Totex'!$I$11:$I$48,$I18,'3.5 Forecast_Totex'!AH$11:AH$48),SUMIFS('3.5 Forecast_Totex'!AH$11:AH$48,'3.5 Forecast_Totex'!$I$11:$I$48,$I18,'3.5 Forecast_Totex'!$K$11:$K$48,$K18)))</f>
        <v>0</v>
      </c>
      <c r="AI18" s="87">
        <f>IF(AI$7&lt;='1.5 Universal Data'!$C$8,IF($K18="",SUMIF('3.1 TO_Totex'!$I$11:$I$82,$I18,'3.1 TO_Totex'!AI$11:AI$82),SUMIFS('3.1 TO_Totex'!AI$11:AI$82,'3.1 TO_Totex'!$I$11:$I$82,$I18,'3.1 TO_Totex'!$K$11:$K$82,$K18)),IF($K18="",SUMIF('3.5 Forecast_Totex'!$I$11:$I$48,$I18,'3.5 Forecast_Totex'!AI$11:AI$48),SUMIFS('3.5 Forecast_Totex'!AI$11:AI$48,'3.5 Forecast_Totex'!$I$11:$I$48,$I18,'3.5 Forecast_Totex'!$K$11:$K$48,$K18)))</f>
        <v>0</v>
      </c>
    </row>
    <row r="19" spans="1:35" s="425" customFormat="1">
      <c r="D19" s="425" t="s">
        <v>76</v>
      </c>
      <c r="E19" s="425" t="s">
        <v>67</v>
      </c>
      <c r="F19" s="425" t="s">
        <v>2878</v>
      </c>
      <c r="G19" s="425" t="s">
        <v>2906</v>
      </c>
      <c r="H19" s="425" t="s">
        <v>11</v>
      </c>
      <c r="I19" s="425" t="s">
        <v>1005</v>
      </c>
      <c r="J19" s="425" t="s">
        <v>1</v>
      </c>
      <c r="AC19" s="425" t="s">
        <v>2</v>
      </c>
      <c r="AE19" s="87">
        <f>IF(AE$7&lt;='1.5 Universal Data'!$C$8,IF($K19="",SUMIF('3.1 TO_Totex'!$I$11:$I$82,$I19,'3.1 TO_Totex'!AE$11:AE$82),SUMIFS('3.1 TO_Totex'!AE$11:AE$82,'3.1 TO_Totex'!$I$11:$I$82,$I19,'3.1 TO_Totex'!$K$11:$K$82,$K19)),IF($K19="",SUMIF('3.5 Forecast_Totex'!$I$11:$I$48,$I19,'3.5 Forecast_Totex'!AE$11:AE$48),SUMIFS('3.5 Forecast_Totex'!AE$11:AE$48,'3.5 Forecast_Totex'!$I$11:$I$48,$I19,'3.5 Forecast_Totex'!$K$11:$K$48,$K19)))</f>
        <v>0</v>
      </c>
      <c r="AF19" s="87">
        <f>IF(AF$7&lt;='1.5 Universal Data'!$C$8,IF($K19="",SUMIF('3.1 TO_Totex'!$I$11:$I$82,$I19,'3.1 TO_Totex'!AF$11:AF$82),SUMIFS('3.1 TO_Totex'!AF$11:AF$82,'3.1 TO_Totex'!$I$11:$I$82,$I19,'3.1 TO_Totex'!$K$11:$K$82,$K19)),IF($K19="",SUMIF('3.5 Forecast_Totex'!$I$11:$I$48,$I19,'3.5 Forecast_Totex'!AF$11:AF$48),SUMIFS('3.5 Forecast_Totex'!AF$11:AF$48,'3.5 Forecast_Totex'!$I$11:$I$48,$I19,'3.5 Forecast_Totex'!$K$11:$K$48,$K19)))</f>
        <v>0</v>
      </c>
      <c r="AG19" s="87">
        <f>IF(AG$7&lt;='1.5 Universal Data'!$C$8,IF($K19="",SUMIF('3.1 TO_Totex'!$I$11:$I$82,$I19,'3.1 TO_Totex'!AG$11:AG$82),SUMIFS('3.1 TO_Totex'!AG$11:AG$82,'3.1 TO_Totex'!$I$11:$I$82,$I19,'3.1 TO_Totex'!$K$11:$K$82,$K19)),IF($K19="",SUMIF('3.5 Forecast_Totex'!$I$11:$I$48,$I19,'3.5 Forecast_Totex'!AG$11:AG$48),SUMIFS('3.5 Forecast_Totex'!AG$11:AG$48,'3.5 Forecast_Totex'!$I$11:$I$48,$I19,'3.5 Forecast_Totex'!$K$11:$K$48,$K19)))</f>
        <v>0</v>
      </c>
      <c r="AH19" s="87">
        <f>IF(AH$7&lt;='1.5 Universal Data'!$C$8,IF($K19="",SUMIF('3.1 TO_Totex'!$I$11:$I$82,$I19,'3.1 TO_Totex'!AH$11:AH$82),SUMIFS('3.1 TO_Totex'!AH$11:AH$82,'3.1 TO_Totex'!$I$11:$I$82,$I19,'3.1 TO_Totex'!$K$11:$K$82,$K19)),IF($K19="",SUMIF('3.5 Forecast_Totex'!$I$11:$I$48,$I19,'3.5 Forecast_Totex'!AH$11:AH$48),SUMIFS('3.5 Forecast_Totex'!AH$11:AH$48,'3.5 Forecast_Totex'!$I$11:$I$48,$I19,'3.5 Forecast_Totex'!$K$11:$K$48,$K19)))</f>
        <v>0</v>
      </c>
      <c r="AI19" s="87">
        <f>IF(AI$7&lt;='1.5 Universal Data'!$C$8,IF($K19="",SUMIF('3.1 TO_Totex'!$I$11:$I$82,$I19,'3.1 TO_Totex'!AI$11:AI$82),SUMIFS('3.1 TO_Totex'!AI$11:AI$82,'3.1 TO_Totex'!$I$11:$I$82,$I19,'3.1 TO_Totex'!$K$11:$K$82,$K19)),IF($K19="",SUMIF('3.5 Forecast_Totex'!$I$11:$I$48,$I19,'3.5 Forecast_Totex'!AI$11:AI$48),SUMIFS('3.5 Forecast_Totex'!AI$11:AI$48,'3.5 Forecast_Totex'!$I$11:$I$48,$I19,'3.5 Forecast_Totex'!$K$11:$K$48,$K19)))</f>
        <v>0</v>
      </c>
    </row>
    <row r="20" spans="1:35" s="425" customFormat="1">
      <c r="D20" s="425" t="s">
        <v>76</v>
      </c>
      <c r="E20" s="425" t="s">
        <v>67</v>
      </c>
      <c r="F20" s="425" t="s">
        <v>2878</v>
      </c>
      <c r="G20" s="425" t="s">
        <v>2906</v>
      </c>
      <c r="H20" s="425" t="s">
        <v>11</v>
      </c>
      <c r="I20" s="425" t="s">
        <v>2938</v>
      </c>
      <c r="J20" s="425" t="s">
        <v>1</v>
      </c>
      <c r="AC20" s="425" t="s">
        <v>2</v>
      </c>
      <c r="AE20" s="87">
        <f>IF(AE$7&lt;='1.5 Universal Data'!$C$8,IF($K20="",SUMIF('3.1 TO_Totex'!$I$11:$I$82,$I20,'3.1 TO_Totex'!AE$11:AE$82),SUMIFS('3.1 TO_Totex'!AE$11:AE$82,'3.1 TO_Totex'!$I$11:$I$82,$I20,'3.1 TO_Totex'!$K$11:$K$82,$K20)),IF($K20="",SUMIF('3.5 Forecast_Totex'!$I$11:$I$48,$I20,'3.5 Forecast_Totex'!AE$11:AE$48),SUMIFS('3.5 Forecast_Totex'!AE$11:AE$48,'3.5 Forecast_Totex'!$I$11:$I$48,$I20,'3.5 Forecast_Totex'!$K$11:$K$48,$K20)))</f>
        <v>0</v>
      </c>
      <c r="AF20" s="87">
        <f>IF(AF$7&lt;='1.5 Universal Data'!$C$8,IF($K20="",SUMIF('3.1 TO_Totex'!$I$11:$I$82,$I20,'3.1 TO_Totex'!AF$11:AF$82),SUMIFS('3.1 TO_Totex'!AF$11:AF$82,'3.1 TO_Totex'!$I$11:$I$82,$I20,'3.1 TO_Totex'!$K$11:$K$82,$K20)),IF($K20="",SUMIF('3.5 Forecast_Totex'!$I$11:$I$48,$I20,'3.5 Forecast_Totex'!AF$11:AF$48),SUMIFS('3.5 Forecast_Totex'!AF$11:AF$48,'3.5 Forecast_Totex'!$I$11:$I$48,$I20,'3.5 Forecast_Totex'!$K$11:$K$48,$K20)))</f>
        <v>0</v>
      </c>
      <c r="AG20" s="87">
        <f>IF(AG$7&lt;='1.5 Universal Data'!$C$8,IF($K20="",SUMIF('3.1 TO_Totex'!$I$11:$I$82,$I20,'3.1 TO_Totex'!AG$11:AG$82),SUMIFS('3.1 TO_Totex'!AG$11:AG$82,'3.1 TO_Totex'!$I$11:$I$82,$I20,'3.1 TO_Totex'!$K$11:$K$82,$K20)),IF($K20="",SUMIF('3.5 Forecast_Totex'!$I$11:$I$48,$I20,'3.5 Forecast_Totex'!AG$11:AG$48),SUMIFS('3.5 Forecast_Totex'!AG$11:AG$48,'3.5 Forecast_Totex'!$I$11:$I$48,$I20,'3.5 Forecast_Totex'!$K$11:$K$48,$K20)))</f>
        <v>0</v>
      </c>
      <c r="AH20" s="87">
        <f>IF(AH$7&lt;='1.5 Universal Data'!$C$8,IF($K20="",SUMIF('3.1 TO_Totex'!$I$11:$I$82,$I20,'3.1 TO_Totex'!AH$11:AH$82),SUMIFS('3.1 TO_Totex'!AH$11:AH$82,'3.1 TO_Totex'!$I$11:$I$82,$I20,'3.1 TO_Totex'!$K$11:$K$82,$K20)),IF($K20="",SUMIF('3.5 Forecast_Totex'!$I$11:$I$48,$I20,'3.5 Forecast_Totex'!AH$11:AH$48),SUMIFS('3.5 Forecast_Totex'!AH$11:AH$48,'3.5 Forecast_Totex'!$I$11:$I$48,$I20,'3.5 Forecast_Totex'!$K$11:$K$48,$K20)))</f>
        <v>0</v>
      </c>
      <c r="AI20" s="87">
        <f>IF(AI$7&lt;='1.5 Universal Data'!$C$8,IF($K20="",SUMIF('3.1 TO_Totex'!$I$11:$I$82,$I20,'3.1 TO_Totex'!AI$11:AI$82),SUMIFS('3.1 TO_Totex'!AI$11:AI$82,'3.1 TO_Totex'!$I$11:$I$82,$I20,'3.1 TO_Totex'!$K$11:$K$82,$K20)),IF($K20="",SUMIF('3.5 Forecast_Totex'!$I$11:$I$48,$I20,'3.5 Forecast_Totex'!AI$11:AI$48),SUMIFS('3.5 Forecast_Totex'!AI$11:AI$48,'3.5 Forecast_Totex'!$I$11:$I$48,$I20,'3.5 Forecast_Totex'!$K$11:$K$48,$K20)))</f>
        <v>0</v>
      </c>
    </row>
    <row r="22" spans="1:35" s="1" customFormat="1" ht="13.8">
      <c r="A22" s="64"/>
      <c r="B22" s="72" t="s">
        <v>1654</v>
      </c>
    </row>
    <row r="23" spans="1:35" s="425" customFormat="1"/>
    <row r="24" spans="1:35" s="425" customFormat="1">
      <c r="D24" s="425" t="s">
        <v>76</v>
      </c>
      <c r="E24" s="425" t="s">
        <v>67</v>
      </c>
      <c r="F24" s="425" t="s">
        <v>2879</v>
      </c>
      <c r="G24" s="425" t="s">
        <v>2906</v>
      </c>
      <c r="H24" s="425" t="s">
        <v>11</v>
      </c>
      <c r="I24" s="425" t="s">
        <v>242</v>
      </c>
      <c r="J24" s="425" t="s">
        <v>6</v>
      </c>
      <c r="AC24" s="425" t="s">
        <v>2</v>
      </c>
      <c r="AE24" s="87">
        <f>SUMIFS('3.3 Allowances'!AE$11:AE$84,'3.3 Allowances'!$I$11:$I$84,$I24)</f>
        <v>1.9765006580488953</v>
      </c>
      <c r="AF24" s="87">
        <f>SUMIFS('3.3 Allowances'!AF$11:AF$84,'3.3 Allowances'!$I$11:$I$84,$I24)</f>
        <v>2.9266276498069859</v>
      </c>
      <c r="AG24" s="87">
        <f>SUMIFS('3.3 Allowances'!AG$11:AG$84,'3.3 Allowances'!$I$11:$I$84,$I24)</f>
        <v>2.3691394949285001</v>
      </c>
      <c r="AH24" s="87">
        <f>SUMIFS('3.3 Allowances'!AH$11:AH$84,'3.3 Allowances'!$I$11:$I$84,$I24)</f>
        <v>1.9788103694345724</v>
      </c>
      <c r="AI24" s="87">
        <f>SUMIFS('3.3 Allowances'!AI$11:AI$84,'3.3 Allowances'!$I$11:$I$84,$I24)</f>
        <v>1.6600000000000001</v>
      </c>
    </row>
    <row r="25" spans="1:35" s="425" customFormat="1">
      <c r="D25" s="425" t="s">
        <v>76</v>
      </c>
      <c r="E25" s="425" t="s">
        <v>67</v>
      </c>
      <c r="F25" s="425" t="s">
        <v>2879</v>
      </c>
      <c r="G25" s="425" t="s">
        <v>2906</v>
      </c>
      <c r="H25" s="425" t="s">
        <v>11</v>
      </c>
      <c r="I25" s="425" t="s">
        <v>2475</v>
      </c>
      <c r="J25" s="425" t="s">
        <v>6</v>
      </c>
      <c r="K25" s="425" t="s">
        <v>2536</v>
      </c>
      <c r="AC25" s="425" t="s">
        <v>2</v>
      </c>
      <c r="AE25" s="87">
        <f>SUMIFS('3.3 Allowances'!AE$11:AE$84,'3.3 Allowances'!$I$11:$I$84,$I25,'3.3 Allowances'!$K$11:$K$84,$K25)</f>
        <v>12.150673052292163</v>
      </c>
      <c r="AF25" s="87">
        <f>SUMIFS('3.3 Allowances'!AF$11:AF$84,'3.3 Allowances'!$I$11:$I$84,$I25,'3.3 Allowances'!$K$11:$K$84,$K25)</f>
        <v>34.716964032513999</v>
      </c>
      <c r="AG25" s="87">
        <f>SUMIFS('3.3 Allowances'!AG$11:AG$84,'3.3 Allowances'!$I$11:$I$84,$I25,'3.3 Allowances'!$K$11:$K$84,$K25)</f>
        <v>59.699910972268299</v>
      </c>
      <c r="AH25" s="87">
        <f>SUMIFS('3.3 Allowances'!AH$11:AH$84,'3.3 Allowances'!$I$11:$I$84,$I25,'3.3 Allowances'!$K$11:$K$84,$K25)</f>
        <v>20.589955917096365</v>
      </c>
      <c r="AI25" s="87">
        <f>SUMIFS('3.3 Allowances'!AI$11:AI$84,'3.3 Allowances'!$I$11:$I$84,$I25,'3.3 Allowances'!$K$11:$K$84,$K25)</f>
        <v>1.0531171004946267</v>
      </c>
    </row>
    <row r="26" spans="1:35" s="425" customFormat="1">
      <c r="D26" s="425" t="s">
        <v>76</v>
      </c>
      <c r="E26" s="425" t="s">
        <v>67</v>
      </c>
      <c r="F26" s="425" t="s">
        <v>2879</v>
      </c>
      <c r="G26" s="425" t="s">
        <v>2906</v>
      </c>
      <c r="H26" s="425" t="s">
        <v>11</v>
      </c>
      <c r="I26" s="425" t="s">
        <v>2475</v>
      </c>
      <c r="J26" s="425" t="s">
        <v>6</v>
      </c>
      <c r="K26" s="425" t="s">
        <v>264</v>
      </c>
      <c r="AC26" s="425" t="s">
        <v>2</v>
      </c>
      <c r="AE26" s="87">
        <f>SUMIFS('3.3 Allowances'!AE$11:AE$84,'3.3 Allowances'!$I$11:$I$84,$I26,'3.3 Allowances'!$K$11:$K$84,$K26)</f>
        <v>80.568526314415564</v>
      </c>
      <c r="AF26" s="87">
        <f>SUMIFS('3.3 Allowances'!AF$11:AF$84,'3.3 Allowances'!$I$11:$I$84,$I26,'3.3 Allowances'!$K$11:$K$84,$K26)</f>
        <v>105.7242619937176</v>
      </c>
      <c r="AG26" s="87">
        <f>SUMIFS('3.3 Allowances'!AG$11:AG$84,'3.3 Allowances'!$I$11:$I$84,$I26,'3.3 Allowances'!$K$11:$K$84,$K26)</f>
        <v>104.16696222750251</v>
      </c>
      <c r="AH26" s="87">
        <f>SUMIFS('3.3 Allowances'!AH$11:AH$84,'3.3 Allowances'!$I$11:$I$84,$I26,'3.3 Allowances'!$K$11:$K$84,$K26)</f>
        <v>65.217158783906797</v>
      </c>
      <c r="AI26" s="87">
        <f>SUMIFS('3.3 Allowances'!AI$11:AI$84,'3.3 Allowances'!$I$11:$I$84,$I26,'3.3 Allowances'!$K$11:$K$84,$K26)</f>
        <v>77.84986716000725</v>
      </c>
    </row>
    <row r="27" spans="1:35" s="425" customFormat="1">
      <c r="D27" s="425" t="s">
        <v>76</v>
      </c>
      <c r="E27" s="425" t="s">
        <v>67</v>
      </c>
      <c r="F27" s="425" t="s">
        <v>2879</v>
      </c>
      <c r="G27" s="425" t="s">
        <v>2906</v>
      </c>
      <c r="H27" s="425" t="s">
        <v>11</v>
      </c>
      <c r="I27" s="425" t="s">
        <v>2475</v>
      </c>
      <c r="J27" s="425" t="s">
        <v>6</v>
      </c>
      <c r="K27" s="425" t="s">
        <v>2476</v>
      </c>
      <c r="AC27" s="425" t="s">
        <v>2</v>
      </c>
      <c r="AE27" s="87">
        <f>SUMIFS('3.3 Allowances'!AE$11:AE$84,'3.3 Allowances'!$I$11:$I$84,$I27,'3.3 Allowances'!$K$11:$K$84,$K27)</f>
        <v>19.184883940479686</v>
      </c>
      <c r="AF27" s="87">
        <f>SUMIFS('3.3 Allowances'!AF$11:AF$84,'3.3 Allowances'!$I$11:$I$84,$I27,'3.3 Allowances'!$K$11:$K$84,$K27)</f>
        <v>28.637087079597539</v>
      </c>
      <c r="AG27" s="87">
        <f>SUMIFS('3.3 Allowances'!AG$11:AG$84,'3.3 Allowances'!$I$11:$I$84,$I27,'3.3 Allowances'!$K$11:$K$84,$K27)</f>
        <v>24.741398124080966</v>
      </c>
      <c r="AH27" s="87">
        <f>SUMIFS('3.3 Allowances'!AH$11:AH$84,'3.3 Allowances'!$I$11:$I$84,$I27,'3.3 Allowances'!$K$11:$K$84,$K27)</f>
        <v>21.340852135307006</v>
      </c>
      <c r="AI27" s="87">
        <f>SUMIFS('3.3 Allowances'!AI$11:AI$84,'3.3 Allowances'!$I$11:$I$84,$I27,'3.3 Allowances'!$K$11:$K$84,$K27)</f>
        <v>20.354830088399162</v>
      </c>
    </row>
    <row r="28" spans="1:35" s="425" customFormat="1">
      <c r="D28" s="425" t="s">
        <v>76</v>
      </c>
      <c r="E28" s="425" t="s">
        <v>67</v>
      </c>
      <c r="F28" s="425" t="s">
        <v>2879</v>
      </c>
      <c r="G28" s="425" t="s">
        <v>2906</v>
      </c>
      <c r="H28" s="425" t="s">
        <v>11</v>
      </c>
      <c r="I28" s="425" t="s">
        <v>2273</v>
      </c>
      <c r="J28" s="425" t="s">
        <v>6</v>
      </c>
      <c r="AC28" s="425" t="s">
        <v>2</v>
      </c>
      <c r="AE28" s="87">
        <f>SUMIFS('3.3 Allowances'!AE$11:AE$84,'3.3 Allowances'!$I$11:$I$84,$I28)</f>
        <v>26.098048537962143</v>
      </c>
      <c r="AF28" s="87">
        <f>SUMIFS('3.3 Allowances'!AF$11:AF$84,'3.3 Allowances'!$I$11:$I$84,$I28)</f>
        <v>24.561475698113789</v>
      </c>
      <c r="AG28" s="87">
        <f>SUMIFS('3.3 Allowances'!AG$11:AG$84,'3.3 Allowances'!$I$11:$I$84,$I28)</f>
        <v>22.040817404464768</v>
      </c>
      <c r="AH28" s="87">
        <f>SUMIFS('3.3 Allowances'!AH$11:AH$84,'3.3 Allowances'!$I$11:$I$84,$I28)</f>
        <v>19.980822287959441</v>
      </c>
      <c r="AI28" s="87">
        <f>SUMIFS('3.3 Allowances'!AI$11:AI$84,'3.3 Allowances'!$I$11:$I$84,$I28)</f>
        <v>18.86494066735802</v>
      </c>
    </row>
    <row r="29" spans="1:35" s="425" customFormat="1">
      <c r="D29" s="425" t="s">
        <v>76</v>
      </c>
      <c r="E29" s="425" t="s">
        <v>67</v>
      </c>
      <c r="F29" s="425" t="s">
        <v>2879</v>
      </c>
      <c r="G29" s="425" t="s">
        <v>2906</v>
      </c>
      <c r="H29" s="425" t="s">
        <v>11</v>
      </c>
      <c r="I29" s="425" t="s">
        <v>1591</v>
      </c>
      <c r="J29" s="425" t="s">
        <v>6</v>
      </c>
      <c r="AC29" s="425" t="s">
        <v>2</v>
      </c>
      <c r="AE29" s="87">
        <f>SUMIFS('3.3 Allowances'!AE$11:AE$84,'3.3 Allowances'!$I$11:$I$84,$I29)</f>
        <v>55.981749328143877</v>
      </c>
      <c r="AF29" s="87">
        <f>SUMIFS('3.3 Allowances'!AF$11:AF$84,'3.3 Allowances'!$I$11:$I$84,$I29)</f>
        <v>109.54300773833934</v>
      </c>
      <c r="AG29" s="87">
        <f>SUMIFS('3.3 Allowances'!AG$11:AG$84,'3.3 Allowances'!$I$11:$I$84,$I29)</f>
        <v>100.30321520736439</v>
      </c>
      <c r="AH29" s="87">
        <f>SUMIFS('3.3 Allowances'!AH$11:AH$84,'3.3 Allowances'!$I$11:$I$84,$I29)</f>
        <v>3.2048324047842756</v>
      </c>
      <c r="AI29" s="87">
        <f>SUMIFS('3.3 Allowances'!AI$11:AI$84,'3.3 Allowances'!$I$11:$I$84,$I29)</f>
        <v>1.9364556361922172</v>
      </c>
    </row>
    <row r="30" spans="1:35" s="425" customFormat="1">
      <c r="D30" s="425" t="s">
        <v>76</v>
      </c>
      <c r="E30" s="425" t="s">
        <v>67</v>
      </c>
      <c r="F30" s="425" t="s">
        <v>2879</v>
      </c>
      <c r="G30" s="425" t="s">
        <v>2906</v>
      </c>
      <c r="H30" s="425" t="s">
        <v>11</v>
      </c>
      <c r="I30" s="425" t="s">
        <v>1005</v>
      </c>
      <c r="J30" s="425" t="s">
        <v>1</v>
      </c>
      <c r="AC30" s="425" t="s">
        <v>2</v>
      </c>
      <c r="AE30" s="87">
        <f>SUMIFS('3.3 Allowances'!AE$11:AE$84,'3.3 Allowances'!$I$11:$I$84,$I30)</f>
        <v>62.623581490557754</v>
      </c>
      <c r="AF30" s="87">
        <f>SUMIFS('3.3 Allowances'!AF$11:AF$84,'3.3 Allowances'!$I$11:$I$84,$I30)</f>
        <v>63.775403447719562</v>
      </c>
      <c r="AG30" s="87">
        <f>SUMIFS('3.3 Allowances'!AG$11:AG$84,'3.3 Allowances'!$I$11:$I$84,$I30)</f>
        <v>62.18446250532854</v>
      </c>
      <c r="AH30" s="87">
        <f>SUMIFS('3.3 Allowances'!AH$11:AH$84,'3.3 Allowances'!$I$11:$I$84,$I30)</f>
        <v>54.076288937050322</v>
      </c>
      <c r="AI30" s="87">
        <f>SUMIFS('3.3 Allowances'!AI$11:AI$84,'3.3 Allowances'!$I$11:$I$84,$I30)</f>
        <v>52.249696223562189</v>
      </c>
    </row>
    <row r="31" spans="1:35" s="425" customFormat="1">
      <c r="D31" s="425" t="s">
        <v>76</v>
      </c>
      <c r="E31" s="425" t="s">
        <v>67</v>
      </c>
      <c r="F31" s="425" t="s">
        <v>2879</v>
      </c>
      <c r="G31" s="425" t="s">
        <v>2906</v>
      </c>
      <c r="H31" s="425" t="s">
        <v>11</v>
      </c>
      <c r="I31" s="425" t="s">
        <v>2938</v>
      </c>
      <c r="J31" s="425" t="s">
        <v>1</v>
      </c>
      <c r="AC31" s="425" t="s">
        <v>2</v>
      </c>
      <c r="AE31" s="87">
        <f>SUMIFS('3.3 Allowances'!AE$11:AE$84,'3.3 Allowances'!$I$11:$I$84,$I31)</f>
        <v>42.354845299374347</v>
      </c>
      <c r="AF31" s="87">
        <f>SUMIFS('3.3 Allowances'!AF$11:AF$84,'3.3 Allowances'!$I$11:$I$84,$I31)</f>
        <v>42.13955032361168</v>
      </c>
      <c r="AG31" s="87">
        <f>SUMIFS('3.3 Allowances'!AG$11:AG$84,'3.3 Allowances'!$I$11:$I$84,$I31)</f>
        <v>41.968502501799492</v>
      </c>
      <c r="AH31" s="87">
        <f>SUMIFS('3.3 Allowances'!AH$11:AH$84,'3.3 Allowances'!$I$11:$I$84,$I31)</f>
        <v>43.741056767300968</v>
      </c>
      <c r="AI31" s="87">
        <f>SUMIFS('3.3 Allowances'!AI$11:AI$84,'3.3 Allowances'!$I$11:$I$84,$I31)</f>
        <v>40.241902762409993</v>
      </c>
    </row>
    <row r="32" spans="1:35" s="425" customFormat="1"/>
    <row r="33" spans="1:35" s="1" customFormat="1" ht="13.8">
      <c r="A33" s="64"/>
      <c r="B33" s="72" t="s">
        <v>2479</v>
      </c>
    </row>
    <row r="34" spans="1:35" s="425" customFormat="1"/>
    <row r="35" spans="1:35" s="425" customFormat="1">
      <c r="D35" s="425" t="s">
        <v>76</v>
      </c>
      <c r="E35" s="425" t="s">
        <v>67</v>
      </c>
      <c r="F35" s="425" t="s">
        <v>2880</v>
      </c>
      <c r="G35" s="425" t="s">
        <v>2906</v>
      </c>
      <c r="H35" s="425" t="s">
        <v>11</v>
      </c>
      <c r="I35" s="425" t="s">
        <v>242</v>
      </c>
      <c r="J35" s="425" t="s">
        <v>6</v>
      </c>
      <c r="AC35" s="425" t="s">
        <v>2</v>
      </c>
      <c r="AE35" s="87">
        <f>AE13-AE24</f>
        <v>-1.9765006580488953</v>
      </c>
      <c r="AF35" s="87">
        <f t="shared" ref="AF35:AI35" si="0">AF13-AF24</f>
        <v>-2.9266276498069859</v>
      </c>
      <c r="AG35" s="87">
        <f t="shared" si="0"/>
        <v>-2.3691394949285001</v>
      </c>
      <c r="AH35" s="87">
        <f t="shared" si="0"/>
        <v>-1.9788103694345724</v>
      </c>
      <c r="AI35" s="87">
        <f t="shared" si="0"/>
        <v>-1.6600000000000001</v>
      </c>
    </row>
    <row r="36" spans="1:35" s="425" customFormat="1">
      <c r="D36" s="425" t="s">
        <v>76</v>
      </c>
      <c r="E36" s="425" t="s">
        <v>67</v>
      </c>
      <c r="F36" s="425" t="s">
        <v>2880</v>
      </c>
      <c r="G36" s="425" t="s">
        <v>2906</v>
      </c>
      <c r="H36" s="425" t="s">
        <v>11</v>
      </c>
      <c r="I36" s="425" t="s">
        <v>2475</v>
      </c>
      <c r="J36" s="425" t="s">
        <v>6</v>
      </c>
      <c r="K36" s="425" t="s">
        <v>2536</v>
      </c>
      <c r="AC36" s="425" t="s">
        <v>2</v>
      </c>
      <c r="AE36" s="87">
        <f>AE14-AE25</f>
        <v>-12.150673052292163</v>
      </c>
      <c r="AF36" s="87">
        <f t="shared" ref="AF36:AI36" si="1">AF14-AF25</f>
        <v>-34.716964032513999</v>
      </c>
      <c r="AG36" s="87">
        <f t="shared" si="1"/>
        <v>-59.699910972268299</v>
      </c>
      <c r="AH36" s="87">
        <f t="shared" si="1"/>
        <v>-20.589955917096365</v>
      </c>
      <c r="AI36" s="87">
        <f t="shared" si="1"/>
        <v>-1.0531171004946267</v>
      </c>
    </row>
    <row r="37" spans="1:35" s="425" customFormat="1">
      <c r="D37" s="425" t="s">
        <v>76</v>
      </c>
      <c r="E37" s="425" t="s">
        <v>67</v>
      </c>
      <c r="F37" s="425" t="s">
        <v>2880</v>
      </c>
      <c r="G37" s="425" t="s">
        <v>2906</v>
      </c>
      <c r="H37" s="425" t="s">
        <v>11</v>
      </c>
      <c r="I37" s="425" t="s">
        <v>2475</v>
      </c>
      <c r="J37" s="425" t="s">
        <v>6</v>
      </c>
      <c r="K37" s="425" t="s">
        <v>264</v>
      </c>
      <c r="AC37" s="425" t="s">
        <v>2</v>
      </c>
      <c r="AE37" s="87">
        <f t="shared" ref="AE37:AI37" si="2">AE15-AE26</f>
        <v>-80.568526314415564</v>
      </c>
      <c r="AF37" s="87">
        <f t="shared" si="2"/>
        <v>-105.7242619937176</v>
      </c>
      <c r="AG37" s="87">
        <f t="shared" si="2"/>
        <v>-104.16696222750251</v>
      </c>
      <c r="AH37" s="87">
        <f t="shared" si="2"/>
        <v>-65.217158783906797</v>
      </c>
      <c r="AI37" s="87">
        <f t="shared" si="2"/>
        <v>-77.84986716000725</v>
      </c>
    </row>
    <row r="38" spans="1:35" s="425" customFormat="1">
      <c r="D38" s="425" t="s">
        <v>76</v>
      </c>
      <c r="E38" s="425" t="s">
        <v>67</v>
      </c>
      <c r="F38" s="425" t="s">
        <v>2880</v>
      </c>
      <c r="G38" s="425" t="s">
        <v>2906</v>
      </c>
      <c r="H38" s="425" t="s">
        <v>11</v>
      </c>
      <c r="I38" s="425" t="s">
        <v>2475</v>
      </c>
      <c r="J38" s="425" t="s">
        <v>6</v>
      </c>
      <c r="K38" s="425" t="s">
        <v>2476</v>
      </c>
      <c r="AC38" s="425" t="s">
        <v>2</v>
      </c>
      <c r="AE38" s="87">
        <f t="shared" ref="AE38:AI38" si="3">AE16-AE27</f>
        <v>-19.184883940479686</v>
      </c>
      <c r="AF38" s="87">
        <f t="shared" si="3"/>
        <v>-28.637087079597539</v>
      </c>
      <c r="AG38" s="87">
        <f t="shared" si="3"/>
        <v>-24.741398124080966</v>
      </c>
      <c r="AH38" s="87">
        <f t="shared" si="3"/>
        <v>-21.340852135307006</v>
      </c>
      <c r="AI38" s="87">
        <f t="shared" si="3"/>
        <v>-20.354830088399162</v>
      </c>
    </row>
    <row r="39" spans="1:35" s="425" customFormat="1">
      <c r="D39" s="425" t="s">
        <v>76</v>
      </c>
      <c r="E39" s="425" t="s">
        <v>67</v>
      </c>
      <c r="F39" s="425" t="s">
        <v>2880</v>
      </c>
      <c r="G39" s="425" t="s">
        <v>2906</v>
      </c>
      <c r="H39" s="425" t="s">
        <v>11</v>
      </c>
      <c r="I39" s="425" t="s">
        <v>2273</v>
      </c>
      <c r="J39" s="425" t="s">
        <v>6</v>
      </c>
      <c r="K39" s="425" t="s">
        <v>2273</v>
      </c>
      <c r="AC39" s="425" t="s">
        <v>2</v>
      </c>
      <c r="AE39" s="87">
        <f t="shared" ref="AE39:AI39" si="4">AE17-AE28</f>
        <v>-26.098048537962143</v>
      </c>
      <c r="AF39" s="87">
        <f t="shared" si="4"/>
        <v>-24.561475698113789</v>
      </c>
      <c r="AG39" s="87">
        <f t="shared" si="4"/>
        <v>-22.040817404464768</v>
      </c>
      <c r="AH39" s="87">
        <f t="shared" si="4"/>
        <v>-19.980822287959441</v>
      </c>
      <c r="AI39" s="87">
        <f t="shared" si="4"/>
        <v>-18.86494066735802</v>
      </c>
    </row>
    <row r="40" spans="1:35" s="425" customFormat="1">
      <c r="D40" s="425" t="s">
        <v>76</v>
      </c>
      <c r="E40" s="425" t="s">
        <v>67</v>
      </c>
      <c r="F40" s="425" t="s">
        <v>2880</v>
      </c>
      <c r="G40" s="425" t="s">
        <v>2906</v>
      </c>
      <c r="H40" s="425" t="s">
        <v>11</v>
      </c>
      <c r="I40" s="425" t="s">
        <v>1591</v>
      </c>
      <c r="J40" s="425" t="s">
        <v>6</v>
      </c>
      <c r="AC40" s="425" t="s">
        <v>2</v>
      </c>
      <c r="AE40" s="87">
        <f t="shared" ref="AE40:AI40" si="5">AE18-AE29</f>
        <v>-55.981749328143877</v>
      </c>
      <c r="AF40" s="87">
        <f t="shared" si="5"/>
        <v>-109.54300773833934</v>
      </c>
      <c r="AG40" s="87">
        <f t="shared" si="5"/>
        <v>-100.30321520736439</v>
      </c>
      <c r="AH40" s="87">
        <f t="shared" si="5"/>
        <v>-3.2048324047842756</v>
      </c>
      <c r="AI40" s="87">
        <f t="shared" si="5"/>
        <v>-1.9364556361922172</v>
      </c>
    </row>
    <row r="41" spans="1:35" s="425" customFormat="1">
      <c r="D41" s="425" t="s">
        <v>76</v>
      </c>
      <c r="E41" s="425" t="s">
        <v>67</v>
      </c>
      <c r="F41" s="425" t="s">
        <v>2880</v>
      </c>
      <c r="G41" s="425" t="s">
        <v>2906</v>
      </c>
      <c r="H41" s="425" t="s">
        <v>11</v>
      </c>
      <c r="I41" s="425" t="s">
        <v>1005</v>
      </c>
      <c r="J41" s="425" t="s">
        <v>1</v>
      </c>
      <c r="AC41" s="425" t="s">
        <v>2</v>
      </c>
      <c r="AE41" s="87">
        <f t="shared" ref="AE41:AI41" si="6">AE19-AE30</f>
        <v>-62.623581490557754</v>
      </c>
      <c r="AF41" s="87">
        <f t="shared" si="6"/>
        <v>-63.775403447719562</v>
      </c>
      <c r="AG41" s="87">
        <f t="shared" si="6"/>
        <v>-62.18446250532854</v>
      </c>
      <c r="AH41" s="87">
        <f t="shared" si="6"/>
        <v>-54.076288937050322</v>
      </c>
      <c r="AI41" s="87">
        <f t="shared" si="6"/>
        <v>-52.249696223562189</v>
      </c>
    </row>
    <row r="42" spans="1:35" s="425" customFormat="1">
      <c r="D42" s="425" t="s">
        <v>76</v>
      </c>
      <c r="E42" s="425" t="s">
        <v>67</v>
      </c>
      <c r="F42" s="425" t="s">
        <v>2880</v>
      </c>
      <c r="G42" s="425" t="s">
        <v>2906</v>
      </c>
      <c r="H42" s="425" t="s">
        <v>11</v>
      </c>
      <c r="I42" s="425" t="s">
        <v>2938</v>
      </c>
      <c r="J42" s="425" t="s">
        <v>1</v>
      </c>
      <c r="AC42" s="425" t="s">
        <v>2</v>
      </c>
      <c r="AE42" s="87">
        <f>AE20-AE31</f>
        <v>-42.354845299374347</v>
      </c>
      <c r="AF42" s="87">
        <f t="shared" ref="AF42:AI42" si="7">AF20-AF31</f>
        <v>-42.13955032361168</v>
      </c>
      <c r="AG42" s="87">
        <f t="shared" si="7"/>
        <v>-41.968502501799492</v>
      </c>
      <c r="AH42" s="87">
        <f t="shared" si="7"/>
        <v>-43.741056767300968</v>
      </c>
      <c r="AI42" s="87">
        <f t="shared" si="7"/>
        <v>-40.241902762409993</v>
      </c>
    </row>
    <row r="43" spans="1:35" s="425" customFormat="1"/>
    <row r="44" spans="1:35" s="1" customFormat="1" ht="17.399999999999999">
      <c r="A44" s="2" t="s">
        <v>1651</v>
      </c>
      <c r="B44" s="2"/>
    </row>
    <row r="45" spans="1:35" s="425" customFormat="1"/>
    <row r="46" spans="1:35" s="1" customFormat="1" ht="13.8">
      <c r="A46" s="64"/>
      <c r="B46" s="72" t="s">
        <v>2876</v>
      </c>
    </row>
    <row r="47" spans="1:35" s="425" customFormat="1"/>
    <row r="48" spans="1:35" s="425" customFormat="1">
      <c r="D48" s="425" t="s">
        <v>165</v>
      </c>
      <c r="E48" s="425" t="s">
        <v>67</v>
      </c>
      <c r="F48" s="425" t="s">
        <v>2878</v>
      </c>
      <c r="G48" s="425" t="s">
        <v>2906</v>
      </c>
      <c r="H48" s="425" t="s">
        <v>11</v>
      </c>
      <c r="I48" s="425" t="s">
        <v>2273</v>
      </c>
      <c r="J48" s="425" t="s">
        <v>6</v>
      </c>
      <c r="AC48" s="425" t="s">
        <v>2</v>
      </c>
      <c r="AE48" s="87">
        <f>IF(AE$7&lt;='1.5 Universal Data'!$C$8,SUMIF('3.2 SO_Totex'!$I$11:$I$25,$I48,'3.2 SO_Totex'!AE$11:AE$25),SUMIF('3.5 Forecast_Totex'!$I$51:$I$65,$I48,'3.5 Forecast_Totex'!AE$51:AE$65))</f>
        <v>0</v>
      </c>
      <c r="AF48" s="87">
        <f>IF(AF$7&lt;='1.5 Universal Data'!$C$8,SUMIF('3.2 SO_Totex'!$I$11:$I$25,$I48,'3.2 SO_Totex'!AF$11:AF$25),SUMIF('3.5 Forecast_Totex'!$I$51:$I$65,$I48,'3.5 Forecast_Totex'!AF$51:AF$65))</f>
        <v>0</v>
      </c>
      <c r="AG48" s="87">
        <f>IF(AG$7&lt;='1.5 Universal Data'!$C$8,SUMIF('3.2 SO_Totex'!$I$11:$I$25,$I48,'3.2 SO_Totex'!AG$11:AG$25),SUMIF('3.5 Forecast_Totex'!$I$51:$I$65,$I48,'3.5 Forecast_Totex'!AG$51:AG$65))</f>
        <v>0</v>
      </c>
      <c r="AH48" s="87">
        <f>IF(AH$7&lt;='1.5 Universal Data'!$C$8,SUMIF('3.2 SO_Totex'!$I$11:$I$25,$I48,'3.2 SO_Totex'!AH$11:AH$25),SUMIF('3.5 Forecast_Totex'!$I$51:$I$65,$I48,'3.5 Forecast_Totex'!AH$51:AH$65))</f>
        <v>0</v>
      </c>
      <c r="AI48" s="87">
        <f>IF(AI$7&lt;='1.5 Universal Data'!$C$8,SUMIF('3.2 SO_Totex'!$I$11:$I$25,$I48,'3.2 SO_Totex'!AI$11:AI$25),SUMIF('3.5 Forecast_Totex'!$I$51:$I$65,$I48,'3.5 Forecast_Totex'!AI$51:AI$65))</f>
        <v>0</v>
      </c>
    </row>
    <row r="49" spans="1:37" s="425" customFormat="1">
      <c r="D49" s="425" t="s">
        <v>165</v>
      </c>
      <c r="E49" s="425" t="s">
        <v>67</v>
      </c>
      <c r="F49" s="425" t="s">
        <v>2878</v>
      </c>
      <c r="G49" s="425" t="s">
        <v>2906</v>
      </c>
      <c r="H49" s="425" t="s">
        <v>11</v>
      </c>
      <c r="I49" s="425" t="s">
        <v>1591</v>
      </c>
      <c r="J49" s="425" t="s">
        <v>6</v>
      </c>
      <c r="AC49" s="425" t="s">
        <v>2</v>
      </c>
      <c r="AE49" s="87">
        <f>IF(AE$7&lt;='1.5 Universal Data'!$C$8,SUMIF('3.2 SO_Totex'!$I$11:$I$25,$I49,'3.2 SO_Totex'!AE$11:AE$25),SUMIF('3.5 Forecast_Totex'!$I$51:$I$65,$I49,'3.5 Forecast_Totex'!AE$51:AE$65))</f>
        <v>0</v>
      </c>
      <c r="AF49" s="87">
        <f>IF(AF$7&lt;='1.5 Universal Data'!$C$8,SUMIF('3.2 SO_Totex'!$I$11:$I$25,$I49,'3.2 SO_Totex'!AF$11:AF$25),SUMIF('3.5 Forecast_Totex'!$I$51:$I$65,$I49,'3.5 Forecast_Totex'!AF$51:AF$65))</f>
        <v>0</v>
      </c>
      <c r="AG49" s="87">
        <f>IF(AG$7&lt;='1.5 Universal Data'!$C$8,SUMIF('3.2 SO_Totex'!$I$11:$I$25,$I49,'3.2 SO_Totex'!AG$11:AG$25),SUMIF('3.5 Forecast_Totex'!$I$51:$I$65,$I49,'3.5 Forecast_Totex'!AG$51:AG$65))</f>
        <v>0</v>
      </c>
      <c r="AH49" s="87">
        <f>IF(AH$7&lt;='1.5 Universal Data'!$C$8,SUMIF('3.2 SO_Totex'!$I$11:$I$25,$I49,'3.2 SO_Totex'!AH$11:AH$25),SUMIF('3.5 Forecast_Totex'!$I$51:$I$65,$I49,'3.5 Forecast_Totex'!AH$51:AH$65))</f>
        <v>0</v>
      </c>
      <c r="AI49" s="87">
        <f>IF(AI$7&lt;='1.5 Universal Data'!$C$8,SUMIF('3.2 SO_Totex'!$I$11:$I$25,$I49,'3.2 SO_Totex'!AI$11:AI$25),SUMIF('3.5 Forecast_Totex'!$I$51:$I$65,$I49,'3.5 Forecast_Totex'!AI$51:AI$65))</f>
        <v>0</v>
      </c>
    </row>
    <row r="50" spans="1:37" s="425" customFormat="1">
      <c r="D50" s="425" t="s">
        <v>165</v>
      </c>
      <c r="E50" s="425" t="s">
        <v>67</v>
      </c>
      <c r="F50" s="425" t="s">
        <v>2878</v>
      </c>
      <c r="G50" s="425" t="s">
        <v>2906</v>
      </c>
      <c r="H50" s="425" t="s">
        <v>11</v>
      </c>
      <c r="I50" s="425" t="s">
        <v>1005</v>
      </c>
      <c r="J50" s="425" t="s">
        <v>1</v>
      </c>
      <c r="AC50" s="425" t="s">
        <v>2</v>
      </c>
      <c r="AE50" s="87">
        <f>IF(AE$7&lt;='1.5 Universal Data'!$C$8,SUMIF('3.2 SO_Totex'!$I$11:$I$25,$I50,'3.2 SO_Totex'!AE$11:AE$25),SUMIF('3.5 Forecast_Totex'!$I$51:$I$65,$I50,'3.5 Forecast_Totex'!AE$51:AE$65))</f>
        <v>0</v>
      </c>
      <c r="AF50" s="87">
        <f>IF(AF$7&lt;='1.5 Universal Data'!$C$8,SUMIF('3.2 SO_Totex'!$I$11:$I$25,$I50,'3.2 SO_Totex'!AF$11:AF$25),SUMIF('3.5 Forecast_Totex'!$I$51:$I$65,$I50,'3.5 Forecast_Totex'!AF$51:AF$65))</f>
        <v>0</v>
      </c>
      <c r="AG50" s="87">
        <f>IF(AG$7&lt;='1.5 Universal Data'!$C$8,SUMIF('3.2 SO_Totex'!$I$11:$I$25,$I50,'3.2 SO_Totex'!AG$11:AG$25),SUMIF('3.5 Forecast_Totex'!$I$51:$I$65,$I50,'3.5 Forecast_Totex'!AG$51:AG$65))</f>
        <v>0</v>
      </c>
      <c r="AH50" s="87">
        <f>IF(AH$7&lt;='1.5 Universal Data'!$C$8,SUMIF('3.2 SO_Totex'!$I$11:$I$25,$I50,'3.2 SO_Totex'!AH$11:AH$25),SUMIF('3.5 Forecast_Totex'!$I$51:$I$65,$I50,'3.5 Forecast_Totex'!AH$51:AH$65))</f>
        <v>0</v>
      </c>
      <c r="AI50" s="87">
        <f>IF(AI$7&lt;='1.5 Universal Data'!$C$8,SUMIF('3.2 SO_Totex'!$I$11:$I$25,$I50,'3.2 SO_Totex'!AI$11:AI$25),SUMIF('3.5 Forecast_Totex'!$I$51:$I$65,$I50,'3.5 Forecast_Totex'!AI$51:AI$65))</f>
        <v>0</v>
      </c>
    </row>
    <row r="51" spans="1:37">
      <c r="D51" s="425" t="s">
        <v>165</v>
      </c>
      <c r="E51" s="425" t="s">
        <v>67</v>
      </c>
      <c r="F51" s="425" t="s">
        <v>2878</v>
      </c>
      <c r="G51" s="425" t="s">
        <v>2906</v>
      </c>
      <c r="H51" s="425" t="s">
        <v>11</v>
      </c>
      <c r="I51" s="425" t="s">
        <v>2938</v>
      </c>
      <c r="J51" t="s">
        <v>1</v>
      </c>
      <c r="AC51" s="425" t="s">
        <v>2</v>
      </c>
      <c r="AE51" s="87">
        <f>IF(AE$7&lt;='1.5 Universal Data'!$C$8,SUMIF('3.2 SO_Totex'!$I$11:$I$25,$I51,'3.2 SO_Totex'!AE$11:AE$25),SUMIF('3.5 Forecast_Totex'!$I$51:$I$65,$I51,'3.5 Forecast_Totex'!AE$51:AE$65))</f>
        <v>0</v>
      </c>
      <c r="AF51" s="87">
        <f>IF(AF$7&lt;='1.5 Universal Data'!$C$8,SUMIF('3.2 SO_Totex'!$I$11:$I$25,$I51,'3.2 SO_Totex'!AF$11:AF$25),SUMIF('3.5 Forecast_Totex'!$I$51:$I$65,$I51,'3.5 Forecast_Totex'!AF$51:AF$65))</f>
        <v>0</v>
      </c>
      <c r="AG51" s="87">
        <f>IF(AG$7&lt;='1.5 Universal Data'!$C$8,SUMIF('3.2 SO_Totex'!$I$11:$I$25,$I51,'3.2 SO_Totex'!AG$11:AG$25),SUMIF('3.5 Forecast_Totex'!$I$51:$I$65,$I51,'3.5 Forecast_Totex'!AG$51:AG$65))</f>
        <v>0</v>
      </c>
      <c r="AH51" s="87">
        <f>IF(AH$7&lt;='1.5 Universal Data'!$C$8,SUMIF('3.2 SO_Totex'!$I$11:$I$25,$I51,'3.2 SO_Totex'!AH$11:AH$25),SUMIF('3.5 Forecast_Totex'!$I$51:$I$65,$I51,'3.5 Forecast_Totex'!AH$51:AH$65))</f>
        <v>0</v>
      </c>
      <c r="AI51" s="87">
        <f>IF(AI$7&lt;='1.5 Universal Data'!$C$8,SUMIF('3.2 SO_Totex'!$I$11:$I$25,$I51,'3.2 SO_Totex'!AI$11:AI$25),SUMIF('3.5 Forecast_Totex'!$I$51:$I$65,$I51,'3.5 Forecast_Totex'!AI$51:AI$65))</f>
        <v>0</v>
      </c>
      <c r="AK51" s="425"/>
    </row>
    <row r="53" spans="1:37" s="1" customFormat="1" ht="13.8">
      <c r="A53" s="64"/>
      <c r="B53" s="72" t="s">
        <v>1654</v>
      </c>
    </row>
    <row r="54" spans="1:37" s="425" customFormat="1"/>
    <row r="55" spans="1:37" s="425" customFormat="1">
      <c r="D55" s="425" t="s">
        <v>165</v>
      </c>
      <c r="E55" s="425" t="s">
        <v>67</v>
      </c>
      <c r="F55" s="425" t="s">
        <v>2879</v>
      </c>
      <c r="G55" s="425" t="s">
        <v>2906</v>
      </c>
      <c r="H55" s="425" t="s">
        <v>11</v>
      </c>
      <c r="I55" s="425" t="s">
        <v>2273</v>
      </c>
      <c r="J55" s="425" t="s">
        <v>6</v>
      </c>
      <c r="AC55" s="425" t="s">
        <v>2</v>
      </c>
      <c r="AE55" s="87">
        <f>SUMIF('3.3 Allowances'!$I$86:$I$100,$I55,'3.3 Allowances'!AE$86:AE$100)</f>
        <v>23.709412027306598</v>
      </c>
      <c r="AF55" s="87">
        <f>SUMIF('3.3 Allowances'!$I$86:$I$100,$I55,'3.3 Allowances'!AF$86:AF$100)</f>
        <v>25.055423339824276</v>
      </c>
      <c r="AG55" s="87">
        <f>SUMIF('3.3 Allowances'!$I$86:$I$100,$I55,'3.3 Allowances'!AG$86:AG$100)</f>
        <v>34.239503907339511</v>
      </c>
      <c r="AH55" s="87">
        <f>SUMIF('3.3 Allowances'!$I$86:$I$100,$I55,'3.3 Allowances'!AH$86:AH$100)</f>
        <v>26.724358102371198</v>
      </c>
      <c r="AI55" s="87">
        <f>SUMIF('3.3 Allowances'!$I$86:$I$100,$I55,'3.3 Allowances'!AI$86:AI$100)</f>
        <v>15.740561531563543</v>
      </c>
    </row>
    <row r="56" spans="1:37" s="425" customFormat="1">
      <c r="D56" s="425" t="s">
        <v>165</v>
      </c>
      <c r="E56" s="425" t="s">
        <v>67</v>
      </c>
      <c r="F56" s="425" t="s">
        <v>2879</v>
      </c>
      <c r="G56" s="425" t="s">
        <v>2906</v>
      </c>
      <c r="H56" s="425" t="s">
        <v>11</v>
      </c>
      <c r="I56" s="425" t="s">
        <v>1591</v>
      </c>
      <c r="J56" s="425" t="s">
        <v>6</v>
      </c>
      <c r="AC56" s="425" t="s">
        <v>2</v>
      </c>
      <c r="AE56" s="87">
        <f>SUMIF('3.3 Allowances'!$I$86:$I$100,$I56,'3.3 Allowances'!AE$86:AE$100)</f>
        <v>7.6181795867888376</v>
      </c>
      <c r="AF56" s="87">
        <f>SUMIF('3.3 Allowances'!$I$86:$I$100,$I56,'3.3 Allowances'!AF$86:AF$100)</f>
        <v>2.5210493772270617</v>
      </c>
      <c r="AG56" s="87">
        <f>SUMIF('3.3 Allowances'!$I$86:$I$100,$I56,'3.3 Allowances'!AG$86:AG$100)</f>
        <v>2.2310136572664043</v>
      </c>
      <c r="AH56" s="87">
        <f>SUMIF('3.3 Allowances'!$I$86:$I$100,$I56,'3.3 Allowances'!AH$86:AH$100)</f>
        <v>0</v>
      </c>
      <c r="AI56" s="87">
        <f>SUMIF('3.3 Allowances'!$I$86:$I$100,$I56,'3.3 Allowances'!AI$86:AI$100)</f>
        <v>0</v>
      </c>
    </row>
    <row r="57" spans="1:37" s="425" customFormat="1">
      <c r="D57" s="425" t="s">
        <v>165</v>
      </c>
      <c r="E57" s="425" t="s">
        <v>67</v>
      </c>
      <c r="F57" s="425" t="s">
        <v>2879</v>
      </c>
      <c r="G57" s="425" t="s">
        <v>2906</v>
      </c>
      <c r="H57" s="425" t="s">
        <v>11</v>
      </c>
      <c r="I57" s="425" t="s">
        <v>1005</v>
      </c>
      <c r="J57" s="425" t="s">
        <v>1</v>
      </c>
      <c r="AC57" s="425" t="s">
        <v>2</v>
      </c>
      <c r="AE57" s="87">
        <f>SUMIF('3.3 Allowances'!$I$86:$I$100,$I57,'3.3 Allowances'!AE$86:AE$100)</f>
        <v>30.782033384416355</v>
      </c>
      <c r="AF57" s="87">
        <f>SUMIF('3.3 Allowances'!$I$86:$I$100,$I57,'3.3 Allowances'!AF$86:AF$100)</f>
        <v>30.296606731087429</v>
      </c>
      <c r="AG57" s="87">
        <f>SUMIF('3.3 Allowances'!$I$86:$I$100,$I57,'3.3 Allowances'!AG$86:AG$100)</f>
        <v>29.665470134047336</v>
      </c>
      <c r="AH57" s="87">
        <f>SUMIF('3.3 Allowances'!$I$86:$I$100,$I57,'3.3 Allowances'!AH$86:AH$100)</f>
        <v>30.619827729200377</v>
      </c>
      <c r="AI57" s="87">
        <f>SUMIF('3.3 Allowances'!$I$86:$I$100,$I57,'3.3 Allowances'!AI$86:AI$100)</f>
        <v>30.26596965117476</v>
      </c>
    </row>
    <row r="58" spans="1:37" s="425" customFormat="1">
      <c r="D58" s="425" t="s">
        <v>165</v>
      </c>
      <c r="E58" s="425" t="s">
        <v>67</v>
      </c>
      <c r="F58" s="425" t="s">
        <v>2879</v>
      </c>
      <c r="G58" s="425" t="s">
        <v>2906</v>
      </c>
      <c r="H58" s="425" t="s">
        <v>11</v>
      </c>
      <c r="I58" s="425" t="s">
        <v>2938</v>
      </c>
      <c r="J58" s="425" t="s">
        <v>1</v>
      </c>
      <c r="AC58" s="425" t="s">
        <v>2</v>
      </c>
      <c r="AE58" s="87">
        <f>SUMIF('3.3 Allowances'!$I$86:$I$100,$I58,'3.3 Allowances'!AE$86:AE$100)</f>
        <v>29.251268640381543</v>
      </c>
      <c r="AF58" s="87">
        <f>SUMIF('3.3 Allowances'!$I$86:$I$100,$I58,'3.3 Allowances'!AF$86:AF$100)</f>
        <v>29.605034938494722</v>
      </c>
      <c r="AG58" s="87">
        <f>SUMIF('3.3 Allowances'!$I$86:$I$100,$I58,'3.3 Allowances'!AG$86:AG$100)</f>
        <v>29.442559770288085</v>
      </c>
      <c r="AH58" s="87">
        <f>SUMIF('3.3 Allowances'!$I$86:$I$100,$I58,'3.3 Allowances'!AH$86:AH$100)</f>
        <v>29.16374198883404</v>
      </c>
      <c r="AI58" s="87">
        <f>SUMIF('3.3 Allowances'!$I$86:$I$100,$I58,'3.3 Allowances'!AI$86:AI$100)</f>
        <v>28.599819500517214</v>
      </c>
    </row>
    <row r="59" spans="1:37" s="425" customFormat="1"/>
    <row r="60" spans="1:37" s="1" customFormat="1" ht="13.8">
      <c r="A60" s="64"/>
      <c r="B60" s="72" t="s">
        <v>2479</v>
      </c>
    </row>
    <row r="61" spans="1:37" s="425" customFormat="1"/>
    <row r="62" spans="1:37" s="425" customFormat="1">
      <c r="D62" s="425" t="s">
        <v>165</v>
      </c>
      <c r="E62" s="425" t="s">
        <v>67</v>
      </c>
      <c r="F62" s="425" t="s">
        <v>2880</v>
      </c>
      <c r="G62" s="425" t="s">
        <v>2906</v>
      </c>
      <c r="H62" s="425" t="s">
        <v>11</v>
      </c>
      <c r="I62" s="425" t="s">
        <v>2273</v>
      </c>
      <c r="J62" s="425" t="s">
        <v>6</v>
      </c>
      <c r="AC62" s="425" t="s">
        <v>2</v>
      </c>
      <c r="AE62" s="87">
        <f>AE48-AE55</f>
        <v>-23.709412027306598</v>
      </c>
      <c r="AF62" s="87">
        <f t="shared" ref="AF62:AI62" si="8">AF48-AF55</f>
        <v>-25.055423339824276</v>
      </c>
      <c r="AG62" s="87">
        <f t="shared" si="8"/>
        <v>-34.239503907339511</v>
      </c>
      <c r="AH62" s="87">
        <f t="shared" si="8"/>
        <v>-26.724358102371198</v>
      </c>
      <c r="AI62" s="87">
        <f t="shared" si="8"/>
        <v>-15.740561531563543</v>
      </c>
    </row>
    <row r="63" spans="1:37" s="425" customFormat="1">
      <c r="D63" s="425" t="s">
        <v>165</v>
      </c>
      <c r="E63" s="425" t="s">
        <v>67</v>
      </c>
      <c r="F63" s="425" t="s">
        <v>2880</v>
      </c>
      <c r="G63" s="425" t="s">
        <v>2906</v>
      </c>
      <c r="H63" s="425" t="s">
        <v>11</v>
      </c>
      <c r="I63" s="425" t="s">
        <v>1591</v>
      </c>
      <c r="J63" s="425" t="s">
        <v>6</v>
      </c>
      <c r="AC63" s="425" t="s">
        <v>2</v>
      </c>
      <c r="AE63" s="87">
        <f t="shared" ref="AE63:AI63" si="9">AE49-AE56</f>
        <v>-7.6181795867888376</v>
      </c>
      <c r="AF63" s="87">
        <f t="shared" si="9"/>
        <v>-2.5210493772270617</v>
      </c>
      <c r="AG63" s="87">
        <f t="shared" si="9"/>
        <v>-2.2310136572664043</v>
      </c>
      <c r="AH63" s="87">
        <f t="shared" si="9"/>
        <v>0</v>
      </c>
      <c r="AI63" s="87">
        <f t="shared" si="9"/>
        <v>0</v>
      </c>
    </row>
    <row r="64" spans="1:37" s="425" customFormat="1">
      <c r="D64" s="425" t="s">
        <v>165</v>
      </c>
      <c r="E64" s="425" t="s">
        <v>67</v>
      </c>
      <c r="F64" s="425" t="s">
        <v>2880</v>
      </c>
      <c r="G64" s="425" t="s">
        <v>2906</v>
      </c>
      <c r="H64" s="425" t="s">
        <v>11</v>
      </c>
      <c r="I64" s="425" t="s">
        <v>1005</v>
      </c>
      <c r="J64" s="425" t="s">
        <v>1</v>
      </c>
      <c r="AC64" s="425" t="s">
        <v>2</v>
      </c>
      <c r="AE64" s="87">
        <f t="shared" ref="AE64:AI64" si="10">AE50-AE57</f>
        <v>-30.782033384416355</v>
      </c>
      <c r="AF64" s="87">
        <f t="shared" si="10"/>
        <v>-30.296606731087429</v>
      </c>
      <c r="AG64" s="87">
        <f t="shared" si="10"/>
        <v>-29.665470134047336</v>
      </c>
      <c r="AH64" s="87">
        <f t="shared" si="10"/>
        <v>-30.619827729200377</v>
      </c>
      <c r="AI64" s="87">
        <f t="shared" si="10"/>
        <v>-30.26596965117476</v>
      </c>
    </row>
    <row r="65" spans="1:35" s="425" customFormat="1">
      <c r="D65" s="425" t="s">
        <v>165</v>
      </c>
      <c r="E65" s="425" t="s">
        <v>67</v>
      </c>
      <c r="F65" s="425" t="s">
        <v>2880</v>
      </c>
      <c r="G65" s="425" t="s">
        <v>2906</v>
      </c>
      <c r="H65" s="425" t="s">
        <v>11</v>
      </c>
      <c r="I65" s="425" t="s">
        <v>188</v>
      </c>
      <c r="J65" s="425" t="s">
        <v>1</v>
      </c>
      <c r="AC65" s="425" t="s">
        <v>2</v>
      </c>
      <c r="AE65" s="87">
        <f t="shared" ref="AE65:AI65" si="11">AE51-AE58</f>
        <v>-29.251268640381543</v>
      </c>
      <c r="AF65" s="87">
        <f t="shared" si="11"/>
        <v>-29.605034938494722</v>
      </c>
      <c r="AG65" s="87">
        <f t="shared" si="11"/>
        <v>-29.442559770288085</v>
      </c>
      <c r="AH65" s="87">
        <f t="shared" si="11"/>
        <v>-29.16374198883404</v>
      </c>
      <c r="AI65" s="87">
        <f t="shared" si="11"/>
        <v>-28.599819500517214</v>
      </c>
    </row>
    <row r="66" spans="1:35" s="425" customFormat="1"/>
    <row r="67" spans="1:35" s="68" customFormat="1" ht="18">
      <c r="A67" s="69" t="s">
        <v>74</v>
      </c>
    </row>
  </sheetData>
  <mergeCells count="2">
    <mergeCell ref="AE5:AI5"/>
    <mergeCell ref="AE6:AI6"/>
  </mergeCells>
  <phoneticPr fontId="54"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J66"/>
  <sheetViews>
    <sheetView zoomScale="80" zoomScaleNormal="80" workbookViewId="0"/>
  </sheetViews>
  <sheetFormatPr defaultColWidth="9.21875" defaultRowHeight="14.4"/>
  <cols>
    <col min="1" max="3" width="1.77734375" style="425" customWidth="1"/>
    <col min="4" max="4" width="5.21875" style="425" customWidth="1"/>
    <col min="5" max="5" width="5" style="425" bestFit="1" customWidth="1"/>
    <col min="6" max="6" width="9.44140625" style="425" bestFit="1" customWidth="1"/>
    <col min="7" max="7" width="5.44140625" style="425" bestFit="1" customWidth="1"/>
    <col min="8" max="8" width="5" style="425" customWidth="1"/>
    <col min="9" max="9" width="25.77734375" style="425" bestFit="1" customWidth="1"/>
    <col min="10" max="10" width="9.44140625" style="425" bestFit="1" customWidth="1"/>
    <col min="11" max="11" width="43" style="425" customWidth="1"/>
    <col min="12" max="12" width="19.44140625" style="425" bestFit="1" customWidth="1"/>
    <col min="13" max="14" width="1.77734375" style="425" customWidth="1"/>
    <col min="15" max="15" width="28.77734375" style="425" bestFit="1" customWidth="1"/>
    <col min="16" max="16" width="7.21875" style="425" bestFit="1" customWidth="1"/>
    <col min="17" max="28" width="1.77734375" style="425" customWidth="1"/>
    <col min="29" max="29" width="5" style="425" bestFit="1" customWidth="1"/>
    <col min="30" max="36" width="9.77734375" style="425" customWidth="1"/>
    <col min="37" max="37" width="15.77734375" style="425" customWidth="1"/>
    <col min="38" max="16384" width="9.21875" style="425"/>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2669</v>
      </c>
    </row>
    <row r="5" spans="1:36">
      <c r="AE5" s="1537" t="s">
        <v>2456</v>
      </c>
      <c r="AF5" s="1537"/>
      <c r="AG5" s="1537"/>
      <c r="AH5" s="1537"/>
      <c r="AI5" s="1537"/>
    </row>
    <row r="6" spans="1:36">
      <c r="AE6" s="1534" t="s">
        <v>107</v>
      </c>
      <c r="AF6" s="1535"/>
      <c r="AG6" s="1535"/>
      <c r="AH6" s="1535"/>
      <c r="AI6" s="1536"/>
    </row>
    <row r="7" spans="1:36" s="65" customFormat="1">
      <c r="D7" s="81" t="s">
        <v>106</v>
      </c>
      <c r="E7" s="81" t="s">
        <v>67</v>
      </c>
      <c r="F7" s="81" t="s">
        <v>11</v>
      </c>
      <c r="G7" s="81" t="s">
        <v>1237</v>
      </c>
      <c r="H7" s="81" t="s">
        <v>2877</v>
      </c>
      <c r="I7" s="81" t="s">
        <v>105</v>
      </c>
      <c r="J7" s="81" t="s">
        <v>104</v>
      </c>
      <c r="K7" s="81" t="s">
        <v>103</v>
      </c>
      <c r="L7" s="81"/>
      <c r="M7" s="81"/>
      <c r="N7" s="81"/>
      <c r="O7" s="81"/>
      <c r="P7" s="81" t="s">
        <v>98</v>
      </c>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c r="S8" s="65"/>
      <c r="T8" s="65"/>
      <c r="U8" s="65"/>
      <c r="V8" s="65"/>
    </row>
    <row r="9" spans="1:36" s="1" customFormat="1" ht="17.399999999999999">
      <c r="A9" s="2" t="s">
        <v>2460</v>
      </c>
      <c r="B9" s="2"/>
    </row>
    <row r="11" spans="1:36" s="1" customFormat="1" ht="13.8">
      <c r="A11" s="64"/>
      <c r="B11" s="72" t="s">
        <v>2553</v>
      </c>
    </row>
    <row r="13" spans="1:36">
      <c r="D13" s="425" t="s">
        <v>76</v>
      </c>
      <c r="F13" s="425" t="s">
        <v>1699</v>
      </c>
      <c r="G13" s="425" t="s">
        <v>2906</v>
      </c>
      <c r="H13" s="425" t="s">
        <v>2552</v>
      </c>
      <c r="I13" s="425" t="s">
        <v>2929</v>
      </c>
      <c r="J13" s="425" t="s">
        <v>6</v>
      </c>
      <c r="P13" s="425" t="s">
        <v>201</v>
      </c>
      <c r="AC13" s="425" t="s">
        <v>2</v>
      </c>
      <c r="AE13" s="668"/>
      <c r="AF13" s="668"/>
      <c r="AG13" s="668"/>
      <c r="AH13" s="668"/>
      <c r="AI13" s="668"/>
    </row>
    <row r="14" spans="1:36">
      <c r="D14" s="425" t="s">
        <v>76</v>
      </c>
      <c r="F14" s="425" t="s">
        <v>1699</v>
      </c>
      <c r="G14" s="425" t="s">
        <v>2906</v>
      </c>
      <c r="H14" s="425" t="s">
        <v>2552</v>
      </c>
      <c r="I14" s="425" t="s">
        <v>2475</v>
      </c>
      <c r="J14" s="425" t="s">
        <v>6</v>
      </c>
      <c r="K14" s="425" t="s">
        <v>2536</v>
      </c>
      <c r="O14" s="425" t="s">
        <v>1658</v>
      </c>
      <c r="P14" s="425" t="s">
        <v>202</v>
      </c>
      <c r="AC14" s="425" t="s">
        <v>2</v>
      </c>
      <c r="AE14" s="668">
        <f>IF(AE7&lt;=$AK$7,"",SUMIFS('6.1 Capex_summary'!AE$45:AE$60,'6.1 Capex_summary'!$I$45:$I$60,$I14,'6.1 Capex_summary'!$K$45:$K$60,$K14,'6.1 Capex_summary'!$O$45:$O$60,$O14))</f>
        <v>0</v>
      </c>
      <c r="AF14" s="1293">
        <f>IF(AE7&lt;=$AK$7,"",SUMIFS('6.1 Capex_summary'!AF$45:AF$60,'6.1 Capex_summary'!$I$45:$I$60,$I14,'6.1 Capex_summary'!$K$45:$K$60,$K14,'6.1 Capex_summary'!$O$45:$O$60,$O14))</f>
        <v>0</v>
      </c>
      <c r="AG14" s="1293">
        <f>IF(AE7&lt;=$AK$7,"",SUMIFS('6.1 Capex_summary'!AG$45:AG$60,'6.1 Capex_summary'!$I$45:$I$60,$I14,'6.1 Capex_summary'!$K$45:$K$60,$K14,'6.1 Capex_summary'!$O$45:$O$60,$O14))</f>
        <v>0</v>
      </c>
      <c r="AH14" s="1293">
        <f>IF(AE7&lt;=$AK$7,"",SUMIFS('6.1 Capex_summary'!AH$45:AH$60,'6.1 Capex_summary'!$I$45:$I$60,$I14,'6.1 Capex_summary'!$K$45:$K$60,$K14,'6.1 Capex_summary'!$O$45:$O$60,$O14))</f>
        <v>0</v>
      </c>
      <c r="AI14" s="1293">
        <f>IF(AE7&lt;=$AK$7,"",SUMIFS('6.1 Capex_summary'!AI$45:AI$60,'6.1 Capex_summary'!$I$45:$I$60,$I14,'6.1 Capex_summary'!$K$45:$K$60,$K14,'6.1 Capex_summary'!$O$45:$O$60,$O14))</f>
        <v>0</v>
      </c>
      <c r="AJ14" s="426" t="s">
        <v>3055</v>
      </c>
    </row>
    <row r="15" spans="1:36">
      <c r="D15" s="425" t="s">
        <v>76</v>
      </c>
      <c r="F15" s="425" t="s">
        <v>1699</v>
      </c>
      <c r="G15" s="425" t="s">
        <v>2906</v>
      </c>
      <c r="H15" s="425" t="s">
        <v>2552</v>
      </c>
      <c r="I15" s="425" t="s">
        <v>2475</v>
      </c>
      <c r="J15" s="425" t="s">
        <v>6</v>
      </c>
      <c r="K15" s="425" t="s">
        <v>2536</v>
      </c>
      <c r="P15" s="425" t="s">
        <v>202</v>
      </c>
      <c r="AC15" s="425" t="s">
        <v>2</v>
      </c>
      <c r="AE15" s="668"/>
      <c r="AF15" s="668"/>
      <c r="AG15" s="668"/>
      <c r="AH15" s="668"/>
      <c r="AI15" s="668"/>
      <c r="AJ15" s="426"/>
    </row>
    <row r="16" spans="1:36">
      <c r="D16" s="425" t="s">
        <v>76</v>
      </c>
      <c r="F16" s="425" t="s">
        <v>1699</v>
      </c>
      <c r="G16" s="425" t="s">
        <v>2906</v>
      </c>
      <c r="H16" s="425" t="s">
        <v>2552</v>
      </c>
      <c r="I16" s="425" t="s">
        <v>2475</v>
      </c>
      <c r="J16" s="425" t="s">
        <v>6</v>
      </c>
      <c r="K16" s="425" t="s">
        <v>264</v>
      </c>
      <c r="L16" s="425" t="s">
        <v>224</v>
      </c>
      <c r="P16" s="425" t="s">
        <v>202</v>
      </c>
      <c r="AC16" s="425" t="s">
        <v>2</v>
      </c>
      <c r="AE16" s="668"/>
      <c r="AF16" s="668"/>
      <c r="AG16" s="668"/>
      <c r="AH16" s="668"/>
      <c r="AI16" s="668"/>
    </row>
    <row r="17" spans="4:35">
      <c r="D17" s="425" t="s">
        <v>76</v>
      </c>
      <c r="F17" s="425" t="s">
        <v>1699</v>
      </c>
      <c r="G17" s="425" t="s">
        <v>2906</v>
      </c>
      <c r="H17" s="425" t="s">
        <v>2552</v>
      </c>
      <c r="I17" s="425" t="s">
        <v>2475</v>
      </c>
      <c r="J17" s="425" t="s">
        <v>6</v>
      </c>
      <c r="K17" s="425" t="s">
        <v>264</v>
      </c>
      <c r="L17" s="425" t="s">
        <v>288</v>
      </c>
      <c r="P17" s="425" t="s">
        <v>202</v>
      </c>
      <c r="AC17" s="425" t="s">
        <v>2</v>
      </c>
      <c r="AE17" s="668"/>
      <c r="AF17" s="668"/>
      <c r="AG17" s="668"/>
      <c r="AH17" s="668"/>
      <c r="AI17" s="668"/>
    </row>
    <row r="18" spans="4:35">
      <c r="D18" s="425" t="s">
        <v>76</v>
      </c>
      <c r="F18" s="425" t="s">
        <v>1699</v>
      </c>
      <c r="G18" s="425" t="s">
        <v>2906</v>
      </c>
      <c r="H18" s="425" t="s">
        <v>2552</v>
      </c>
      <c r="I18" s="425" t="s">
        <v>2475</v>
      </c>
      <c r="J18" s="425" t="s">
        <v>6</v>
      </c>
      <c r="K18" s="425" t="s">
        <v>264</v>
      </c>
      <c r="L18" s="425" t="s">
        <v>228</v>
      </c>
      <c r="P18" s="425" t="s">
        <v>202</v>
      </c>
      <c r="AC18" s="425" t="s">
        <v>2</v>
      </c>
      <c r="AE18" s="668"/>
      <c r="AF18" s="668"/>
      <c r="AG18" s="668"/>
      <c r="AH18" s="668"/>
      <c r="AI18" s="668"/>
    </row>
    <row r="19" spans="4:35">
      <c r="D19" s="425" t="s">
        <v>76</v>
      </c>
      <c r="F19" s="425" t="s">
        <v>1699</v>
      </c>
      <c r="G19" s="425" t="s">
        <v>2906</v>
      </c>
      <c r="H19" s="425" t="s">
        <v>2552</v>
      </c>
      <c r="I19" s="425" t="s">
        <v>2475</v>
      </c>
      <c r="J19" s="425" t="s">
        <v>6</v>
      </c>
      <c r="K19" s="425" t="s">
        <v>264</v>
      </c>
      <c r="L19" s="425" t="s">
        <v>284</v>
      </c>
      <c r="P19" s="425" t="s">
        <v>202</v>
      </c>
      <c r="AC19" s="425" t="s">
        <v>2</v>
      </c>
      <c r="AE19" s="668"/>
      <c r="AF19" s="668"/>
      <c r="AG19" s="668"/>
      <c r="AH19" s="668"/>
      <c r="AI19" s="668"/>
    </row>
    <row r="20" spans="4:35">
      <c r="D20" s="425" t="s">
        <v>76</v>
      </c>
      <c r="F20" s="425" t="s">
        <v>1699</v>
      </c>
      <c r="G20" s="425" t="s">
        <v>2906</v>
      </c>
      <c r="H20" s="425" t="s">
        <v>2552</v>
      </c>
      <c r="I20" s="425" t="s">
        <v>2475</v>
      </c>
      <c r="J20" s="425" t="s">
        <v>6</v>
      </c>
      <c r="K20" s="425" t="s">
        <v>264</v>
      </c>
      <c r="L20" s="425" t="s">
        <v>268</v>
      </c>
      <c r="P20" s="425" t="s">
        <v>202</v>
      </c>
      <c r="AC20" s="425" t="s">
        <v>2</v>
      </c>
      <c r="AE20" s="668"/>
      <c r="AF20" s="668"/>
      <c r="AG20" s="668"/>
      <c r="AH20" s="668"/>
      <c r="AI20" s="668"/>
    </row>
    <row r="21" spans="4:35">
      <c r="D21" s="425" t="s">
        <v>76</v>
      </c>
      <c r="F21" s="425" t="s">
        <v>1699</v>
      </c>
      <c r="G21" s="425" t="s">
        <v>2906</v>
      </c>
      <c r="H21" s="425" t="s">
        <v>2552</v>
      </c>
      <c r="I21" s="425" t="s">
        <v>2475</v>
      </c>
      <c r="J21" s="425" t="s">
        <v>6</v>
      </c>
      <c r="K21" s="425" t="s">
        <v>264</v>
      </c>
      <c r="L21" s="425" t="s">
        <v>275</v>
      </c>
      <c r="P21" s="425" t="s">
        <v>202</v>
      </c>
      <c r="AC21" s="425" t="s">
        <v>2</v>
      </c>
      <c r="AE21" s="668"/>
      <c r="AF21" s="668"/>
      <c r="AG21" s="668"/>
      <c r="AH21" s="668"/>
      <c r="AI21" s="668"/>
    </row>
    <row r="22" spans="4:35">
      <c r="D22" s="425" t="s">
        <v>76</v>
      </c>
      <c r="F22" s="425" t="s">
        <v>1699</v>
      </c>
      <c r="G22" s="425" t="s">
        <v>2906</v>
      </c>
      <c r="H22" s="425" t="s">
        <v>2552</v>
      </c>
      <c r="I22" s="425" t="s">
        <v>2475</v>
      </c>
      <c r="J22" s="425" t="s">
        <v>6</v>
      </c>
      <c r="K22" s="425" t="s">
        <v>264</v>
      </c>
      <c r="L22" s="425" t="s">
        <v>265</v>
      </c>
      <c r="P22" s="425" t="s">
        <v>202</v>
      </c>
      <c r="AC22" s="425" t="s">
        <v>2</v>
      </c>
      <c r="AE22" s="668"/>
      <c r="AF22" s="668"/>
      <c r="AG22" s="668"/>
      <c r="AH22" s="668"/>
      <c r="AI22" s="668"/>
    </row>
    <row r="23" spans="4:35">
      <c r="D23" s="425" t="s">
        <v>76</v>
      </c>
      <c r="F23" s="425" t="s">
        <v>1699</v>
      </c>
      <c r="G23" s="425" t="s">
        <v>2906</v>
      </c>
      <c r="H23" s="425" t="s">
        <v>2552</v>
      </c>
      <c r="I23" s="425" t="s">
        <v>2475</v>
      </c>
      <c r="J23" s="425" t="s">
        <v>6</v>
      </c>
      <c r="K23" s="425" t="s">
        <v>2476</v>
      </c>
      <c r="O23" s="425" t="s">
        <v>972</v>
      </c>
      <c r="P23" s="425" t="s">
        <v>202</v>
      </c>
      <c r="AC23" s="425" t="s">
        <v>2</v>
      </c>
      <c r="AE23" s="668"/>
      <c r="AF23" s="668"/>
      <c r="AG23" s="668"/>
      <c r="AH23" s="668"/>
      <c r="AI23" s="668"/>
    </row>
    <row r="24" spans="4:35">
      <c r="D24" s="425" t="s">
        <v>76</v>
      </c>
      <c r="F24" s="425" t="s">
        <v>1699</v>
      </c>
      <c r="G24" s="425" t="s">
        <v>2906</v>
      </c>
      <c r="H24" s="425" t="s">
        <v>2552</v>
      </c>
      <c r="I24" s="425" t="s">
        <v>2475</v>
      </c>
      <c r="J24" s="425" t="s">
        <v>6</v>
      </c>
      <c r="K24" s="425" t="s">
        <v>2476</v>
      </c>
      <c r="O24" s="425" t="s">
        <v>2936</v>
      </c>
      <c r="P24" s="425" t="s">
        <v>202</v>
      </c>
      <c r="AC24" s="425" t="s">
        <v>2</v>
      </c>
      <c r="AE24" s="668"/>
      <c r="AF24" s="668"/>
      <c r="AG24" s="668"/>
      <c r="AH24" s="668"/>
      <c r="AI24" s="668"/>
    </row>
    <row r="25" spans="4:35">
      <c r="D25" s="425" t="s">
        <v>76</v>
      </c>
      <c r="F25" s="425" t="s">
        <v>1699</v>
      </c>
      <c r="G25" s="425" t="s">
        <v>2906</v>
      </c>
      <c r="H25" s="425" t="s">
        <v>2552</v>
      </c>
      <c r="I25" s="425" t="s">
        <v>2475</v>
      </c>
      <c r="J25" s="425" t="s">
        <v>6</v>
      </c>
      <c r="K25" s="425" t="s">
        <v>2476</v>
      </c>
      <c r="P25" s="425" t="s">
        <v>202</v>
      </c>
      <c r="AC25" s="425" t="s">
        <v>2</v>
      </c>
      <c r="AE25" s="668"/>
      <c r="AF25" s="668"/>
      <c r="AG25" s="668"/>
      <c r="AH25" s="668"/>
      <c r="AI25" s="668"/>
    </row>
    <row r="26" spans="4:35">
      <c r="D26" s="425" t="s">
        <v>76</v>
      </c>
      <c r="F26" s="425" t="s">
        <v>1699</v>
      </c>
      <c r="G26" s="425" t="s">
        <v>2906</v>
      </c>
      <c r="H26" s="425" t="s">
        <v>2552</v>
      </c>
      <c r="I26" s="425" t="s">
        <v>2480</v>
      </c>
      <c r="J26" s="425" t="s">
        <v>6</v>
      </c>
      <c r="K26" s="425" t="s">
        <v>2480</v>
      </c>
      <c r="P26" s="425" t="s">
        <v>206</v>
      </c>
      <c r="AC26" s="425" t="s">
        <v>2</v>
      </c>
      <c r="AE26" s="668"/>
      <c r="AF26" s="668"/>
      <c r="AG26" s="668"/>
      <c r="AH26" s="668"/>
      <c r="AI26" s="668"/>
    </row>
    <row r="27" spans="4:35">
      <c r="D27" s="425" t="s">
        <v>76</v>
      </c>
      <c r="F27" s="425" t="s">
        <v>1699</v>
      </c>
      <c r="G27" s="425" t="s">
        <v>2906</v>
      </c>
      <c r="H27" s="425" t="s">
        <v>2552</v>
      </c>
      <c r="I27" s="425" t="s">
        <v>1591</v>
      </c>
      <c r="J27" s="425" t="s">
        <v>6</v>
      </c>
      <c r="P27" s="674" t="s">
        <v>203</v>
      </c>
      <c r="AC27" s="425" t="s">
        <v>2</v>
      </c>
      <c r="AE27" s="668"/>
      <c r="AF27" s="668"/>
      <c r="AG27" s="668"/>
      <c r="AH27" s="668"/>
      <c r="AI27" s="668"/>
    </row>
    <row r="28" spans="4:35">
      <c r="D28" s="425" t="s">
        <v>76</v>
      </c>
      <c r="F28" s="425" t="s">
        <v>1699</v>
      </c>
      <c r="G28" s="425" t="s">
        <v>2906</v>
      </c>
      <c r="H28" s="425" t="s">
        <v>2552</v>
      </c>
      <c r="I28" s="425" t="s">
        <v>1005</v>
      </c>
      <c r="J28" s="425" t="s">
        <v>1</v>
      </c>
      <c r="K28" s="425" t="s">
        <v>1663</v>
      </c>
      <c r="P28" s="890" t="s">
        <v>205</v>
      </c>
      <c r="AC28" s="425" t="s">
        <v>2</v>
      </c>
      <c r="AE28" s="668"/>
      <c r="AF28" s="668"/>
      <c r="AG28" s="668"/>
      <c r="AH28" s="668"/>
      <c r="AI28" s="668"/>
    </row>
    <row r="29" spans="4:35">
      <c r="D29" s="425" t="s">
        <v>76</v>
      </c>
      <c r="F29" s="425" t="s">
        <v>1699</v>
      </c>
      <c r="G29" s="425" t="s">
        <v>2906</v>
      </c>
      <c r="H29" s="425" t="s">
        <v>2552</v>
      </c>
      <c r="I29" s="425" t="s">
        <v>1005</v>
      </c>
      <c r="J29" s="425" t="s">
        <v>1</v>
      </c>
      <c r="K29" s="425" t="s">
        <v>2550</v>
      </c>
      <c r="P29" s="890" t="s">
        <v>205</v>
      </c>
      <c r="AC29" s="425" t="s">
        <v>2</v>
      </c>
      <c r="AE29" s="668"/>
      <c r="AF29" s="668"/>
      <c r="AG29" s="668"/>
      <c r="AH29" s="668"/>
      <c r="AI29" s="668"/>
    </row>
    <row r="30" spans="4:35">
      <c r="D30" s="425" t="s">
        <v>76</v>
      </c>
      <c r="F30" s="425" t="s">
        <v>1699</v>
      </c>
      <c r="G30" s="425" t="s">
        <v>2906</v>
      </c>
      <c r="H30" s="425" t="s">
        <v>2552</v>
      </c>
      <c r="I30" s="425" t="s">
        <v>1005</v>
      </c>
      <c r="J30" s="425" t="s">
        <v>1</v>
      </c>
      <c r="K30" s="58" t="s">
        <v>2874</v>
      </c>
      <c r="P30" s="890" t="s">
        <v>205</v>
      </c>
      <c r="AC30" s="425" t="s">
        <v>2</v>
      </c>
      <c r="AE30" s="668"/>
      <c r="AF30" s="668"/>
      <c r="AG30" s="668"/>
      <c r="AH30" s="668"/>
      <c r="AI30" s="668"/>
    </row>
    <row r="31" spans="4:35">
      <c r="D31" s="425" t="s">
        <v>76</v>
      </c>
      <c r="F31" s="425" t="s">
        <v>1699</v>
      </c>
      <c r="G31" s="425" t="s">
        <v>2906</v>
      </c>
      <c r="H31" s="425" t="s">
        <v>2552</v>
      </c>
      <c r="I31" s="425" t="s">
        <v>2938</v>
      </c>
      <c r="J31" s="425" t="s">
        <v>1</v>
      </c>
      <c r="K31" s="58" t="s">
        <v>2551</v>
      </c>
      <c r="P31" s="890" t="s">
        <v>204</v>
      </c>
      <c r="AC31" s="425" t="s">
        <v>2</v>
      </c>
      <c r="AE31" s="668"/>
      <c r="AF31" s="668"/>
      <c r="AG31" s="668"/>
      <c r="AH31" s="668"/>
      <c r="AI31" s="668"/>
    </row>
    <row r="32" spans="4:35">
      <c r="D32" s="425" t="s">
        <v>76</v>
      </c>
      <c r="F32" s="425" t="s">
        <v>1699</v>
      </c>
      <c r="G32" s="425" t="s">
        <v>2906</v>
      </c>
      <c r="H32" s="425" t="s">
        <v>2552</v>
      </c>
      <c r="I32" s="425" t="s">
        <v>2938</v>
      </c>
      <c r="J32" s="425" t="s">
        <v>1</v>
      </c>
      <c r="K32" s="58" t="s">
        <v>132</v>
      </c>
      <c r="P32" s="890" t="s">
        <v>204</v>
      </c>
      <c r="AC32" s="425" t="s">
        <v>2</v>
      </c>
      <c r="AE32" s="668"/>
      <c r="AF32" s="668"/>
      <c r="AG32" s="668"/>
      <c r="AH32" s="668"/>
      <c r="AI32" s="668"/>
    </row>
    <row r="33" spans="1:35">
      <c r="D33" s="425" t="s">
        <v>76</v>
      </c>
      <c r="F33" s="425" t="s">
        <v>1699</v>
      </c>
      <c r="G33" s="425" t="s">
        <v>2906</v>
      </c>
      <c r="H33" s="425" t="s">
        <v>2552</v>
      </c>
      <c r="I33" s="425" t="s">
        <v>2938</v>
      </c>
      <c r="J33" s="425" t="s">
        <v>1</v>
      </c>
      <c r="K33" s="58" t="s">
        <v>2527</v>
      </c>
      <c r="P33" s="890" t="s">
        <v>204</v>
      </c>
      <c r="AC33" s="425" t="s">
        <v>2</v>
      </c>
      <c r="AE33" s="668"/>
      <c r="AF33" s="668"/>
      <c r="AG33" s="668"/>
      <c r="AH33" s="668"/>
      <c r="AI33" s="668"/>
    </row>
    <row r="34" spans="1:35">
      <c r="D34" s="425" t="s">
        <v>76</v>
      </c>
      <c r="F34" s="425" t="s">
        <v>1699</v>
      </c>
      <c r="G34" s="425" t="s">
        <v>2906</v>
      </c>
      <c r="H34" s="425" t="s">
        <v>2552</v>
      </c>
      <c r="I34" s="425" t="s">
        <v>2938</v>
      </c>
      <c r="J34" s="425" t="s">
        <v>1</v>
      </c>
      <c r="K34" s="58" t="s">
        <v>2873</v>
      </c>
      <c r="P34" s="890" t="s">
        <v>204</v>
      </c>
      <c r="AC34" s="425" t="s">
        <v>2</v>
      </c>
      <c r="AE34" s="668"/>
      <c r="AF34" s="668"/>
      <c r="AG34" s="668"/>
      <c r="AH34" s="668"/>
      <c r="AI34" s="668"/>
    </row>
    <row r="36" spans="1:35" s="1" customFormat="1" ht="13.8">
      <c r="A36" s="64"/>
      <c r="B36" s="72" t="s">
        <v>2554</v>
      </c>
    </row>
    <row r="38" spans="1:35">
      <c r="D38" s="425" t="s">
        <v>76</v>
      </c>
      <c r="F38" s="425" t="s">
        <v>1699</v>
      </c>
      <c r="G38" s="425" t="s">
        <v>2906</v>
      </c>
      <c r="H38" s="425" t="s">
        <v>2552</v>
      </c>
      <c r="I38" s="425" t="s">
        <v>2929</v>
      </c>
      <c r="J38" s="425" t="s">
        <v>6</v>
      </c>
      <c r="P38" s="425" t="s">
        <v>207</v>
      </c>
      <c r="AC38" s="425" t="s">
        <v>2</v>
      </c>
      <c r="AE38" s="668"/>
      <c r="AF38" s="668"/>
      <c r="AG38" s="668"/>
      <c r="AH38" s="668"/>
      <c r="AI38" s="668"/>
    </row>
    <row r="39" spans="1:35">
      <c r="D39" s="425" t="s">
        <v>76</v>
      </c>
      <c r="F39" s="425" t="s">
        <v>1699</v>
      </c>
      <c r="G39" s="425" t="s">
        <v>2906</v>
      </c>
      <c r="H39" s="425" t="s">
        <v>2552</v>
      </c>
      <c r="I39" s="425" t="s">
        <v>2475</v>
      </c>
      <c r="J39" s="425" t="s">
        <v>6</v>
      </c>
      <c r="K39" s="425" t="s">
        <v>2536</v>
      </c>
      <c r="O39" s="425" t="s">
        <v>1658</v>
      </c>
      <c r="P39" s="425" t="s">
        <v>208</v>
      </c>
      <c r="AC39" s="425" t="s">
        <v>2</v>
      </c>
      <c r="AE39" s="668"/>
      <c r="AF39" s="668"/>
      <c r="AG39" s="668"/>
      <c r="AH39" s="668"/>
      <c r="AI39" s="668"/>
    </row>
    <row r="40" spans="1:35">
      <c r="D40" s="425" t="s">
        <v>76</v>
      </c>
      <c r="F40" s="425" t="s">
        <v>1699</v>
      </c>
      <c r="G40" s="425" t="s">
        <v>2906</v>
      </c>
      <c r="H40" s="425" t="s">
        <v>2552</v>
      </c>
      <c r="I40" s="425" t="s">
        <v>2475</v>
      </c>
      <c r="J40" s="425" t="s">
        <v>6</v>
      </c>
      <c r="K40" s="425" t="s">
        <v>2537</v>
      </c>
      <c r="L40" s="425" t="s">
        <v>288</v>
      </c>
      <c r="P40" s="425" t="s">
        <v>208</v>
      </c>
      <c r="AC40" s="425" t="s">
        <v>2</v>
      </c>
      <c r="AE40" s="668"/>
      <c r="AF40" s="668"/>
      <c r="AG40" s="668"/>
      <c r="AH40" s="668"/>
      <c r="AI40" s="668"/>
    </row>
    <row r="41" spans="1:35">
      <c r="D41" s="425" t="s">
        <v>76</v>
      </c>
      <c r="F41" s="425" t="s">
        <v>1699</v>
      </c>
      <c r="G41" s="425" t="s">
        <v>2906</v>
      </c>
      <c r="H41" s="425" t="s">
        <v>2552</v>
      </c>
      <c r="I41" s="425" t="s">
        <v>2475</v>
      </c>
      <c r="J41" s="425" t="s">
        <v>6</v>
      </c>
      <c r="K41" s="425" t="s">
        <v>2537</v>
      </c>
      <c r="L41" s="425" t="s">
        <v>284</v>
      </c>
      <c r="P41" s="425" t="s">
        <v>208</v>
      </c>
      <c r="AC41" s="425" t="s">
        <v>2</v>
      </c>
      <c r="AE41" s="668"/>
      <c r="AF41" s="668"/>
      <c r="AG41" s="668"/>
      <c r="AH41" s="668"/>
      <c r="AI41" s="668"/>
    </row>
    <row r="42" spans="1:35">
      <c r="D42" s="425" t="s">
        <v>76</v>
      </c>
      <c r="F42" s="425" t="s">
        <v>1699</v>
      </c>
      <c r="G42" s="425" t="s">
        <v>2906</v>
      </c>
      <c r="H42" s="425" t="s">
        <v>2552</v>
      </c>
      <c r="I42" s="425" t="s">
        <v>2475</v>
      </c>
      <c r="J42" s="425" t="s">
        <v>6</v>
      </c>
      <c r="K42" s="425" t="s">
        <v>2537</v>
      </c>
      <c r="L42" s="425" t="s">
        <v>265</v>
      </c>
      <c r="P42" s="425" t="s">
        <v>208</v>
      </c>
      <c r="AC42" s="425" t="s">
        <v>2</v>
      </c>
      <c r="AE42" s="668"/>
      <c r="AF42" s="668"/>
      <c r="AG42" s="668"/>
      <c r="AH42" s="668"/>
      <c r="AI42" s="668"/>
    </row>
    <row r="43" spans="1:35">
      <c r="D43" s="425" t="s">
        <v>76</v>
      </c>
      <c r="F43" s="425" t="s">
        <v>1699</v>
      </c>
      <c r="G43" s="425" t="s">
        <v>2906</v>
      </c>
      <c r="H43" s="425" t="s">
        <v>2552</v>
      </c>
      <c r="I43" s="425" t="s">
        <v>2475</v>
      </c>
      <c r="J43" s="425" t="s">
        <v>6</v>
      </c>
      <c r="K43" s="425" t="s">
        <v>2476</v>
      </c>
      <c r="O43" s="425" t="s">
        <v>972</v>
      </c>
      <c r="P43" s="425" t="s">
        <v>208</v>
      </c>
      <c r="AC43" s="425" t="s">
        <v>2</v>
      </c>
      <c r="AE43" s="668"/>
      <c r="AF43" s="668"/>
      <c r="AG43" s="668"/>
      <c r="AH43" s="668"/>
      <c r="AI43" s="668"/>
    </row>
    <row r="44" spans="1:35">
      <c r="D44" s="425" t="s">
        <v>76</v>
      </c>
      <c r="F44" s="425" t="s">
        <v>1699</v>
      </c>
      <c r="G44" s="425" t="s">
        <v>2906</v>
      </c>
      <c r="H44" s="425" t="s">
        <v>2552</v>
      </c>
      <c r="I44" s="425" t="s">
        <v>2475</v>
      </c>
      <c r="J44" s="425" t="s">
        <v>6</v>
      </c>
      <c r="K44" s="425" t="s">
        <v>2476</v>
      </c>
      <c r="O44" s="425" t="s">
        <v>2936</v>
      </c>
      <c r="P44" s="425" t="s">
        <v>208</v>
      </c>
      <c r="AC44" s="425" t="s">
        <v>2</v>
      </c>
      <c r="AE44" s="668"/>
      <c r="AF44" s="668"/>
      <c r="AG44" s="668"/>
      <c r="AH44" s="668"/>
      <c r="AI44" s="668"/>
    </row>
    <row r="45" spans="1:35">
      <c r="D45" s="425" t="s">
        <v>76</v>
      </c>
      <c r="F45" s="425" t="s">
        <v>1699</v>
      </c>
      <c r="G45" s="425" t="s">
        <v>2906</v>
      </c>
      <c r="H45" s="425" t="s">
        <v>2552</v>
      </c>
      <c r="I45" s="425" t="s">
        <v>2273</v>
      </c>
      <c r="J45" s="425" t="s">
        <v>6</v>
      </c>
      <c r="K45" s="425" t="s">
        <v>2273</v>
      </c>
      <c r="P45" s="425" t="s">
        <v>212</v>
      </c>
      <c r="AC45" s="425" t="s">
        <v>2</v>
      </c>
      <c r="AE45" s="668"/>
      <c r="AF45" s="668"/>
      <c r="AG45" s="668"/>
      <c r="AH45" s="668"/>
      <c r="AI45" s="668"/>
    </row>
    <row r="46" spans="1:35">
      <c r="D46" s="425" t="s">
        <v>76</v>
      </c>
      <c r="F46" s="425" t="s">
        <v>1699</v>
      </c>
      <c r="G46" s="425" t="s">
        <v>2906</v>
      </c>
      <c r="H46" s="425" t="s">
        <v>2552</v>
      </c>
      <c r="I46" s="425" t="s">
        <v>1591</v>
      </c>
      <c r="J46" s="425" t="s">
        <v>6</v>
      </c>
      <c r="P46" s="425" t="s">
        <v>209</v>
      </c>
      <c r="AC46" s="425" t="s">
        <v>2</v>
      </c>
      <c r="AE46" s="668"/>
      <c r="AF46" s="668"/>
      <c r="AG46" s="668"/>
      <c r="AH46" s="668"/>
      <c r="AI46" s="668"/>
    </row>
    <row r="47" spans="1:35">
      <c r="D47" s="425" t="s">
        <v>76</v>
      </c>
      <c r="F47" s="425" t="s">
        <v>1699</v>
      </c>
      <c r="G47" s="425" t="s">
        <v>2906</v>
      </c>
      <c r="H47" s="425" t="s">
        <v>2552</v>
      </c>
      <c r="I47" s="425" t="s">
        <v>1005</v>
      </c>
      <c r="J47" s="425" t="s">
        <v>1</v>
      </c>
      <c r="K47" s="425" t="s">
        <v>2550</v>
      </c>
      <c r="P47" s="425" t="s">
        <v>205</v>
      </c>
      <c r="AC47" s="425" t="s">
        <v>2</v>
      </c>
      <c r="AE47" s="668"/>
      <c r="AF47" s="668"/>
      <c r="AG47" s="668"/>
      <c r="AH47" s="668"/>
      <c r="AI47" s="668"/>
    </row>
    <row r="49" spans="1:35" s="1" customFormat="1" ht="17.399999999999999">
      <c r="A49" s="2" t="s">
        <v>1651</v>
      </c>
      <c r="B49" s="2"/>
    </row>
    <row r="51" spans="1:35" s="1" customFormat="1" ht="13.8">
      <c r="A51" s="64"/>
      <c r="B51" s="72" t="s">
        <v>2553</v>
      </c>
    </row>
    <row r="53" spans="1:35">
      <c r="D53" s="425" t="s">
        <v>165</v>
      </c>
      <c r="F53" s="425" t="s">
        <v>1699</v>
      </c>
      <c r="G53" s="425" t="s">
        <v>2906</v>
      </c>
      <c r="H53" s="425" t="s">
        <v>2552</v>
      </c>
      <c r="I53" s="425" t="s">
        <v>2273</v>
      </c>
      <c r="J53" s="425" t="s">
        <v>6</v>
      </c>
      <c r="K53" s="425" t="s">
        <v>2273</v>
      </c>
      <c r="P53" s="672" t="s">
        <v>215</v>
      </c>
      <c r="AC53" s="425" t="s">
        <v>2</v>
      </c>
      <c r="AE53" s="668"/>
      <c r="AF53" s="668"/>
      <c r="AG53" s="668"/>
      <c r="AH53" s="668"/>
      <c r="AI53" s="668"/>
    </row>
    <row r="54" spans="1:35">
      <c r="D54" s="425" t="s">
        <v>165</v>
      </c>
      <c r="F54" s="425" t="s">
        <v>1699</v>
      </c>
      <c r="G54" s="425" t="s">
        <v>2906</v>
      </c>
      <c r="H54" s="425" t="s">
        <v>2552</v>
      </c>
      <c r="I54" s="425" t="s">
        <v>1591</v>
      </c>
      <c r="J54" s="425" t="s">
        <v>6</v>
      </c>
      <c r="P54" s="672" t="s">
        <v>215</v>
      </c>
      <c r="AC54" s="425" t="s">
        <v>2</v>
      </c>
      <c r="AE54" s="668"/>
      <c r="AF54" s="668"/>
      <c r="AG54" s="668"/>
      <c r="AH54" s="668"/>
      <c r="AI54" s="668"/>
    </row>
    <row r="55" spans="1:35">
      <c r="D55" s="425" t="s">
        <v>165</v>
      </c>
      <c r="F55" s="425" t="s">
        <v>1699</v>
      </c>
      <c r="G55" s="425" t="s">
        <v>2906</v>
      </c>
      <c r="H55" s="425" t="s">
        <v>2552</v>
      </c>
      <c r="I55" s="425" t="s">
        <v>1005</v>
      </c>
      <c r="J55" s="425" t="s">
        <v>1</v>
      </c>
      <c r="K55" s="425" t="s">
        <v>1663</v>
      </c>
      <c r="P55" s="425" t="s">
        <v>216</v>
      </c>
      <c r="AC55" s="425" t="s">
        <v>2</v>
      </c>
      <c r="AE55" s="668"/>
      <c r="AF55" s="668"/>
      <c r="AG55" s="668"/>
      <c r="AH55" s="668"/>
      <c r="AI55" s="668"/>
    </row>
    <row r="56" spans="1:35">
      <c r="D56" s="425" t="s">
        <v>165</v>
      </c>
      <c r="F56" s="425" t="s">
        <v>1699</v>
      </c>
      <c r="G56" s="425" t="s">
        <v>2906</v>
      </c>
      <c r="H56" s="425" t="s">
        <v>2552</v>
      </c>
      <c r="I56" s="425" t="s">
        <v>1005</v>
      </c>
      <c r="J56" s="425" t="s">
        <v>1</v>
      </c>
      <c r="K56" s="425" t="s">
        <v>2550</v>
      </c>
      <c r="P56" s="425" t="s">
        <v>216</v>
      </c>
      <c r="AC56" s="425" t="s">
        <v>2</v>
      </c>
      <c r="AE56" s="668"/>
      <c r="AF56" s="668"/>
      <c r="AG56" s="668"/>
      <c r="AH56" s="668"/>
      <c r="AI56" s="668"/>
    </row>
    <row r="57" spans="1:35">
      <c r="D57" s="425" t="s">
        <v>165</v>
      </c>
      <c r="F57" s="425" t="s">
        <v>1699</v>
      </c>
      <c r="G57" s="425" t="s">
        <v>2906</v>
      </c>
      <c r="H57" s="425" t="s">
        <v>2552</v>
      </c>
      <c r="I57" s="425" t="s">
        <v>1005</v>
      </c>
      <c r="J57" s="425" t="s">
        <v>1</v>
      </c>
      <c r="K57" s="58" t="s">
        <v>2875</v>
      </c>
      <c r="P57" s="425" t="s">
        <v>216</v>
      </c>
      <c r="AC57" s="425" t="s">
        <v>2</v>
      </c>
      <c r="AE57" s="668"/>
      <c r="AF57" s="668"/>
      <c r="AG57" s="668"/>
      <c r="AH57" s="668"/>
      <c r="AI57" s="668"/>
    </row>
    <row r="58" spans="1:35">
      <c r="D58" s="425" t="s">
        <v>165</v>
      </c>
      <c r="F58" s="425" t="s">
        <v>1699</v>
      </c>
      <c r="G58" s="425" t="s">
        <v>2906</v>
      </c>
      <c r="H58" s="425" t="s">
        <v>2552</v>
      </c>
      <c r="I58" s="425" t="s">
        <v>188</v>
      </c>
      <c r="J58" s="425" t="s">
        <v>1</v>
      </c>
      <c r="K58" s="425" t="s">
        <v>10</v>
      </c>
      <c r="P58" s="425" t="s">
        <v>216</v>
      </c>
      <c r="AC58" s="425" t="s">
        <v>2</v>
      </c>
      <c r="AE58" s="668"/>
      <c r="AF58" s="668"/>
      <c r="AG58" s="668"/>
      <c r="AH58" s="668"/>
      <c r="AI58" s="668"/>
    </row>
    <row r="60" spans="1:35" s="1" customFormat="1" ht="13.8">
      <c r="A60" s="64"/>
      <c r="B60" s="72" t="s">
        <v>2554</v>
      </c>
    </row>
    <row r="62" spans="1:35">
      <c r="D62" s="425" t="s">
        <v>165</v>
      </c>
      <c r="F62" s="425" t="s">
        <v>1699</v>
      </c>
      <c r="G62" s="425" t="s">
        <v>2906</v>
      </c>
      <c r="H62" s="425" t="s">
        <v>2552</v>
      </c>
      <c r="I62" s="425" t="s">
        <v>2273</v>
      </c>
      <c r="J62" s="425" t="s">
        <v>6</v>
      </c>
      <c r="K62" s="425" t="s">
        <v>2480</v>
      </c>
      <c r="P62" s="672" t="s">
        <v>215</v>
      </c>
      <c r="AC62" s="425" t="s">
        <v>2</v>
      </c>
      <c r="AE62" s="668"/>
      <c r="AF62" s="668"/>
      <c r="AG62" s="668"/>
      <c r="AH62" s="668"/>
      <c r="AI62" s="668"/>
    </row>
    <row r="63" spans="1:35">
      <c r="D63" s="425" t="s">
        <v>165</v>
      </c>
      <c r="F63" s="425" t="s">
        <v>1699</v>
      </c>
      <c r="G63" s="425" t="s">
        <v>2906</v>
      </c>
      <c r="H63" s="425" t="s">
        <v>2552</v>
      </c>
      <c r="I63" s="425" t="s">
        <v>1591</v>
      </c>
      <c r="J63" s="425" t="s">
        <v>6</v>
      </c>
      <c r="P63" s="672" t="s">
        <v>215</v>
      </c>
      <c r="AC63" s="425" t="s">
        <v>2</v>
      </c>
      <c r="AE63" s="668"/>
      <c r="AF63" s="668"/>
      <c r="AG63" s="668"/>
      <c r="AH63" s="668"/>
      <c r="AI63" s="668"/>
    </row>
    <row r="64" spans="1:35">
      <c r="D64" s="425" t="s">
        <v>76</v>
      </c>
      <c r="F64" s="425" t="s">
        <v>1699</v>
      </c>
      <c r="G64" s="425" t="s">
        <v>2906</v>
      </c>
      <c r="H64" s="425" t="s">
        <v>2552</v>
      </c>
      <c r="I64" s="425" t="s">
        <v>1005</v>
      </c>
      <c r="J64" s="425" t="s">
        <v>1</v>
      </c>
      <c r="K64" s="425" t="s">
        <v>2550</v>
      </c>
      <c r="P64" s="425" t="s">
        <v>216</v>
      </c>
      <c r="AC64" s="425" t="s">
        <v>2</v>
      </c>
      <c r="AE64" s="668"/>
      <c r="AF64" s="668"/>
      <c r="AG64" s="668"/>
      <c r="AH64" s="668"/>
      <c r="AI64" s="668"/>
    </row>
    <row r="66" spans="1:1" s="68" customFormat="1" ht="18">
      <c r="A66" s="69" t="s">
        <v>74</v>
      </c>
    </row>
  </sheetData>
  <mergeCells count="2">
    <mergeCell ref="AE5:AI5"/>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1" id="{00000000-000E-0000-0D00-00000B000000}">
            <xm:f>$AE$7&lt;='1.5 Universal Data'!$C$8</xm:f>
            <x14:dxf>
              <fill>
                <patternFill patternType="lightUp">
                  <bgColor theme="0"/>
                </patternFill>
              </fill>
            </x14:dxf>
          </x14:cfRule>
          <xm:sqref>AE13 AE16:AE34</xm:sqref>
        </x14:conditionalFormatting>
        <x14:conditionalFormatting xmlns:xm="http://schemas.microsoft.com/office/excel/2006/main">
          <x14:cfRule type="expression" priority="40" id="{00000000-000E-0000-0D00-00000A000000}">
            <xm:f>$AF$7&lt;='1.5 Universal Data'!$C$8</xm:f>
            <x14:dxf>
              <fill>
                <patternFill patternType="lightUp">
                  <bgColor theme="0"/>
                </patternFill>
              </fill>
            </x14:dxf>
          </x14:cfRule>
          <xm:sqref>AF13 AF16:AF34</xm:sqref>
        </x14:conditionalFormatting>
        <x14:conditionalFormatting xmlns:xm="http://schemas.microsoft.com/office/excel/2006/main">
          <x14:cfRule type="expression" priority="39" id="{00000000-000E-0000-0D00-000009000000}">
            <xm:f>$AG$7&lt;='1.5 Universal Data'!$C$8</xm:f>
            <x14:dxf>
              <fill>
                <patternFill patternType="lightUp">
                  <bgColor theme="0"/>
                </patternFill>
              </fill>
            </x14:dxf>
          </x14:cfRule>
          <xm:sqref>AG13 AG16:AG34</xm:sqref>
        </x14:conditionalFormatting>
        <x14:conditionalFormatting xmlns:xm="http://schemas.microsoft.com/office/excel/2006/main">
          <x14:cfRule type="expression" priority="38" id="{00000000-000E-0000-0D00-000008000000}">
            <xm:f>$AH$7&lt;='1.5 Universal Data'!$C$8</xm:f>
            <x14:dxf>
              <fill>
                <patternFill patternType="lightUp">
                  <bgColor theme="0"/>
                </patternFill>
              </fill>
            </x14:dxf>
          </x14:cfRule>
          <xm:sqref>AH13 AH16:AH34</xm:sqref>
        </x14:conditionalFormatting>
        <x14:conditionalFormatting xmlns:xm="http://schemas.microsoft.com/office/excel/2006/main">
          <x14:cfRule type="expression" priority="37" id="{00000000-000E-0000-0D00-000007000000}">
            <xm:f>$AI$7&lt;='1.5 Universal Data'!$C$8</xm:f>
            <x14:dxf>
              <fill>
                <patternFill patternType="lightUp">
                  <bgColor theme="0"/>
                </patternFill>
              </fill>
            </x14:dxf>
          </x14:cfRule>
          <xm:sqref>AI13 AI16:AI34</xm:sqref>
        </x14:conditionalFormatting>
        <x14:conditionalFormatting xmlns:xm="http://schemas.microsoft.com/office/excel/2006/main">
          <x14:cfRule type="expression" priority="30" id="{7BCC84A8-026B-4A9E-A078-0215911B2EA0}">
            <xm:f>$AE$7&lt;='1.5 Universal Data'!$C$8</xm:f>
            <x14:dxf>
              <fill>
                <patternFill patternType="lightUp">
                  <bgColor theme="0"/>
                </patternFill>
              </fill>
            </x14:dxf>
          </x14:cfRule>
          <xm:sqref>AE14</xm:sqref>
        </x14:conditionalFormatting>
        <x14:conditionalFormatting xmlns:xm="http://schemas.microsoft.com/office/excel/2006/main">
          <x14:cfRule type="expression" priority="29" id="{92853451-89F0-4DEB-9AEC-03865E8B1BD0}">
            <xm:f>$AF$7&lt;='1.5 Universal Data'!$C$8</xm:f>
            <x14:dxf>
              <fill>
                <patternFill patternType="lightUp">
                  <bgColor theme="0"/>
                </patternFill>
              </fill>
            </x14:dxf>
          </x14:cfRule>
          <xm:sqref>AF14</xm:sqref>
        </x14:conditionalFormatting>
        <x14:conditionalFormatting xmlns:xm="http://schemas.microsoft.com/office/excel/2006/main">
          <x14:cfRule type="expression" priority="28" id="{A3BD6279-F51A-41A2-981D-4159EC74006C}">
            <xm:f>$AG$7&lt;='1.5 Universal Data'!$C$8</xm:f>
            <x14:dxf>
              <fill>
                <patternFill patternType="lightUp">
                  <bgColor theme="0"/>
                </patternFill>
              </fill>
            </x14:dxf>
          </x14:cfRule>
          <xm:sqref>AG14</xm:sqref>
        </x14:conditionalFormatting>
        <x14:conditionalFormatting xmlns:xm="http://schemas.microsoft.com/office/excel/2006/main">
          <x14:cfRule type="expression" priority="27" id="{FB174F20-653B-49DF-B95D-4CD4485A6788}">
            <xm:f>$AH$7&lt;='1.5 Universal Data'!$C$8</xm:f>
            <x14:dxf>
              <fill>
                <patternFill patternType="lightUp">
                  <bgColor theme="0"/>
                </patternFill>
              </fill>
            </x14:dxf>
          </x14:cfRule>
          <xm:sqref>AH14</xm:sqref>
        </x14:conditionalFormatting>
        <x14:conditionalFormatting xmlns:xm="http://schemas.microsoft.com/office/excel/2006/main">
          <x14:cfRule type="expression" priority="26" id="{7FF97657-1CA7-4801-BA51-DAB68C085547}">
            <xm:f>$AI$7&lt;='1.5 Universal Data'!$C$8</xm:f>
            <x14:dxf>
              <fill>
                <patternFill patternType="lightUp">
                  <bgColor theme="0"/>
                </patternFill>
              </fill>
            </x14:dxf>
          </x14:cfRule>
          <xm:sqref>AI14</xm:sqref>
        </x14:conditionalFormatting>
        <x14:conditionalFormatting xmlns:xm="http://schemas.microsoft.com/office/excel/2006/main">
          <x14:cfRule type="expression" priority="10" id="{9E3ED124-2482-47CD-A0ED-2DCE6F1B19AF}">
            <xm:f>$AE$7&lt;='1.5 Universal Data'!$C$8</xm:f>
            <x14:dxf>
              <fill>
                <patternFill patternType="lightUp">
                  <bgColor theme="0"/>
                </patternFill>
              </fill>
            </x14:dxf>
          </x14:cfRule>
          <xm:sqref>AE62:AE64</xm:sqref>
        </x14:conditionalFormatting>
        <x14:conditionalFormatting xmlns:xm="http://schemas.microsoft.com/office/excel/2006/main">
          <x14:cfRule type="expression" priority="9" id="{21E0E3FA-4773-40A3-8FF5-A7A63DD5514B}">
            <xm:f>$AF$7&lt;='1.5 Universal Data'!$C$8</xm:f>
            <x14:dxf>
              <fill>
                <patternFill patternType="lightUp">
                  <bgColor theme="0"/>
                </patternFill>
              </fill>
            </x14:dxf>
          </x14:cfRule>
          <xm:sqref>AF62:AF64</xm:sqref>
        </x14:conditionalFormatting>
        <x14:conditionalFormatting xmlns:xm="http://schemas.microsoft.com/office/excel/2006/main">
          <x14:cfRule type="expression" priority="8" id="{0729EEAE-C131-4605-8C67-5A46FEFCF956}">
            <xm:f>$AG$7&lt;='1.5 Universal Data'!$C$8</xm:f>
            <x14:dxf>
              <fill>
                <patternFill patternType="lightUp">
                  <bgColor theme="0"/>
                </patternFill>
              </fill>
            </x14:dxf>
          </x14:cfRule>
          <xm:sqref>AG62:AG64</xm:sqref>
        </x14:conditionalFormatting>
        <x14:conditionalFormatting xmlns:xm="http://schemas.microsoft.com/office/excel/2006/main">
          <x14:cfRule type="expression" priority="7" id="{1193125E-F575-4B2E-B424-804CEFF357F7}">
            <xm:f>$AH$7&lt;='1.5 Universal Data'!$C$8</xm:f>
            <x14:dxf>
              <fill>
                <patternFill patternType="lightUp">
                  <bgColor theme="0"/>
                </patternFill>
              </fill>
            </x14:dxf>
          </x14:cfRule>
          <xm:sqref>AH62:AH64</xm:sqref>
        </x14:conditionalFormatting>
        <x14:conditionalFormatting xmlns:xm="http://schemas.microsoft.com/office/excel/2006/main">
          <x14:cfRule type="expression" priority="6" id="{E5FA5D67-5845-4B66-9FAB-AAC3DCD0B32F}">
            <xm:f>$AI$7&lt;='1.5 Universal Data'!$C$8</xm:f>
            <x14:dxf>
              <fill>
                <patternFill patternType="lightUp">
                  <bgColor theme="0"/>
                </patternFill>
              </fill>
            </x14:dxf>
          </x14:cfRule>
          <xm:sqref>AI62:AI64</xm:sqref>
        </x14:conditionalFormatting>
        <x14:conditionalFormatting xmlns:xm="http://schemas.microsoft.com/office/excel/2006/main">
          <x14:cfRule type="expression" priority="20" id="{DA8DA902-A997-4612-BFAE-F3B9F81EF2B1}">
            <xm:f>$AE$7&lt;='1.5 Universal Data'!$C$8</xm:f>
            <x14:dxf>
              <fill>
                <patternFill patternType="lightUp">
                  <bgColor theme="0"/>
                </patternFill>
              </fill>
            </x14:dxf>
          </x14:cfRule>
          <xm:sqref>AE38:AE47</xm:sqref>
        </x14:conditionalFormatting>
        <x14:conditionalFormatting xmlns:xm="http://schemas.microsoft.com/office/excel/2006/main">
          <x14:cfRule type="expression" priority="19" id="{ED4908C5-4122-4D27-8EB3-60D6D89A82E5}">
            <xm:f>$AF$7&lt;='1.5 Universal Data'!$C$8</xm:f>
            <x14:dxf>
              <fill>
                <patternFill patternType="lightUp">
                  <bgColor theme="0"/>
                </patternFill>
              </fill>
            </x14:dxf>
          </x14:cfRule>
          <xm:sqref>AF38:AF47</xm:sqref>
        </x14:conditionalFormatting>
        <x14:conditionalFormatting xmlns:xm="http://schemas.microsoft.com/office/excel/2006/main">
          <x14:cfRule type="expression" priority="18" id="{B88B8A90-AD36-4B9E-B721-9768B892F6A5}">
            <xm:f>$AG$7&lt;='1.5 Universal Data'!$C$8</xm:f>
            <x14:dxf>
              <fill>
                <patternFill patternType="lightUp">
                  <bgColor theme="0"/>
                </patternFill>
              </fill>
            </x14:dxf>
          </x14:cfRule>
          <xm:sqref>AG38:AG47</xm:sqref>
        </x14:conditionalFormatting>
        <x14:conditionalFormatting xmlns:xm="http://schemas.microsoft.com/office/excel/2006/main">
          <x14:cfRule type="expression" priority="17" id="{3D735F69-919A-4053-B524-C3EF05DC665C}">
            <xm:f>$AH$7&lt;='1.5 Universal Data'!$C$8</xm:f>
            <x14:dxf>
              <fill>
                <patternFill patternType="lightUp">
                  <bgColor theme="0"/>
                </patternFill>
              </fill>
            </x14:dxf>
          </x14:cfRule>
          <xm:sqref>AH38:AH47</xm:sqref>
        </x14:conditionalFormatting>
        <x14:conditionalFormatting xmlns:xm="http://schemas.microsoft.com/office/excel/2006/main">
          <x14:cfRule type="expression" priority="16" id="{C633B18D-CED0-4DF0-8045-E850A2E74122}">
            <xm:f>$AI$7&lt;='1.5 Universal Data'!$C$8</xm:f>
            <x14:dxf>
              <fill>
                <patternFill patternType="lightUp">
                  <bgColor theme="0"/>
                </patternFill>
              </fill>
            </x14:dxf>
          </x14:cfRule>
          <xm:sqref>AI38:AI47</xm:sqref>
        </x14:conditionalFormatting>
        <x14:conditionalFormatting xmlns:xm="http://schemas.microsoft.com/office/excel/2006/main">
          <x14:cfRule type="expression" priority="15" id="{ACAEDA62-9611-40A7-84BF-89F6CDD49997}">
            <xm:f>$AE$7&lt;='1.5 Universal Data'!$C$8</xm:f>
            <x14:dxf>
              <fill>
                <patternFill patternType="lightUp">
                  <bgColor theme="0"/>
                </patternFill>
              </fill>
            </x14:dxf>
          </x14:cfRule>
          <xm:sqref>AE53:AE58</xm:sqref>
        </x14:conditionalFormatting>
        <x14:conditionalFormatting xmlns:xm="http://schemas.microsoft.com/office/excel/2006/main">
          <x14:cfRule type="expression" priority="14" id="{BB7C069D-2870-4872-8837-C29C8967DC58}">
            <xm:f>$AF$7&lt;='1.5 Universal Data'!$C$8</xm:f>
            <x14:dxf>
              <fill>
                <patternFill patternType="lightUp">
                  <bgColor theme="0"/>
                </patternFill>
              </fill>
            </x14:dxf>
          </x14:cfRule>
          <xm:sqref>AF53:AF58</xm:sqref>
        </x14:conditionalFormatting>
        <x14:conditionalFormatting xmlns:xm="http://schemas.microsoft.com/office/excel/2006/main">
          <x14:cfRule type="expression" priority="13" id="{A2BC5D38-0E70-437A-ABB3-8C6FD6E15BB1}">
            <xm:f>$AG$7&lt;='1.5 Universal Data'!$C$8</xm:f>
            <x14:dxf>
              <fill>
                <patternFill patternType="lightUp">
                  <bgColor theme="0"/>
                </patternFill>
              </fill>
            </x14:dxf>
          </x14:cfRule>
          <xm:sqref>AG53:AG58</xm:sqref>
        </x14:conditionalFormatting>
        <x14:conditionalFormatting xmlns:xm="http://schemas.microsoft.com/office/excel/2006/main">
          <x14:cfRule type="expression" priority="12" id="{2CBA4A7F-1DA8-4079-B845-C381EE7C5C9C}">
            <xm:f>$AH$7&lt;='1.5 Universal Data'!$C$8</xm:f>
            <x14:dxf>
              <fill>
                <patternFill patternType="lightUp">
                  <bgColor theme="0"/>
                </patternFill>
              </fill>
            </x14:dxf>
          </x14:cfRule>
          <xm:sqref>AH53:AH58</xm:sqref>
        </x14:conditionalFormatting>
        <x14:conditionalFormatting xmlns:xm="http://schemas.microsoft.com/office/excel/2006/main">
          <x14:cfRule type="expression" priority="11" id="{45C910CD-34E8-4B98-AFF2-AA9632614642}">
            <xm:f>$AI$7&lt;='1.5 Universal Data'!$C$8</xm:f>
            <x14:dxf>
              <fill>
                <patternFill patternType="lightUp">
                  <bgColor theme="0"/>
                </patternFill>
              </fill>
            </x14:dxf>
          </x14:cfRule>
          <xm:sqref>AI53:AI58</xm:sqref>
        </x14:conditionalFormatting>
        <x14:conditionalFormatting xmlns:xm="http://schemas.microsoft.com/office/excel/2006/main">
          <x14:cfRule type="expression" priority="5" id="{4C546CCC-65FE-4451-8A90-FDC0EE723094}">
            <xm:f>$AE$7&lt;='1.5 Universal Data'!$C$8</xm:f>
            <x14:dxf>
              <fill>
                <patternFill patternType="lightUp">
                  <bgColor theme="0"/>
                </patternFill>
              </fill>
            </x14:dxf>
          </x14:cfRule>
          <xm:sqref>AE15</xm:sqref>
        </x14:conditionalFormatting>
        <x14:conditionalFormatting xmlns:xm="http://schemas.microsoft.com/office/excel/2006/main">
          <x14:cfRule type="expression" priority="4" id="{C9149476-38AE-452B-9C6C-232FA1791E6D}">
            <xm:f>$AF$7&lt;='1.5 Universal Data'!$C$8</xm:f>
            <x14:dxf>
              <fill>
                <patternFill patternType="lightUp">
                  <bgColor theme="0"/>
                </patternFill>
              </fill>
            </x14:dxf>
          </x14:cfRule>
          <xm:sqref>AF15</xm:sqref>
        </x14:conditionalFormatting>
        <x14:conditionalFormatting xmlns:xm="http://schemas.microsoft.com/office/excel/2006/main">
          <x14:cfRule type="expression" priority="3" id="{3A5C9E1A-1FF2-400A-ACBC-94CC72EC6DCF}">
            <xm:f>$AG$7&lt;='1.5 Universal Data'!$C$8</xm:f>
            <x14:dxf>
              <fill>
                <patternFill patternType="lightUp">
                  <bgColor theme="0"/>
                </patternFill>
              </fill>
            </x14:dxf>
          </x14:cfRule>
          <xm:sqref>AG15</xm:sqref>
        </x14:conditionalFormatting>
        <x14:conditionalFormatting xmlns:xm="http://schemas.microsoft.com/office/excel/2006/main">
          <x14:cfRule type="expression" priority="2" id="{0C78519C-F68C-459A-AD05-3B61E714904C}">
            <xm:f>$AH$7&lt;='1.5 Universal Data'!$C$8</xm:f>
            <x14:dxf>
              <fill>
                <patternFill patternType="lightUp">
                  <bgColor theme="0"/>
                </patternFill>
              </fill>
            </x14:dxf>
          </x14:cfRule>
          <xm:sqref>AH15</xm:sqref>
        </x14:conditionalFormatting>
        <x14:conditionalFormatting xmlns:xm="http://schemas.microsoft.com/office/excel/2006/main">
          <x14:cfRule type="expression" priority="1" id="{1159D068-C788-4E10-9632-E0C88F0A9FA7}">
            <xm:f>$AI$7&lt;='1.5 Universal Data'!$C$8</xm:f>
            <x14:dxf>
              <fill>
                <patternFill patternType="lightUp">
                  <bgColor theme="0"/>
                </patternFill>
              </fill>
            </x14:dxf>
          </x14:cfRule>
          <xm:sqref>AI15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47"/>
  <sheetViews>
    <sheetView topLeftCell="A10" zoomScale="80" zoomScaleNormal="80" workbookViewId="0"/>
  </sheetViews>
  <sheetFormatPr defaultColWidth="9.21875" defaultRowHeight="14.4"/>
  <cols>
    <col min="1" max="3" width="1.77734375" style="425" customWidth="1"/>
    <col min="4" max="4" width="8.21875" style="425" customWidth="1"/>
    <col min="5" max="5" width="5" style="425" bestFit="1" customWidth="1"/>
    <col min="6" max="6" width="24.44140625" style="425" bestFit="1" customWidth="1"/>
    <col min="7" max="7" width="5.44140625" style="425" bestFit="1" customWidth="1"/>
    <col min="8" max="8" width="5" style="425" customWidth="1"/>
    <col min="9" max="9" width="18.44140625" style="425" bestFit="1" customWidth="1"/>
    <col min="10" max="10" width="9.44140625" style="425" bestFit="1" customWidth="1"/>
    <col min="11" max="11" width="23.77734375" style="425" bestFit="1" customWidth="1"/>
    <col min="12" max="12" width="23.44140625" style="425" bestFit="1" customWidth="1"/>
    <col min="13" max="13" width="11.44140625" style="425" bestFit="1" customWidth="1"/>
    <col min="14" max="14" width="1.77734375" style="425" hidden="1" customWidth="1"/>
    <col min="15" max="15" width="28.21875" style="425" bestFit="1" customWidth="1"/>
    <col min="16" max="16" width="7.44140625" style="425" customWidth="1"/>
    <col min="17" max="26" width="1.77734375" style="425" hidden="1" customWidth="1"/>
    <col min="27" max="27" width="19.44140625" style="425" bestFit="1" customWidth="1"/>
    <col min="28" max="28" width="70.77734375" style="425" customWidth="1"/>
    <col min="29" max="29" width="6.21875" style="425" bestFit="1" customWidth="1"/>
    <col min="30" max="30" width="7.77734375" style="425" customWidth="1"/>
    <col min="31" max="16384" width="9.21875" style="425"/>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3047</v>
      </c>
    </row>
    <row r="5" spans="1:36">
      <c r="AE5" s="1537" t="s">
        <v>2456</v>
      </c>
      <c r="AF5" s="1537"/>
      <c r="AG5" s="1537"/>
      <c r="AH5" s="1537"/>
      <c r="AI5" s="1537"/>
      <c r="AJ5" s="65"/>
    </row>
    <row r="6" spans="1:36">
      <c r="AE6" s="1534" t="s">
        <v>107</v>
      </c>
      <c r="AF6" s="1535"/>
      <c r="AG6" s="1535"/>
      <c r="AH6" s="1535"/>
      <c r="AI6" s="1536"/>
    </row>
    <row r="7" spans="1:36" s="65" customFormat="1">
      <c r="D7" s="81" t="s">
        <v>106</v>
      </c>
      <c r="E7" s="81" t="s">
        <v>67</v>
      </c>
      <c r="F7" s="81" t="s">
        <v>2507</v>
      </c>
      <c r="G7" s="81" t="s">
        <v>1237</v>
      </c>
      <c r="H7" s="81" t="s">
        <v>2510</v>
      </c>
      <c r="I7" s="81" t="s">
        <v>105</v>
      </c>
      <c r="J7" s="81" t="s">
        <v>104</v>
      </c>
      <c r="K7" s="81" t="s">
        <v>103</v>
      </c>
      <c r="L7" s="81" t="s">
        <v>102</v>
      </c>
      <c r="M7" s="81" t="s">
        <v>101</v>
      </c>
      <c r="N7" s="81"/>
      <c r="O7" s="81" t="s">
        <v>99</v>
      </c>
      <c r="P7" s="81" t="s">
        <v>98</v>
      </c>
      <c r="Q7" s="81"/>
      <c r="R7" s="81"/>
      <c r="S7" s="81"/>
      <c r="T7" s="81"/>
      <c r="U7" s="81"/>
      <c r="V7" s="81"/>
      <c r="W7" s="81"/>
      <c r="X7" s="81"/>
      <c r="Y7" s="81"/>
      <c r="Z7" s="81"/>
      <c r="AA7" s="81" t="s">
        <v>3048</v>
      </c>
      <c r="AB7" s="81" t="s">
        <v>3049</v>
      </c>
      <c r="AC7" s="65" t="s">
        <v>4</v>
      </c>
      <c r="AD7" s="425"/>
      <c r="AE7" s="78">
        <v>2022</v>
      </c>
      <c r="AF7" s="77">
        <v>2023</v>
      </c>
      <c r="AG7" s="77">
        <v>2024</v>
      </c>
      <c r="AH7" s="77">
        <v>2025</v>
      </c>
      <c r="AI7" s="76">
        <v>2026</v>
      </c>
      <c r="AJ7" s="425"/>
    </row>
    <row r="8" spans="1:36">
      <c r="S8" s="65"/>
      <c r="T8" s="65"/>
      <c r="U8" s="65"/>
      <c r="V8" s="65"/>
    </row>
    <row r="9" spans="1:36" s="1" customFormat="1" ht="17.399999999999999">
      <c r="A9" s="2" t="s">
        <v>1652</v>
      </c>
      <c r="B9" s="2"/>
    </row>
    <row r="11" spans="1:36" s="1" customFormat="1" ht="13.8">
      <c r="A11" s="64"/>
      <c r="B11" s="72" t="s">
        <v>2976</v>
      </c>
    </row>
    <row r="13" spans="1:36">
      <c r="D13" s="425" t="s">
        <v>76</v>
      </c>
      <c r="E13" s="425" t="s">
        <v>67</v>
      </c>
      <c r="F13" s="425" t="s">
        <v>240</v>
      </c>
      <c r="G13" s="425" t="s">
        <v>2906</v>
      </c>
      <c r="H13" s="425" t="s">
        <v>11</v>
      </c>
      <c r="I13" s="425" t="s">
        <v>1657</v>
      </c>
      <c r="J13" s="425" t="s">
        <v>6</v>
      </c>
      <c r="K13" s="425" t="s">
        <v>2536</v>
      </c>
      <c r="L13" s="425" t="s">
        <v>221</v>
      </c>
      <c r="M13" s="425" t="s">
        <v>99</v>
      </c>
      <c r="O13" s="425" t="s">
        <v>2900</v>
      </c>
      <c r="P13" s="108" t="s">
        <v>202</v>
      </c>
      <c r="AA13" s="75"/>
      <c r="AB13" s="1306"/>
      <c r="AC13" s="425" t="s">
        <v>2</v>
      </c>
      <c r="AE13" s="87">
        <f>SUMIFS('6.1 Capex_summary'!AE$9:AE$1040,'6.1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F13" s="87">
        <f>SUMIFS('6.1 Capex_summary'!AF$9:AF$1040,'6.1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G13" s="87">
        <f>SUMIFS('6.1 Capex_summary'!AG$9:AG$1040,'6.1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H13" s="87">
        <f>SUMIFS('6.1 Capex_summary'!AH$9:AH$1040,'6.1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I13" s="87">
        <f>SUMIFS('6.1 Capex_summary'!AI$9:AI$1040,'6.1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row>
    <row r="14" spans="1:36">
      <c r="D14" s="425" t="s">
        <v>76</v>
      </c>
      <c r="E14" s="425" t="s">
        <v>67</v>
      </c>
      <c r="F14" s="425" t="s">
        <v>240</v>
      </c>
      <c r="G14" s="425" t="s">
        <v>2906</v>
      </c>
      <c r="H14" s="425" t="s">
        <v>11</v>
      </c>
      <c r="I14" s="425" t="s">
        <v>1657</v>
      </c>
      <c r="J14" s="425" t="s">
        <v>6</v>
      </c>
      <c r="K14" s="425" t="s">
        <v>2536</v>
      </c>
      <c r="L14" s="425" t="s">
        <v>254</v>
      </c>
      <c r="M14" s="425" t="s">
        <v>99</v>
      </c>
      <c r="O14" s="425" t="s">
        <v>2900</v>
      </c>
      <c r="P14" s="108" t="s">
        <v>202</v>
      </c>
      <c r="AA14" s="75"/>
      <c r="AB14" s="1306"/>
      <c r="AC14" s="425" t="s">
        <v>2</v>
      </c>
      <c r="AE14" s="87">
        <f>SUMIFS('6.1 Capex_summary'!AE$9:AE$1040,'6.1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c r="AF14" s="87">
        <f>SUMIFS('6.1 Capex_summary'!AF$9:AF$1040,'6.1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c r="AG14" s="87">
        <f>SUMIFS('6.1 Capex_summary'!AG$9:AG$1040,'6.1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c r="AH14" s="87">
        <f>SUMIFS('6.1 Capex_summary'!AH$9:AH$1040,'6.1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c r="AI14" s="87">
        <f>SUMIFS('6.1 Capex_summary'!AI$9:AI$1040,'6.1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row>
    <row r="15" spans="1:36">
      <c r="D15" s="425" t="s">
        <v>76</v>
      </c>
      <c r="E15" s="425" t="s">
        <v>67</v>
      </c>
      <c r="F15" s="425" t="s">
        <v>240</v>
      </c>
      <c r="G15" s="425" t="s">
        <v>2906</v>
      </c>
      <c r="H15" s="425" t="s">
        <v>11</v>
      </c>
      <c r="I15" s="425" t="s">
        <v>1657</v>
      </c>
      <c r="J15" s="425" t="s">
        <v>6</v>
      </c>
      <c r="K15" s="425" t="s">
        <v>2536</v>
      </c>
      <c r="L15" s="425" t="s">
        <v>980</v>
      </c>
      <c r="M15" s="425" t="s">
        <v>99</v>
      </c>
      <c r="O15" s="425" t="s">
        <v>2900</v>
      </c>
      <c r="P15" s="108" t="s">
        <v>202</v>
      </c>
      <c r="AA15" s="75"/>
      <c r="AB15" s="1306"/>
      <c r="AC15" s="425" t="s">
        <v>2</v>
      </c>
      <c r="AE15" s="87">
        <f>SUMIFS('6.1 Capex_summary'!AE$9:AE$1040,'6.1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c r="AF15" s="87">
        <f>SUMIFS('6.1 Capex_summary'!AF$9:AF$1040,'6.1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c r="AG15" s="87">
        <f>SUMIFS('6.1 Capex_summary'!AG$9:AG$1040,'6.1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c r="AH15" s="87">
        <f>SUMIFS('6.1 Capex_summary'!AH$9:AH$1040,'6.1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c r="AI15" s="87">
        <f>SUMIFS('6.1 Capex_summary'!AI$9:AI$1040,'6.1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row>
    <row r="16" spans="1:36">
      <c r="D16" s="425" t="s">
        <v>76</v>
      </c>
      <c r="E16" s="425" t="s">
        <v>67</v>
      </c>
      <c r="F16" s="425" t="s">
        <v>240</v>
      </c>
      <c r="G16" s="425" t="s">
        <v>2906</v>
      </c>
      <c r="H16" s="425" t="s">
        <v>11</v>
      </c>
      <c r="I16" s="425" t="s">
        <v>1657</v>
      </c>
      <c r="J16" s="425" t="s">
        <v>6</v>
      </c>
      <c r="K16" s="425" t="s">
        <v>2536</v>
      </c>
      <c r="L16" s="425" t="s">
        <v>253</v>
      </c>
      <c r="M16" s="425" t="s">
        <v>99</v>
      </c>
      <c r="O16" s="425" t="s">
        <v>2900</v>
      </c>
      <c r="P16" s="108" t="s">
        <v>202</v>
      </c>
      <c r="AA16" s="75"/>
      <c r="AB16" s="1306"/>
      <c r="AC16" s="425" t="s">
        <v>2</v>
      </c>
      <c r="AE16" s="87">
        <f>SUMIFS('6.1 Capex_summary'!AE$9:AE$1040,'6.1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c r="AF16" s="87">
        <f>SUMIFS('6.1 Capex_summary'!AF$9:AF$1040,'6.1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c r="AG16" s="87">
        <f>SUMIFS('6.1 Capex_summary'!AG$9:AG$1040,'6.1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c r="AH16" s="87">
        <f>SUMIFS('6.1 Capex_summary'!AH$9:AH$1040,'6.1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c r="AI16" s="87">
        <f>SUMIFS('6.1 Capex_summary'!AI$9:AI$1040,'6.1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row>
    <row r="17" spans="4:35">
      <c r="D17" s="425" t="s">
        <v>76</v>
      </c>
      <c r="E17" s="425" t="s">
        <v>67</v>
      </c>
      <c r="F17" s="425" t="s">
        <v>240</v>
      </c>
      <c r="G17" s="425" t="s">
        <v>2906</v>
      </c>
      <c r="H17" s="425" t="s">
        <v>11</v>
      </c>
      <c r="I17" s="425" t="s">
        <v>1657</v>
      </c>
      <c r="J17" s="425" t="s">
        <v>6</v>
      </c>
      <c r="K17" s="425" t="s">
        <v>2536</v>
      </c>
      <c r="L17" s="425" t="s">
        <v>1009</v>
      </c>
      <c r="M17" s="425" t="s">
        <v>99</v>
      </c>
      <c r="O17" s="425" t="s">
        <v>2900</v>
      </c>
      <c r="P17" s="108" t="s">
        <v>202</v>
      </c>
      <c r="AA17" s="75"/>
      <c r="AB17" s="1306"/>
      <c r="AC17" s="425" t="s">
        <v>2</v>
      </c>
      <c r="AE17" s="87">
        <f>SUMIFS('6.1 Capex_summary'!AE$9:AE$1040,'6.1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c r="AF17" s="87">
        <f>SUMIFS('6.1 Capex_summary'!AF$9:AF$1040,'6.1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c r="AG17" s="87">
        <f>SUMIFS('6.1 Capex_summary'!AG$9:AG$1040,'6.1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c r="AH17" s="87">
        <f>SUMIFS('6.1 Capex_summary'!AH$9:AH$1040,'6.1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c r="AI17" s="87">
        <f>SUMIFS('6.1 Capex_summary'!AI$9:AI$1040,'6.1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row>
    <row r="18" spans="4:35">
      <c r="D18" s="425" t="s">
        <v>76</v>
      </c>
      <c r="E18" s="425" t="s">
        <v>67</v>
      </c>
      <c r="F18" s="425" t="s">
        <v>240</v>
      </c>
      <c r="G18" s="425" t="s">
        <v>2906</v>
      </c>
      <c r="H18" s="425" t="s">
        <v>11</v>
      </c>
      <c r="I18" s="425" t="s">
        <v>1657</v>
      </c>
      <c r="J18" s="425" t="s">
        <v>6</v>
      </c>
      <c r="K18" s="425" t="s">
        <v>2537</v>
      </c>
      <c r="L18" s="425" t="s">
        <v>224</v>
      </c>
      <c r="M18" s="425" t="s">
        <v>99</v>
      </c>
      <c r="O18" s="425" t="s">
        <v>794</v>
      </c>
      <c r="P18" s="108" t="s">
        <v>202</v>
      </c>
      <c r="AA18" s="75"/>
      <c r="AB18" s="1306"/>
      <c r="AC18" s="425" t="s">
        <v>2</v>
      </c>
      <c r="AE18" s="87">
        <f>SUMIFS('6.1 Capex_summary'!AE$9:AE$1040,'6.1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c r="AF18" s="87">
        <f>SUMIFS('6.1 Capex_summary'!AF$9:AF$1040,'6.1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c r="AG18" s="87">
        <f>SUMIFS('6.1 Capex_summary'!AG$9:AG$1040,'6.1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c r="AH18" s="87">
        <f>SUMIFS('6.1 Capex_summary'!AH$9:AH$1040,'6.1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c r="AI18" s="87">
        <f>SUMIFS('6.1 Capex_summary'!AI$9:AI$1040,'6.1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row>
    <row r="19" spans="4:35">
      <c r="D19" s="425" t="s">
        <v>76</v>
      </c>
      <c r="E19" s="425" t="s">
        <v>67</v>
      </c>
      <c r="F19" s="425" t="s">
        <v>240</v>
      </c>
      <c r="G19" s="425" t="s">
        <v>2906</v>
      </c>
      <c r="H19" s="425" t="s">
        <v>11</v>
      </c>
      <c r="I19" s="425" t="s">
        <v>1657</v>
      </c>
      <c r="J19" s="425" t="s">
        <v>6</v>
      </c>
      <c r="K19" s="425" t="s">
        <v>2537</v>
      </c>
      <c r="L19" s="425" t="s">
        <v>288</v>
      </c>
      <c r="M19" s="425" t="s">
        <v>99</v>
      </c>
      <c r="O19" s="425" t="s">
        <v>794</v>
      </c>
      <c r="P19" s="108" t="s">
        <v>202</v>
      </c>
      <c r="AA19" s="75"/>
      <c r="AB19" s="1306"/>
      <c r="AC19" s="425" t="s">
        <v>2</v>
      </c>
      <c r="AE19" s="87">
        <f>SUMIFS('6.1 Capex_summary'!AE$9:AE$1040,'6.1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c r="AF19" s="87">
        <f>SUMIFS('6.1 Capex_summary'!AF$9:AF$1040,'6.1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c r="AG19" s="87">
        <f>SUMIFS('6.1 Capex_summary'!AG$9:AG$1040,'6.1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c r="AH19" s="87">
        <f>SUMIFS('6.1 Capex_summary'!AH$9:AH$1040,'6.1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c r="AI19" s="87">
        <f>SUMIFS('6.1 Capex_summary'!AI$9:AI$1040,'6.1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row>
    <row r="20" spans="4:35">
      <c r="D20" s="425" t="s">
        <v>76</v>
      </c>
      <c r="E20" s="425" t="s">
        <v>67</v>
      </c>
      <c r="F20" s="425" t="s">
        <v>240</v>
      </c>
      <c r="G20" s="425" t="s">
        <v>2906</v>
      </c>
      <c r="H20" s="425" t="s">
        <v>11</v>
      </c>
      <c r="I20" s="425" t="s">
        <v>1657</v>
      </c>
      <c r="J20" s="425" t="s">
        <v>6</v>
      </c>
      <c r="K20" s="425" t="s">
        <v>2537</v>
      </c>
      <c r="L20" s="425" t="s">
        <v>228</v>
      </c>
      <c r="M20" s="425" t="s">
        <v>99</v>
      </c>
      <c r="O20" s="425" t="s">
        <v>794</v>
      </c>
      <c r="P20" s="108" t="s">
        <v>202</v>
      </c>
      <c r="AA20" s="75"/>
      <c r="AB20" s="1306"/>
      <c r="AC20" s="425" t="s">
        <v>2</v>
      </c>
      <c r="AE20" s="87">
        <f>SUMIFS('6.1 Capex_summary'!AE$9:AE$1040,'6.1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c r="AF20" s="87">
        <f>SUMIFS('6.1 Capex_summary'!AF$9:AF$1040,'6.1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c r="AG20" s="87">
        <f>SUMIFS('6.1 Capex_summary'!AG$9:AG$1040,'6.1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c r="AH20" s="87">
        <f>SUMIFS('6.1 Capex_summary'!AH$9:AH$1040,'6.1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c r="AI20" s="87">
        <f>SUMIFS('6.1 Capex_summary'!AI$9:AI$1040,'6.1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row>
    <row r="21" spans="4:35">
      <c r="D21" s="425" t="s">
        <v>76</v>
      </c>
      <c r="E21" s="425" t="s">
        <v>67</v>
      </c>
      <c r="F21" s="425" t="s">
        <v>240</v>
      </c>
      <c r="G21" s="425" t="s">
        <v>2906</v>
      </c>
      <c r="H21" s="425" t="s">
        <v>11</v>
      </c>
      <c r="I21" s="425" t="s">
        <v>1657</v>
      </c>
      <c r="J21" s="425" t="s">
        <v>6</v>
      </c>
      <c r="K21" s="425" t="s">
        <v>2537</v>
      </c>
      <c r="L21" s="425" t="s">
        <v>284</v>
      </c>
      <c r="M21" s="425" t="s">
        <v>99</v>
      </c>
      <c r="O21" s="425" t="s">
        <v>794</v>
      </c>
      <c r="P21" s="108" t="s">
        <v>202</v>
      </c>
      <c r="AA21" s="75"/>
      <c r="AB21" s="1306"/>
      <c r="AC21" s="425" t="s">
        <v>2</v>
      </c>
      <c r="AE21" s="87">
        <f>SUMIFS('6.1 Capex_summary'!AE$9:AE$1040,'6.1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c r="AF21" s="87">
        <f>SUMIFS('6.1 Capex_summary'!AF$9:AF$1040,'6.1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c r="AG21" s="87">
        <f>SUMIFS('6.1 Capex_summary'!AG$9:AG$1040,'6.1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c r="AH21" s="87">
        <f>SUMIFS('6.1 Capex_summary'!AH$9:AH$1040,'6.1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c r="AI21" s="87">
        <f>SUMIFS('6.1 Capex_summary'!AI$9:AI$1040,'6.1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row>
    <row r="22" spans="4:35">
      <c r="D22" s="425" t="s">
        <v>76</v>
      </c>
      <c r="E22" s="425" t="s">
        <v>67</v>
      </c>
      <c r="F22" s="425" t="s">
        <v>240</v>
      </c>
      <c r="G22" s="425" t="s">
        <v>2906</v>
      </c>
      <c r="H22" s="425" t="s">
        <v>11</v>
      </c>
      <c r="I22" s="425" t="s">
        <v>1657</v>
      </c>
      <c r="J22" s="425" t="s">
        <v>6</v>
      </c>
      <c r="K22" s="425" t="s">
        <v>2537</v>
      </c>
      <c r="L22" s="425" t="s">
        <v>268</v>
      </c>
      <c r="M22" s="425" t="s">
        <v>99</v>
      </c>
      <c r="O22" s="425" t="s">
        <v>794</v>
      </c>
      <c r="P22" s="108" t="s">
        <v>202</v>
      </c>
      <c r="AA22" s="75"/>
      <c r="AB22" s="1306"/>
      <c r="AC22" s="425" t="s">
        <v>2</v>
      </c>
      <c r="AE22" s="87">
        <f>SUMIFS('6.1 Capex_summary'!AE$9:AE$1040,'6.1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F22" s="87">
        <f>SUMIFS('6.1 Capex_summary'!AF$9:AF$1040,'6.1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G22" s="87">
        <f>SUMIFS('6.1 Capex_summary'!AG$9:AG$1040,'6.1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H22" s="87">
        <f>SUMIFS('6.1 Capex_summary'!AH$9:AH$1040,'6.1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I22" s="87">
        <f>SUMIFS('6.1 Capex_summary'!AI$9:AI$1040,'6.1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row>
    <row r="23" spans="4:35">
      <c r="D23" s="425" t="s">
        <v>76</v>
      </c>
      <c r="E23" s="425" t="s">
        <v>67</v>
      </c>
      <c r="F23" s="425" t="s">
        <v>240</v>
      </c>
      <c r="G23" s="425" t="s">
        <v>2906</v>
      </c>
      <c r="H23" s="425" t="s">
        <v>11</v>
      </c>
      <c r="I23" s="425" t="s">
        <v>1657</v>
      </c>
      <c r="J23" s="425" t="s">
        <v>6</v>
      </c>
      <c r="K23" s="425" t="s">
        <v>2537</v>
      </c>
      <c r="L23" s="425" t="s">
        <v>275</v>
      </c>
      <c r="M23" s="425" t="s">
        <v>99</v>
      </c>
      <c r="O23" s="425" t="s">
        <v>794</v>
      </c>
      <c r="P23" s="108" t="s">
        <v>202</v>
      </c>
      <c r="AA23" s="75"/>
      <c r="AB23" s="1306"/>
      <c r="AC23" s="425" t="s">
        <v>2</v>
      </c>
      <c r="AE23" s="87">
        <f>SUMIFS('6.1 Capex_summary'!AE$9:AE$1040,'6.1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c r="AF23" s="87">
        <f>SUMIFS('6.1 Capex_summary'!AF$9:AF$1040,'6.1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c r="AG23" s="87">
        <f>SUMIFS('6.1 Capex_summary'!AG$9:AG$1040,'6.1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c r="AH23" s="87">
        <f>SUMIFS('6.1 Capex_summary'!AH$9:AH$1040,'6.1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c r="AI23" s="87">
        <f>SUMIFS('6.1 Capex_summary'!AI$9:AI$1040,'6.1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row>
    <row r="24" spans="4:35">
      <c r="D24" s="425" t="s">
        <v>76</v>
      </c>
      <c r="E24" s="425" t="s">
        <v>67</v>
      </c>
      <c r="F24" s="425" t="s">
        <v>240</v>
      </c>
      <c r="G24" s="425" t="s">
        <v>2906</v>
      </c>
      <c r="H24" s="425" t="s">
        <v>11</v>
      </c>
      <c r="I24" s="425" t="s">
        <v>1657</v>
      </c>
      <c r="J24" s="425" t="s">
        <v>6</v>
      </c>
      <c r="K24" s="425" t="s">
        <v>2537</v>
      </c>
      <c r="L24" s="425" t="s">
        <v>265</v>
      </c>
      <c r="M24" s="425" t="s">
        <v>99</v>
      </c>
      <c r="O24" s="425" t="s">
        <v>794</v>
      </c>
      <c r="P24" s="108" t="s">
        <v>202</v>
      </c>
      <c r="AA24" s="75"/>
      <c r="AB24" s="1306"/>
      <c r="AC24" s="425" t="s">
        <v>2</v>
      </c>
      <c r="AE24" s="87">
        <f>SUMIFS('6.1 Capex_summary'!AE$9:AE$1040,'6.1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c r="AF24" s="87">
        <f>SUMIFS('6.1 Capex_summary'!AF$9:AF$1040,'6.1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c r="AG24" s="87">
        <f>SUMIFS('6.1 Capex_summary'!AG$9:AG$1040,'6.1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c r="AH24" s="87">
        <f>SUMIFS('6.1 Capex_summary'!AH$9:AH$1040,'6.1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c r="AI24" s="87">
        <f>SUMIFS('6.1 Capex_summary'!AI$9:AI$1040,'6.1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row>
    <row r="25" spans="4:35">
      <c r="D25" s="425" t="s">
        <v>76</v>
      </c>
      <c r="E25" s="425" t="s">
        <v>67</v>
      </c>
      <c r="F25" s="425" t="s">
        <v>240</v>
      </c>
      <c r="G25" s="425" t="s">
        <v>2906</v>
      </c>
      <c r="H25" s="425" t="s">
        <v>11</v>
      </c>
      <c r="I25" s="425" t="s">
        <v>1657</v>
      </c>
      <c r="J25" s="425" t="s">
        <v>6</v>
      </c>
      <c r="K25" s="425" t="s">
        <v>2537</v>
      </c>
      <c r="L25" s="425" t="s">
        <v>268</v>
      </c>
      <c r="M25" s="425" t="s">
        <v>99</v>
      </c>
      <c r="O25" s="425" t="s">
        <v>2872</v>
      </c>
      <c r="P25" s="108" t="s">
        <v>202</v>
      </c>
      <c r="AA25" s="75"/>
      <c r="AB25" s="1306"/>
      <c r="AC25" s="425" t="s">
        <v>2</v>
      </c>
      <c r="AE25" s="87">
        <f>SUMIFS('6.1 Capex_summary'!AE$9:AE$1040,'6.1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c r="AF25" s="87">
        <f>SUMIFS('6.1 Capex_summary'!AF$9:AF$1040,'6.1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c r="AG25" s="87">
        <f>SUMIFS('6.1 Capex_summary'!AG$9:AG$1040,'6.1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c r="AH25" s="87">
        <f>SUMIFS('6.1 Capex_summary'!AH$9:AH$1040,'6.1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c r="AI25" s="87">
        <f>SUMIFS('6.1 Capex_summary'!AI$9:AI$1040,'6.1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row>
    <row r="26" spans="4:35">
      <c r="D26" s="425" t="s">
        <v>76</v>
      </c>
      <c r="E26" s="425" t="s">
        <v>67</v>
      </c>
      <c r="F26" s="425" t="s">
        <v>240</v>
      </c>
      <c r="G26" s="425" t="s">
        <v>2906</v>
      </c>
      <c r="H26" s="425" t="s">
        <v>11</v>
      </c>
      <c r="I26" s="425" t="s">
        <v>1657</v>
      </c>
      <c r="J26" s="425" t="s">
        <v>6</v>
      </c>
      <c r="K26" s="425" t="s">
        <v>2537</v>
      </c>
      <c r="L26" s="425" t="s">
        <v>275</v>
      </c>
      <c r="M26" s="425" t="s">
        <v>99</v>
      </c>
      <c r="O26" s="425" t="s">
        <v>2872</v>
      </c>
      <c r="P26" s="108" t="s">
        <v>202</v>
      </c>
      <c r="AA26" s="75"/>
      <c r="AB26" s="1306"/>
      <c r="AC26" s="425" t="s">
        <v>2</v>
      </c>
      <c r="AE26" s="87">
        <f>SUMIFS('6.1 Capex_summary'!AE$9:AE$1040,'6.1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c r="AF26" s="87">
        <f>SUMIFS('6.1 Capex_summary'!AF$9:AF$1040,'6.1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c r="AG26" s="87">
        <f>SUMIFS('6.1 Capex_summary'!AG$9:AG$1040,'6.1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c r="AH26" s="87">
        <f>SUMIFS('6.1 Capex_summary'!AH$9:AH$1040,'6.1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c r="AI26" s="87">
        <f>SUMIFS('6.1 Capex_summary'!AI$9:AI$1040,'6.1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row>
    <row r="27" spans="4:35">
      <c r="D27" s="425" t="s">
        <v>76</v>
      </c>
      <c r="E27" s="425" t="s">
        <v>67</v>
      </c>
      <c r="F27" s="425" t="s">
        <v>240</v>
      </c>
      <c r="G27" s="425" t="s">
        <v>2906</v>
      </c>
      <c r="H27" s="425" t="s">
        <v>11</v>
      </c>
      <c r="I27" s="425" t="s">
        <v>1657</v>
      </c>
      <c r="J27" s="425" t="s">
        <v>6</v>
      </c>
      <c r="K27" s="425" t="s">
        <v>2537</v>
      </c>
      <c r="L27" s="425" t="s">
        <v>265</v>
      </c>
      <c r="M27" s="425" t="s">
        <v>99</v>
      </c>
      <c r="O27" s="425" t="s">
        <v>2872</v>
      </c>
      <c r="P27" s="108" t="s">
        <v>202</v>
      </c>
      <c r="AA27" s="75"/>
      <c r="AB27" s="1306"/>
      <c r="AC27" s="425" t="s">
        <v>2</v>
      </c>
      <c r="AE27" s="87">
        <f>SUMIFS('6.1 Capex_summary'!AE$9:AE$1040,'6.1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c r="AF27" s="87">
        <f>SUMIFS('6.1 Capex_summary'!AF$9:AF$1040,'6.1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c r="AG27" s="87">
        <f>SUMIFS('6.1 Capex_summary'!AG$9:AG$1040,'6.1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c r="AH27" s="87">
        <f>SUMIFS('6.1 Capex_summary'!AH$9:AH$1040,'6.1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c r="AI27" s="87">
        <f>SUMIFS('6.1 Capex_summary'!AI$9:AI$1040,'6.1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row>
    <row r="28" spans="4:35">
      <c r="D28" s="425" t="s">
        <v>76</v>
      </c>
      <c r="E28" s="425" t="s">
        <v>67</v>
      </c>
      <c r="F28" s="425" t="s">
        <v>240</v>
      </c>
      <c r="G28" s="425" t="s">
        <v>2906</v>
      </c>
      <c r="H28" s="425" t="s">
        <v>11</v>
      </c>
      <c r="I28" s="425" t="s">
        <v>1657</v>
      </c>
      <c r="J28" s="425" t="s">
        <v>6</v>
      </c>
      <c r="K28" s="425" t="s">
        <v>2538</v>
      </c>
      <c r="L28" s="425" t="s">
        <v>258</v>
      </c>
      <c r="M28" s="425" t="s">
        <v>99</v>
      </c>
      <c r="O28" s="425" t="s">
        <v>2930</v>
      </c>
      <c r="P28" s="108" t="s">
        <v>202</v>
      </c>
      <c r="AA28" s="75"/>
      <c r="AB28" s="1306"/>
      <c r="AC28" s="425" t="s">
        <v>2</v>
      </c>
      <c r="AE28" s="87">
        <f>SUMIFS('6.1 Capex_summary'!AE$9:AE$1040,'6.1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c r="AF28" s="87">
        <f>SUMIFS('6.1 Capex_summary'!AF$9:AF$1040,'6.1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c r="AG28" s="87">
        <f>SUMIFS('6.1 Capex_summary'!AG$9:AG$1040,'6.1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c r="AH28" s="87">
        <f>SUMIFS('6.1 Capex_summary'!AH$9:AH$1040,'6.1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c r="AI28" s="87">
        <f>SUMIFS('6.1 Capex_summary'!AI$9:AI$1040,'6.1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row>
    <row r="29" spans="4:35">
      <c r="D29" s="425" t="s">
        <v>76</v>
      </c>
      <c r="E29" s="425" t="s">
        <v>67</v>
      </c>
      <c r="F29" s="425" t="s">
        <v>240</v>
      </c>
      <c r="G29" s="425" t="s">
        <v>2906</v>
      </c>
      <c r="H29" s="425" t="s">
        <v>11</v>
      </c>
      <c r="I29" s="425" t="s">
        <v>1657</v>
      </c>
      <c r="J29" s="425" t="s">
        <v>6</v>
      </c>
      <c r="K29" s="425" t="s">
        <v>2538</v>
      </c>
      <c r="L29" s="425" t="s">
        <v>1660</v>
      </c>
      <c r="M29" s="425" t="s">
        <v>99</v>
      </c>
      <c r="O29" s="425" t="s">
        <v>2937</v>
      </c>
      <c r="P29" s="108" t="s">
        <v>202</v>
      </c>
      <c r="AA29" s="75"/>
      <c r="AB29" s="1306"/>
      <c r="AC29" s="425" t="s">
        <v>2</v>
      </c>
      <c r="AE29" s="87">
        <f>SUMIFS('6.1 Capex_summary'!AE$9:AE$1040,'6.1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c r="AF29" s="87">
        <f>SUMIFS('6.1 Capex_summary'!AF$9:AF$1040,'6.1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c r="AG29" s="87">
        <f>SUMIFS('6.1 Capex_summary'!AG$9:AG$1040,'6.1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c r="AH29" s="87">
        <f>SUMIFS('6.1 Capex_summary'!AH$9:AH$1040,'6.1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c r="AI29" s="87">
        <f>SUMIFS('6.1 Capex_summary'!AI$9:AI$1040,'6.1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row>
    <row r="30" spans="4:35">
      <c r="D30" s="425" t="s">
        <v>76</v>
      </c>
      <c r="E30" s="425" t="s">
        <v>67</v>
      </c>
      <c r="F30" s="425" t="s">
        <v>240</v>
      </c>
      <c r="G30" s="425" t="s">
        <v>2906</v>
      </c>
      <c r="H30" s="425" t="s">
        <v>11</v>
      </c>
      <c r="I30" s="425" t="s">
        <v>1657</v>
      </c>
      <c r="J30" s="425" t="s">
        <v>6</v>
      </c>
      <c r="K30" s="425" t="s">
        <v>2538</v>
      </c>
      <c r="L30" s="425" t="s">
        <v>2936</v>
      </c>
      <c r="M30" s="425" t="s">
        <v>99</v>
      </c>
      <c r="O30" s="425" t="s">
        <v>2936</v>
      </c>
      <c r="P30" s="108" t="s">
        <v>202</v>
      </c>
      <c r="AA30" s="75"/>
      <c r="AB30" s="1306"/>
      <c r="AC30" s="425" t="s">
        <v>2</v>
      </c>
      <c r="AE30" s="87">
        <f>SUMIFS('6.1 Capex_summary'!AE$9:AE$1040,'6.1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c r="AF30" s="87">
        <f>SUMIFS('6.1 Capex_summary'!AF$9:AF$1040,'6.1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c r="AG30" s="87">
        <f>SUMIFS('6.1 Capex_summary'!AG$9:AG$1040,'6.1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c r="AH30" s="87">
        <f>SUMIFS('6.1 Capex_summary'!AH$9:AH$1040,'6.1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c r="AI30" s="87">
        <f>SUMIFS('6.1 Capex_summary'!AI$9:AI$1040,'6.1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row>
    <row r="31" spans="4:35">
      <c r="D31" s="425" t="s">
        <v>76</v>
      </c>
      <c r="E31" s="425" t="s">
        <v>67</v>
      </c>
      <c r="F31" s="425" t="s">
        <v>240</v>
      </c>
      <c r="G31" s="425" t="s">
        <v>2906</v>
      </c>
      <c r="H31" s="425" t="s">
        <v>11</v>
      </c>
      <c r="I31" s="425" t="s">
        <v>1591</v>
      </c>
      <c r="J31" s="425" t="s">
        <v>6</v>
      </c>
      <c r="K31" s="425" t="s">
        <v>1036</v>
      </c>
      <c r="L31" s="108" t="s">
        <v>2920</v>
      </c>
      <c r="M31" s="425" t="s">
        <v>99</v>
      </c>
      <c r="O31" s="108" t="s">
        <v>2921</v>
      </c>
      <c r="P31" s="108" t="s">
        <v>203</v>
      </c>
      <c r="AA31" s="75"/>
      <c r="AB31" s="1306"/>
      <c r="AC31" s="425" t="s">
        <v>2</v>
      </c>
      <c r="AE31" s="87">
        <f>SUMIFS('6.1 Capex_summary'!AE$9:AE$1040,'6.1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c r="AF31" s="87">
        <f>SUMIFS('6.1 Capex_summary'!AF$9:AF$1040,'6.1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c r="AG31" s="87">
        <f>SUMIFS('6.1 Capex_summary'!AG$9:AG$1040,'6.1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c r="AH31" s="87">
        <f>SUMIFS('6.1 Capex_summary'!AH$9:AH$1040,'6.1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c r="AI31" s="87">
        <f>SUMIFS('6.1 Capex_summary'!AI$9:AI$1040,'6.1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row>
    <row r="33" spans="1:35" s="1" customFormat="1" ht="13.8">
      <c r="A33" s="64"/>
      <c r="B33" s="72" t="s">
        <v>2972</v>
      </c>
    </row>
    <row r="35" spans="1:35">
      <c r="D35" s="425" t="s">
        <v>76</v>
      </c>
      <c r="E35" s="425" t="s">
        <v>67</v>
      </c>
      <c r="F35" s="425" t="s">
        <v>261</v>
      </c>
      <c r="G35" s="425" t="s">
        <v>2906</v>
      </c>
      <c r="H35" s="425" t="s">
        <v>11</v>
      </c>
      <c r="I35" s="425" t="s">
        <v>1657</v>
      </c>
      <c r="J35" s="425" t="s">
        <v>6</v>
      </c>
      <c r="K35" s="425" t="s">
        <v>2900</v>
      </c>
      <c r="L35" s="425" t="s">
        <v>262</v>
      </c>
      <c r="M35" s="425" t="s">
        <v>99</v>
      </c>
      <c r="O35" s="425" t="s">
        <v>2900</v>
      </c>
      <c r="P35" s="108" t="s">
        <v>208</v>
      </c>
      <c r="AA35" s="75"/>
      <c r="AB35" s="1306"/>
      <c r="AC35" s="425" t="s">
        <v>2</v>
      </c>
      <c r="AE35" s="87">
        <f>SUMIFS('6.1 Capex_summary'!AE$9:AE$1040,'6.1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c r="AF35" s="87">
        <f>SUMIFS('6.1 Capex_summary'!AF$9:AF$1040,'6.1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c r="AG35" s="87">
        <f>SUMIFS('6.1 Capex_summary'!AG$9:AG$1040,'6.1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c r="AH35" s="87">
        <f>SUMIFS('6.1 Capex_summary'!AH$9:AH$1040,'6.1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c r="AI35" s="87">
        <f>SUMIFS('6.1 Capex_summary'!AI$9:AI$1040,'6.1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row>
    <row r="36" spans="1:35">
      <c r="D36" s="425" t="s">
        <v>76</v>
      </c>
      <c r="E36" s="425" t="s">
        <v>67</v>
      </c>
      <c r="F36" s="425" t="s">
        <v>261</v>
      </c>
      <c r="G36" s="425" t="s">
        <v>2906</v>
      </c>
      <c r="H36" s="425" t="s">
        <v>11</v>
      </c>
      <c r="I36" s="425" t="s">
        <v>1657</v>
      </c>
      <c r="J36" s="425" t="s">
        <v>6</v>
      </c>
      <c r="K36" s="425" t="s">
        <v>2900</v>
      </c>
      <c r="L36" s="425" t="s">
        <v>223</v>
      </c>
      <c r="M36" s="425" t="s">
        <v>99</v>
      </c>
      <c r="O36" s="425" t="s">
        <v>2900</v>
      </c>
      <c r="P36" s="108" t="s">
        <v>208</v>
      </c>
      <c r="AA36" s="75"/>
      <c r="AB36" s="1306"/>
      <c r="AC36" s="425" t="s">
        <v>2</v>
      </c>
      <c r="AE36" s="87">
        <f>SUMIFS('6.1 Capex_summary'!AE$9:AE$1040,'6.1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c r="AF36" s="87">
        <f>SUMIFS('6.1 Capex_summary'!AF$9:AF$1040,'6.1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c r="AG36" s="87">
        <f>SUMIFS('6.1 Capex_summary'!AG$9:AG$1040,'6.1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c r="AH36" s="87">
        <f>SUMIFS('6.1 Capex_summary'!AH$9:AH$1040,'6.1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c r="AI36" s="87">
        <f>SUMIFS('6.1 Capex_summary'!AI$9:AI$1040,'6.1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row>
    <row r="37" spans="1:35">
      <c r="D37" s="425" t="s">
        <v>76</v>
      </c>
      <c r="E37" s="425" t="s">
        <v>67</v>
      </c>
      <c r="F37" s="425" t="s">
        <v>261</v>
      </c>
      <c r="G37" s="425" t="s">
        <v>2906</v>
      </c>
      <c r="H37" s="425" t="s">
        <v>11</v>
      </c>
      <c r="I37" s="425" t="s">
        <v>1657</v>
      </c>
      <c r="J37" s="425" t="s">
        <v>6</v>
      </c>
      <c r="K37" s="425" t="s">
        <v>2900</v>
      </c>
      <c r="L37" s="425" t="s">
        <v>263</v>
      </c>
      <c r="M37" s="425" t="s">
        <v>99</v>
      </c>
      <c r="O37" s="425" t="s">
        <v>2900</v>
      </c>
      <c r="P37" s="108" t="s">
        <v>208</v>
      </c>
      <c r="AA37" s="75"/>
      <c r="AB37" s="1306"/>
      <c r="AC37" s="425" t="s">
        <v>2</v>
      </c>
      <c r="AE37" s="87">
        <f>SUMIFS('6.1 Capex_summary'!AE$9:AE$1040,'6.1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c r="AF37" s="87">
        <f>SUMIFS('6.1 Capex_summary'!AF$9:AF$1040,'6.1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c r="AG37" s="87">
        <f>SUMIFS('6.1 Capex_summary'!AG$9:AG$1040,'6.1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c r="AH37" s="87">
        <f>SUMIFS('6.1 Capex_summary'!AH$9:AH$1040,'6.1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c r="AI37" s="87">
        <f>SUMIFS('6.1 Capex_summary'!AI$9:AI$1040,'6.1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row>
    <row r="38" spans="1:35">
      <c r="D38" s="425" t="s">
        <v>76</v>
      </c>
      <c r="E38" s="425" t="s">
        <v>67</v>
      </c>
      <c r="F38" s="425" t="s">
        <v>261</v>
      </c>
      <c r="G38" s="425" t="s">
        <v>2906</v>
      </c>
      <c r="H38" s="425" t="s">
        <v>11</v>
      </c>
      <c r="I38" s="425" t="s">
        <v>1657</v>
      </c>
      <c r="J38" s="425" t="s">
        <v>6</v>
      </c>
      <c r="K38" s="425" t="s">
        <v>2900</v>
      </c>
      <c r="L38" s="425" t="s">
        <v>255</v>
      </c>
      <c r="M38" s="425" t="s">
        <v>99</v>
      </c>
      <c r="O38" s="425" t="s">
        <v>2900</v>
      </c>
      <c r="P38" s="108" t="s">
        <v>208</v>
      </c>
      <c r="AA38" s="75"/>
      <c r="AB38" s="1306"/>
      <c r="AC38" s="425" t="s">
        <v>2</v>
      </c>
      <c r="AE38" s="87">
        <f>SUMIFS('6.1 Capex_summary'!AE$9:AE$1040,'6.1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c r="AF38" s="87">
        <f>SUMIFS('6.1 Capex_summary'!AF$9:AF$1040,'6.1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c r="AG38" s="87">
        <f>SUMIFS('6.1 Capex_summary'!AG$9:AG$1040,'6.1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c r="AH38" s="87">
        <f>SUMIFS('6.1 Capex_summary'!AH$9:AH$1040,'6.1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c r="AI38" s="87">
        <f>SUMIFS('6.1 Capex_summary'!AI$9:AI$1040,'6.1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row>
    <row r="39" spans="1:35">
      <c r="D39" s="425" t="s">
        <v>76</v>
      </c>
      <c r="E39" s="425" t="s">
        <v>67</v>
      </c>
      <c r="F39" s="425" t="s">
        <v>261</v>
      </c>
      <c r="G39" s="425" t="s">
        <v>2906</v>
      </c>
      <c r="H39" s="425" t="s">
        <v>11</v>
      </c>
      <c r="I39" s="425" t="s">
        <v>1657</v>
      </c>
      <c r="J39" s="425" t="s">
        <v>6</v>
      </c>
      <c r="K39" s="425" t="s">
        <v>2537</v>
      </c>
      <c r="L39" s="425" t="s">
        <v>288</v>
      </c>
      <c r="M39" s="425" t="s">
        <v>99</v>
      </c>
      <c r="O39" s="425" t="s">
        <v>794</v>
      </c>
      <c r="P39" s="108" t="s">
        <v>208</v>
      </c>
      <c r="AA39" s="75"/>
      <c r="AB39" s="1306"/>
      <c r="AC39" s="425" t="s">
        <v>2</v>
      </c>
      <c r="AE39" s="87">
        <f>SUMIFS('6.1 Capex_summary'!AE$9:AE$1040,'6.1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c r="AF39" s="87">
        <f>SUMIFS('6.1 Capex_summary'!AF$9:AF$1040,'6.1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c r="AG39" s="87">
        <f>SUMIFS('6.1 Capex_summary'!AG$9:AG$1040,'6.1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c r="AH39" s="87">
        <f>SUMIFS('6.1 Capex_summary'!AH$9:AH$1040,'6.1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c r="AI39" s="87">
        <f>SUMIFS('6.1 Capex_summary'!AI$9:AI$1040,'6.1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row>
    <row r="40" spans="1:35">
      <c r="D40" s="425" t="s">
        <v>76</v>
      </c>
      <c r="E40" s="425" t="s">
        <v>67</v>
      </c>
      <c r="F40" s="425" t="s">
        <v>261</v>
      </c>
      <c r="G40" s="425" t="s">
        <v>2906</v>
      </c>
      <c r="H40" s="425" t="s">
        <v>11</v>
      </c>
      <c r="I40" s="425" t="s">
        <v>1657</v>
      </c>
      <c r="J40" s="425" t="s">
        <v>6</v>
      </c>
      <c r="K40" s="425" t="s">
        <v>2537</v>
      </c>
      <c r="L40" s="425" t="s">
        <v>284</v>
      </c>
      <c r="M40" s="425" t="s">
        <v>99</v>
      </c>
      <c r="O40" s="425" t="s">
        <v>794</v>
      </c>
      <c r="P40" s="108" t="s">
        <v>208</v>
      </c>
      <c r="AA40" s="75"/>
      <c r="AB40" s="1306"/>
      <c r="AC40" s="425" t="s">
        <v>2</v>
      </c>
      <c r="AE40" s="87">
        <f>SUMIFS('6.1 Capex_summary'!AE$9:AE$1040,'6.1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c r="AF40" s="87">
        <f>SUMIFS('6.1 Capex_summary'!AF$9:AF$1040,'6.1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c r="AG40" s="87">
        <f>SUMIFS('6.1 Capex_summary'!AG$9:AG$1040,'6.1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c r="AH40" s="87">
        <f>SUMIFS('6.1 Capex_summary'!AH$9:AH$1040,'6.1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c r="AI40" s="87">
        <f>SUMIFS('6.1 Capex_summary'!AI$9:AI$1040,'6.1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row>
    <row r="41" spans="1:35">
      <c r="D41" s="425" t="s">
        <v>76</v>
      </c>
      <c r="E41" s="425" t="s">
        <v>67</v>
      </c>
      <c r="F41" s="425" t="s">
        <v>261</v>
      </c>
      <c r="G41" s="425" t="s">
        <v>2906</v>
      </c>
      <c r="H41" s="425" t="s">
        <v>11</v>
      </c>
      <c r="I41" s="425" t="s">
        <v>1657</v>
      </c>
      <c r="J41" s="425" t="s">
        <v>6</v>
      </c>
      <c r="K41" s="425" t="s">
        <v>2537</v>
      </c>
      <c r="L41" s="425" t="s">
        <v>265</v>
      </c>
      <c r="M41" s="425" t="s">
        <v>99</v>
      </c>
      <c r="O41" s="425" t="s">
        <v>794</v>
      </c>
      <c r="P41" s="108" t="s">
        <v>208</v>
      </c>
      <c r="AA41" s="75"/>
      <c r="AB41" s="1306"/>
      <c r="AC41" s="425" t="s">
        <v>2</v>
      </c>
      <c r="AE41" s="87">
        <f>SUMIFS('6.1 Capex_summary'!AE$9:AE$1040,'6.1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c r="AF41" s="87">
        <f>SUMIFS('6.1 Capex_summary'!AF$9:AF$1040,'6.1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c r="AG41" s="87">
        <f>SUMIFS('6.1 Capex_summary'!AG$9:AG$1040,'6.1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c r="AH41" s="87">
        <f>SUMIFS('6.1 Capex_summary'!AH$9:AH$1040,'6.1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c r="AI41" s="87">
        <f>SUMIFS('6.1 Capex_summary'!AI$9:AI$1040,'6.1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row>
    <row r="42" spans="1:35">
      <c r="D42" s="425" t="s">
        <v>76</v>
      </c>
      <c r="E42" s="425" t="s">
        <v>67</v>
      </c>
      <c r="F42" s="425" t="s">
        <v>261</v>
      </c>
      <c r="G42" s="425" t="s">
        <v>2906</v>
      </c>
      <c r="H42" s="425" t="s">
        <v>11</v>
      </c>
      <c r="I42" s="425" t="s">
        <v>1657</v>
      </c>
      <c r="J42" s="425" t="s">
        <v>6</v>
      </c>
      <c r="K42" s="425" t="s">
        <v>2537</v>
      </c>
      <c r="L42" s="425" t="s">
        <v>265</v>
      </c>
      <c r="M42" s="425" t="s">
        <v>99</v>
      </c>
      <c r="O42" s="425" t="s">
        <v>2872</v>
      </c>
      <c r="P42" s="108" t="s">
        <v>208</v>
      </c>
      <c r="AA42" s="75"/>
      <c r="AB42" s="1306"/>
      <c r="AC42" s="425" t="s">
        <v>2</v>
      </c>
      <c r="AE42" s="87">
        <f>SUMIFS('6.1 Capex_summary'!AE$9:AE$1040,'6.1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c r="AF42" s="87">
        <f>SUMIFS('6.1 Capex_summary'!AF$9:AF$1040,'6.1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c r="AG42" s="87">
        <f>SUMIFS('6.1 Capex_summary'!AG$9:AG$1040,'6.1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c r="AH42" s="87">
        <f>SUMIFS('6.1 Capex_summary'!AH$9:AH$1040,'6.1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c r="AI42" s="87">
        <f>SUMIFS('6.1 Capex_summary'!AI$9:AI$1040,'6.1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row>
    <row r="43" spans="1:35">
      <c r="D43" s="425" t="s">
        <v>76</v>
      </c>
      <c r="E43" s="425" t="s">
        <v>67</v>
      </c>
      <c r="F43" s="425" t="s">
        <v>261</v>
      </c>
      <c r="G43" s="425" t="s">
        <v>2906</v>
      </c>
      <c r="H43" s="425" t="s">
        <v>11</v>
      </c>
      <c r="I43" s="425" t="s">
        <v>1657</v>
      </c>
      <c r="J43" s="425" t="s">
        <v>6</v>
      </c>
      <c r="K43" s="425" t="s">
        <v>2538</v>
      </c>
      <c r="L43" s="425" t="s">
        <v>1660</v>
      </c>
      <c r="M43" s="425" t="s">
        <v>99</v>
      </c>
      <c r="O43" s="425" t="s">
        <v>2937</v>
      </c>
      <c r="P43" s="108" t="s">
        <v>208</v>
      </c>
      <c r="AA43" s="75"/>
      <c r="AB43" s="1306"/>
      <c r="AC43" s="425" t="s">
        <v>2</v>
      </c>
      <c r="AE43" s="87">
        <f>SUMIFS('6.1 Capex_summary'!AE$9:AE$1040,'6.1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c r="AF43" s="87">
        <f>SUMIFS('6.1 Capex_summary'!AF$9:AF$1040,'6.1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c r="AG43" s="87">
        <f>SUMIFS('6.1 Capex_summary'!AG$9:AG$1040,'6.1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c r="AH43" s="87">
        <f>SUMIFS('6.1 Capex_summary'!AH$9:AH$1040,'6.1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c r="AI43" s="87">
        <f>SUMIFS('6.1 Capex_summary'!AI$9:AI$1040,'6.1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row>
    <row r="44" spans="1:35">
      <c r="D44" s="425" t="s">
        <v>76</v>
      </c>
      <c r="E44" s="425" t="s">
        <v>67</v>
      </c>
      <c r="F44" s="425" t="s">
        <v>261</v>
      </c>
      <c r="G44" s="425" t="s">
        <v>2906</v>
      </c>
      <c r="H44" s="425" t="s">
        <v>11</v>
      </c>
      <c r="I44" s="425" t="s">
        <v>1657</v>
      </c>
      <c r="J44" s="425" t="s">
        <v>6</v>
      </c>
      <c r="K44" s="425" t="s">
        <v>2538</v>
      </c>
      <c r="L44" s="425" t="s">
        <v>2936</v>
      </c>
      <c r="M44" s="425" t="s">
        <v>99</v>
      </c>
      <c r="O44" s="425" t="s">
        <v>2936</v>
      </c>
      <c r="P44" s="108" t="s">
        <v>208</v>
      </c>
      <c r="AA44" s="75"/>
      <c r="AB44" s="1306"/>
      <c r="AC44" s="425" t="s">
        <v>2</v>
      </c>
      <c r="AE44" s="87">
        <f>SUMIFS('6.1 Capex_summary'!AE$9:AE$1040,'6.1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c r="AF44" s="87">
        <f>SUMIFS('6.1 Capex_summary'!AF$9:AF$1040,'6.1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c r="AG44" s="87">
        <f>SUMIFS('6.1 Capex_summary'!AG$9:AG$1040,'6.1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c r="AH44" s="87">
        <f>SUMIFS('6.1 Capex_summary'!AH$9:AH$1040,'6.1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c r="AI44" s="87">
        <f>SUMIFS('6.1 Capex_summary'!AI$9:AI$1040,'6.1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row>
    <row r="45" spans="1:35">
      <c r="D45" s="425" t="s">
        <v>76</v>
      </c>
      <c r="E45" s="425" t="s">
        <v>67</v>
      </c>
      <c r="F45" s="425" t="s">
        <v>261</v>
      </c>
      <c r="G45" s="425" t="s">
        <v>2906</v>
      </c>
      <c r="H45" s="425" t="s">
        <v>11</v>
      </c>
      <c r="I45" s="425" t="s">
        <v>1591</v>
      </c>
      <c r="J45" s="425" t="s">
        <v>6</v>
      </c>
      <c r="K45" s="425" t="s">
        <v>1036</v>
      </c>
      <c r="L45" s="108" t="s">
        <v>2920</v>
      </c>
      <c r="M45" s="425" t="s">
        <v>99</v>
      </c>
      <c r="O45" s="108" t="s">
        <v>2921</v>
      </c>
      <c r="P45" s="108" t="s">
        <v>209</v>
      </c>
      <c r="AA45" s="75"/>
      <c r="AB45" s="1306"/>
      <c r="AC45" s="425" t="s">
        <v>2</v>
      </c>
      <c r="AE45" s="87">
        <f>SUMIFS('6.1 Capex_summary'!AE$9:AE$1040,'6.1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c r="AF45" s="87">
        <f>SUMIFS('6.1 Capex_summary'!AF$9:AF$1040,'6.1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c r="AG45" s="87">
        <f>SUMIFS('6.1 Capex_summary'!AG$9:AG$1040,'6.1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c r="AH45" s="87">
        <f>SUMIFS('6.1 Capex_summary'!AH$9:AH$1040,'6.1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c r="AI45" s="87">
        <f>SUMIFS('6.1 Capex_summary'!AI$9:AI$1040,'6.1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row>
    <row r="47" spans="1:35" s="68" customFormat="1" ht="18">
      <c r="A47" s="69" t="s">
        <v>74</v>
      </c>
    </row>
  </sheetData>
  <mergeCells count="2">
    <mergeCell ref="AE5:AI5"/>
    <mergeCell ref="AE6:AI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showGridLines="0" topLeftCell="B1" zoomScale="90" zoomScaleNormal="90" workbookViewId="0">
      <pane ySplit="5" topLeftCell="A55" activePane="bottomLeft" state="frozen"/>
      <selection activeCell="F30" sqref="F30"/>
      <selection pane="bottomLeft" activeCell="H63" sqref="H63"/>
    </sheetView>
  </sheetViews>
  <sheetFormatPr defaultColWidth="10.21875" defaultRowHeight="12.6"/>
  <cols>
    <col min="1" max="1" width="10.21875" style="908" customWidth="1"/>
    <col min="2" max="2" width="60.77734375" style="908" customWidth="1"/>
    <col min="3" max="3" width="12.77734375" style="908" customWidth="1"/>
    <col min="4" max="4" width="20.21875" style="908" customWidth="1"/>
    <col min="5" max="5" width="13.44140625" style="908" customWidth="1"/>
    <col min="6" max="7" width="10.21875" style="908"/>
    <col min="8" max="12" width="11.77734375" style="908" customWidth="1"/>
    <col min="13" max="16384" width="10.21875" style="908"/>
  </cols>
  <sheetData>
    <row r="1" spans="1:14" s="903" customFormat="1" ht="16.2">
      <c r="A1" s="899" t="s">
        <v>1351</v>
      </c>
      <c r="B1" s="900"/>
      <c r="C1" s="900"/>
      <c r="D1" s="900"/>
      <c r="E1" s="901"/>
      <c r="F1" s="901"/>
      <c r="G1" s="901"/>
      <c r="H1" s="901"/>
      <c r="I1" s="901"/>
      <c r="J1" s="901"/>
      <c r="K1" s="899"/>
      <c r="L1" s="899"/>
      <c r="M1" s="902"/>
      <c r="N1" s="902"/>
    </row>
    <row r="2" spans="1:14" s="903" customFormat="1" ht="16.2">
      <c r="A2" s="899"/>
      <c r="B2" s="904"/>
      <c r="C2" s="904"/>
      <c r="D2" s="904"/>
      <c r="E2" s="899"/>
      <c r="F2" s="899"/>
      <c r="G2" s="899"/>
      <c r="H2" s="899"/>
      <c r="I2" s="899"/>
      <c r="J2" s="899"/>
      <c r="K2" s="899"/>
      <c r="L2" s="899"/>
      <c r="M2" s="902"/>
      <c r="N2" s="902"/>
    </row>
    <row r="3" spans="1:14" s="903" customFormat="1" ht="30" customHeight="1">
      <c r="A3" s="904" t="s">
        <v>1776</v>
      </c>
      <c r="B3" s="904"/>
      <c r="C3" s="904"/>
      <c r="D3" s="904"/>
      <c r="E3" s="904"/>
      <c r="F3" s="899"/>
      <c r="G3" s="899"/>
      <c r="H3" s="899"/>
      <c r="I3" s="899"/>
      <c r="J3" s="899"/>
      <c r="K3" s="899"/>
      <c r="L3" s="899"/>
      <c r="M3" s="902"/>
      <c r="N3" s="902"/>
    </row>
    <row r="4" spans="1:14" s="905" customFormat="1"/>
    <row r="5" spans="1:14" s="905" customFormat="1" ht="13.8">
      <c r="G5" s="906" t="s">
        <v>1678</v>
      </c>
      <c r="H5" s="906" t="s">
        <v>1353</v>
      </c>
      <c r="I5" s="906" t="s">
        <v>1354</v>
      </c>
      <c r="J5" s="906" t="s">
        <v>1355</v>
      </c>
      <c r="K5" s="906" t="s">
        <v>1356</v>
      </c>
      <c r="L5" s="906" t="s">
        <v>1357</v>
      </c>
    </row>
    <row r="6" spans="1:14" s="905" customFormat="1" ht="13.8">
      <c r="H6" s="907"/>
      <c r="I6" s="907"/>
      <c r="J6" s="907"/>
      <c r="K6" s="907"/>
      <c r="L6" s="907"/>
    </row>
    <row r="7" spans="1:14" s="905" customFormat="1" ht="13.8">
      <c r="A7" s="670" t="s">
        <v>1777</v>
      </c>
      <c r="B7" s="671"/>
      <c r="C7" s="671"/>
      <c r="D7" s="671"/>
      <c r="E7" s="671"/>
      <c r="F7" s="671"/>
      <c r="G7" s="671"/>
      <c r="H7" s="671"/>
      <c r="I7" s="671"/>
      <c r="J7" s="671"/>
      <c r="K7" s="671"/>
      <c r="L7" s="671"/>
    </row>
    <row r="9" spans="1:14" ht="15">
      <c r="B9" s="909" t="s">
        <v>1358</v>
      </c>
      <c r="C9" s="909" t="s">
        <v>1360</v>
      </c>
      <c r="D9" s="910" t="s">
        <v>1361</v>
      </c>
      <c r="E9" s="911" t="s">
        <v>1778</v>
      </c>
      <c r="F9" s="912" t="s">
        <v>99</v>
      </c>
      <c r="H9" s="913">
        <f>'4.3 TO PCDs'!J11</f>
        <v>70.556934412542631</v>
      </c>
      <c r="I9" s="913">
        <f>'4.3 TO PCDs'!K11</f>
        <v>93.600010951421822</v>
      </c>
      <c r="J9" s="913">
        <f>'4.3 TO PCDs'!L11</f>
        <v>79.776008397428896</v>
      </c>
      <c r="K9" s="913">
        <f>'4.3 TO PCDs'!M11</f>
        <v>49.846759348011666</v>
      </c>
      <c r="L9" s="913">
        <f>'4.3 TO PCDs'!N11</f>
        <v>60.647809617431683</v>
      </c>
    </row>
    <row r="10" spans="1:14" ht="15">
      <c r="B10" s="909" t="s">
        <v>1367</v>
      </c>
      <c r="C10" s="909" t="s">
        <v>1368</v>
      </c>
      <c r="D10" s="910" t="s">
        <v>1361</v>
      </c>
      <c r="E10" s="911" t="s">
        <v>1779</v>
      </c>
      <c r="F10" s="914" t="s">
        <v>99</v>
      </c>
      <c r="H10" s="913">
        <f>'4.3 TO PCDs'!J29</f>
        <v>9.5980010803474709</v>
      </c>
      <c r="I10" s="913">
        <f>'4.3 TO PCDs'!K29</f>
        <v>14.901237294179282</v>
      </c>
      <c r="J10" s="913">
        <f>'4.3 TO PCDs'!L29</f>
        <v>1.0257589332958597</v>
      </c>
      <c r="K10" s="913">
        <f>'4.3 TO PCDs'!M29</f>
        <v>0</v>
      </c>
      <c r="L10" s="913">
        <f>'4.3 TO PCDs'!N29</f>
        <v>0</v>
      </c>
    </row>
    <row r="11" spans="1:14" ht="15">
      <c r="B11" s="909" t="s">
        <v>1372</v>
      </c>
      <c r="C11" s="909" t="s">
        <v>1373</v>
      </c>
      <c r="D11" s="910" t="s">
        <v>1361</v>
      </c>
      <c r="E11" s="911" t="s">
        <v>1780</v>
      </c>
      <c r="F11" s="914" t="s">
        <v>99</v>
      </c>
      <c r="H11" s="913">
        <f>'4.3 TO PCDs'!J41</f>
        <v>7.1260238418300279</v>
      </c>
      <c r="I11" s="913">
        <f>'4.3 TO PCDs'!K41</f>
        <v>3.373682904271154</v>
      </c>
      <c r="J11" s="913">
        <f>'4.3 TO PCDs'!L41</f>
        <v>0</v>
      </c>
      <c r="K11" s="913">
        <f>'4.3 TO PCDs'!M41</f>
        <v>0</v>
      </c>
      <c r="L11" s="913">
        <f>'4.3 TO PCDs'!N41</f>
        <v>0</v>
      </c>
    </row>
    <row r="12" spans="1:14" ht="15">
      <c r="B12" s="909" t="s">
        <v>1377</v>
      </c>
      <c r="C12" s="909" t="s">
        <v>1378</v>
      </c>
      <c r="D12" s="910" t="s">
        <v>1361</v>
      </c>
      <c r="E12" s="911" t="s">
        <v>1781</v>
      </c>
      <c r="F12" s="914" t="s">
        <v>99</v>
      </c>
      <c r="H12" s="913">
        <f>'4.3 TO PCDs'!J53</f>
        <v>1.1608360565476097</v>
      </c>
      <c r="I12" s="913">
        <f>'4.3 TO PCDs'!K53</f>
        <v>0</v>
      </c>
      <c r="J12" s="913">
        <f>'4.3 TO PCDs'!L53</f>
        <v>0</v>
      </c>
      <c r="K12" s="913">
        <f>'4.3 TO PCDs'!M53</f>
        <v>0</v>
      </c>
      <c r="L12" s="913">
        <f>'4.3 TO PCDs'!N53</f>
        <v>0</v>
      </c>
    </row>
    <row r="13" spans="1:14" ht="15">
      <c r="B13" s="909" t="s">
        <v>1382</v>
      </c>
      <c r="C13" s="909" t="s">
        <v>1383</v>
      </c>
      <c r="D13" s="910" t="s">
        <v>1361</v>
      </c>
      <c r="E13" s="911" t="s">
        <v>1782</v>
      </c>
      <c r="F13" s="914" t="s">
        <v>99</v>
      </c>
      <c r="H13" s="913">
        <f>'4.3 TO PCDs'!J65</f>
        <v>7.4572879522201427</v>
      </c>
      <c r="I13" s="913">
        <f>'4.3 TO PCDs'!K65</f>
        <v>9.8607254755791303</v>
      </c>
      <c r="J13" s="913">
        <f>'4.3 TO PCDs'!L65</f>
        <v>11.920313506946851</v>
      </c>
      <c r="K13" s="913">
        <f>'4.3 TO PCDs'!M65</f>
        <v>7.7169522615819179</v>
      </c>
      <c r="L13" s="913">
        <f>'4.3 TO PCDs'!N65</f>
        <v>9.4350243388455457</v>
      </c>
    </row>
    <row r="14" spans="1:14" ht="15">
      <c r="B14" s="909" t="s">
        <v>1375</v>
      </c>
      <c r="C14" s="909" t="s">
        <v>1376</v>
      </c>
      <c r="D14" s="910" t="s">
        <v>1361</v>
      </c>
      <c r="E14" s="911" t="s">
        <v>1783</v>
      </c>
      <c r="F14" s="914" t="s">
        <v>99</v>
      </c>
      <c r="H14" s="913">
        <f>'4.3 TO PCDs'!J47</f>
        <v>8.3822001755056519</v>
      </c>
      <c r="I14" s="913">
        <f>'4.3 TO PCDs'!K47</f>
        <v>34.512774359354644</v>
      </c>
      <c r="J14" s="913">
        <f>'4.3 TO PCDs'!L47</f>
        <v>59.500470100496784</v>
      </c>
      <c r="K14" s="913">
        <f>'4.3 TO PCDs'!M47</f>
        <v>20.474768891513815</v>
      </c>
      <c r="L14" s="913">
        <f>'4.3 TO PCDs'!N47</f>
        <v>1.006283648583417</v>
      </c>
    </row>
    <row r="15" spans="1:14" ht="15">
      <c r="B15" s="909" t="s">
        <v>1384</v>
      </c>
      <c r="C15" s="909" t="s">
        <v>1385</v>
      </c>
      <c r="D15" s="910" t="s">
        <v>1361</v>
      </c>
      <c r="E15" s="911" t="s">
        <v>1784</v>
      </c>
      <c r="F15" s="914" t="s">
        <v>99</v>
      </c>
      <c r="H15" s="913">
        <f>'4.3 TO PCDs'!J71</f>
        <v>3.5809826021106526</v>
      </c>
      <c r="I15" s="913">
        <f>'4.3 TO PCDs'!K71</f>
        <v>22.378095325061317</v>
      </c>
      <c r="J15" s="913">
        <f>'4.3 TO PCDs'!L71</f>
        <v>21.286803132998141</v>
      </c>
      <c r="K15" s="913">
        <f>'4.3 TO PCDs'!M71</f>
        <v>13.135867253351169</v>
      </c>
      <c r="L15" s="913">
        <f>'4.3 TO PCDs'!N71</f>
        <v>17.134269515484011</v>
      </c>
    </row>
    <row r="16" spans="1:14" ht="25.2">
      <c r="B16" s="909" t="s">
        <v>1379</v>
      </c>
      <c r="C16" s="909" t="s">
        <v>1380</v>
      </c>
      <c r="D16" s="910" t="s">
        <v>1361</v>
      </c>
      <c r="E16" s="911" t="s">
        <v>1785</v>
      </c>
      <c r="F16" s="914" t="s">
        <v>99</v>
      </c>
      <c r="H16" s="913">
        <f>'4.3 TO PCDs'!J59</f>
        <v>0</v>
      </c>
      <c r="I16" s="913">
        <f>'4.3 TO PCDs'!K59</f>
        <v>0</v>
      </c>
      <c r="J16" s="913">
        <f>'4.3 TO PCDs'!L59</f>
        <v>0</v>
      </c>
      <c r="K16" s="913">
        <f>'4.3 TO PCDs'!M59</f>
        <v>0</v>
      </c>
      <c r="L16" s="913">
        <f>'4.3 TO PCDs'!N59</f>
        <v>0</v>
      </c>
    </row>
    <row r="17" spans="2:12" ht="15">
      <c r="B17" s="909" t="s">
        <v>3213</v>
      </c>
      <c r="C17" s="909" t="s">
        <v>1364</v>
      </c>
      <c r="D17" s="910" t="s">
        <v>1361</v>
      </c>
      <c r="E17" s="911" t="s">
        <v>1786</v>
      </c>
      <c r="F17" s="914" t="s">
        <v>99</v>
      </c>
      <c r="H17" s="913">
        <f>'4.3 TO PCDs'!J17</f>
        <v>41.296175834066005</v>
      </c>
      <c r="I17" s="913">
        <f>'4.3 TO PCDs'!K17</f>
        <v>88.130230209126793</v>
      </c>
      <c r="J17" s="913">
        <f>'4.3 TO PCDs'!L17</f>
        <v>92.76179849029505</v>
      </c>
      <c r="K17" s="913">
        <f>'4.3 TO PCDs'!M17</f>
        <v>0</v>
      </c>
      <c r="L17" s="913">
        <f>'4.3 TO PCDs'!N17</f>
        <v>0</v>
      </c>
    </row>
    <row r="18" spans="2:12" ht="15">
      <c r="B18" s="909" t="s">
        <v>3214</v>
      </c>
      <c r="C18" s="909" t="s">
        <v>1366</v>
      </c>
      <c r="D18" s="910" t="s">
        <v>1361</v>
      </c>
      <c r="E18" s="911" t="s">
        <v>1787</v>
      </c>
      <c r="F18" s="914" t="s">
        <v>99</v>
      </c>
      <c r="H18" s="913">
        <f>'4.3 TO PCDs'!J23</f>
        <v>4.4619255058621405</v>
      </c>
      <c r="I18" s="913">
        <f>'4.3 TO PCDs'!K23</f>
        <v>4.0336790035632992</v>
      </c>
      <c r="J18" s="913">
        <f>'4.3 TO PCDs'!L23</f>
        <v>3.5696218516262466</v>
      </c>
      <c r="K18" s="913">
        <f>'4.3 TO PCDs'!M23</f>
        <v>0</v>
      </c>
      <c r="L18" s="913">
        <f>'4.3 TO PCDs'!N23</f>
        <v>0</v>
      </c>
    </row>
    <row r="19" spans="2:12" ht="25.2">
      <c r="B19" s="909" t="s">
        <v>1788</v>
      </c>
      <c r="C19" s="909" t="s">
        <v>1370</v>
      </c>
      <c r="D19" s="910" t="s">
        <v>1361</v>
      </c>
      <c r="E19" s="911" t="s">
        <v>1789</v>
      </c>
      <c r="F19" s="914" t="s">
        <v>99</v>
      </c>
      <c r="H19" s="913">
        <f>'4.3 TO PCDs'!J35</f>
        <v>1.66</v>
      </c>
      <c r="I19" s="913">
        <f>'4.3 TO PCDs'!K35</f>
        <v>1.66</v>
      </c>
      <c r="J19" s="913">
        <f>'4.3 TO PCDs'!L35</f>
        <v>1.66</v>
      </c>
      <c r="K19" s="913">
        <f>'4.3 TO PCDs'!M35</f>
        <v>1.66</v>
      </c>
      <c r="L19" s="913">
        <f>'4.3 TO PCDs'!N35</f>
        <v>1.66</v>
      </c>
    </row>
    <row r="20" spans="2:12">
      <c r="B20" s="909" t="s">
        <v>1790</v>
      </c>
      <c r="C20" s="909"/>
      <c r="D20" s="910" t="s">
        <v>1361</v>
      </c>
      <c r="E20" s="911"/>
      <c r="F20" s="914" t="s">
        <v>99</v>
      </c>
      <c r="H20" s="915" t="s">
        <v>1457</v>
      </c>
      <c r="I20" s="915" t="s">
        <v>1457</v>
      </c>
      <c r="J20" s="915" t="s">
        <v>1457</v>
      </c>
      <c r="K20" s="915" t="s">
        <v>1457</v>
      </c>
      <c r="L20" s="915" t="s">
        <v>1457</v>
      </c>
    </row>
    <row r="21" spans="2:12">
      <c r="B21" s="909" t="s">
        <v>1791</v>
      </c>
      <c r="C21" s="909"/>
      <c r="D21" s="910" t="s">
        <v>1361</v>
      </c>
      <c r="E21" s="911"/>
      <c r="F21" s="914" t="s">
        <v>99</v>
      </c>
      <c r="H21" s="915" t="s">
        <v>1457</v>
      </c>
      <c r="I21" s="915" t="s">
        <v>1457</v>
      </c>
      <c r="J21" s="915" t="s">
        <v>1457</v>
      </c>
      <c r="K21" s="915" t="s">
        <v>1457</v>
      </c>
      <c r="L21" s="915" t="s">
        <v>1457</v>
      </c>
    </row>
    <row r="22" spans="2:12">
      <c r="B22" s="909" t="s">
        <v>1792</v>
      </c>
      <c r="C22" s="909"/>
      <c r="D22" s="910" t="s">
        <v>1361</v>
      </c>
      <c r="E22" s="911"/>
      <c r="F22" s="914" t="s">
        <v>99</v>
      </c>
      <c r="H22" s="915" t="s">
        <v>1457</v>
      </c>
      <c r="I22" s="915" t="s">
        <v>1457</v>
      </c>
      <c r="J22" s="915" t="s">
        <v>1457</v>
      </c>
      <c r="K22" s="915" t="s">
        <v>1457</v>
      </c>
      <c r="L22" s="915" t="s">
        <v>1457</v>
      </c>
    </row>
    <row r="23" spans="2:12" ht="15">
      <c r="B23" s="909" t="s">
        <v>1793</v>
      </c>
      <c r="C23" s="909" t="s">
        <v>1360</v>
      </c>
      <c r="D23" s="910" t="s">
        <v>1361</v>
      </c>
      <c r="E23" s="911" t="s">
        <v>1794</v>
      </c>
      <c r="F23" s="914" t="s">
        <v>1795</v>
      </c>
      <c r="H23" s="913">
        <f>'4.5 TO Re-openers'!H11</f>
        <v>0</v>
      </c>
      <c r="I23" s="913">
        <f>'4.5 TO Re-openers'!I11</f>
        <v>0</v>
      </c>
      <c r="J23" s="913">
        <f>'4.5 TO Re-openers'!J11</f>
        <v>0</v>
      </c>
      <c r="K23" s="913">
        <f>'4.5 TO Re-openers'!K11</f>
        <v>0</v>
      </c>
      <c r="L23" s="913">
        <f>'4.5 TO Re-openers'!L11</f>
        <v>0</v>
      </c>
    </row>
    <row r="24" spans="2:12" ht="15">
      <c r="B24" s="909" t="s">
        <v>1415</v>
      </c>
      <c r="C24" s="909" t="s">
        <v>1416</v>
      </c>
      <c r="D24" s="910" t="s">
        <v>1361</v>
      </c>
      <c r="E24" s="911" t="s">
        <v>3215</v>
      </c>
      <c r="F24" s="914" t="s">
        <v>1795</v>
      </c>
      <c r="H24" s="913">
        <f>'4.5 TO Re-openers'!H43</f>
        <v>0</v>
      </c>
      <c r="I24" s="913">
        <f>'4.5 TO Re-openers'!I43</f>
        <v>0</v>
      </c>
      <c r="J24" s="913">
        <f>'4.5 TO Re-openers'!J43</f>
        <v>0</v>
      </c>
      <c r="K24" s="913">
        <f>'4.5 TO Re-openers'!K43</f>
        <v>0</v>
      </c>
      <c r="L24" s="913">
        <f>'4.5 TO Re-openers'!L43</f>
        <v>0</v>
      </c>
    </row>
    <row r="25" spans="2:12" ht="15">
      <c r="B25" s="909" t="s">
        <v>1797</v>
      </c>
      <c r="C25" s="909" t="s">
        <v>1798</v>
      </c>
      <c r="D25" s="910" t="s">
        <v>1361</v>
      </c>
      <c r="E25" s="911" t="s">
        <v>1799</v>
      </c>
      <c r="F25" s="914" t="s">
        <v>1795</v>
      </c>
      <c r="H25" s="913">
        <f>'4.5 TO Re-openers'!H47</f>
        <v>0</v>
      </c>
      <c r="I25" s="913">
        <f>'4.5 TO Re-openers'!I47</f>
        <v>0</v>
      </c>
      <c r="J25" s="913">
        <f>'4.5 TO Re-openers'!J47</f>
        <v>0</v>
      </c>
      <c r="K25" s="913">
        <f>'4.5 TO Re-openers'!K47</f>
        <v>0</v>
      </c>
      <c r="L25" s="913">
        <f>'4.5 TO Re-openers'!L47</f>
        <v>0</v>
      </c>
    </row>
    <row r="26" spans="2:12" ht="15">
      <c r="B26" s="909" t="s">
        <v>1800</v>
      </c>
      <c r="C26" s="909" t="s">
        <v>1801</v>
      </c>
      <c r="D26" s="910" t="s">
        <v>1361</v>
      </c>
      <c r="E26" s="911" t="s">
        <v>1802</v>
      </c>
      <c r="F26" s="914" t="s">
        <v>1795</v>
      </c>
      <c r="H26" s="913">
        <f>'4.5 TO Re-openers'!H36</f>
        <v>0</v>
      </c>
      <c r="I26" s="913">
        <f>'4.5 TO Re-openers'!I36</f>
        <v>0</v>
      </c>
      <c r="J26" s="913">
        <f>'4.5 TO Re-openers'!J36</f>
        <v>0</v>
      </c>
      <c r="K26" s="913">
        <f>'4.5 TO Re-openers'!K36</f>
        <v>0</v>
      </c>
      <c r="L26" s="913">
        <f>'4.5 TO Re-openers'!L36</f>
        <v>0</v>
      </c>
    </row>
    <row r="27" spans="2:12" ht="15">
      <c r="B27" s="909" t="s">
        <v>1803</v>
      </c>
      <c r="C27" s="909" t="s">
        <v>1804</v>
      </c>
      <c r="D27" s="910" t="s">
        <v>1361</v>
      </c>
      <c r="E27" s="911" t="s">
        <v>1805</v>
      </c>
      <c r="F27" s="914" t="s">
        <v>1795</v>
      </c>
      <c r="H27" s="913">
        <f>'4.5 TO Re-openers'!H80</f>
        <v>0</v>
      </c>
      <c r="I27" s="913">
        <f>'4.5 TO Re-openers'!I80</f>
        <v>0</v>
      </c>
      <c r="J27" s="913">
        <f>'4.5 TO Re-openers'!J80</f>
        <v>0</v>
      </c>
      <c r="K27" s="913">
        <f>'4.5 TO Re-openers'!K80</f>
        <v>0</v>
      </c>
      <c r="L27" s="913">
        <f>'4.5 TO Re-openers'!L80</f>
        <v>0</v>
      </c>
    </row>
    <row r="28" spans="2:12" ht="15">
      <c r="B28" s="909" t="s">
        <v>1403</v>
      </c>
      <c r="C28" s="909" t="s">
        <v>1383</v>
      </c>
      <c r="D28" s="910" t="s">
        <v>1361</v>
      </c>
      <c r="E28" s="911" t="s">
        <v>1806</v>
      </c>
      <c r="F28" s="914" t="s">
        <v>1795</v>
      </c>
      <c r="H28" s="913">
        <f>'4.5 TO Re-openers'!H87</f>
        <v>0</v>
      </c>
      <c r="I28" s="913">
        <f>'4.5 TO Re-openers'!I87</f>
        <v>0</v>
      </c>
      <c r="J28" s="913">
        <f>'4.5 TO Re-openers'!J87</f>
        <v>0</v>
      </c>
      <c r="K28" s="913">
        <f>'4.5 TO Re-openers'!K87</f>
        <v>0</v>
      </c>
      <c r="L28" s="913">
        <f>'4.5 TO Re-openers'!L87</f>
        <v>0</v>
      </c>
    </row>
    <row r="29" spans="2:12" ht="15">
      <c r="B29" s="909" t="s">
        <v>1807</v>
      </c>
      <c r="C29" s="909" t="s">
        <v>1808</v>
      </c>
      <c r="D29" s="910" t="s">
        <v>1361</v>
      </c>
      <c r="E29" s="911" t="s">
        <v>1809</v>
      </c>
      <c r="F29" s="914" t="s">
        <v>1795</v>
      </c>
      <c r="H29" s="913">
        <f>'4.5 TO Re-openers'!H92</f>
        <v>0</v>
      </c>
      <c r="I29" s="913">
        <f>'4.5 TO Re-openers'!I92</f>
        <v>0</v>
      </c>
      <c r="J29" s="913">
        <f>'4.5 TO Re-openers'!J92</f>
        <v>0</v>
      </c>
      <c r="K29" s="913">
        <f>'4.5 TO Re-openers'!K92</f>
        <v>0</v>
      </c>
      <c r="L29" s="913">
        <f>'4.5 TO Re-openers'!L92</f>
        <v>0</v>
      </c>
    </row>
    <row r="30" spans="2:12" ht="25.2">
      <c r="B30" s="909" t="s">
        <v>1810</v>
      </c>
      <c r="C30" s="909" t="s">
        <v>1811</v>
      </c>
      <c r="D30" s="910" t="s">
        <v>1361</v>
      </c>
      <c r="E30" s="911" t="s">
        <v>1812</v>
      </c>
      <c r="F30" s="914" t="s">
        <v>1795</v>
      </c>
      <c r="H30" s="913">
        <f>'4.5 TO Re-openers'!H52</f>
        <v>0</v>
      </c>
      <c r="I30" s="913">
        <f>'4.5 TO Re-openers'!I52</f>
        <v>0</v>
      </c>
      <c r="J30" s="913">
        <f>'4.5 TO Re-openers'!J52</f>
        <v>0</v>
      </c>
      <c r="K30" s="913">
        <f>'4.5 TO Re-openers'!K52</f>
        <v>0</v>
      </c>
      <c r="L30" s="913">
        <f>'4.5 TO Re-openers'!L52</f>
        <v>0</v>
      </c>
    </row>
    <row r="31" spans="2:12" ht="15">
      <c r="B31" s="909" t="s">
        <v>1397</v>
      </c>
      <c r="C31" s="910" t="s">
        <v>1373</v>
      </c>
      <c r="D31" s="910" t="s">
        <v>1361</v>
      </c>
      <c r="E31" s="911" t="s">
        <v>1813</v>
      </c>
      <c r="F31" s="914" t="s">
        <v>1795</v>
      </c>
      <c r="H31" s="913">
        <f>'4.5 TO Re-openers'!H58</f>
        <v>0</v>
      </c>
      <c r="I31" s="913">
        <f>'4.5 TO Re-openers'!I58</f>
        <v>0</v>
      </c>
      <c r="J31" s="913">
        <f>'4.5 TO Re-openers'!J58</f>
        <v>0</v>
      </c>
      <c r="K31" s="913">
        <f>'4.5 TO Re-openers'!K58</f>
        <v>0</v>
      </c>
      <c r="L31" s="913">
        <f>'4.5 TO Re-openers'!L58</f>
        <v>0</v>
      </c>
    </row>
    <row r="32" spans="2:12" ht="15">
      <c r="B32" s="909" t="s">
        <v>1394</v>
      </c>
      <c r="C32" s="910" t="s">
        <v>1368</v>
      </c>
      <c r="D32" s="910" t="s">
        <v>1361</v>
      </c>
      <c r="E32" s="911" t="s">
        <v>1814</v>
      </c>
      <c r="F32" s="914" t="s">
        <v>1795</v>
      </c>
      <c r="H32" s="913">
        <f>'4.5 TO Re-openers'!H30</f>
        <v>0</v>
      </c>
      <c r="I32" s="913">
        <f>'4.5 TO Re-openers'!I30</f>
        <v>0</v>
      </c>
      <c r="J32" s="913">
        <f>'4.5 TO Re-openers'!J30</f>
        <v>0</v>
      </c>
      <c r="K32" s="913">
        <f>'4.5 TO Re-openers'!K30</f>
        <v>0</v>
      </c>
      <c r="L32" s="913">
        <f>'4.5 TO Re-openers'!L30</f>
        <v>0</v>
      </c>
    </row>
    <row r="33" spans="1:12" ht="15">
      <c r="B33" s="909" t="s">
        <v>1399</v>
      </c>
      <c r="C33" s="910" t="s">
        <v>1376</v>
      </c>
      <c r="D33" s="910" t="s">
        <v>1361</v>
      </c>
      <c r="E33" s="911" t="s">
        <v>1815</v>
      </c>
      <c r="F33" s="914" t="s">
        <v>1795</v>
      </c>
      <c r="H33" s="913">
        <f>'4.5 TO Re-openers'!H64</f>
        <v>0</v>
      </c>
      <c r="I33" s="913">
        <f>'4.5 TO Re-openers'!I64</f>
        <v>0</v>
      </c>
      <c r="J33" s="913">
        <f>'4.5 TO Re-openers'!J64</f>
        <v>0</v>
      </c>
      <c r="K33" s="913">
        <f>'4.5 TO Re-openers'!K64</f>
        <v>0</v>
      </c>
      <c r="L33" s="913">
        <f>'4.5 TO Re-openers'!L64</f>
        <v>0</v>
      </c>
    </row>
    <row r="34" spans="1:12" ht="15">
      <c r="B34" s="909" t="s">
        <v>3216</v>
      </c>
      <c r="C34" s="910" t="s">
        <v>1364</v>
      </c>
      <c r="D34" s="910" t="s">
        <v>1361</v>
      </c>
      <c r="E34" s="911" t="s">
        <v>1407</v>
      </c>
      <c r="F34" s="914" t="s">
        <v>1795</v>
      </c>
      <c r="H34" s="913">
        <f>'4.5 TO Re-openers'!H18</f>
        <v>0</v>
      </c>
      <c r="I34" s="913">
        <f>'4.5 TO Re-openers'!I18</f>
        <v>0</v>
      </c>
      <c r="J34" s="913">
        <f>'4.5 TO Re-openers'!J18</f>
        <v>0</v>
      </c>
      <c r="K34" s="913">
        <f>'4.5 TO Re-openers'!K18</f>
        <v>0</v>
      </c>
      <c r="L34" s="913">
        <f>'4.5 TO Re-openers'!L18</f>
        <v>0</v>
      </c>
    </row>
    <row r="35" spans="1:12" ht="15">
      <c r="B35" s="909" t="s">
        <v>3217</v>
      </c>
      <c r="C35" s="910" t="s">
        <v>1366</v>
      </c>
      <c r="D35" s="910" t="s">
        <v>1361</v>
      </c>
      <c r="E35" s="911" t="s">
        <v>1816</v>
      </c>
      <c r="F35" s="914" t="s">
        <v>1795</v>
      </c>
      <c r="H35" s="913">
        <f>'4.5 TO Re-openers'!H24</f>
        <v>0</v>
      </c>
      <c r="I35" s="913">
        <f>'4.5 TO Re-openers'!I24</f>
        <v>0</v>
      </c>
      <c r="J35" s="913">
        <f>'4.5 TO Re-openers'!J24</f>
        <v>0</v>
      </c>
      <c r="K35" s="913">
        <f>'4.5 TO Re-openers'!K24</f>
        <v>0</v>
      </c>
      <c r="L35" s="913">
        <f>'4.5 TO Re-openers'!L24</f>
        <v>0</v>
      </c>
    </row>
    <row r="36" spans="1:12" ht="15">
      <c r="B36" s="909" t="s">
        <v>1817</v>
      </c>
      <c r="C36" s="910" t="s">
        <v>1378</v>
      </c>
      <c r="D36" s="910" t="s">
        <v>1361</v>
      </c>
      <c r="E36" s="911" t="s">
        <v>1818</v>
      </c>
      <c r="F36" s="914" t="s">
        <v>1795</v>
      </c>
      <c r="H36" s="913">
        <f>'4.5 TO Re-openers'!H70</f>
        <v>0</v>
      </c>
      <c r="I36" s="913">
        <f>'4.5 TO Re-openers'!I70</f>
        <v>0</v>
      </c>
      <c r="J36" s="913">
        <f>'4.5 TO Re-openers'!J70</f>
        <v>0</v>
      </c>
      <c r="K36" s="913">
        <f>'4.5 TO Re-openers'!K70</f>
        <v>0</v>
      </c>
      <c r="L36" s="913">
        <f>'4.5 TO Re-openers'!L70</f>
        <v>0</v>
      </c>
    </row>
    <row r="37" spans="1:12" ht="15">
      <c r="B37" s="909" t="s">
        <v>1819</v>
      </c>
      <c r="C37" s="910" t="s">
        <v>1380</v>
      </c>
      <c r="D37" s="910" t="s">
        <v>1361</v>
      </c>
      <c r="E37" s="911" t="s">
        <v>1820</v>
      </c>
      <c r="F37" s="914" t="s">
        <v>1795</v>
      </c>
      <c r="H37" s="913">
        <f>'4.5 TO Re-openers'!H76</f>
        <v>0</v>
      </c>
      <c r="I37" s="913">
        <f>'4.5 TO Re-openers'!I76</f>
        <v>0</v>
      </c>
      <c r="J37" s="913">
        <f>'4.5 TO Re-openers'!J76</f>
        <v>0</v>
      </c>
      <c r="K37" s="913">
        <f>'4.5 TO Re-openers'!K76</f>
        <v>0</v>
      </c>
      <c r="L37" s="913">
        <f>'4.5 TO Re-openers'!L76</f>
        <v>0</v>
      </c>
    </row>
    <row r="38" spans="1:12" ht="15">
      <c r="B38" s="909" t="s">
        <v>1821</v>
      </c>
      <c r="C38" s="910" t="s">
        <v>1411</v>
      </c>
      <c r="D38" s="910" t="s">
        <v>1361</v>
      </c>
      <c r="E38" s="911" t="s">
        <v>1822</v>
      </c>
      <c r="F38" s="914" t="s">
        <v>1795</v>
      </c>
      <c r="H38" s="913">
        <f>'4.9 Opex Escalator'!G16</f>
        <v>0</v>
      </c>
      <c r="I38" s="913">
        <f>'4.9 Opex Escalator'!H16</f>
        <v>0</v>
      </c>
      <c r="J38" s="913">
        <f>'4.9 Opex Escalator'!I16</f>
        <v>0</v>
      </c>
      <c r="K38" s="913">
        <f>'4.9 Opex Escalator'!J16</f>
        <v>0</v>
      </c>
      <c r="L38" s="913">
        <f>'4.9 Opex Escalator'!K16</f>
        <v>0</v>
      </c>
    </row>
    <row r="39" spans="1:12">
      <c r="B39" s="909" t="s">
        <v>1823</v>
      </c>
      <c r="C39" s="910"/>
      <c r="D39" s="910" t="s">
        <v>1361</v>
      </c>
      <c r="E39" s="911"/>
      <c r="F39" s="914" t="s">
        <v>1795</v>
      </c>
      <c r="H39" s="915" t="s">
        <v>1457</v>
      </c>
      <c r="I39" s="915" t="s">
        <v>1457</v>
      </c>
      <c r="J39" s="915" t="s">
        <v>1457</v>
      </c>
      <c r="K39" s="915" t="s">
        <v>1457</v>
      </c>
      <c r="L39" s="915" t="s">
        <v>1457</v>
      </c>
    </row>
    <row r="40" spans="1:12">
      <c r="B40" s="909" t="s">
        <v>1824</v>
      </c>
      <c r="C40" s="910"/>
      <c r="D40" s="910" t="s">
        <v>1361</v>
      </c>
      <c r="E40" s="911"/>
      <c r="F40" s="914" t="s">
        <v>1795</v>
      </c>
      <c r="H40" s="915" t="s">
        <v>1457</v>
      </c>
      <c r="I40" s="915" t="s">
        <v>1457</v>
      </c>
      <c r="J40" s="915" t="s">
        <v>1457</v>
      </c>
      <c r="K40" s="915" t="s">
        <v>1457</v>
      </c>
      <c r="L40" s="915" t="s">
        <v>1457</v>
      </c>
    </row>
    <row r="41" spans="1:12">
      <c r="B41" s="909" t="s">
        <v>1825</v>
      </c>
      <c r="C41" s="910"/>
      <c r="D41" s="910" t="s">
        <v>1361</v>
      </c>
      <c r="E41" s="911"/>
      <c r="F41" s="916" t="s">
        <v>1795</v>
      </c>
      <c r="H41" s="915" t="s">
        <v>1457</v>
      </c>
      <c r="I41" s="915" t="s">
        <v>1457</v>
      </c>
      <c r="J41" s="915" t="s">
        <v>1457</v>
      </c>
      <c r="K41" s="915" t="s">
        <v>1457</v>
      </c>
      <c r="L41" s="915" t="s">
        <v>1457</v>
      </c>
    </row>
    <row r="43" spans="1:12" ht="13.8">
      <c r="A43" s="670" t="s">
        <v>200</v>
      </c>
      <c r="B43" s="671"/>
      <c r="C43" s="671"/>
      <c r="D43" s="671"/>
      <c r="E43" s="671"/>
      <c r="F43" s="671"/>
      <c r="G43" s="671"/>
      <c r="H43" s="671"/>
      <c r="I43" s="671"/>
      <c r="J43" s="671"/>
      <c r="K43" s="671"/>
      <c r="L43" s="671"/>
    </row>
    <row r="45" spans="1:12" ht="13.8">
      <c r="B45" s="917" t="s">
        <v>192</v>
      </c>
      <c r="H45" s="918"/>
      <c r="I45" s="918"/>
      <c r="J45" s="918"/>
      <c r="K45" s="918"/>
      <c r="L45" s="918"/>
    </row>
    <row r="46" spans="1:12">
      <c r="B46" s="911" t="s">
        <v>193</v>
      </c>
      <c r="D46" s="911" t="s">
        <v>1361</v>
      </c>
      <c r="E46" s="911" t="s">
        <v>201</v>
      </c>
      <c r="H46" s="913" cm="1">
        <f t="array" ref="H46:L46">TOALC</f>
        <v>0</v>
      </c>
      <c r="I46" s="913">
        <v>0</v>
      </c>
      <c r="J46" s="913">
        <v>0</v>
      </c>
      <c r="K46" s="913">
        <v>0</v>
      </c>
      <c r="L46" s="913">
        <v>0</v>
      </c>
    </row>
    <row r="47" spans="1:12">
      <c r="B47" s="911" t="s">
        <v>194</v>
      </c>
      <c r="D47" s="911" t="s">
        <v>1361</v>
      </c>
      <c r="E47" s="911" t="s">
        <v>202</v>
      </c>
      <c r="H47" s="913" cm="1">
        <f t="array" ref="H47:L47">TOARC</f>
        <v>0</v>
      </c>
      <c r="I47" s="913">
        <v>0</v>
      </c>
      <c r="J47" s="913">
        <v>0</v>
      </c>
      <c r="K47" s="913">
        <v>0</v>
      </c>
      <c r="L47" s="913">
        <v>0</v>
      </c>
    </row>
    <row r="48" spans="1:12">
      <c r="B48" s="911" t="s">
        <v>195</v>
      </c>
      <c r="D48" s="911" t="s">
        <v>1361</v>
      </c>
      <c r="E48" s="911" t="s">
        <v>203</v>
      </c>
      <c r="H48" s="913" cm="1">
        <f t="array" ref="H48:L48">TOAOC</f>
        <v>0</v>
      </c>
      <c r="I48" s="913">
        <v>0</v>
      </c>
      <c r="J48" s="913">
        <v>0</v>
      </c>
      <c r="K48" s="913">
        <v>0</v>
      </c>
      <c r="L48" s="913">
        <v>0</v>
      </c>
    </row>
    <row r="49" spans="1:12">
      <c r="B49" s="911" t="s">
        <v>196</v>
      </c>
      <c r="D49" s="911" t="s">
        <v>1361</v>
      </c>
      <c r="E49" s="911" t="s">
        <v>204</v>
      </c>
      <c r="H49" s="913" cm="1">
        <f t="array" ref="H49:L49">TOACO</f>
        <v>0</v>
      </c>
      <c r="I49" s="913">
        <v>0</v>
      </c>
      <c r="J49" s="913">
        <v>0</v>
      </c>
      <c r="K49" s="913">
        <v>0</v>
      </c>
      <c r="L49" s="913">
        <v>0</v>
      </c>
    </row>
    <row r="50" spans="1:12">
      <c r="B50" s="911" t="s">
        <v>197</v>
      </c>
      <c r="D50" s="911" t="s">
        <v>1361</v>
      </c>
      <c r="E50" s="911" t="s">
        <v>205</v>
      </c>
      <c r="H50" s="913" cm="1">
        <f t="array" ref="H50:L50">TOAIO</f>
        <v>0</v>
      </c>
      <c r="I50" s="913">
        <v>0</v>
      </c>
      <c r="J50" s="913">
        <v>0</v>
      </c>
      <c r="K50" s="913">
        <v>0</v>
      </c>
      <c r="L50" s="913">
        <v>0</v>
      </c>
    </row>
    <row r="51" spans="1:12">
      <c r="B51" s="911" t="s">
        <v>198</v>
      </c>
      <c r="D51" s="911" t="s">
        <v>1361</v>
      </c>
      <c r="E51" s="911" t="s">
        <v>206</v>
      </c>
      <c r="H51" s="913" cm="1">
        <f t="array" ref="H51:L51">TOANC</f>
        <v>0</v>
      </c>
      <c r="I51" s="913">
        <v>0</v>
      </c>
      <c r="J51" s="913">
        <v>0</v>
      </c>
      <c r="K51" s="913">
        <v>0</v>
      </c>
      <c r="L51" s="913">
        <v>0</v>
      </c>
    </row>
    <row r="52" spans="1:12">
      <c r="B52" s="911"/>
      <c r="D52" s="911"/>
      <c r="E52" s="911"/>
    </row>
    <row r="53" spans="1:12">
      <c r="B53" s="917" t="s">
        <v>199</v>
      </c>
      <c r="D53" s="911"/>
      <c r="E53" s="911"/>
    </row>
    <row r="54" spans="1:12">
      <c r="B54" s="911" t="s">
        <v>193</v>
      </c>
      <c r="D54" s="911" t="s">
        <v>1361</v>
      </c>
      <c r="E54" s="911" t="s">
        <v>207</v>
      </c>
      <c r="H54" s="913" cm="1">
        <f t="array" ref="H54:L54">TOALCU</f>
        <v>0</v>
      </c>
      <c r="I54" s="913">
        <v>0</v>
      </c>
      <c r="J54" s="913">
        <v>0</v>
      </c>
      <c r="K54" s="913">
        <v>0</v>
      </c>
      <c r="L54" s="913">
        <v>0</v>
      </c>
    </row>
    <row r="55" spans="1:12">
      <c r="B55" s="911" t="s">
        <v>194</v>
      </c>
      <c r="D55" s="911" t="s">
        <v>1361</v>
      </c>
      <c r="E55" s="911" t="s">
        <v>208</v>
      </c>
      <c r="H55" s="913" cm="1">
        <f t="array" ref="H55:L55">TOARCU</f>
        <v>0</v>
      </c>
      <c r="I55" s="913">
        <v>0</v>
      </c>
      <c r="J55" s="913">
        <v>0</v>
      </c>
      <c r="K55" s="913">
        <v>0</v>
      </c>
      <c r="L55" s="913">
        <v>0</v>
      </c>
    </row>
    <row r="56" spans="1:12">
      <c r="B56" s="911" t="s">
        <v>195</v>
      </c>
      <c r="D56" s="911" t="s">
        <v>1361</v>
      </c>
      <c r="E56" s="911" t="s">
        <v>209</v>
      </c>
      <c r="H56" s="913" cm="1">
        <f t="array" ref="H56:L56">TOAOCU</f>
        <v>0</v>
      </c>
      <c r="I56" s="913">
        <v>0</v>
      </c>
      <c r="J56" s="913">
        <v>0</v>
      </c>
      <c r="K56" s="913">
        <v>0</v>
      </c>
      <c r="L56" s="913">
        <v>0</v>
      </c>
    </row>
    <row r="57" spans="1:12">
      <c r="B57" s="911" t="s">
        <v>196</v>
      </c>
      <c r="D57" s="911" t="s">
        <v>1361</v>
      </c>
      <c r="E57" s="911" t="s">
        <v>210</v>
      </c>
      <c r="H57" s="913" cm="1">
        <f t="array" ref="H57:L57">TOACOU</f>
        <v>0</v>
      </c>
      <c r="I57" s="913">
        <v>0</v>
      </c>
      <c r="J57" s="913">
        <v>0</v>
      </c>
      <c r="K57" s="913">
        <v>0</v>
      </c>
      <c r="L57" s="913">
        <v>0</v>
      </c>
    </row>
    <row r="58" spans="1:12">
      <c r="B58" s="911" t="s">
        <v>197</v>
      </c>
      <c r="D58" s="911" t="s">
        <v>1361</v>
      </c>
      <c r="E58" s="911" t="s">
        <v>211</v>
      </c>
      <c r="H58" s="913" cm="1">
        <f t="array" ref="H58:L58">TOAIOU</f>
        <v>0</v>
      </c>
      <c r="I58" s="913">
        <v>0</v>
      </c>
      <c r="J58" s="913">
        <v>0</v>
      </c>
      <c r="K58" s="913">
        <v>0</v>
      </c>
      <c r="L58" s="913">
        <v>0</v>
      </c>
    </row>
    <row r="59" spans="1:12">
      <c r="B59" s="911" t="s">
        <v>198</v>
      </c>
      <c r="D59" s="911" t="s">
        <v>1361</v>
      </c>
      <c r="E59" s="911" t="s">
        <v>212</v>
      </c>
      <c r="H59" s="913" cm="1">
        <f t="array" ref="H59:L59">TOANCU</f>
        <v>0</v>
      </c>
      <c r="I59" s="913">
        <v>0</v>
      </c>
      <c r="J59" s="913">
        <v>0</v>
      </c>
      <c r="K59" s="913">
        <v>0</v>
      </c>
      <c r="L59" s="913">
        <v>0</v>
      </c>
    </row>
    <row r="61" spans="1:12" s="905" customFormat="1" ht="13.8">
      <c r="A61" s="670" t="s">
        <v>1826</v>
      </c>
      <c r="B61" s="671"/>
      <c r="C61" s="671"/>
      <c r="D61" s="671"/>
      <c r="E61" s="671"/>
      <c r="F61" s="671"/>
      <c r="G61" s="671"/>
      <c r="H61" s="671"/>
      <c r="I61" s="671"/>
      <c r="J61" s="671"/>
      <c r="K61" s="671"/>
      <c r="L61" s="671"/>
    </row>
    <row r="64" spans="1:12" ht="15">
      <c r="B64" s="910" t="s">
        <v>1419</v>
      </c>
      <c r="C64" s="910" t="s">
        <v>1420</v>
      </c>
      <c r="D64" s="911" t="s">
        <v>1361</v>
      </c>
      <c r="E64" s="910" t="s">
        <v>1827</v>
      </c>
      <c r="F64" s="919"/>
      <c r="H64" s="920" t="e">
        <f>#REF!*VLOOKUP(H$5,'1.5 Universal Data'!$C$28:$F$39,4,FALSE)</f>
        <v>#REF!</v>
      </c>
      <c r="I64" s="920" t="e">
        <f>#REF!*VLOOKUP(I$5,'1.5 Universal Data'!$C$28:$F$39,4,FALSE)</f>
        <v>#REF!</v>
      </c>
      <c r="J64" s="920" t="e">
        <f>#REF!*VLOOKUP(J$5,'1.5 Universal Data'!$C$28:$F$39,4,FALSE)</f>
        <v>#REF!</v>
      </c>
      <c r="K64" s="920" t="e">
        <f>#REF!*VLOOKUP(K$5,'1.5 Universal Data'!$C$28:$F$39,4,FALSE)</f>
        <v>#REF!</v>
      </c>
      <c r="L64" s="920" t="e">
        <f>#REF!*VLOOKUP(L$5,'1.5 Universal Data'!$C$28:$F$39,4,FALSE)</f>
        <v>#REF!</v>
      </c>
    </row>
    <row r="65" spans="1:12" ht="15">
      <c r="B65" s="910" t="s">
        <v>1421</v>
      </c>
      <c r="C65" s="910" t="s">
        <v>1420</v>
      </c>
      <c r="D65" s="911" t="s">
        <v>1361</v>
      </c>
      <c r="E65" s="910" t="s">
        <v>1828</v>
      </c>
      <c r="F65" s="919"/>
      <c r="H65" s="920" t="e">
        <f>#REF!*VLOOKUP(H$5,'1.5 Universal Data'!$C$28:$F$39,4,FALSE)</f>
        <v>#REF!</v>
      </c>
      <c r="I65" s="920" t="e">
        <f>#REF!*VLOOKUP(I$5,'1.5 Universal Data'!$C$28:$F$39,4,FALSE)</f>
        <v>#REF!</v>
      </c>
      <c r="J65" s="920" t="e">
        <f>#REF!*VLOOKUP(J$5,'1.5 Universal Data'!$C$28:$F$39,4,FALSE)</f>
        <v>#REF!</v>
      </c>
      <c r="K65" s="920" t="e">
        <f>#REF!*VLOOKUP(K$5,'1.5 Universal Data'!$C$28:$F$39,4,FALSE)</f>
        <v>#REF!</v>
      </c>
      <c r="L65" s="920" t="e">
        <f>#REF!*VLOOKUP(L$5,'1.5 Universal Data'!$C$28:$F$39,4,FALSE)</f>
        <v>#REF!</v>
      </c>
    </row>
    <row r="66" spans="1:12" ht="15">
      <c r="B66" s="911" t="s">
        <v>1422</v>
      </c>
      <c r="C66" s="910" t="s">
        <v>1420</v>
      </c>
      <c r="D66" s="921" t="s">
        <v>1361</v>
      </c>
      <c r="E66" s="911" t="s">
        <v>1829</v>
      </c>
      <c r="F66" s="919"/>
      <c r="H66" s="920" t="e">
        <f>#REF!</f>
        <v>#REF!</v>
      </c>
      <c r="I66" s="920" t="e">
        <f>#REF!</f>
        <v>#REF!</v>
      </c>
      <c r="J66" s="920" t="e">
        <f>#REF!</f>
        <v>#REF!</v>
      </c>
      <c r="K66" s="920" t="e">
        <f>#REF!</f>
        <v>#REF!</v>
      </c>
      <c r="L66" s="920" t="e">
        <f>#REF!</f>
        <v>#REF!</v>
      </c>
    </row>
    <row r="67" spans="1:12" ht="15">
      <c r="B67" s="911" t="s">
        <v>1424</v>
      </c>
      <c r="C67" s="910" t="s">
        <v>1420</v>
      </c>
      <c r="D67" s="911" t="s">
        <v>1361</v>
      </c>
      <c r="E67" s="911" t="s">
        <v>1830</v>
      </c>
      <c r="F67" s="919"/>
      <c r="H67" s="920" t="e">
        <f>#REF!*VLOOKUP(H$5,'1.5 Universal Data'!$C$28:$F$39,4,FALSE)</f>
        <v>#REF!</v>
      </c>
      <c r="I67" s="920" t="e">
        <f>#REF!*VLOOKUP(I$5,'1.5 Universal Data'!$C$28:$F$39,4,FALSE)</f>
        <v>#REF!</v>
      </c>
      <c r="J67" s="920" t="e">
        <f>#REF!*VLOOKUP(J$5,'1.5 Universal Data'!$C$28:$F$39,4,FALSE)</f>
        <v>#REF!</v>
      </c>
      <c r="K67" s="920" t="e">
        <f>#REF!*VLOOKUP(K$5,'1.5 Universal Data'!$C$28:$F$39,4,FALSE)</f>
        <v>#REF!</v>
      </c>
      <c r="L67" s="920" t="e">
        <f>#REF!*VLOOKUP(L$5,'1.5 Universal Data'!$C$28:$F$39,4,FALSE)</f>
        <v>#REF!</v>
      </c>
    </row>
    <row r="68" spans="1:12" ht="15">
      <c r="B68" s="911" t="s">
        <v>1425</v>
      </c>
      <c r="C68" s="910" t="s">
        <v>1420</v>
      </c>
      <c r="D68" s="911" t="s">
        <v>1361</v>
      </c>
      <c r="E68" s="911" t="s">
        <v>1831</v>
      </c>
      <c r="F68" s="919"/>
      <c r="H68" s="920" t="e">
        <f>#REF!*VLOOKUP(H$5,'1.5 Universal Data'!$C$28:$F$39,4,FALSE)</f>
        <v>#REF!</v>
      </c>
      <c r="I68" s="920" t="e">
        <f>#REF!*VLOOKUP(I$5,'1.5 Universal Data'!$C$28:$F$39,4,FALSE)</f>
        <v>#REF!</v>
      </c>
      <c r="J68" s="920" t="e">
        <f>#REF!*VLOOKUP(J$5,'1.5 Universal Data'!$C$28:$F$39,4,FALSE)</f>
        <v>#REF!</v>
      </c>
      <c r="K68" s="920" t="e">
        <f>#REF!*VLOOKUP(K$5,'1.5 Universal Data'!$C$28:$F$39,4,FALSE)</f>
        <v>#REF!</v>
      </c>
      <c r="L68" s="920" t="e">
        <f>#REF!*VLOOKUP(L$5,'1.5 Universal Data'!$C$28:$F$39,4,FALSE)</f>
        <v>#REF!</v>
      </c>
    </row>
    <row r="69" spans="1:12" ht="15">
      <c r="B69" s="911" t="s">
        <v>1426</v>
      </c>
      <c r="C69" s="910" t="s">
        <v>1427</v>
      </c>
      <c r="D69" s="911" t="s">
        <v>1361</v>
      </c>
      <c r="E69" s="911" t="s">
        <v>1832</v>
      </c>
      <c r="F69" s="919"/>
      <c r="H69" s="913" t="e">
        <f>#REF!</f>
        <v>#REF!</v>
      </c>
      <c r="I69" s="913" t="e">
        <f>#REF!</f>
        <v>#REF!</v>
      </c>
      <c r="J69" s="913" t="e">
        <f>#REF!</f>
        <v>#REF!</v>
      </c>
      <c r="K69" s="913" t="e">
        <f>#REF!</f>
        <v>#REF!</v>
      </c>
      <c r="L69" s="913" t="e">
        <f>#REF!</f>
        <v>#REF!</v>
      </c>
    </row>
    <row r="70" spans="1:12" ht="15">
      <c r="B70" s="910" t="s">
        <v>1428</v>
      </c>
      <c r="C70" s="910" t="s">
        <v>1420</v>
      </c>
      <c r="D70" s="911" t="s">
        <v>1361</v>
      </c>
      <c r="E70" s="910" t="s">
        <v>1833</v>
      </c>
      <c r="F70" s="919"/>
      <c r="H70" s="913" t="e">
        <f>#REF!</f>
        <v>#REF!</v>
      </c>
      <c r="I70" s="913" t="e">
        <f>#REF!</f>
        <v>#REF!</v>
      </c>
      <c r="J70" s="913" t="e">
        <f>#REF!</f>
        <v>#REF!</v>
      </c>
      <c r="K70" s="913" t="e">
        <f>#REF!</f>
        <v>#REF!</v>
      </c>
      <c r="L70" s="913" t="e">
        <f>#REF!</f>
        <v>#REF!</v>
      </c>
    </row>
    <row r="71" spans="1:12" ht="15">
      <c r="B71" s="910" t="s">
        <v>1834</v>
      </c>
      <c r="C71" s="910" t="s">
        <v>1420</v>
      </c>
      <c r="D71" s="911" t="s">
        <v>1361</v>
      </c>
      <c r="E71" s="910" t="s">
        <v>1835</v>
      </c>
      <c r="F71" s="919"/>
      <c r="H71" s="920" t="e">
        <f>#REF!*VLOOKUP(H$5,'1.5 Universal Data'!$C$28:$F$39,4,FALSE)</f>
        <v>#REF!</v>
      </c>
      <c r="I71" s="920" t="e">
        <f>#REF!*VLOOKUP(I$5,'1.5 Universal Data'!$C$28:$F$39,4,FALSE)</f>
        <v>#REF!</v>
      </c>
      <c r="J71" s="920" t="e">
        <f>#REF!*VLOOKUP(J$5,'1.5 Universal Data'!$C$28:$F$39,4,FALSE)</f>
        <v>#REF!</v>
      </c>
      <c r="K71" s="920" t="e">
        <f>#REF!*VLOOKUP(K$5,'1.5 Universal Data'!$C$28:$F$39,4,FALSE)</f>
        <v>#REF!</v>
      </c>
      <c r="L71" s="920" t="e">
        <f>#REF!*VLOOKUP(L$5,'1.5 Universal Data'!$C$28:$F$39,4,FALSE)</f>
        <v>#REF!</v>
      </c>
    </row>
    <row r="73" spans="1:12" s="905" customFormat="1" ht="13.8">
      <c r="A73" s="670" t="s">
        <v>1836</v>
      </c>
      <c r="B73" s="671"/>
      <c r="C73" s="671"/>
      <c r="D73" s="671"/>
      <c r="E73" s="671"/>
      <c r="F73" s="671"/>
      <c r="G73" s="671"/>
      <c r="H73" s="671"/>
      <c r="I73" s="671"/>
      <c r="J73" s="671"/>
      <c r="K73" s="671"/>
      <c r="L73" s="671"/>
    </row>
    <row r="75" spans="1:12" ht="15">
      <c r="B75" s="911" t="s">
        <v>1458</v>
      </c>
      <c r="C75" s="911" t="s">
        <v>1459</v>
      </c>
      <c r="D75" s="911" t="s">
        <v>1361</v>
      </c>
      <c r="E75" s="911" t="s">
        <v>1837</v>
      </c>
      <c r="H75" s="913">
        <f>'4.10 TO ODI'!G8</f>
        <v>-3.645</v>
      </c>
      <c r="I75" s="913">
        <f>'4.10 TO ODI'!H8</f>
        <v>-3.645</v>
      </c>
      <c r="J75" s="913">
        <f>'4.10 TO ODI'!I8</f>
        <v>-3.645</v>
      </c>
      <c r="K75" s="913">
        <f>'4.10 TO ODI'!J8</f>
        <v>-3.645</v>
      </c>
      <c r="L75" s="913">
        <f>'4.10 TO ODI'!K8</f>
        <v>-3.645</v>
      </c>
    </row>
    <row r="76" spans="1:12" ht="15">
      <c r="B76" s="911" t="s">
        <v>1460</v>
      </c>
      <c r="C76" s="911" t="s">
        <v>1461</v>
      </c>
      <c r="D76" s="911" t="s">
        <v>1361</v>
      </c>
      <c r="E76" s="911" t="s">
        <v>1838</v>
      </c>
      <c r="H76" s="913">
        <f>'4.10 TO ODI'!G9</f>
        <v>-4.5719466000000014E-2</v>
      </c>
      <c r="I76" s="913">
        <f>'4.10 TO ODI'!H9</f>
        <v>-0.10977482099999998</v>
      </c>
      <c r="J76" s="913">
        <f>'4.10 TO ODI'!I9</f>
        <v>-0.10970306099999999</v>
      </c>
      <c r="K76" s="913">
        <f>'4.10 TO ODI'!J9</f>
        <v>-0.10924403099999998</v>
      </c>
      <c r="L76" s="913">
        <f>'4.10 TO ODI'!K9</f>
        <v>-0.10910636100000007</v>
      </c>
    </row>
    <row r="78" spans="1:12" s="905" customFormat="1" ht="13.8">
      <c r="A78" s="670" t="s">
        <v>1839</v>
      </c>
      <c r="B78" s="671"/>
      <c r="C78" s="671"/>
      <c r="D78" s="671"/>
      <c r="E78" s="671"/>
      <c r="F78" s="671"/>
      <c r="G78" s="671"/>
      <c r="H78" s="671"/>
      <c r="I78" s="671"/>
      <c r="J78" s="671"/>
      <c r="K78" s="671"/>
      <c r="L78" s="671"/>
    </row>
    <row r="80" spans="1:12" ht="15">
      <c r="B80" s="911" t="s">
        <v>1840</v>
      </c>
      <c r="C80" s="911" t="s">
        <v>1841</v>
      </c>
      <c r="D80" s="911" t="s">
        <v>1361</v>
      </c>
      <c r="E80" s="911" t="s">
        <v>1842</v>
      </c>
      <c r="H80" s="913">
        <f>'4.11 TO ORA'!I8</f>
        <v>0</v>
      </c>
      <c r="I80" s="913">
        <f>'4.11 TO ORA'!J8</f>
        <v>0</v>
      </c>
      <c r="J80" s="913">
        <f>'4.11 TO ORA'!K8</f>
        <v>0</v>
      </c>
      <c r="K80" s="913">
        <f>'4.11 TO ORA'!L8</f>
        <v>0</v>
      </c>
      <c r="L80" s="913">
        <f>'4.11 TO ORA'!M8</f>
        <v>0</v>
      </c>
    </row>
    <row r="81" spans="1:12" ht="15">
      <c r="B81" s="911" t="s">
        <v>1843</v>
      </c>
      <c r="C81" s="911" t="s">
        <v>1844</v>
      </c>
      <c r="D81" s="911" t="s">
        <v>1361</v>
      </c>
      <c r="E81" s="911" t="s">
        <v>1845</v>
      </c>
      <c r="H81" s="913">
        <f>'4.11 TO ORA'!I9</f>
        <v>0</v>
      </c>
      <c r="I81" s="913">
        <f>'4.11 TO ORA'!J9</f>
        <v>0</v>
      </c>
      <c r="J81" s="913">
        <f>'4.11 TO ORA'!K9</f>
        <v>0</v>
      </c>
      <c r="K81" s="913">
        <f>'4.11 TO ORA'!L9</f>
        <v>0</v>
      </c>
      <c r="L81" s="913">
        <f>'4.11 TO ORA'!M9</f>
        <v>0</v>
      </c>
    </row>
    <row r="82" spans="1:12" ht="15">
      <c r="B82" s="911" t="s">
        <v>1846</v>
      </c>
      <c r="C82" s="911" t="s">
        <v>1847</v>
      </c>
      <c r="D82" s="911" t="s">
        <v>1361</v>
      </c>
      <c r="E82" s="911" t="s">
        <v>1848</v>
      </c>
      <c r="H82" s="913">
        <f>'4.11 TO ORA'!I10</f>
        <v>0</v>
      </c>
      <c r="I82" s="913">
        <f>'4.11 TO ORA'!J10</f>
        <v>0</v>
      </c>
      <c r="J82" s="913">
        <f>'4.11 TO ORA'!K10</f>
        <v>0</v>
      </c>
      <c r="K82" s="913">
        <f>'4.11 TO ORA'!L10</f>
        <v>0</v>
      </c>
      <c r="L82" s="913">
        <f>'4.11 TO ORA'!M10</f>
        <v>0</v>
      </c>
    </row>
    <row r="83" spans="1:12">
      <c r="C83" s="911"/>
    </row>
    <row r="85" spans="1:12" ht="19.2">
      <c r="A85" s="675" t="s">
        <v>1849</v>
      </c>
      <c r="B85" s="676"/>
      <c r="C85" s="676"/>
      <c r="D85" s="676"/>
      <c r="E85" s="676"/>
      <c r="F85" s="676"/>
      <c r="G85" s="676"/>
      <c r="H85" s="676"/>
      <c r="I85" s="676"/>
      <c r="J85" s="676"/>
      <c r="K85" s="676"/>
      <c r="L85" s="676"/>
    </row>
    <row r="87" spans="1:12">
      <c r="B87" s="911" t="s">
        <v>1850</v>
      </c>
    </row>
    <row r="89" spans="1:12" ht="15">
      <c r="B89" s="908" t="s">
        <v>1851</v>
      </c>
      <c r="D89" s="908" t="s">
        <v>1337</v>
      </c>
      <c r="E89" s="908" t="s">
        <v>1852</v>
      </c>
      <c r="H89" s="922">
        <f>'4.13 TO Tax Pools Totex alloc'!I99</f>
        <v>0</v>
      </c>
      <c r="I89" s="922">
        <f>'4.13 TO Tax Pools Totex alloc'!J99</f>
        <v>0</v>
      </c>
      <c r="J89" s="922">
        <f>'4.13 TO Tax Pools Totex alloc'!K99</f>
        <v>0</v>
      </c>
      <c r="K89" s="922">
        <f>'4.13 TO Tax Pools Totex alloc'!L99</f>
        <v>0</v>
      </c>
      <c r="L89" s="922">
        <f>'4.13 TO Tax Pools Totex alloc'!M99</f>
        <v>0</v>
      </c>
    </row>
    <row r="90" spans="1:12" ht="15">
      <c r="B90" s="908" t="s">
        <v>1853</v>
      </c>
      <c r="D90" s="908" t="s">
        <v>1337</v>
      </c>
      <c r="E90" s="908" t="s">
        <v>1854</v>
      </c>
      <c r="H90" s="922">
        <f>'4.13 TO Tax Pools Totex alloc'!I100</f>
        <v>0</v>
      </c>
      <c r="I90" s="922">
        <f>'4.13 TO Tax Pools Totex alloc'!J100</f>
        <v>0</v>
      </c>
      <c r="J90" s="922">
        <f>'4.13 TO Tax Pools Totex alloc'!K100</f>
        <v>0</v>
      </c>
      <c r="K90" s="922">
        <f>'4.13 TO Tax Pools Totex alloc'!L100</f>
        <v>0</v>
      </c>
      <c r="L90" s="922">
        <f>'4.13 TO Tax Pools Totex alloc'!M100</f>
        <v>0</v>
      </c>
    </row>
    <row r="91" spans="1:12" ht="15">
      <c r="B91" s="908" t="s">
        <v>1855</v>
      </c>
      <c r="D91" s="908" t="s">
        <v>1337</v>
      </c>
      <c r="E91" s="908" t="s">
        <v>1856</v>
      </c>
      <c r="H91" s="922">
        <f>'4.13 TO Tax Pools Totex alloc'!I101</f>
        <v>0</v>
      </c>
      <c r="I91" s="922">
        <f>'4.13 TO Tax Pools Totex alloc'!J101</f>
        <v>0</v>
      </c>
      <c r="J91" s="922">
        <f>'4.13 TO Tax Pools Totex alloc'!K101</f>
        <v>0</v>
      </c>
      <c r="K91" s="922">
        <f>'4.13 TO Tax Pools Totex alloc'!L101</f>
        <v>0</v>
      </c>
      <c r="L91" s="922">
        <f>'4.13 TO Tax Pools Totex alloc'!M101</f>
        <v>0</v>
      </c>
    </row>
    <row r="92" spans="1:12" ht="15">
      <c r="B92" s="908" t="s">
        <v>1857</v>
      </c>
      <c r="D92" s="908" t="s">
        <v>1337</v>
      </c>
      <c r="E92" s="908" t="s">
        <v>1858</v>
      </c>
      <c r="H92" s="922">
        <f>'4.13 TO Tax Pools Totex alloc'!I102</f>
        <v>0</v>
      </c>
      <c r="I92" s="922">
        <f>'4.13 TO Tax Pools Totex alloc'!J102</f>
        <v>0</v>
      </c>
      <c r="J92" s="922">
        <f>'4.13 TO Tax Pools Totex alloc'!K102</f>
        <v>0</v>
      </c>
      <c r="K92" s="922">
        <f>'4.13 TO Tax Pools Totex alloc'!L102</f>
        <v>0</v>
      </c>
      <c r="L92" s="922">
        <f>'4.13 TO Tax Pools Totex alloc'!M102</f>
        <v>0</v>
      </c>
    </row>
    <row r="93" spans="1:12" ht="15">
      <c r="B93" s="908" t="s">
        <v>1859</v>
      </c>
      <c r="D93" s="908" t="s">
        <v>1337</v>
      </c>
      <c r="E93" s="908" t="s">
        <v>1860</v>
      </c>
      <c r="H93" s="922">
        <f>'4.13 TO Tax Pools Totex alloc'!I103</f>
        <v>0</v>
      </c>
      <c r="I93" s="922">
        <f>'4.13 TO Tax Pools Totex alloc'!J103</f>
        <v>0</v>
      </c>
      <c r="J93" s="922">
        <f>'4.13 TO Tax Pools Totex alloc'!K103</f>
        <v>0</v>
      </c>
      <c r="K93" s="922">
        <f>'4.13 TO Tax Pools Totex alloc'!L103</f>
        <v>0</v>
      </c>
      <c r="L93" s="922">
        <f>'4.13 TO Tax Pools Totex alloc'!M103</f>
        <v>0</v>
      </c>
    </row>
    <row r="94" spans="1:12" ht="15">
      <c r="B94" s="908" t="s">
        <v>1861</v>
      </c>
      <c r="D94" s="908" t="s">
        <v>1337</v>
      </c>
      <c r="E94" s="908" t="s">
        <v>1862</v>
      </c>
      <c r="H94" s="922">
        <f>'4.13 TO Tax Pools Totex alloc'!I104</f>
        <v>0</v>
      </c>
      <c r="I94" s="922">
        <f>'4.13 TO Tax Pools Totex alloc'!J104</f>
        <v>0</v>
      </c>
      <c r="J94" s="922">
        <f>'4.13 TO Tax Pools Totex alloc'!K104</f>
        <v>0</v>
      </c>
      <c r="K94" s="922">
        <f>'4.13 TO Tax Pools Totex alloc'!L104</f>
        <v>0</v>
      </c>
      <c r="L94" s="922">
        <f>'4.13 TO Tax Pools Totex alloc'!M104</f>
        <v>0</v>
      </c>
    </row>
    <row r="97" spans="1:12" ht="19.2">
      <c r="A97" s="675" t="s">
        <v>1863</v>
      </c>
      <c r="B97" s="676"/>
      <c r="C97" s="676"/>
      <c r="D97" s="676"/>
      <c r="E97" s="676"/>
      <c r="F97" s="676"/>
      <c r="G97" s="676"/>
      <c r="H97" s="676"/>
      <c r="I97" s="676"/>
      <c r="J97" s="676"/>
      <c r="K97" s="676"/>
      <c r="L97" s="676"/>
    </row>
    <row r="99" spans="1:12" ht="15">
      <c r="B99" s="908" t="s">
        <v>3253</v>
      </c>
      <c r="D99" s="908" t="s">
        <v>1361</v>
      </c>
      <c r="E99" s="908" t="s">
        <v>3254</v>
      </c>
      <c r="F99" s="425"/>
      <c r="G99" s="425"/>
      <c r="H99" s="1305"/>
      <c r="I99" s="1305"/>
      <c r="J99" s="1305"/>
      <c r="K99" s="1305"/>
      <c r="L99" s="1305"/>
    </row>
    <row r="100" spans="1:12" ht="15">
      <c r="B100" s="908" t="s">
        <v>3256</v>
      </c>
      <c r="D100" s="908" t="s">
        <v>1361</v>
      </c>
      <c r="E100" s="908" t="s">
        <v>3255</v>
      </c>
      <c r="F100" s="425"/>
      <c r="G100" s="425"/>
      <c r="H100" s="1305"/>
      <c r="I100" s="1305"/>
      <c r="J100" s="1305"/>
      <c r="K100" s="1305"/>
      <c r="L100" s="1305"/>
    </row>
    <row r="102" spans="1:12" ht="19.2">
      <c r="A102" s="675" t="s">
        <v>3242</v>
      </c>
      <c r="B102" s="676"/>
      <c r="C102" s="676"/>
      <c r="D102" s="676"/>
      <c r="E102" s="676"/>
      <c r="F102" s="676"/>
      <c r="G102" s="676"/>
      <c r="H102" s="676"/>
      <c r="I102" s="676"/>
      <c r="J102" s="676"/>
      <c r="K102" s="676"/>
      <c r="L102" s="676"/>
    </row>
    <row r="104" spans="1:12" ht="15">
      <c r="B104" s="908" t="s">
        <v>3238</v>
      </c>
      <c r="D104" s="908" t="s">
        <v>1872</v>
      </c>
      <c r="E104" s="908" t="s">
        <v>3330</v>
      </c>
      <c r="G104" s="1527">
        <f>'4.16 - TO Recovered Rev'!G24</f>
        <v>0</v>
      </c>
      <c r="H104" s="1527">
        <f>'4.16 - TO Recovered Rev'!H24</f>
        <v>0</v>
      </c>
      <c r="I104" s="1527">
        <f>'4.16 - TO Recovered Rev'!I24</f>
        <v>0</v>
      </c>
      <c r="J104" s="1527">
        <f>'4.16 - TO Recovered Rev'!J24</f>
        <v>0</v>
      </c>
      <c r="K104" s="1527">
        <f>'4.16 - TO Recovered Rev'!K24</f>
        <v>0</v>
      </c>
      <c r="L104" s="1527">
        <f>'4.16 - TO Recovered Rev'!L24</f>
        <v>0</v>
      </c>
    </row>
    <row r="105" spans="1:12" ht="15">
      <c r="B105" s="908" t="s">
        <v>1423</v>
      </c>
      <c r="D105" s="908" t="s">
        <v>1872</v>
      </c>
      <c r="E105" s="908" t="s">
        <v>3331</v>
      </c>
      <c r="G105" s="1527">
        <f>'4.16 - TO Recovered Rev'!G25</f>
        <v>0</v>
      </c>
      <c r="H105" s="1527">
        <f>'4.16 - TO Recovered Rev'!H25</f>
        <v>0</v>
      </c>
      <c r="I105" s="1527">
        <f>'4.16 - TO Recovered Rev'!I25</f>
        <v>0</v>
      </c>
      <c r="J105" s="1527">
        <f>'4.16 - TO Recovered Rev'!J25</f>
        <v>0</v>
      </c>
      <c r="K105" s="1527">
        <f>'4.16 - TO Recovered Rev'!K25</f>
        <v>0</v>
      </c>
      <c r="L105" s="1527">
        <f>'4.16 - TO Recovered Rev'!L25</f>
        <v>0</v>
      </c>
    </row>
    <row r="106" spans="1:12" ht="15">
      <c r="B106" s="908" t="s">
        <v>3242</v>
      </c>
      <c r="D106" s="908" t="s">
        <v>1872</v>
      </c>
      <c r="E106" s="908" t="s">
        <v>3332</v>
      </c>
      <c r="G106" s="1527">
        <f>'4.16 - TO Recovered Rev'!G26</f>
        <v>0</v>
      </c>
      <c r="H106" s="1527">
        <f>'4.16 - TO Recovered Rev'!H26</f>
        <v>0</v>
      </c>
      <c r="I106" s="1527">
        <f>'4.16 - TO Recovered Rev'!I26</f>
        <v>0</v>
      </c>
      <c r="J106" s="1527">
        <f>'4.16 - TO Recovered Rev'!J26</f>
        <v>0</v>
      </c>
      <c r="K106" s="1527">
        <f>'4.16 - TO Recovered Rev'!K26</f>
        <v>0</v>
      </c>
      <c r="L106" s="1527">
        <f>'4.16 - TO Recovered Rev'!L26</f>
        <v>0</v>
      </c>
    </row>
  </sheetData>
  <phoneticPr fontId="5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65"/>
  <sheetViews>
    <sheetView showGridLines="0" zoomScale="90" zoomScaleNormal="90" workbookViewId="0">
      <pane ySplit="5" topLeftCell="A36" activePane="bottomLeft" state="frozen"/>
      <selection activeCell="F30" sqref="F30"/>
      <selection pane="bottomLeft" activeCell="E42" sqref="E42"/>
    </sheetView>
  </sheetViews>
  <sheetFormatPr defaultColWidth="9.21875" defaultRowHeight="12.6"/>
  <cols>
    <col min="1" max="1" width="9.21875" style="908"/>
    <col min="2" max="2" width="58" style="908" customWidth="1"/>
    <col min="3" max="3" width="9.21875" style="908"/>
    <col min="4" max="4" width="19.21875" style="908" customWidth="1"/>
    <col min="5" max="5" width="9.21875" style="908"/>
    <col min="6" max="6" width="10.21875" style="908" customWidth="1"/>
    <col min="7" max="7" width="11" style="908" customWidth="1"/>
    <col min="8" max="12" width="13.44140625" style="908" customWidth="1"/>
    <col min="13" max="16384" width="9.21875" style="908"/>
  </cols>
  <sheetData>
    <row r="1" spans="1:14" s="903" customFormat="1" ht="16.2">
      <c r="A1" s="899" t="s">
        <v>1351</v>
      </c>
      <c r="B1" s="900"/>
      <c r="C1" s="900"/>
      <c r="D1" s="900"/>
      <c r="E1" s="901"/>
      <c r="F1" s="901"/>
      <c r="G1" s="901"/>
      <c r="H1" s="901"/>
      <c r="I1" s="901"/>
      <c r="J1" s="901"/>
      <c r="K1" s="899"/>
      <c r="L1" s="899"/>
      <c r="M1" s="902"/>
      <c r="N1" s="902"/>
    </row>
    <row r="2" spans="1:14" s="903" customFormat="1" ht="16.2">
      <c r="A2" s="899"/>
      <c r="B2" s="904"/>
      <c r="C2" s="904"/>
      <c r="D2" s="904"/>
      <c r="E2" s="899"/>
      <c r="F2" s="899"/>
      <c r="G2" s="899"/>
      <c r="H2" s="899"/>
      <c r="I2" s="899"/>
      <c r="J2" s="899"/>
      <c r="K2" s="899"/>
      <c r="L2" s="899"/>
      <c r="M2" s="902"/>
      <c r="N2" s="902"/>
    </row>
    <row r="3" spans="1:14" s="903" customFormat="1" ht="27" customHeight="1">
      <c r="A3" s="904" t="s">
        <v>1864</v>
      </c>
      <c r="B3" s="904"/>
      <c r="C3" s="904"/>
      <c r="D3" s="904"/>
      <c r="E3" s="904"/>
      <c r="F3" s="899"/>
      <c r="G3" s="899"/>
      <c r="H3" s="899"/>
      <c r="I3" s="899"/>
      <c r="J3" s="899"/>
      <c r="K3" s="899"/>
      <c r="L3" s="899"/>
      <c r="M3" s="902"/>
      <c r="N3" s="902"/>
    </row>
    <row r="4" spans="1:14" s="905" customFormat="1"/>
    <row r="5" spans="1:14" s="905" customFormat="1" ht="13.8">
      <c r="G5" s="906" t="s">
        <v>3329</v>
      </c>
      <c r="H5" s="906" t="s">
        <v>3335</v>
      </c>
      <c r="I5" s="906" t="s">
        <v>1354</v>
      </c>
      <c r="J5" s="906" t="s">
        <v>1355</v>
      </c>
      <c r="K5" s="906" t="s">
        <v>1356</v>
      </c>
      <c r="L5" s="906" t="s">
        <v>1357</v>
      </c>
    </row>
    <row r="6" spans="1:14" s="905" customFormat="1" ht="13.8">
      <c r="H6" s="907"/>
      <c r="I6" s="907"/>
      <c r="J6" s="907"/>
      <c r="K6" s="907"/>
      <c r="L6" s="907"/>
    </row>
    <row r="7" spans="1:14" s="905" customFormat="1" ht="19.2">
      <c r="A7" s="675" t="s">
        <v>1777</v>
      </c>
      <c r="B7" s="676"/>
      <c r="C7" s="676"/>
      <c r="D7" s="676"/>
      <c r="E7" s="676"/>
      <c r="F7" s="676"/>
      <c r="G7" s="676"/>
      <c r="H7" s="676"/>
      <c r="I7" s="676"/>
      <c r="J7" s="676"/>
      <c r="K7" s="676"/>
      <c r="L7" s="676"/>
    </row>
    <row r="9" spans="1:14" ht="26.55" customHeight="1">
      <c r="B9" s="909" t="s">
        <v>1379</v>
      </c>
      <c r="C9" s="909" t="s">
        <v>1380</v>
      </c>
      <c r="D9" s="910" t="s">
        <v>1361</v>
      </c>
      <c r="E9" s="911" t="s">
        <v>1785</v>
      </c>
      <c r="F9" s="912" t="s">
        <v>99</v>
      </c>
      <c r="H9" s="913">
        <f>'4.4 SO PCDs '!J26</f>
        <v>0</v>
      </c>
      <c r="I9" s="913">
        <f>'4.4 SO PCDs '!K26</f>
        <v>0</v>
      </c>
      <c r="J9" s="913">
        <f>'4.4 SO PCDs '!L26</f>
        <v>0</v>
      </c>
      <c r="K9" s="913">
        <f>'4.4 SO PCDs '!M26</f>
        <v>0</v>
      </c>
      <c r="L9" s="913">
        <f>'4.4 SO PCDs '!N26</f>
        <v>0</v>
      </c>
    </row>
    <row r="10" spans="1:14" ht="25.5" customHeight="1">
      <c r="B10" s="909" t="s">
        <v>3218</v>
      </c>
      <c r="C10" s="909" t="s">
        <v>1364</v>
      </c>
      <c r="D10" s="910" t="s">
        <v>1361</v>
      </c>
      <c r="E10" s="911" t="s">
        <v>1786</v>
      </c>
      <c r="F10" s="914" t="s">
        <v>99</v>
      </c>
      <c r="H10" s="913">
        <f>'4.4 SO PCDs '!J11</f>
        <v>0</v>
      </c>
      <c r="I10" s="913">
        <f>'4.4 SO PCDs '!K11</f>
        <v>0</v>
      </c>
      <c r="J10" s="913">
        <f>'4.4 SO PCDs '!L11</f>
        <v>0</v>
      </c>
      <c r="K10" s="913">
        <f>'4.4 SO PCDs '!M11</f>
        <v>0</v>
      </c>
      <c r="L10" s="913">
        <f>'4.4 SO PCDs '!N11</f>
        <v>0</v>
      </c>
    </row>
    <row r="11" spans="1:14" ht="15.75" customHeight="1">
      <c r="B11" s="909" t="s">
        <v>3214</v>
      </c>
      <c r="C11" s="909" t="s">
        <v>1366</v>
      </c>
      <c r="D11" s="910" t="s">
        <v>1361</v>
      </c>
      <c r="E11" s="911" t="s">
        <v>1787</v>
      </c>
      <c r="F11" s="914" t="s">
        <v>99</v>
      </c>
      <c r="H11" s="913">
        <f>'4.4 SO PCDs '!J18</f>
        <v>7.6181795867888376</v>
      </c>
      <c r="I11" s="913">
        <f>'4.4 SO PCDs '!K18</f>
        <v>2.5210493772270617</v>
      </c>
      <c r="J11" s="913">
        <f>'4.4 SO PCDs '!L18</f>
        <v>2.2310136572664043</v>
      </c>
      <c r="K11" s="913">
        <f>'4.4 SO PCDs '!M18</f>
        <v>0</v>
      </c>
      <c r="L11" s="913">
        <f>'4.4 SO PCDs '!N18</f>
        <v>0</v>
      </c>
    </row>
    <row r="12" spans="1:14" ht="15.75" customHeight="1">
      <c r="B12" s="909" t="s">
        <v>1790</v>
      </c>
      <c r="C12" s="909"/>
      <c r="D12" s="910" t="s">
        <v>1361</v>
      </c>
      <c r="E12" s="911"/>
      <c r="F12" s="914" t="s">
        <v>99</v>
      </c>
      <c r="H12" s="915" t="s">
        <v>1457</v>
      </c>
      <c r="I12" s="915" t="s">
        <v>1457</v>
      </c>
      <c r="J12" s="915" t="s">
        <v>1457</v>
      </c>
      <c r="K12" s="915" t="s">
        <v>1457</v>
      </c>
      <c r="L12" s="915" t="s">
        <v>1457</v>
      </c>
    </row>
    <row r="13" spans="1:14" ht="15.75" customHeight="1">
      <c r="B13" s="909" t="s">
        <v>1791</v>
      </c>
      <c r="C13" s="909"/>
      <c r="D13" s="910" t="s">
        <v>1361</v>
      </c>
      <c r="E13" s="911"/>
      <c r="F13" s="914" t="s">
        <v>99</v>
      </c>
      <c r="H13" s="915" t="s">
        <v>1457</v>
      </c>
      <c r="I13" s="915" t="s">
        <v>1457</v>
      </c>
      <c r="J13" s="915" t="s">
        <v>1457</v>
      </c>
      <c r="K13" s="915" t="s">
        <v>1457</v>
      </c>
      <c r="L13" s="915" t="s">
        <v>1457</v>
      </c>
    </row>
    <row r="14" spans="1:14" ht="15.75" customHeight="1">
      <c r="B14" s="909" t="s">
        <v>1792</v>
      </c>
      <c r="C14" s="909"/>
      <c r="D14" s="910" t="s">
        <v>1361</v>
      </c>
      <c r="E14" s="911"/>
      <c r="F14" s="914" t="s">
        <v>99</v>
      </c>
      <c r="H14" s="915" t="s">
        <v>1457</v>
      </c>
      <c r="I14" s="915" t="s">
        <v>1457</v>
      </c>
      <c r="J14" s="915" t="s">
        <v>1457</v>
      </c>
      <c r="K14" s="915" t="s">
        <v>1457</v>
      </c>
      <c r="L14" s="915" t="s">
        <v>1457</v>
      </c>
    </row>
    <row r="15" spans="1:14" ht="15">
      <c r="B15" s="909" t="s">
        <v>3216</v>
      </c>
      <c r="C15" s="910" t="s">
        <v>1364</v>
      </c>
      <c r="D15" s="910" t="s">
        <v>1361</v>
      </c>
      <c r="E15" s="909" t="s">
        <v>1407</v>
      </c>
      <c r="F15" s="914" t="s">
        <v>1795</v>
      </c>
      <c r="H15" s="913">
        <f>'4.6 SO Re-openers'!H11</f>
        <v>0</v>
      </c>
      <c r="I15" s="913">
        <f>'4.6 SO Re-openers'!I11</f>
        <v>0</v>
      </c>
      <c r="J15" s="913">
        <f>'4.6 SO Re-openers'!J11</f>
        <v>0</v>
      </c>
      <c r="K15" s="913">
        <f>'4.6 SO Re-openers'!K11</f>
        <v>0</v>
      </c>
      <c r="L15" s="913">
        <f>'4.6 SO Re-openers'!L11</f>
        <v>0</v>
      </c>
    </row>
    <row r="16" spans="1:14" ht="15">
      <c r="B16" s="909" t="s">
        <v>3217</v>
      </c>
      <c r="C16" s="923" t="s">
        <v>1366</v>
      </c>
      <c r="D16" s="910" t="s">
        <v>1361</v>
      </c>
      <c r="E16" s="923" t="s">
        <v>1865</v>
      </c>
      <c r="F16" s="914" t="s">
        <v>1795</v>
      </c>
      <c r="H16" s="913">
        <f>'4.6 SO Re-openers'!H17</f>
        <v>0</v>
      </c>
      <c r="I16" s="913">
        <f>'4.6 SO Re-openers'!I17</f>
        <v>0</v>
      </c>
      <c r="J16" s="913">
        <f>'4.6 SO Re-openers'!J17</f>
        <v>0</v>
      </c>
      <c r="K16" s="913">
        <f>'4.6 SO Re-openers'!K17</f>
        <v>0</v>
      </c>
      <c r="L16" s="913">
        <f>'4.6 SO Re-openers'!L17</f>
        <v>0</v>
      </c>
    </row>
    <row r="17" spans="1:12" ht="15">
      <c r="B17" s="909" t="s">
        <v>1866</v>
      </c>
      <c r="C17" s="910" t="s">
        <v>1801</v>
      </c>
      <c r="D17" s="910" t="s">
        <v>1361</v>
      </c>
      <c r="E17" s="923" t="s">
        <v>1867</v>
      </c>
      <c r="F17" s="914" t="s">
        <v>1795</v>
      </c>
      <c r="H17" s="913">
        <f>'4.6 SO Re-openers'!H23</f>
        <v>0</v>
      </c>
      <c r="I17" s="913">
        <f>'4.6 SO Re-openers'!I23</f>
        <v>0</v>
      </c>
      <c r="J17" s="913">
        <f>'4.6 SO Re-openers'!J23</f>
        <v>0</v>
      </c>
      <c r="K17" s="913">
        <f>'4.6 SO Re-openers'!K23</f>
        <v>0</v>
      </c>
      <c r="L17" s="913">
        <f>'4.6 SO Re-openers'!L23</f>
        <v>0</v>
      </c>
    </row>
    <row r="18" spans="1:12" ht="25.2">
      <c r="B18" s="909" t="s">
        <v>1401</v>
      </c>
      <c r="C18" s="909" t="s">
        <v>1380</v>
      </c>
      <c r="D18" s="910" t="s">
        <v>1361</v>
      </c>
      <c r="E18" s="923" t="s">
        <v>1868</v>
      </c>
      <c r="F18" s="914" t="s">
        <v>1795</v>
      </c>
      <c r="H18" s="913">
        <f>'4.6 SO Re-openers'!H37</f>
        <v>0</v>
      </c>
      <c r="I18" s="913">
        <f>'4.6 SO Re-openers'!I37</f>
        <v>0</v>
      </c>
      <c r="J18" s="913">
        <f>'4.6 SO Re-openers'!J37</f>
        <v>0</v>
      </c>
      <c r="K18" s="913">
        <f>'4.6 SO Re-openers'!K37</f>
        <v>0</v>
      </c>
      <c r="L18" s="913">
        <f>'4.6 SO Re-openers'!L37</f>
        <v>0</v>
      </c>
    </row>
    <row r="19" spans="1:12" ht="15">
      <c r="B19" s="924" t="s">
        <v>1869</v>
      </c>
      <c r="C19" s="908" t="s">
        <v>1416</v>
      </c>
      <c r="D19" s="910" t="s">
        <v>1361</v>
      </c>
      <c r="E19" s="923" t="s">
        <v>3219</v>
      </c>
      <c r="F19" s="914" t="s">
        <v>1795</v>
      </c>
      <c r="H19" s="913">
        <f>'4.6 SO Re-openers'!H30</f>
        <v>0</v>
      </c>
      <c r="I19" s="913">
        <f>'4.6 SO Re-openers'!I30</f>
        <v>0</v>
      </c>
      <c r="J19" s="913">
        <f>'4.6 SO Re-openers'!J30</f>
        <v>0</v>
      </c>
      <c r="K19" s="913">
        <f>'4.6 SO Re-openers'!K30</f>
        <v>0</v>
      </c>
      <c r="L19" s="913">
        <f>'4.6 SO Re-openers'!L30</f>
        <v>0</v>
      </c>
    </row>
    <row r="20" spans="1:12">
      <c r="B20" s="908" t="s">
        <v>1823</v>
      </c>
      <c r="C20" s="909"/>
      <c r="D20" s="910" t="s">
        <v>1361</v>
      </c>
      <c r="F20" s="914" t="s">
        <v>1795</v>
      </c>
      <c r="H20" s="915" t="s">
        <v>1457</v>
      </c>
      <c r="I20" s="915" t="s">
        <v>1457</v>
      </c>
      <c r="J20" s="915" t="s">
        <v>1457</v>
      </c>
      <c r="K20" s="915" t="s">
        <v>1457</v>
      </c>
      <c r="L20" s="915" t="s">
        <v>1457</v>
      </c>
    </row>
    <row r="21" spans="1:12">
      <c r="B21" s="908" t="s">
        <v>1824</v>
      </c>
      <c r="C21" s="909"/>
      <c r="D21" s="910" t="s">
        <v>1361</v>
      </c>
      <c r="F21" s="914" t="s">
        <v>1795</v>
      </c>
      <c r="H21" s="915" t="s">
        <v>1457</v>
      </c>
      <c r="I21" s="915" t="s">
        <v>1457</v>
      </c>
      <c r="J21" s="915" t="s">
        <v>1457</v>
      </c>
      <c r="K21" s="915" t="s">
        <v>1457</v>
      </c>
      <c r="L21" s="915" t="s">
        <v>1457</v>
      </c>
    </row>
    <row r="22" spans="1:12">
      <c r="B22" s="908" t="s">
        <v>1825</v>
      </c>
      <c r="C22" s="909"/>
      <c r="D22" s="910" t="s">
        <v>1361</v>
      </c>
      <c r="F22" s="916" t="s">
        <v>1795</v>
      </c>
      <c r="H22" s="915" t="s">
        <v>1457</v>
      </c>
      <c r="I22" s="915" t="s">
        <v>1457</v>
      </c>
      <c r="J22" s="915" t="s">
        <v>1457</v>
      </c>
      <c r="K22" s="915" t="s">
        <v>1457</v>
      </c>
      <c r="L22" s="915" t="s">
        <v>1457</v>
      </c>
    </row>
    <row r="24" spans="1:12" ht="13.8">
      <c r="A24" s="670" t="s">
        <v>200</v>
      </c>
      <c r="B24" s="671"/>
      <c r="C24" s="671"/>
      <c r="D24" s="671"/>
      <c r="E24" s="671"/>
      <c r="F24" s="671"/>
      <c r="G24" s="671"/>
      <c r="H24" s="671"/>
      <c r="I24" s="671"/>
      <c r="J24" s="671"/>
      <c r="K24" s="671"/>
      <c r="L24" s="671"/>
    </row>
    <row r="26" spans="1:12">
      <c r="B26" s="925" t="s">
        <v>198</v>
      </c>
      <c r="C26" s="925"/>
      <c r="D26" s="911" t="s">
        <v>1361</v>
      </c>
      <c r="E26" s="908" t="s">
        <v>215</v>
      </c>
      <c r="H26" s="913" cm="1">
        <f t="array" ref="H26:L26">SOSOANC</f>
        <v>0</v>
      </c>
      <c r="I26" s="913">
        <v>0</v>
      </c>
      <c r="J26" s="913">
        <v>0</v>
      </c>
      <c r="K26" s="913">
        <v>0</v>
      </c>
      <c r="L26" s="913">
        <v>0</v>
      </c>
    </row>
    <row r="27" spans="1:12">
      <c r="B27" s="925" t="s">
        <v>214</v>
      </c>
      <c r="C27" s="911"/>
      <c r="D27" s="911" t="s">
        <v>1361</v>
      </c>
      <c r="E27" s="908" t="s">
        <v>216</v>
      </c>
      <c r="H27" s="913" cm="1">
        <f t="array" ref="H27:L27">SOSOACO</f>
        <v>0</v>
      </c>
      <c r="I27" s="913">
        <v>0</v>
      </c>
      <c r="J27" s="913">
        <v>0</v>
      </c>
      <c r="K27" s="913">
        <v>0</v>
      </c>
      <c r="L27" s="913">
        <v>0</v>
      </c>
    </row>
    <row r="29" spans="1:12" ht="13.8">
      <c r="A29" s="670" t="s">
        <v>1826</v>
      </c>
      <c r="B29" s="671"/>
      <c r="C29" s="671"/>
      <c r="D29" s="671"/>
      <c r="E29" s="671"/>
      <c r="F29" s="671"/>
      <c r="G29" s="671"/>
      <c r="H29" s="671"/>
      <c r="I29" s="671"/>
      <c r="J29" s="671"/>
      <c r="K29" s="671"/>
      <c r="L29" s="671"/>
    </row>
    <row r="32" spans="1:12" ht="15">
      <c r="B32" s="910" t="s">
        <v>1450</v>
      </c>
      <c r="C32" s="910" t="s">
        <v>1451</v>
      </c>
      <c r="D32" s="910" t="s">
        <v>1361</v>
      </c>
      <c r="E32" s="910" t="s">
        <v>1870</v>
      </c>
      <c r="H32" s="926" t="e">
        <f>#REF!*VLOOKUP(H$5,'1.5 Universal Data'!$C$28:$F$39,4,FALSE)</f>
        <v>#REF!</v>
      </c>
      <c r="I32" s="926" t="e">
        <f>#REF!*VLOOKUP(I$5,'1.5 Universal Data'!$C$28:$F$39,4,FALSE)</f>
        <v>#REF!</v>
      </c>
      <c r="J32" s="926" t="e">
        <f>#REF!*VLOOKUP(J$5,'1.5 Universal Data'!$C$28:$F$39,4,FALSE)</f>
        <v>#REF!</v>
      </c>
      <c r="K32" s="926" t="e">
        <f>#REF!*VLOOKUP(K$5,'1.5 Universal Data'!$C$28:$F$39,4,FALSE)</f>
        <v>#REF!</v>
      </c>
      <c r="L32" s="926" t="e">
        <f>#REF!*VLOOKUP(L$5,'1.5 Universal Data'!$C$28:$F$39,4,FALSE)</f>
        <v>#REF!</v>
      </c>
    </row>
    <row r="33" spans="1:12" ht="15">
      <c r="B33" s="911" t="s">
        <v>1452</v>
      </c>
      <c r="C33" s="910" t="s">
        <v>1451</v>
      </c>
      <c r="D33" s="911" t="s">
        <v>1361</v>
      </c>
      <c r="E33" s="911" t="s">
        <v>1871</v>
      </c>
      <c r="H33" s="926" t="e">
        <f>#REF!</f>
        <v>#REF!</v>
      </c>
      <c r="I33" s="926" t="e">
        <f>#REF!</f>
        <v>#REF!</v>
      </c>
      <c r="J33" s="926" t="e">
        <f>#REF!</f>
        <v>#REF!</v>
      </c>
      <c r="K33" s="926" t="e">
        <f>#REF!</f>
        <v>#REF!</v>
      </c>
      <c r="L33" s="926" t="e">
        <f>#REF!</f>
        <v>#REF!</v>
      </c>
    </row>
    <row r="35" spans="1:12" ht="13.8">
      <c r="A35" s="678" t="s">
        <v>1839</v>
      </c>
      <c r="B35" s="927"/>
      <c r="C35" s="927"/>
      <c r="D35" s="927"/>
      <c r="E35" s="927"/>
      <c r="F35" s="927"/>
      <c r="G35" s="927"/>
      <c r="H35" s="927"/>
      <c r="I35" s="927"/>
      <c r="J35" s="927"/>
      <c r="K35" s="927"/>
      <c r="L35" s="927"/>
    </row>
    <row r="37" spans="1:12" ht="15">
      <c r="B37" s="679" t="s">
        <v>1479</v>
      </c>
      <c r="C37" s="910" t="s">
        <v>1480</v>
      </c>
      <c r="D37" s="911" t="s">
        <v>1872</v>
      </c>
      <c r="E37" s="680" t="s">
        <v>1873</v>
      </c>
      <c r="H37" s="926" t="e">
        <f>'4.12 SO ORA'!G11*VLOOKUP(H$5,'1.5 Universal Data'!$C$28:$F$39,3,FALSE)</f>
        <v>#N/A</v>
      </c>
      <c r="I37" s="926">
        <f>'4.12 SO ORA'!H11*VLOOKUP(I$5,'1.5 Universal Data'!$C$28:$F$39,3,FALSE)</f>
        <v>3.7090760972712462</v>
      </c>
      <c r="J37" s="926">
        <f>'4.12 SO ORA'!I11*VLOOKUP(J$5,'1.5 Universal Data'!$C$28:$F$39,3,FALSE)</f>
        <v>3.7996395606372877</v>
      </c>
      <c r="K37" s="926">
        <f>'4.12 SO ORA'!J11*VLOOKUP(K$5,'1.5 Universal Data'!$C$28:$F$39,3,FALSE)</f>
        <v>3.8776292276167608</v>
      </c>
      <c r="L37" s="926">
        <f>'4.12 SO ORA'!K11*VLOOKUP(L$5,'1.5 Universal Data'!$C$28:$F$39,3,FALSE)</f>
        <v>3.9552308245665979</v>
      </c>
    </row>
    <row r="38" spans="1:12" ht="15">
      <c r="B38" s="679" t="s">
        <v>1874</v>
      </c>
      <c r="C38" s="910" t="s">
        <v>1480</v>
      </c>
      <c r="D38" s="911" t="s">
        <v>1872</v>
      </c>
      <c r="E38" s="680" t="s">
        <v>1875</v>
      </c>
      <c r="H38" s="926" t="e">
        <f>'4.12 SO ORA'!G12*VLOOKUP(H$5,'1.5 Universal Data'!$C$28:$F$39,3,FALSE)</f>
        <v>#N/A</v>
      </c>
      <c r="I38" s="926">
        <f>'4.12 SO ORA'!H12*VLOOKUP(I$5,'1.5 Universal Data'!$C$28:$F$39,3,FALSE)</f>
        <v>0</v>
      </c>
      <c r="J38" s="926">
        <f>'4.12 SO ORA'!I12*VLOOKUP(J$5,'1.5 Universal Data'!$C$28:$F$39,3,FALSE)</f>
        <v>0</v>
      </c>
      <c r="K38" s="926">
        <f>'4.12 SO ORA'!J12*VLOOKUP(K$5,'1.5 Universal Data'!$C$28:$F$39,3,FALSE)</f>
        <v>0</v>
      </c>
      <c r="L38" s="926">
        <f>'4.12 SO ORA'!K12*VLOOKUP(L$5,'1.5 Universal Data'!$C$28:$F$39,3,FALSE)</f>
        <v>0</v>
      </c>
    </row>
    <row r="39" spans="1:12" ht="15">
      <c r="B39" s="679" t="s">
        <v>1876</v>
      </c>
      <c r="C39" s="910" t="s">
        <v>1480</v>
      </c>
      <c r="D39" s="911" t="s">
        <v>1872</v>
      </c>
      <c r="E39" s="680" t="s">
        <v>1877</v>
      </c>
      <c r="H39" s="926" t="e">
        <f>'4.12 SO ORA'!G13*VLOOKUP(H$5,'1.5 Universal Data'!$C$28:$F$39,3,FALSE)</f>
        <v>#N/A</v>
      </c>
      <c r="I39" s="926">
        <f>'4.12 SO ORA'!H13*VLOOKUP(I$5,'1.5 Universal Data'!$C$28:$F$39,3,FALSE)</f>
        <v>0</v>
      </c>
      <c r="J39" s="926">
        <f>'4.12 SO ORA'!I13*VLOOKUP(J$5,'1.5 Universal Data'!$C$28:$F$39,3,FALSE)</f>
        <v>0</v>
      </c>
      <c r="K39" s="926">
        <f>'4.12 SO ORA'!J13*VLOOKUP(K$5,'1.5 Universal Data'!$C$28:$F$39,3,FALSE)</f>
        <v>0</v>
      </c>
      <c r="L39" s="926">
        <f>'4.12 SO ORA'!K13*VLOOKUP(L$5,'1.5 Universal Data'!$C$28:$F$39,3,FALSE)</f>
        <v>0</v>
      </c>
    </row>
    <row r="40" spans="1:12" ht="15">
      <c r="B40" s="925" t="s">
        <v>1878</v>
      </c>
      <c r="C40" s="910" t="s">
        <v>1511</v>
      </c>
      <c r="D40" s="911" t="s">
        <v>1872</v>
      </c>
      <c r="E40" s="925" t="s">
        <v>1879</v>
      </c>
      <c r="H40" s="926" t="e">
        <f>'4.12 SO ORA'!G85*VLOOKUP(H$5,'1.5 Universal Data'!$C$28:$F$39,3,FALSE)</f>
        <v>#N/A</v>
      </c>
      <c r="I40" s="926">
        <f>'4.12 SO ORA'!H85*VLOOKUP(I$5,'1.5 Universal Data'!$C$28:$F$39,3,FALSE)</f>
        <v>0</v>
      </c>
      <c r="J40" s="926">
        <f>'4.12 SO ORA'!I85*VLOOKUP(J$5,'1.5 Universal Data'!$C$28:$F$39,3,FALSE)</f>
        <v>0</v>
      </c>
      <c r="K40" s="926">
        <f>'4.12 SO ORA'!J85*VLOOKUP(K$5,'1.5 Universal Data'!$C$28:$F$39,3,FALSE)</f>
        <v>0</v>
      </c>
      <c r="L40" s="926">
        <f>'4.12 SO ORA'!K85*VLOOKUP(L$5,'1.5 Universal Data'!$C$28:$F$39,3,FALSE)</f>
        <v>0</v>
      </c>
    </row>
    <row r="41" spans="1:12" ht="15">
      <c r="B41" s="925" t="s">
        <v>1880</v>
      </c>
      <c r="C41" s="910" t="s">
        <v>1511</v>
      </c>
      <c r="D41" s="911" t="s">
        <v>1872</v>
      </c>
      <c r="E41" s="925" t="s">
        <v>1881</v>
      </c>
      <c r="H41" s="926" t="e">
        <f>'4.12 SO ORA'!G86*VLOOKUP(H$5,'1.5 Universal Data'!$C$28:$F$39,3,FALSE)</f>
        <v>#N/A</v>
      </c>
      <c r="I41" s="926">
        <f>'4.12 SO ORA'!H86*VLOOKUP(I$5,'1.5 Universal Data'!$C$28:$F$39,3,FALSE)</f>
        <v>0</v>
      </c>
      <c r="J41" s="926">
        <f>'4.12 SO ORA'!I86*VLOOKUP(J$5,'1.5 Universal Data'!$C$28:$F$39,3,FALSE)</f>
        <v>0</v>
      </c>
      <c r="K41" s="926">
        <f>'4.12 SO ORA'!J86*VLOOKUP(K$5,'1.5 Universal Data'!$C$28:$F$39,3,FALSE)</f>
        <v>0</v>
      </c>
      <c r="L41" s="926">
        <f>'4.12 SO ORA'!K86*VLOOKUP(L$5,'1.5 Universal Data'!$C$28:$F$39,3,FALSE)</f>
        <v>0</v>
      </c>
    </row>
    <row r="42" spans="1:12" ht="15">
      <c r="B42" s="925" t="s">
        <v>1583</v>
      </c>
      <c r="C42" s="910" t="s">
        <v>1511</v>
      </c>
      <c r="D42" s="911" t="s">
        <v>1872</v>
      </c>
      <c r="E42" s="925" t="s">
        <v>1882</v>
      </c>
      <c r="H42" s="926" t="e">
        <f>'4.12 SO ORA'!G87*VLOOKUP(H$5,'1.5 Universal Data'!$C$28:$F$39,3,FALSE)</f>
        <v>#VALUE!</v>
      </c>
      <c r="I42" s="926">
        <f>'4.12 SO ORA'!H87*VLOOKUP(I$5,'1.5 Universal Data'!$C$28:$F$39,3,FALSE)</f>
        <v>0</v>
      </c>
      <c r="J42" s="926">
        <f>'4.12 SO ORA'!I87*VLOOKUP(J$5,'1.5 Universal Data'!$C$28:$F$39,3,FALSE)</f>
        <v>0</v>
      </c>
      <c r="K42" s="926">
        <f>'4.12 SO ORA'!J87*VLOOKUP(K$5,'1.5 Universal Data'!$C$28:$F$39,3,FALSE)</f>
        <v>0</v>
      </c>
      <c r="L42" s="926">
        <f>'4.12 SO ORA'!K87*VLOOKUP(L$5,'1.5 Universal Data'!$C$28:$F$39,3,FALSE)</f>
        <v>0</v>
      </c>
    </row>
    <row r="43" spans="1:12" ht="15">
      <c r="B43" s="910" t="s">
        <v>1883</v>
      </c>
      <c r="C43" s="910" t="s">
        <v>1511</v>
      </c>
      <c r="D43" s="911" t="s">
        <v>1872</v>
      </c>
      <c r="E43" s="910" t="s">
        <v>1884</v>
      </c>
      <c r="H43" s="926" t="e">
        <f>'4.12 SO ORA'!G88*VLOOKUP(H$5,'1.5 Universal Data'!$C$28:$F$39,3,FALSE)</f>
        <v>#DIV/0!</v>
      </c>
      <c r="I43" s="926">
        <f>'4.12 SO ORA'!H88*VLOOKUP(I$5,'1.5 Universal Data'!$C$28:$F$39,3,FALSE)</f>
        <v>0</v>
      </c>
      <c r="J43" s="926">
        <f>'4.12 SO ORA'!I88*VLOOKUP(J$5,'1.5 Universal Data'!$C$28:$F$39,3,FALSE)</f>
        <v>0</v>
      </c>
      <c r="K43" s="926">
        <f>'4.12 SO ORA'!J88*VLOOKUP(K$5,'1.5 Universal Data'!$C$28:$F$39,3,FALSE)</f>
        <v>0</v>
      </c>
      <c r="L43" s="926">
        <f>'4.12 SO ORA'!K88*VLOOKUP(L$5,'1.5 Universal Data'!$C$28:$F$39,3,FALSE)</f>
        <v>0</v>
      </c>
    </row>
    <row r="44" spans="1:12" ht="15">
      <c r="B44" s="910" t="s">
        <v>1885</v>
      </c>
      <c r="C44" s="910" t="s">
        <v>1511</v>
      </c>
      <c r="D44" s="911" t="s">
        <v>1872</v>
      </c>
      <c r="E44" s="910" t="s">
        <v>1886</v>
      </c>
      <c r="H44" s="926" t="e">
        <f>'4.12 SO ORA'!G89*VLOOKUP(H$5,'1.5 Universal Data'!$C$28:$F$39,3,FALSE)</f>
        <v>#N/A</v>
      </c>
      <c r="I44" s="926">
        <f>'4.12 SO ORA'!H89*VLOOKUP(I$5,'1.5 Universal Data'!$C$28:$F$39,3,FALSE)</f>
        <v>1.6783149761408356</v>
      </c>
      <c r="J44" s="926">
        <f>'4.12 SO ORA'!I89*VLOOKUP(J$5,'1.5 Universal Data'!$C$28:$F$39,3,FALSE)</f>
        <v>1.7192939188404015</v>
      </c>
      <c r="K44" s="926">
        <f>'4.12 SO ORA'!J89*VLOOKUP(K$5,'1.5 Universal Data'!$C$28:$F$39,3,FALSE)</f>
        <v>1.7545833609125614</v>
      </c>
      <c r="L44" s="926">
        <f>'4.12 SO ORA'!K89*VLOOKUP(L$5,'1.5 Universal Data'!$C$28:$F$39,3,FALSE)</f>
        <v>1.7896972056862435</v>
      </c>
    </row>
    <row r="45" spans="1:12" ht="15">
      <c r="B45" s="910" t="s">
        <v>1887</v>
      </c>
      <c r="C45" s="910" t="s">
        <v>1511</v>
      </c>
      <c r="D45" s="911" t="s">
        <v>1872</v>
      </c>
      <c r="E45" s="910" t="s">
        <v>1888</v>
      </c>
      <c r="H45" s="926" t="e">
        <f>'4.12 SO ORA'!G90*VLOOKUP(H$5,'1.5 Universal Data'!$C$28:$F$39,3,FALSE)</f>
        <v>#N/A</v>
      </c>
      <c r="I45" s="926">
        <f>'4.12 SO ORA'!H90*VLOOKUP(I$5,'1.5 Universal Data'!$C$28:$F$39,3,FALSE)</f>
        <v>0</v>
      </c>
      <c r="J45" s="926">
        <f>'4.12 SO ORA'!I90*VLOOKUP(J$5,'1.5 Universal Data'!$C$28:$F$39,3,FALSE)</f>
        <v>0</v>
      </c>
      <c r="K45" s="926">
        <f>'4.12 SO ORA'!J90*VLOOKUP(K$5,'1.5 Universal Data'!$C$28:$F$39,3,FALSE)</f>
        <v>0</v>
      </c>
      <c r="L45" s="926">
        <f>'4.12 SO ORA'!K90*VLOOKUP(L$5,'1.5 Universal Data'!$C$28:$F$39,3,FALSE)</f>
        <v>0</v>
      </c>
    </row>
    <row r="46" spans="1:12" ht="15">
      <c r="B46" s="910" t="s">
        <v>1889</v>
      </c>
      <c r="C46" s="910" t="s">
        <v>1511</v>
      </c>
      <c r="D46" s="911" t="s">
        <v>1872</v>
      </c>
      <c r="E46" s="910" t="s">
        <v>1890</v>
      </c>
      <c r="H46" s="926" t="e">
        <f>'4.12 SO ORA'!G91*VLOOKUP(H$5,'1.5 Universal Data'!$C$28:$F$39,3,FALSE)</f>
        <v>#N/A</v>
      </c>
      <c r="I46" s="926">
        <f>'4.12 SO ORA'!H91*VLOOKUP(I$5,'1.5 Universal Data'!$C$28:$F$39,3,FALSE)</f>
        <v>0</v>
      </c>
      <c r="J46" s="926">
        <f>'4.12 SO ORA'!I91*VLOOKUP(J$5,'1.5 Universal Data'!$C$28:$F$39,3,FALSE)</f>
        <v>0</v>
      </c>
      <c r="K46" s="926">
        <f>'4.12 SO ORA'!J91*VLOOKUP(K$5,'1.5 Universal Data'!$C$28:$F$39,3,FALSE)</f>
        <v>0</v>
      </c>
      <c r="L46" s="926">
        <f>'4.12 SO ORA'!K91*VLOOKUP(L$5,'1.5 Universal Data'!$C$28:$F$39,3,FALSE)</f>
        <v>0</v>
      </c>
    </row>
    <row r="50" spans="1:12" ht="19.2">
      <c r="A50" s="675" t="s">
        <v>1849</v>
      </c>
      <c r="B50" s="676"/>
      <c r="C50" s="676"/>
      <c r="D50" s="676"/>
      <c r="E50" s="676"/>
      <c r="F50" s="676"/>
      <c r="G50" s="676"/>
      <c r="H50" s="676"/>
      <c r="I50" s="676"/>
      <c r="J50" s="676"/>
      <c r="K50" s="676"/>
      <c r="L50" s="676"/>
    </row>
    <row r="52" spans="1:12">
      <c r="B52" s="911" t="s">
        <v>1850</v>
      </c>
    </row>
    <row r="54" spans="1:12" ht="15">
      <c r="B54" s="908" t="s">
        <v>1851</v>
      </c>
      <c r="D54" s="908" t="s">
        <v>1337</v>
      </c>
      <c r="E54" s="908" t="s">
        <v>1891</v>
      </c>
      <c r="H54" s="922">
        <f>'4.14 SO Tax Pools Totex alloc'!I47</f>
        <v>0</v>
      </c>
      <c r="I54" s="922">
        <f>'4.14 SO Tax Pools Totex alloc'!J47</f>
        <v>0</v>
      </c>
      <c r="J54" s="922">
        <f>'4.14 SO Tax Pools Totex alloc'!K47</f>
        <v>0</v>
      </c>
      <c r="K54" s="922">
        <f>'4.14 SO Tax Pools Totex alloc'!L47</f>
        <v>0</v>
      </c>
      <c r="L54" s="922">
        <f>'4.14 SO Tax Pools Totex alloc'!M47</f>
        <v>0</v>
      </c>
    </row>
    <row r="55" spans="1:12" ht="15">
      <c r="B55" s="908" t="s">
        <v>1853</v>
      </c>
      <c r="D55" s="908" t="s">
        <v>1337</v>
      </c>
      <c r="E55" s="908" t="s">
        <v>1892</v>
      </c>
      <c r="H55" s="922">
        <f>'4.14 SO Tax Pools Totex alloc'!I48</f>
        <v>0</v>
      </c>
      <c r="I55" s="922">
        <f>'4.14 SO Tax Pools Totex alloc'!J48</f>
        <v>0</v>
      </c>
      <c r="J55" s="922">
        <f>'4.14 SO Tax Pools Totex alloc'!K48</f>
        <v>0</v>
      </c>
      <c r="K55" s="922">
        <f>'4.14 SO Tax Pools Totex alloc'!L48</f>
        <v>0</v>
      </c>
      <c r="L55" s="922">
        <f>'4.14 SO Tax Pools Totex alloc'!M48</f>
        <v>0</v>
      </c>
    </row>
    <row r="56" spans="1:12" ht="15">
      <c r="B56" s="908" t="s">
        <v>1859</v>
      </c>
      <c r="D56" s="908" t="s">
        <v>1337</v>
      </c>
      <c r="E56" s="908" t="s">
        <v>1893</v>
      </c>
      <c r="H56" s="922">
        <f>'4.14 SO Tax Pools Totex alloc'!I49</f>
        <v>0</v>
      </c>
      <c r="I56" s="922">
        <f>'4.14 SO Tax Pools Totex alloc'!J49</f>
        <v>0</v>
      </c>
      <c r="J56" s="922">
        <f>'4.14 SO Tax Pools Totex alloc'!K49</f>
        <v>0</v>
      </c>
      <c r="K56" s="922">
        <f>'4.14 SO Tax Pools Totex alloc'!L49</f>
        <v>0</v>
      </c>
      <c r="L56" s="922">
        <f>'4.14 SO Tax Pools Totex alloc'!M49</f>
        <v>0</v>
      </c>
    </row>
    <row r="57" spans="1:12" ht="15">
      <c r="B57" s="908" t="s">
        <v>1855</v>
      </c>
      <c r="D57" s="908" t="s">
        <v>1337</v>
      </c>
      <c r="E57" s="908" t="s">
        <v>1894</v>
      </c>
      <c r="H57" s="922">
        <f>'4.14 SO Tax Pools Totex alloc'!I50</f>
        <v>0</v>
      </c>
      <c r="I57" s="922">
        <f>'4.14 SO Tax Pools Totex alloc'!J50</f>
        <v>0</v>
      </c>
      <c r="J57" s="922">
        <f>'4.14 SO Tax Pools Totex alloc'!K50</f>
        <v>0</v>
      </c>
      <c r="K57" s="922">
        <f>'4.14 SO Tax Pools Totex alloc'!L50</f>
        <v>0</v>
      </c>
      <c r="L57" s="922">
        <f>'4.14 SO Tax Pools Totex alloc'!M50</f>
        <v>0</v>
      </c>
    </row>
    <row r="58" spans="1:12" ht="15">
      <c r="B58" s="908" t="s">
        <v>1895</v>
      </c>
      <c r="D58" s="908" t="s">
        <v>1337</v>
      </c>
      <c r="E58" s="908" t="s">
        <v>1896</v>
      </c>
      <c r="H58" s="922">
        <f>'4.14 SO Tax Pools Totex alloc'!I51</f>
        <v>0</v>
      </c>
      <c r="I58" s="922">
        <f>'4.14 SO Tax Pools Totex alloc'!J51</f>
        <v>0</v>
      </c>
      <c r="J58" s="922">
        <f>'4.14 SO Tax Pools Totex alloc'!K51</f>
        <v>0</v>
      </c>
      <c r="K58" s="922">
        <f>'4.14 SO Tax Pools Totex alloc'!L51</f>
        <v>0</v>
      </c>
      <c r="L58" s="922">
        <f>'4.14 SO Tax Pools Totex alloc'!M51</f>
        <v>0</v>
      </c>
    </row>
    <row r="59" spans="1:12" ht="15">
      <c r="B59" s="908" t="s">
        <v>1861</v>
      </c>
      <c r="D59" s="908" t="s">
        <v>1337</v>
      </c>
      <c r="E59" s="908" t="s">
        <v>1897</v>
      </c>
      <c r="H59" s="922">
        <f>'4.14 SO Tax Pools Totex alloc'!I52</f>
        <v>0</v>
      </c>
      <c r="I59" s="922">
        <f>'4.14 SO Tax Pools Totex alloc'!J52</f>
        <v>0</v>
      </c>
      <c r="J59" s="922">
        <f>'4.14 SO Tax Pools Totex alloc'!K52</f>
        <v>0</v>
      </c>
      <c r="K59" s="922">
        <f>'4.14 SO Tax Pools Totex alloc'!L52</f>
        <v>0</v>
      </c>
      <c r="L59" s="922">
        <f>'4.14 SO Tax Pools Totex alloc'!M52</f>
        <v>0</v>
      </c>
    </row>
    <row r="61" spans="1:12" ht="19.2">
      <c r="A61" s="675" t="s">
        <v>3242</v>
      </c>
      <c r="B61" s="676"/>
      <c r="C61" s="676"/>
      <c r="D61" s="676"/>
      <c r="E61" s="676"/>
      <c r="F61" s="676"/>
      <c r="G61" s="676"/>
      <c r="H61" s="676"/>
      <c r="I61" s="676"/>
      <c r="J61" s="676"/>
      <c r="K61" s="676"/>
      <c r="L61" s="676"/>
    </row>
    <row r="63" spans="1:12" ht="15">
      <c r="B63" s="908" t="s">
        <v>3238</v>
      </c>
      <c r="D63" s="908" t="s">
        <v>1872</v>
      </c>
      <c r="E63" s="908" t="s">
        <v>3333</v>
      </c>
      <c r="G63" s="1527">
        <f>'4.17 - SO Recovered Rev'!G24</f>
        <v>0</v>
      </c>
      <c r="H63" s="1527">
        <f>'4.17 - SO Recovered Rev'!H24</f>
        <v>0</v>
      </c>
      <c r="I63" s="1527">
        <f>'4.17 - SO Recovered Rev'!I24</f>
        <v>0</v>
      </c>
      <c r="J63" s="1527">
        <f>'4.17 - SO Recovered Rev'!J24</f>
        <v>0</v>
      </c>
      <c r="K63" s="1527">
        <f>'4.17 - SO Recovered Rev'!K24</f>
        <v>0</v>
      </c>
      <c r="L63" s="1527">
        <f>'4.17 - SO Recovered Rev'!L24</f>
        <v>0</v>
      </c>
    </row>
    <row r="64" spans="1:12" ht="15">
      <c r="B64" s="908" t="s">
        <v>1423</v>
      </c>
      <c r="D64" s="908" t="s">
        <v>1872</v>
      </c>
      <c r="E64" s="908" t="s">
        <v>3279</v>
      </c>
      <c r="G64" s="1527">
        <f>'4.17 - SO Recovered Rev'!G25</f>
        <v>0</v>
      </c>
      <c r="H64" s="1527">
        <f>'4.17 - SO Recovered Rev'!H25</f>
        <v>0</v>
      </c>
      <c r="I64" s="1527">
        <f>'4.17 - SO Recovered Rev'!I25</f>
        <v>0</v>
      </c>
      <c r="J64" s="1527">
        <f>'4.17 - SO Recovered Rev'!J25</f>
        <v>0</v>
      </c>
      <c r="K64" s="1527">
        <f>'4.17 - SO Recovered Rev'!K25</f>
        <v>0</v>
      </c>
      <c r="L64" s="1527">
        <f>'4.17 - SO Recovered Rev'!L25</f>
        <v>0</v>
      </c>
    </row>
    <row r="65" spans="2:12" ht="15">
      <c r="B65" s="908" t="s">
        <v>3242</v>
      </c>
      <c r="D65" s="908" t="s">
        <v>1872</v>
      </c>
      <c r="E65" s="908" t="s">
        <v>3334</v>
      </c>
      <c r="G65" s="1527">
        <f>'4.17 - SO Recovered Rev'!G26</f>
        <v>0</v>
      </c>
      <c r="H65" s="1527">
        <f>'4.17 - SO Recovered Rev'!H26</f>
        <v>0</v>
      </c>
      <c r="I65" s="1527">
        <f>'4.17 - SO Recovered Rev'!I26</f>
        <v>0</v>
      </c>
      <c r="J65" s="1527">
        <f>'4.17 - SO Recovered Rev'!J26</f>
        <v>0</v>
      </c>
      <c r="K65" s="1527">
        <f>'4.17 - SO Recovered Rev'!K26</f>
        <v>0</v>
      </c>
      <c r="L65" s="1527">
        <f>'4.17 - SO Recovered Rev'!L26</f>
        <v>0</v>
      </c>
    </row>
  </sheetData>
  <phoneticPr fontId="5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S105"/>
  <sheetViews>
    <sheetView showGridLines="0" zoomScale="90" zoomScaleNormal="90" workbookViewId="0">
      <pane ySplit="5" topLeftCell="A28" activePane="bottomLeft" state="frozen"/>
      <selection activeCell="F30" sqref="F30"/>
      <selection pane="bottomLeft" activeCell="A24" sqref="A24"/>
    </sheetView>
  </sheetViews>
  <sheetFormatPr defaultColWidth="10.21875" defaultRowHeight="12.6"/>
  <cols>
    <col min="1" max="1" width="51.44140625" style="919" customWidth="1"/>
    <col min="2" max="2" width="9.21875" style="919" customWidth="1"/>
    <col min="3" max="3" width="9.77734375" style="919" customWidth="1"/>
    <col min="4" max="4" width="5.21875" style="919" customWidth="1"/>
    <col min="5" max="5" width="4.44140625" style="919" customWidth="1"/>
    <col min="6" max="6" width="10.44140625" style="919" bestFit="1" customWidth="1"/>
    <col min="7" max="7" width="8.21875" style="919" customWidth="1"/>
    <col min="8" max="13" width="11.44140625" style="919" bestFit="1" customWidth="1"/>
    <col min="14" max="14" width="10.77734375" style="919" bestFit="1" customWidth="1"/>
    <col min="15" max="16384" width="10.21875" style="919"/>
  </cols>
  <sheetData>
    <row r="1" spans="1:16" s="903" customFormat="1" ht="16.2">
      <c r="A1" s="899" t="s">
        <v>1351</v>
      </c>
      <c r="B1" s="900"/>
      <c r="C1" s="900"/>
      <c r="D1" s="900"/>
      <c r="E1" s="901"/>
      <c r="F1" s="901"/>
      <c r="G1" s="901"/>
      <c r="H1" s="901"/>
      <c r="I1" s="901"/>
      <c r="J1" s="901"/>
      <c r="K1" s="899"/>
      <c r="L1" s="899"/>
      <c r="M1" s="899"/>
      <c r="N1" s="899"/>
    </row>
    <row r="2" spans="1:16" s="903" customFormat="1" ht="16.2">
      <c r="A2" s="899"/>
      <c r="B2" s="904"/>
      <c r="C2" s="904"/>
      <c r="D2" s="904"/>
      <c r="E2" s="899"/>
      <c r="F2" s="899"/>
      <c r="G2" s="899"/>
      <c r="H2" s="899"/>
      <c r="I2" s="899"/>
      <c r="J2" s="899"/>
      <c r="K2" s="899"/>
      <c r="L2" s="899"/>
      <c r="M2" s="899"/>
      <c r="N2" s="899"/>
    </row>
    <row r="3" spans="1:16" s="903" customFormat="1" ht="28.5" customHeight="1">
      <c r="A3" s="904" t="s">
        <v>1352</v>
      </c>
      <c r="B3" s="904"/>
      <c r="C3" s="904"/>
      <c r="D3" s="904"/>
      <c r="E3" s="904"/>
      <c r="F3" s="899"/>
      <c r="G3" s="899"/>
      <c r="H3" s="899"/>
      <c r="I3" s="899"/>
      <c r="J3" s="899"/>
      <c r="K3" s="899"/>
      <c r="L3" s="899"/>
      <c r="M3" s="899"/>
      <c r="N3" s="899"/>
    </row>
    <row r="4" spans="1:16" ht="13.8">
      <c r="A4" s="928"/>
      <c r="B4" s="928"/>
      <c r="C4" s="928"/>
      <c r="D4" s="929"/>
      <c r="E4" s="902"/>
      <c r="F4" s="902"/>
      <c r="G4" s="902"/>
      <c r="H4" s="902"/>
      <c r="I4" s="902"/>
      <c r="J4" s="902"/>
      <c r="K4" s="902"/>
      <c r="L4" s="902"/>
      <c r="M4" s="902"/>
      <c r="N4" s="902"/>
      <c r="O4" s="930"/>
    </row>
    <row r="5" spans="1:16" ht="17.399999999999999">
      <c r="A5" s="931"/>
      <c r="B5" s="928"/>
      <c r="C5" s="928"/>
      <c r="D5" s="928"/>
      <c r="E5" s="928"/>
      <c r="H5" s="932"/>
      <c r="I5" s="932"/>
      <c r="J5" s="933" t="s">
        <v>1353</v>
      </c>
      <c r="K5" s="933" t="s">
        <v>1354</v>
      </c>
      <c r="L5" s="933" t="s">
        <v>1355</v>
      </c>
      <c r="M5" s="933" t="s">
        <v>1356</v>
      </c>
      <c r="N5" s="933" t="s">
        <v>1357</v>
      </c>
      <c r="O5" s="934"/>
    </row>
    <row r="6" spans="1:16" ht="13.8">
      <c r="A6" s="929"/>
      <c r="B6" s="929"/>
      <c r="C6" s="929"/>
      <c r="D6" s="929"/>
      <c r="E6" s="929"/>
      <c r="F6" s="929"/>
      <c r="G6" s="929"/>
      <c r="H6" s="932"/>
      <c r="I6" s="932"/>
      <c r="J6" s="935"/>
      <c r="K6" s="935"/>
      <c r="L6" s="935"/>
      <c r="M6" s="935"/>
      <c r="N6" s="930"/>
      <c r="O6" s="905"/>
      <c r="P6" s="929"/>
    </row>
    <row r="7" spans="1:16">
      <c r="A7" s="936" t="s">
        <v>1358</v>
      </c>
      <c r="B7" s="908"/>
      <c r="C7" s="908"/>
      <c r="D7" s="929"/>
      <c r="E7" s="929"/>
      <c r="F7" s="929"/>
      <c r="G7" s="929"/>
      <c r="H7" s="908"/>
      <c r="I7" s="905"/>
      <c r="J7" s="937"/>
      <c r="K7" s="938"/>
      <c r="L7" s="939"/>
      <c r="M7" s="939"/>
      <c r="N7" s="939"/>
      <c r="O7" s="908"/>
      <c r="P7" s="929"/>
    </row>
    <row r="8" spans="1:16">
      <c r="A8" s="940"/>
      <c r="B8" s="905"/>
      <c r="C8" s="923"/>
      <c r="D8" s="929"/>
      <c r="E8" s="929"/>
      <c r="F8" s="929"/>
      <c r="G8" s="929"/>
      <c r="H8" s="923"/>
      <c r="I8" s="905"/>
      <c r="J8" s="908"/>
      <c r="K8" s="908"/>
      <c r="L8" s="908"/>
      <c r="M8" s="908"/>
      <c r="N8" s="908"/>
      <c r="O8" s="908"/>
      <c r="P8" s="929"/>
    </row>
    <row r="9" spans="1:16" ht="15">
      <c r="A9" s="909" t="s">
        <v>1359</v>
      </c>
      <c r="B9" s="911" t="s">
        <v>1898</v>
      </c>
      <c r="C9" s="909" t="s">
        <v>1360</v>
      </c>
      <c r="D9" s="929"/>
      <c r="E9" s="929"/>
      <c r="F9" s="929"/>
      <c r="G9" s="929"/>
      <c r="H9" s="923" t="s">
        <v>1361</v>
      </c>
      <c r="I9" s="908"/>
      <c r="J9" s="432">
        <v>70.556934412542631</v>
      </c>
      <c r="K9" s="432">
        <v>93.600010951421822</v>
      </c>
      <c r="L9" s="432">
        <v>79.776008397428896</v>
      </c>
      <c r="M9" s="432">
        <v>49.846759348011666</v>
      </c>
      <c r="N9" s="432">
        <v>60.647809617431683</v>
      </c>
      <c r="O9" s="908"/>
      <c r="P9" s="929"/>
    </row>
    <row r="10" spans="1:16" ht="15">
      <c r="A10" s="909" t="s">
        <v>1362</v>
      </c>
      <c r="B10" s="911" t="s">
        <v>1899</v>
      </c>
      <c r="C10" s="909" t="s">
        <v>1360</v>
      </c>
      <c r="D10" s="929"/>
      <c r="E10" s="929"/>
      <c r="F10" s="929"/>
      <c r="G10" s="929"/>
      <c r="H10" s="923" t="s">
        <v>1361</v>
      </c>
      <c r="I10" s="908"/>
      <c r="J10" s="1305"/>
      <c r="K10" s="1305"/>
      <c r="L10" s="1305"/>
      <c r="M10" s="1305"/>
      <c r="N10" s="1305"/>
      <c r="O10" s="941" t="s">
        <v>1900</v>
      </c>
      <c r="P10" s="929"/>
    </row>
    <row r="11" spans="1:16" s="947" customFormat="1" ht="15">
      <c r="A11" s="909" t="s">
        <v>1358</v>
      </c>
      <c r="B11" s="942" t="s">
        <v>1901</v>
      </c>
      <c r="C11" s="943" t="s">
        <v>1360</v>
      </c>
      <c r="D11" s="944"/>
      <c r="E11" s="944"/>
      <c r="F11" s="944"/>
      <c r="G11" s="944"/>
      <c r="H11" s="945" t="s">
        <v>1361</v>
      </c>
      <c r="I11" s="946"/>
      <c r="J11" s="681">
        <f>J9-J10</f>
        <v>70.556934412542631</v>
      </c>
      <c r="K11" s="681">
        <f>K9-K10</f>
        <v>93.600010951421822</v>
      </c>
      <c r="L11" s="681">
        <f>L9-L10</f>
        <v>79.776008397428896</v>
      </c>
      <c r="M11" s="681">
        <f>M9-M10</f>
        <v>49.846759348011666</v>
      </c>
      <c r="N11" s="681">
        <f>N9-N10</f>
        <v>60.647809617431683</v>
      </c>
      <c r="O11" s="946"/>
      <c r="P11" s="944"/>
    </row>
    <row r="12" spans="1:16">
      <c r="A12" s="929"/>
      <c r="B12" s="929"/>
      <c r="C12" s="929"/>
      <c r="D12" s="929"/>
      <c r="E12" s="929"/>
      <c r="F12" s="929"/>
      <c r="G12" s="929"/>
      <c r="H12" s="924"/>
      <c r="I12" s="924"/>
      <c r="J12" s="948"/>
      <c r="K12" s="948"/>
      <c r="L12" s="948"/>
      <c r="M12" s="948"/>
      <c r="N12" s="908"/>
      <c r="O12" s="905"/>
      <c r="P12" s="929"/>
    </row>
    <row r="13" spans="1:16" ht="14.55" customHeight="1">
      <c r="A13" s="936" t="s">
        <v>3218</v>
      </c>
      <c r="B13" s="923"/>
      <c r="C13" s="908"/>
      <c r="D13" s="929"/>
      <c r="E13" s="929"/>
      <c r="F13" s="929"/>
      <c r="G13" s="929"/>
      <c r="H13" s="908"/>
      <c r="I13" s="905"/>
      <c r="J13" s="949"/>
      <c r="K13" s="949"/>
      <c r="L13" s="949"/>
      <c r="M13" s="949"/>
      <c r="N13" s="949"/>
      <c r="O13" s="908"/>
      <c r="P13" s="929"/>
    </row>
    <row r="14" spans="1:16">
      <c r="A14" s="950"/>
      <c r="B14" s="908"/>
      <c r="C14" s="923"/>
      <c r="D14" s="929"/>
      <c r="E14" s="929"/>
      <c r="F14" s="929"/>
      <c r="G14" s="929"/>
      <c r="H14" s="923"/>
      <c r="I14" s="905"/>
      <c r="J14" s="949"/>
      <c r="K14" s="949"/>
      <c r="L14" s="949"/>
      <c r="M14" s="949"/>
      <c r="N14" s="949"/>
      <c r="O14" s="908"/>
      <c r="P14" s="929"/>
    </row>
    <row r="15" spans="1:16" ht="12.3" customHeight="1">
      <c r="A15" s="923" t="s">
        <v>1359</v>
      </c>
      <c r="B15" s="923" t="s">
        <v>1363</v>
      </c>
      <c r="C15" s="923" t="s">
        <v>1364</v>
      </c>
      <c r="D15" s="929"/>
      <c r="E15" s="929"/>
      <c r="F15" s="929"/>
      <c r="G15" s="929"/>
      <c r="H15" s="923" t="s">
        <v>1361</v>
      </c>
      <c r="I15" s="905"/>
      <c r="J15" s="432">
        <v>41.296175834066005</v>
      </c>
      <c r="K15" s="432">
        <v>88.130230209126793</v>
      </c>
      <c r="L15" s="432">
        <v>92.76179849029505</v>
      </c>
      <c r="M15" s="432">
        <v>0</v>
      </c>
      <c r="N15" s="432">
        <v>0</v>
      </c>
      <c r="O15" s="908"/>
      <c r="P15" s="929"/>
    </row>
    <row r="16" spans="1:16" ht="12.3" customHeight="1">
      <c r="A16" s="909" t="s">
        <v>1362</v>
      </c>
      <c r="B16" s="923" t="s">
        <v>1902</v>
      </c>
      <c r="C16" s="923" t="s">
        <v>1364</v>
      </c>
      <c r="D16" s="929"/>
      <c r="E16" s="929"/>
      <c r="F16" s="929"/>
      <c r="G16" s="929"/>
      <c r="H16" s="923" t="s">
        <v>1361</v>
      </c>
      <c r="I16" s="905"/>
      <c r="J16" s="1305"/>
      <c r="K16" s="1305"/>
      <c r="L16" s="1305"/>
      <c r="M16" s="1305"/>
      <c r="N16" s="1305"/>
      <c r="O16" s="941" t="s">
        <v>1900</v>
      </c>
      <c r="P16" s="929"/>
    </row>
    <row r="17" spans="1:19" s="947" customFormat="1" ht="12.3" customHeight="1">
      <c r="A17" s="943" t="s">
        <v>3213</v>
      </c>
      <c r="B17" s="945" t="s">
        <v>1903</v>
      </c>
      <c r="C17" s="945" t="s">
        <v>1364</v>
      </c>
      <c r="D17" s="944"/>
      <c r="E17" s="944"/>
      <c r="F17" s="944"/>
      <c r="G17" s="944"/>
      <c r="H17" s="945" t="s">
        <v>1361</v>
      </c>
      <c r="I17" s="951"/>
      <c r="J17" s="681">
        <f>J15-J16</f>
        <v>41.296175834066005</v>
      </c>
      <c r="K17" s="681">
        <f>K15-K16</f>
        <v>88.130230209126793</v>
      </c>
      <c r="L17" s="681">
        <f>L15-L16</f>
        <v>92.76179849029505</v>
      </c>
      <c r="M17" s="681">
        <f>M15-M16</f>
        <v>0</v>
      </c>
      <c r="N17" s="681">
        <f>N15-N16</f>
        <v>0</v>
      </c>
      <c r="O17" s="946"/>
      <c r="P17" s="944"/>
    </row>
    <row r="18" spans="1:19">
      <c r="A18" s="950"/>
      <c r="B18" s="923"/>
      <c r="C18" s="923"/>
      <c r="D18" s="929"/>
      <c r="E18" s="929"/>
      <c r="F18" s="929"/>
      <c r="G18" s="929"/>
      <c r="H18" s="923"/>
      <c r="I18" s="905"/>
      <c r="J18" s="949"/>
      <c r="K18" s="949"/>
      <c r="L18" s="949"/>
      <c r="M18" s="949"/>
      <c r="N18" s="949"/>
      <c r="O18" s="908"/>
      <c r="P18" s="929"/>
    </row>
    <row r="19" spans="1:19">
      <c r="A19" s="936" t="s">
        <v>3220</v>
      </c>
      <c r="B19" s="923"/>
      <c r="C19" s="908"/>
      <c r="D19" s="929"/>
      <c r="E19" s="929"/>
      <c r="F19" s="929"/>
      <c r="G19" s="929"/>
      <c r="H19" s="908"/>
      <c r="I19" s="905"/>
      <c r="J19" s="938"/>
      <c r="K19" s="938"/>
      <c r="L19" s="939"/>
      <c r="M19" s="939"/>
      <c r="N19" s="939"/>
      <c r="O19" s="908"/>
      <c r="P19" s="929"/>
    </row>
    <row r="20" spans="1:19">
      <c r="A20" s="936"/>
      <c r="B20" s="923"/>
      <c r="C20" s="923"/>
      <c r="D20" s="929"/>
      <c r="E20" s="929"/>
      <c r="F20" s="929"/>
      <c r="G20" s="929"/>
      <c r="H20" s="923"/>
      <c r="I20" s="905"/>
      <c r="J20" s="908"/>
      <c r="K20" s="908"/>
      <c r="L20" s="908"/>
      <c r="M20" s="908"/>
      <c r="N20" s="908"/>
      <c r="O20" s="908"/>
      <c r="P20" s="929"/>
    </row>
    <row r="21" spans="1:19" ht="14.55" customHeight="1">
      <c r="A21" s="923" t="s">
        <v>1359</v>
      </c>
      <c r="B21" s="923" t="s">
        <v>1365</v>
      </c>
      <c r="C21" s="923" t="s">
        <v>1366</v>
      </c>
      <c r="D21" s="929"/>
      <c r="E21" s="929"/>
      <c r="F21" s="929"/>
      <c r="G21" s="929"/>
      <c r="H21" s="923" t="s">
        <v>1361</v>
      </c>
      <c r="I21" s="905"/>
      <c r="J21" s="432">
        <v>4.4619255058621405</v>
      </c>
      <c r="K21" s="432">
        <v>4.0336790035632992</v>
      </c>
      <c r="L21" s="432">
        <v>3.5696218516262466</v>
      </c>
      <c r="M21" s="432">
        <v>0</v>
      </c>
      <c r="N21" s="432">
        <v>0</v>
      </c>
      <c r="O21" s="908"/>
      <c r="P21" s="929"/>
    </row>
    <row r="22" spans="1:19" ht="15">
      <c r="A22" s="909" t="s">
        <v>1362</v>
      </c>
      <c r="B22" s="923" t="s">
        <v>1904</v>
      </c>
      <c r="C22" s="923" t="s">
        <v>1366</v>
      </c>
      <c r="D22" s="929"/>
      <c r="E22" s="929"/>
      <c r="F22" s="929"/>
      <c r="G22" s="929"/>
      <c r="H22" s="923" t="s">
        <v>1361</v>
      </c>
      <c r="I22" s="905"/>
      <c r="J22" s="1305"/>
      <c r="K22" s="1305"/>
      <c r="L22" s="1305"/>
      <c r="M22" s="1305"/>
      <c r="N22" s="1305"/>
      <c r="O22" s="941" t="s">
        <v>1900</v>
      </c>
      <c r="P22" s="929"/>
    </row>
    <row r="23" spans="1:19" s="947" customFormat="1" ht="15">
      <c r="A23" s="945" t="s">
        <v>3214</v>
      </c>
      <c r="B23" s="945" t="s">
        <v>1905</v>
      </c>
      <c r="C23" s="945" t="s">
        <v>1366</v>
      </c>
      <c r="D23" s="944"/>
      <c r="E23" s="944"/>
      <c r="F23" s="944"/>
      <c r="G23" s="944"/>
      <c r="H23" s="945" t="s">
        <v>1361</v>
      </c>
      <c r="I23" s="951"/>
      <c r="J23" s="681">
        <f>J21-J22</f>
        <v>4.4619255058621405</v>
      </c>
      <c r="K23" s="681">
        <f>K21-K22</f>
        <v>4.0336790035632992</v>
      </c>
      <c r="L23" s="681">
        <f>L21-L22</f>
        <v>3.5696218516262466</v>
      </c>
      <c r="M23" s="681">
        <f>M21-M22</f>
        <v>0</v>
      </c>
      <c r="N23" s="681">
        <f>N21-N22</f>
        <v>0</v>
      </c>
      <c r="O23" s="946"/>
      <c r="P23" s="944"/>
    </row>
    <row r="24" spans="1:19">
      <c r="A24" s="923"/>
      <c r="B24" s="923"/>
      <c r="C24" s="923"/>
      <c r="D24" s="929"/>
      <c r="E24" s="929"/>
      <c r="F24" s="929"/>
      <c r="G24" s="929"/>
      <c r="H24" s="923"/>
      <c r="I24" s="905"/>
      <c r="J24" s="938"/>
      <c r="K24" s="938"/>
      <c r="L24" s="939"/>
      <c r="M24" s="939"/>
      <c r="N24" s="939"/>
      <c r="O24" s="908"/>
      <c r="P24" s="929"/>
    </row>
    <row r="25" spans="1:19">
      <c r="A25" s="936" t="s">
        <v>1367</v>
      </c>
      <c r="B25" s="923"/>
      <c r="C25" s="908"/>
      <c r="D25" s="929"/>
      <c r="E25" s="929"/>
      <c r="F25" s="929"/>
      <c r="G25" s="929"/>
      <c r="H25" s="908"/>
      <c r="I25" s="905"/>
      <c r="J25" s="938"/>
      <c r="K25" s="938"/>
      <c r="L25" s="939"/>
      <c r="M25" s="939"/>
      <c r="N25" s="939"/>
      <c r="O25" s="908"/>
      <c r="P25" s="929"/>
    </row>
    <row r="26" spans="1:19">
      <c r="A26" s="936"/>
      <c r="B26" s="923"/>
      <c r="C26" s="923"/>
      <c r="D26" s="929"/>
      <c r="E26" s="929"/>
      <c r="F26" s="929"/>
      <c r="G26" s="929"/>
      <c r="H26" s="923"/>
      <c r="I26" s="905"/>
      <c r="J26" s="908"/>
      <c r="K26" s="908"/>
      <c r="L26" s="908"/>
      <c r="M26" s="908"/>
      <c r="N26" s="908"/>
      <c r="O26" s="908"/>
      <c r="P26" s="929"/>
    </row>
    <row r="27" spans="1:19" ht="15">
      <c r="A27" s="909" t="s">
        <v>1359</v>
      </c>
      <c r="B27" s="923" t="s">
        <v>1906</v>
      </c>
      <c r="C27" s="923" t="s">
        <v>1368</v>
      </c>
      <c r="D27" s="929"/>
      <c r="E27" s="929"/>
      <c r="F27" s="929"/>
      <c r="G27" s="929"/>
      <c r="H27" s="923" t="s">
        <v>1361</v>
      </c>
      <c r="I27" s="905"/>
      <c r="J27" s="432">
        <v>9.5980010803474709</v>
      </c>
      <c r="K27" s="432">
        <v>14.901237294179282</v>
      </c>
      <c r="L27" s="432">
        <v>1.0257589332958597</v>
      </c>
      <c r="M27" s="432">
        <v>0</v>
      </c>
      <c r="N27" s="432">
        <v>0</v>
      </c>
      <c r="O27" s="908"/>
      <c r="P27" s="929"/>
    </row>
    <row r="28" spans="1:19" ht="15">
      <c r="A28" s="909" t="s">
        <v>1362</v>
      </c>
      <c r="B28" s="923" t="s">
        <v>1907</v>
      </c>
      <c r="C28" s="923" t="s">
        <v>1368</v>
      </c>
      <c r="D28" s="929"/>
      <c r="E28" s="929"/>
      <c r="F28" s="929"/>
      <c r="G28" s="929"/>
      <c r="H28" s="923" t="s">
        <v>1361</v>
      </c>
      <c r="I28" s="905"/>
      <c r="J28" s="1305"/>
      <c r="K28" s="1305"/>
      <c r="L28" s="1305"/>
      <c r="M28" s="1305"/>
      <c r="N28" s="1305"/>
      <c r="O28" s="941" t="s">
        <v>1900</v>
      </c>
      <c r="P28" s="929"/>
    </row>
    <row r="29" spans="1:19" s="947" customFormat="1" ht="15">
      <c r="A29" s="943" t="s">
        <v>1367</v>
      </c>
      <c r="B29" s="945" t="s">
        <v>1908</v>
      </c>
      <c r="C29" s="945" t="s">
        <v>1368</v>
      </c>
      <c r="D29" s="944"/>
      <c r="E29" s="944"/>
      <c r="F29" s="944"/>
      <c r="G29" s="944"/>
      <c r="H29" s="945" t="s">
        <v>1361</v>
      </c>
      <c r="I29" s="951"/>
      <c r="J29" s="681">
        <f>J27-J28</f>
        <v>9.5980010803474709</v>
      </c>
      <c r="K29" s="681">
        <f>K27-K28</f>
        <v>14.901237294179282</v>
      </c>
      <c r="L29" s="681">
        <f>L27-L28</f>
        <v>1.0257589332958597</v>
      </c>
      <c r="M29" s="681">
        <f>M27-M28</f>
        <v>0</v>
      </c>
      <c r="N29" s="681">
        <f>N27-N28</f>
        <v>0</v>
      </c>
      <c r="O29" s="946"/>
      <c r="P29" s="944"/>
    </row>
    <row r="30" spans="1:19" ht="13.8">
      <c r="A30" s="936"/>
      <c r="B30" s="923"/>
      <c r="C30" s="923"/>
      <c r="D30" s="929"/>
      <c r="E30" s="929"/>
      <c r="F30" s="929"/>
      <c r="G30" s="929"/>
      <c r="H30" s="923"/>
      <c r="I30" s="905"/>
      <c r="J30" s="905"/>
      <c r="K30" s="905"/>
      <c r="L30" s="905"/>
      <c r="M30" s="905"/>
      <c r="N30" s="905"/>
      <c r="O30" s="905"/>
      <c r="P30" s="905"/>
      <c r="Q30" s="905"/>
      <c r="R30" s="905"/>
      <c r="S30" s="934"/>
    </row>
    <row r="31" spans="1:19" ht="17.55" customHeight="1">
      <c r="A31" s="936" t="s">
        <v>1369</v>
      </c>
      <c r="B31" s="908"/>
      <c r="C31" s="908"/>
      <c r="D31" s="929"/>
      <c r="E31" s="929"/>
      <c r="F31" s="929"/>
      <c r="G31" s="929"/>
      <c r="H31" s="908"/>
      <c r="I31" s="905"/>
      <c r="J31" s="937"/>
      <c r="K31" s="938"/>
      <c r="L31" s="939"/>
      <c r="M31" s="939"/>
      <c r="N31" s="939"/>
      <c r="O31" s="908"/>
      <c r="P31" s="929"/>
    </row>
    <row r="32" spans="1:19" ht="17.55" customHeight="1">
      <c r="A32" s="940"/>
      <c r="B32" s="905"/>
      <c r="C32" s="923"/>
      <c r="D32" s="929"/>
      <c r="E32" s="929"/>
      <c r="F32" s="929"/>
      <c r="G32" s="929"/>
      <c r="H32" s="923"/>
      <c r="I32" s="905"/>
      <c r="J32" s="908"/>
      <c r="K32" s="908"/>
      <c r="L32" s="908"/>
      <c r="M32" s="908"/>
      <c r="N32" s="908"/>
      <c r="O32" s="908"/>
      <c r="P32" s="929"/>
    </row>
    <row r="33" spans="1:19" ht="15">
      <c r="A33" s="909" t="s">
        <v>1359</v>
      </c>
      <c r="B33" s="923" t="s">
        <v>1909</v>
      </c>
      <c r="C33" s="923" t="s">
        <v>1370</v>
      </c>
      <c r="D33" s="929"/>
      <c r="E33" s="929"/>
      <c r="F33" s="929"/>
      <c r="G33" s="929"/>
      <c r="H33" s="923" t="s">
        <v>1361</v>
      </c>
      <c r="I33" s="908"/>
      <c r="J33" s="432">
        <v>1.66</v>
      </c>
      <c r="K33" s="432">
        <v>1.66</v>
      </c>
      <c r="L33" s="432">
        <v>1.66</v>
      </c>
      <c r="M33" s="432">
        <v>1.66</v>
      </c>
      <c r="N33" s="432">
        <v>1.66</v>
      </c>
      <c r="O33" s="908"/>
      <c r="P33" s="929"/>
    </row>
    <row r="34" spans="1:19" ht="15">
      <c r="A34" s="909" t="s">
        <v>1362</v>
      </c>
      <c r="B34" s="923" t="s">
        <v>1910</v>
      </c>
      <c r="C34" s="923" t="s">
        <v>1370</v>
      </c>
      <c r="D34" s="929"/>
      <c r="E34" s="929"/>
      <c r="F34" s="929"/>
      <c r="G34" s="929"/>
      <c r="H34" s="923" t="s">
        <v>1361</v>
      </c>
      <c r="I34" s="908"/>
      <c r="J34" s="1305"/>
      <c r="K34" s="1305"/>
      <c r="L34" s="1305"/>
      <c r="M34" s="1305"/>
      <c r="N34" s="1305"/>
      <c r="O34" s="941" t="s">
        <v>1900</v>
      </c>
      <c r="P34" s="929"/>
    </row>
    <row r="35" spans="1:19" s="947" customFormat="1" ht="25.2">
      <c r="A35" s="943" t="s">
        <v>1371</v>
      </c>
      <c r="B35" s="945" t="s">
        <v>1911</v>
      </c>
      <c r="C35" s="945" t="s">
        <v>1370</v>
      </c>
      <c r="D35" s="944"/>
      <c r="E35" s="944"/>
      <c r="F35" s="944"/>
      <c r="G35" s="944"/>
      <c r="H35" s="945" t="s">
        <v>1361</v>
      </c>
      <c r="I35" s="946"/>
      <c r="J35" s="681">
        <f>J33-J34</f>
        <v>1.66</v>
      </c>
      <c r="K35" s="681">
        <f>K33-K34</f>
        <v>1.66</v>
      </c>
      <c r="L35" s="681">
        <f>L33-L34</f>
        <v>1.66</v>
      </c>
      <c r="M35" s="681">
        <f>M33-M34</f>
        <v>1.66</v>
      </c>
      <c r="N35" s="681">
        <f>N33-N34</f>
        <v>1.66</v>
      </c>
      <c r="O35" s="946"/>
      <c r="P35" s="944"/>
    </row>
    <row r="36" spans="1:19" ht="13.8">
      <c r="A36" s="936"/>
      <c r="B36" s="923"/>
      <c r="C36" s="923"/>
      <c r="D36" s="929"/>
      <c r="E36" s="929"/>
      <c r="F36" s="929"/>
      <c r="G36" s="929"/>
      <c r="H36" s="923"/>
      <c r="I36" s="905"/>
      <c r="J36" s="905"/>
      <c r="K36" s="905"/>
      <c r="L36" s="905"/>
      <c r="M36" s="905"/>
      <c r="N36" s="905"/>
      <c r="O36" s="905"/>
      <c r="P36" s="905"/>
      <c r="Q36" s="905"/>
      <c r="R36" s="905"/>
      <c r="S36" s="934"/>
    </row>
    <row r="37" spans="1:19" ht="17.55" customHeight="1">
      <c r="A37" s="936" t="s">
        <v>1372</v>
      </c>
      <c r="B37" s="908"/>
      <c r="C37" s="908"/>
      <c r="D37" s="929"/>
      <c r="E37" s="929"/>
      <c r="F37" s="929"/>
      <c r="G37" s="929"/>
      <c r="H37" s="908"/>
      <c r="I37" s="905"/>
      <c r="J37" s="937"/>
      <c r="K37" s="938"/>
      <c r="L37" s="939"/>
      <c r="M37" s="939"/>
      <c r="N37" s="939"/>
      <c r="O37" s="908"/>
      <c r="P37" s="929"/>
    </row>
    <row r="38" spans="1:19" ht="17.55" customHeight="1">
      <c r="A38" s="940"/>
      <c r="B38" s="905"/>
      <c r="C38" s="923"/>
      <c r="D38" s="929"/>
      <c r="E38" s="929"/>
      <c r="F38" s="929"/>
      <c r="G38" s="929"/>
      <c r="H38" s="923"/>
      <c r="I38" s="905"/>
      <c r="J38" s="908"/>
      <c r="K38" s="908"/>
      <c r="L38" s="908"/>
      <c r="M38" s="908"/>
      <c r="N38" s="908"/>
      <c r="O38" s="908"/>
      <c r="P38" s="929"/>
    </row>
    <row r="39" spans="1:19" ht="25.2">
      <c r="A39" s="909" t="s">
        <v>1359</v>
      </c>
      <c r="B39" s="923" t="s">
        <v>1912</v>
      </c>
      <c r="C39" s="909" t="s">
        <v>1373</v>
      </c>
      <c r="D39" s="929"/>
      <c r="E39" s="929"/>
      <c r="F39" s="929"/>
      <c r="G39" s="929"/>
      <c r="H39" s="923" t="s">
        <v>1361</v>
      </c>
      <c r="I39" s="908"/>
      <c r="J39" s="432">
        <v>7.1260238418300279</v>
      </c>
      <c r="K39" s="432">
        <v>3.373682904271154</v>
      </c>
      <c r="L39" s="432">
        <v>0</v>
      </c>
      <c r="M39" s="432">
        <v>0</v>
      </c>
      <c r="N39" s="432">
        <v>0</v>
      </c>
      <c r="O39" s="908"/>
      <c r="P39" s="929"/>
    </row>
    <row r="40" spans="1:19" ht="25.2">
      <c r="A40" s="909" t="s">
        <v>1362</v>
      </c>
      <c r="B40" s="923" t="s">
        <v>1913</v>
      </c>
      <c r="C40" s="909" t="s">
        <v>1373</v>
      </c>
      <c r="D40" s="929"/>
      <c r="E40" s="929"/>
      <c r="F40" s="929"/>
      <c r="G40" s="929"/>
      <c r="H40" s="923" t="s">
        <v>1361</v>
      </c>
      <c r="I40" s="908"/>
      <c r="J40" s="1305"/>
      <c r="K40" s="1305"/>
      <c r="L40" s="1305"/>
      <c r="M40" s="1305"/>
      <c r="N40" s="1305"/>
      <c r="O40" s="941" t="s">
        <v>1900</v>
      </c>
      <c r="P40" s="929"/>
    </row>
    <row r="41" spans="1:19" s="947" customFormat="1" ht="25.2">
      <c r="A41" s="943" t="s">
        <v>1374</v>
      </c>
      <c r="B41" s="945" t="s">
        <v>1914</v>
      </c>
      <c r="C41" s="943" t="s">
        <v>1373</v>
      </c>
      <c r="D41" s="944"/>
      <c r="E41" s="944"/>
      <c r="F41" s="944"/>
      <c r="G41" s="944"/>
      <c r="H41" s="945" t="s">
        <v>1361</v>
      </c>
      <c r="I41" s="946"/>
      <c r="J41" s="681">
        <f>J39-J40</f>
        <v>7.1260238418300279</v>
      </c>
      <c r="K41" s="681">
        <f>K39-K40</f>
        <v>3.373682904271154</v>
      </c>
      <c r="L41" s="681">
        <f>L39-L40</f>
        <v>0</v>
      </c>
      <c r="M41" s="681">
        <f>M39-M40</f>
        <v>0</v>
      </c>
      <c r="N41" s="681">
        <f>N39-N40</f>
        <v>0</v>
      </c>
      <c r="O41" s="946"/>
      <c r="P41" s="944"/>
    </row>
    <row r="42" spans="1:19">
      <c r="A42" s="908"/>
      <c r="B42" s="908"/>
      <c r="C42" s="923"/>
      <c r="D42" s="929"/>
      <c r="E42" s="929"/>
      <c r="F42" s="929"/>
      <c r="G42" s="929"/>
      <c r="H42" s="923"/>
      <c r="I42" s="908"/>
      <c r="J42" s="908"/>
      <c r="K42" s="908"/>
      <c r="L42" s="908"/>
      <c r="M42" s="908"/>
      <c r="N42" s="908"/>
      <c r="O42" s="908"/>
      <c r="P42" s="929"/>
    </row>
    <row r="43" spans="1:19" ht="17.55" customHeight="1">
      <c r="A43" s="936" t="s">
        <v>1375</v>
      </c>
      <c r="B43" s="908"/>
      <c r="C43" s="908"/>
      <c r="D43" s="929"/>
      <c r="E43" s="929"/>
      <c r="F43" s="929"/>
      <c r="G43" s="929"/>
      <c r="H43" s="908"/>
      <c r="I43" s="905"/>
      <c r="J43" s="937"/>
      <c r="K43" s="938"/>
      <c r="L43" s="939"/>
      <c r="M43" s="939"/>
      <c r="N43" s="939"/>
      <c r="O43" s="908"/>
      <c r="P43" s="929"/>
    </row>
    <row r="44" spans="1:19" ht="17.55" customHeight="1">
      <c r="A44" s="940"/>
      <c r="B44" s="905"/>
      <c r="C44" s="923"/>
      <c r="D44" s="929"/>
      <c r="E44" s="929"/>
      <c r="F44" s="929"/>
      <c r="G44" s="929"/>
      <c r="H44" s="923"/>
      <c r="I44" s="905"/>
      <c r="J44" s="908"/>
      <c r="K44" s="908"/>
      <c r="L44" s="908"/>
      <c r="M44" s="908"/>
      <c r="N44" s="908"/>
      <c r="O44" s="908"/>
      <c r="P44" s="929"/>
    </row>
    <row r="45" spans="1:19" ht="25.2">
      <c r="A45" s="909" t="s">
        <v>1359</v>
      </c>
      <c r="B45" s="923" t="s">
        <v>1915</v>
      </c>
      <c r="C45" s="909" t="s">
        <v>1376</v>
      </c>
      <c r="D45" s="929"/>
      <c r="E45" s="929"/>
      <c r="F45" s="929"/>
      <c r="G45" s="929"/>
      <c r="H45" s="923" t="s">
        <v>1361</v>
      </c>
      <c r="I45" s="908"/>
      <c r="J45" s="432">
        <v>8.3822001755056519</v>
      </c>
      <c r="K45" s="432">
        <v>34.512774359354644</v>
      </c>
      <c r="L45" s="432">
        <v>59.500470100496784</v>
      </c>
      <c r="M45" s="432">
        <v>20.474768891513815</v>
      </c>
      <c r="N45" s="432">
        <v>1.006283648583417</v>
      </c>
      <c r="O45" s="908"/>
      <c r="P45" s="929"/>
    </row>
    <row r="46" spans="1:19" ht="25.2">
      <c r="A46" s="909" t="s">
        <v>1362</v>
      </c>
      <c r="B46" s="923" t="s">
        <v>1916</v>
      </c>
      <c r="C46" s="909" t="s">
        <v>1376</v>
      </c>
      <c r="D46" s="929"/>
      <c r="E46" s="929"/>
      <c r="F46" s="929"/>
      <c r="G46" s="929"/>
      <c r="H46" s="923" t="s">
        <v>1361</v>
      </c>
      <c r="I46" s="908"/>
      <c r="J46" s="1305"/>
      <c r="K46" s="1305"/>
      <c r="L46" s="1305"/>
      <c r="M46" s="1305"/>
      <c r="N46" s="1305"/>
      <c r="O46" s="941" t="s">
        <v>1900</v>
      </c>
      <c r="P46" s="929"/>
    </row>
    <row r="47" spans="1:19" s="947" customFormat="1" ht="25.2">
      <c r="A47" s="943" t="s">
        <v>1375</v>
      </c>
      <c r="B47" s="945" t="s">
        <v>1917</v>
      </c>
      <c r="C47" s="943" t="s">
        <v>1376</v>
      </c>
      <c r="D47" s="944"/>
      <c r="E47" s="944"/>
      <c r="F47" s="944"/>
      <c r="G47" s="944"/>
      <c r="H47" s="945" t="s">
        <v>1361</v>
      </c>
      <c r="I47" s="946"/>
      <c r="J47" s="681">
        <f>J45-J46</f>
        <v>8.3822001755056519</v>
      </c>
      <c r="K47" s="681">
        <f>K45-K46</f>
        <v>34.512774359354644</v>
      </c>
      <c r="L47" s="681">
        <f>L45-L46</f>
        <v>59.500470100496784</v>
      </c>
      <c r="M47" s="681">
        <f>M45-M46</f>
        <v>20.474768891513815</v>
      </c>
      <c r="N47" s="681">
        <f>N45-N46</f>
        <v>1.006283648583417</v>
      </c>
      <c r="O47" s="946"/>
      <c r="P47" s="944"/>
    </row>
    <row r="48" spans="1:19">
      <c r="A48" s="908"/>
      <c r="B48" s="908"/>
      <c r="C48" s="923"/>
      <c r="D48" s="929"/>
      <c r="E48" s="929"/>
      <c r="F48" s="929"/>
      <c r="G48" s="929"/>
      <c r="H48" s="923"/>
      <c r="I48" s="908"/>
      <c r="J48" s="908"/>
      <c r="K48" s="908"/>
      <c r="L48" s="908"/>
      <c r="M48" s="908"/>
      <c r="N48" s="908"/>
      <c r="O48" s="908"/>
      <c r="P48" s="929"/>
    </row>
    <row r="49" spans="1:16" ht="17.55" customHeight="1">
      <c r="A49" s="936" t="s">
        <v>1377</v>
      </c>
      <c r="B49" s="908"/>
      <c r="C49" s="908"/>
      <c r="D49" s="929"/>
      <c r="E49" s="929"/>
      <c r="F49" s="929"/>
      <c r="G49" s="929"/>
      <c r="H49" s="908"/>
      <c r="I49" s="905"/>
      <c r="J49" s="937"/>
      <c r="K49" s="938"/>
      <c r="L49" s="939"/>
      <c r="M49" s="939"/>
      <c r="N49" s="939"/>
      <c r="O49" s="908"/>
      <c r="P49" s="929"/>
    </row>
    <row r="50" spans="1:16" ht="17.55" customHeight="1">
      <c r="A50" s="940"/>
      <c r="B50" s="905"/>
      <c r="C50" s="923"/>
      <c r="D50" s="929"/>
      <c r="E50" s="929"/>
      <c r="F50" s="929"/>
      <c r="G50" s="929"/>
      <c r="H50" s="923"/>
      <c r="I50" s="905"/>
      <c r="J50" s="908"/>
      <c r="K50" s="908"/>
      <c r="L50" s="908"/>
      <c r="M50" s="908"/>
      <c r="N50" s="908"/>
      <c r="O50" s="908"/>
      <c r="P50" s="929"/>
    </row>
    <row r="51" spans="1:16" ht="25.2">
      <c r="A51" s="909" t="s">
        <v>1359</v>
      </c>
      <c r="B51" s="923" t="s">
        <v>1918</v>
      </c>
      <c r="C51" s="909" t="s">
        <v>1378</v>
      </c>
      <c r="D51" s="929"/>
      <c r="E51" s="929"/>
      <c r="F51" s="929"/>
      <c r="G51" s="929"/>
      <c r="H51" s="923" t="s">
        <v>1361</v>
      </c>
      <c r="I51" s="908"/>
      <c r="J51" s="432">
        <v>1.1608360565476097</v>
      </c>
      <c r="K51" s="432">
        <v>0</v>
      </c>
      <c r="L51" s="432">
        <v>0</v>
      </c>
      <c r="M51" s="432">
        <v>0</v>
      </c>
      <c r="N51" s="432">
        <v>0</v>
      </c>
      <c r="O51" s="908"/>
      <c r="P51" s="929"/>
    </row>
    <row r="52" spans="1:16" ht="25.2">
      <c r="A52" s="909" t="s">
        <v>1362</v>
      </c>
      <c r="B52" s="923" t="s">
        <v>1919</v>
      </c>
      <c r="C52" s="909" t="s">
        <v>1378</v>
      </c>
      <c r="D52" s="929"/>
      <c r="E52" s="929"/>
      <c r="F52" s="929"/>
      <c r="G52" s="929"/>
      <c r="H52" s="923" t="s">
        <v>1361</v>
      </c>
      <c r="I52" s="908"/>
      <c r="J52" s="1305"/>
      <c r="K52" s="1305"/>
      <c r="L52" s="1305"/>
      <c r="M52" s="1305"/>
      <c r="N52" s="1305"/>
      <c r="O52" s="941" t="s">
        <v>1900</v>
      </c>
      <c r="P52" s="929"/>
    </row>
    <row r="53" spans="1:16" s="947" customFormat="1" ht="25.2">
      <c r="A53" s="943" t="s">
        <v>1377</v>
      </c>
      <c r="B53" s="945" t="s">
        <v>1920</v>
      </c>
      <c r="C53" s="943" t="s">
        <v>1378</v>
      </c>
      <c r="D53" s="944"/>
      <c r="E53" s="944"/>
      <c r="F53" s="944"/>
      <c r="G53" s="944"/>
      <c r="H53" s="945" t="s">
        <v>1361</v>
      </c>
      <c r="I53" s="946"/>
      <c r="J53" s="681">
        <f>J51-J52</f>
        <v>1.1608360565476097</v>
      </c>
      <c r="K53" s="681">
        <f>K51-K52</f>
        <v>0</v>
      </c>
      <c r="L53" s="681">
        <f>L51-L52</f>
        <v>0</v>
      </c>
      <c r="M53" s="681">
        <f>M51-M52</f>
        <v>0</v>
      </c>
      <c r="N53" s="681">
        <f>N51-N52</f>
        <v>0</v>
      </c>
      <c r="O53" s="946"/>
      <c r="P53" s="944"/>
    </row>
    <row r="54" spans="1:16">
      <c r="A54" s="908"/>
      <c r="B54" s="908"/>
      <c r="C54" s="923"/>
      <c r="D54" s="929"/>
      <c r="E54" s="929"/>
      <c r="F54" s="929"/>
      <c r="G54" s="929"/>
      <c r="H54" s="923"/>
      <c r="I54" s="908"/>
      <c r="J54" s="908"/>
      <c r="K54" s="908"/>
      <c r="L54" s="908"/>
      <c r="M54" s="908"/>
      <c r="N54" s="908"/>
      <c r="O54" s="908"/>
      <c r="P54" s="929"/>
    </row>
    <row r="55" spans="1:16">
      <c r="A55" s="936" t="s">
        <v>1379</v>
      </c>
      <c r="B55" s="908"/>
      <c r="C55" s="908"/>
      <c r="D55" s="929"/>
      <c r="E55" s="929"/>
      <c r="F55" s="929"/>
      <c r="G55" s="929"/>
      <c r="H55" s="908"/>
      <c r="I55" s="905"/>
      <c r="J55" s="937"/>
      <c r="K55" s="938"/>
      <c r="L55" s="939"/>
      <c r="M55" s="939"/>
      <c r="N55" s="939"/>
      <c r="O55" s="908"/>
      <c r="P55" s="929"/>
    </row>
    <row r="56" spans="1:16">
      <c r="A56" s="940"/>
      <c r="B56" s="905"/>
      <c r="C56" s="923"/>
      <c r="D56" s="929"/>
      <c r="E56" s="929"/>
      <c r="F56" s="929"/>
      <c r="G56" s="929"/>
      <c r="H56" s="923"/>
      <c r="I56" s="905"/>
      <c r="J56" s="908"/>
      <c r="K56" s="908"/>
      <c r="L56" s="908"/>
      <c r="M56" s="908"/>
      <c r="N56" s="908"/>
      <c r="O56" s="908"/>
      <c r="P56" s="929"/>
    </row>
    <row r="57" spans="1:16" ht="25.2">
      <c r="A57" s="909" t="s">
        <v>1359</v>
      </c>
      <c r="B57" s="911" t="s">
        <v>1921</v>
      </c>
      <c r="C57" s="909" t="s">
        <v>1380</v>
      </c>
      <c r="D57" s="929"/>
      <c r="E57" s="929"/>
      <c r="F57" s="929"/>
      <c r="G57" s="929"/>
      <c r="H57" s="923" t="s">
        <v>1361</v>
      </c>
      <c r="I57" s="908"/>
      <c r="J57" s="432">
        <v>0</v>
      </c>
      <c r="K57" s="432">
        <v>0</v>
      </c>
      <c r="L57" s="432">
        <v>0</v>
      </c>
      <c r="M57" s="432">
        <v>0</v>
      </c>
      <c r="N57" s="432">
        <v>0</v>
      </c>
      <c r="O57" s="908"/>
      <c r="P57" s="929"/>
    </row>
    <row r="58" spans="1:16" ht="25.2">
      <c r="A58" s="909" t="s">
        <v>1362</v>
      </c>
      <c r="B58" s="911" t="s">
        <v>1922</v>
      </c>
      <c r="C58" s="909" t="s">
        <v>1380</v>
      </c>
      <c r="D58" s="929"/>
      <c r="E58" s="929"/>
      <c r="F58" s="929"/>
      <c r="G58" s="929"/>
      <c r="H58" s="923" t="s">
        <v>1361</v>
      </c>
      <c r="I58" s="908"/>
      <c r="J58" s="1305"/>
      <c r="K58" s="1305"/>
      <c r="L58" s="1305"/>
      <c r="M58" s="1305"/>
      <c r="N58" s="1305"/>
      <c r="O58" s="941" t="s">
        <v>1900</v>
      </c>
      <c r="P58" s="929"/>
    </row>
    <row r="59" spans="1:16" s="947" customFormat="1" ht="25.2">
      <c r="A59" s="943" t="s">
        <v>1381</v>
      </c>
      <c r="B59" s="945" t="s">
        <v>1923</v>
      </c>
      <c r="C59" s="943" t="s">
        <v>1380</v>
      </c>
      <c r="D59" s="944"/>
      <c r="E59" s="944"/>
      <c r="F59" s="944"/>
      <c r="G59" s="944"/>
      <c r="H59" s="945" t="s">
        <v>1361</v>
      </c>
      <c r="I59" s="946"/>
      <c r="J59" s="681">
        <f>J57-J58</f>
        <v>0</v>
      </c>
      <c r="K59" s="681">
        <f>K57-K58</f>
        <v>0</v>
      </c>
      <c r="L59" s="681">
        <f>L57-L58</f>
        <v>0</v>
      </c>
      <c r="M59" s="681">
        <f>M57-M58</f>
        <v>0</v>
      </c>
      <c r="N59" s="681">
        <f>N57-N58</f>
        <v>0</v>
      </c>
      <c r="O59" s="946"/>
      <c r="P59" s="944"/>
    </row>
    <row r="60" spans="1:16">
      <c r="A60" s="908"/>
      <c r="B60" s="908"/>
      <c r="C60" s="923"/>
      <c r="D60" s="929"/>
      <c r="E60" s="929"/>
      <c r="F60" s="929"/>
      <c r="G60" s="929"/>
      <c r="H60" s="923"/>
      <c r="I60" s="908"/>
      <c r="J60" s="908"/>
      <c r="K60" s="908"/>
      <c r="L60" s="908"/>
      <c r="M60" s="908"/>
      <c r="N60" s="908"/>
      <c r="O60" s="908"/>
      <c r="P60" s="929"/>
    </row>
    <row r="61" spans="1:16">
      <c r="A61" s="936" t="s">
        <v>1382</v>
      </c>
      <c r="B61" s="908"/>
      <c r="C61" s="908"/>
      <c r="D61" s="929"/>
      <c r="E61" s="929"/>
      <c r="F61" s="929"/>
      <c r="G61" s="929"/>
      <c r="H61" s="908"/>
      <c r="I61" s="905"/>
      <c r="J61" s="937"/>
      <c r="K61" s="938"/>
      <c r="L61" s="939"/>
      <c r="M61" s="939"/>
      <c r="N61" s="939"/>
      <c r="O61" s="908"/>
      <c r="P61" s="929"/>
    </row>
    <row r="62" spans="1:16">
      <c r="A62" s="940"/>
      <c r="B62" s="905"/>
      <c r="C62" s="923"/>
      <c r="D62" s="929"/>
      <c r="E62" s="929"/>
      <c r="F62" s="929"/>
      <c r="G62" s="929"/>
      <c r="H62" s="923"/>
      <c r="I62" s="905"/>
      <c r="J62" s="908"/>
      <c r="K62" s="908"/>
      <c r="L62" s="908"/>
      <c r="M62" s="908"/>
      <c r="N62" s="908"/>
      <c r="O62" s="908"/>
      <c r="P62" s="929"/>
    </row>
    <row r="63" spans="1:16" ht="25.2">
      <c r="A63" s="909" t="s">
        <v>1359</v>
      </c>
      <c r="B63" s="911" t="s">
        <v>1924</v>
      </c>
      <c r="C63" s="909" t="s">
        <v>1383</v>
      </c>
      <c r="D63" s="929"/>
      <c r="E63" s="929"/>
      <c r="F63" s="929"/>
      <c r="G63" s="929"/>
      <c r="H63" s="923" t="s">
        <v>1361</v>
      </c>
      <c r="I63" s="908"/>
      <c r="J63" s="432">
        <v>7.4572879522201427</v>
      </c>
      <c r="K63" s="432">
        <v>9.8607254755791303</v>
      </c>
      <c r="L63" s="432">
        <v>11.920313506946851</v>
      </c>
      <c r="M63" s="432">
        <v>7.7169522615819179</v>
      </c>
      <c r="N63" s="432">
        <v>9.4350243388455457</v>
      </c>
      <c r="O63" s="952"/>
      <c r="P63" s="929"/>
    </row>
    <row r="64" spans="1:16" ht="25.2">
      <c r="A64" s="909" t="s">
        <v>1362</v>
      </c>
      <c r="B64" s="911" t="s">
        <v>1925</v>
      </c>
      <c r="C64" s="909" t="s">
        <v>1383</v>
      </c>
      <c r="D64" s="929"/>
      <c r="E64" s="929"/>
      <c r="F64" s="929"/>
      <c r="G64" s="929"/>
      <c r="H64" s="923" t="s">
        <v>1361</v>
      </c>
      <c r="I64" s="908"/>
      <c r="J64" s="1305"/>
      <c r="K64" s="1305"/>
      <c r="L64" s="1305"/>
      <c r="M64" s="1305"/>
      <c r="N64" s="1305"/>
      <c r="O64" s="941" t="s">
        <v>1900</v>
      </c>
      <c r="P64" s="929"/>
    </row>
    <row r="65" spans="1:16" s="947" customFormat="1" ht="25.2">
      <c r="A65" s="943" t="s">
        <v>1382</v>
      </c>
      <c r="B65" s="942" t="s">
        <v>1926</v>
      </c>
      <c r="C65" s="943" t="s">
        <v>1383</v>
      </c>
      <c r="D65" s="944"/>
      <c r="E65" s="944"/>
      <c r="F65" s="944"/>
      <c r="G65" s="944"/>
      <c r="H65" s="945" t="s">
        <v>1361</v>
      </c>
      <c r="I65" s="946"/>
      <c r="J65" s="681">
        <f>J63-J64</f>
        <v>7.4572879522201427</v>
      </c>
      <c r="K65" s="681">
        <f>K63-K64</f>
        <v>9.8607254755791303</v>
      </c>
      <c r="L65" s="681">
        <f>L63-L64</f>
        <v>11.920313506946851</v>
      </c>
      <c r="M65" s="681">
        <f>M63-M64</f>
        <v>7.7169522615819179</v>
      </c>
      <c r="N65" s="681">
        <f>N63-N64</f>
        <v>9.4350243388455457</v>
      </c>
      <c r="O65" s="946"/>
      <c r="P65" s="944"/>
    </row>
    <row r="66" spans="1:16">
      <c r="A66" s="908"/>
      <c r="B66" s="908"/>
      <c r="C66" s="923"/>
      <c r="D66" s="929"/>
      <c r="E66" s="929"/>
      <c r="F66" s="929"/>
      <c r="G66" s="929"/>
      <c r="H66" s="923"/>
      <c r="I66" s="908"/>
      <c r="J66" s="908"/>
      <c r="K66" s="908"/>
      <c r="L66" s="908"/>
      <c r="M66" s="908"/>
      <c r="N66" s="908"/>
      <c r="O66" s="908"/>
      <c r="P66" s="929"/>
    </row>
    <row r="67" spans="1:16">
      <c r="A67" s="936" t="s">
        <v>1384</v>
      </c>
      <c r="B67" s="908"/>
      <c r="C67" s="908"/>
      <c r="D67" s="929"/>
      <c r="E67" s="929"/>
      <c r="F67" s="929"/>
      <c r="G67" s="929"/>
      <c r="H67" s="908"/>
      <c r="I67" s="905"/>
      <c r="J67" s="937"/>
      <c r="K67" s="938"/>
      <c r="L67" s="939"/>
      <c r="M67" s="939"/>
      <c r="N67" s="939"/>
      <c r="O67" s="908"/>
      <c r="P67" s="929"/>
    </row>
    <row r="68" spans="1:16">
      <c r="A68" s="940"/>
      <c r="B68" s="905"/>
      <c r="C68" s="923"/>
      <c r="D68" s="929"/>
      <c r="E68" s="929"/>
      <c r="F68" s="929"/>
      <c r="G68" s="929"/>
      <c r="H68" s="923"/>
      <c r="I68" s="905"/>
      <c r="J68" s="908"/>
      <c r="K68" s="908"/>
      <c r="L68" s="908"/>
      <c r="M68" s="908"/>
      <c r="N68" s="908"/>
      <c r="O68" s="908"/>
      <c r="P68" s="929"/>
    </row>
    <row r="69" spans="1:16" ht="25.2">
      <c r="A69" s="909" t="s">
        <v>1359</v>
      </c>
      <c r="B69" s="911" t="s">
        <v>1927</v>
      </c>
      <c r="C69" s="909" t="s">
        <v>1385</v>
      </c>
      <c r="D69" s="929"/>
      <c r="E69" s="929"/>
      <c r="F69" s="929"/>
      <c r="G69" s="929"/>
      <c r="H69" s="923" t="s">
        <v>1361</v>
      </c>
      <c r="I69" s="908"/>
      <c r="J69" s="432">
        <v>3.5809826021106526</v>
      </c>
      <c r="K69" s="432">
        <v>22.378095325061317</v>
      </c>
      <c r="L69" s="432">
        <v>21.286803132998141</v>
      </c>
      <c r="M69" s="432">
        <v>13.135867253351169</v>
      </c>
      <c r="N69" s="432">
        <v>17.134269515484011</v>
      </c>
      <c r="O69" s="908"/>
      <c r="P69" s="929"/>
    </row>
    <row r="70" spans="1:16" ht="25.2">
      <c r="A70" s="909" t="s">
        <v>1362</v>
      </c>
      <c r="B70" s="911" t="s">
        <v>1928</v>
      </c>
      <c r="C70" s="909" t="s">
        <v>1385</v>
      </c>
      <c r="D70" s="929"/>
      <c r="E70" s="929"/>
      <c r="F70" s="929"/>
      <c r="G70" s="929"/>
      <c r="H70" s="923" t="s">
        <v>1361</v>
      </c>
      <c r="I70" s="908"/>
      <c r="J70" s="1305"/>
      <c r="K70" s="1305"/>
      <c r="L70" s="1305"/>
      <c r="M70" s="1305"/>
      <c r="N70" s="1305"/>
      <c r="O70" s="941" t="s">
        <v>1900</v>
      </c>
      <c r="P70" s="929"/>
    </row>
    <row r="71" spans="1:16" s="947" customFormat="1" ht="25.2">
      <c r="A71" s="943" t="s">
        <v>1384</v>
      </c>
      <c r="B71" s="945" t="s">
        <v>1929</v>
      </c>
      <c r="C71" s="943" t="s">
        <v>1385</v>
      </c>
      <c r="D71" s="944"/>
      <c r="E71" s="944"/>
      <c r="F71" s="944"/>
      <c r="G71" s="944"/>
      <c r="H71" s="945" t="s">
        <v>1361</v>
      </c>
      <c r="I71" s="946"/>
      <c r="J71" s="681">
        <f>J69-J70</f>
        <v>3.5809826021106526</v>
      </c>
      <c r="K71" s="681">
        <f>K69-K70</f>
        <v>22.378095325061317</v>
      </c>
      <c r="L71" s="681">
        <f>L69-L70</f>
        <v>21.286803132998141</v>
      </c>
      <c r="M71" s="681">
        <f>M69-M70</f>
        <v>13.135867253351169</v>
      </c>
      <c r="N71" s="681">
        <f>N69-N70</f>
        <v>17.134269515484011</v>
      </c>
      <c r="O71" s="946"/>
      <c r="P71" s="944"/>
    </row>
    <row r="72" spans="1:16">
      <c r="A72" s="908"/>
      <c r="B72" s="908"/>
      <c r="C72" s="923"/>
      <c r="D72" s="929"/>
      <c r="E72" s="929"/>
      <c r="F72" s="929"/>
      <c r="G72" s="929"/>
      <c r="H72" s="923"/>
      <c r="I72" s="908"/>
      <c r="J72" s="953"/>
      <c r="K72" s="908"/>
      <c r="L72" s="908"/>
      <c r="M72" s="908"/>
      <c r="N72" s="908"/>
      <c r="O72" s="908"/>
      <c r="P72" s="929"/>
    </row>
    <row r="73" spans="1:16">
      <c r="A73" s="908"/>
      <c r="B73" s="908"/>
      <c r="C73" s="923"/>
      <c r="D73" s="929"/>
      <c r="E73" s="929"/>
      <c r="F73" s="929"/>
      <c r="G73" s="929"/>
      <c r="H73" s="923"/>
      <c r="I73" s="908"/>
      <c r="J73" s="908"/>
      <c r="K73" s="908"/>
      <c r="L73" s="908"/>
      <c r="M73" s="908"/>
      <c r="N73" s="908"/>
      <c r="O73" s="908"/>
      <c r="P73" s="929"/>
    </row>
    <row r="74" spans="1:16">
      <c r="A74" s="908"/>
      <c r="B74" s="908"/>
      <c r="C74" s="923"/>
      <c r="D74" s="929"/>
      <c r="E74" s="929"/>
      <c r="F74" s="929"/>
      <c r="G74" s="929"/>
      <c r="H74" s="923"/>
      <c r="I74" s="908"/>
      <c r="J74" s="954"/>
      <c r="K74" s="954"/>
      <c r="L74" s="954"/>
      <c r="M74" s="954"/>
      <c r="N74" s="954"/>
      <c r="O74" s="954"/>
      <c r="P74" s="929"/>
    </row>
    <row r="75" spans="1:16">
      <c r="A75" s="908"/>
      <c r="B75" s="908"/>
      <c r="C75" s="923"/>
      <c r="D75" s="929"/>
      <c r="E75" s="929"/>
      <c r="F75" s="929"/>
      <c r="G75" s="929"/>
      <c r="H75" s="923"/>
      <c r="I75" s="908"/>
      <c r="J75" s="955"/>
      <c r="K75" s="955"/>
      <c r="L75" s="955"/>
      <c r="M75" s="955"/>
      <c r="N75" s="955"/>
      <c r="O75" s="955"/>
      <c r="P75" s="929"/>
    </row>
    <row r="76" spans="1:16">
      <c r="A76" s="908"/>
      <c r="B76" s="908"/>
      <c r="C76" s="923"/>
      <c r="D76" s="929"/>
      <c r="E76" s="929"/>
      <c r="F76" s="929"/>
      <c r="G76" s="929"/>
      <c r="H76" s="923"/>
      <c r="I76" s="908"/>
      <c r="J76" s="955"/>
      <c r="K76" s="955"/>
      <c r="L76" s="955"/>
      <c r="M76" s="955"/>
      <c r="N76" s="955"/>
      <c r="O76" s="955"/>
      <c r="P76" s="929"/>
    </row>
    <row r="77" spans="1:16">
      <c r="A77" s="908"/>
      <c r="B77" s="908"/>
      <c r="C77" s="923"/>
      <c r="D77" s="929"/>
      <c r="E77" s="929"/>
      <c r="F77" s="929"/>
      <c r="G77" s="929"/>
      <c r="H77" s="923"/>
      <c r="I77" s="908"/>
      <c r="J77" s="956"/>
      <c r="K77" s="956"/>
      <c r="L77" s="956"/>
      <c r="M77" s="956"/>
      <c r="N77" s="956"/>
      <c r="O77" s="956"/>
      <c r="P77" s="929"/>
    </row>
    <row r="78" spans="1:16">
      <c r="A78" s="908"/>
      <c r="B78" s="908"/>
      <c r="C78" s="923"/>
      <c r="D78" s="929"/>
      <c r="E78" s="929"/>
      <c r="F78" s="929"/>
      <c r="G78" s="929"/>
      <c r="H78" s="923"/>
      <c r="I78" s="908"/>
      <c r="J78" s="956"/>
      <c r="K78" s="956"/>
      <c r="L78" s="956"/>
      <c r="M78" s="956"/>
      <c r="N78" s="956"/>
      <c r="O78" s="954"/>
      <c r="P78" s="956"/>
    </row>
    <row r="79" spans="1:16">
      <c r="A79" s="908"/>
      <c r="B79" s="908"/>
      <c r="C79" s="923"/>
      <c r="D79" s="929"/>
      <c r="E79" s="929"/>
      <c r="F79" s="929"/>
      <c r="G79" s="929"/>
      <c r="H79" s="923"/>
      <c r="I79" s="908"/>
      <c r="J79" s="908"/>
      <c r="K79" s="908"/>
      <c r="L79" s="908"/>
      <c r="M79" s="908"/>
      <c r="N79" s="908"/>
      <c r="O79" s="908"/>
      <c r="P79" s="929"/>
    </row>
    <row r="80" spans="1:16">
      <c r="A80" s="908"/>
      <c r="B80" s="908"/>
      <c r="C80" s="923"/>
      <c r="D80" s="929"/>
      <c r="E80" s="929"/>
      <c r="F80" s="929"/>
      <c r="G80" s="929"/>
      <c r="H80" s="923"/>
      <c r="I80" s="908"/>
      <c r="J80" s="908"/>
      <c r="K80" s="908"/>
      <c r="L80" s="908"/>
      <c r="M80" s="908"/>
      <c r="N80" s="908"/>
      <c r="O80" s="908"/>
      <c r="P80" s="929"/>
    </row>
    <row r="81" spans="1:16">
      <c r="A81" s="908"/>
      <c r="B81" s="908"/>
      <c r="C81" s="923"/>
      <c r="D81" s="929"/>
      <c r="E81" s="929"/>
      <c r="F81" s="929"/>
      <c r="G81" s="929"/>
      <c r="H81" s="923"/>
      <c r="I81" s="908"/>
      <c r="J81" s="908"/>
      <c r="K81" s="908"/>
      <c r="L81" s="908"/>
      <c r="M81" s="908"/>
      <c r="N81" s="908"/>
      <c r="O81" s="908"/>
      <c r="P81" s="929"/>
    </row>
    <row r="82" spans="1:16">
      <c r="A82" s="908"/>
      <c r="B82" s="908"/>
      <c r="C82" s="923"/>
      <c r="D82" s="929"/>
      <c r="E82" s="929"/>
      <c r="F82" s="929"/>
      <c r="G82" s="929"/>
      <c r="H82" s="923"/>
      <c r="I82" s="908"/>
      <c r="J82" s="908"/>
      <c r="K82" s="908"/>
      <c r="L82" s="908"/>
      <c r="M82" s="908"/>
      <c r="N82" s="908"/>
      <c r="O82" s="908"/>
      <c r="P82" s="929"/>
    </row>
    <row r="83" spans="1:16">
      <c r="A83" s="908"/>
      <c r="B83" s="908"/>
      <c r="C83" s="923"/>
      <c r="D83" s="929"/>
      <c r="E83" s="929"/>
      <c r="F83" s="929"/>
      <c r="G83" s="929"/>
      <c r="H83" s="923"/>
      <c r="I83" s="908"/>
      <c r="J83" s="908"/>
      <c r="K83" s="908"/>
      <c r="L83" s="908"/>
      <c r="M83" s="908"/>
      <c r="N83" s="908"/>
      <c r="O83" s="908"/>
      <c r="P83" s="929"/>
    </row>
    <row r="84" spans="1:16">
      <c r="A84" s="908"/>
      <c r="B84" s="908"/>
      <c r="C84" s="923"/>
      <c r="D84" s="929"/>
      <c r="E84" s="929"/>
      <c r="F84" s="929"/>
      <c r="G84" s="929"/>
      <c r="H84" s="923"/>
      <c r="I84" s="908"/>
      <c r="J84" s="908"/>
      <c r="K84" s="908"/>
      <c r="L84" s="908"/>
      <c r="M84" s="908"/>
      <c r="N84" s="908"/>
      <c r="O84" s="908"/>
      <c r="P84" s="929"/>
    </row>
    <row r="85" spans="1:16">
      <c r="A85" s="908"/>
      <c r="B85" s="908"/>
      <c r="C85" s="923"/>
      <c r="D85" s="929"/>
      <c r="E85" s="929"/>
      <c r="F85" s="929"/>
      <c r="G85" s="929"/>
      <c r="H85" s="923"/>
      <c r="I85" s="908"/>
      <c r="J85" s="908"/>
      <c r="K85" s="908"/>
      <c r="L85" s="908"/>
      <c r="M85" s="908"/>
      <c r="N85" s="908"/>
      <c r="O85" s="908"/>
      <c r="P85" s="929"/>
    </row>
    <row r="86" spans="1:16">
      <c r="A86" s="908"/>
      <c r="B86" s="908"/>
      <c r="C86" s="923"/>
      <c r="D86" s="929"/>
      <c r="E86" s="929"/>
      <c r="F86" s="929"/>
      <c r="G86" s="929"/>
      <c r="H86" s="923"/>
      <c r="I86" s="908"/>
      <c r="J86" s="908"/>
      <c r="K86" s="908"/>
      <c r="L86" s="908"/>
      <c r="M86" s="908"/>
      <c r="N86" s="908"/>
      <c r="O86" s="908"/>
      <c r="P86" s="929"/>
    </row>
    <row r="87" spans="1:16">
      <c r="A87" s="908"/>
      <c r="B87" s="908"/>
      <c r="C87" s="923"/>
      <c r="D87" s="929"/>
      <c r="E87" s="929"/>
      <c r="F87" s="929"/>
      <c r="G87" s="929"/>
      <c r="H87" s="923"/>
      <c r="I87" s="908"/>
      <c r="J87" s="908"/>
      <c r="K87" s="908"/>
      <c r="L87" s="908"/>
      <c r="M87" s="908"/>
      <c r="N87" s="908"/>
      <c r="O87" s="908"/>
      <c r="P87" s="929"/>
    </row>
    <row r="88" spans="1:16">
      <c r="A88" s="908"/>
      <c r="B88" s="908"/>
      <c r="C88" s="923"/>
      <c r="D88" s="929"/>
      <c r="E88" s="929"/>
      <c r="F88" s="929"/>
      <c r="G88" s="929"/>
      <c r="H88" s="923"/>
      <c r="I88" s="908"/>
      <c r="J88" s="908"/>
      <c r="K88" s="908"/>
      <c r="L88" s="908"/>
      <c r="M88" s="908"/>
      <c r="N88" s="908"/>
      <c r="O88" s="908"/>
      <c r="P88" s="929"/>
    </row>
    <row r="89" spans="1:16">
      <c r="A89" s="908"/>
      <c r="B89" s="908"/>
      <c r="C89" s="923"/>
      <c r="D89" s="929"/>
      <c r="E89" s="929"/>
      <c r="F89" s="929"/>
      <c r="G89" s="929"/>
      <c r="H89" s="923"/>
      <c r="I89" s="908"/>
      <c r="J89" s="908"/>
      <c r="K89" s="908"/>
      <c r="L89" s="908"/>
      <c r="M89" s="908"/>
      <c r="N89" s="908"/>
      <c r="O89" s="908"/>
      <c r="P89" s="929"/>
    </row>
    <row r="90" spans="1:16">
      <c r="A90" s="908"/>
      <c r="B90" s="908"/>
      <c r="C90" s="923"/>
      <c r="D90" s="929"/>
      <c r="E90" s="929"/>
      <c r="F90" s="929"/>
      <c r="G90" s="929"/>
      <c r="H90" s="923"/>
      <c r="I90" s="908"/>
      <c r="J90" s="908"/>
      <c r="K90" s="908"/>
      <c r="L90" s="908"/>
      <c r="M90" s="908"/>
      <c r="N90" s="908"/>
      <c r="O90" s="908"/>
      <c r="P90" s="929"/>
    </row>
    <row r="91" spans="1:16">
      <c r="A91" s="908"/>
      <c r="B91" s="908"/>
      <c r="C91" s="923"/>
      <c r="D91" s="929"/>
      <c r="E91" s="929"/>
      <c r="F91" s="929"/>
      <c r="G91" s="929"/>
      <c r="H91" s="923"/>
      <c r="I91" s="908"/>
      <c r="J91" s="908"/>
      <c r="K91" s="908"/>
      <c r="L91" s="908"/>
      <c r="M91" s="908"/>
      <c r="N91" s="908"/>
      <c r="O91" s="908"/>
      <c r="P91" s="929"/>
    </row>
    <row r="92" spans="1:16">
      <c r="A92" s="908"/>
      <c r="B92" s="908"/>
      <c r="C92" s="923"/>
      <c r="D92" s="929"/>
      <c r="E92" s="929"/>
      <c r="F92" s="929"/>
      <c r="G92" s="929"/>
      <c r="H92" s="923"/>
      <c r="I92" s="908"/>
      <c r="J92" s="908"/>
      <c r="K92" s="908"/>
      <c r="L92" s="908"/>
      <c r="M92" s="908"/>
      <c r="N92" s="908"/>
      <c r="O92" s="908"/>
      <c r="P92" s="929"/>
    </row>
    <row r="93" spans="1:16">
      <c r="A93" s="908"/>
      <c r="B93" s="908"/>
      <c r="C93" s="923"/>
      <c r="D93" s="929"/>
      <c r="E93" s="929"/>
      <c r="F93" s="929"/>
      <c r="G93" s="929"/>
      <c r="H93" s="923"/>
      <c r="I93" s="908"/>
      <c r="J93" s="908"/>
      <c r="K93" s="908"/>
      <c r="L93" s="908"/>
      <c r="M93" s="908"/>
      <c r="N93" s="908"/>
      <c r="O93" s="908"/>
      <c r="P93" s="929"/>
    </row>
    <row r="94" spans="1:16">
      <c r="A94" s="908"/>
      <c r="B94" s="908"/>
      <c r="C94" s="923"/>
      <c r="D94" s="929"/>
      <c r="E94" s="929"/>
      <c r="F94" s="929"/>
      <c r="G94" s="929"/>
      <c r="H94" s="923"/>
      <c r="I94" s="908"/>
      <c r="J94" s="908"/>
      <c r="K94" s="908"/>
      <c r="L94" s="908"/>
      <c r="M94" s="908"/>
      <c r="N94" s="908"/>
      <c r="O94" s="908"/>
      <c r="P94" s="929"/>
    </row>
    <row r="95" spans="1:16">
      <c r="A95" s="908"/>
      <c r="B95" s="908"/>
      <c r="C95" s="923"/>
    </row>
    <row r="96" spans="1:16">
      <c r="A96" s="908"/>
      <c r="B96" s="908"/>
      <c r="C96" s="923"/>
    </row>
    <row r="97" spans="1:3">
      <c r="A97" s="908"/>
      <c r="B97" s="908"/>
      <c r="C97" s="923"/>
    </row>
    <row r="98" spans="1:3">
      <c r="A98" s="908"/>
      <c r="B98" s="908"/>
      <c r="C98" s="923"/>
    </row>
    <row r="99" spans="1:3">
      <c r="A99" s="908"/>
      <c r="B99" s="908"/>
      <c r="C99" s="923"/>
    </row>
    <row r="100" spans="1:3">
      <c r="A100" s="908"/>
      <c r="B100" s="908"/>
      <c r="C100" s="923"/>
    </row>
    <row r="101" spans="1:3">
      <c r="A101" s="908"/>
      <c r="B101" s="908"/>
      <c r="C101" s="923"/>
    </row>
    <row r="102" spans="1:3">
      <c r="A102" s="908"/>
      <c r="B102" s="908"/>
      <c r="C102" s="923"/>
    </row>
    <row r="103" spans="1:3">
      <c r="A103" s="908"/>
      <c r="B103" s="908"/>
      <c r="C103" s="923"/>
    </row>
    <row r="104" spans="1:3">
      <c r="A104" s="908"/>
      <c r="B104" s="908"/>
      <c r="C104" s="923"/>
    </row>
    <row r="105" spans="1:3">
      <c r="A105" s="908"/>
      <c r="B105" s="908"/>
      <c r="C105" s="923"/>
    </row>
  </sheetData>
  <pageMargins left="0.17" right="0.16" top="0.5" bottom="0.74803149606299213" header="0.31496062992125984" footer="0.31496062992125984"/>
  <pageSetup paperSize="9" scale="43" orientation="portrait" r:id="rId1"/>
  <headerFooter>
    <oddFooter>&amp;C&amp;D&amp;R&amp;F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90" zoomScaleNormal="90" workbookViewId="0">
      <pane ySplit="5" topLeftCell="A6" activePane="bottomLeft" state="frozen"/>
      <selection activeCell="F30" sqref="F30"/>
      <selection pane="bottomLeft" activeCell="F23" sqref="F23"/>
    </sheetView>
  </sheetViews>
  <sheetFormatPr defaultColWidth="10.21875" defaultRowHeight="12.6"/>
  <cols>
    <col min="1" max="1" width="53.21875" style="919" customWidth="1"/>
    <col min="2" max="2" width="9.21875" style="919" customWidth="1"/>
    <col min="3" max="3" width="9.77734375" style="919" customWidth="1"/>
    <col min="4" max="4" width="5.21875" style="919" customWidth="1"/>
    <col min="5" max="5" width="4.44140625" style="919" customWidth="1"/>
    <col min="6" max="6" width="10.44140625" style="919" bestFit="1" customWidth="1"/>
    <col min="7" max="7" width="8.21875" style="919" customWidth="1"/>
    <col min="8" max="13" width="11.44140625" style="919" bestFit="1" customWidth="1"/>
    <col min="14" max="14" width="10.77734375" style="919" bestFit="1" customWidth="1"/>
    <col min="15" max="16384" width="10.21875" style="919"/>
  </cols>
  <sheetData>
    <row r="1" spans="1:16" s="903" customFormat="1" ht="16.2">
      <c r="A1" s="899" t="s">
        <v>1351</v>
      </c>
      <c r="B1" s="900"/>
      <c r="C1" s="900"/>
      <c r="D1" s="900"/>
      <c r="E1" s="901"/>
      <c r="F1" s="901"/>
      <c r="G1" s="901"/>
      <c r="H1" s="901"/>
      <c r="I1" s="901"/>
      <c r="J1" s="901"/>
      <c r="K1" s="899"/>
      <c r="L1" s="899"/>
      <c r="M1" s="899"/>
      <c r="N1" s="899"/>
    </row>
    <row r="2" spans="1:16" s="903" customFormat="1" ht="16.2">
      <c r="A2" s="899"/>
      <c r="B2" s="904"/>
      <c r="C2" s="904"/>
      <c r="D2" s="904"/>
      <c r="E2" s="899"/>
      <c r="F2" s="899"/>
      <c r="G2" s="899"/>
      <c r="H2" s="899"/>
      <c r="I2" s="899"/>
      <c r="J2" s="899"/>
      <c r="K2" s="899"/>
      <c r="L2" s="899"/>
      <c r="M2" s="899"/>
      <c r="N2" s="899"/>
    </row>
    <row r="3" spans="1:16" s="903" customFormat="1" ht="34.200000000000003" customHeight="1">
      <c r="A3" s="904" t="s">
        <v>1386</v>
      </c>
      <c r="B3" s="904"/>
      <c r="C3" s="904"/>
      <c r="D3" s="904"/>
      <c r="E3" s="904"/>
      <c r="F3" s="899"/>
      <c r="G3" s="899"/>
      <c r="H3" s="899"/>
      <c r="I3" s="899"/>
      <c r="J3" s="899"/>
      <c r="K3" s="899"/>
      <c r="L3" s="899"/>
      <c r="M3" s="899"/>
      <c r="N3" s="899"/>
    </row>
    <row r="4" spans="1:16" ht="13.8">
      <c r="A4" s="928"/>
      <c r="B4" s="928"/>
      <c r="C4" s="928"/>
      <c r="D4" s="929"/>
      <c r="E4" s="902"/>
      <c r="F4" s="902"/>
      <c r="G4" s="902"/>
      <c r="H4" s="902"/>
      <c r="I4" s="902"/>
      <c r="J4" s="902"/>
      <c r="K4" s="902"/>
      <c r="L4" s="902"/>
      <c r="M4" s="902"/>
      <c r="N4" s="902"/>
      <c r="O4" s="930"/>
    </row>
    <row r="5" spans="1:16" ht="17.399999999999999">
      <c r="A5" s="931"/>
      <c r="B5" s="928"/>
      <c r="C5" s="928"/>
      <c r="D5" s="928"/>
      <c r="E5" s="928"/>
      <c r="H5" s="932"/>
      <c r="I5" s="932"/>
      <c r="J5" s="933" t="s">
        <v>1353</v>
      </c>
      <c r="K5" s="933" t="s">
        <v>1354</v>
      </c>
      <c r="L5" s="933" t="s">
        <v>1355</v>
      </c>
      <c r="M5" s="933" t="s">
        <v>1356</v>
      </c>
      <c r="N5" s="933" t="s">
        <v>1357</v>
      </c>
      <c r="O5" s="934"/>
    </row>
    <row r="6" spans="1:16" ht="13.8">
      <c r="A6" s="929"/>
      <c r="B6" s="929"/>
      <c r="C6" s="929"/>
      <c r="D6" s="929"/>
      <c r="E6" s="929"/>
      <c r="F6" s="929"/>
      <c r="G6" s="929"/>
      <c r="H6" s="932"/>
      <c r="I6" s="932"/>
      <c r="J6" s="935"/>
      <c r="K6" s="935"/>
      <c r="L6" s="935"/>
      <c r="M6" s="935"/>
      <c r="N6" s="930"/>
      <c r="O6" s="905"/>
      <c r="P6" s="929"/>
    </row>
    <row r="7" spans="1:16" ht="14.55" customHeight="1">
      <c r="A7" s="936" t="s">
        <v>3218</v>
      </c>
      <c r="B7" s="923"/>
      <c r="C7" s="908"/>
      <c r="D7" s="929"/>
      <c r="E7" s="929"/>
      <c r="F7" s="929"/>
      <c r="G7" s="929"/>
      <c r="H7" s="908"/>
      <c r="I7" s="905"/>
      <c r="J7" s="949"/>
      <c r="K7" s="949"/>
      <c r="L7" s="949"/>
      <c r="M7" s="949"/>
      <c r="N7" s="949"/>
      <c r="O7" s="908"/>
      <c r="P7" s="929"/>
    </row>
    <row r="8" spans="1:16">
      <c r="A8" s="950"/>
      <c r="B8" s="908"/>
      <c r="C8" s="923"/>
      <c r="D8" s="929"/>
      <c r="E8" s="929"/>
      <c r="F8" s="929"/>
      <c r="G8" s="929"/>
      <c r="H8" s="923"/>
      <c r="I8" s="905"/>
      <c r="J8" s="949"/>
      <c r="K8" s="949"/>
      <c r="L8" s="949"/>
      <c r="M8" s="949"/>
      <c r="N8" s="949"/>
      <c r="O8" s="908"/>
      <c r="P8" s="929"/>
    </row>
    <row r="9" spans="1:16" ht="12.3" customHeight="1">
      <c r="A9" s="923" t="s">
        <v>1359</v>
      </c>
      <c r="B9" s="923" t="s">
        <v>1363</v>
      </c>
      <c r="C9" s="923" t="s">
        <v>1364</v>
      </c>
      <c r="D9" s="929"/>
      <c r="E9" s="929"/>
      <c r="F9" s="929"/>
      <c r="G9" s="929"/>
      <c r="H9" s="923" t="s">
        <v>1361</v>
      </c>
      <c r="I9" s="905"/>
      <c r="J9" s="432">
        <v>0</v>
      </c>
      <c r="K9" s="432">
        <v>0</v>
      </c>
      <c r="L9" s="432">
        <v>0</v>
      </c>
      <c r="M9" s="432">
        <v>0</v>
      </c>
      <c r="N9" s="432">
        <v>0</v>
      </c>
      <c r="O9" s="908"/>
      <c r="P9" s="929"/>
    </row>
    <row r="10" spans="1:16" ht="12.3" customHeight="1">
      <c r="A10" s="909" t="s">
        <v>1362</v>
      </c>
      <c r="B10" s="923" t="s">
        <v>1902</v>
      </c>
      <c r="C10" s="923" t="s">
        <v>1364</v>
      </c>
      <c r="D10" s="929"/>
      <c r="E10" s="929"/>
      <c r="F10" s="929"/>
      <c r="G10" s="929"/>
      <c r="H10" s="923" t="s">
        <v>1361</v>
      </c>
      <c r="I10" s="905"/>
      <c r="J10" s="1305"/>
      <c r="K10" s="1305"/>
      <c r="L10" s="1305"/>
      <c r="M10" s="1305"/>
      <c r="N10" s="1305"/>
      <c r="O10" s="941" t="s">
        <v>1900</v>
      </c>
      <c r="P10" s="929"/>
    </row>
    <row r="11" spans="1:16" s="947" customFormat="1" ht="12.3" customHeight="1">
      <c r="A11" s="943" t="s">
        <v>3213</v>
      </c>
      <c r="B11" s="945" t="s">
        <v>1903</v>
      </c>
      <c r="C11" s="945" t="s">
        <v>1364</v>
      </c>
      <c r="D11" s="944"/>
      <c r="E11" s="944"/>
      <c r="F11" s="944"/>
      <c r="G11" s="944"/>
      <c r="H11" s="945" t="s">
        <v>1361</v>
      </c>
      <c r="I11" s="951"/>
      <c r="J11" s="681">
        <f>J9-J10</f>
        <v>0</v>
      </c>
      <c r="K11" s="681">
        <f>K9-K10</f>
        <v>0</v>
      </c>
      <c r="L11" s="681">
        <f>L9-L10</f>
        <v>0</v>
      </c>
      <c r="M11" s="681">
        <f>M9-M10</f>
        <v>0</v>
      </c>
      <c r="N11" s="681">
        <f>N9-N10</f>
        <v>0</v>
      </c>
      <c r="O11" s="946"/>
      <c r="P11" s="944"/>
    </row>
    <row r="12" spans="1:16">
      <c r="A12" s="950"/>
      <c r="B12" s="923"/>
      <c r="C12" s="923"/>
      <c r="D12" s="929"/>
      <c r="E12" s="929"/>
      <c r="F12" s="929"/>
      <c r="G12" s="929"/>
      <c r="H12" s="923"/>
      <c r="I12" s="905"/>
      <c r="J12" s="949"/>
      <c r="K12" s="949"/>
      <c r="L12" s="949"/>
      <c r="M12" s="949"/>
      <c r="N12" s="949"/>
      <c r="O12" s="908"/>
      <c r="P12" s="929"/>
    </row>
    <row r="13" spans="1:16">
      <c r="A13" s="950"/>
      <c r="B13" s="923"/>
      <c r="C13" s="923"/>
      <c r="D13" s="929"/>
      <c r="E13" s="929"/>
      <c r="F13" s="929"/>
      <c r="G13" s="929"/>
      <c r="H13" s="923"/>
      <c r="I13" s="905"/>
      <c r="J13" s="949"/>
      <c r="K13" s="949"/>
      <c r="L13" s="949"/>
      <c r="M13" s="949"/>
      <c r="N13" s="949"/>
      <c r="O13" s="908"/>
      <c r="P13" s="929"/>
    </row>
    <row r="14" spans="1:16">
      <c r="A14" s="936" t="s">
        <v>3220</v>
      </c>
      <c r="B14" s="923"/>
      <c r="C14" s="908"/>
      <c r="D14" s="929"/>
      <c r="E14" s="929"/>
      <c r="F14" s="929"/>
      <c r="G14" s="929"/>
      <c r="H14" s="908"/>
      <c r="I14" s="905"/>
      <c r="J14" s="938"/>
      <c r="K14" s="938"/>
      <c r="L14" s="939"/>
      <c r="M14" s="939"/>
      <c r="N14" s="939"/>
      <c r="O14" s="908"/>
      <c r="P14" s="929"/>
    </row>
    <row r="15" spans="1:16">
      <c r="A15" s="936"/>
      <c r="B15" s="923"/>
      <c r="C15" s="923"/>
      <c r="D15" s="929"/>
      <c r="E15" s="929"/>
      <c r="F15" s="929"/>
      <c r="G15" s="929"/>
      <c r="H15" s="923"/>
      <c r="I15" s="905"/>
      <c r="J15" s="908"/>
      <c r="K15" s="908"/>
      <c r="L15" s="908"/>
      <c r="M15" s="908"/>
      <c r="N15" s="908"/>
      <c r="O15" s="908"/>
      <c r="P15" s="929"/>
    </row>
    <row r="16" spans="1:16" ht="14.55" customHeight="1">
      <c r="A16" s="923" t="s">
        <v>1359</v>
      </c>
      <c r="B16" s="923" t="s">
        <v>1365</v>
      </c>
      <c r="C16" s="923" t="s">
        <v>1366</v>
      </c>
      <c r="D16" s="929"/>
      <c r="E16" s="929"/>
      <c r="F16" s="929"/>
      <c r="G16" s="929"/>
      <c r="H16" s="923" t="s">
        <v>1361</v>
      </c>
      <c r="I16" s="905"/>
      <c r="J16" s="432">
        <v>7.6181795867888376</v>
      </c>
      <c r="K16" s="432">
        <v>2.5210493772270617</v>
      </c>
      <c r="L16" s="432">
        <v>2.2310136572664043</v>
      </c>
      <c r="M16" s="432">
        <v>0</v>
      </c>
      <c r="N16" s="432">
        <v>0</v>
      </c>
      <c r="O16" s="908"/>
      <c r="P16" s="929"/>
    </row>
    <row r="17" spans="1:16" ht="15">
      <c r="A17" s="909" t="s">
        <v>1362</v>
      </c>
      <c r="B17" s="923" t="s">
        <v>1904</v>
      </c>
      <c r="C17" s="923" t="s">
        <v>1366</v>
      </c>
      <c r="D17" s="929"/>
      <c r="E17" s="929"/>
      <c r="F17" s="929"/>
      <c r="G17" s="929"/>
      <c r="H17" s="923" t="s">
        <v>1361</v>
      </c>
      <c r="I17" s="905"/>
      <c r="J17" s="1305"/>
      <c r="K17" s="1305"/>
      <c r="L17" s="1305"/>
      <c r="M17" s="1305"/>
      <c r="N17" s="1305"/>
      <c r="O17" s="941" t="s">
        <v>1900</v>
      </c>
      <c r="P17" s="929"/>
    </row>
    <row r="18" spans="1:16" s="947" customFormat="1" ht="15">
      <c r="A18" s="945" t="s">
        <v>3214</v>
      </c>
      <c r="B18" s="945" t="s">
        <v>1905</v>
      </c>
      <c r="C18" s="945" t="s">
        <v>1366</v>
      </c>
      <c r="D18" s="944"/>
      <c r="E18" s="944"/>
      <c r="F18" s="944"/>
      <c r="G18" s="944"/>
      <c r="H18" s="945" t="s">
        <v>1361</v>
      </c>
      <c r="I18" s="951"/>
      <c r="J18" s="681">
        <f>J16-J17</f>
        <v>7.6181795867888376</v>
      </c>
      <c r="K18" s="681">
        <f>K16-K17</f>
        <v>2.5210493772270617</v>
      </c>
      <c r="L18" s="681">
        <f>L16-L17</f>
        <v>2.2310136572664043</v>
      </c>
      <c r="M18" s="681">
        <f>M16-M17</f>
        <v>0</v>
      </c>
      <c r="N18" s="681">
        <f>N16-N17</f>
        <v>0</v>
      </c>
      <c r="O18" s="946"/>
      <c r="P18" s="944"/>
    </row>
    <row r="19" spans="1:16">
      <c r="A19" s="950"/>
      <c r="B19" s="923"/>
      <c r="C19" s="923"/>
      <c r="D19" s="929"/>
      <c r="E19" s="929"/>
      <c r="F19" s="929"/>
      <c r="G19" s="929"/>
      <c r="H19" s="923"/>
      <c r="I19" s="905"/>
      <c r="J19" s="949"/>
      <c r="K19" s="949"/>
      <c r="L19" s="949"/>
      <c r="M19" s="949"/>
      <c r="N19" s="949"/>
      <c r="O19" s="908"/>
      <c r="P19" s="929"/>
    </row>
    <row r="20" spans="1:16">
      <c r="A20" s="950"/>
      <c r="B20" s="923"/>
      <c r="C20" s="923"/>
      <c r="D20" s="929"/>
      <c r="E20" s="929"/>
      <c r="F20" s="929"/>
      <c r="G20" s="929"/>
      <c r="H20" s="923"/>
      <c r="I20" s="905"/>
      <c r="J20" s="949"/>
      <c r="K20" s="949"/>
      <c r="L20" s="949"/>
      <c r="M20" s="949"/>
      <c r="N20" s="949"/>
      <c r="O20" s="908"/>
      <c r="P20" s="929"/>
    </row>
    <row r="21" spans="1:16">
      <c r="A21" s="950"/>
      <c r="B21" s="923"/>
      <c r="C21" s="923"/>
      <c r="D21" s="929"/>
      <c r="E21" s="929"/>
      <c r="F21" s="929"/>
      <c r="G21" s="929"/>
      <c r="H21" s="923"/>
      <c r="I21" s="905"/>
      <c r="J21" s="949"/>
      <c r="K21" s="949"/>
      <c r="L21" s="949"/>
      <c r="M21" s="949"/>
      <c r="N21" s="949"/>
      <c r="O21" s="908"/>
      <c r="P21" s="929"/>
    </row>
    <row r="22" spans="1:16">
      <c r="A22" s="936" t="s">
        <v>1379</v>
      </c>
      <c r="B22" s="908"/>
      <c r="C22" s="908"/>
      <c r="D22" s="929"/>
      <c r="E22" s="929"/>
      <c r="F22" s="929"/>
      <c r="G22" s="929"/>
      <c r="H22" s="908"/>
      <c r="I22" s="905"/>
      <c r="J22" s="937"/>
      <c r="K22" s="938"/>
      <c r="L22" s="939"/>
      <c r="M22" s="939"/>
      <c r="N22" s="939"/>
      <c r="O22" s="908"/>
      <c r="P22" s="929"/>
    </row>
    <row r="23" spans="1:16">
      <c r="A23" s="940"/>
      <c r="B23" s="905"/>
      <c r="C23" s="923"/>
      <c r="D23" s="929"/>
      <c r="E23" s="929"/>
      <c r="F23" s="929"/>
      <c r="G23" s="929"/>
      <c r="H23" s="923"/>
      <c r="I23" s="905"/>
      <c r="J23" s="908"/>
      <c r="K23" s="908"/>
      <c r="L23" s="908"/>
      <c r="M23" s="908"/>
      <c r="N23" s="908"/>
      <c r="O23" s="908"/>
      <c r="P23" s="929"/>
    </row>
    <row r="24" spans="1:16" ht="25.2">
      <c r="A24" s="909" t="s">
        <v>1359</v>
      </c>
      <c r="B24" s="911" t="s">
        <v>1921</v>
      </c>
      <c r="C24" s="909" t="s">
        <v>1380</v>
      </c>
      <c r="D24" s="929"/>
      <c r="E24" s="929"/>
      <c r="F24" s="929"/>
      <c r="G24" s="929"/>
      <c r="H24" s="923" t="s">
        <v>1361</v>
      </c>
      <c r="I24" s="908"/>
      <c r="J24" s="432">
        <v>0</v>
      </c>
      <c r="K24" s="432">
        <v>0</v>
      </c>
      <c r="L24" s="432">
        <v>0</v>
      </c>
      <c r="M24" s="432">
        <v>0</v>
      </c>
      <c r="N24" s="432">
        <v>0</v>
      </c>
      <c r="O24" s="908"/>
      <c r="P24" s="929"/>
    </row>
    <row r="25" spans="1:16" ht="25.2">
      <c r="A25" s="909" t="s">
        <v>1362</v>
      </c>
      <c r="B25" s="911" t="s">
        <v>1922</v>
      </c>
      <c r="C25" s="909" t="s">
        <v>1380</v>
      </c>
      <c r="D25" s="929"/>
      <c r="E25" s="929"/>
      <c r="F25" s="929"/>
      <c r="G25" s="929"/>
      <c r="H25" s="923" t="s">
        <v>1361</v>
      </c>
      <c r="I25" s="908"/>
      <c r="J25" s="1305"/>
      <c r="K25" s="1305"/>
      <c r="L25" s="1305"/>
      <c r="M25" s="1305"/>
      <c r="N25" s="1305"/>
      <c r="O25" s="941" t="s">
        <v>1900</v>
      </c>
      <c r="P25" s="929"/>
    </row>
    <row r="26" spans="1:16" s="947" customFormat="1" ht="12" customHeight="1">
      <c r="A26" s="943" t="s">
        <v>1381</v>
      </c>
      <c r="B26" s="945" t="s">
        <v>1923</v>
      </c>
      <c r="C26" s="943" t="s">
        <v>1380</v>
      </c>
      <c r="D26" s="944"/>
      <c r="E26" s="944"/>
      <c r="F26" s="944"/>
      <c r="G26" s="944"/>
      <c r="H26" s="945" t="s">
        <v>1361</v>
      </c>
      <c r="I26" s="946"/>
      <c r="J26" s="681">
        <f>J24-J25</f>
        <v>0</v>
      </c>
      <c r="K26" s="681">
        <f>K24-K25</f>
        <v>0</v>
      </c>
      <c r="L26" s="681">
        <f>L24-L25</f>
        <v>0</v>
      </c>
      <c r="M26" s="681">
        <f>M24-M25</f>
        <v>0</v>
      </c>
      <c r="N26" s="681">
        <f>N24-N25</f>
        <v>0</v>
      </c>
      <c r="O26" s="946"/>
      <c r="P26" s="944"/>
    </row>
    <row r="27" spans="1:16">
      <c r="A27" s="929"/>
      <c r="B27" s="929"/>
      <c r="C27" s="929"/>
      <c r="D27" s="929"/>
      <c r="E27" s="929"/>
      <c r="F27" s="929"/>
      <c r="G27" s="929"/>
      <c r="H27" s="924"/>
      <c r="I27" s="924"/>
      <c r="J27" s="948"/>
      <c r="K27" s="948"/>
      <c r="L27" s="948"/>
      <c r="M27" s="948"/>
      <c r="N27" s="908"/>
      <c r="O27" s="905"/>
      <c r="P27" s="929"/>
    </row>
    <row r="33" spans="1:16">
      <c r="A33" s="923"/>
      <c r="B33" s="923"/>
      <c r="C33" s="923"/>
      <c r="D33" s="929"/>
      <c r="E33" s="929"/>
      <c r="F33" s="929"/>
      <c r="G33" s="929"/>
      <c r="H33" s="923"/>
      <c r="I33" s="905"/>
      <c r="J33" s="938"/>
      <c r="K33" s="938"/>
      <c r="L33" s="939"/>
      <c r="M33" s="939"/>
      <c r="N33" s="939"/>
      <c r="O33" s="908"/>
      <c r="P33" s="929"/>
    </row>
    <row r="34" spans="1:16">
      <c r="O34" s="908"/>
      <c r="P34" s="929"/>
    </row>
    <row r="35" spans="1:16">
      <c r="O35" s="908"/>
      <c r="P35" s="929"/>
    </row>
    <row r="36" spans="1:16">
      <c r="O36" s="908"/>
      <c r="P36" s="929"/>
    </row>
    <row r="37" spans="1:16">
      <c r="O37" s="908"/>
      <c r="P37" s="929"/>
    </row>
    <row r="38" spans="1:16">
      <c r="O38" s="908"/>
      <c r="P38" s="929"/>
    </row>
    <row r="39" spans="1:16">
      <c r="A39" s="908"/>
      <c r="B39" s="908"/>
      <c r="C39" s="923"/>
      <c r="D39" s="929"/>
      <c r="E39" s="929"/>
      <c r="F39" s="929"/>
      <c r="G39" s="929"/>
      <c r="H39" s="923"/>
      <c r="I39" s="908"/>
      <c r="J39" s="908"/>
      <c r="K39" s="908"/>
      <c r="L39" s="908"/>
      <c r="M39" s="908"/>
      <c r="N39" s="908"/>
      <c r="O39" s="908"/>
      <c r="P39" s="929"/>
    </row>
    <row r="40" spans="1:16">
      <c r="A40" s="908"/>
      <c r="B40" s="908"/>
      <c r="C40" s="923"/>
      <c r="D40" s="929"/>
      <c r="E40" s="929"/>
      <c r="F40" s="929"/>
      <c r="G40" s="929"/>
      <c r="H40" s="923"/>
      <c r="I40" s="908"/>
      <c r="J40" s="908"/>
      <c r="K40" s="908"/>
      <c r="L40" s="908"/>
      <c r="M40" s="908"/>
      <c r="N40" s="908"/>
      <c r="O40" s="908"/>
      <c r="P40" s="929"/>
    </row>
    <row r="41" spans="1:16">
      <c r="A41" s="908"/>
      <c r="B41" s="908"/>
      <c r="C41" s="923"/>
      <c r="D41" s="929"/>
      <c r="E41" s="929"/>
      <c r="F41" s="929"/>
      <c r="G41" s="929"/>
      <c r="H41" s="923"/>
      <c r="I41" s="908"/>
      <c r="J41" s="908"/>
      <c r="K41" s="908"/>
      <c r="L41" s="908"/>
      <c r="M41" s="908"/>
      <c r="N41" s="908"/>
      <c r="O41" s="908"/>
      <c r="P41" s="929"/>
    </row>
    <row r="42" spans="1:16">
      <c r="A42" s="908"/>
      <c r="B42" s="908"/>
      <c r="C42" s="923"/>
      <c r="D42" s="929"/>
      <c r="E42" s="929"/>
      <c r="F42" s="929"/>
      <c r="G42" s="929"/>
      <c r="H42" s="923"/>
      <c r="I42" s="908"/>
      <c r="J42" s="908"/>
      <c r="K42" s="908"/>
      <c r="L42" s="908"/>
      <c r="M42" s="908"/>
      <c r="N42" s="908"/>
      <c r="O42" s="908"/>
      <c r="P42" s="929"/>
    </row>
    <row r="43" spans="1:16">
      <c r="A43" s="908"/>
      <c r="B43" s="908"/>
      <c r="C43" s="923"/>
      <c r="D43" s="929"/>
      <c r="E43" s="929"/>
      <c r="F43" s="929"/>
      <c r="G43" s="929"/>
      <c r="H43" s="923"/>
      <c r="I43" s="908"/>
      <c r="J43" s="908"/>
      <c r="K43" s="908"/>
      <c r="L43" s="908"/>
      <c r="M43" s="908"/>
      <c r="N43" s="908"/>
      <c r="O43" s="908"/>
      <c r="P43" s="929"/>
    </row>
    <row r="44" spans="1:16">
      <c r="A44" s="908"/>
      <c r="B44" s="908"/>
      <c r="C44" s="923"/>
      <c r="D44" s="929"/>
      <c r="E44" s="929"/>
      <c r="F44" s="929"/>
      <c r="G44" s="929"/>
      <c r="H44" s="923"/>
      <c r="I44" s="908"/>
      <c r="J44" s="908"/>
      <c r="K44" s="908"/>
      <c r="L44" s="908"/>
      <c r="M44" s="908"/>
      <c r="N44" s="908"/>
      <c r="O44" s="908"/>
      <c r="P44" s="929"/>
    </row>
    <row r="45" spans="1:16">
      <c r="A45" s="908"/>
      <c r="B45" s="908"/>
      <c r="C45" s="923"/>
      <c r="D45" s="929"/>
      <c r="E45" s="929"/>
      <c r="F45" s="929"/>
      <c r="G45" s="929"/>
      <c r="H45" s="923"/>
      <c r="I45" s="908"/>
      <c r="J45" s="908"/>
      <c r="K45" s="908"/>
      <c r="L45" s="908"/>
      <c r="M45" s="908"/>
      <c r="N45" s="908"/>
      <c r="O45" s="908"/>
      <c r="P45" s="929"/>
    </row>
    <row r="46" spans="1:16">
      <c r="A46" s="908"/>
      <c r="B46" s="908"/>
      <c r="C46" s="923"/>
      <c r="D46" s="929"/>
      <c r="E46" s="929"/>
      <c r="F46" s="929"/>
      <c r="G46" s="929"/>
      <c r="H46" s="923"/>
      <c r="I46" s="908"/>
      <c r="J46" s="908"/>
      <c r="K46" s="908"/>
      <c r="L46" s="908"/>
      <c r="M46" s="908"/>
      <c r="N46" s="908"/>
      <c r="O46" s="908"/>
      <c r="P46" s="929"/>
    </row>
    <row r="47" spans="1:16">
      <c r="A47" s="908"/>
      <c r="B47" s="908"/>
      <c r="C47" s="923"/>
      <c r="D47" s="929"/>
      <c r="E47" s="929"/>
      <c r="F47" s="929"/>
      <c r="G47" s="929"/>
      <c r="H47" s="923"/>
      <c r="I47" s="908"/>
      <c r="J47" s="908"/>
      <c r="K47" s="908"/>
      <c r="L47" s="908"/>
      <c r="M47" s="908"/>
      <c r="N47" s="908"/>
      <c r="O47" s="908"/>
      <c r="P47" s="929"/>
    </row>
    <row r="48" spans="1:16">
      <c r="A48" s="908"/>
      <c r="B48" s="908"/>
      <c r="C48" s="923"/>
      <c r="D48" s="929"/>
      <c r="E48" s="929"/>
      <c r="F48" s="929"/>
      <c r="G48" s="929"/>
      <c r="H48" s="923"/>
      <c r="I48" s="908"/>
      <c r="J48" s="908"/>
      <c r="K48" s="908"/>
      <c r="L48" s="908"/>
      <c r="M48" s="908"/>
      <c r="N48" s="908"/>
      <c r="O48" s="908"/>
      <c r="P48" s="929"/>
    </row>
    <row r="49" spans="1:16">
      <c r="A49" s="908"/>
      <c r="B49" s="908"/>
      <c r="C49" s="923"/>
      <c r="D49" s="929"/>
      <c r="E49" s="929"/>
      <c r="F49" s="929"/>
      <c r="G49" s="929"/>
      <c r="H49" s="923"/>
      <c r="I49" s="908"/>
      <c r="J49" s="908"/>
      <c r="K49" s="908"/>
      <c r="L49" s="908"/>
      <c r="M49" s="908"/>
      <c r="N49" s="908"/>
      <c r="O49" s="908"/>
      <c r="P49" s="929"/>
    </row>
    <row r="50" spans="1:16">
      <c r="A50" s="908"/>
      <c r="B50" s="908"/>
      <c r="C50" s="923"/>
      <c r="D50" s="929"/>
      <c r="E50" s="929"/>
      <c r="F50" s="929"/>
      <c r="G50" s="929"/>
      <c r="H50" s="923"/>
      <c r="I50" s="908"/>
      <c r="J50" s="908"/>
      <c r="K50" s="908"/>
      <c r="L50" s="908"/>
      <c r="M50" s="908"/>
      <c r="N50" s="908"/>
      <c r="O50" s="908"/>
      <c r="P50" s="929"/>
    </row>
    <row r="51" spans="1:16">
      <c r="A51" s="908"/>
      <c r="B51" s="908"/>
      <c r="C51" s="923"/>
      <c r="D51" s="929"/>
      <c r="E51" s="929"/>
      <c r="F51" s="929"/>
      <c r="G51" s="929"/>
      <c r="H51" s="923"/>
      <c r="I51" s="908"/>
      <c r="J51" s="908"/>
      <c r="K51" s="908"/>
      <c r="L51" s="908"/>
      <c r="M51" s="908"/>
      <c r="N51" s="908"/>
      <c r="O51" s="908"/>
      <c r="P51" s="929"/>
    </row>
    <row r="52" spans="1:16">
      <c r="A52" s="908"/>
      <c r="B52" s="908"/>
      <c r="C52" s="923"/>
      <c r="D52" s="929"/>
      <c r="E52" s="929"/>
      <c r="F52" s="929"/>
      <c r="G52" s="929"/>
      <c r="H52" s="923"/>
      <c r="I52" s="908"/>
      <c r="J52" s="908"/>
      <c r="K52" s="908"/>
      <c r="L52" s="908"/>
      <c r="M52" s="908"/>
      <c r="N52" s="908"/>
      <c r="O52" s="908"/>
      <c r="P52" s="929"/>
    </row>
    <row r="53" spans="1:16">
      <c r="A53" s="908"/>
      <c r="B53" s="908"/>
      <c r="C53" s="923"/>
      <c r="D53" s="929"/>
      <c r="E53" s="929"/>
      <c r="F53" s="929"/>
      <c r="G53" s="929"/>
      <c r="H53" s="923"/>
      <c r="I53" s="908"/>
      <c r="J53" s="908"/>
      <c r="K53" s="908"/>
      <c r="L53" s="908"/>
      <c r="M53" s="908"/>
      <c r="N53" s="908"/>
      <c r="O53" s="908"/>
      <c r="P53" s="929"/>
    </row>
    <row r="54" spans="1:16">
      <c r="A54" s="908"/>
      <c r="B54" s="908"/>
      <c r="C54" s="923"/>
      <c r="D54" s="929"/>
      <c r="E54" s="929"/>
      <c r="F54" s="929"/>
      <c r="G54" s="929"/>
      <c r="H54" s="923"/>
      <c r="I54" s="908"/>
      <c r="J54" s="908"/>
      <c r="K54" s="908"/>
      <c r="L54" s="908"/>
      <c r="M54" s="908"/>
      <c r="N54" s="908"/>
      <c r="O54" s="908"/>
      <c r="P54" s="929"/>
    </row>
    <row r="55" spans="1:16">
      <c r="A55" s="908"/>
      <c r="B55" s="908"/>
      <c r="C55" s="923"/>
      <c r="D55" s="929"/>
      <c r="E55" s="929"/>
      <c r="F55" s="929"/>
      <c r="G55" s="929"/>
      <c r="H55" s="923"/>
      <c r="I55" s="908"/>
      <c r="J55" s="908"/>
      <c r="K55" s="908"/>
      <c r="L55" s="908"/>
      <c r="M55" s="908"/>
      <c r="N55" s="908"/>
      <c r="O55" s="908"/>
      <c r="P55" s="929"/>
    </row>
    <row r="56" spans="1:16">
      <c r="A56" s="908"/>
      <c r="B56" s="908"/>
      <c r="C56" s="923"/>
      <c r="D56" s="929"/>
      <c r="E56" s="929"/>
      <c r="F56" s="929"/>
      <c r="G56" s="929"/>
      <c r="H56" s="923"/>
      <c r="I56" s="908"/>
      <c r="J56" s="908"/>
      <c r="K56" s="908"/>
      <c r="L56" s="908"/>
      <c r="M56" s="908"/>
      <c r="N56" s="908"/>
      <c r="O56" s="908"/>
      <c r="P56" s="929"/>
    </row>
    <row r="57" spans="1:16">
      <c r="A57" s="908"/>
      <c r="B57" s="908"/>
      <c r="C57" s="923"/>
      <c r="D57" s="929"/>
      <c r="E57" s="929"/>
      <c r="F57" s="929"/>
      <c r="G57" s="929"/>
      <c r="H57" s="923"/>
      <c r="I57" s="908"/>
      <c r="J57" s="908"/>
      <c r="K57" s="908"/>
      <c r="L57" s="908"/>
      <c r="M57" s="908"/>
      <c r="N57" s="908"/>
      <c r="O57" s="908"/>
      <c r="P57" s="929"/>
    </row>
    <row r="58" spans="1:16">
      <c r="A58" s="908"/>
      <c r="B58" s="908"/>
      <c r="C58" s="923"/>
      <c r="D58" s="929"/>
      <c r="E58" s="929"/>
      <c r="F58" s="929"/>
      <c r="G58" s="929"/>
      <c r="H58" s="923"/>
      <c r="I58" s="908"/>
      <c r="J58" s="908"/>
      <c r="K58" s="908"/>
      <c r="L58" s="908"/>
      <c r="M58" s="908"/>
      <c r="N58" s="908"/>
      <c r="O58" s="908"/>
      <c r="P58" s="929"/>
    </row>
    <row r="59" spans="1:16">
      <c r="A59" s="908"/>
      <c r="B59" s="908"/>
      <c r="C59" s="923"/>
      <c r="D59" s="929"/>
      <c r="E59" s="929"/>
      <c r="F59" s="929"/>
      <c r="G59" s="929"/>
      <c r="H59" s="923"/>
      <c r="I59" s="908"/>
      <c r="J59" s="908"/>
      <c r="K59" s="908"/>
      <c r="L59" s="908"/>
      <c r="M59" s="908"/>
      <c r="N59" s="908"/>
      <c r="O59" s="908"/>
      <c r="P59" s="929"/>
    </row>
    <row r="60" spans="1:16">
      <c r="A60" s="908"/>
      <c r="B60" s="908"/>
      <c r="C60" s="923"/>
      <c r="D60" s="929"/>
      <c r="E60" s="929"/>
      <c r="F60" s="929"/>
      <c r="G60" s="929"/>
      <c r="H60" s="923"/>
      <c r="I60" s="908"/>
      <c r="J60" s="908"/>
      <c r="K60" s="908"/>
      <c r="L60" s="908"/>
      <c r="M60" s="908"/>
      <c r="N60" s="908"/>
      <c r="O60" s="908"/>
      <c r="P60" s="929"/>
    </row>
    <row r="61" spans="1:16">
      <c r="A61" s="908"/>
      <c r="B61" s="908"/>
      <c r="C61" s="923"/>
      <c r="D61" s="929"/>
      <c r="E61" s="929"/>
      <c r="F61" s="929"/>
      <c r="G61" s="929"/>
      <c r="H61" s="923"/>
      <c r="I61" s="908"/>
      <c r="J61" s="908"/>
      <c r="K61" s="908"/>
      <c r="L61" s="908"/>
      <c r="M61" s="908"/>
      <c r="N61" s="908"/>
      <c r="O61" s="908"/>
      <c r="P61" s="929"/>
    </row>
    <row r="62" spans="1:16">
      <c r="A62" s="908"/>
      <c r="B62" s="908"/>
      <c r="C62" s="923"/>
    </row>
    <row r="63" spans="1:16">
      <c r="A63" s="908"/>
      <c r="B63" s="908"/>
      <c r="C63" s="923"/>
    </row>
    <row r="64" spans="1:16">
      <c r="A64" s="908"/>
      <c r="B64" s="908"/>
      <c r="C64" s="923"/>
    </row>
    <row r="65" spans="1:3">
      <c r="A65" s="908"/>
      <c r="B65" s="908"/>
      <c r="C65" s="923"/>
    </row>
    <row r="66" spans="1:3">
      <c r="A66" s="908"/>
      <c r="B66" s="908"/>
      <c r="C66" s="923"/>
    </row>
    <row r="67" spans="1:3">
      <c r="A67" s="908"/>
      <c r="B67" s="908"/>
      <c r="C67" s="923"/>
    </row>
    <row r="68" spans="1:3">
      <c r="A68" s="908"/>
      <c r="B68" s="908"/>
      <c r="C68" s="923"/>
    </row>
    <row r="69" spans="1:3">
      <c r="A69" s="908"/>
      <c r="B69" s="908"/>
      <c r="C69" s="923"/>
    </row>
    <row r="70" spans="1:3">
      <c r="A70" s="908"/>
      <c r="B70" s="908"/>
      <c r="C70" s="923"/>
    </row>
    <row r="71" spans="1:3">
      <c r="A71" s="908"/>
      <c r="B71" s="908"/>
      <c r="C71" s="923"/>
    </row>
    <row r="72" spans="1:3">
      <c r="A72" s="908"/>
      <c r="B72" s="908"/>
      <c r="C72" s="923"/>
    </row>
  </sheetData>
  <pageMargins left="0.17" right="0.16" top="0.5" bottom="0.74803149606299213" header="0.31496062992125984" footer="0.31496062992125984"/>
  <pageSetup paperSize="9" scale="43" orientation="portrait" r:id="rId1"/>
  <headerFooter>
    <oddFooter>&amp;C&amp;D&amp;R&amp;F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showGridLines="0" topLeftCell="C1" zoomScale="90" zoomScaleNormal="90" workbookViewId="0">
      <pane ySplit="5" topLeftCell="A15" activePane="bottomLeft" state="frozen"/>
      <selection activeCell="F30" sqref="F30"/>
      <selection pane="bottomLeft" activeCell="H43" sqref="H43"/>
    </sheetView>
  </sheetViews>
  <sheetFormatPr defaultColWidth="10.21875" defaultRowHeight="12.6"/>
  <cols>
    <col min="1" max="1" width="57" style="908" customWidth="1"/>
    <col min="2" max="2" width="13.44140625" style="908" customWidth="1"/>
    <col min="3" max="7" width="10.21875" style="908"/>
    <col min="8" max="12" width="11.21875" style="908" customWidth="1"/>
    <col min="13" max="16384" width="10.21875" style="908"/>
  </cols>
  <sheetData>
    <row r="1" spans="1:14" ht="16.2">
      <c r="A1" s="899" t="s">
        <v>1351</v>
      </c>
      <c r="B1" s="900"/>
      <c r="C1" s="900"/>
      <c r="D1" s="901"/>
      <c r="E1" s="901"/>
      <c r="F1" s="901"/>
      <c r="G1" s="901"/>
      <c r="H1" s="901"/>
      <c r="I1" s="899"/>
      <c r="J1" s="899"/>
      <c r="K1" s="899"/>
      <c r="L1" s="899"/>
    </row>
    <row r="2" spans="1:14" ht="16.2">
      <c r="A2" s="899"/>
      <c r="B2" s="904"/>
      <c r="C2" s="904"/>
      <c r="D2" s="899"/>
      <c r="E2" s="899"/>
      <c r="F2" s="899"/>
      <c r="G2" s="899"/>
      <c r="H2" s="899"/>
      <c r="I2" s="899"/>
      <c r="J2" s="899"/>
      <c r="K2" s="899"/>
      <c r="L2" s="899"/>
    </row>
    <row r="3" spans="1:14" ht="34.200000000000003" customHeight="1">
      <c r="A3" s="904" t="s">
        <v>1387</v>
      </c>
      <c r="B3" s="904"/>
      <c r="C3" s="904"/>
      <c r="D3" s="899"/>
      <c r="E3" s="899"/>
      <c r="F3" s="899"/>
      <c r="G3" s="899"/>
      <c r="H3" s="899"/>
      <c r="I3" s="899"/>
      <c r="J3" s="899"/>
      <c r="K3" s="899"/>
      <c r="L3" s="899"/>
    </row>
    <row r="4" spans="1:14" s="919" customFormat="1" ht="13.8">
      <c r="A4" s="928"/>
      <c r="B4" s="928"/>
      <c r="C4" s="928"/>
      <c r="D4" s="902"/>
      <c r="E4" s="902"/>
      <c r="F4" s="902"/>
      <c r="G4" s="902"/>
      <c r="H4" s="902"/>
      <c r="I4" s="902"/>
      <c r="J4" s="902"/>
      <c r="K4" s="902"/>
      <c r="L4" s="902"/>
      <c r="M4" s="930"/>
    </row>
    <row r="5" spans="1:14" s="919" customFormat="1" ht="17.399999999999999">
      <c r="A5" s="931"/>
      <c r="B5" s="928"/>
      <c r="C5" s="928"/>
      <c r="F5" s="932"/>
      <c r="G5" s="932"/>
      <c r="H5" s="933" t="s">
        <v>1353</v>
      </c>
      <c r="I5" s="933" t="s">
        <v>1354</v>
      </c>
      <c r="J5" s="933" t="s">
        <v>1355</v>
      </c>
      <c r="K5" s="933" t="s">
        <v>1356</v>
      </c>
      <c r="L5" s="933" t="s">
        <v>1357</v>
      </c>
      <c r="M5" s="934"/>
    </row>
    <row r="6" spans="1:14" s="919" customFormat="1" ht="13.8">
      <c r="A6" s="929"/>
      <c r="B6" s="929"/>
      <c r="C6" s="929"/>
      <c r="D6" s="929"/>
      <c r="E6" s="929"/>
      <c r="F6" s="932"/>
      <c r="G6" s="932"/>
      <c r="H6" s="935"/>
      <c r="I6" s="935"/>
      <c r="J6" s="935"/>
      <c r="K6" s="935"/>
      <c r="L6" s="930"/>
      <c r="M6" s="905"/>
      <c r="N6" s="929"/>
    </row>
    <row r="7" spans="1:14" ht="13.8">
      <c r="A7" s="957" t="s">
        <v>1402</v>
      </c>
      <c r="D7" s="929"/>
      <c r="E7" s="929"/>
      <c r="G7" s="934"/>
      <c r="H7" s="958"/>
      <c r="I7" s="959"/>
      <c r="J7" s="918"/>
      <c r="K7" s="918"/>
      <c r="L7" s="918"/>
    </row>
    <row r="8" spans="1:14" ht="13.8">
      <c r="A8" s="960"/>
      <c r="B8" s="934"/>
      <c r="C8" s="923"/>
      <c r="D8" s="929"/>
      <c r="E8" s="929"/>
      <c r="F8" s="923"/>
      <c r="G8" s="934"/>
      <c r="H8" s="930"/>
      <c r="I8" s="930"/>
      <c r="J8" s="930"/>
      <c r="K8" s="930"/>
      <c r="L8" s="930"/>
    </row>
    <row r="9" spans="1:14" ht="15">
      <c r="A9" s="909" t="s">
        <v>1359</v>
      </c>
      <c r="B9" s="911" t="s">
        <v>1930</v>
      </c>
      <c r="C9" s="909" t="s">
        <v>1360</v>
      </c>
      <c r="D9" s="929"/>
      <c r="E9" s="929"/>
      <c r="F9" s="923" t="s">
        <v>1361</v>
      </c>
      <c r="H9" s="1305"/>
      <c r="I9" s="1305"/>
      <c r="J9" s="1305"/>
      <c r="K9" s="1305"/>
      <c r="L9" s="1305"/>
      <c r="M9" s="941" t="s">
        <v>1931</v>
      </c>
    </row>
    <row r="10" spans="1:14" ht="15">
      <c r="A10" s="909" t="s">
        <v>1390</v>
      </c>
      <c r="B10" s="911" t="s">
        <v>1932</v>
      </c>
      <c r="C10" s="909" t="s">
        <v>1360</v>
      </c>
      <c r="D10" s="929"/>
      <c r="E10" s="929"/>
      <c r="F10" s="923" t="s">
        <v>1361</v>
      </c>
      <c r="H10" s="1305"/>
      <c r="I10" s="1305"/>
      <c r="J10" s="1305"/>
      <c r="K10" s="1305"/>
      <c r="L10" s="1305"/>
      <c r="M10" s="941" t="s">
        <v>1900</v>
      </c>
    </row>
    <row r="11" spans="1:14" s="946" customFormat="1" ht="15">
      <c r="A11" s="943" t="s">
        <v>1402</v>
      </c>
      <c r="B11" s="942" t="s">
        <v>1933</v>
      </c>
      <c r="C11" s="943" t="s">
        <v>1360</v>
      </c>
      <c r="D11" s="944"/>
      <c r="E11" s="944"/>
      <c r="F11" s="945" t="s">
        <v>1361</v>
      </c>
      <c r="H11" s="681">
        <f>H9-H10</f>
        <v>0</v>
      </c>
      <c r="I11" s="681">
        <f>I9-I10</f>
        <v>0</v>
      </c>
      <c r="J11" s="681">
        <f>J9-J10</f>
        <v>0</v>
      </c>
      <c r="K11" s="681">
        <f>K9-K10</f>
        <v>0</v>
      </c>
      <c r="L11" s="681">
        <f>L9-L10</f>
        <v>0</v>
      </c>
    </row>
    <row r="12" spans="1:14" s="946" customFormat="1">
      <c r="A12" s="943"/>
      <c r="B12" s="942"/>
      <c r="C12" s="943"/>
      <c r="D12" s="944"/>
      <c r="E12" s="944"/>
      <c r="F12" s="945"/>
      <c r="G12" s="945"/>
      <c r="H12" s="945"/>
      <c r="I12" s="945"/>
      <c r="J12" s="945"/>
      <c r="K12" s="945"/>
      <c r="L12" s="945"/>
    </row>
    <row r="13" spans="1:14" s="946" customFormat="1">
      <c r="A13" s="943"/>
      <c r="B13" s="942"/>
      <c r="C13" s="943"/>
      <c r="D13" s="944"/>
      <c r="E13" s="944"/>
      <c r="F13" s="945"/>
      <c r="G13" s="945"/>
      <c r="H13" s="945"/>
      <c r="I13" s="945"/>
      <c r="J13" s="945"/>
      <c r="K13" s="945"/>
      <c r="L13" s="945"/>
    </row>
    <row r="14" spans="1:14" s="919" customFormat="1" ht="13.8">
      <c r="A14" s="961" t="s">
        <v>3216</v>
      </c>
      <c r="B14" s="923"/>
      <c r="C14" s="908"/>
      <c r="D14" s="929"/>
      <c r="E14" s="929"/>
      <c r="F14" s="908"/>
      <c r="G14" s="934"/>
      <c r="H14" s="934"/>
      <c r="I14" s="934"/>
      <c r="J14" s="934"/>
      <c r="K14" s="934"/>
      <c r="L14" s="934"/>
      <c r="M14" s="908"/>
      <c r="N14" s="929"/>
    </row>
    <row r="15" spans="1:14" ht="13.8">
      <c r="A15" s="961"/>
      <c r="B15" s="923"/>
      <c r="C15" s="923"/>
      <c r="D15" s="929"/>
      <c r="E15" s="929"/>
      <c r="F15" s="923"/>
      <c r="G15" s="934"/>
    </row>
    <row r="16" spans="1:14" ht="18.600000000000001">
      <c r="A16" s="909" t="s">
        <v>1359</v>
      </c>
      <c r="B16" s="923" t="s">
        <v>1389</v>
      </c>
      <c r="C16" s="923" t="s">
        <v>1364</v>
      </c>
      <c r="D16" s="929"/>
      <c r="E16" s="929"/>
      <c r="F16" s="923" t="s">
        <v>1361</v>
      </c>
      <c r="G16" s="934"/>
      <c r="H16" s="1305"/>
      <c r="I16" s="1305"/>
      <c r="J16" s="1305"/>
      <c r="K16" s="1305"/>
      <c r="L16" s="1305"/>
      <c r="M16" s="941" t="s">
        <v>1931</v>
      </c>
    </row>
    <row r="17" spans="1:17" ht="15">
      <c r="A17" s="909" t="s">
        <v>1390</v>
      </c>
      <c r="B17" s="923" t="s">
        <v>1934</v>
      </c>
      <c r="C17" s="923" t="s">
        <v>1364</v>
      </c>
      <c r="D17" s="929"/>
      <c r="E17" s="929"/>
      <c r="F17" s="923" t="s">
        <v>1361</v>
      </c>
      <c r="G17" s="934"/>
      <c r="H17" s="1305"/>
      <c r="I17" s="1305"/>
      <c r="J17" s="1305"/>
      <c r="K17" s="1305"/>
      <c r="L17" s="1305"/>
      <c r="M17" s="941" t="s">
        <v>1900</v>
      </c>
    </row>
    <row r="18" spans="1:17" s="946" customFormat="1" ht="18.600000000000001">
      <c r="A18" s="943" t="s">
        <v>3216</v>
      </c>
      <c r="B18" s="945" t="s">
        <v>1935</v>
      </c>
      <c r="C18" s="945" t="s">
        <v>1364</v>
      </c>
      <c r="D18" s="944"/>
      <c r="E18" s="944"/>
      <c r="F18" s="945" t="s">
        <v>1361</v>
      </c>
      <c r="G18" s="962"/>
      <c r="H18" s="681">
        <f>H16-H17</f>
        <v>0</v>
      </c>
      <c r="I18" s="681">
        <f>I16-I17</f>
        <v>0</v>
      </c>
      <c r="J18" s="681">
        <f>J16-J17</f>
        <v>0</v>
      </c>
      <c r="K18" s="681">
        <f>K16-K17</f>
        <v>0</v>
      </c>
      <c r="L18" s="681">
        <f>L16-L17</f>
        <v>0</v>
      </c>
    </row>
    <row r="20" spans="1:17" ht="13.8">
      <c r="A20" s="957" t="s">
        <v>3217</v>
      </c>
      <c r="B20" s="923"/>
      <c r="D20" s="929"/>
      <c r="E20" s="929"/>
      <c r="G20" s="934"/>
      <c r="H20" s="959"/>
      <c r="I20" s="959"/>
      <c r="J20" s="918"/>
      <c r="K20" s="918"/>
      <c r="L20" s="918"/>
    </row>
    <row r="21" spans="1:17" ht="13.8">
      <c r="A21" s="957"/>
      <c r="B21" s="923"/>
      <c r="C21" s="923"/>
      <c r="D21" s="929"/>
      <c r="E21" s="929"/>
      <c r="F21" s="923"/>
      <c r="G21" s="934"/>
    </row>
    <row r="22" spans="1:17" ht="18.600000000000001">
      <c r="A22" s="909" t="s">
        <v>1359</v>
      </c>
      <c r="B22" s="923" t="s">
        <v>1392</v>
      </c>
      <c r="C22" s="923" t="s">
        <v>1366</v>
      </c>
      <c r="D22" s="929"/>
      <c r="E22" s="929"/>
      <c r="F22" s="923" t="s">
        <v>1361</v>
      </c>
      <c r="G22" s="934"/>
      <c r="H22" s="1305"/>
      <c r="I22" s="1305"/>
      <c r="J22" s="1305"/>
      <c r="K22" s="1305"/>
      <c r="L22" s="1305"/>
      <c r="M22" s="941" t="s">
        <v>1931</v>
      </c>
    </row>
    <row r="23" spans="1:17" ht="15">
      <c r="A23" s="909" t="s">
        <v>1390</v>
      </c>
      <c r="B23" s="923" t="s">
        <v>1936</v>
      </c>
      <c r="C23" s="923" t="s">
        <v>1366</v>
      </c>
      <c r="D23" s="929"/>
      <c r="E23" s="929"/>
      <c r="F23" s="923" t="s">
        <v>1361</v>
      </c>
      <c r="G23" s="934"/>
      <c r="H23" s="1305"/>
      <c r="I23" s="1305"/>
      <c r="J23" s="1305"/>
      <c r="K23" s="1305"/>
      <c r="L23" s="1305"/>
      <c r="M23" s="941" t="s">
        <v>1900</v>
      </c>
    </row>
    <row r="24" spans="1:17" s="946" customFormat="1" ht="15">
      <c r="A24" s="943" t="s">
        <v>3217</v>
      </c>
      <c r="B24" s="945" t="s">
        <v>1937</v>
      </c>
      <c r="C24" s="945" t="s">
        <v>1366</v>
      </c>
      <c r="D24" s="944"/>
      <c r="E24" s="944"/>
      <c r="F24" s="945" t="s">
        <v>1361</v>
      </c>
      <c r="G24" s="962"/>
      <c r="H24" s="681">
        <f>H22-H23</f>
        <v>0</v>
      </c>
      <c r="I24" s="681">
        <f>I22-I23</f>
        <v>0</v>
      </c>
      <c r="J24" s="681">
        <f>J22-J23</f>
        <v>0</v>
      </c>
      <c r="K24" s="681">
        <f>K22-K23</f>
        <v>0</v>
      </c>
      <c r="L24" s="681">
        <f>L22-L23</f>
        <v>0</v>
      </c>
    </row>
    <row r="26" spans="1:17" ht="13.8">
      <c r="A26" s="957" t="s">
        <v>1393</v>
      </c>
      <c r="B26" s="923"/>
      <c r="D26" s="929"/>
      <c r="E26" s="929"/>
      <c r="G26" s="934"/>
      <c r="H26" s="959"/>
      <c r="I26" s="959"/>
      <c r="J26" s="918"/>
      <c r="K26" s="918"/>
      <c r="L26" s="918"/>
    </row>
    <row r="27" spans="1:17" ht="13.8">
      <c r="A27" s="957"/>
      <c r="B27" s="923"/>
      <c r="C27" s="923"/>
      <c r="D27" s="929"/>
      <c r="E27" s="929"/>
      <c r="F27" s="923"/>
      <c r="G27" s="934"/>
    </row>
    <row r="28" spans="1:17" ht="15">
      <c r="A28" s="909" t="s">
        <v>1359</v>
      </c>
      <c r="B28" s="923" t="s">
        <v>1938</v>
      </c>
      <c r="C28" s="923" t="s">
        <v>1368</v>
      </c>
      <c r="D28" s="929"/>
      <c r="E28" s="929"/>
      <c r="F28" s="923" t="s">
        <v>1361</v>
      </c>
      <c r="G28" s="934"/>
      <c r="H28" s="1305"/>
      <c r="I28" s="1305"/>
      <c r="J28" s="1305"/>
      <c r="K28" s="1305"/>
      <c r="L28" s="1305"/>
      <c r="M28" s="941" t="s">
        <v>1931</v>
      </c>
    </row>
    <row r="29" spans="1:17" ht="15">
      <c r="A29" s="909" t="s">
        <v>1390</v>
      </c>
      <c r="B29" s="923" t="s">
        <v>1939</v>
      </c>
      <c r="C29" s="923" t="s">
        <v>1368</v>
      </c>
      <c r="D29" s="929"/>
      <c r="E29" s="929"/>
      <c r="F29" s="923" t="s">
        <v>1361</v>
      </c>
      <c r="G29" s="934"/>
      <c r="H29" s="1305"/>
      <c r="I29" s="1305"/>
      <c r="J29" s="1305"/>
      <c r="K29" s="1305"/>
      <c r="L29" s="1305"/>
      <c r="M29" s="941" t="s">
        <v>1900</v>
      </c>
    </row>
    <row r="30" spans="1:17" s="946" customFormat="1" ht="15">
      <c r="A30" s="943" t="s">
        <v>1394</v>
      </c>
      <c r="B30" s="945" t="s">
        <v>1940</v>
      </c>
      <c r="C30" s="945" t="s">
        <v>1368</v>
      </c>
      <c r="D30" s="944"/>
      <c r="E30" s="944"/>
      <c r="F30" s="945" t="s">
        <v>1361</v>
      </c>
      <c r="G30" s="962"/>
      <c r="H30" s="681">
        <f>H28-H29</f>
        <v>0</v>
      </c>
      <c r="I30" s="681">
        <f>I28-I29</f>
        <v>0</v>
      </c>
      <c r="J30" s="681">
        <f>J28-J29</f>
        <v>0</v>
      </c>
      <c r="K30" s="681">
        <f>K28-K29</f>
        <v>0</v>
      </c>
      <c r="L30" s="681">
        <f>L28-L29</f>
        <v>0</v>
      </c>
    </row>
    <row r="31" spans="1:17" s="919" customFormat="1" ht="13.8">
      <c r="A31" s="957"/>
      <c r="B31" s="923"/>
      <c r="C31" s="923"/>
      <c r="D31" s="929"/>
      <c r="E31" s="929"/>
      <c r="F31" s="923"/>
      <c r="G31" s="934"/>
      <c r="H31" s="934"/>
      <c r="I31" s="934"/>
      <c r="J31" s="934"/>
      <c r="K31" s="934"/>
      <c r="L31" s="934"/>
      <c r="M31" s="934"/>
      <c r="N31" s="934"/>
      <c r="O31" s="934"/>
      <c r="P31" s="934"/>
      <c r="Q31" s="934"/>
    </row>
    <row r="32" spans="1:17" s="919" customFormat="1" ht="17.55" customHeight="1">
      <c r="A32" s="957" t="s">
        <v>1395</v>
      </c>
      <c r="B32" s="908"/>
      <c r="C32" s="908"/>
      <c r="D32" s="929"/>
      <c r="E32" s="929"/>
      <c r="F32" s="908"/>
      <c r="G32" s="934"/>
      <c r="H32" s="958"/>
      <c r="I32" s="959"/>
      <c r="J32" s="918"/>
      <c r="K32" s="918"/>
      <c r="L32" s="918"/>
      <c r="M32" s="908"/>
      <c r="N32" s="929"/>
    </row>
    <row r="33" spans="1:14" s="919" customFormat="1" ht="17.55" customHeight="1">
      <c r="A33" s="960"/>
      <c r="B33" s="934"/>
      <c r="C33" s="923"/>
      <c r="D33" s="929"/>
      <c r="E33" s="929"/>
      <c r="F33" s="923"/>
      <c r="G33" s="934"/>
      <c r="H33" s="930"/>
      <c r="I33" s="930"/>
      <c r="J33" s="930"/>
      <c r="K33" s="930"/>
      <c r="L33" s="930"/>
      <c r="M33" s="930"/>
      <c r="N33" s="929"/>
    </row>
    <row r="34" spans="1:14" s="919" customFormat="1" ht="15">
      <c r="A34" s="909" t="s">
        <v>1359</v>
      </c>
      <c r="B34" s="923" t="s">
        <v>1941</v>
      </c>
      <c r="C34" s="923" t="s">
        <v>1801</v>
      </c>
      <c r="D34" s="929"/>
      <c r="E34" s="929"/>
      <c r="F34" s="923" t="s">
        <v>1361</v>
      </c>
      <c r="G34" s="908"/>
      <c r="H34" s="1305"/>
      <c r="I34" s="1305"/>
      <c r="J34" s="1305"/>
      <c r="K34" s="1305"/>
      <c r="L34" s="1305"/>
      <c r="M34" s="941" t="s">
        <v>1931</v>
      </c>
      <c r="N34" s="929"/>
    </row>
    <row r="35" spans="1:14" s="919" customFormat="1" ht="15">
      <c r="A35" s="909" t="s">
        <v>1390</v>
      </c>
      <c r="B35" s="923" t="s">
        <v>1942</v>
      </c>
      <c r="C35" s="923" t="s">
        <v>1801</v>
      </c>
      <c r="D35" s="929"/>
      <c r="E35" s="929"/>
      <c r="F35" s="923" t="s">
        <v>1361</v>
      </c>
      <c r="G35" s="908"/>
      <c r="H35" s="1305"/>
      <c r="I35" s="1305"/>
      <c r="J35" s="1305"/>
      <c r="K35" s="1305"/>
      <c r="L35" s="1305"/>
      <c r="M35" s="941" t="s">
        <v>1900</v>
      </c>
      <c r="N35" s="929"/>
    </row>
    <row r="36" spans="1:14" s="947" customFormat="1" ht="15">
      <c r="A36" s="943" t="s">
        <v>1371</v>
      </c>
      <c r="B36" s="945" t="s">
        <v>1943</v>
      </c>
      <c r="C36" s="945" t="s">
        <v>1801</v>
      </c>
      <c r="D36" s="944"/>
      <c r="E36" s="944"/>
      <c r="F36" s="945" t="s">
        <v>1361</v>
      </c>
      <c r="G36" s="946"/>
      <c r="H36" s="681">
        <f>H34-H35</f>
        <v>0</v>
      </c>
      <c r="I36" s="681">
        <f>I34-I35</f>
        <v>0</v>
      </c>
      <c r="J36" s="681">
        <f>J34-J35</f>
        <v>0</v>
      </c>
      <c r="K36" s="681">
        <f>K34-K35</f>
        <v>0</v>
      </c>
      <c r="L36" s="681">
        <f>L34-L35</f>
        <v>0</v>
      </c>
      <c r="M36" s="946"/>
      <c r="N36" s="944"/>
    </row>
    <row r="37" spans="1:14" s="919" customFormat="1">
      <c r="A37" s="908"/>
      <c r="B37" s="908"/>
      <c r="C37" s="923"/>
      <c r="D37" s="929"/>
      <c r="E37" s="929"/>
      <c r="F37" s="923"/>
      <c r="G37" s="908"/>
      <c r="H37" s="908"/>
      <c r="I37" s="908"/>
      <c r="J37" s="908"/>
      <c r="K37" s="908"/>
      <c r="L37" s="908"/>
      <c r="M37" s="908"/>
      <c r="N37" s="929"/>
    </row>
    <row r="38" spans="1:14" s="919" customFormat="1">
      <c r="A38" s="908"/>
      <c r="B38" s="908"/>
      <c r="C38" s="923"/>
      <c r="D38" s="929"/>
      <c r="E38" s="929"/>
      <c r="F38" s="923"/>
      <c r="G38" s="908"/>
      <c r="H38" s="908"/>
      <c r="I38" s="908"/>
      <c r="J38" s="908"/>
      <c r="K38" s="908"/>
      <c r="L38" s="908"/>
      <c r="M38" s="908"/>
      <c r="N38" s="929"/>
    </row>
    <row r="39" spans="1:14" ht="13.8">
      <c r="A39" s="957" t="s">
        <v>1944</v>
      </c>
      <c r="B39" s="934"/>
      <c r="C39" s="923"/>
      <c r="D39" s="929"/>
      <c r="E39" s="929"/>
      <c r="F39" s="923"/>
      <c r="G39" s="934"/>
      <c r="H39" s="930"/>
      <c r="I39" s="930"/>
      <c r="J39" s="930"/>
      <c r="K39" s="930"/>
      <c r="L39" s="930"/>
    </row>
    <row r="40" spans="1:14" ht="13.8">
      <c r="A40" s="1389"/>
      <c r="B40" s="934"/>
      <c r="C40" s="923"/>
      <c r="D40" s="929"/>
      <c r="E40" s="929"/>
      <c r="F40" s="923"/>
      <c r="G40" s="934"/>
      <c r="H40" s="930"/>
      <c r="I40" s="930"/>
      <c r="J40" s="930"/>
      <c r="K40" s="930"/>
      <c r="L40" s="930"/>
    </row>
    <row r="41" spans="1:14" ht="15">
      <c r="A41" s="909" t="s">
        <v>1359</v>
      </c>
      <c r="B41" s="923" t="s">
        <v>3222</v>
      </c>
      <c r="C41" s="909" t="s">
        <v>1416</v>
      </c>
      <c r="D41" s="929"/>
      <c r="E41" s="929"/>
      <c r="F41" s="923" t="s">
        <v>1361</v>
      </c>
      <c r="H41" s="1390"/>
      <c r="I41" s="1390"/>
      <c r="J41" s="1390"/>
      <c r="K41" s="1390"/>
      <c r="L41" s="1390"/>
      <c r="M41" s="941" t="s">
        <v>1931</v>
      </c>
    </row>
    <row r="42" spans="1:14" ht="15">
      <c r="A42" s="909" t="s">
        <v>1390</v>
      </c>
      <c r="B42" s="923" t="s">
        <v>3223</v>
      </c>
      <c r="C42" s="909" t="s">
        <v>1416</v>
      </c>
      <c r="D42" s="929"/>
      <c r="E42" s="929"/>
      <c r="F42" s="923" t="s">
        <v>1361</v>
      </c>
      <c r="H42" s="1390"/>
      <c r="I42" s="1390"/>
      <c r="J42" s="1390"/>
      <c r="K42" s="1390"/>
      <c r="L42" s="1390"/>
      <c r="M42" s="941" t="s">
        <v>1900</v>
      </c>
    </row>
    <row r="43" spans="1:14" s="946" customFormat="1" ht="15">
      <c r="A43" s="943" t="s">
        <v>1415</v>
      </c>
      <c r="B43" s="942" t="s">
        <v>3221</v>
      </c>
      <c r="C43" s="943" t="s">
        <v>1416</v>
      </c>
      <c r="D43" s="944"/>
      <c r="E43" s="944"/>
      <c r="F43" s="945" t="s">
        <v>1361</v>
      </c>
      <c r="H43" s="681">
        <f>H41-H42</f>
        <v>0</v>
      </c>
      <c r="I43" s="681">
        <f>I41-I42</f>
        <v>0</v>
      </c>
      <c r="J43" s="681">
        <f>J41-J42</f>
        <v>0</v>
      </c>
      <c r="K43" s="681">
        <f>K41-K42</f>
        <v>0</v>
      </c>
      <c r="L43" s="681">
        <f>L41-L42</f>
        <v>0</v>
      </c>
      <c r="M43" s="941"/>
    </row>
    <row r="44" spans="1:14" s="946" customFormat="1" ht="13.2">
      <c r="A44" s="943"/>
      <c r="B44" s="942"/>
      <c r="C44" s="943"/>
      <c r="D44" s="944"/>
      <c r="E44" s="944"/>
      <c r="F44" s="945"/>
      <c r="G44" s="945"/>
      <c r="H44" s="945"/>
      <c r="I44" s="945"/>
      <c r="J44" s="945"/>
      <c r="K44" s="945"/>
      <c r="L44" s="945"/>
      <c r="M44" s="941"/>
    </row>
    <row r="45" spans="1:14" ht="13.8">
      <c r="A45" s="957" t="s">
        <v>1797</v>
      </c>
      <c r="B45" s="934"/>
      <c r="C45" s="923"/>
      <c r="D45" s="929"/>
      <c r="E45" s="929"/>
      <c r="F45" s="923"/>
      <c r="G45" s="934"/>
      <c r="H45" s="930"/>
      <c r="I45" s="930"/>
      <c r="J45" s="930"/>
      <c r="K45" s="930"/>
      <c r="L45" s="930"/>
    </row>
    <row r="46" spans="1:14" ht="13.8">
      <c r="A46" s="963"/>
      <c r="B46" s="934"/>
      <c r="C46" s="923"/>
      <c r="D46" s="929"/>
      <c r="E46" s="929"/>
      <c r="F46" s="923"/>
      <c r="G46" s="934"/>
      <c r="H46" s="930"/>
      <c r="I46" s="930"/>
      <c r="J46" s="930"/>
      <c r="K46" s="930"/>
      <c r="L46" s="930"/>
    </row>
    <row r="47" spans="1:14" s="946" customFormat="1" ht="12" customHeight="1">
      <c r="A47" s="943" t="s">
        <v>1359</v>
      </c>
      <c r="B47" s="942" t="s">
        <v>1945</v>
      </c>
      <c r="C47" s="943" t="s">
        <v>1798</v>
      </c>
      <c r="D47" s="944"/>
      <c r="E47" s="944"/>
      <c r="F47" s="945" t="s">
        <v>1361</v>
      </c>
      <c r="H47" s="1305"/>
      <c r="I47" s="1305"/>
      <c r="J47" s="1305"/>
      <c r="K47" s="1305"/>
      <c r="L47" s="1305"/>
      <c r="M47" s="941" t="s">
        <v>1931</v>
      </c>
    </row>
    <row r="50" spans="1:14" ht="13.8">
      <c r="A50" s="957" t="s">
        <v>1810</v>
      </c>
    </row>
    <row r="52" spans="1:14" s="946" customFormat="1" ht="15">
      <c r="A52" s="943" t="s">
        <v>1359</v>
      </c>
      <c r="B52" s="942" t="s">
        <v>1946</v>
      </c>
      <c r="C52" s="943" t="s">
        <v>1811</v>
      </c>
      <c r="D52" s="944"/>
      <c r="E52" s="944"/>
      <c r="F52" s="945" t="s">
        <v>1361</v>
      </c>
      <c r="H52" s="1305"/>
      <c r="I52" s="1305"/>
      <c r="J52" s="1305"/>
      <c r="K52" s="1305"/>
      <c r="L52" s="1305"/>
      <c r="M52" s="941" t="s">
        <v>1931</v>
      </c>
    </row>
    <row r="53" spans="1:14" s="946" customFormat="1" ht="13.2">
      <c r="A53" s="943"/>
      <c r="B53" s="942"/>
      <c r="C53" s="943"/>
      <c r="D53" s="944"/>
      <c r="E53" s="944"/>
      <c r="F53" s="945"/>
      <c r="G53" s="945"/>
      <c r="H53" s="945"/>
      <c r="I53" s="945"/>
      <c r="J53" s="945"/>
      <c r="K53" s="945"/>
      <c r="L53" s="945"/>
      <c r="M53" s="941"/>
    </row>
    <row r="54" spans="1:14" s="919" customFormat="1" ht="17.55" customHeight="1">
      <c r="A54" s="957" t="s">
        <v>1396</v>
      </c>
      <c r="B54" s="908"/>
      <c r="C54" s="908"/>
      <c r="D54" s="929"/>
      <c r="E54" s="929"/>
      <c r="F54" s="908"/>
      <c r="G54" s="934"/>
      <c r="H54" s="958"/>
      <c r="I54" s="959"/>
      <c r="J54" s="918"/>
      <c r="K54" s="918"/>
      <c r="L54" s="918"/>
      <c r="M54" s="908"/>
      <c r="N54" s="929"/>
    </row>
    <row r="55" spans="1:14" s="919" customFormat="1" ht="17.55" customHeight="1">
      <c r="A55" s="960"/>
      <c r="B55" s="934"/>
      <c r="C55" s="923"/>
      <c r="D55" s="929"/>
      <c r="E55" s="929"/>
      <c r="F55" s="923"/>
      <c r="G55" s="934"/>
      <c r="H55" s="930"/>
      <c r="I55" s="930"/>
      <c r="J55" s="930"/>
      <c r="K55" s="930"/>
      <c r="L55" s="930"/>
      <c r="M55" s="930"/>
      <c r="N55" s="929"/>
    </row>
    <row r="56" spans="1:14" s="919" customFormat="1" ht="15">
      <c r="A56" s="909" t="s">
        <v>1359</v>
      </c>
      <c r="B56" s="923" t="s">
        <v>1947</v>
      </c>
      <c r="C56" s="909" t="s">
        <v>1373</v>
      </c>
      <c r="D56" s="929"/>
      <c r="E56" s="929"/>
      <c r="F56" s="923" t="s">
        <v>1361</v>
      </c>
      <c r="G56" s="908"/>
      <c r="H56" s="1305"/>
      <c r="I56" s="1305"/>
      <c r="J56" s="1305"/>
      <c r="K56" s="1305"/>
      <c r="L56" s="1305"/>
      <c r="M56" s="941" t="s">
        <v>1931</v>
      </c>
      <c r="N56" s="929"/>
    </row>
    <row r="57" spans="1:14" s="919" customFormat="1" ht="15">
      <c r="A57" s="909" t="s">
        <v>1390</v>
      </c>
      <c r="B57" s="923" t="s">
        <v>1948</v>
      </c>
      <c r="C57" s="909" t="s">
        <v>1373</v>
      </c>
      <c r="D57" s="929"/>
      <c r="E57" s="929"/>
      <c r="F57" s="923" t="s">
        <v>1361</v>
      </c>
      <c r="G57" s="908"/>
      <c r="H57" s="1305"/>
      <c r="I57" s="1305"/>
      <c r="J57" s="1305"/>
      <c r="K57" s="1305"/>
      <c r="L57" s="1305"/>
      <c r="M57" s="941" t="s">
        <v>1900</v>
      </c>
      <c r="N57" s="929"/>
    </row>
    <row r="58" spans="1:14" s="947" customFormat="1" ht="25.2">
      <c r="A58" s="943" t="s">
        <v>1397</v>
      </c>
      <c r="B58" s="945" t="s">
        <v>1949</v>
      </c>
      <c r="C58" s="943" t="s">
        <v>1373</v>
      </c>
      <c r="D58" s="944"/>
      <c r="E58" s="944"/>
      <c r="F58" s="945" t="s">
        <v>1361</v>
      </c>
      <c r="G58" s="946"/>
      <c r="H58" s="681">
        <f>H56-H57</f>
        <v>0</v>
      </c>
      <c r="I58" s="681">
        <f>I56-I57</f>
        <v>0</v>
      </c>
      <c r="J58" s="681">
        <f>J56-J57</f>
        <v>0</v>
      </c>
      <c r="K58" s="681">
        <f>K56-K57</f>
        <v>0</v>
      </c>
      <c r="L58" s="681">
        <f>L56-L57</f>
        <v>0</v>
      </c>
      <c r="M58" s="946"/>
      <c r="N58" s="944"/>
    </row>
    <row r="59" spans="1:14" s="919" customFormat="1">
      <c r="A59" s="908"/>
      <c r="B59" s="908"/>
      <c r="C59" s="923"/>
      <c r="D59" s="929"/>
      <c r="E59" s="929"/>
      <c r="F59" s="923"/>
      <c r="G59" s="908"/>
      <c r="H59" s="908"/>
      <c r="I59" s="908"/>
      <c r="J59" s="908"/>
      <c r="K59" s="908"/>
      <c r="L59" s="908"/>
      <c r="M59" s="908"/>
      <c r="N59" s="929"/>
    </row>
    <row r="60" spans="1:14" s="919" customFormat="1" ht="17.55" customHeight="1">
      <c r="A60" s="957" t="s">
        <v>1398</v>
      </c>
      <c r="B60" s="908"/>
      <c r="C60" s="908"/>
      <c r="D60" s="929"/>
      <c r="E60" s="929"/>
      <c r="F60" s="908"/>
      <c r="G60" s="934"/>
      <c r="H60" s="958"/>
      <c r="I60" s="959"/>
      <c r="J60" s="918"/>
      <c r="K60" s="918"/>
      <c r="L60" s="918"/>
      <c r="M60" s="908"/>
      <c r="N60" s="929"/>
    </row>
    <row r="61" spans="1:14" s="919" customFormat="1" ht="17.55" customHeight="1">
      <c r="A61" s="960"/>
      <c r="B61" s="934"/>
      <c r="C61" s="923"/>
      <c r="D61" s="929"/>
      <c r="E61" s="929"/>
      <c r="F61" s="923"/>
      <c r="G61" s="934"/>
      <c r="H61" s="930"/>
      <c r="I61" s="930"/>
      <c r="J61" s="930"/>
      <c r="K61" s="930"/>
      <c r="L61" s="930"/>
      <c r="M61" s="930"/>
      <c r="N61" s="929"/>
    </row>
    <row r="62" spans="1:14" s="919" customFormat="1" ht="15">
      <c r="A62" s="909" t="s">
        <v>1359</v>
      </c>
      <c r="B62" s="923" t="s">
        <v>1950</v>
      </c>
      <c r="C62" s="909" t="s">
        <v>1376</v>
      </c>
      <c r="D62" s="929"/>
      <c r="E62" s="929"/>
      <c r="F62" s="923" t="s">
        <v>1361</v>
      </c>
      <c r="G62" s="908"/>
      <c r="H62" s="1305"/>
      <c r="I62" s="1305"/>
      <c r="J62" s="1305"/>
      <c r="K62" s="1305"/>
      <c r="L62" s="1305"/>
      <c r="M62" s="941" t="s">
        <v>1931</v>
      </c>
      <c r="N62" s="929"/>
    </row>
    <row r="63" spans="1:14" s="919" customFormat="1" ht="15">
      <c r="A63" s="909" t="s">
        <v>1390</v>
      </c>
      <c r="B63" s="923" t="s">
        <v>1951</v>
      </c>
      <c r="C63" s="909" t="s">
        <v>1376</v>
      </c>
      <c r="D63" s="929"/>
      <c r="E63" s="929"/>
      <c r="F63" s="923" t="s">
        <v>1361</v>
      </c>
      <c r="G63" s="908"/>
      <c r="H63" s="1305"/>
      <c r="I63" s="1305"/>
      <c r="J63" s="1305"/>
      <c r="K63" s="1305"/>
      <c r="L63" s="1305"/>
      <c r="M63" s="941" t="s">
        <v>1900</v>
      </c>
      <c r="N63" s="929"/>
    </row>
    <row r="64" spans="1:14" s="947" customFormat="1" ht="25.2">
      <c r="A64" s="943" t="s">
        <v>1399</v>
      </c>
      <c r="B64" s="945" t="s">
        <v>1952</v>
      </c>
      <c r="C64" s="943" t="s">
        <v>1376</v>
      </c>
      <c r="D64" s="944"/>
      <c r="E64" s="944"/>
      <c r="F64" s="945" t="s">
        <v>1361</v>
      </c>
      <c r="G64" s="946"/>
      <c r="H64" s="681">
        <f>H62-H63</f>
        <v>0</v>
      </c>
      <c r="I64" s="681">
        <f>I62-I63</f>
        <v>0</v>
      </c>
      <c r="J64" s="681">
        <f>J62-J63</f>
        <v>0</v>
      </c>
      <c r="K64" s="681">
        <f>K62-K63</f>
        <v>0</v>
      </c>
      <c r="L64" s="681">
        <f>L62-L63</f>
        <v>0</v>
      </c>
      <c r="M64" s="946"/>
      <c r="N64" s="944"/>
    </row>
    <row r="66" spans="1:14" s="919" customFormat="1" ht="17.55" customHeight="1">
      <c r="A66" s="957" t="s">
        <v>1400</v>
      </c>
      <c r="B66" s="908"/>
      <c r="C66" s="908"/>
      <c r="D66" s="929"/>
      <c r="E66" s="929"/>
      <c r="F66" s="908"/>
      <c r="G66" s="934"/>
      <c r="H66" s="958"/>
      <c r="I66" s="959"/>
      <c r="J66" s="918"/>
      <c r="K66" s="918"/>
      <c r="L66" s="918"/>
      <c r="M66" s="908"/>
      <c r="N66" s="929"/>
    </row>
    <row r="67" spans="1:14" s="919" customFormat="1" ht="17.55" customHeight="1">
      <c r="A67" s="960"/>
      <c r="B67" s="934"/>
      <c r="C67" s="923"/>
      <c r="D67" s="929"/>
      <c r="E67" s="929"/>
      <c r="F67" s="923"/>
      <c r="G67" s="934"/>
      <c r="H67" s="930"/>
      <c r="I67" s="930"/>
      <c r="J67" s="930"/>
      <c r="K67" s="930"/>
      <c r="L67" s="930"/>
      <c r="M67" s="930"/>
      <c r="N67" s="929"/>
    </row>
    <row r="68" spans="1:14" s="919" customFormat="1" ht="15">
      <c r="A68" s="909" t="s">
        <v>1359</v>
      </c>
      <c r="B68" s="923" t="s">
        <v>1953</v>
      </c>
      <c r="C68" s="909" t="s">
        <v>1378</v>
      </c>
      <c r="D68" s="929"/>
      <c r="E68" s="929"/>
      <c r="F68" s="923" t="s">
        <v>1361</v>
      </c>
      <c r="G68" s="908"/>
      <c r="H68" s="1305"/>
      <c r="I68" s="1305"/>
      <c r="J68" s="1305"/>
      <c r="K68" s="1305"/>
      <c r="L68" s="1305"/>
      <c r="M68" s="941" t="s">
        <v>1931</v>
      </c>
      <c r="N68" s="929"/>
    </row>
    <row r="69" spans="1:14" s="919" customFormat="1" ht="15">
      <c r="A69" s="909" t="s">
        <v>1390</v>
      </c>
      <c r="B69" s="923" t="s">
        <v>1954</v>
      </c>
      <c r="C69" s="909" t="s">
        <v>1378</v>
      </c>
      <c r="D69" s="929"/>
      <c r="E69" s="929"/>
      <c r="F69" s="923" t="s">
        <v>1361</v>
      </c>
      <c r="G69" s="908"/>
      <c r="H69" s="1305"/>
      <c r="I69" s="1305"/>
      <c r="J69" s="1305"/>
      <c r="K69" s="1305"/>
      <c r="L69" s="1305"/>
      <c r="M69" s="941" t="s">
        <v>1900</v>
      </c>
      <c r="N69" s="929"/>
    </row>
    <row r="70" spans="1:14" s="947" customFormat="1" ht="25.2">
      <c r="A70" s="943" t="s">
        <v>1400</v>
      </c>
      <c r="B70" s="945" t="s">
        <v>1955</v>
      </c>
      <c r="C70" s="943" t="s">
        <v>1378</v>
      </c>
      <c r="D70" s="944"/>
      <c r="E70" s="944"/>
      <c r="F70" s="945" t="s">
        <v>1361</v>
      </c>
      <c r="G70" s="946"/>
      <c r="H70" s="681">
        <f>H68-H69</f>
        <v>0</v>
      </c>
      <c r="I70" s="681">
        <f>I68-I69</f>
        <v>0</v>
      </c>
      <c r="J70" s="681">
        <f>J68-J69</f>
        <v>0</v>
      </c>
      <c r="K70" s="681">
        <f>K68-K69</f>
        <v>0</v>
      </c>
      <c r="L70" s="681">
        <f>L68-L69</f>
        <v>0</v>
      </c>
      <c r="M70" s="946"/>
      <c r="N70" s="944"/>
    </row>
    <row r="71" spans="1:14" s="919" customFormat="1">
      <c r="A71" s="908"/>
      <c r="B71" s="908"/>
      <c r="C71" s="923"/>
      <c r="D71" s="929"/>
      <c r="E71" s="929"/>
      <c r="F71" s="923"/>
      <c r="G71" s="908"/>
      <c r="H71" s="908"/>
      <c r="I71" s="908"/>
      <c r="J71" s="908"/>
      <c r="K71" s="908"/>
      <c r="L71" s="908"/>
      <c r="M71" s="908"/>
      <c r="N71" s="929"/>
    </row>
    <row r="72" spans="1:14" ht="13.8">
      <c r="A72" s="957" t="s">
        <v>1401</v>
      </c>
      <c r="D72" s="929"/>
      <c r="E72" s="929"/>
      <c r="G72" s="934"/>
      <c r="H72" s="958"/>
      <c r="I72" s="959"/>
      <c r="J72" s="918"/>
      <c r="K72" s="918"/>
      <c r="L72" s="918"/>
    </row>
    <row r="73" spans="1:14" ht="13.8">
      <c r="A73" s="960"/>
      <c r="B73" s="934"/>
      <c r="C73" s="923"/>
      <c r="D73" s="929"/>
      <c r="E73" s="929"/>
      <c r="F73" s="923"/>
      <c r="G73" s="934"/>
      <c r="H73" s="930"/>
      <c r="I73" s="930"/>
      <c r="J73" s="930"/>
      <c r="K73" s="930"/>
      <c r="L73" s="930"/>
    </row>
    <row r="74" spans="1:14" ht="15">
      <c r="A74" s="909" t="s">
        <v>1359</v>
      </c>
      <c r="B74" s="911" t="s">
        <v>1956</v>
      </c>
      <c r="C74" s="909" t="s">
        <v>1380</v>
      </c>
      <c r="D74" s="929"/>
      <c r="E74" s="929"/>
      <c r="F74" s="923" t="s">
        <v>1361</v>
      </c>
      <c r="H74" s="1305"/>
      <c r="I74" s="1305"/>
      <c r="J74" s="1305"/>
      <c r="K74" s="1305"/>
      <c r="L74" s="1305"/>
      <c r="M74" s="941" t="s">
        <v>1931</v>
      </c>
    </row>
    <row r="75" spans="1:14" ht="15">
      <c r="A75" s="909" t="s">
        <v>1390</v>
      </c>
      <c r="B75" s="911" t="s">
        <v>1957</v>
      </c>
      <c r="C75" s="909" t="s">
        <v>1380</v>
      </c>
      <c r="D75" s="929"/>
      <c r="E75" s="929"/>
      <c r="F75" s="923" t="s">
        <v>1361</v>
      </c>
      <c r="H75" s="1305"/>
      <c r="I75" s="1305"/>
      <c r="J75" s="1305"/>
      <c r="K75" s="1305"/>
      <c r="L75" s="1305"/>
      <c r="M75" s="941" t="s">
        <v>1900</v>
      </c>
    </row>
    <row r="76" spans="1:14" s="946" customFormat="1" ht="14.25" customHeight="1">
      <c r="A76" s="943" t="s">
        <v>1401</v>
      </c>
      <c r="B76" s="945" t="s">
        <v>1958</v>
      </c>
      <c r="C76" s="943" t="s">
        <v>1380</v>
      </c>
      <c r="D76" s="944"/>
      <c r="E76" s="944"/>
      <c r="F76" s="945" t="s">
        <v>1361</v>
      </c>
      <c r="H76" s="681">
        <f>H74-H75</f>
        <v>0</v>
      </c>
      <c r="I76" s="681">
        <f>I74-I75</f>
        <v>0</v>
      </c>
      <c r="J76" s="681">
        <f>J74-J75</f>
        <v>0</v>
      </c>
      <c r="K76" s="681">
        <f>K74-K75</f>
        <v>0</v>
      </c>
      <c r="L76" s="681">
        <f>L74-L75</f>
        <v>0</v>
      </c>
    </row>
    <row r="77" spans="1:14">
      <c r="C77" s="923"/>
      <c r="D77" s="929"/>
      <c r="E77" s="929"/>
      <c r="F77" s="923"/>
    </row>
    <row r="78" spans="1:14" ht="13.8">
      <c r="A78" s="957" t="s">
        <v>1803</v>
      </c>
      <c r="B78" s="934"/>
      <c r="C78" s="923"/>
      <c r="D78" s="929"/>
      <c r="E78" s="929"/>
      <c r="F78" s="923"/>
      <c r="G78" s="934"/>
      <c r="H78" s="930"/>
      <c r="I78" s="930"/>
      <c r="J78" s="930"/>
      <c r="K78" s="930"/>
      <c r="L78" s="930"/>
    </row>
    <row r="79" spans="1:14" ht="13.8">
      <c r="A79" s="963"/>
      <c r="B79" s="934"/>
      <c r="C79" s="923"/>
      <c r="D79" s="929"/>
      <c r="E79" s="929"/>
      <c r="F79" s="923"/>
      <c r="G79" s="934"/>
      <c r="H79" s="930"/>
      <c r="I79" s="930"/>
      <c r="J79" s="930"/>
      <c r="K79" s="930"/>
      <c r="L79" s="930"/>
    </row>
    <row r="80" spans="1:14" s="946" customFormat="1" ht="25.2">
      <c r="A80" s="943" t="s">
        <v>1359</v>
      </c>
      <c r="B80" s="942" t="s">
        <v>1959</v>
      </c>
      <c r="C80" s="943" t="s">
        <v>1804</v>
      </c>
      <c r="D80" s="944"/>
      <c r="E80" s="944"/>
      <c r="F80" s="945" t="s">
        <v>1361</v>
      </c>
      <c r="H80" s="1305"/>
      <c r="I80" s="1305"/>
      <c r="J80" s="1305"/>
      <c r="K80" s="1305"/>
      <c r="L80" s="1305"/>
      <c r="M80" s="941" t="s">
        <v>1931</v>
      </c>
    </row>
    <row r="81" spans="1:13" ht="13.8">
      <c r="A81" s="929"/>
      <c r="B81" s="929"/>
      <c r="C81" s="929"/>
      <c r="D81" s="929"/>
      <c r="E81" s="929"/>
      <c r="F81" s="932"/>
      <c r="G81" s="932"/>
      <c r="H81" s="935"/>
      <c r="I81" s="935"/>
      <c r="J81" s="935"/>
      <c r="K81" s="935"/>
      <c r="L81" s="930"/>
    </row>
    <row r="82" spans="1:13" ht="13.8">
      <c r="A82" s="929"/>
      <c r="B82" s="929"/>
      <c r="C82" s="929"/>
      <c r="D82" s="929"/>
      <c r="E82" s="929"/>
      <c r="F82" s="932"/>
      <c r="G82" s="932"/>
      <c r="H82" s="935"/>
      <c r="I82" s="935"/>
      <c r="J82" s="935"/>
      <c r="K82" s="935"/>
      <c r="L82" s="930"/>
    </row>
    <row r="83" spans="1:13" ht="13.8">
      <c r="A83" s="957" t="s">
        <v>1403</v>
      </c>
      <c r="D83" s="929"/>
      <c r="E83" s="929"/>
      <c r="G83" s="934"/>
      <c r="H83" s="958"/>
      <c r="I83" s="959"/>
      <c r="J83" s="918"/>
      <c r="K83" s="918"/>
      <c r="L83" s="918"/>
    </row>
    <row r="84" spans="1:13" ht="13.8">
      <c r="A84" s="960"/>
      <c r="B84" s="934"/>
      <c r="C84" s="923"/>
      <c r="D84" s="929"/>
      <c r="E84" s="929"/>
      <c r="F84" s="923"/>
      <c r="G84" s="934"/>
      <c r="H84" s="930"/>
      <c r="I84" s="930"/>
      <c r="J84" s="930"/>
      <c r="K84" s="930"/>
      <c r="L84" s="930"/>
    </row>
    <row r="85" spans="1:13" ht="15">
      <c r="A85" s="909" t="s">
        <v>1359</v>
      </c>
      <c r="B85" s="911" t="s">
        <v>1960</v>
      </c>
      <c r="C85" s="909" t="s">
        <v>1383</v>
      </c>
      <c r="D85" s="929"/>
      <c r="E85" s="929"/>
      <c r="F85" s="923" t="s">
        <v>1361</v>
      </c>
      <c r="H85" s="1305"/>
      <c r="I85" s="1305"/>
      <c r="J85" s="1305"/>
      <c r="K85" s="1305"/>
      <c r="L85" s="1305"/>
      <c r="M85" s="941" t="s">
        <v>1931</v>
      </c>
    </row>
    <row r="86" spans="1:13" ht="15">
      <c r="A86" s="909" t="s">
        <v>1390</v>
      </c>
      <c r="B86" s="911" t="s">
        <v>1961</v>
      </c>
      <c r="C86" s="909" t="s">
        <v>1383</v>
      </c>
      <c r="D86" s="929"/>
      <c r="E86" s="929"/>
      <c r="F86" s="923" t="s">
        <v>1361</v>
      </c>
      <c r="H86" s="1305"/>
      <c r="I86" s="1305"/>
      <c r="J86" s="1305"/>
      <c r="K86" s="1305"/>
      <c r="L86" s="1305"/>
      <c r="M86" s="941" t="s">
        <v>1900</v>
      </c>
    </row>
    <row r="87" spans="1:13" s="946" customFormat="1" ht="25.2">
      <c r="A87" s="943" t="s">
        <v>1404</v>
      </c>
      <c r="B87" s="942" t="s">
        <v>1962</v>
      </c>
      <c r="C87" s="943" t="s">
        <v>1383</v>
      </c>
      <c r="D87" s="944"/>
      <c r="E87" s="944"/>
      <c r="F87" s="945" t="s">
        <v>1361</v>
      </c>
      <c r="H87" s="681">
        <f>H85-H86</f>
        <v>0</v>
      </c>
      <c r="I87" s="681">
        <f>I85-I86</f>
        <v>0</v>
      </c>
      <c r="J87" s="681">
        <f>J85-J86</f>
        <v>0</v>
      </c>
      <c r="K87" s="681">
        <f>K85-K86</f>
        <v>0</v>
      </c>
      <c r="L87" s="681">
        <f>L85-L86</f>
        <v>0</v>
      </c>
    </row>
    <row r="90" spans="1:13" ht="13.8">
      <c r="A90" s="957" t="s">
        <v>1807</v>
      </c>
    </row>
    <row r="92" spans="1:13" s="946" customFormat="1" ht="15">
      <c r="A92" s="943" t="s">
        <v>1359</v>
      </c>
      <c r="B92" s="946" t="s">
        <v>1963</v>
      </c>
      <c r="C92" s="946" t="s">
        <v>1808</v>
      </c>
      <c r="F92" s="945" t="s">
        <v>1361</v>
      </c>
      <c r="H92" s="913" cm="1">
        <f t="array" ref="H92:L92">TOQLt_and_PDt</f>
        <v>0</v>
      </c>
      <c r="I92" s="913">
        <v>0</v>
      </c>
      <c r="J92" s="913">
        <v>0</v>
      </c>
      <c r="K92" s="913">
        <v>0</v>
      </c>
      <c r="L92" s="913">
        <v>0</v>
      </c>
      <c r="M92" s="941" t="s">
        <v>1931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199"/>
  <sheetViews>
    <sheetView zoomScale="90" zoomScaleNormal="90" workbookViewId="0"/>
  </sheetViews>
  <sheetFormatPr defaultColWidth="0" defaultRowHeight="14.4" zeroHeight="1"/>
  <cols>
    <col min="1" max="1" width="14.44140625" customWidth="1"/>
    <col min="2" max="2" width="27" bestFit="1" customWidth="1"/>
    <col min="3" max="3" width="8.44140625" style="424" customWidth="1"/>
    <col min="4" max="4" width="31.44140625" customWidth="1"/>
    <col min="5" max="7" width="9.21875" customWidth="1"/>
    <col min="8" max="8" width="17.77734375" customWidth="1"/>
    <col min="9" max="9" width="9.21875" customWidth="1"/>
    <col min="10" max="16384" width="9.21875" hidden="1"/>
  </cols>
  <sheetData>
    <row r="1" spans="1:8" s="68" customFormat="1" ht="23.4">
      <c r="A1" s="83" t="str">
        <f>'1.1 Cover'!A1</f>
        <v>Regulatory Reporting Pack</v>
      </c>
    </row>
    <row r="2" spans="1:8" s="68" customFormat="1" ht="23.4">
      <c r="A2" s="83" t="str">
        <f>'1.1 Cover'!A2</f>
        <v>Price base - 2018/19</v>
      </c>
    </row>
    <row r="3" spans="1:8" s="68" customFormat="1" ht="23.4">
      <c r="A3" s="83" t="str">
        <f>'1.1 Cover'!A3</f>
        <v>Regulatory Year: April 2021 - March 2022</v>
      </c>
    </row>
    <row r="4" spans="1:8" s="68" customFormat="1" ht="23.4">
      <c r="A4" s="83" t="s">
        <v>34</v>
      </c>
    </row>
    <row r="5" spans="1:8" s="19" customFormat="1" ht="15" thickBot="1">
      <c r="C5" s="419"/>
    </row>
    <row r="6" spans="1:8" s="19" customFormat="1">
      <c r="A6" s="31"/>
      <c r="B6" s="25"/>
      <c r="C6" s="420"/>
      <c r="D6" s="31"/>
      <c r="H6" s="1529" t="s">
        <v>15</v>
      </c>
    </row>
    <row r="7" spans="1:8" s="19" customFormat="1">
      <c r="A7" s="31"/>
      <c r="B7" s="31"/>
      <c r="C7" s="158"/>
      <c r="D7" s="31"/>
      <c r="H7" s="1530"/>
    </row>
    <row r="8" spans="1:8" s="19" customFormat="1">
      <c r="A8" s="31"/>
      <c r="B8" s="31"/>
      <c r="C8" s="158"/>
      <c r="D8" s="31"/>
      <c r="H8" s="1530"/>
    </row>
    <row r="9" spans="1:8" s="19" customFormat="1" ht="15" thickBot="1">
      <c r="A9" s="33"/>
      <c r="B9" s="41" t="s">
        <v>16</v>
      </c>
      <c r="C9" s="158"/>
      <c r="D9" s="31"/>
      <c r="H9" s="1531"/>
    </row>
    <row r="10" spans="1:8" s="19" customFormat="1">
      <c r="A10" s="34"/>
      <c r="B10" s="32"/>
      <c r="C10" s="420" t="s">
        <v>1749</v>
      </c>
      <c r="D10" s="20" t="s">
        <v>66</v>
      </c>
    </row>
    <row r="11" spans="1:8" s="19" customFormat="1">
      <c r="A11" s="33"/>
      <c r="B11" s="32"/>
      <c r="C11" s="420" t="s">
        <v>2820</v>
      </c>
      <c r="D11" s="20" t="s">
        <v>34</v>
      </c>
    </row>
    <row r="12" spans="1:8" s="19" customFormat="1">
      <c r="A12" s="33"/>
      <c r="B12" s="32"/>
      <c r="C12" s="420" t="s">
        <v>2335</v>
      </c>
      <c r="D12" s="20" t="s">
        <v>35</v>
      </c>
    </row>
    <row r="13" spans="1:8" s="19" customFormat="1">
      <c r="A13" s="33"/>
      <c r="B13" s="32"/>
      <c r="C13" s="420" t="s">
        <v>2336</v>
      </c>
      <c r="D13" s="20" t="s">
        <v>17</v>
      </c>
    </row>
    <row r="14" spans="1:8" s="19" customFormat="1">
      <c r="A14" s="33"/>
      <c r="B14" s="32"/>
      <c r="C14" s="420" t="s">
        <v>2337</v>
      </c>
      <c r="D14" s="20" t="s">
        <v>36</v>
      </c>
    </row>
    <row r="15" spans="1:8" s="19" customFormat="1">
      <c r="A15" s="33"/>
      <c r="B15" s="32"/>
      <c r="C15" s="420" t="s">
        <v>2625</v>
      </c>
      <c r="D15" s="20" t="s">
        <v>7</v>
      </c>
    </row>
    <row r="16" spans="1:8" s="19" customFormat="1">
      <c r="A16" s="33"/>
      <c r="B16" s="33"/>
      <c r="C16" s="421"/>
      <c r="D16" s="31"/>
    </row>
    <row r="17" spans="1:8" s="19" customFormat="1">
      <c r="A17" s="33"/>
      <c r="B17" s="1309" t="s">
        <v>1748</v>
      </c>
      <c r="C17" s="500" t="s">
        <v>1750</v>
      </c>
      <c r="D17" s="31" t="s">
        <v>2672</v>
      </c>
    </row>
    <row r="18" spans="1:8" s="19" customFormat="1">
      <c r="A18" s="33"/>
      <c r="B18" s="33"/>
      <c r="C18" s="500" t="s">
        <v>1747</v>
      </c>
      <c r="D18" s="31" t="s">
        <v>2471</v>
      </c>
    </row>
    <row r="19" spans="1:8" s="19" customFormat="1">
      <c r="A19" s="33"/>
      <c r="B19" s="33"/>
      <c r="C19" s="421"/>
      <c r="D19" s="31"/>
    </row>
    <row r="20" spans="1:8" s="19" customFormat="1">
      <c r="A20" s="34">
        <v>1</v>
      </c>
      <c r="B20" s="1308" t="s">
        <v>37</v>
      </c>
      <c r="C20" s="420"/>
      <c r="D20" s="31"/>
      <c r="H20" s="21"/>
    </row>
    <row r="21" spans="1:8" s="19" customFormat="1">
      <c r="A21" s="33"/>
      <c r="B21" s="33"/>
      <c r="C21" s="500" t="s">
        <v>2821</v>
      </c>
      <c r="D21" s="20" t="s">
        <v>191</v>
      </c>
    </row>
    <row r="22" spans="1:8" s="19" customFormat="1">
      <c r="A22" s="33"/>
      <c r="B22" s="33"/>
      <c r="C22" s="500" t="s">
        <v>2822</v>
      </c>
      <c r="D22" s="20" t="s">
        <v>213</v>
      </c>
    </row>
    <row r="23" spans="1:8" s="19" customFormat="1">
      <c r="A23" s="33"/>
      <c r="B23" s="33"/>
      <c r="C23" s="500" t="s">
        <v>2823</v>
      </c>
      <c r="D23" s="20" t="s">
        <v>1654</v>
      </c>
    </row>
    <row r="24" spans="1:8" s="19" customFormat="1">
      <c r="A24" s="33"/>
      <c r="B24" s="33"/>
      <c r="C24" s="500" t="s">
        <v>2824</v>
      </c>
      <c r="D24" s="20" t="s">
        <v>2334</v>
      </c>
    </row>
    <row r="25" spans="1:8" s="19" customFormat="1">
      <c r="A25" s="33"/>
      <c r="B25" s="33"/>
      <c r="C25" s="500" t="s">
        <v>2825</v>
      </c>
      <c r="D25" s="20" t="s">
        <v>2626</v>
      </c>
      <c r="H25" s="46"/>
    </row>
    <row r="26" spans="1:8" s="19" customFormat="1">
      <c r="A26" s="33"/>
      <c r="B26" s="33"/>
      <c r="C26" s="500" t="s">
        <v>2973</v>
      </c>
      <c r="D26" s="20" t="s">
        <v>2974</v>
      </c>
      <c r="H26" s="46"/>
    </row>
    <row r="27" spans="1:8" s="19" customFormat="1">
      <c r="A27" s="33"/>
      <c r="B27" s="33"/>
      <c r="C27" s="421"/>
      <c r="D27" s="20"/>
    </row>
    <row r="28" spans="1:8" s="19" customFormat="1">
      <c r="A28" s="34">
        <v>2</v>
      </c>
      <c r="B28" s="1307" t="s">
        <v>2277</v>
      </c>
      <c r="C28" s="421"/>
      <c r="D28" s="20"/>
    </row>
    <row r="29" spans="1:8" s="19" customFormat="1">
      <c r="A29" s="34"/>
      <c r="B29" s="33"/>
      <c r="C29" s="500" t="s">
        <v>1313</v>
      </c>
      <c r="D29" s="20" t="s">
        <v>2332</v>
      </c>
      <c r="H29" s="46"/>
    </row>
    <row r="30" spans="1:8" s="19" customFormat="1">
      <c r="A30" s="34"/>
      <c r="B30" s="33"/>
      <c r="C30" s="500" t="s">
        <v>1314</v>
      </c>
      <c r="D30" s="20" t="s">
        <v>2333</v>
      </c>
      <c r="H30" s="46"/>
    </row>
    <row r="31" spans="1:8" s="19" customFormat="1">
      <c r="A31" s="33"/>
      <c r="B31" s="33"/>
      <c r="C31" s="500" t="s">
        <v>1315</v>
      </c>
      <c r="D31" s="20" t="s">
        <v>1028</v>
      </c>
      <c r="H31" s="46"/>
    </row>
    <row r="32" spans="1:8" s="19" customFormat="1">
      <c r="A32" s="33"/>
      <c r="B32" s="33"/>
      <c r="C32" s="500" t="s">
        <v>1316</v>
      </c>
      <c r="D32" s="20" t="s">
        <v>1029</v>
      </c>
      <c r="H32" s="46"/>
    </row>
    <row r="33" spans="1:8" s="19" customFormat="1">
      <c r="A33" s="33"/>
      <c r="B33" s="33"/>
      <c r="C33" s="500" t="s">
        <v>1317</v>
      </c>
      <c r="D33" s="20" t="s">
        <v>1030</v>
      </c>
      <c r="H33" s="46"/>
    </row>
    <row r="34" spans="1:8" s="19" customFormat="1">
      <c r="A34" s="33"/>
      <c r="B34" s="33"/>
      <c r="C34" s="500" t="s">
        <v>1318</v>
      </c>
      <c r="D34" s="20" t="s">
        <v>1031</v>
      </c>
      <c r="H34" s="46"/>
    </row>
    <row r="35" spans="1:8" s="19" customFormat="1">
      <c r="A35" s="33"/>
      <c r="B35" s="33"/>
      <c r="C35" s="500" t="s">
        <v>1319</v>
      </c>
      <c r="D35" s="20" t="s">
        <v>1032</v>
      </c>
      <c r="H35" s="46"/>
    </row>
    <row r="36" spans="1:8" s="19" customFormat="1">
      <c r="A36" s="33"/>
      <c r="B36" s="33"/>
      <c r="C36" s="500" t="s">
        <v>1320</v>
      </c>
      <c r="D36" s="20" t="s">
        <v>1033</v>
      </c>
      <c r="H36" s="46"/>
    </row>
    <row r="37" spans="1:8" s="19" customFormat="1">
      <c r="A37" s="33"/>
      <c r="B37" s="33"/>
      <c r="C37" s="500" t="s">
        <v>2826</v>
      </c>
      <c r="D37" s="20" t="s">
        <v>1410</v>
      </c>
      <c r="H37" s="46"/>
    </row>
    <row r="38" spans="1:8" s="19" customFormat="1">
      <c r="A38" s="33"/>
      <c r="B38" s="33"/>
      <c r="C38" s="500" t="s">
        <v>2827</v>
      </c>
      <c r="D38" s="20" t="s">
        <v>1590</v>
      </c>
      <c r="H38" s="46"/>
    </row>
    <row r="39" spans="1:8" s="19" customFormat="1">
      <c r="A39" s="33"/>
      <c r="B39" s="33"/>
      <c r="C39" s="500" t="s">
        <v>2828</v>
      </c>
      <c r="D39" s="20" t="s">
        <v>2511</v>
      </c>
      <c r="H39" s="46"/>
    </row>
    <row r="40" spans="1:8" s="19" customFormat="1">
      <c r="A40" s="33"/>
      <c r="B40" s="33"/>
      <c r="C40" s="500" t="s">
        <v>2829</v>
      </c>
      <c r="D40" s="20" t="s">
        <v>2512</v>
      </c>
      <c r="H40" s="46"/>
    </row>
    <row r="41" spans="1:8" s="19" customFormat="1">
      <c r="A41" s="33"/>
      <c r="B41" s="33"/>
      <c r="C41" s="500" t="s">
        <v>2830</v>
      </c>
      <c r="D41" s="20" t="s">
        <v>2330</v>
      </c>
      <c r="H41" s="46"/>
    </row>
    <row r="42" spans="1:8" s="19" customFormat="1">
      <c r="A42" s="33"/>
      <c r="B42" s="33"/>
      <c r="C42" s="500" t="s">
        <v>2831</v>
      </c>
      <c r="D42" s="20" t="s">
        <v>2331</v>
      </c>
      <c r="H42" s="46"/>
    </row>
    <row r="43" spans="1:8" s="19" customFormat="1">
      <c r="A43" s="33"/>
      <c r="B43" s="33"/>
      <c r="C43" s="421"/>
      <c r="D43" s="31"/>
    </row>
    <row r="44" spans="1:8" s="19" customFormat="1">
      <c r="A44" s="34">
        <v>3</v>
      </c>
      <c r="B44" s="66" t="s">
        <v>1</v>
      </c>
      <c r="C44" s="420"/>
      <c r="D44" s="30"/>
    </row>
    <row r="45" spans="1:8" s="19" customFormat="1">
      <c r="A45" s="33"/>
      <c r="B45" s="33"/>
      <c r="C45" s="500" t="s">
        <v>1321</v>
      </c>
      <c r="D45" s="20" t="s">
        <v>1034</v>
      </c>
      <c r="H45" s="46"/>
    </row>
    <row r="46" spans="1:8" s="19" customFormat="1">
      <c r="A46" s="33"/>
      <c r="B46" s="33"/>
      <c r="C46" s="500" t="s">
        <v>1322</v>
      </c>
      <c r="D46" s="20" t="s">
        <v>1035</v>
      </c>
      <c r="H46" s="46"/>
    </row>
    <row r="47" spans="1:8" s="19" customFormat="1">
      <c r="A47" s="33"/>
      <c r="B47" s="33"/>
      <c r="C47" s="500" t="s">
        <v>1323</v>
      </c>
      <c r="D47" s="20" t="s">
        <v>187</v>
      </c>
      <c r="H47" s="46"/>
    </row>
    <row r="48" spans="1:8" s="19" customFormat="1">
      <c r="A48" s="33"/>
      <c r="B48" s="33"/>
      <c r="C48" s="500" t="s">
        <v>1324</v>
      </c>
      <c r="D48" s="20" t="s">
        <v>237</v>
      </c>
      <c r="H48" s="46"/>
    </row>
    <row r="49" spans="1:8" s="19" customFormat="1">
      <c r="A49" s="33"/>
      <c r="B49" s="33"/>
      <c r="C49" s="500" t="s">
        <v>1325</v>
      </c>
      <c r="D49" s="20" t="s">
        <v>160</v>
      </c>
      <c r="H49" s="46"/>
    </row>
    <row r="50" spans="1:8" s="19" customFormat="1">
      <c r="A50" s="33"/>
      <c r="B50" s="33"/>
      <c r="C50" s="500" t="s">
        <v>1326</v>
      </c>
      <c r="D50" s="20" t="s">
        <v>2514</v>
      </c>
      <c r="H50" s="46"/>
    </row>
    <row r="51" spans="1:8" s="19" customFormat="1">
      <c r="A51" s="33"/>
      <c r="B51" s="33"/>
      <c r="C51" s="500" t="s">
        <v>1327</v>
      </c>
      <c r="D51" s="20" t="s">
        <v>2515</v>
      </c>
      <c r="H51" s="46"/>
    </row>
    <row r="52" spans="1:8" s="19" customFormat="1">
      <c r="A52" s="33"/>
      <c r="B52" s="33"/>
      <c r="C52" s="500" t="s">
        <v>1328</v>
      </c>
      <c r="D52" s="20" t="s">
        <v>162</v>
      </c>
      <c r="H52" s="46"/>
    </row>
    <row r="53" spans="1:8" s="19" customFormat="1">
      <c r="A53" s="33"/>
      <c r="B53" s="33"/>
      <c r="C53" s="500" t="s">
        <v>2832</v>
      </c>
      <c r="D53" s="20" t="s">
        <v>2513</v>
      </c>
      <c r="H53" s="46"/>
    </row>
    <row r="54" spans="1:8" s="19" customFormat="1">
      <c r="A54" s="33"/>
      <c r="B54" s="33"/>
      <c r="C54" s="421"/>
      <c r="D54" s="31"/>
    </row>
    <row r="55" spans="1:8" s="19" customFormat="1">
      <c r="A55" s="34">
        <v>4</v>
      </c>
      <c r="B55" s="1310" t="s">
        <v>6</v>
      </c>
      <c r="C55" s="420"/>
      <c r="D55" s="31"/>
    </row>
    <row r="56" spans="1:8" s="19" customFormat="1">
      <c r="A56" s="33"/>
      <c r="B56" s="32"/>
      <c r="C56" s="420" t="s">
        <v>1329</v>
      </c>
      <c r="D56" s="20" t="s">
        <v>1015</v>
      </c>
      <c r="H56" s="46"/>
    </row>
    <row r="57" spans="1:8" s="19" customFormat="1">
      <c r="A57" s="33"/>
      <c r="B57" s="32"/>
      <c r="C57" s="420" t="s">
        <v>1330</v>
      </c>
      <c r="D57" s="20" t="s">
        <v>69</v>
      </c>
      <c r="H57" s="46"/>
    </row>
    <row r="58" spans="1:8" s="19" customFormat="1">
      <c r="A58" s="33"/>
      <c r="B58" s="32"/>
      <c r="C58" s="420" t="s">
        <v>1331</v>
      </c>
      <c r="D58" s="20" t="s">
        <v>1751</v>
      </c>
      <c r="H58" s="46"/>
    </row>
    <row r="59" spans="1:8" s="19" customFormat="1">
      <c r="A59" s="33"/>
      <c r="B59" s="32"/>
      <c r="C59" s="420" t="s">
        <v>1332</v>
      </c>
      <c r="D59" s="20" t="s">
        <v>1752</v>
      </c>
      <c r="H59" s="46"/>
    </row>
    <row r="60" spans="1:8" s="19" customFormat="1">
      <c r="A60" s="33"/>
      <c r="B60" s="32"/>
      <c r="C60" s="420" t="s">
        <v>1333</v>
      </c>
      <c r="D60" s="20" t="s">
        <v>232</v>
      </c>
      <c r="H60" s="46"/>
    </row>
    <row r="61" spans="1:8" s="19" customFormat="1">
      <c r="A61" s="33"/>
      <c r="B61" s="32"/>
      <c r="C61" s="420" t="s">
        <v>1334</v>
      </c>
      <c r="D61" s="20" t="s">
        <v>1012</v>
      </c>
      <c r="H61" s="46"/>
    </row>
    <row r="62" spans="1:8" s="19" customFormat="1">
      <c r="A62" s="33"/>
      <c r="B62" s="32"/>
      <c r="C62" s="420" t="s">
        <v>1335</v>
      </c>
      <c r="D62" s="20" t="s">
        <v>2516</v>
      </c>
      <c r="H62" s="46"/>
    </row>
    <row r="63" spans="1:8" s="19" customFormat="1">
      <c r="A63" s="33"/>
      <c r="B63" s="33"/>
      <c r="C63" s="420" t="s">
        <v>1336</v>
      </c>
      <c r="D63" s="20" t="s">
        <v>2627</v>
      </c>
      <c r="H63" s="46"/>
    </row>
    <row r="64" spans="1:8" s="19" customFormat="1">
      <c r="A64" s="33"/>
      <c r="B64" s="33"/>
      <c r="C64" s="420" t="s">
        <v>2975</v>
      </c>
      <c r="D64" s="20" t="s">
        <v>1036</v>
      </c>
      <c r="H64" s="46"/>
    </row>
    <row r="65" spans="1:8" s="19" customFormat="1">
      <c r="A65" s="33"/>
      <c r="B65" s="33"/>
      <c r="C65" s="421"/>
      <c r="D65" s="31"/>
      <c r="H65" s="21"/>
    </row>
    <row r="66" spans="1:8" s="19" customFormat="1">
      <c r="A66" s="34">
        <v>5</v>
      </c>
      <c r="B66" s="67" t="s">
        <v>161</v>
      </c>
      <c r="C66" s="420"/>
      <c r="D66" s="31"/>
      <c r="H66" s="21"/>
    </row>
    <row r="67" spans="1:8" s="19" customFormat="1">
      <c r="A67" s="31"/>
      <c r="B67" s="31"/>
      <c r="C67" s="158" t="s">
        <v>2833</v>
      </c>
      <c r="D67" s="20" t="s">
        <v>1037</v>
      </c>
      <c r="H67" s="46"/>
    </row>
    <row r="68" spans="1:8" s="19" customFormat="1">
      <c r="A68" s="31"/>
      <c r="B68" s="31"/>
      <c r="C68" s="158" t="s">
        <v>2834</v>
      </c>
      <c r="D68" s="20" t="s">
        <v>163</v>
      </c>
      <c r="H68" s="46"/>
    </row>
    <row r="69" spans="1:8" s="19" customFormat="1">
      <c r="A69" s="31"/>
      <c r="B69" s="31"/>
      <c r="C69" s="158" t="s">
        <v>2835</v>
      </c>
      <c r="D69" s="20" t="s">
        <v>1038</v>
      </c>
      <c r="H69" s="46"/>
    </row>
    <row r="70" spans="1:8" s="19" customFormat="1">
      <c r="A70" s="31"/>
      <c r="B70" s="31"/>
      <c r="C70" s="158" t="s">
        <v>2836</v>
      </c>
      <c r="D70" s="20" t="s">
        <v>1039</v>
      </c>
      <c r="H70" s="46"/>
    </row>
    <row r="71" spans="1:8" s="19" customFormat="1">
      <c r="A71" s="31"/>
      <c r="B71" s="31"/>
      <c r="C71" s="158" t="s">
        <v>2837</v>
      </c>
      <c r="D71" s="20" t="s">
        <v>2517</v>
      </c>
      <c r="H71" s="46"/>
    </row>
    <row r="72" spans="1:8" s="19" customFormat="1">
      <c r="A72" s="31"/>
      <c r="B72" s="31"/>
      <c r="C72" s="158" t="s">
        <v>2838</v>
      </c>
      <c r="D72" s="20" t="s">
        <v>1040</v>
      </c>
      <c r="H72" s="46"/>
    </row>
    <row r="73" spans="1:8" s="19" customFormat="1">
      <c r="A73" s="31"/>
      <c r="B73" s="31"/>
      <c r="C73" s="158" t="s">
        <v>2839</v>
      </c>
      <c r="D73" s="20" t="s">
        <v>1041</v>
      </c>
      <c r="H73" s="46"/>
    </row>
    <row r="74" spans="1:8" s="19" customFormat="1">
      <c r="A74" s="31"/>
      <c r="B74" s="31"/>
      <c r="C74" s="158" t="s">
        <v>2840</v>
      </c>
      <c r="D74" s="20" t="s">
        <v>899</v>
      </c>
      <c r="H74" s="46"/>
    </row>
    <row r="75" spans="1:8" s="19" customFormat="1">
      <c r="A75" s="22"/>
      <c r="B75" s="23"/>
      <c r="C75" s="422"/>
    </row>
    <row r="76" spans="1:8" s="19" customFormat="1">
      <c r="A76" s="34">
        <v>6</v>
      </c>
      <c r="B76" s="1311" t="s">
        <v>68</v>
      </c>
      <c r="C76" s="420"/>
      <c r="D76" s="31"/>
      <c r="H76" s="21"/>
    </row>
    <row r="77" spans="1:8" s="19" customFormat="1">
      <c r="A77" s="31"/>
      <c r="B77" s="31"/>
      <c r="C77" s="158" t="s">
        <v>2841</v>
      </c>
      <c r="D77" s="20" t="s">
        <v>1044</v>
      </c>
      <c r="E77" s="441"/>
      <c r="H77" s="46"/>
    </row>
    <row r="78" spans="1:8" s="19" customFormat="1">
      <c r="A78" s="31"/>
      <c r="B78" s="31"/>
      <c r="C78" s="158" t="s">
        <v>2842</v>
      </c>
      <c r="D78" s="20" t="s">
        <v>1045</v>
      </c>
      <c r="E78" s="441"/>
      <c r="H78" s="46"/>
    </row>
    <row r="79" spans="1:8" s="19" customFormat="1">
      <c r="A79" s="31"/>
      <c r="B79" s="31"/>
      <c r="C79" s="158" t="s">
        <v>2843</v>
      </c>
      <c r="D79" s="20" t="s">
        <v>2628</v>
      </c>
      <c r="E79" s="441"/>
      <c r="H79" s="46"/>
    </row>
    <row r="80" spans="1:8" s="19" customFormat="1">
      <c r="A80" s="31"/>
      <c r="B80" s="31"/>
      <c r="C80" s="158" t="s">
        <v>2844</v>
      </c>
      <c r="D80" s="20" t="s">
        <v>1311</v>
      </c>
      <c r="H80" s="46"/>
    </row>
    <row r="81" spans="1:8" s="19" customFormat="1">
      <c r="A81" s="31"/>
      <c r="B81" s="31"/>
      <c r="C81" s="158" t="s">
        <v>2845</v>
      </c>
      <c r="D81" s="20" t="s">
        <v>1312</v>
      </c>
      <c r="H81" s="46"/>
    </row>
    <row r="82" spans="1:8" s="19" customFormat="1">
      <c r="A82" s="31"/>
      <c r="B82" s="31"/>
      <c r="C82" s="158" t="s">
        <v>2846</v>
      </c>
      <c r="D82" s="20" t="s">
        <v>1042</v>
      </c>
      <c r="H82" s="46"/>
    </row>
    <row r="83" spans="1:8" s="19" customFormat="1">
      <c r="A83" s="31"/>
      <c r="B83" s="31"/>
      <c r="C83" s="158" t="s">
        <v>2847</v>
      </c>
      <c r="D83" s="20" t="s">
        <v>1456</v>
      </c>
      <c r="H83" s="46"/>
    </row>
    <row r="84" spans="1:8" s="19" customFormat="1">
      <c r="A84" s="31"/>
      <c r="B84" s="31"/>
      <c r="C84" s="158" t="s">
        <v>2848</v>
      </c>
      <c r="D84" s="20" t="s">
        <v>1046</v>
      </c>
      <c r="H84" s="46"/>
    </row>
    <row r="85" spans="1:8" s="19" customFormat="1">
      <c r="A85" s="31"/>
      <c r="B85" s="31"/>
      <c r="C85" s="158" t="s">
        <v>2849</v>
      </c>
      <c r="D85" s="20" t="s">
        <v>1043</v>
      </c>
      <c r="H85" s="46"/>
    </row>
    <row r="86" spans="1:8" s="19" customFormat="1">
      <c r="A86" s="31"/>
      <c r="B86" s="31"/>
      <c r="C86" s="158" t="s">
        <v>2850</v>
      </c>
      <c r="D86" s="20" t="s">
        <v>1047</v>
      </c>
      <c r="H86" s="46"/>
    </row>
    <row r="87" spans="1:8" s="19" customFormat="1">
      <c r="A87" s="31"/>
      <c r="B87" s="31"/>
      <c r="C87" s="158" t="s">
        <v>2908</v>
      </c>
      <c r="D87" s="20" t="s">
        <v>2909</v>
      </c>
      <c r="H87" s="46"/>
    </row>
    <row r="88" spans="1:8" s="19" customFormat="1">
      <c r="A88" s="22"/>
      <c r="B88" s="23"/>
      <c r="C88" s="422"/>
    </row>
    <row r="89" spans="1:8" s="19" customFormat="1">
      <c r="A89" s="34">
        <v>7</v>
      </c>
      <c r="B89" s="157" t="s">
        <v>2509</v>
      </c>
      <c r="C89" s="420"/>
      <c r="D89" s="31"/>
      <c r="H89" s="21"/>
    </row>
    <row r="90" spans="1:8" s="19" customFormat="1">
      <c r="A90" s="31"/>
      <c r="B90" s="31"/>
      <c r="C90" s="158" t="s">
        <v>2851</v>
      </c>
      <c r="D90" s="20" t="s">
        <v>1023</v>
      </c>
      <c r="H90" s="46"/>
    </row>
    <row r="91" spans="1:8" s="19" customFormat="1">
      <c r="A91" s="31"/>
      <c r="B91" s="31"/>
      <c r="C91" s="158" t="s">
        <v>2852</v>
      </c>
      <c r="D91" s="20" t="s">
        <v>2863</v>
      </c>
      <c r="H91" s="46"/>
    </row>
    <row r="92" spans="1:8" s="19" customFormat="1">
      <c r="A92" s="31"/>
      <c r="B92" s="31"/>
      <c r="C92" s="158" t="s">
        <v>2853</v>
      </c>
      <c r="D92" s="20" t="s">
        <v>2864</v>
      </c>
      <c r="H92" s="46"/>
    </row>
    <row r="93" spans="1:8" s="19" customFormat="1">
      <c r="A93" s="31"/>
      <c r="B93" s="31"/>
      <c r="C93" s="158" t="s">
        <v>2854</v>
      </c>
      <c r="D93" s="20" t="s">
        <v>1025</v>
      </c>
      <c r="H93" s="46"/>
    </row>
    <row r="94" spans="1:8" s="19" customFormat="1">
      <c r="A94" s="31"/>
      <c r="B94" s="31"/>
      <c r="C94" s="158" t="s">
        <v>2855</v>
      </c>
      <c r="D94" s="20" t="s">
        <v>1026</v>
      </c>
      <c r="H94" s="46"/>
    </row>
    <row r="95" spans="1:8" s="19" customFormat="1">
      <c r="A95" s="31"/>
      <c r="B95" s="31"/>
      <c r="C95" s="158" t="s">
        <v>2856</v>
      </c>
      <c r="D95" s="20" t="s">
        <v>2865</v>
      </c>
      <c r="H95" s="46"/>
    </row>
    <row r="96" spans="1:8" s="19" customFormat="1">
      <c r="A96" s="31"/>
      <c r="B96" s="31"/>
      <c r="C96" s="158" t="s">
        <v>2857</v>
      </c>
      <c r="D96" s="20" t="s">
        <v>2868</v>
      </c>
      <c r="H96" s="46"/>
    </row>
    <row r="97" spans="1:8" s="19" customFormat="1">
      <c r="A97" s="31"/>
      <c r="B97" s="31"/>
      <c r="C97" s="158" t="s">
        <v>2858</v>
      </c>
      <c r="D97" s="20" t="s">
        <v>1273</v>
      </c>
      <c r="H97" s="46"/>
    </row>
    <row r="98" spans="1:8" s="19" customFormat="1">
      <c r="A98" s="31"/>
      <c r="B98" s="31"/>
      <c r="C98" s="158" t="s">
        <v>2859</v>
      </c>
      <c r="D98" s="20" t="s">
        <v>2869</v>
      </c>
      <c r="H98" s="46"/>
    </row>
    <row r="99" spans="1:8" s="19" customFormat="1">
      <c r="A99" s="31"/>
      <c r="B99" s="31"/>
      <c r="C99" s="158" t="s">
        <v>2860</v>
      </c>
      <c r="D99" s="20" t="s">
        <v>2866</v>
      </c>
      <c r="H99" s="46"/>
    </row>
    <row r="100" spans="1:8" s="19" customFormat="1">
      <c r="A100" s="31"/>
      <c r="B100" s="31"/>
      <c r="C100" s="158" t="s">
        <v>2861</v>
      </c>
      <c r="D100" s="20" t="s">
        <v>1027</v>
      </c>
      <c r="H100" s="46"/>
    </row>
    <row r="101" spans="1:8" s="19" customFormat="1">
      <c r="A101" s="31"/>
      <c r="B101" s="31"/>
      <c r="C101" s="158" t="s">
        <v>2862</v>
      </c>
      <c r="D101" s="20" t="s">
        <v>2867</v>
      </c>
      <c r="H101" s="46"/>
    </row>
    <row r="102" spans="1:8" s="19" customFormat="1">
      <c r="A102" s="31"/>
      <c r="B102" s="31"/>
      <c r="C102" s="158"/>
      <c r="D102" s="20"/>
    </row>
    <row r="103" spans="1:8" s="19" customFormat="1">
      <c r="B103" s="24"/>
      <c r="C103" s="423"/>
      <c r="D103" s="25" t="s">
        <v>38</v>
      </c>
      <c r="F103" s="24"/>
      <c r="G103" s="24"/>
      <c r="H103" s="29" t="s">
        <v>39</v>
      </c>
    </row>
    <row r="104" spans="1:8" s="19" customFormat="1">
      <c r="C104" s="419"/>
      <c r="D104" s="46" t="s">
        <v>18</v>
      </c>
      <c r="E104" s="24"/>
      <c r="G104" s="24"/>
      <c r="H104" s="46"/>
    </row>
    <row r="105" spans="1:8" s="19" customFormat="1">
      <c r="C105" s="419"/>
      <c r="D105" s="46" t="s">
        <v>18</v>
      </c>
      <c r="E105" s="24"/>
      <c r="F105" s="24"/>
      <c r="G105" s="24"/>
      <c r="H105" s="46"/>
    </row>
    <row r="106" spans="1:8" s="19" customFormat="1">
      <c r="C106" s="419"/>
      <c r="D106" s="46" t="s">
        <v>18</v>
      </c>
      <c r="E106" s="24"/>
      <c r="F106" s="24"/>
      <c r="G106" s="24"/>
      <c r="H106" s="46"/>
    </row>
    <row r="107" spans="1:8" s="19" customFormat="1">
      <c r="C107" s="419"/>
      <c r="D107" s="24"/>
      <c r="E107" s="24"/>
      <c r="F107" s="24"/>
      <c r="G107" s="24"/>
      <c r="H107" s="21"/>
    </row>
    <row r="108" spans="1:8" s="19" customFormat="1" ht="39">
      <c r="B108" s="24"/>
      <c r="C108" s="423"/>
      <c r="D108" s="26" t="s">
        <v>19</v>
      </c>
      <c r="E108" s="27"/>
      <c r="G108" s="24"/>
      <c r="H108" s="24"/>
    </row>
    <row r="109" spans="1:8" s="19" customFormat="1">
      <c r="C109" s="419"/>
      <c r="D109" s="24" t="s">
        <v>20</v>
      </c>
      <c r="E109" s="28"/>
      <c r="F109" s="28"/>
      <c r="G109" s="24"/>
      <c r="H109" s="46"/>
    </row>
    <row r="110" spans="1:8" s="19" customFormat="1">
      <c r="C110" s="419"/>
      <c r="D110" s="24" t="s">
        <v>21</v>
      </c>
      <c r="E110" s="24"/>
      <c r="F110" s="24"/>
      <c r="G110" s="24"/>
      <c r="H110" s="46"/>
    </row>
    <row r="111" spans="1:8" s="19" customFormat="1">
      <c r="C111" s="419"/>
      <c r="D111" s="24" t="s">
        <v>22</v>
      </c>
      <c r="E111" s="24"/>
      <c r="F111" s="24"/>
      <c r="G111" s="24"/>
      <c r="H111" s="46"/>
    </row>
    <row r="112" spans="1:8" s="19" customFormat="1">
      <c r="C112" s="419"/>
      <c r="D112" s="24" t="s">
        <v>23</v>
      </c>
      <c r="E112" s="24"/>
      <c r="F112" s="24"/>
      <c r="G112" s="24"/>
      <c r="H112" s="46"/>
    </row>
    <row r="113" spans="3:8" s="19" customFormat="1">
      <c r="C113" s="419"/>
      <c r="D113" s="24" t="s">
        <v>24</v>
      </c>
      <c r="E113" s="24"/>
      <c r="F113" s="24"/>
      <c r="G113" s="24"/>
      <c r="H113" s="46"/>
    </row>
    <row r="114" spans="3:8" s="19" customFormat="1">
      <c r="C114" s="419"/>
      <c r="D114" s="24" t="s">
        <v>25</v>
      </c>
      <c r="E114" s="24"/>
      <c r="F114" s="24"/>
      <c r="G114" s="24"/>
      <c r="H114" s="46"/>
    </row>
    <row r="115" spans="3:8" s="19" customFormat="1">
      <c r="C115" s="419"/>
      <c r="D115" s="24" t="s">
        <v>26</v>
      </c>
      <c r="E115" s="24"/>
      <c r="F115" s="24"/>
      <c r="G115" s="24"/>
      <c r="H115" s="46"/>
    </row>
    <row r="116" spans="3:8" s="19" customFormat="1">
      <c r="C116" s="419"/>
      <c r="D116" s="24" t="s">
        <v>27</v>
      </c>
      <c r="E116" s="24"/>
      <c r="F116" s="24"/>
      <c r="G116" s="24"/>
      <c r="H116" s="46"/>
    </row>
    <row r="117" spans="3:8" s="19" customFormat="1">
      <c r="C117" s="419"/>
      <c r="D117" s="24" t="s">
        <v>28</v>
      </c>
      <c r="E117" s="24"/>
      <c r="F117" s="24"/>
      <c r="G117" s="24"/>
      <c r="H117" s="46"/>
    </row>
    <row r="118" spans="3:8" s="19" customFormat="1">
      <c r="C118" s="419"/>
      <c r="D118" s="24" t="s">
        <v>29</v>
      </c>
      <c r="E118" s="24"/>
      <c r="F118" s="24"/>
      <c r="G118" s="24"/>
      <c r="H118" s="46"/>
    </row>
    <row r="119" spans="3:8" s="19" customFormat="1">
      <c r="C119" s="419"/>
      <c r="D119" s="24" t="s">
        <v>30</v>
      </c>
      <c r="E119" s="24"/>
      <c r="F119" s="24"/>
      <c r="G119" s="24"/>
      <c r="H119" s="46"/>
    </row>
    <row r="120" spans="3:8" s="19" customFormat="1">
      <c r="C120" s="419"/>
      <c r="D120" s="24" t="s">
        <v>31</v>
      </c>
      <c r="E120" s="24"/>
      <c r="F120" s="24"/>
      <c r="G120" s="24"/>
      <c r="H120" s="46"/>
    </row>
    <row r="121" spans="3:8" s="19" customFormat="1">
      <c r="C121" s="419"/>
      <c r="D121" s="24" t="s">
        <v>32</v>
      </c>
      <c r="E121" s="24"/>
      <c r="F121" s="24"/>
      <c r="G121" s="24"/>
      <c r="H121" s="46"/>
    </row>
    <row r="122" spans="3:8" s="19" customFormat="1">
      <c r="C122" s="419"/>
      <c r="D122" s="24" t="s">
        <v>33</v>
      </c>
      <c r="E122" s="24"/>
      <c r="F122" s="24"/>
      <c r="G122" s="24"/>
      <c r="H122" s="46"/>
    </row>
    <row r="123" spans="3:8" s="19" customFormat="1">
      <c r="C123" s="419"/>
      <c r="D123" s="24"/>
      <c r="E123" s="24"/>
      <c r="F123" s="24"/>
      <c r="G123" s="24"/>
      <c r="H123" s="24"/>
    </row>
    <row r="124" spans="3:8" s="19" customFormat="1">
      <c r="C124" s="419"/>
    </row>
    <row r="125" spans="3:8" s="19" customFormat="1" hidden="1">
      <c r="C125" s="419"/>
    </row>
    <row r="126" spans="3:8" s="19" customFormat="1" hidden="1">
      <c r="C126" s="419"/>
    </row>
    <row r="127" spans="3:8" s="19" customFormat="1" hidden="1">
      <c r="C127" s="419"/>
    </row>
    <row r="128" spans="3:8" s="19" customFormat="1" hidden="1">
      <c r="C128" s="419"/>
    </row>
    <row r="129" spans="3:3" s="19" customFormat="1" hidden="1">
      <c r="C129" s="419"/>
    </row>
    <row r="130" spans="3:3" s="19" customFormat="1" hidden="1">
      <c r="C130" s="419"/>
    </row>
    <row r="131" spans="3:3" s="19" customFormat="1" hidden="1">
      <c r="C131" s="419"/>
    </row>
    <row r="132" spans="3:3" s="19" customFormat="1" hidden="1">
      <c r="C132" s="419"/>
    </row>
    <row r="133" spans="3:3" s="19" customFormat="1" hidden="1">
      <c r="C133" s="419"/>
    </row>
    <row r="134" spans="3:3" s="19" customFormat="1" hidden="1">
      <c r="C134" s="419"/>
    </row>
    <row r="135" spans="3:3" s="19" customFormat="1" hidden="1">
      <c r="C135" s="419"/>
    </row>
    <row r="136" spans="3:3" s="19" customFormat="1" hidden="1">
      <c r="C136" s="419"/>
    </row>
    <row r="137" spans="3:3" s="19" customFormat="1" hidden="1">
      <c r="C137" s="419"/>
    </row>
    <row r="138" spans="3:3" s="19" customFormat="1" hidden="1">
      <c r="C138" s="419"/>
    </row>
    <row r="139" spans="3:3" s="19" customFormat="1" hidden="1">
      <c r="C139" s="419"/>
    </row>
    <row r="140" spans="3:3" s="19" customFormat="1" hidden="1">
      <c r="C140" s="419"/>
    </row>
    <row r="141" spans="3:3" s="19" customFormat="1" hidden="1">
      <c r="C141" s="419"/>
    </row>
    <row r="142" spans="3:3" s="19" customFormat="1" hidden="1">
      <c r="C142" s="419"/>
    </row>
    <row r="143" spans="3:3" s="19" customFormat="1" hidden="1">
      <c r="C143" s="419"/>
    </row>
    <row r="144" spans="3:3" s="19" customFormat="1" hidden="1">
      <c r="C144" s="419"/>
    </row>
    <row r="145" spans="3:3" s="19" customFormat="1" hidden="1">
      <c r="C145" s="419"/>
    </row>
    <row r="146" spans="3:3" s="19" customFormat="1" hidden="1">
      <c r="C146" s="419"/>
    </row>
    <row r="147" spans="3:3" s="19" customFormat="1" hidden="1">
      <c r="C147" s="419"/>
    </row>
    <row r="148" spans="3:3" s="19" customFormat="1" hidden="1">
      <c r="C148" s="419"/>
    </row>
    <row r="149" spans="3:3" s="19" customFormat="1" hidden="1">
      <c r="C149" s="419"/>
    </row>
    <row r="150" spans="3:3" s="19" customFormat="1" hidden="1">
      <c r="C150" s="419"/>
    </row>
    <row r="151" spans="3:3" s="19" customFormat="1" hidden="1">
      <c r="C151" s="419"/>
    </row>
    <row r="152" spans="3:3" s="19" customFormat="1" hidden="1">
      <c r="C152" s="419"/>
    </row>
    <row r="153" spans="3:3" s="19" customFormat="1" hidden="1">
      <c r="C153" s="419"/>
    </row>
    <row r="154" spans="3:3" s="19" customFormat="1" hidden="1">
      <c r="C154" s="419"/>
    </row>
    <row r="155" spans="3:3" s="19" customFormat="1" hidden="1">
      <c r="C155" s="419"/>
    </row>
    <row r="156" spans="3:3" s="19" customFormat="1" hidden="1">
      <c r="C156" s="419"/>
    </row>
    <row r="157" spans="3:3" s="19" customFormat="1" hidden="1">
      <c r="C157" s="419"/>
    </row>
    <row r="158" spans="3:3" s="19" customFormat="1" hidden="1">
      <c r="C158" s="419"/>
    </row>
    <row r="159" spans="3:3" s="19" customFormat="1" hidden="1">
      <c r="C159" s="419"/>
    </row>
    <row r="160" spans="3:3" s="19" customFormat="1" hidden="1">
      <c r="C160" s="419"/>
    </row>
    <row r="161" spans="3:3" s="19" customFormat="1" hidden="1">
      <c r="C161" s="419"/>
    </row>
    <row r="162" spans="3:3" s="19" customFormat="1" hidden="1">
      <c r="C162" s="419"/>
    </row>
    <row r="163" spans="3:3" s="19" customFormat="1" hidden="1">
      <c r="C163" s="419"/>
    </row>
    <row r="164" spans="3:3" s="19" customFormat="1" hidden="1">
      <c r="C164" s="419"/>
    </row>
    <row r="165" spans="3:3" s="19" customFormat="1" hidden="1">
      <c r="C165" s="419"/>
    </row>
    <row r="166" spans="3:3" s="19" customFormat="1" hidden="1">
      <c r="C166" s="419"/>
    </row>
    <row r="167" spans="3:3" s="19" customFormat="1" hidden="1">
      <c r="C167" s="419"/>
    </row>
    <row r="168" spans="3:3" s="19" customFormat="1" hidden="1">
      <c r="C168" s="419"/>
    </row>
    <row r="169" spans="3:3" s="19" customFormat="1" hidden="1">
      <c r="C169" s="419"/>
    </row>
    <row r="170" spans="3:3" s="19" customFormat="1" hidden="1">
      <c r="C170" s="419"/>
    </row>
    <row r="171" spans="3:3" s="19" customFormat="1" hidden="1">
      <c r="C171" s="419"/>
    </row>
    <row r="172" spans="3:3" s="19" customFormat="1" hidden="1">
      <c r="C172" s="419"/>
    </row>
    <row r="173" spans="3:3" s="19" customFormat="1" hidden="1">
      <c r="C173" s="419"/>
    </row>
    <row r="174" spans="3:3"/>
    <row r="175" spans="3:3"/>
    <row r="176" spans="3:3"/>
    <row r="177"/>
    <row r="178"/>
    <row r="179"/>
    <row r="180"/>
    <row r="181"/>
    <row r="182"/>
    <row r="183"/>
    <row r="184"/>
    <row r="185"/>
    <row r="186"/>
    <row r="187"/>
    <row r="188"/>
    <row r="189"/>
    <row r="190"/>
    <row r="191"/>
    <row r="192"/>
    <row r="193"/>
    <row r="194"/>
    <row r="195"/>
    <row r="196"/>
    <row r="197"/>
    <row r="198"/>
    <row r="199"/>
  </sheetData>
  <mergeCells count="1">
    <mergeCell ref="H6:H9"/>
  </mergeCells>
  <phoneticPr fontId="54" type="noConversion"/>
  <pageMargins left="0.7" right="0.7" top="0.75" bottom="0.75" header="0.3" footer="0.3"/>
  <pageSetup paperSize="9" orientation="portrait" r:id="rId1"/>
  <ignoredErrors>
    <ignoredError sqref="C56:C64 C45:C53 C29:C42 C10:C26 C67:C10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N38"/>
  <sheetViews>
    <sheetView showGridLines="0" zoomScale="90" zoomScaleNormal="90" workbookViewId="0">
      <pane ySplit="5" topLeftCell="A6" activePane="bottomLeft" state="frozen"/>
      <selection activeCell="F30" sqref="F30"/>
      <selection pane="bottomLeft" activeCell="H30" sqref="H30"/>
    </sheetView>
  </sheetViews>
  <sheetFormatPr defaultColWidth="10.21875" defaultRowHeight="12.6"/>
  <cols>
    <col min="1" max="1" width="56.21875" style="908" customWidth="1"/>
    <col min="2" max="2" width="13.77734375" style="908" customWidth="1"/>
    <col min="3" max="7" width="10.21875" style="908"/>
    <col min="8" max="12" width="12.21875" style="908" customWidth="1"/>
    <col min="13" max="16384" width="10.21875" style="908"/>
  </cols>
  <sheetData>
    <row r="1" spans="1:14" ht="16.2">
      <c r="A1" s="899" t="s">
        <v>1351</v>
      </c>
      <c r="B1" s="900"/>
      <c r="C1" s="900"/>
      <c r="D1" s="900"/>
      <c r="E1" s="901"/>
      <c r="F1" s="901"/>
      <c r="G1" s="901"/>
      <c r="H1" s="901"/>
      <c r="I1" s="899"/>
      <c r="J1" s="899"/>
      <c r="K1" s="899"/>
      <c r="L1" s="899"/>
    </row>
    <row r="2" spans="1:14" ht="16.2">
      <c r="A2" s="899"/>
      <c r="B2" s="904"/>
      <c r="C2" s="904"/>
      <c r="D2" s="904"/>
      <c r="E2" s="899"/>
      <c r="F2" s="899"/>
      <c r="G2" s="899"/>
      <c r="H2" s="899"/>
      <c r="I2" s="899"/>
      <c r="J2" s="899"/>
      <c r="K2" s="899"/>
      <c r="L2" s="899"/>
    </row>
    <row r="3" spans="1:14" ht="34.200000000000003" customHeight="1">
      <c r="A3" s="904" t="s">
        <v>1405</v>
      </c>
      <c r="B3" s="904"/>
      <c r="C3" s="904"/>
      <c r="D3" s="904"/>
      <c r="E3" s="899"/>
      <c r="F3" s="899"/>
      <c r="G3" s="899"/>
      <c r="H3" s="899"/>
      <c r="I3" s="899"/>
      <c r="J3" s="899"/>
      <c r="K3" s="899"/>
      <c r="L3" s="899"/>
    </row>
    <row r="4" spans="1:14" s="919" customFormat="1" ht="13.8">
      <c r="A4" s="928"/>
      <c r="B4" s="928"/>
      <c r="C4" s="928"/>
      <c r="D4" s="929"/>
      <c r="E4" s="902"/>
      <c r="F4" s="902"/>
      <c r="G4" s="902"/>
      <c r="H4" s="902"/>
      <c r="I4" s="902"/>
      <c r="J4" s="902"/>
      <c r="K4" s="902"/>
      <c r="L4" s="902"/>
      <c r="M4" s="930"/>
    </row>
    <row r="5" spans="1:14" s="919" customFormat="1" ht="17.399999999999999">
      <c r="A5" s="931"/>
      <c r="B5" s="928"/>
      <c r="C5" s="928"/>
      <c r="D5" s="928"/>
      <c r="F5" s="932"/>
      <c r="G5" s="932"/>
      <c r="H5" s="933" t="s">
        <v>1353</v>
      </c>
      <c r="I5" s="933" t="s">
        <v>1354</v>
      </c>
      <c r="J5" s="933" t="s">
        <v>1355</v>
      </c>
      <c r="K5" s="933" t="s">
        <v>1356</v>
      </c>
      <c r="L5" s="933" t="s">
        <v>1357</v>
      </c>
      <c r="M5" s="934"/>
    </row>
    <row r="6" spans="1:14" s="919" customFormat="1">
      <c r="A6" s="929"/>
      <c r="B6" s="929"/>
      <c r="C6" s="929"/>
      <c r="D6" s="929"/>
      <c r="E6" s="929"/>
      <c r="F6" s="924"/>
      <c r="G6" s="924"/>
      <c r="H6" s="948"/>
      <c r="I6" s="948"/>
      <c r="J6" s="948"/>
      <c r="K6" s="948"/>
      <c r="L6" s="908"/>
      <c r="M6" s="905"/>
      <c r="N6" s="929"/>
    </row>
    <row r="7" spans="1:14" s="919" customFormat="1">
      <c r="A7" s="964" t="s">
        <v>3216</v>
      </c>
      <c r="B7" s="923"/>
      <c r="C7" s="908"/>
      <c r="D7" s="929"/>
      <c r="E7" s="929"/>
      <c r="F7" s="908"/>
      <c r="G7" s="905"/>
      <c r="H7" s="905"/>
      <c r="I7" s="905"/>
      <c r="J7" s="905"/>
      <c r="K7" s="905"/>
      <c r="L7" s="905"/>
      <c r="M7" s="908"/>
      <c r="N7" s="929"/>
    </row>
    <row r="8" spans="1:14">
      <c r="A8" s="964"/>
      <c r="B8" s="923"/>
      <c r="C8" s="923"/>
      <c r="D8" s="929"/>
      <c r="E8" s="929"/>
      <c r="F8" s="923"/>
      <c r="G8" s="905"/>
    </row>
    <row r="9" spans="1:14" ht="15">
      <c r="A9" s="909" t="s">
        <v>1359</v>
      </c>
      <c r="B9" s="923" t="s">
        <v>1406</v>
      </c>
      <c r="C9" s="923" t="s">
        <v>1364</v>
      </c>
      <c r="D9" s="929"/>
      <c r="E9" s="929"/>
      <c r="F9" s="923" t="s">
        <v>1361</v>
      </c>
      <c r="G9" s="905"/>
      <c r="H9" s="1305"/>
      <c r="I9" s="1305"/>
      <c r="J9" s="1305"/>
      <c r="K9" s="1305"/>
      <c r="L9" s="1305"/>
      <c r="M9" s="941" t="s">
        <v>1964</v>
      </c>
    </row>
    <row r="10" spans="1:14" ht="15">
      <c r="A10" s="909" t="s">
        <v>1362</v>
      </c>
      <c r="B10" s="923" t="s">
        <v>1934</v>
      </c>
      <c r="C10" s="923" t="s">
        <v>1364</v>
      </c>
      <c r="D10" s="929"/>
      <c r="E10" s="929"/>
      <c r="F10" s="923" t="s">
        <v>1361</v>
      </c>
      <c r="G10" s="905"/>
      <c r="H10" s="1305"/>
      <c r="I10" s="1305"/>
      <c r="J10" s="1305"/>
      <c r="K10" s="1305"/>
      <c r="L10" s="1305"/>
      <c r="M10" s="941" t="s">
        <v>1900</v>
      </c>
    </row>
    <row r="11" spans="1:14" s="946" customFormat="1" ht="15">
      <c r="A11" s="943" t="s">
        <v>3216</v>
      </c>
      <c r="B11" s="945" t="s">
        <v>1965</v>
      </c>
      <c r="C11" s="945" t="s">
        <v>1364</v>
      </c>
      <c r="D11" s="944"/>
      <c r="E11" s="944"/>
      <c r="F11" s="945" t="s">
        <v>1361</v>
      </c>
      <c r="G11" s="951"/>
      <c r="H11" s="681">
        <f>H9-H10</f>
        <v>0</v>
      </c>
      <c r="I11" s="681">
        <f>I9-I10</f>
        <v>0</v>
      </c>
      <c r="J11" s="681">
        <f>J9-J10</f>
        <v>0</v>
      </c>
      <c r="K11" s="681">
        <f>K9-K10</f>
        <v>0</v>
      </c>
      <c r="L11" s="681">
        <f>L9-L10</f>
        <v>0</v>
      </c>
    </row>
    <row r="13" spans="1:14">
      <c r="A13" s="936" t="s">
        <v>3217</v>
      </c>
      <c r="B13" s="923"/>
      <c r="D13" s="929"/>
      <c r="E13" s="929"/>
      <c r="G13" s="905"/>
      <c r="H13" s="938"/>
      <c r="I13" s="938"/>
      <c r="J13" s="939"/>
      <c r="K13" s="939"/>
      <c r="L13" s="939"/>
    </row>
    <row r="14" spans="1:14">
      <c r="A14" s="936"/>
      <c r="B14" s="923"/>
      <c r="C14" s="923"/>
      <c r="D14" s="929"/>
      <c r="E14" s="929"/>
      <c r="F14" s="923"/>
      <c r="G14" s="905"/>
    </row>
    <row r="15" spans="1:14" ht="15">
      <c r="A15" s="909" t="s">
        <v>1359</v>
      </c>
      <c r="B15" s="923" t="s">
        <v>1408</v>
      </c>
      <c r="C15" s="923" t="s">
        <v>1366</v>
      </c>
      <c r="D15" s="929"/>
      <c r="E15" s="929"/>
      <c r="F15" s="923" t="s">
        <v>1361</v>
      </c>
      <c r="G15" s="905"/>
      <c r="H15" s="1305"/>
      <c r="I15" s="1305"/>
      <c r="J15" s="1305"/>
      <c r="K15" s="1305"/>
      <c r="L15" s="1305"/>
      <c r="M15" s="941" t="s">
        <v>1964</v>
      </c>
    </row>
    <row r="16" spans="1:14" ht="15">
      <c r="A16" s="909" t="s">
        <v>1362</v>
      </c>
      <c r="B16" s="923" t="s">
        <v>1936</v>
      </c>
      <c r="C16" s="923" t="s">
        <v>1366</v>
      </c>
      <c r="D16" s="929"/>
      <c r="E16" s="929"/>
      <c r="F16" s="923" t="s">
        <v>1361</v>
      </c>
      <c r="G16" s="905"/>
      <c r="H16" s="1305"/>
      <c r="I16" s="1305"/>
      <c r="J16" s="1305"/>
      <c r="K16" s="1305"/>
      <c r="L16" s="1305"/>
      <c r="M16" s="941" t="s">
        <v>1900</v>
      </c>
    </row>
    <row r="17" spans="1:14" s="946" customFormat="1" ht="15">
      <c r="A17" s="943" t="s">
        <v>3217</v>
      </c>
      <c r="B17" s="945" t="s">
        <v>1937</v>
      </c>
      <c r="C17" s="945" t="s">
        <v>1366</v>
      </c>
      <c r="D17" s="944"/>
      <c r="E17" s="944"/>
      <c r="F17" s="945" t="s">
        <v>1361</v>
      </c>
      <c r="G17" s="951"/>
      <c r="H17" s="681">
        <f>H15-H16</f>
        <v>0</v>
      </c>
      <c r="I17" s="681">
        <f>I15-I16</f>
        <v>0</v>
      </c>
      <c r="J17" s="681">
        <f>J15-J16</f>
        <v>0</v>
      </c>
      <c r="K17" s="681">
        <f>K15-K16</f>
        <v>0</v>
      </c>
      <c r="L17" s="681">
        <f>L15-L16</f>
        <v>0</v>
      </c>
    </row>
    <row r="19" spans="1:14" s="919" customFormat="1">
      <c r="A19" s="936" t="s">
        <v>1395</v>
      </c>
      <c r="B19" s="908"/>
      <c r="C19" s="908"/>
      <c r="D19" s="929"/>
      <c r="E19" s="929"/>
      <c r="F19" s="908"/>
      <c r="G19" s="905"/>
      <c r="H19" s="937"/>
      <c r="I19" s="938"/>
      <c r="J19" s="939"/>
      <c r="K19" s="939"/>
      <c r="L19" s="939"/>
      <c r="M19" s="908"/>
      <c r="N19" s="929"/>
    </row>
    <row r="20" spans="1:14" s="919" customFormat="1">
      <c r="A20" s="940"/>
      <c r="B20" s="905"/>
      <c r="C20" s="923"/>
      <c r="D20" s="929"/>
      <c r="E20" s="929"/>
      <c r="F20" s="923"/>
      <c r="G20" s="905"/>
      <c r="H20" s="908"/>
      <c r="I20" s="908"/>
      <c r="J20" s="908"/>
      <c r="K20" s="908"/>
      <c r="L20" s="908"/>
      <c r="M20" s="908"/>
      <c r="N20" s="929"/>
    </row>
    <row r="21" spans="1:14" s="919" customFormat="1" ht="15">
      <c r="A21" s="909" t="s">
        <v>1359</v>
      </c>
      <c r="B21" s="923" t="s">
        <v>1941</v>
      </c>
      <c r="C21" s="923" t="s">
        <v>1370</v>
      </c>
      <c r="D21" s="929"/>
      <c r="E21" s="929"/>
      <c r="F21" s="923" t="s">
        <v>1361</v>
      </c>
      <c r="G21" s="908"/>
      <c r="H21" s="1305"/>
      <c r="I21" s="1305"/>
      <c r="J21" s="1305"/>
      <c r="K21" s="1305"/>
      <c r="L21" s="1305"/>
      <c r="M21" s="941" t="s">
        <v>1964</v>
      </c>
      <c r="N21" s="929"/>
    </row>
    <row r="22" spans="1:14" s="919" customFormat="1" ht="15">
      <c r="A22" s="909" t="s">
        <v>1362</v>
      </c>
      <c r="B22" s="923" t="s">
        <v>1942</v>
      </c>
      <c r="C22" s="923" t="s">
        <v>1370</v>
      </c>
      <c r="D22" s="929"/>
      <c r="E22" s="929"/>
      <c r="F22" s="923" t="s">
        <v>1361</v>
      </c>
      <c r="G22" s="908"/>
      <c r="H22" s="1305"/>
      <c r="I22" s="1305"/>
      <c r="J22" s="1305"/>
      <c r="K22" s="1305"/>
      <c r="L22" s="1305"/>
      <c r="M22" s="941" t="s">
        <v>1900</v>
      </c>
      <c r="N22" s="929"/>
    </row>
    <row r="23" spans="1:14" s="947" customFormat="1" ht="15">
      <c r="A23" s="943" t="s">
        <v>1966</v>
      </c>
      <c r="B23" s="945" t="s">
        <v>1943</v>
      </c>
      <c r="C23" s="945" t="s">
        <v>1370</v>
      </c>
      <c r="D23" s="944"/>
      <c r="E23" s="944"/>
      <c r="F23" s="945" t="s">
        <v>1361</v>
      </c>
      <c r="G23" s="946"/>
      <c r="H23" s="681">
        <f>H21-H22</f>
        <v>0</v>
      </c>
      <c r="I23" s="681">
        <f>I21-I22</f>
        <v>0</v>
      </c>
      <c r="J23" s="681">
        <f>J21-J22</f>
        <v>0</v>
      </c>
      <c r="K23" s="681">
        <f>K21-K22</f>
        <v>0</v>
      </c>
      <c r="L23" s="681">
        <f>L21-L22</f>
        <v>0</v>
      </c>
      <c r="M23" s="946"/>
      <c r="N23" s="944"/>
    </row>
    <row r="24" spans="1:14" s="919" customFormat="1">
      <c r="A24" s="908"/>
      <c r="B24" s="908"/>
      <c r="C24" s="923"/>
      <c r="D24" s="929"/>
      <c r="E24" s="929"/>
      <c r="F24" s="923"/>
      <c r="G24" s="908"/>
      <c r="H24" s="908"/>
      <c r="I24" s="908"/>
      <c r="J24" s="908"/>
      <c r="K24" s="908"/>
      <c r="L24" s="908"/>
      <c r="M24" s="908"/>
      <c r="N24" s="929"/>
    </row>
    <row r="25" spans="1:14" s="919" customFormat="1">
      <c r="A25" s="908"/>
      <c r="B25" s="908"/>
      <c r="C25" s="923"/>
      <c r="D25" s="929"/>
      <c r="E25" s="929"/>
      <c r="F25" s="923"/>
      <c r="G25" s="908"/>
      <c r="H25" s="908"/>
      <c r="I25" s="908"/>
      <c r="J25" s="908"/>
      <c r="K25" s="908"/>
      <c r="L25" s="908"/>
      <c r="M25" s="908"/>
      <c r="N25" s="929"/>
    </row>
    <row r="26" spans="1:14" ht="13.8">
      <c r="A26" s="957" t="s">
        <v>1869</v>
      </c>
      <c r="B26" s="934"/>
      <c r="C26" s="923"/>
      <c r="D26" s="929"/>
      <c r="E26" s="929"/>
      <c r="F26" s="923"/>
      <c r="G26" s="934"/>
      <c r="H26" s="930"/>
      <c r="I26" s="930"/>
      <c r="J26" s="930"/>
      <c r="K26" s="930"/>
      <c r="L26" s="930"/>
    </row>
    <row r="27" spans="1:14" ht="13.8">
      <c r="A27" s="1389"/>
      <c r="B27" s="934"/>
      <c r="C27" s="923"/>
      <c r="D27" s="929"/>
      <c r="E27" s="929"/>
      <c r="F27" s="923"/>
      <c r="G27" s="934"/>
      <c r="H27" s="930"/>
      <c r="I27" s="930"/>
      <c r="J27" s="930"/>
      <c r="K27" s="930"/>
      <c r="L27" s="930"/>
    </row>
    <row r="28" spans="1:14" ht="15">
      <c r="A28" s="909" t="s">
        <v>1359</v>
      </c>
      <c r="B28" s="923" t="s">
        <v>3222</v>
      </c>
      <c r="C28" s="909" t="s">
        <v>1416</v>
      </c>
      <c r="D28" s="929"/>
      <c r="E28" s="929"/>
      <c r="F28" s="923" t="s">
        <v>1361</v>
      </c>
      <c r="H28" s="1390"/>
      <c r="I28" s="1390"/>
      <c r="J28" s="1390"/>
      <c r="K28" s="1390"/>
      <c r="L28" s="1390"/>
      <c r="M28" s="941" t="s">
        <v>1931</v>
      </c>
    </row>
    <row r="29" spans="1:14" ht="15">
      <c r="A29" s="909" t="s">
        <v>1390</v>
      </c>
      <c r="B29" s="923" t="s">
        <v>3223</v>
      </c>
      <c r="C29" s="909" t="s">
        <v>1416</v>
      </c>
      <c r="D29" s="929"/>
      <c r="E29" s="929"/>
      <c r="F29" s="923" t="s">
        <v>1361</v>
      </c>
      <c r="H29" s="1390"/>
      <c r="I29" s="1390"/>
      <c r="J29" s="1390"/>
      <c r="K29" s="1390"/>
      <c r="L29" s="1390"/>
      <c r="M29" s="941" t="s">
        <v>1900</v>
      </c>
    </row>
    <row r="30" spans="1:14" s="946" customFormat="1" ht="15">
      <c r="A30" s="943" t="s">
        <v>1415</v>
      </c>
      <c r="B30" s="942" t="s">
        <v>3221</v>
      </c>
      <c r="C30" s="943" t="s">
        <v>1416</v>
      </c>
      <c r="D30" s="944"/>
      <c r="E30" s="944"/>
      <c r="F30" s="945" t="s">
        <v>1361</v>
      </c>
      <c r="H30" s="681">
        <f>H28-H29</f>
        <v>0</v>
      </c>
      <c r="I30" s="681">
        <f>I28-I29</f>
        <v>0</v>
      </c>
      <c r="J30" s="681">
        <f>J28-J29</f>
        <v>0</v>
      </c>
      <c r="K30" s="681">
        <f>K28-K29</f>
        <v>0</v>
      </c>
      <c r="L30" s="681">
        <f>L28-L29</f>
        <v>0</v>
      </c>
      <c r="M30" s="941"/>
    </row>
    <row r="31" spans="1:14" s="946" customFormat="1" ht="13.2">
      <c r="A31" s="943"/>
      <c r="B31" s="942"/>
      <c r="C31" s="943"/>
      <c r="D31" s="944"/>
      <c r="E31" s="944"/>
      <c r="F31" s="945"/>
      <c r="M31" s="941"/>
    </row>
    <row r="32" spans="1:14" s="946" customFormat="1" ht="13.2">
      <c r="A32" s="943"/>
      <c r="B32" s="942"/>
      <c r="C32" s="943"/>
      <c r="D32" s="944"/>
      <c r="E32" s="944"/>
      <c r="F32" s="945"/>
      <c r="M32" s="941"/>
    </row>
    <row r="33" spans="1:13">
      <c r="A33" s="936" t="s">
        <v>1401</v>
      </c>
      <c r="D33" s="929"/>
      <c r="E33" s="929"/>
      <c r="G33" s="946"/>
      <c r="H33" s="946"/>
      <c r="I33" s="946"/>
      <c r="J33" s="946"/>
      <c r="K33" s="946"/>
      <c r="L33" s="946"/>
    </row>
    <row r="34" spans="1:13">
      <c r="A34" s="940"/>
      <c r="B34" s="905"/>
      <c r="C34" s="923"/>
      <c r="D34" s="929"/>
      <c r="E34" s="929"/>
      <c r="F34" s="923"/>
      <c r="G34" s="905"/>
    </row>
    <row r="35" spans="1:13" ht="15">
      <c r="A35" s="909" t="s">
        <v>1359</v>
      </c>
      <c r="B35" s="911" t="s">
        <v>1956</v>
      </c>
      <c r="C35" s="909" t="s">
        <v>1380</v>
      </c>
      <c r="D35" s="929"/>
      <c r="E35" s="929"/>
      <c r="F35" s="923" t="s">
        <v>1361</v>
      </c>
      <c r="H35" s="1305"/>
      <c r="I35" s="1305"/>
      <c r="J35" s="1305"/>
      <c r="K35" s="1305"/>
      <c r="L35" s="1305"/>
      <c r="M35" s="941" t="s">
        <v>1964</v>
      </c>
    </row>
    <row r="36" spans="1:13" ht="15">
      <c r="A36" s="909" t="s">
        <v>1362</v>
      </c>
      <c r="B36" s="911" t="s">
        <v>1957</v>
      </c>
      <c r="C36" s="909" t="s">
        <v>1380</v>
      </c>
      <c r="D36" s="929"/>
      <c r="E36" s="929"/>
      <c r="F36" s="923" t="s">
        <v>1361</v>
      </c>
      <c r="H36" s="1305"/>
      <c r="I36" s="1305"/>
      <c r="J36" s="1305"/>
      <c r="K36" s="1305"/>
      <c r="L36" s="1305"/>
      <c r="M36" s="941" t="s">
        <v>1900</v>
      </c>
    </row>
    <row r="37" spans="1:13" s="946" customFormat="1" ht="25.2">
      <c r="A37" s="943" t="s">
        <v>1401</v>
      </c>
      <c r="B37" s="945" t="s">
        <v>1958</v>
      </c>
      <c r="C37" s="943" t="s">
        <v>1380</v>
      </c>
      <c r="D37" s="944"/>
      <c r="E37" s="944"/>
      <c r="F37" s="945" t="s">
        <v>1361</v>
      </c>
      <c r="H37" s="681">
        <f>H35-H36</f>
        <v>0</v>
      </c>
      <c r="I37" s="681">
        <f>I35-I36</f>
        <v>0</v>
      </c>
      <c r="J37" s="681">
        <f>J35-J36</f>
        <v>0</v>
      </c>
      <c r="K37" s="681">
        <f>K35-K36</f>
        <v>0</v>
      </c>
      <c r="L37" s="681">
        <f>L35-L36</f>
        <v>0</v>
      </c>
    </row>
    <row r="38" spans="1:13">
      <c r="C38" s="923"/>
      <c r="D38" s="929"/>
      <c r="E38" s="929"/>
      <c r="F38" s="923"/>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showGridLines="0" zoomScale="90" zoomScaleNormal="90" workbookViewId="0">
      <pane ySplit="5" topLeftCell="A6" activePane="bottomLeft" state="frozen"/>
      <selection activeCell="F30" sqref="F30"/>
      <selection pane="bottomLeft" activeCell="F38" sqref="F38"/>
    </sheetView>
  </sheetViews>
  <sheetFormatPr defaultColWidth="10.21875" defaultRowHeight="13.2"/>
  <cols>
    <col min="1" max="1" width="63.21875" style="974" customWidth="1"/>
    <col min="2" max="2" width="11" style="974" bestFit="1" customWidth="1"/>
    <col min="3" max="3" width="8.21875" style="974" customWidth="1"/>
    <col min="4" max="4" width="5.21875" style="974" customWidth="1"/>
    <col min="5" max="5" width="10.44140625" style="974" bestFit="1" customWidth="1"/>
    <col min="6" max="7" width="11.44140625" style="974" bestFit="1" customWidth="1"/>
    <col min="8" max="12" width="10.77734375" style="974" bestFit="1" customWidth="1"/>
    <col min="13" max="13" width="36" style="974" customWidth="1"/>
    <col min="14" max="16384" width="10.21875" style="974"/>
  </cols>
  <sheetData>
    <row r="1" spans="1:23" s="968" customFormat="1" ht="15.6">
      <c r="A1" s="899" t="s">
        <v>1351</v>
      </c>
      <c r="B1" s="965"/>
      <c r="C1" s="965"/>
      <c r="D1" s="965"/>
      <c r="E1" s="966"/>
      <c r="F1" s="966"/>
      <c r="G1" s="966"/>
      <c r="H1" s="966"/>
      <c r="I1" s="967"/>
      <c r="J1" s="967"/>
      <c r="K1" s="967"/>
      <c r="L1" s="967"/>
    </row>
    <row r="2" spans="1:23" s="968" customFormat="1" ht="15.6">
      <c r="A2" s="899"/>
      <c r="B2" s="969"/>
      <c r="C2" s="969"/>
      <c r="D2" s="969"/>
      <c r="E2" s="967"/>
      <c r="F2" s="967"/>
      <c r="G2" s="967"/>
      <c r="H2" s="967"/>
      <c r="I2" s="967"/>
      <c r="J2" s="967"/>
      <c r="K2" s="967"/>
      <c r="L2" s="967"/>
    </row>
    <row r="3" spans="1:23" s="968" customFormat="1" ht="34.200000000000003" customHeight="1">
      <c r="A3" s="969" t="s">
        <v>1417</v>
      </c>
      <c r="B3" s="969"/>
      <c r="C3" s="969"/>
      <c r="D3" s="969"/>
      <c r="E3" s="967"/>
      <c r="F3" s="967"/>
      <c r="G3" s="967"/>
      <c r="H3" s="967"/>
      <c r="I3" s="967"/>
      <c r="J3" s="967"/>
      <c r="K3" s="967"/>
      <c r="L3" s="967"/>
    </row>
    <row r="4" spans="1:23" ht="15.6" thickBot="1">
      <c r="A4" s="905" t="s">
        <v>1967</v>
      </c>
      <c r="B4" s="970"/>
      <c r="C4" s="970"/>
      <c r="D4" s="971"/>
      <c r="E4" s="972"/>
      <c r="F4" s="972"/>
      <c r="G4" s="972"/>
      <c r="H4" s="972"/>
      <c r="I4" s="972"/>
      <c r="J4" s="972"/>
      <c r="K4" s="972"/>
      <c r="L4" s="972"/>
      <c r="M4" s="973"/>
    </row>
    <row r="5" spans="1:23" ht="18" thickBot="1">
      <c r="A5" s="975"/>
      <c r="B5" s="970"/>
      <c r="C5" s="970"/>
      <c r="D5" s="970"/>
      <c r="F5" s="976"/>
      <c r="G5" s="976"/>
      <c r="H5" s="977" t="s">
        <v>1353</v>
      </c>
      <c r="I5" s="977" t="s">
        <v>1354</v>
      </c>
      <c r="J5" s="977" t="s">
        <v>1355</v>
      </c>
      <c r="K5" s="977" t="s">
        <v>1356</v>
      </c>
      <c r="L5" s="977" t="s">
        <v>1357</v>
      </c>
      <c r="M5" s="978"/>
      <c r="O5" s="1538" t="s">
        <v>63</v>
      </c>
      <c r="P5" s="1539"/>
      <c r="Q5" s="1473">
        <v>2022</v>
      </c>
      <c r="S5" s="977" t="s">
        <v>1353</v>
      </c>
      <c r="T5" s="977" t="s">
        <v>1354</v>
      </c>
      <c r="U5" s="977" t="s">
        <v>1355</v>
      </c>
      <c r="V5" s="977" t="s">
        <v>1356</v>
      </c>
      <c r="W5" s="977" t="s">
        <v>1357</v>
      </c>
    </row>
    <row r="6" spans="1:23" ht="13.8">
      <c r="A6" s="971"/>
      <c r="B6" s="971"/>
      <c r="C6" s="971"/>
      <c r="D6" s="971"/>
      <c r="E6" s="971"/>
      <c r="F6" s="976"/>
      <c r="G6" s="976"/>
      <c r="H6" s="1474">
        <v>2022</v>
      </c>
      <c r="I6" s="1474">
        <v>2023</v>
      </c>
      <c r="J6" s="1474">
        <v>2024</v>
      </c>
      <c r="K6" s="1474">
        <v>2025</v>
      </c>
      <c r="L6" s="1475">
        <v>2026</v>
      </c>
      <c r="M6" s="980"/>
      <c r="N6" s="971"/>
      <c r="S6" s="1474">
        <v>2022</v>
      </c>
      <c r="T6" s="1474">
        <v>2023</v>
      </c>
      <c r="U6" s="1474">
        <v>2024</v>
      </c>
      <c r="V6" s="1474">
        <v>2025</v>
      </c>
      <c r="W6" s="1474">
        <v>2026</v>
      </c>
    </row>
    <row r="7" spans="1:23" ht="13.8">
      <c r="A7" s="981" t="s">
        <v>1418</v>
      </c>
      <c r="B7" s="982"/>
      <c r="C7" s="968"/>
      <c r="D7" s="971"/>
      <c r="E7" s="971"/>
      <c r="F7" s="968"/>
      <c r="G7" s="978"/>
      <c r="H7" s="978"/>
      <c r="I7" s="978"/>
      <c r="J7" s="978"/>
      <c r="K7" s="978"/>
      <c r="L7" s="978"/>
      <c r="M7" s="968"/>
      <c r="N7" s="971"/>
    </row>
    <row r="8" spans="1:23" ht="13.8">
      <c r="A8" s="983"/>
      <c r="B8" s="982"/>
      <c r="C8" s="968"/>
      <c r="D8" s="971"/>
      <c r="E8" s="971"/>
      <c r="F8" s="968"/>
      <c r="G8" s="978"/>
      <c r="H8" s="81" t="s">
        <v>3277</v>
      </c>
      <c r="I8" s="978"/>
      <c r="J8" s="978"/>
      <c r="K8" s="978"/>
      <c r="L8" s="978"/>
      <c r="M8" s="968"/>
      <c r="N8" s="971"/>
      <c r="S8" s="81" t="s">
        <v>3278</v>
      </c>
    </row>
    <row r="9" spans="1:23" ht="15.6" customHeight="1">
      <c r="A9" s="984" t="s">
        <v>1419</v>
      </c>
      <c r="B9" s="984" t="s">
        <v>1968</v>
      </c>
      <c r="C9" s="984" t="s">
        <v>1420</v>
      </c>
      <c r="E9" s="968"/>
      <c r="F9" s="985" t="s">
        <v>1872</v>
      </c>
      <c r="G9" s="968"/>
      <c r="H9" s="987" cm="1">
        <f t="array" ref="H9:L9">TOLFt</f>
        <v>0</v>
      </c>
      <c r="I9" s="987">
        <v>0</v>
      </c>
      <c r="J9" s="987">
        <v>0</v>
      </c>
      <c r="K9" s="987">
        <v>0</v>
      </c>
      <c r="L9" s="987">
        <v>0</v>
      </c>
      <c r="M9" s="1540" t="s">
        <v>1969</v>
      </c>
      <c r="S9" s="1003">
        <f>IF(AND('4.18 - Inflation update'!$C$7="YES",S$6&gt;$Q$5),(H9*(1+'4.18 - Inflation update'!F$26)),IF('4.18 - Inflation update'!$C$7="NO",0,INDEX($H9:$L9,MATCH(S$6,$H$6:$L$6))))</f>
        <v>0</v>
      </c>
      <c r="T9" s="1003">
        <f>IF(AND('4.18 - Inflation update'!$C$7="YES",T$6&gt;$Q$5),(I9*(1+'4.18 - Inflation update'!G$26)),IF('4.18 - Inflation update'!$C$7="NO",0,INDEX($H9:$L9,MATCH(T$6,$H$6:$L$6))))</f>
        <v>0</v>
      </c>
      <c r="U9" s="1003">
        <f>IF(AND('4.18 - Inflation update'!$C$7="YES",U$6&gt;$Q$5),(J9*(1+'4.18 - Inflation update'!H$26)),IF('4.18 - Inflation update'!$C$7="NO",0,INDEX($H9:$L9,MATCH(U$6,$H$6:$L$6))))</f>
        <v>0</v>
      </c>
      <c r="V9" s="1003">
        <f>IF(AND('4.18 - Inflation update'!$C$7="YES",V$6&gt;$Q$5),(K9*(1+'4.18 - Inflation update'!I$26)),IF('4.18 - Inflation update'!$C$7="NO",0,INDEX($H9:$L9,MATCH(V$6,$H$6:$L$6))))</f>
        <v>0</v>
      </c>
      <c r="W9" s="1003">
        <f>IF(AND('4.18 - Inflation update'!$C$7="YES",W$6&gt;$Q$5),(L9*(1+'4.18 - Inflation update'!J$26)),IF('4.18 - Inflation update'!$C$7="NO",0,INDEX($H9:$L9,MATCH(W$6,$H$6:$L$6))))</f>
        <v>0</v>
      </c>
    </row>
    <row r="10" spans="1:23" ht="15.6">
      <c r="A10" s="984" t="s">
        <v>1421</v>
      </c>
      <c r="B10" s="984" t="s">
        <v>1970</v>
      </c>
      <c r="C10" s="984" t="s">
        <v>1420</v>
      </c>
      <c r="E10" s="968"/>
      <c r="F10" s="985" t="s">
        <v>1872</v>
      </c>
      <c r="G10" s="968"/>
      <c r="H10" s="987" cm="1">
        <f t="array" ref="H10:L10">TORBt</f>
        <v>0</v>
      </c>
      <c r="I10" s="987">
        <v>0</v>
      </c>
      <c r="J10" s="987">
        <v>0</v>
      </c>
      <c r="K10" s="987">
        <v>0</v>
      </c>
      <c r="L10" s="987">
        <v>0</v>
      </c>
      <c r="M10" s="1540"/>
      <c r="S10" s="1003">
        <f>IF(AND('4.18 - Inflation update'!$C$7="YES",S$6&gt;$Q$5),(H10*(1+'4.18 - Inflation update'!F$26)),IF('4.18 - Inflation update'!$C$7="NO",0,INDEX($H10:$L10,MATCH(S$6,$H$6:$L$6))))</f>
        <v>0</v>
      </c>
      <c r="T10" s="1003">
        <f>IF(AND('4.18 - Inflation update'!$C$7="YES",T$6&gt;$Q$5),(I10*(1+'4.18 - Inflation update'!G$26)),IF('4.18 - Inflation update'!$C$7="NO",0,INDEX($H10:$L10,MATCH(T$6,$H$6:$L$6))))</f>
        <v>0</v>
      </c>
      <c r="U10" s="1003">
        <f>IF(AND('4.18 - Inflation update'!$C$7="YES",U$6&gt;$Q$5),(J10*(1+'4.18 - Inflation update'!H$26)),IF('4.18 - Inflation update'!$C$7="NO",0,INDEX($H10:$L10,MATCH(U$6,$H$6:$L$6))))</f>
        <v>0</v>
      </c>
      <c r="V10" s="1003">
        <f>IF(AND('4.18 - Inflation update'!$C$7="YES",V$6&gt;$Q$5),(K10*(1+'4.18 - Inflation update'!I$26)),IF('4.18 - Inflation update'!$C$7="NO",0,INDEX($H10:$L10,MATCH(V$6,$H$6:$L$6))))</f>
        <v>0</v>
      </c>
      <c r="W10" s="1003">
        <f>IF(AND('4.18 - Inflation update'!$C$7="YES",W$6&gt;$Q$5),(L10*(1+'4.18 - Inflation update'!J$26)),IF('4.18 - Inflation update'!$C$7="NO",0,INDEX($H10:$L10,MATCH(W$6,$H$6:$L$6))))</f>
        <v>0</v>
      </c>
    </row>
    <row r="11" spans="1:23" ht="15.6">
      <c r="A11" s="985" t="s">
        <v>1422</v>
      </c>
      <c r="B11" s="985" t="s">
        <v>1971</v>
      </c>
      <c r="C11" s="984" t="s">
        <v>1420</v>
      </c>
      <c r="E11" s="968"/>
      <c r="F11" s="985" t="s">
        <v>1361</v>
      </c>
      <c r="G11" s="968"/>
      <c r="H11" s="987" cm="1">
        <f t="array" ref="H11:L11">TOEDEt</f>
        <v>0</v>
      </c>
      <c r="I11" s="987">
        <v>0</v>
      </c>
      <c r="J11" s="987">
        <v>0</v>
      </c>
      <c r="K11" s="987">
        <v>0</v>
      </c>
      <c r="L11" s="987">
        <v>0</v>
      </c>
      <c r="M11" s="1476"/>
      <c r="S11" s="1481">
        <f>H11</f>
        <v>0</v>
      </c>
      <c r="T11" s="1481">
        <f t="shared" ref="T11:W11" si="0">I11</f>
        <v>0</v>
      </c>
      <c r="U11" s="1481">
        <f t="shared" si="0"/>
        <v>0</v>
      </c>
      <c r="V11" s="1481">
        <f t="shared" si="0"/>
        <v>0</v>
      </c>
      <c r="W11" s="1481">
        <f t="shared" si="0"/>
        <v>0</v>
      </c>
    </row>
    <row r="12" spans="1:23" ht="15.6">
      <c r="A12" s="985" t="s">
        <v>1424</v>
      </c>
      <c r="B12" s="985" t="s">
        <v>1972</v>
      </c>
      <c r="C12" s="984" t="s">
        <v>1420</v>
      </c>
      <c r="E12" s="968"/>
      <c r="F12" s="985" t="s">
        <v>1872</v>
      </c>
      <c r="G12" s="968"/>
      <c r="H12" s="987" cm="1">
        <f t="array" ref="H12:L12">TOOPTCt</f>
        <v>0</v>
      </c>
      <c r="I12" s="987">
        <v>0</v>
      </c>
      <c r="J12" s="987">
        <v>0</v>
      </c>
      <c r="K12" s="987">
        <v>0</v>
      </c>
      <c r="L12" s="987">
        <v>0</v>
      </c>
      <c r="M12" s="1541" t="s">
        <v>1969</v>
      </c>
      <c r="S12" s="1003">
        <f>IF(AND('4.18 - Inflation update'!$C$7="YES",S$6&gt;$Q$5),(H12*(1+'4.18 - Inflation update'!F$26)),IF('4.18 - Inflation update'!$C$7="NO",0,INDEX($H12:$L12,MATCH(S$6,$H$6:$L$6))))</f>
        <v>0</v>
      </c>
      <c r="T12" s="1003">
        <f>IF(AND('4.18 - Inflation update'!$C$7="YES",T$6&gt;$Q$5),(I12*(1+'4.18 - Inflation update'!G$26)),IF('4.18 - Inflation update'!$C$7="NO",0,INDEX($H12:$L12,MATCH(T$6,$H$6:$L$6))))</f>
        <v>0</v>
      </c>
      <c r="U12" s="1003">
        <f>IF(AND('4.18 - Inflation update'!$C$7="YES",U$6&gt;$Q$5),(J12*(1+'4.18 - Inflation update'!H$26)),IF('4.18 - Inflation update'!$C$7="NO",0,INDEX($H12:$L12,MATCH(U$6,$H$6:$L$6))))</f>
        <v>0</v>
      </c>
      <c r="V12" s="1003">
        <f>IF(AND('4.18 - Inflation update'!$C$7="YES",V$6&gt;$Q$5),(K12*(1+'4.18 - Inflation update'!I$26)),IF('4.18 - Inflation update'!$C$7="NO",0,INDEX($H12:$L12,MATCH(V$6,$H$6:$L$6))))</f>
        <v>0</v>
      </c>
      <c r="W12" s="1003">
        <f>IF(AND('4.18 - Inflation update'!$C$7="YES",W$6&gt;$Q$5),(L12*(1+'4.18 - Inflation update'!J$26)),IF('4.18 - Inflation update'!$C$7="NO",0,INDEX($H12:$L12,MATCH(W$6,$H$6:$L$6))))</f>
        <v>0</v>
      </c>
    </row>
    <row r="13" spans="1:23" ht="15.6">
      <c r="A13" s="985" t="s">
        <v>1425</v>
      </c>
      <c r="B13" s="985" t="s">
        <v>1973</v>
      </c>
      <c r="C13" s="984" t="s">
        <v>1420</v>
      </c>
      <c r="E13" s="968"/>
      <c r="F13" s="985" t="s">
        <v>1872</v>
      </c>
      <c r="G13" s="968"/>
      <c r="H13" s="987" cm="1">
        <f t="array" ref="H13:L13">TOPTVt</f>
        <v>0</v>
      </c>
      <c r="I13" s="987">
        <v>0</v>
      </c>
      <c r="J13" s="987">
        <v>0</v>
      </c>
      <c r="K13" s="987">
        <v>0</v>
      </c>
      <c r="L13" s="987">
        <v>0</v>
      </c>
      <c r="M13" s="1542"/>
      <c r="S13" s="1003">
        <f>IF(AND('4.18 - Inflation update'!$C$7="YES",S$6&gt;$Q$5),(H13*(1+'4.18 - Inflation update'!F$26)),IF('4.18 - Inflation update'!$C$7="NO",0,INDEX($H13:$L13,MATCH(S$6,$H$6:$L$6))))</f>
        <v>0</v>
      </c>
      <c r="T13" s="1003">
        <f>IF(AND('4.18 - Inflation update'!$C$7="YES",T$6&gt;$Q$5),(I13*(1+'4.18 - Inflation update'!G$26)),IF('4.18 - Inflation update'!$C$7="NO",0,INDEX($H13:$L13,MATCH(T$6,$H$6:$L$6))))</f>
        <v>0</v>
      </c>
      <c r="U13" s="1003">
        <f>IF(AND('4.18 - Inflation update'!$C$7="YES",U$6&gt;$Q$5),(J13*(1+'4.18 - Inflation update'!H$26)),IF('4.18 - Inflation update'!$C$7="NO",0,INDEX($H13:$L13,MATCH(U$6,$H$6:$L$6))))</f>
        <v>0</v>
      </c>
      <c r="V13" s="1003">
        <f>IF(AND('4.18 - Inflation update'!$C$7="YES",V$6&gt;$Q$5),(K13*(1+'4.18 - Inflation update'!I$26)),IF('4.18 - Inflation update'!$C$7="NO",0,INDEX($H13:$L13,MATCH(V$6,$H$6:$L$6))))</f>
        <v>0</v>
      </c>
      <c r="W13" s="1003">
        <f>IF(AND('4.18 - Inflation update'!$C$7="YES",W$6&gt;$Q$5),(L13*(1+'4.18 - Inflation update'!J$26)),IF('4.18 - Inflation update'!$C$7="NO",0,INDEX($H13:$L13,MATCH(W$6,$H$6:$L$6))))</f>
        <v>0</v>
      </c>
    </row>
    <row r="14" spans="1:23" ht="15.6">
      <c r="A14" s="985" t="s">
        <v>1426</v>
      </c>
      <c r="B14" s="985" t="s">
        <v>1974</v>
      </c>
      <c r="C14" s="984" t="s">
        <v>1427</v>
      </c>
      <c r="E14" s="968"/>
      <c r="F14" s="985" t="s">
        <v>1361</v>
      </c>
      <c r="G14" s="968"/>
      <c r="H14" s="987">
        <f>H27</f>
        <v>6.5662095682106445</v>
      </c>
      <c r="I14" s="987">
        <f t="shared" ref="I14:L14" si="1">I27</f>
        <v>6.3651571684263457</v>
      </c>
      <c r="J14" s="987">
        <f t="shared" si="1"/>
        <v>6.2766211162093901</v>
      </c>
      <c r="K14" s="987">
        <f t="shared" si="1"/>
        <v>6.3356670516854097</v>
      </c>
      <c r="L14" s="987">
        <f t="shared" si="1"/>
        <v>6.2120807552946236</v>
      </c>
      <c r="M14" s="1477"/>
      <c r="S14" s="1481">
        <f>H14</f>
        <v>6.5662095682106445</v>
      </c>
      <c r="T14" s="1481">
        <f t="shared" ref="T14:W14" si="2">I14</f>
        <v>6.3651571684263457</v>
      </c>
      <c r="U14" s="1481">
        <f t="shared" si="2"/>
        <v>6.2766211162093901</v>
      </c>
      <c r="V14" s="1481">
        <f t="shared" si="2"/>
        <v>6.3356670516854097</v>
      </c>
      <c r="W14" s="1481">
        <f t="shared" si="2"/>
        <v>6.2120807552946236</v>
      </c>
    </row>
    <row r="15" spans="1:23" ht="15.6">
      <c r="A15" s="984" t="s">
        <v>1428</v>
      </c>
      <c r="B15" s="984" t="s">
        <v>1975</v>
      </c>
      <c r="C15" s="984" t="s">
        <v>1420</v>
      </c>
      <c r="E15" s="968"/>
      <c r="F15" s="985" t="s">
        <v>1361</v>
      </c>
      <c r="G15" s="968"/>
      <c r="H15" s="987">
        <f>H52</f>
        <v>4.05</v>
      </c>
      <c r="I15" s="987">
        <f t="shared" ref="I15:L15" si="3">I52</f>
        <v>4.05</v>
      </c>
      <c r="J15" s="987">
        <f t="shared" si="3"/>
        <v>4.05</v>
      </c>
      <c r="K15" s="987">
        <f t="shared" si="3"/>
        <v>0</v>
      </c>
      <c r="L15" s="987">
        <f t="shared" si="3"/>
        <v>0</v>
      </c>
      <c r="M15" s="1477"/>
      <c r="Q15" s="1483"/>
      <c r="S15" s="1481">
        <f>H15</f>
        <v>4.05</v>
      </c>
      <c r="T15" s="1481">
        <f t="shared" ref="T15" si="4">I15</f>
        <v>4.05</v>
      </c>
      <c r="U15" s="1481">
        <f t="shared" ref="U15" si="5">J15</f>
        <v>4.05</v>
      </c>
      <c r="V15" s="1481">
        <f t="shared" ref="V15" si="6">K15</f>
        <v>0</v>
      </c>
      <c r="W15" s="1481">
        <f t="shared" ref="W15" si="7">L15</f>
        <v>0</v>
      </c>
    </row>
    <row r="16" spans="1:23" ht="15.6">
      <c r="A16" s="984" t="s">
        <v>1834</v>
      </c>
      <c r="B16" s="984" t="s">
        <v>1976</v>
      </c>
      <c r="C16" s="984" t="s">
        <v>1420</v>
      </c>
      <c r="E16" s="968"/>
      <c r="F16" s="985" t="s">
        <v>1872</v>
      </c>
      <c r="G16" s="968"/>
      <c r="H16" s="1478" cm="1">
        <f t="array" ref="H16:L16">TONZPSt</f>
        <v>0</v>
      </c>
      <c r="I16" s="1478">
        <v>0</v>
      </c>
      <c r="J16" s="1478">
        <v>0</v>
      </c>
      <c r="K16" s="1478">
        <v>0</v>
      </c>
      <c r="L16" s="1482">
        <v>0</v>
      </c>
      <c r="M16" s="1541" t="s">
        <v>1969</v>
      </c>
      <c r="S16" s="1003">
        <f>IF(AND('4.18 - Inflation update'!$C$7="YES",S$6&gt;$Q$5),(H16*(1+'4.18 - Inflation update'!F$26)),IF('4.18 - Inflation update'!$C$7="NO",0,INDEX($H16:$L16,MATCH(S$6,$H$6:$L$6))))</f>
        <v>0</v>
      </c>
      <c r="T16" s="1003">
        <f>IF(AND('4.18 - Inflation update'!$C$7="YES",T$6&gt;$Q$5),(I16*(1+'4.18 - Inflation update'!G$26)),IF('4.18 - Inflation update'!$C$7="NO",0,INDEX($H16:$L16,MATCH(T$6,$H$6:$L$6))))</f>
        <v>0</v>
      </c>
      <c r="U16" s="1003">
        <f>IF(AND('4.18 - Inflation update'!$C$7="YES",U$6&gt;$Q$5),(J16*(1+'4.18 - Inflation update'!H$26)),IF('4.18 - Inflation update'!$C$7="NO",0,INDEX($H16:$L16,MATCH(U$6,$H$6:$L$6))))</f>
        <v>0</v>
      </c>
      <c r="V16" s="1003">
        <f>IF(AND('4.18 - Inflation update'!$C$7="YES",V$6&gt;$Q$5),(K16*(1+'4.18 - Inflation update'!I$26)),IF('4.18 - Inflation update'!$C$7="NO",0,INDEX($H16:$L16,MATCH(V$6,$H$6:$L$6))))</f>
        <v>0</v>
      </c>
      <c r="W16" s="1003">
        <f>IF(AND('4.18 - Inflation update'!$C$7="YES",W$6&gt;$Q$5),(L16*(1+'4.18 - Inflation update'!J$26)),IF('4.18 - Inflation update'!$C$7="NO",0,INDEX($H16:$L16,MATCH(W$6,$H$6:$L$6))))</f>
        <v>0</v>
      </c>
    </row>
    <row r="17" spans="1:16" ht="23.25" customHeight="1">
      <c r="M17" s="1543"/>
    </row>
    <row r="18" spans="1:16" ht="13.8" thickBot="1">
      <c r="B18" s="988"/>
    </row>
    <row r="19" spans="1:16" ht="13.8">
      <c r="A19" s="989" t="s">
        <v>1435</v>
      </c>
      <c r="B19" s="990"/>
      <c r="C19" s="990"/>
      <c r="D19" s="990"/>
      <c r="E19" s="990"/>
      <c r="F19" s="990"/>
      <c r="G19" s="990"/>
      <c r="H19" s="990"/>
      <c r="I19" s="990"/>
      <c r="J19" s="990"/>
      <c r="K19" s="990"/>
      <c r="L19" s="990"/>
      <c r="M19" s="990"/>
      <c r="N19" s="990"/>
      <c r="O19" s="990"/>
      <c r="P19" s="991"/>
    </row>
    <row r="20" spans="1:16" ht="13.8">
      <c r="A20" s="1000"/>
      <c r="P20" s="993"/>
    </row>
    <row r="21" spans="1:16" ht="13.8">
      <c r="A21" s="1000"/>
      <c r="P21" s="993"/>
    </row>
    <row r="22" spans="1:16">
      <c r="A22" s="1001"/>
      <c r="P22" s="993"/>
    </row>
    <row r="23" spans="1:16">
      <c r="A23" s="1001"/>
      <c r="P23" s="993"/>
    </row>
    <row r="24" spans="1:16" ht="15.6">
      <c r="A24" s="992" t="s">
        <v>1436</v>
      </c>
      <c r="B24" s="988" t="s">
        <v>1978</v>
      </c>
      <c r="C24" s="1002" t="s">
        <v>1427</v>
      </c>
      <c r="F24" s="974" t="s">
        <v>1872</v>
      </c>
      <c r="H24" s="987">
        <f>'2.1 Revenue_Interface'!AB70</f>
        <v>0</v>
      </c>
      <c r="I24" s="987">
        <f>'2.1 Revenue_Interface'!AC70</f>
        <v>0</v>
      </c>
      <c r="J24" s="987">
        <f>'2.1 Revenue_Interface'!AD70</f>
        <v>0</v>
      </c>
      <c r="K24" s="987">
        <f>'2.1 Revenue_Interface'!AE70</f>
        <v>0</v>
      </c>
      <c r="L24" s="987">
        <f>'2.1 Revenue_Interface'!AF70</f>
        <v>0</v>
      </c>
      <c r="M24" s="941" t="s">
        <v>1979</v>
      </c>
      <c r="P24" s="993"/>
    </row>
    <row r="25" spans="1:16" ht="15.6">
      <c r="A25" s="1001" t="s">
        <v>1437</v>
      </c>
      <c r="B25" s="968" t="s">
        <v>1980</v>
      </c>
      <c r="C25" s="1002" t="s">
        <v>1427</v>
      </c>
      <c r="F25" s="974" t="s">
        <v>1872</v>
      </c>
      <c r="H25" s="1003">
        <f>H35</f>
        <v>6.9887735126849977</v>
      </c>
      <c r="I25" s="1003">
        <f>I35</f>
        <v>7.0148914138404859</v>
      </c>
      <c r="J25" s="1003">
        <f t="shared" ref="J25:L25" si="8">J35</f>
        <v>7.0853989832502284</v>
      </c>
      <c r="K25" s="1003">
        <f t="shared" si="8"/>
        <v>7.3000279849035028</v>
      </c>
      <c r="L25" s="1003">
        <f t="shared" si="8"/>
        <v>7.2986713508040797</v>
      </c>
      <c r="P25" s="993"/>
    </row>
    <row r="26" spans="1:16" ht="15.6">
      <c r="A26" s="1001" t="s">
        <v>1438</v>
      </c>
      <c r="B26" s="968" t="s">
        <v>1981</v>
      </c>
      <c r="C26" s="1002" t="s">
        <v>1427</v>
      </c>
      <c r="F26" s="974" t="s">
        <v>1872</v>
      </c>
      <c r="H26" s="1003">
        <f>H43</f>
        <v>0.10525261314284635</v>
      </c>
      <c r="I26" s="1003">
        <f t="shared" ref="I26:L26" si="9">I43</f>
        <v>0.10693432033293425</v>
      </c>
      <c r="J26" s="1003">
        <f t="shared" si="9"/>
        <v>0.10883869405914331</v>
      </c>
      <c r="K26" s="1003">
        <f t="shared" si="9"/>
        <v>0.11094267454260642</v>
      </c>
      <c r="L26" s="1003">
        <f t="shared" si="9"/>
        <v>0.11315769536130356</v>
      </c>
      <c r="P26" s="993"/>
    </row>
    <row r="27" spans="1:16" ht="15.6">
      <c r="A27" s="994" t="s">
        <v>1440</v>
      </c>
      <c r="B27" s="981" t="s">
        <v>1982</v>
      </c>
      <c r="C27" s="1004" t="s">
        <v>1427</v>
      </c>
      <c r="D27" s="981"/>
      <c r="E27" s="981"/>
      <c r="F27" s="996" t="s">
        <v>1361</v>
      </c>
      <c r="G27" s="981"/>
      <c r="H27" s="1005">
        <f>(H24+H25+H26)*VLOOKUP(H$5,'1.5 Universal Data'!$C$28:$F$39,4,FALSE)</f>
        <v>6.5662095682106445</v>
      </c>
      <c r="I27" s="1005">
        <f>(I24+I25+I26)*VLOOKUP(I$5,'1.5 Universal Data'!$C$28:$F$39,4,FALSE)</f>
        <v>6.3651571684263457</v>
      </c>
      <c r="J27" s="1005">
        <f>(J24+J25+J26)*VLOOKUP(J$5,'1.5 Universal Data'!$C$28:$F$39,4,FALSE)</f>
        <v>6.2766211162093901</v>
      </c>
      <c r="K27" s="1005">
        <f>(K24+K25+K26)*VLOOKUP(K$5,'1.5 Universal Data'!$C$28:$F$39,4,FALSE)</f>
        <v>6.3356670516854097</v>
      </c>
      <c r="L27" s="1005">
        <f>(L24+L25+L26)*VLOOKUP(L$5,'1.5 Universal Data'!$C$28:$F$39,4,FALSE)</f>
        <v>6.2120807552946236</v>
      </c>
      <c r="P27" s="993"/>
    </row>
    <row r="28" spans="1:16">
      <c r="A28" s="1001"/>
      <c r="P28" s="993"/>
    </row>
    <row r="29" spans="1:16" ht="13.8">
      <c r="A29" s="1006" t="s">
        <v>1441</v>
      </c>
      <c r="P29" s="993"/>
    </row>
    <row r="30" spans="1:16">
      <c r="A30" s="1001"/>
      <c r="P30" s="993"/>
    </row>
    <row r="31" spans="1:16">
      <c r="A31" s="1001"/>
      <c r="P31" s="993"/>
    </row>
    <row r="32" spans="1:16" ht="15.6">
      <c r="A32" s="1001" t="s">
        <v>1442</v>
      </c>
      <c r="B32" s="974" t="s">
        <v>1983</v>
      </c>
      <c r="C32" s="1002" t="s">
        <v>1427</v>
      </c>
      <c r="F32" s="974" t="s">
        <v>1361</v>
      </c>
      <c r="H32" s="1479">
        <v>6.64</v>
      </c>
      <c r="I32" s="1479">
        <v>6.56</v>
      </c>
      <c r="J32" s="1479">
        <v>6.51</v>
      </c>
      <c r="K32" s="1479">
        <v>6.58</v>
      </c>
      <c r="L32" s="1479">
        <v>6.45</v>
      </c>
      <c r="P32" s="993"/>
    </row>
    <row r="33" spans="1:16" ht="15.6">
      <c r="A33" s="992" t="s">
        <v>1443</v>
      </c>
      <c r="B33" s="974" t="s">
        <v>1984</v>
      </c>
      <c r="C33" s="1002" t="s">
        <v>1427</v>
      </c>
      <c r="H33" s="987">
        <v>298.18942408477898</v>
      </c>
      <c r="I33" s="987">
        <v>302.95384069656376</v>
      </c>
      <c r="J33" s="987">
        <v>308.34909016072459</v>
      </c>
      <c r="K33" s="987">
        <v>314.30984220208256</v>
      </c>
      <c r="L33" s="987">
        <v>320.58518076651978</v>
      </c>
      <c r="M33" s="941" t="s">
        <v>1985</v>
      </c>
      <c r="P33" s="993"/>
    </row>
    <row r="34" spans="1:16" ht="15.6">
      <c r="A34" s="992" t="s">
        <v>1439</v>
      </c>
      <c r="B34" s="974" t="s">
        <v>1986</v>
      </c>
      <c r="C34" s="1002" t="s">
        <v>1427</v>
      </c>
      <c r="H34" s="987">
        <v>283.30833333333334</v>
      </c>
      <c r="I34" s="987">
        <v>283.30833333333334</v>
      </c>
      <c r="J34" s="987">
        <v>283.30833333333334</v>
      </c>
      <c r="K34" s="987">
        <v>283.30833333333334</v>
      </c>
      <c r="L34" s="987">
        <v>283.30833333333334</v>
      </c>
      <c r="M34" s="941" t="s">
        <v>1985</v>
      </c>
      <c r="P34" s="993"/>
    </row>
    <row r="35" spans="1:16" ht="15.6">
      <c r="A35" s="974" t="s">
        <v>1437</v>
      </c>
      <c r="B35" s="968" t="s">
        <v>1980</v>
      </c>
      <c r="C35" s="1002" t="s">
        <v>1427</v>
      </c>
      <c r="F35" s="974" t="s">
        <v>1872</v>
      </c>
      <c r="H35" s="1007">
        <f>IFERROR(H32*(H33/H34),0)</f>
        <v>6.9887735126849977</v>
      </c>
      <c r="I35" s="1007">
        <f t="shared" ref="I35:L35" si="10">IFERROR(I32*(I33/I34),0)</f>
        <v>7.0148914138404859</v>
      </c>
      <c r="J35" s="1007">
        <f t="shared" si="10"/>
        <v>7.0853989832502284</v>
      </c>
      <c r="K35" s="1007">
        <f t="shared" si="10"/>
        <v>7.3000279849035028</v>
      </c>
      <c r="L35" s="1007">
        <f t="shared" si="10"/>
        <v>7.2986713508040797</v>
      </c>
      <c r="P35" s="993"/>
    </row>
    <row r="36" spans="1:16">
      <c r="A36" s="1001"/>
      <c r="P36" s="993"/>
    </row>
    <row r="37" spans="1:16" ht="13.8">
      <c r="A37" s="1006" t="s">
        <v>1444</v>
      </c>
      <c r="P37" s="993"/>
    </row>
    <row r="38" spans="1:16">
      <c r="A38" s="1001"/>
      <c r="P38" s="993"/>
    </row>
    <row r="39" spans="1:16">
      <c r="A39" s="1001"/>
      <c r="P39" s="993"/>
    </row>
    <row r="40" spans="1:16" ht="15.6">
      <c r="A40" s="1001" t="s">
        <v>1445</v>
      </c>
      <c r="B40" s="974" t="s">
        <v>1987</v>
      </c>
      <c r="C40" s="1002" t="s">
        <v>1427</v>
      </c>
      <c r="F40" s="974" t="s">
        <v>1361</v>
      </c>
      <c r="H40" s="1479">
        <v>0.1</v>
      </c>
      <c r="I40" s="1479">
        <v>0.1</v>
      </c>
      <c r="J40" s="1479">
        <v>0.1</v>
      </c>
      <c r="K40" s="1479">
        <v>0.1</v>
      </c>
      <c r="L40" s="1479">
        <v>0.1</v>
      </c>
      <c r="P40" s="993"/>
    </row>
    <row r="41" spans="1:16" ht="15.6">
      <c r="A41" s="992" t="s">
        <v>1443</v>
      </c>
      <c r="B41" s="974" t="s">
        <v>1984</v>
      </c>
      <c r="C41" s="1002" t="s">
        <v>1427</v>
      </c>
      <c r="H41" s="987">
        <v>298.18942408477898</v>
      </c>
      <c r="I41" s="987">
        <v>302.95384069656376</v>
      </c>
      <c r="J41" s="987">
        <v>308.34909016072459</v>
      </c>
      <c r="K41" s="987">
        <v>314.30984220208256</v>
      </c>
      <c r="L41" s="987">
        <v>320.58518076651978</v>
      </c>
      <c r="M41" s="941" t="s">
        <v>1985</v>
      </c>
      <c r="P41" s="993"/>
    </row>
    <row r="42" spans="1:16" ht="15.6">
      <c r="A42" s="992" t="s">
        <v>1439</v>
      </c>
      <c r="B42" s="974" t="s">
        <v>1986</v>
      </c>
      <c r="C42" s="1002" t="s">
        <v>1427</v>
      </c>
      <c r="H42" s="987">
        <v>283.30833333333334</v>
      </c>
      <c r="I42" s="987">
        <v>283.30833333333334</v>
      </c>
      <c r="J42" s="987">
        <v>283.30833333333334</v>
      </c>
      <c r="K42" s="987">
        <v>283.30833333333334</v>
      </c>
      <c r="L42" s="987">
        <v>283.30833333333334</v>
      </c>
      <c r="M42" s="941" t="s">
        <v>1985</v>
      </c>
      <c r="P42" s="993"/>
    </row>
    <row r="43" spans="1:16" ht="15.6">
      <c r="A43" s="974" t="s">
        <v>1438</v>
      </c>
      <c r="B43" s="968" t="s">
        <v>1981</v>
      </c>
      <c r="C43" s="1002" t="s">
        <v>1427</v>
      </c>
      <c r="F43" s="974" t="s">
        <v>1872</v>
      </c>
      <c r="H43" s="1008">
        <f>IFERROR(H40*(H41/H42),0)</f>
        <v>0.10525261314284635</v>
      </c>
      <c r="I43" s="1008">
        <f t="shared" ref="I43:L43" si="11">IFERROR(I40*(I41/I42),0)</f>
        <v>0.10693432033293425</v>
      </c>
      <c r="J43" s="1008">
        <f t="shared" si="11"/>
        <v>0.10883869405914331</v>
      </c>
      <c r="K43" s="1008">
        <f t="shared" si="11"/>
        <v>0.11094267454260642</v>
      </c>
      <c r="L43" s="1008">
        <f t="shared" si="11"/>
        <v>0.11315769536130356</v>
      </c>
      <c r="P43" s="993"/>
    </row>
    <row r="44" spans="1:16" ht="13.8" thickBot="1">
      <c r="A44" s="997"/>
      <c r="B44" s="998"/>
      <c r="C44" s="998"/>
      <c r="D44" s="998"/>
      <c r="E44" s="998"/>
      <c r="F44" s="998"/>
      <c r="G44" s="998"/>
      <c r="H44" s="998"/>
      <c r="I44" s="998"/>
      <c r="J44" s="998"/>
      <c r="K44" s="998"/>
      <c r="L44" s="998"/>
      <c r="M44" s="998"/>
      <c r="N44" s="998"/>
      <c r="O44" s="998"/>
      <c r="P44" s="999"/>
    </row>
    <row r="45" spans="1:16" ht="13.8" thickBot="1"/>
    <row r="46" spans="1:16">
      <c r="A46" s="1009"/>
      <c r="B46" s="990"/>
      <c r="C46" s="990"/>
      <c r="D46" s="990"/>
      <c r="E46" s="990"/>
      <c r="F46" s="990"/>
      <c r="G46" s="990"/>
      <c r="H46" s="990"/>
      <c r="I46" s="990"/>
      <c r="J46" s="990"/>
      <c r="K46" s="990"/>
      <c r="L46" s="990"/>
      <c r="M46" s="990"/>
      <c r="N46" s="990"/>
      <c r="O46" s="990"/>
      <c r="P46" s="991"/>
    </row>
    <row r="47" spans="1:16">
      <c r="A47" s="1001"/>
      <c r="P47" s="993"/>
    </row>
    <row r="48" spans="1:16" ht="13.8">
      <c r="A48" s="1000" t="s">
        <v>1446</v>
      </c>
      <c r="B48" s="988"/>
      <c r="F48" s="968"/>
      <c r="G48" s="968"/>
      <c r="H48" s="968"/>
      <c r="I48" s="968"/>
      <c r="J48" s="968"/>
      <c r="K48" s="968"/>
      <c r="L48" s="968"/>
      <c r="M48" s="968"/>
      <c r="P48" s="993"/>
    </row>
    <row r="49" spans="1:16">
      <c r="A49" s="992"/>
      <c r="B49" s="988"/>
      <c r="F49" s="968"/>
      <c r="G49" s="968"/>
      <c r="P49" s="993"/>
    </row>
    <row r="50" spans="1:16" s="968" customFormat="1" ht="15.6">
      <c r="A50" s="1010" t="s">
        <v>1359</v>
      </c>
      <c r="B50" s="985" t="s">
        <v>1988</v>
      </c>
      <c r="C50" s="1002" t="s">
        <v>1420</v>
      </c>
      <c r="D50" s="971"/>
      <c r="E50" s="971"/>
      <c r="F50" s="982" t="s">
        <v>1361</v>
      </c>
      <c r="H50" s="434">
        <v>4.05</v>
      </c>
      <c r="I50" s="434">
        <v>4.05</v>
      </c>
      <c r="J50" s="434">
        <v>4.05</v>
      </c>
      <c r="K50" s="434">
        <v>0</v>
      </c>
      <c r="L50" s="434">
        <v>0</v>
      </c>
      <c r="P50" s="1011"/>
    </row>
    <row r="51" spans="1:16" s="968" customFormat="1" ht="15.6">
      <c r="A51" s="1010" t="s">
        <v>1390</v>
      </c>
      <c r="B51" s="985" t="s">
        <v>1989</v>
      </c>
      <c r="C51" s="1002" t="s">
        <v>1420</v>
      </c>
      <c r="D51" s="971"/>
      <c r="E51" s="971"/>
      <c r="F51" s="982" t="s">
        <v>1361</v>
      </c>
      <c r="H51" s="987">
        <f>'2.1 Revenue_Interface'!AB72</f>
        <v>0</v>
      </c>
      <c r="I51" s="987">
        <f>'2.1 Revenue_Interface'!AC72</f>
        <v>0</v>
      </c>
      <c r="J51" s="987">
        <f>'2.1 Revenue_Interface'!AD72</f>
        <v>0</v>
      </c>
      <c r="K51" s="987">
        <f>'2.1 Revenue_Interface'!AE72</f>
        <v>0</v>
      </c>
      <c r="L51" s="987">
        <f>'2.1 Revenue_Interface'!AF72</f>
        <v>0</v>
      </c>
      <c r="M51" s="941" t="s">
        <v>1990</v>
      </c>
      <c r="P51" s="1011"/>
    </row>
    <row r="52" spans="1:16" s="968" customFormat="1" ht="15.6">
      <c r="A52" s="1012" t="s">
        <v>1447</v>
      </c>
      <c r="B52" s="1013" t="s">
        <v>1991</v>
      </c>
      <c r="C52" s="1004" t="s">
        <v>1420</v>
      </c>
      <c r="D52" s="1014"/>
      <c r="E52" s="1014"/>
      <c r="F52" s="996" t="s">
        <v>1361</v>
      </c>
      <c r="G52" s="1015"/>
      <c r="H52" s="435">
        <f>H50-H51</f>
        <v>4.05</v>
      </c>
      <c r="I52" s="435">
        <f>I50-I51</f>
        <v>4.05</v>
      </c>
      <c r="J52" s="435">
        <f>J50-J51</f>
        <v>4.05</v>
      </c>
      <c r="K52" s="435">
        <f>K50-K51</f>
        <v>0</v>
      </c>
      <c r="L52" s="435">
        <f>L50-L51</f>
        <v>0</v>
      </c>
      <c r="P52" s="1011"/>
    </row>
    <row r="53" spans="1:16">
      <c r="A53" s="1001"/>
      <c r="P53" s="993"/>
    </row>
    <row r="54" spans="1:16">
      <c r="A54" s="1001"/>
      <c r="P54" s="993"/>
    </row>
    <row r="55" spans="1:16">
      <c r="A55" s="1001"/>
      <c r="P55" s="993"/>
    </row>
    <row r="56" spans="1:16" ht="13.8" thickBot="1">
      <c r="A56" s="997"/>
      <c r="B56" s="998"/>
      <c r="C56" s="998"/>
      <c r="D56" s="998"/>
      <c r="E56" s="998"/>
      <c r="F56" s="998"/>
      <c r="G56" s="998"/>
      <c r="H56" s="998"/>
      <c r="I56" s="998"/>
      <c r="J56" s="998"/>
      <c r="K56" s="998"/>
      <c r="L56" s="998"/>
      <c r="M56" s="998"/>
      <c r="N56" s="998"/>
      <c r="O56" s="998"/>
      <c r="P56" s="999"/>
    </row>
  </sheetData>
  <mergeCells count="4">
    <mergeCell ref="O5:P5"/>
    <mergeCell ref="M9:M10"/>
    <mergeCell ref="M12:M13"/>
    <mergeCell ref="M16:M17"/>
  </mergeCells>
  <dataValidations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X12"/>
  <sheetViews>
    <sheetView showGridLines="0" zoomScale="90" zoomScaleNormal="90" workbookViewId="0">
      <pane ySplit="5" topLeftCell="A6" activePane="bottomLeft" state="frozen"/>
      <selection activeCell="F30" sqref="F30"/>
      <selection pane="bottomLeft" activeCell="I14" sqref="I14"/>
    </sheetView>
  </sheetViews>
  <sheetFormatPr defaultColWidth="10.21875" defaultRowHeight="12.6"/>
  <cols>
    <col min="1" max="1" width="45" style="919" customWidth="1"/>
    <col min="2" max="2" width="11" style="919" bestFit="1" customWidth="1"/>
    <col min="3" max="3" width="8.21875" style="919" customWidth="1"/>
    <col min="4" max="4" width="5.21875" style="919" customWidth="1"/>
    <col min="5" max="5" width="10.44140625" style="919" bestFit="1" customWidth="1"/>
    <col min="6" max="7" width="11.44140625" style="919" bestFit="1" customWidth="1"/>
    <col min="8" max="12" width="10.77734375" style="919" bestFit="1" customWidth="1"/>
    <col min="13" max="13" width="10.21875" style="919"/>
    <col min="14" max="14" width="15.44140625" style="919" customWidth="1"/>
    <col min="15" max="15" width="11.77734375" style="919" customWidth="1"/>
    <col min="16" max="17" width="10.21875" style="919"/>
    <col min="18" max="18" width="15.5546875" style="919" customWidth="1"/>
    <col min="19" max="16384" width="10.21875" style="919"/>
  </cols>
  <sheetData>
    <row r="1" spans="1:24" s="908" customFormat="1" ht="16.2">
      <c r="A1" s="899" t="s">
        <v>1351</v>
      </c>
      <c r="B1" s="900"/>
      <c r="C1" s="900"/>
      <c r="D1" s="900"/>
      <c r="E1" s="901"/>
      <c r="F1" s="901"/>
      <c r="G1" s="901"/>
      <c r="H1" s="901"/>
      <c r="I1" s="899"/>
      <c r="J1" s="899"/>
      <c r="K1" s="899"/>
      <c r="L1" s="899"/>
      <c r="M1" s="899"/>
    </row>
    <row r="2" spans="1:24" s="908" customFormat="1" ht="16.2">
      <c r="A2" s="899"/>
      <c r="B2" s="904"/>
      <c r="C2" s="904"/>
      <c r="D2" s="904"/>
      <c r="E2" s="899"/>
      <c r="F2" s="899"/>
      <c r="G2" s="899"/>
      <c r="H2" s="899"/>
      <c r="I2" s="899"/>
      <c r="J2" s="899"/>
      <c r="K2" s="899"/>
      <c r="L2" s="899"/>
      <c r="M2" s="899"/>
    </row>
    <row r="3" spans="1:24" s="908" customFormat="1" ht="34.200000000000003" customHeight="1">
      <c r="A3" s="904" t="s">
        <v>1448</v>
      </c>
      <c r="B3" s="904"/>
      <c r="C3" s="904"/>
      <c r="D3" s="904"/>
      <c r="E3" s="899"/>
      <c r="F3" s="899"/>
      <c r="G3" s="899"/>
      <c r="H3" s="899"/>
      <c r="I3" s="899"/>
      <c r="J3" s="899"/>
      <c r="K3" s="899"/>
      <c r="L3" s="899"/>
      <c r="M3" s="899"/>
    </row>
    <row r="4" spans="1:24" ht="15.6" thickBot="1">
      <c r="A4" s="905" t="s">
        <v>1992</v>
      </c>
      <c r="B4" s="928"/>
      <c r="C4" s="928"/>
      <c r="D4" s="929"/>
      <c r="E4" s="902"/>
      <c r="F4" s="902"/>
      <c r="G4" s="902"/>
      <c r="H4" s="902"/>
      <c r="I4" s="902"/>
      <c r="J4" s="902"/>
      <c r="K4" s="902"/>
      <c r="L4" s="902"/>
      <c r="M4" s="930"/>
    </row>
    <row r="5" spans="1:24" ht="18" thickBot="1">
      <c r="A5" s="931"/>
      <c r="B5" s="928"/>
      <c r="C5" s="928"/>
      <c r="D5" s="928"/>
      <c r="F5" s="932"/>
      <c r="G5" s="932"/>
      <c r="H5" s="933" t="s">
        <v>1353</v>
      </c>
      <c r="I5" s="933" t="s">
        <v>1354</v>
      </c>
      <c r="J5" s="933" t="s">
        <v>1355</v>
      </c>
      <c r="K5" s="933" t="s">
        <v>1356</v>
      </c>
      <c r="L5" s="933" t="s">
        <v>1357</v>
      </c>
      <c r="M5" s="934"/>
      <c r="O5" s="1538" t="s">
        <v>63</v>
      </c>
      <c r="P5" s="1539"/>
      <c r="Q5" s="1473">
        <v>2022</v>
      </c>
      <c r="R5" s="974"/>
      <c r="S5" s="977" t="s">
        <v>1353</v>
      </c>
      <c r="T5" s="977" t="s">
        <v>1354</v>
      </c>
      <c r="U5" s="977" t="s">
        <v>1355</v>
      </c>
      <c r="V5" s="977" t="s">
        <v>1356</v>
      </c>
      <c r="W5" s="977" t="s">
        <v>1357</v>
      </c>
    </row>
    <row r="6" spans="1:24" ht="14.4" thickBot="1">
      <c r="A6" s="929"/>
      <c r="B6" s="929"/>
      <c r="C6" s="929"/>
      <c r="D6" s="929"/>
      <c r="E6" s="929"/>
      <c r="F6" s="932"/>
      <c r="G6" s="932"/>
      <c r="H6" s="1474">
        <v>2022</v>
      </c>
      <c r="I6" s="1474">
        <v>2023</v>
      </c>
      <c r="J6" s="1474">
        <v>2024</v>
      </c>
      <c r="K6" s="1474">
        <v>2025</v>
      </c>
      <c r="L6" s="1474">
        <v>2026</v>
      </c>
      <c r="M6" s="905"/>
      <c r="N6" s="929"/>
      <c r="O6" s="974"/>
      <c r="P6" s="974"/>
      <c r="Q6" s="974"/>
      <c r="R6" s="974"/>
      <c r="S6" s="1474">
        <v>2022</v>
      </c>
      <c r="T6" s="1474">
        <v>2023</v>
      </c>
      <c r="U6" s="1474">
        <v>2024</v>
      </c>
      <c r="V6" s="1474">
        <v>2025</v>
      </c>
      <c r="W6" s="1474">
        <v>2026</v>
      </c>
    </row>
    <row r="7" spans="1:24" ht="13.2">
      <c r="A7" s="1016" t="s">
        <v>1449</v>
      </c>
      <c r="B7" s="1017"/>
      <c r="C7" s="1018"/>
      <c r="D7" s="1019"/>
      <c r="E7" s="1019"/>
      <c r="F7" s="1018"/>
      <c r="G7" s="1020"/>
      <c r="H7" s="1020"/>
      <c r="I7" s="1020"/>
      <c r="J7" s="1020"/>
      <c r="K7" s="1020"/>
      <c r="L7" s="1020"/>
      <c r="M7" s="1021"/>
      <c r="N7" s="929"/>
      <c r="O7" s="974"/>
      <c r="P7" s="974"/>
      <c r="Q7" s="974"/>
      <c r="R7" s="974"/>
      <c r="S7" s="974"/>
      <c r="T7" s="974"/>
      <c r="U7" s="974"/>
      <c r="V7" s="974"/>
      <c r="W7" s="974"/>
    </row>
    <row r="8" spans="1:24" ht="13.2">
      <c r="A8" s="964"/>
      <c r="B8" s="923"/>
      <c r="C8" s="908"/>
      <c r="D8" s="929"/>
      <c r="E8" s="929"/>
      <c r="F8" s="908"/>
      <c r="G8" s="905"/>
      <c r="H8" s="951" t="s">
        <v>3277</v>
      </c>
      <c r="I8" s="905"/>
      <c r="J8" s="905"/>
      <c r="K8" s="905"/>
      <c r="L8" s="905"/>
      <c r="M8" s="1022"/>
      <c r="N8" s="929"/>
      <c r="O8" s="974"/>
      <c r="P8" s="974"/>
      <c r="Q8" s="974"/>
      <c r="R8" s="974"/>
      <c r="S8" s="81" t="s">
        <v>3278</v>
      </c>
      <c r="T8" s="974"/>
      <c r="U8" s="974"/>
      <c r="V8" s="974"/>
      <c r="W8" s="974"/>
    </row>
    <row r="9" spans="1:24" ht="33.75" customHeight="1">
      <c r="A9" s="1023" t="s">
        <v>1450</v>
      </c>
      <c r="B9" s="910" t="s">
        <v>1870</v>
      </c>
      <c r="C9" s="910" t="s">
        <v>1451</v>
      </c>
      <c r="E9" s="908"/>
      <c r="F9" s="985" t="s">
        <v>1872</v>
      </c>
      <c r="G9" s="908"/>
      <c r="H9" s="1480">
        <f>'2.1 Revenue_Interface'!AB76</f>
        <v>0</v>
      </c>
      <c r="I9" s="1480">
        <f>'2.1 Revenue_Interface'!AC76</f>
        <v>0</v>
      </c>
      <c r="J9" s="1480">
        <f>'2.1 Revenue_Interface'!AD76</f>
        <v>0</v>
      </c>
      <c r="K9" s="1480">
        <f>'2.1 Revenue_Interface'!AE76</f>
        <v>0</v>
      </c>
      <c r="L9" s="1480">
        <f>'2.1 Revenue_Interface'!AF76</f>
        <v>0</v>
      </c>
      <c r="M9" s="1544" t="s">
        <v>1969</v>
      </c>
      <c r="N9" s="1544"/>
      <c r="O9" s="1544"/>
      <c r="P9" s="1544"/>
      <c r="Q9" s="974"/>
      <c r="R9" s="974"/>
      <c r="S9" s="1037">
        <f>IF(AND('4.18 - Inflation update'!$C$7="YES",S$6&gt;$Q$5),(H9*(1+'4.18 - Inflation update'!$F$26)),IF('4.18 - Inflation update'!$C$7="NO",0,INDEX($H9:$L9,MATCH(S$6,$H$6:$L$6))))</f>
        <v>0</v>
      </c>
      <c r="T9" s="1037">
        <f>IF(AND('4.18 - Inflation update'!$C$7="YES",T$6&gt;$Q$5),(I9*(1+'4.18 - Inflation update'!$F$26)),IF('4.18 - Inflation update'!$C$7="NO",0,INDEX($H9:$L9,MATCH(T$6,$H$6:$L$6))))</f>
        <v>0</v>
      </c>
      <c r="U9" s="1037">
        <f>IF(AND('4.18 - Inflation update'!$C$7="YES",U$6&gt;$Q$5),(J9*(1+'4.18 - Inflation update'!$F$26)),IF('4.18 - Inflation update'!$C$7="NO",0,INDEX($H9:$L9,MATCH(U$6,$H$6:$L$6))))</f>
        <v>0</v>
      </c>
      <c r="V9" s="1037">
        <f>IF(AND('4.18 - Inflation update'!$C$7="YES",V$6&gt;$Q$5),(K9*(1+'4.18 - Inflation update'!$F$26)),IF('4.18 - Inflation update'!$C$7="NO",0,INDEX($H9:$L9,MATCH(V$6,$H$6:$L$6))))</f>
        <v>0</v>
      </c>
      <c r="W9" s="1037">
        <f>IF(AND('4.18 - Inflation update'!$C$7="YES",W$6&gt;$Q$5),(L9*(1+'4.18 - Inflation update'!$F$26)),IF('4.18 - Inflation update'!$C$7="NO",0,INDEX($H9:$L9,MATCH(W$6,$H$6:$L$6))))</f>
        <v>0</v>
      </c>
      <c r="X9" s="1278"/>
    </row>
    <row r="10" spans="1:24" ht="15">
      <c r="A10" s="1026" t="s">
        <v>1452</v>
      </c>
      <c r="B10" s="911" t="s">
        <v>1871</v>
      </c>
      <c r="C10" s="910" t="s">
        <v>1451</v>
      </c>
      <c r="E10" s="908"/>
      <c r="F10" s="985" t="s">
        <v>1361</v>
      </c>
      <c r="G10" s="908"/>
      <c r="H10" s="1480">
        <f>'2.1 Revenue_Interface'!AB77</f>
        <v>0</v>
      </c>
      <c r="I10" s="1480">
        <f>'2.1 Revenue_Interface'!AC77</f>
        <v>0</v>
      </c>
      <c r="J10" s="1480">
        <f>'2.1 Revenue_Interface'!AD77</f>
        <v>0</v>
      </c>
      <c r="K10" s="1480">
        <f>'2.1 Revenue_Interface'!AE77</f>
        <v>0</v>
      </c>
      <c r="L10" s="1480">
        <f>'2.1 Revenue_Interface'!AF77</f>
        <v>0</v>
      </c>
      <c r="M10" s="1485"/>
      <c r="N10" s="1476"/>
      <c r="O10" s="1476"/>
      <c r="P10" s="1476"/>
      <c r="Q10" s="974"/>
      <c r="R10" s="974"/>
      <c r="S10" s="1484">
        <f>H10</f>
        <v>0</v>
      </c>
      <c r="T10" s="1484">
        <f t="shared" ref="T10" si="0">I10</f>
        <v>0</v>
      </c>
      <c r="U10" s="1484">
        <f t="shared" ref="U10" si="1">J10</f>
        <v>0</v>
      </c>
      <c r="V10" s="1484">
        <f t="shared" ref="V10" si="2">K10</f>
        <v>0</v>
      </c>
      <c r="W10" s="1484">
        <f t="shared" ref="W10" si="3">L10</f>
        <v>0</v>
      </c>
    </row>
    <row r="11" spans="1:24" ht="13.8" thickBot="1">
      <c r="A11" s="1027"/>
      <c r="B11" s="1028"/>
      <c r="C11" s="1029"/>
      <c r="D11" s="1030"/>
      <c r="E11" s="1029"/>
      <c r="F11" s="1029"/>
      <c r="G11" s="1029"/>
      <c r="H11" s="1031"/>
      <c r="I11" s="1031"/>
      <c r="J11" s="1031"/>
      <c r="K11" s="1031"/>
      <c r="L11" s="1031"/>
      <c r="M11" s="1032"/>
      <c r="O11" s="974"/>
      <c r="P11" s="974"/>
      <c r="Q11" s="974"/>
      <c r="R11" s="974"/>
    </row>
    <row r="12" spans="1:24" ht="13.2">
      <c r="O12" s="974"/>
      <c r="P12" s="974"/>
      <c r="Q12" s="974"/>
      <c r="R12" s="974"/>
    </row>
  </sheetData>
  <mergeCells count="2">
    <mergeCell ref="O5:P5"/>
    <mergeCell ref="M9:P9"/>
  </mergeCells>
  <dataValidations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3"/>
  <sheetViews>
    <sheetView zoomScale="90" zoomScaleNormal="90" workbookViewId="0"/>
  </sheetViews>
  <sheetFormatPr defaultColWidth="10.21875" defaultRowHeight="12.6"/>
  <cols>
    <col min="1" max="1" width="57" style="905" customWidth="1"/>
    <col min="2" max="2" width="13.44140625" style="905" customWidth="1"/>
    <col min="3" max="6" width="10.21875" style="905"/>
    <col min="7" max="11" width="11.21875" style="905" customWidth="1"/>
    <col min="12" max="16384" width="10.21875" style="905"/>
  </cols>
  <sheetData>
    <row r="1" spans="1:12" ht="13.8">
      <c r="A1" s="899" t="s">
        <v>1351</v>
      </c>
      <c r="B1" s="899"/>
      <c r="C1" s="899"/>
      <c r="D1" s="899"/>
      <c r="E1" s="899"/>
      <c r="F1" s="899"/>
      <c r="G1" s="899"/>
      <c r="H1" s="899"/>
      <c r="I1" s="899"/>
      <c r="J1" s="899"/>
      <c r="K1" s="899"/>
      <c r="L1" s="899"/>
    </row>
    <row r="2" spans="1:12" ht="13.8">
      <c r="A2" s="899"/>
      <c r="B2" s="899"/>
      <c r="C2" s="899"/>
      <c r="D2" s="899"/>
      <c r="E2" s="899"/>
      <c r="F2" s="899"/>
      <c r="G2" s="899"/>
      <c r="H2" s="899"/>
      <c r="I2" s="899"/>
      <c r="J2" s="899"/>
      <c r="K2" s="899"/>
      <c r="L2" s="899"/>
    </row>
    <row r="3" spans="1:12" ht="34.200000000000003" customHeight="1">
      <c r="A3" s="904" t="s">
        <v>1821</v>
      </c>
      <c r="B3" s="899"/>
      <c r="C3" s="899"/>
      <c r="D3" s="899"/>
      <c r="E3" s="899"/>
      <c r="F3" s="899"/>
      <c r="G3" s="899"/>
      <c r="H3" s="899"/>
      <c r="I3" s="899"/>
      <c r="J3" s="899"/>
      <c r="K3" s="899"/>
      <c r="L3" s="899"/>
    </row>
    <row r="4" spans="1:12" ht="13.2" thickBot="1"/>
    <row r="5" spans="1:12">
      <c r="A5" s="1042"/>
      <c r="B5" s="1043"/>
      <c r="C5" s="1020"/>
      <c r="D5" s="1044"/>
      <c r="E5" s="1020"/>
      <c r="F5" s="1020"/>
      <c r="G5" s="1020"/>
      <c r="H5" s="1020"/>
      <c r="I5" s="1020"/>
      <c r="J5" s="1020"/>
      <c r="K5" s="1020"/>
      <c r="L5" s="1045"/>
    </row>
    <row r="6" spans="1:12">
      <c r="A6" s="1046"/>
      <c r="B6" s="1047"/>
      <c r="D6" s="1048"/>
      <c r="L6" s="1049"/>
    </row>
    <row r="7" spans="1:12" ht="13.8">
      <c r="A7" s="957" t="s">
        <v>1410</v>
      </c>
      <c r="B7" s="1047"/>
      <c r="D7" s="1048"/>
      <c r="L7" s="1049"/>
    </row>
    <row r="8" spans="1:12" ht="13.8">
      <c r="A8" s="1046"/>
      <c r="B8" s="1047"/>
      <c r="D8" s="1048"/>
      <c r="G8" s="906" t="s">
        <v>1353</v>
      </c>
      <c r="H8" s="906" t="s">
        <v>1354</v>
      </c>
      <c r="I8" s="906" t="s">
        <v>1355</v>
      </c>
      <c r="J8" s="906" t="s">
        <v>1356</v>
      </c>
      <c r="K8" s="906" t="s">
        <v>1357</v>
      </c>
      <c r="L8" s="1049"/>
    </row>
    <row r="9" spans="1:12">
      <c r="A9" s="1046"/>
      <c r="B9" s="1047"/>
      <c r="D9" s="1048"/>
      <c r="L9" s="1049"/>
    </row>
    <row r="10" spans="1:12">
      <c r="A10" s="1046"/>
      <c r="B10" s="1047"/>
      <c r="D10" s="1048"/>
      <c r="L10" s="1049"/>
    </row>
    <row r="11" spans="1:12">
      <c r="B11" s="1047"/>
      <c r="D11" s="1048"/>
      <c r="L11" s="1049"/>
    </row>
    <row r="12" spans="1:12">
      <c r="A12" s="936"/>
      <c r="B12" s="1047"/>
      <c r="D12" s="1048"/>
      <c r="L12" s="1049"/>
    </row>
    <row r="13" spans="1:12" ht="15">
      <c r="A13" s="1050"/>
      <c r="B13" s="1051" t="s">
        <v>1993</v>
      </c>
      <c r="C13" s="1052" t="s">
        <v>1411</v>
      </c>
      <c r="D13" s="1048"/>
      <c r="E13" s="1047" t="s">
        <v>1361</v>
      </c>
      <c r="G13" s="1053">
        <f>G31</f>
        <v>0</v>
      </c>
      <c r="H13" s="1053">
        <f t="shared" ref="H13:K13" si="0">H31</f>
        <v>0</v>
      </c>
      <c r="I13" s="1053">
        <f t="shared" si="0"/>
        <v>0</v>
      </c>
      <c r="J13" s="1053">
        <f t="shared" si="0"/>
        <v>0</v>
      </c>
      <c r="K13" s="1053">
        <f t="shared" si="0"/>
        <v>0</v>
      </c>
      <c r="L13" s="1049"/>
    </row>
    <row r="14" spans="1:12" ht="14.4">
      <c r="A14" s="1050" t="s">
        <v>1994</v>
      </c>
      <c r="B14" s="1051" t="s">
        <v>1412</v>
      </c>
      <c r="C14" s="1052" t="s">
        <v>1411</v>
      </c>
      <c r="D14" s="1048"/>
      <c r="E14" s="1047" t="s">
        <v>1361</v>
      </c>
      <c r="G14" s="1054">
        <v>239.26</v>
      </c>
      <c r="H14" s="1054">
        <v>239.26</v>
      </c>
      <c r="I14" s="1054">
        <v>239.26</v>
      </c>
      <c r="J14" s="1054">
        <v>239.26</v>
      </c>
      <c r="K14" s="1054">
        <v>239.26</v>
      </c>
      <c r="L14" s="1049"/>
    </row>
    <row r="15" spans="1:12" ht="14.4">
      <c r="A15" s="940" t="s">
        <v>1995</v>
      </c>
      <c r="B15" s="1051" t="s">
        <v>1413</v>
      </c>
      <c r="C15" s="1052" t="s">
        <v>1411</v>
      </c>
      <c r="E15" s="1047" t="s">
        <v>1361</v>
      </c>
      <c r="G15" s="1054">
        <v>761.3</v>
      </c>
      <c r="H15" s="1054">
        <v>761.3</v>
      </c>
      <c r="I15" s="1054">
        <v>761.3</v>
      </c>
      <c r="J15" s="1054">
        <v>761.3</v>
      </c>
      <c r="K15" s="1054">
        <v>761.3</v>
      </c>
      <c r="L15" s="1049"/>
    </row>
    <row r="16" spans="1:12" ht="25.2">
      <c r="A16" s="1050" t="s">
        <v>1409</v>
      </c>
      <c r="B16" s="951" t="s">
        <v>1996</v>
      </c>
      <c r="C16" s="1055" t="s">
        <v>1411</v>
      </c>
      <c r="D16" s="951"/>
      <c r="E16" s="951"/>
      <c r="F16" s="951"/>
      <c r="G16" s="433">
        <f>IFERROR(73.4%*G14*(G13/G15),0)</f>
        <v>0</v>
      </c>
      <c r="H16" s="433">
        <f t="shared" ref="H16:K16" si="1">IFERROR(73.4%*H14*(H13/H15),0)</f>
        <v>0</v>
      </c>
      <c r="I16" s="433">
        <f t="shared" si="1"/>
        <v>0</v>
      </c>
      <c r="J16" s="433">
        <f t="shared" si="1"/>
        <v>0</v>
      </c>
      <c r="K16" s="433">
        <f t="shared" si="1"/>
        <v>0</v>
      </c>
      <c r="L16" s="1049"/>
    </row>
    <row r="17" spans="1:12">
      <c r="A17" s="940"/>
      <c r="L17" s="1049"/>
    </row>
    <row r="18" spans="1:12">
      <c r="A18" s="940"/>
      <c r="L18" s="1049"/>
    </row>
    <row r="19" spans="1:12">
      <c r="A19" s="940"/>
      <c r="L19" s="1049"/>
    </row>
    <row r="20" spans="1:12">
      <c r="A20" s="940"/>
      <c r="L20" s="1049"/>
    </row>
    <row r="21" spans="1:12">
      <c r="A21" s="936" t="s">
        <v>1414</v>
      </c>
      <c r="L21" s="1049"/>
    </row>
    <row r="22" spans="1:12">
      <c r="A22" s="940"/>
      <c r="L22" s="1049"/>
    </row>
    <row r="23" spans="1:12" ht="15">
      <c r="A23" s="1056" t="s">
        <v>1394</v>
      </c>
      <c r="B23" s="1051" t="s">
        <v>1814</v>
      </c>
      <c r="C23" s="1051" t="s">
        <v>1368</v>
      </c>
      <c r="E23" s="1047" t="s">
        <v>1361</v>
      </c>
      <c r="G23" s="1053">
        <f>'4.5 TO Re-openers'!H30</f>
        <v>0</v>
      </c>
      <c r="H23" s="1053">
        <f>'4.5 TO Re-openers'!I30</f>
        <v>0</v>
      </c>
      <c r="I23" s="1053">
        <f>'4.5 TO Re-openers'!J30</f>
        <v>0</v>
      </c>
      <c r="J23" s="1053">
        <f>'4.5 TO Re-openers'!K30</f>
        <v>0</v>
      </c>
      <c r="K23" s="1053">
        <f>'4.5 TO Re-openers'!L30</f>
        <v>0</v>
      </c>
      <c r="L23" s="1057"/>
    </row>
    <row r="24" spans="1:12" ht="15">
      <c r="A24" s="1056" t="s">
        <v>1371</v>
      </c>
      <c r="B24" s="1051" t="s">
        <v>1802</v>
      </c>
      <c r="C24" s="1051" t="s">
        <v>1801</v>
      </c>
      <c r="E24" s="1047" t="s">
        <v>1361</v>
      </c>
      <c r="F24" s="1047"/>
      <c r="G24" s="1053">
        <f>'4.5 TO Re-openers'!H36</f>
        <v>0</v>
      </c>
      <c r="H24" s="1053">
        <f>'4.5 TO Re-openers'!I36</f>
        <v>0</v>
      </c>
      <c r="I24" s="1053">
        <f>'4.5 TO Re-openers'!J36</f>
        <v>0</v>
      </c>
      <c r="J24" s="1053">
        <f>'4.5 TO Re-openers'!K36</f>
        <v>0</v>
      </c>
      <c r="K24" s="1053">
        <f>'4.5 TO Re-openers'!L36</f>
        <v>0</v>
      </c>
      <c r="L24" s="1057"/>
    </row>
    <row r="25" spans="1:12" ht="15">
      <c r="A25" s="1056" t="s">
        <v>1415</v>
      </c>
      <c r="B25" s="1051" t="s">
        <v>1796</v>
      </c>
      <c r="C25" s="1051" t="s">
        <v>1416</v>
      </c>
      <c r="E25" s="1047" t="s">
        <v>1361</v>
      </c>
      <c r="F25" s="1047"/>
      <c r="G25" s="1053">
        <f>'4.5 TO Re-openers'!H43</f>
        <v>0</v>
      </c>
      <c r="H25" s="1053">
        <f>'4.5 TO Re-openers'!I43</f>
        <v>0</v>
      </c>
      <c r="I25" s="1053">
        <f>'4.5 TO Re-openers'!J43</f>
        <v>0</v>
      </c>
      <c r="J25" s="1053">
        <f>'4.5 TO Re-openers'!K43</f>
        <v>0</v>
      </c>
      <c r="K25" s="1053">
        <f>'4.5 TO Re-openers'!L43</f>
        <v>0</v>
      </c>
      <c r="L25" s="1057"/>
    </row>
    <row r="26" spans="1:12" ht="15">
      <c r="A26" s="1056" t="s">
        <v>1397</v>
      </c>
      <c r="B26" s="1051" t="s">
        <v>1813</v>
      </c>
      <c r="C26" s="1051" t="s">
        <v>1373</v>
      </c>
      <c r="E26" s="1047" t="s">
        <v>1361</v>
      </c>
      <c r="F26" s="1047"/>
      <c r="G26" s="1053">
        <f>'4.5 TO Re-openers'!H58</f>
        <v>0</v>
      </c>
      <c r="H26" s="1053">
        <f>'4.5 TO Re-openers'!I58</f>
        <v>0</v>
      </c>
      <c r="I26" s="1053">
        <f>'4.5 TO Re-openers'!J58</f>
        <v>0</v>
      </c>
      <c r="J26" s="1053">
        <f>'4.5 TO Re-openers'!K58</f>
        <v>0</v>
      </c>
      <c r="K26" s="1053">
        <f>'4.5 TO Re-openers'!L58</f>
        <v>0</v>
      </c>
      <c r="L26" s="1057"/>
    </row>
    <row r="27" spans="1:12" ht="15">
      <c r="A27" s="1056" t="s">
        <v>1399</v>
      </c>
      <c r="B27" s="1051" t="s">
        <v>1815</v>
      </c>
      <c r="C27" s="1051" t="s">
        <v>1376</v>
      </c>
      <c r="E27" s="1047" t="s">
        <v>1361</v>
      </c>
      <c r="F27" s="1047"/>
      <c r="G27" s="1053">
        <f>'4.5 TO Re-openers'!H64</f>
        <v>0</v>
      </c>
      <c r="H27" s="1053">
        <f>'4.5 TO Re-openers'!I64</f>
        <v>0</v>
      </c>
      <c r="I27" s="1053">
        <f>'4.5 TO Re-openers'!J64</f>
        <v>0</v>
      </c>
      <c r="J27" s="1053">
        <f>'4.5 TO Re-openers'!K64</f>
        <v>0</v>
      </c>
      <c r="K27" s="1053">
        <f>'4.5 TO Re-openers'!L64</f>
        <v>0</v>
      </c>
      <c r="L27" s="1057"/>
    </row>
    <row r="28" spans="1:12" ht="15">
      <c r="A28" s="1056" t="s">
        <v>1400</v>
      </c>
      <c r="B28" s="1051" t="s">
        <v>1818</v>
      </c>
      <c r="C28" s="1051" t="s">
        <v>1378</v>
      </c>
      <c r="E28" s="1047" t="s">
        <v>1361</v>
      </c>
      <c r="F28" s="1047"/>
      <c r="G28" s="1053">
        <f>'4.5 TO Re-openers'!H70</f>
        <v>0</v>
      </c>
      <c r="H28" s="1053">
        <f>'4.5 TO Re-openers'!I70</f>
        <v>0</v>
      </c>
      <c r="I28" s="1053">
        <f>'4.5 TO Re-openers'!J70</f>
        <v>0</v>
      </c>
      <c r="J28" s="1053">
        <f>'4.5 TO Re-openers'!K70</f>
        <v>0</v>
      </c>
      <c r="K28" s="1053">
        <f>'4.5 TO Re-openers'!L70</f>
        <v>0</v>
      </c>
      <c r="L28" s="1057"/>
    </row>
    <row r="29" spans="1:12" ht="15">
      <c r="A29" s="1056" t="s">
        <v>1401</v>
      </c>
      <c r="B29" s="1051" t="s">
        <v>1820</v>
      </c>
      <c r="C29" s="1051" t="s">
        <v>1380</v>
      </c>
      <c r="E29" s="1047" t="s">
        <v>1361</v>
      </c>
      <c r="F29" s="1047"/>
      <c r="G29" s="1053">
        <f>'4.5 TO Re-openers'!H76</f>
        <v>0</v>
      </c>
      <c r="H29" s="1053">
        <f>'4.5 TO Re-openers'!I76</f>
        <v>0</v>
      </c>
      <c r="I29" s="1053">
        <f>'4.5 TO Re-openers'!J76</f>
        <v>0</v>
      </c>
      <c r="J29" s="1053">
        <f>'4.5 TO Re-openers'!K76</f>
        <v>0</v>
      </c>
      <c r="K29" s="1053">
        <f>'4.5 TO Re-openers'!L76</f>
        <v>0</v>
      </c>
      <c r="L29" s="1057"/>
    </row>
    <row r="30" spans="1:12" ht="15">
      <c r="A30" s="1056" t="s">
        <v>1997</v>
      </c>
      <c r="B30" s="1051" t="s">
        <v>1805</v>
      </c>
      <c r="C30" s="1051" t="s">
        <v>1804</v>
      </c>
      <c r="E30" s="1047" t="s">
        <v>1361</v>
      </c>
      <c r="F30" s="1047"/>
      <c r="G30" s="1053">
        <f>'4.5 TO Re-openers'!H80</f>
        <v>0</v>
      </c>
      <c r="H30" s="1053">
        <f>'4.5 TO Re-openers'!I80</f>
        <v>0</v>
      </c>
      <c r="I30" s="1053">
        <f>'4.5 TO Re-openers'!J80</f>
        <v>0</v>
      </c>
      <c r="J30" s="1053">
        <f>'4.5 TO Re-openers'!K80</f>
        <v>0</v>
      </c>
      <c r="K30" s="1053">
        <f>'4.5 TO Re-openers'!L80</f>
        <v>0</v>
      </c>
      <c r="L30" s="1057"/>
    </row>
    <row r="31" spans="1:12" ht="15">
      <c r="A31" s="1056"/>
      <c r="B31" s="1058" t="s">
        <v>1998</v>
      </c>
      <c r="C31" s="1058" t="s">
        <v>1411</v>
      </c>
      <c r="D31" s="951"/>
      <c r="E31" s="1059" t="s">
        <v>1361</v>
      </c>
      <c r="F31" s="951"/>
      <c r="G31" s="433">
        <f>SUM(G23:G30)</f>
        <v>0</v>
      </c>
      <c r="H31" s="433">
        <f>SUM(H23:H30)</f>
        <v>0</v>
      </c>
      <c r="I31" s="433">
        <f>SUM(I23:I30)</f>
        <v>0</v>
      </c>
      <c r="J31" s="433">
        <f>SUM(J23:J30)</f>
        <v>0</v>
      </c>
      <c r="K31" s="433">
        <f>SUM(K23:K30)</f>
        <v>0</v>
      </c>
      <c r="L31" s="1049"/>
    </row>
    <row r="32" spans="1:12">
      <c r="A32" s="940"/>
      <c r="L32" s="1049"/>
    </row>
    <row r="33" spans="1:12" ht="13.2" thickBot="1">
      <c r="A33" s="1060"/>
      <c r="B33" s="1061"/>
      <c r="C33" s="1061"/>
      <c r="D33" s="1061"/>
      <c r="E33" s="1061"/>
      <c r="F33" s="1061"/>
      <c r="G33" s="1061"/>
      <c r="H33" s="1061"/>
      <c r="I33" s="1061"/>
      <c r="J33" s="1061"/>
      <c r="K33" s="1061"/>
      <c r="L33" s="1062"/>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zoomScale="90" zoomScaleNormal="90" workbookViewId="0">
      <pane ySplit="5" topLeftCell="A6" activePane="bottomLeft" state="frozen"/>
      <selection activeCell="F30" sqref="F30"/>
      <selection pane="bottomLeft"/>
    </sheetView>
  </sheetViews>
  <sheetFormatPr defaultColWidth="10.21875" defaultRowHeight="13.2"/>
  <cols>
    <col min="1" max="1" width="65.21875" style="974" customWidth="1"/>
    <col min="2" max="2" width="10.21875" style="974" customWidth="1"/>
    <col min="3" max="3" width="5.44140625" style="974" customWidth="1"/>
    <col min="4" max="4" width="12.77734375" style="974" customWidth="1"/>
    <col min="5" max="5" width="13.77734375" style="974" customWidth="1"/>
    <col min="6" max="6" width="14" style="974" customWidth="1"/>
    <col min="7" max="7" width="16.21875" style="974" bestFit="1" customWidth="1"/>
    <col min="8" max="8" width="14.44140625" style="974" bestFit="1" customWidth="1"/>
    <col min="9" max="9" width="16.21875" style="974" bestFit="1" customWidth="1"/>
    <col min="10" max="11" width="14.44140625" style="974" bestFit="1" customWidth="1"/>
    <col min="12" max="12" width="10.21875" style="974" customWidth="1"/>
    <col min="13" max="13" width="67.21875" style="974" customWidth="1"/>
    <col min="14" max="15" width="17.21875" style="974" customWidth="1"/>
    <col min="16" max="16384" width="10.21875" style="974"/>
  </cols>
  <sheetData>
    <row r="1" spans="1:13" s="968" customFormat="1" ht="15.6">
      <c r="A1" s="899" t="s">
        <v>1351</v>
      </c>
      <c r="B1" s="965"/>
      <c r="C1" s="965"/>
      <c r="D1" s="965"/>
      <c r="E1" s="966"/>
      <c r="F1" s="966"/>
      <c r="G1" s="966"/>
      <c r="H1" s="967"/>
      <c r="I1" s="967"/>
      <c r="J1" s="967"/>
      <c r="K1" s="967"/>
      <c r="L1" s="967"/>
    </row>
    <row r="2" spans="1:13" s="968" customFormat="1" ht="15.6">
      <c r="A2" s="899"/>
      <c r="B2" s="969"/>
      <c r="C2" s="969"/>
      <c r="D2" s="969"/>
      <c r="E2" s="967"/>
      <c r="F2" s="967"/>
      <c r="G2" s="967"/>
      <c r="H2" s="967"/>
      <c r="I2" s="967"/>
      <c r="J2" s="967"/>
      <c r="K2" s="967"/>
      <c r="L2" s="967"/>
    </row>
    <row r="3" spans="1:13" s="968" customFormat="1" ht="34.200000000000003" customHeight="1">
      <c r="A3" s="969" t="s">
        <v>1999</v>
      </c>
      <c r="B3" s="969"/>
      <c r="C3" s="969"/>
      <c r="D3" s="969"/>
      <c r="E3" s="967"/>
      <c r="F3" s="967"/>
      <c r="G3" s="967"/>
      <c r="H3" s="967"/>
      <c r="I3" s="967"/>
      <c r="J3" s="967"/>
      <c r="K3" s="967"/>
      <c r="L3" s="967"/>
    </row>
    <row r="4" spans="1:13" ht="13.8">
      <c r="A4" s="970"/>
      <c r="B4" s="970"/>
      <c r="C4" s="970"/>
      <c r="D4" s="971"/>
      <c r="E4" s="972"/>
      <c r="F4" s="972"/>
      <c r="G4" s="972"/>
      <c r="H4" s="972"/>
      <c r="I4" s="972"/>
      <c r="J4" s="972"/>
      <c r="K4" s="972"/>
      <c r="L4" s="973"/>
    </row>
    <row r="5" spans="1:13" ht="17.399999999999999">
      <c r="A5" s="975"/>
      <c r="B5" s="970"/>
      <c r="C5" s="970"/>
      <c r="D5" s="970"/>
      <c r="E5" s="976"/>
      <c r="F5" s="976"/>
      <c r="G5" s="933" t="s">
        <v>1353</v>
      </c>
      <c r="H5" s="933" t="s">
        <v>1354</v>
      </c>
      <c r="I5" s="933" t="s">
        <v>1355</v>
      </c>
      <c r="J5" s="933" t="s">
        <v>1356</v>
      </c>
      <c r="K5" s="933" t="s">
        <v>1357</v>
      </c>
      <c r="L5" s="978"/>
    </row>
    <row r="6" spans="1:13" s="919" customFormat="1" ht="14.4" thickBot="1">
      <c r="A6" s="929"/>
      <c r="B6" s="929"/>
      <c r="C6" s="929"/>
      <c r="D6" s="929"/>
      <c r="E6" s="932"/>
      <c r="F6" s="932"/>
      <c r="G6" s="935"/>
      <c r="H6" s="935"/>
      <c r="I6" s="935"/>
      <c r="J6" s="935"/>
      <c r="K6" s="930"/>
      <c r="L6" s="905"/>
      <c r="M6" s="929"/>
    </row>
    <row r="7" spans="1:13" s="919" customFormat="1" ht="18.75" customHeight="1">
      <c r="A7" s="1063" t="s">
        <v>1999</v>
      </c>
      <c r="B7" s="1017"/>
      <c r="C7" s="1018"/>
      <c r="D7" s="1019"/>
      <c r="E7" s="1018"/>
      <c r="F7" s="1064"/>
      <c r="G7" s="1018"/>
      <c r="H7" s="1018"/>
      <c r="I7" s="1018"/>
      <c r="J7" s="1018"/>
      <c r="K7" s="1018"/>
      <c r="L7" s="1021"/>
      <c r="M7" s="929"/>
    </row>
    <row r="8" spans="1:13" s="919" customFormat="1" ht="18" customHeight="1">
      <c r="A8" s="1023" t="s">
        <v>1458</v>
      </c>
      <c r="B8" s="910" t="s">
        <v>1837</v>
      </c>
      <c r="C8" s="910" t="s">
        <v>1459</v>
      </c>
      <c r="E8" s="911" t="s">
        <v>1361</v>
      </c>
      <c r="F8" s="908"/>
      <c r="G8" s="1024">
        <f>G17</f>
        <v>-3.645</v>
      </c>
      <c r="H8" s="1024">
        <f t="shared" ref="H8:K8" si="0">H17</f>
        <v>-3.645</v>
      </c>
      <c r="I8" s="1024">
        <f t="shared" si="0"/>
        <v>-3.645</v>
      </c>
      <c r="J8" s="1024">
        <f t="shared" si="0"/>
        <v>-3.645</v>
      </c>
      <c r="K8" s="1024">
        <f t="shared" si="0"/>
        <v>-3.645</v>
      </c>
      <c r="L8" s="1025"/>
    </row>
    <row r="9" spans="1:13" s="919" customFormat="1" ht="15">
      <c r="A9" s="1023" t="s">
        <v>1460</v>
      </c>
      <c r="B9" s="910" t="s">
        <v>1838</v>
      </c>
      <c r="C9" s="910" t="s">
        <v>1461</v>
      </c>
      <c r="E9" s="911" t="s">
        <v>1361</v>
      </c>
      <c r="F9" s="908"/>
      <c r="G9" s="1024">
        <f>G47</f>
        <v>-4.5719466000000014E-2</v>
      </c>
      <c r="H9" s="1024">
        <f t="shared" ref="H9:K9" si="1">H47</f>
        <v>-0.10977482099999998</v>
      </c>
      <c r="I9" s="1024">
        <f t="shared" si="1"/>
        <v>-0.10970306099999999</v>
      </c>
      <c r="J9" s="1024">
        <f t="shared" si="1"/>
        <v>-0.10924403099999998</v>
      </c>
      <c r="K9" s="1024">
        <f t="shared" si="1"/>
        <v>-0.10910636100000007</v>
      </c>
      <c r="L9" s="1025"/>
    </row>
    <row r="10" spans="1:13" s="919" customFormat="1" thickBot="1">
      <c r="A10" s="1065"/>
      <c r="B10" s="1030"/>
      <c r="C10" s="1030"/>
      <c r="D10" s="1030"/>
      <c r="E10" s="1030"/>
      <c r="F10" s="1030"/>
      <c r="G10" s="1030"/>
      <c r="H10" s="1030"/>
      <c r="I10" s="1030"/>
      <c r="J10" s="1030"/>
      <c r="K10" s="1030"/>
      <c r="L10" s="1032"/>
    </row>
    <row r="11" spans="1:13" s="919" customFormat="1" ht="12.6">
      <c r="A11" s="1066"/>
    </row>
    <row r="12" spans="1:13" s="919" customFormat="1" ht="14.4" thickBot="1">
      <c r="D12" s="1067"/>
      <c r="E12" s="1067"/>
      <c r="F12" s="1067"/>
      <c r="G12" s="1067"/>
      <c r="H12" s="1067"/>
      <c r="I12" s="1067"/>
      <c r="J12" s="1067"/>
    </row>
    <row r="13" spans="1:13" s="919" customFormat="1" ht="13.8">
      <c r="A13" s="1016" t="s">
        <v>1458</v>
      </c>
      <c r="B13" s="1034"/>
      <c r="C13" s="1034"/>
      <c r="D13" s="1068"/>
      <c r="E13" s="1068"/>
      <c r="F13" s="1068"/>
      <c r="G13" s="1068"/>
      <c r="H13" s="1068"/>
      <c r="I13" s="1068"/>
      <c r="J13" s="1068"/>
      <c r="K13" s="1034"/>
      <c r="L13" s="1035"/>
    </row>
    <row r="14" spans="1:13" s="919" customFormat="1" ht="13.8">
      <c r="A14" s="1069"/>
      <c r="D14" s="1067"/>
      <c r="E14" s="1067"/>
      <c r="F14" s="1067"/>
      <c r="G14" s="1067"/>
      <c r="H14" s="1067"/>
      <c r="I14" s="1067"/>
      <c r="J14" s="1067"/>
      <c r="L14" s="1025"/>
    </row>
    <row r="15" spans="1:13" s="919" customFormat="1" ht="14.4">
      <c r="A15" s="1040" t="s">
        <v>1462</v>
      </c>
      <c r="B15" s="919" t="s">
        <v>1463</v>
      </c>
      <c r="C15" s="910" t="s">
        <v>1459</v>
      </c>
      <c r="D15" s="1067"/>
      <c r="E15" s="911" t="s">
        <v>1361</v>
      </c>
      <c r="F15" s="1067"/>
      <c r="G15" s="1054">
        <v>729</v>
      </c>
      <c r="H15" s="1054">
        <v>729</v>
      </c>
      <c r="I15" s="1054">
        <v>729</v>
      </c>
      <c r="J15" s="1054">
        <v>729</v>
      </c>
      <c r="K15" s="1054">
        <v>729</v>
      </c>
      <c r="L15" s="1025"/>
    </row>
    <row r="16" spans="1:13" s="919" customFormat="1" ht="15">
      <c r="A16" s="1040" t="s">
        <v>1464</v>
      </c>
      <c r="B16" s="919" t="s">
        <v>2000</v>
      </c>
      <c r="C16" s="910" t="s">
        <v>1459</v>
      </c>
      <c r="D16" s="1067"/>
      <c r="E16" s="911"/>
      <c r="F16" s="1067"/>
      <c r="G16" s="1024">
        <f>G30</f>
        <v>-5.0000000000000001E-3</v>
      </c>
      <c r="H16" s="1024">
        <f t="shared" ref="H16:K16" si="2">H30</f>
        <v>-5.0000000000000001E-3</v>
      </c>
      <c r="I16" s="1024">
        <f t="shared" si="2"/>
        <v>-5.0000000000000001E-3</v>
      </c>
      <c r="J16" s="1024">
        <f t="shared" si="2"/>
        <v>-5.0000000000000001E-3</v>
      </c>
      <c r="K16" s="1024">
        <f t="shared" si="2"/>
        <v>-5.0000000000000001E-3</v>
      </c>
      <c r="L16" s="1025"/>
    </row>
    <row r="17" spans="1:12" s="919" customFormat="1" ht="15">
      <c r="A17" s="1070" t="s">
        <v>1458</v>
      </c>
      <c r="B17" s="1039" t="s">
        <v>2001</v>
      </c>
      <c r="C17" s="1039" t="s">
        <v>1459</v>
      </c>
      <c r="D17" s="1067"/>
      <c r="E17" s="911" t="s">
        <v>1361</v>
      </c>
      <c r="F17" s="1067"/>
      <c r="G17" s="1037">
        <f>G15*G16</f>
        <v>-3.645</v>
      </c>
      <c r="H17" s="1037">
        <f t="shared" ref="H17:K17" si="3">H15*H16</f>
        <v>-3.645</v>
      </c>
      <c r="I17" s="1037">
        <f t="shared" si="3"/>
        <v>-3.645</v>
      </c>
      <c r="J17" s="1037">
        <f t="shared" si="3"/>
        <v>-3.645</v>
      </c>
      <c r="K17" s="1037">
        <f t="shared" si="3"/>
        <v>-3.645</v>
      </c>
      <c r="L17" s="1025"/>
    </row>
    <row r="18" spans="1:12" s="919" customFormat="1" ht="13.8">
      <c r="A18" s="1040"/>
      <c r="D18" s="1067"/>
      <c r="E18" s="1067"/>
      <c r="F18" s="1067"/>
      <c r="G18" s="1067"/>
      <c r="H18" s="1067"/>
      <c r="I18" s="1067"/>
      <c r="J18" s="1067"/>
      <c r="L18" s="1025"/>
    </row>
    <row r="19" spans="1:12" s="919" customFormat="1" ht="18.600000000000001">
      <c r="D19" s="1067"/>
      <c r="E19" s="1048" t="s">
        <v>2002</v>
      </c>
      <c r="F19" s="1067"/>
      <c r="G19" s="1067"/>
      <c r="H19" s="1067"/>
      <c r="I19" s="1071" t="s">
        <v>2003</v>
      </c>
      <c r="J19" s="1067"/>
      <c r="L19" s="1025"/>
    </row>
    <row r="20" spans="1:12" s="919" customFormat="1" ht="13.8">
      <c r="A20" s="1070"/>
      <c r="D20" s="1067"/>
      <c r="E20" s="1067"/>
      <c r="F20" s="1067"/>
      <c r="G20" s="1067"/>
      <c r="H20" s="1067"/>
      <c r="I20" s="1067"/>
      <c r="J20" s="1067"/>
      <c r="L20" s="1025"/>
    </row>
    <row r="21" spans="1:12" s="919" customFormat="1" ht="13.8">
      <c r="A21" s="1040"/>
      <c r="D21" s="1067"/>
      <c r="E21" s="1067"/>
      <c r="F21" s="1067"/>
      <c r="G21" s="1067"/>
      <c r="H21" s="1067"/>
      <c r="I21" s="1067"/>
      <c r="J21" s="1067"/>
      <c r="L21" s="1025"/>
    </row>
    <row r="22" spans="1:12" s="919" customFormat="1" ht="15">
      <c r="A22" s="1023" t="s">
        <v>2004</v>
      </c>
      <c r="F22" s="1067"/>
      <c r="G22" s="1067"/>
      <c r="H22" s="1067"/>
      <c r="I22" s="1067"/>
      <c r="J22" s="1067"/>
      <c r="L22" s="1025"/>
    </row>
    <row r="23" spans="1:12" s="919" customFormat="1" ht="13.8">
      <c r="A23" s="1040"/>
      <c r="F23" s="1067"/>
      <c r="L23" s="1025"/>
    </row>
    <row r="24" spans="1:12" s="919" customFormat="1" ht="13.8">
      <c r="A24" s="1072" t="s">
        <v>1465</v>
      </c>
      <c r="B24" s="903" t="s">
        <v>1466</v>
      </c>
      <c r="C24" s="910" t="s">
        <v>1459</v>
      </c>
      <c r="E24" s="919" t="s">
        <v>1467</v>
      </c>
      <c r="F24" s="1067"/>
      <c r="G24" s="682">
        <v>7.8</v>
      </c>
      <c r="H24" s="682">
        <v>7.8</v>
      </c>
      <c r="I24" s="682">
        <v>7.8</v>
      </c>
      <c r="J24" s="682">
        <v>7.8</v>
      </c>
      <c r="K24" s="682">
        <v>7.8</v>
      </c>
      <c r="L24" s="1025"/>
    </row>
    <row r="25" spans="1:12" s="919" customFormat="1" ht="13.8">
      <c r="A25" s="1072" t="s">
        <v>1468</v>
      </c>
      <c r="B25" s="903" t="s">
        <v>1469</v>
      </c>
      <c r="C25" s="910" t="s">
        <v>1459</v>
      </c>
      <c r="E25" s="919" t="s">
        <v>1467</v>
      </c>
      <c r="F25" s="1067"/>
      <c r="G25" s="682">
        <v>8.5</v>
      </c>
      <c r="H25" s="682">
        <v>8.5</v>
      </c>
      <c r="I25" s="682">
        <v>8.5</v>
      </c>
      <c r="J25" s="682">
        <v>8.5</v>
      </c>
      <c r="K25" s="682">
        <v>8.5</v>
      </c>
      <c r="L25" s="1025"/>
    </row>
    <row r="26" spans="1:12" s="919" customFormat="1" ht="13.8">
      <c r="A26" s="1072" t="s">
        <v>1470</v>
      </c>
      <c r="B26" s="903" t="s">
        <v>1471</v>
      </c>
      <c r="C26" s="910" t="s">
        <v>1459</v>
      </c>
      <c r="E26" s="919" t="s">
        <v>1337</v>
      </c>
      <c r="F26" s="1067"/>
      <c r="G26" s="683">
        <v>5.0000000000000001E-3</v>
      </c>
      <c r="H26" s="683">
        <v>5.0000000000000001E-3</v>
      </c>
      <c r="I26" s="683">
        <v>5.0000000000000001E-3</v>
      </c>
      <c r="J26" s="683">
        <v>5.0000000000000001E-3</v>
      </c>
      <c r="K26" s="683">
        <v>5.0000000000000001E-3</v>
      </c>
      <c r="L26" s="1025"/>
    </row>
    <row r="27" spans="1:12" s="919" customFormat="1" ht="13.8">
      <c r="A27" s="1072" t="s">
        <v>1472</v>
      </c>
      <c r="B27" s="903" t="s">
        <v>1473</v>
      </c>
      <c r="C27" s="910" t="s">
        <v>1459</v>
      </c>
      <c r="E27" s="919" t="s">
        <v>1467</v>
      </c>
      <c r="F27" s="1067"/>
      <c r="G27" s="682">
        <v>7.1</v>
      </c>
      <c r="H27" s="682">
        <v>7.1</v>
      </c>
      <c r="I27" s="682">
        <v>7.1</v>
      </c>
      <c r="J27" s="682">
        <v>7.1</v>
      </c>
      <c r="K27" s="682">
        <v>7.1</v>
      </c>
      <c r="L27" s="1025"/>
    </row>
    <row r="28" spans="1:12" s="919" customFormat="1" ht="13.8">
      <c r="A28" s="1072" t="s">
        <v>1474</v>
      </c>
      <c r="B28" s="903" t="s">
        <v>1475</v>
      </c>
      <c r="C28" s="910" t="s">
        <v>1459</v>
      </c>
      <c r="E28" s="919" t="s">
        <v>1337</v>
      </c>
      <c r="F28" s="1067"/>
      <c r="G28" s="683">
        <v>-5.0000000000000001E-3</v>
      </c>
      <c r="H28" s="683">
        <v>-5.0000000000000001E-3</v>
      </c>
      <c r="I28" s="683">
        <v>-5.0000000000000001E-3</v>
      </c>
      <c r="J28" s="683">
        <v>-5.0000000000000001E-3</v>
      </c>
      <c r="K28" s="683">
        <v>-5.0000000000000001E-3</v>
      </c>
      <c r="L28" s="1025"/>
    </row>
    <row r="29" spans="1:12" s="919" customFormat="1" ht="15">
      <c r="A29" s="1073" t="s">
        <v>1476</v>
      </c>
      <c r="B29" s="903" t="s">
        <v>2005</v>
      </c>
      <c r="C29" s="910" t="s">
        <v>1459</v>
      </c>
      <c r="E29" s="919" t="s">
        <v>1467</v>
      </c>
      <c r="F29" s="1067"/>
      <c r="G29" s="1277" cm="1">
        <f t="array" ref="G29:K29">TOCSPt</f>
        <v>0</v>
      </c>
      <c r="H29" s="1277">
        <v>0</v>
      </c>
      <c r="I29" s="1277">
        <v>0</v>
      </c>
      <c r="J29" s="1277">
        <v>0</v>
      </c>
      <c r="K29" s="1277">
        <v>0</v>
      </c>
      <c r="L29" s="1074" t="s">
        <v>2006</v>
      </c>
    </row>
    <row r="30" spans="1:12" s="919" customFormat="1" ht="15">
      <c r="A30" s="1040" t="s">
        <v>1464</v>
      </c>
      <c r="B30" s="903" t="s">
        <v>2007</v>
      </c>
      <c r="C30" s="910" t="s">
        <v>1459</v>
      </c>
      <c r="E30" s="919" t="s">
        <v>1478</v>
      </c>
      <c r="F30" s="1067"/>
      <c r="G30" s="684">
        <f>IF(G29&gt;G24,MIN(G26,G26*(G29-G24)/(G25-G24)),IF(G29&lt;G24,MAX(G28,G28*(G24-G29)/(G24-G27)),0))</f>
        <v>-5.0000000000000001E-3</v>
      </c>
      <c r="H30" s="684">
        <f t="shared" ref="H30:K30" si="4">IF(H29&gt;H24,MIN(H26,H26*(H29-H24)/(H25-H24)),IF(H29&lt;H24,MAX(H28,H28*(H24-H29)/(H24-H27)),0))</f>
        <v>-5.0000000000000001E-3</v>
      </c>
      <c r="I30" s="684">
        <f t="shared" si="4"/>
        <v>-5.0000000000000001E-3</v>
      </c>
      <c r="J30" s="684">
        <f t="shared" si="4"/>
        <v>-5.0000000000000001E-3</v>
      </c>
      <c r="K30" s="684">
        <f t="shared" si="4"/>
        <v>-5.0000000000000001E-3</v>
      </c>
      <c r="L30" s="1025"/>
    </row>
    <row r="31" spans="1:12" s="919" customFormat="1" ht="14.4" thickBot="1">
      <c r="A31" s="1041"/>
      <c r="B31" s="1030"/>
      <c r="C31" s="1030"/>
      <c r="D31" s="1075"/>
      <c r="E31" s="1075"/>
      <c r="F31" s="1075"/>
      <c r="G31" s="1075"/>
      <c r="H31" s="1075"/>
      <c r="I31" s="1075"/>
      <c r="J31" s="1075"/>
      <c r="K31" s="1030"/>
      <c r="L31" s="1032"/>
    </row>
    <row r="32" spans="1:12" s="919" customFormat="1" ht="14.4" thickBot="1">
      <c r="D32" s="1067"/>
      <c r="E32" s="1067"/>
      <c r="F32" s="1067"/>
      <c r="G32" s="1067"/>
      <c r="H32" s="1067"/>
      <c r="I32" s="1067"/>
      <c r="J32" s="1067"/>
    </row>
    <row r="33" spans="1:12" s="919" customFormat="1" ht="13.8">
      <c r="A33" s="1033"/>
      <c r="B33" s="1034"/>
      <c r="C33" s="1034"/>
      <c r="D33" s="1068"/>
      <c r="E33" s="1068"/>
      <c r="F33" s="1068"/>
      <c r="G33" s="1068"/>
      <c r="H33" s="1068"/>
      <c r="I33" s="1068"/>
      <c r="J33" s="1068"/>
      <c r="K33" s="1034"/>
      <c r="L33" s="1035"/>
    </row>
    <row r="34" spans="1:12">
      <c r="A34" s="1001"/>
      <c r="L34" s="993"/>
    </row>
    <row r="35" spans="1:12">
      <c r="A35" s="1070" t="s">
        <v>2008</v>
      </c>
      <c r="L35" s="993"/>
    </row>
    <row r="36" spans="1:12">
      <c r="A36" s="1076" t="s">
        <v>2009</v>
      </c>
      <c r="B36" s="948"/>
      <c r="C36" s="948"/>
      <c r="D36" s="948"/>
      <c r="E36" s="1077"/>
      <c r="F36" s="1077"/>
      <c r="G36" s="948"/>
      <c r="H36" s="948"/>
      <c r="I36" s="948"/>
      <c r="J36" s="948"/>
      <c r="K36" s="948"/>
      <c r="L36" s="993"/>
    </row>
    <row r="37" spans="1:12" ht="41.1" customHeight="1">
      <c r="A37" s="1078" t="s">
        <v>2010</v>
      </c>
      <c r="C37" s="948"/>
      <c r="D37" s="948"/>
      <c r="E37" s="1077"/>
      <c r="F37" s="1077"/>
      <c r="G37" s="1079" t="s">
        <v>2011</v>
      </c>
      <c r="H37" s="948"/>
      <c r="I37" s="948"/>
      <c r="J37" s="948"/>
      <c r="K37" s="948"/>
      <c r="L37" s="993"/>
    </row>
    <row r="38" spans="1:12" ht="22.8" customHeight="1">
      <c r="A38" s="1078"/>
      <c r="B38" s="1080"/>
      <c r="C38" s="948"/>
      <c r="D38" s="948"/>
      <c r="E38" s="1077"/>
      <c r="F38" s="1077"/>
      <c r="G38" s="975"/>
      <c r="H38" s="970"/>
      <c r="I38" s="970"/>
      <c r="J38" s="970"/>
      <c r="K38" s="976"/>
      <c r="L38" s="993"/>
    </row>
    <row r="39" spans="1:12">
      <c r="A39" s="1081" t="s">
        <v>2012</v>
      </c>
      <c r="B39" s="948" t="s">
        <v>2013</v>
      </c>
      <c r="D39" s="948"/>
      <c r="E39" s="1077" t="s">
        <v>1337</v>
      </c>
      <c r="F39" s="1077"/>
      <c r="G39" s="1082">
        <v>0.39</v>
      </c>
      <c r="H39" s="1082">
        <v>0.39</v>
      </c>
      <c r="I39" s="1082">
        <v>0.39</v>
      </c>
      <c r="J39" s="1082">
        <v>0.39</v>
      </c>
      <c r="K39" s="1082">
        <v>0.39</v>
      </c>
      <c r="L39" s="993"/>
    </row>
    <row r="40" spans="1:12" ht="15">
      <c r="A40" s="1081" t="s">
        <v>2014</v>
      </c>
      <c r="B40" s="948" t="s">
        <v>2015</v>
      </c>
      <c r="D40" s="948"/>
      <c r="E40" s="1077" t="s">
        <v>2016</v>
      </c>
      <c r="F40" s="1077"/>
      <c r="G40" s="1083">
        <f>G57</f>
        <v>1.3795999999999999E-2</v>
      </c>
      <c r="H40" s="1083">
        <f t="shared" ref="H40:K40" si="5">H57</f>
        <v>1.4134000000000001E-2</v>
      </c>
      <c r="I40" s="1083">
        <f t="shared" si="5"/>
        <v>1.4309000000000001E-2</v>
      </c>
      <c r="J40" s="1083">
        <f t="shared" si="5"/>
        <v>1.4484E-2</v>
      </c>
      <c r="K40" s="1083">
        <f t="shared" si="5"/>
        <v>1.4659E-2</v>
      </c>
      <c r="L40" s="993"/>
    </row>
    <row r="41" spans="1:12" ht="15">
      <c r="A41" s="1081" t="s">
        <v>2017</v>
      </c>
      <c r="B41" s="948" t="s">
        <v>2018</v>
      </c>
      <c r="D41" s="948"/>
      <c r="E41" s="1077" t="s">
        <v>2016</v>
      </c>
      <c r="F41" s="1077"/>
      <c r="G41" s="1083">
        <f>G68</f>
        <v>8.7900000000000001E-4</v>
      </c>
      <c r="H41" s="1083">
        <f t="shared" ref="H41:K41" si="6">H68</f>
        <v>8.9700000000000001E-4</v>
      </c>
      <c r="I41" s="1083">
        <f t="shared" si="6"/>
        <v>9.0600000000000001E-4</v>
      </c>
      <c r="J41" s="1083">
        <f t="shared" si="6"/>
        <v>1.8289999999999999E-3</v>
      </c>
      <c r="K41" s="1083">
        <f t="shared" si="6"/>
        <v>1.8469999999999999E-3</v>
      </c>
      <c r="L41" s="993"/>
    </row>
    <row r="42" spans="1:12" ht="15">
      <c r="A42" s="1081" t="s">
        <v>2019</v>
      </c>
      <c r="B42" s="948" t="s">
        <v>2020</v>
      </c>
      <c r="D42" s="948"/>
      <c r="E42" s="1077" t="s">
        <v>2016</v>
      </c>
      <c r="F42" s="1077"/>
      <c r="G42" s="1083">
        <f>G79</f>
        <v>-3.0200000000000002E-4</v>
      </c>
      <c r="H42" s="1083">
        <f t="shared" ref="H42:K42" si="7">H79</f>
        <v>-3.0200000000000002E-4</v>
      </c>
      <c r="I42" s="1083">
        <f t="shared" si="7"/>
        <v>-3.0200000000000002E-4</v>
      </c>
      <c r="J42" s="1083">
        <f t="shared" si="7"/>
        <v>-3.0200000000000002E-4</v>
      </c>
      <c r="K42" s="1083">
        <f t="shared" si="7"/>
        <v>-3.7800000000000003E-4</v>
      </c>
      <c r="L42" s="993"/>
    </row>
    <row r="43" spans="1:12" ht="15">
      <c r="A43" s="1081" t="s">
        <v>2021</v>
      </c>
      <c r="B43" s="948" t="s">
        <v>2022</v>
      </c>
      <c r="D43" s="948"/>
      <c r="E43" s="1077" t="s">
        <v>2016</v>
      </c>
      <c r="F43" s="1077"/>
      <c r="G43" s="1083">
        <f>G90</f>
        <v>7.6000000000000004E-5</v>
      </c>
      <c r="H43" s="1083">
        <f t="shared" ref="H43:K43" si="8">H90</f>
        <v>7.6000000000000004E-5</v>
      </c>
      <c r="I43" s="1083">
        <f t="shared" si="8"/>
        <v>7.6000000000000004E-5</v>
      </c>
      <c r="J43" s="1083">
        <f t="shared" si="8"/>
        <v>1.5300000000000001E-4</v>
      </c>
      <c r="K43" s="1083">
        <f t="shared" si="8"/>
        <v>3.8200000000000002E-4</v>
      </c>
      <c r="L43" s="993"/>
    </row>
    <row r="44" spans="1:12" ht="15">
      <c r="A44" s="1081" t="s">
        <v>2023</v>
      </c>
      <c r="B44" s="948" t="s">
        <v>2024</v>
      </c>
      <c r="D44" s="948"/>
      <c r="E44" s="1077" t="s">
        <v>2016</v>
      </c>
      <c r="F44" s="1077"/>
      <c r="G44" s="1083">
        <f>G101</f>
        <v>1.9999999999999999E-6</v>
      </c>
      <c r="H44" s="1083">
        <f t="shared" ref="H44:K44" si="9">H101</f>
        <v>1.9999999999999999E-6</v>
      </c>
      <c r="I44" s="1083">
        <f t="shared" si="9"/>
        <v>1.9999999999999999E-6</v>
      </c>
      <c r="J44" s="1083">
        <f t="shared" si="9"/>
        <v>3.9999999999999998E-6</v>
      </c>
      <c r="K44" s="1083">
        <f t="shared" si="9"/>
        <v>1.1E-5</v>
      </c>
      <c r="L44" s="993"/>
    </row>
    <row r="45" spans="1:12" ht="15">
      <c r="A45" s="1081" t="s">
        <v>2025</v>
      </c>
      <c r="B45" s="948" t="s">
        <v>2026</v>
      </c>
      <c r="D45" s="948"/>
      <c r="E45" s="1077" t="s">
        <v>2016</v>
      </c>
      <c r="F45" s="1077"/>
      <c r="G45" s="1083">
        <f>G107</f>
        <v>0</v>
      </c>
      <c r="H45" s="1083">
        <f>H107</f>
        <v>0</v>
      </c>
      <c r="I45" s="1083">
        <f t="shared" ref="I45:K45" si="10">I107</f>
        <v>0</v>
      </c>
      <c r="J45" s="1083">
        <f t="shared" si="10"/>
        <v>0</v>
      </c>
      <c r="K45" s="1083">
        <f t="shared" si="10"/>
        <v>0</v>
      </c>
      <c r="L45" s="993"/>
    </row>
    <row r="46" spans="1:12" ht="15">
      <c r="A46" s="1081" t="s">
        <v>2027</v>
      </c>
      <c r="B46" s="948" t="s">
        <v>2028</v>
      </c>
      <c r="D46" s="948"/>
      <c r="E46" s="1077" t="s">
        <v>2016</v>
      </c>
      <c r="F46" s="1077"/>
      <c r="G46" s="1083">
        <f>G122</f>
        <v>-0.13168040000000003</v>
      </c>
      <c r="H46" s="1083">
        <f t="shared" ref="H46:J46" si="11">H122</f>
        <v>-0.29628089999999996</v>
      </c>
      <c r="I46" s="1083">
        <f t="shared" si="11"/>
        <v>-0.29628089999999996</v>
      </c>
      <c r="J46" s="1083">
        <f t="shared" si="11"/>
        <v>-0.29628089999999996</v>
      </c>
      <c r="K46" s="1083">
        <f>K154</f>
        <v>-0.29628090000000018</v>
      </c>
      <c r="L46" s="993"/>
    </row>
    <row r="47" spans="1:12" ht="15">
      <c r="A47" s="1081" t="s">
        <v>2029</v>
      </c>
      <c r="B47" s="1084" t="s">
        <v>2030</v>
      </c>
      <c r="D47" s="948"/>
      <c r="E47" s="1085" t="s">
        <v>2016</v>
      </c>
      <c r="F47" s="1077"/>
      <c r="G47" s="1086">
        <f>G39*(SUM(G40:G46))</f>
        <v>-4.5719466000000014E-2</v>
      </c>
      <c r="H47" s="1086">
        <f t="shared" ref="H47:K47" si="12">H39*(SUM(H40:H46))</f>
        <v>-0.10977482099999998</v>
      </c>
      <c r="I47" s="1086">
        <f t="shared" si="12"/>
        <v>-0.10970306099999999</v>
      </c>
      <c r="J47" s="1086">
        <f t="shared" si="12"/>
        <v>-0.10924403099999998</v>
      </c>
      <c r="K47" s="1086">
        <f t="shared" si="12"/>
        <v>-0.10910636100000007</v>
      </c>
      <c r="L47" s="993"/>
    </row>
    <row r="48" spans="1:12">
      <c r="A48" s="1081"/>
      <c r="B48" s="948"/>
      <c r="D48" s="948"/>
      <c r="E48" s="1077"/>
      <c r="F48" s="1077"/>
      <c r="G48" s="948"/>
      <c r="H48" s="948"/>
      <c r="I48" s="948"/>
      <c r="J48" s="948"/>
      <c r="K48" s="948"/>
      <c r="L48" s="993"/>
    </row>
    <row r="49" spans="1:12">
      <c r="A49" s="1087" t="s">
        <v>2031</v>
      </c>
      <c r="B49" s="948"/>
      <c r="D49" s="948"/>
      <c r="E49" s="1077"/>
      <c r="F49" s="1077"/>
      <c r="G49" s="1088" t="s">
        <v>2032</v>
      </c>
      <c r="H49" s="948"/>
      <c r="I49" s="948"/>
      <c r="J49" s="948"/>
      <c r="K49" s="948"/>
      <c r="L49" s="993"/>
    </row>
    <row r="50" spans="1:12">
      <c r="A50" s="1081"/>
      <c r="B50" s="948"/>
      <c r="D50" s="948"/>
      <c r="E50" s="1077"/>
      <c r="F50" s="1077"/>
      <c r="G50" s="948"/>
      <c r="H50" s="948"/>
      <c r="I50" s="948"/>
      <c r="J50" s="948"/>
      <c r="K50" s="948"/>
      <c r="L50" s="993"/>
    </row>
    <row r="51" spans="1:12" ht="15">
      <c r="A51" s="1081" t="s">
        <v>2033</v>
      </c>
      <c r="B51" s="929" t="s">
        <v>2034</v>
      </c>
      <c r="D51" s="929"/>
      <c r="E51" s="1089" t="s">
        <v>2035</v>
      </c>
      <c r="F51" s="1089"/>
      <c r="G51" s="1090">
        <v>13796</v>
      </c>
      <c r="H51" s="1090">
        <v>14134</v>
      </c>
      <c r="I51" s="1090">
        <v>14309</v>
      </c>
      <c r="J51" s="1090">
        <v>14484</v>
      </c>
      <c r="K51" s="1090">
        <v>14659</v>
      </c>
      <c r="L51" s="993"/>
    </row>
    <row r="52" spans="1:12">
      <c r="A52" s="1091" t="s">
        <v>2036</v>
      </c>
      <c r="B52" s="929" t="s">
        <v>2037</v>
      </c>
      <c r="D52" s="929"/>
      <c r="E52" s="1089" t="s">
        <v>2038</v>
      </c>
      <c r="F52" s="1089"/>
      <c r="G52" s="1090">
        <v>1748</v>
      </c>
      <c r="H52" s="1090">
        <v>1748</v>
      </c>
      <c r="I52" s="1090">
        <v>1748</v>
      </c>
      <c r="J52" s="1090">
        <v>1748</v>
      </c>
      <c r="K52" s="1090">
        <v>1748</v>
      </c>
      <c r="L52" s="993"/>
    </row>
    <row r="53" spans="1:12">
      <c r="A53" s="1092" t="s">
        <v>2039</v>
      </c>
      <c r="B53" s="948"/>
      <c r="D53" s="948"/>
      <c r="E53" s="1089" t="s">
        <v>2038</v>
      </c>
      <c r="F53" s="1089"/>
      <c r="G53" s="913" cm="1">
        <f t="array" ref="G53:K53">TOActualoperationaltransportemissions</f>
        <v>0</v>
      </c>
      <c r="H53" s="913">
        <v>0</v>
      </c>
      <c r="I53" s="913">
        <v>0</v>
      </c>
      <c r="J53" s="913">
        <v>0</v>
      </c>
      <c r="K53" s="913">
        <v>0</v>
      </c>
      <c r="L53" s="993"/>
    </row>
    <row r="54" spans="1:12" ht="15">
      <c r="A54" s="1092" t="s">
        <v>2040</v>
      </c>
      <c r="B54" s="948" t="s">
        <v>2041</v>
      </c>
      <c r="D54" s="948"/>
      <c r="E54" s="1089" t="s">
        <v>1337</v>
      </c>
      <c r="F54" s="1089"/>
      <c r="G54" s="686">
        <f>(G53-G52)/G52</f>
        <v>-1</v>
      </c>
      <c r="H54" s="686">
        <f t="shared" ref="H54:K54" si="13">(H53-H52)/H52</f>
        <v>-1</v>
      </c>
      <c r="I54" s="686">
        <f t="shared" si="13"/>
        <v>-1</v>
      </c>
      <c r="J54" s="686">
        <f t="shared" si="13"/>
        <v>-1</v>
      </c>
      <c r="K54" s="686">
        <f t="shared" si="13"/>
        <v>-1</v>
      </c>
      <c r="L54" s="993"/>
    </row>
    <row r="55" spans="1:12" ht="15">
      <c r="A55" s="1092" t="s">
        <v>2042</v>
      </c>
      <c r="B55" s="948" t="s">
        <v>2043</v>
      </c>
      <c r="D55" s="948"/>
      <c r="E55" s="1089" t="s">
        <v>1337</v>
      </c>
      <c r="F55" s="1089"/>
      <c r="G55" s="687">
        <v>-0.12</v>
      </c>
      <c r="H55" s="687">
        <v>-0.14000000000000001</v>
      </c>
      <c r="I55" s="687">
        <v>-0.16</v>
      </c>
      <c r="J55" s="687">
        <v>-0.26</v>
      </c>
      <c r="K55" s="687">
        <v>-0.38</v>
      </c>
      <c r="L55" s="993"/>
    </row>
    <row r="56" spans="1:12" ht="15">
      <c r="A56" s="1092" t="s">
        <v>2044</v>
      </c>
      <c r="B56" s="929" t="s">
        <v>2045</v>
      </c>
      <c r="D56" s="929"/>
      <c r="E56" s="1089" t="s">
        <v>1337</v>
      </c>
      <c r="F56" s="1089"/>
      <c r="G56" s="687">
        <v>0.08</v>
      </c>
      <c r="H56" s="687">
        <v>0.06</v>
      </c>
      <c r="I56" s="687">
        <v>0.04</v>
      </c>
      <c r="J56" s="687">
        <v>-0.06</v>
      </c>
      <c r="K56" s="687">
        <v>-0.18</v>
      </c>
      <c r="L56" s="993"/>
    </row>
    <row r="57" spans="1:12" ht="15">
      <c r="A57" s="1092"/>
      <c r="B57" s="929" t="s">
        <v>2015</v>
      </c>
      <c r="D57" s="929"/>
      <c r="E57" s="1077" t="s">
        <v>2046</v>
      </c>
      <c r="F57" s="1089"/>
      <c r="G57" s="1093">
        <f>IF(G54&lt;=G55,G51,IF(G54&gt;=G56,(-1*G51),0))/10^6</f>
        <v>1.3795999999999999E-2</v>
      </c>
      <c r="H57" s="1093">
        <f t="shared" ref="H57:K57" si="14">IF(H54&lt;=H55,H51,IF(H54&gt;=H56,(-1*H51),0))/10^6</f>
        <v>1.4134000000000001E-2</v>
      </c>
      <c r="I57" s="1093">
        <f t="shared" si="14"/>
        <v>1.4309000000000001E-2</v>
      </c>
      <c r="J57" s="1093">
        <f t="shared" si="14"/>
        <v>1.4484E-2</v>
      </c>
      <c r="K57" s="1093">
        <f t="shared" si="14"/>
        <v>1.4659E-2</v>
      </c>
      <c r="L57" s="993"/>
    </row>
    <row r="58" spans="1:12">
      <c r="A58" s="1081"/>
      <c r="B58" s="948"/>
      <c r="D58" s="948"/>
      <c r="E58" s="1077"/>
      <c r="F58" s="1077"/>
      <c r="G58" s="948"/>
      <c r="H58" s="948"/>
      <c r="I58" s="948"/>
      <c r="J58" s="948"/>
      <c r="K58" s="948"/>
      <c r="L58" s="993"/>
    </row>
    <row r="59" spans="1:12">
      <c r="A59" s="1081"/>
      <c r="B59" s="948"/>
      <c r="D59" s="948"/>
      <c r="E59" s="1077"/>
      <c r="F59" s="1077"/>
      <c r="G59" s="948"/>
      <c r="H59" s="948"/>
      <c r="I59" s="948"/>
      <c r="J59" s="948"/>
      <c r="K59" s="948"/>
      <c r="L59" s="993"/>
    </row>
    <row r="60" spans="1:12">
      <c r="A60" s="1087" t="s">
        <v>2047</v>
      </c>
      <c r="B60" s="948"/>
      <c r="D60" s="948"/>
      <c r="E60" s="1077"/>
      <c r="F60" s="1077"/>
      <c r="G60" s="1084" t="s">
        <v>2048</v>
      </c>
      <c r="H60" s="948"/>
      <c r="I60" s="948"/>
      <c r="J60" s="948"/>
      <c r="K60" s="948"/>
      <c r="L60" s="993"/>
    </row>
    <row r="61" spans="1:12">
      <c r="A61" s="1081"/>
      <c r="B61" s="948"/>
      <c r="D61" s="948"/>
      <c r="E61" s="1077"/>
      <c r="F61" s="1077"/>
      <c r="G61" s="948"/>
      <c r="H61" s="948"/>
      <c r="I61" s="948"/>
      <c r="J61" s="948"/>
      <c r="K61" s="948"/>
      <c r="L61" s="993"/>
    </row>
    <row r="62" spans="1:12" ht="15">
      <c r="A62" s="1092" t="s">
        <v>2049</v>
      </c>
      <c r="B62" s="929" t="s">
        <v>2050</v>
      </c>
      <c r="D62" s="929"/>
      <c r="E62" s="1089" t="s">
        <v>2035</v>
      </c>
      <c r="F62" s="1089"/>
      <c r="G62" s="1090">
        <v>879</v>
      </c>
      <c r="H62" s="1090">
        <v>897</v>
      </c>
      <c r="I62" s="1090">
        <v>906</v>
      </c>
      <c r="J62" s="1090">
        <v>1829</v>
      </c>
      <c r="K62" s="1090">
        <v>1847</v>
      </c>
      <c r="L62" s="993"/>
    </row>
    <row r="63" spans="1:12">
      <c r="A63" s="1091" t="s">
        <v>2051</v>
      </c>
      <c r="B63" s="929" t="s">
        <v>2052</v>
      </c>
      <c r="D63" s="929"/>
      <c r="E63" s="1089" t="s">
        <v>2038</v>
      </c>
      <c r="F63" s="1089"/>
      <c r="G63" s="1090">
        <v>1608</v>
      </c>
      <c r="H63" s="1090">
        <v>1608</v>
      </c>
      <c r="I63" s="1090">
        <v>1608</v>
      </c>
      <c r="J63" s="1090">
        <v>1608</v>
      </c>
      <c r="K63" s="1090">
        <v>1608</v>
      </c>
      <c r="L63" s="993"/>
    </row>
    <row r="64" spans="1:12">
      <c r="A64" s="1092" t="s">
        <v>2053</v>
      </c>
      <c r="B64" s="948"/>
      <c r="D64" s="948"/>
      <c r="E64" s="1089" t="s">
        <v>2038</v>
      </c>
      <c r="F64" s="1089"/>
      <c r="G64" s="913" cm="1">
        <f t="array" ref="G64:K64">TOActualbusinessmileageemissions</f>
        <v>0</v>
      </c>
      <c r="H64" s="913">
        <v>0</v>
      </c>
      <c r="I64" s="913">
        <v>0</v>
      </c>
      <c r="J64" s="913">
        <v>0</v>
      </c>
      <c r="K64" s="913">
        <v>0</v>
      </c>
      <c r="L64" s="993"/>
    </row>
    <row r="65" spans="1:12" ht="15">
      <c r="A65" s="1092" t="s">
        <v>2054</v>
      </c>
      <c r="B65" s="929" t="s">
        <v>2055</v>
      </c>
      <c r="D65" s="929"/>
      <c r="E65" s="1089" t="s">
        <v>1337</v>
      </c>
      <c r="F65" s="1089"/>
      <c r="G65" s="688">
        <f>(G64-G63)/G63</f>
        <v>-1</v>
      </c>
      <c r="H65" s="689">
        <f>(H64-H63)/H63</f>
        <v>-1</v>
      </c>
      <c r="I65" s="689">
        <f t="shared" ref="I65:K65" si="15">(I64-I63)/I63</f>
        <v>-1</v>
      </c>
      <c r="J65" s="689">
        <f t="shared" si="15"/>
        <v>-1</v>
      </c>
      <c r="K65" s="689">
        <f t="shared" si="15"/>
        <v>-1</v>
      </c>
      <c r="L65" s="993"/>
    </row>
    <row r="66" spans="1:12" ht="15">
      <c r="A66" s="1092" t="s">
        <v>2056</v>
      </c>
      <c r="B66" s="929" t="s">
        <v>2057</v>
      </c>
      <c r="D66" s="929"/>
      <c r="E66" s="1089" t="s">
        <v>1337</v>
      </c>
      <c r="F66" s="1089"/>
      <c r="G66" s="687">
        <v>-0.03</v>
      </c>
      <c r="H66" s="687">
        <v>-0.05</v>
      </c>
      <c r="I66" s="687">
        <v>-7.0000000000000007E-2</v>
      </c>
      <c r="J66" s="687">
        <v>-0.1</v>
      </c>
      <c r="K66" s="687">
        <v>-0.12</v>
      </c>
      <c r="L66" s="993"/>
    </row>
    <row r="67" spans="1:12" ht="15">
      <c r="A67" s="1092" t="s">
        <v>2058</v>
      </c>
      <c r="B67" s="929" t="s">
        <v>2059</v>
      </c>
      <c r="D67" s="929"/>
      <c r="E67" s="1089" t="s">
        <v>1337</v>
      </c>
      <c r="F67" s="1089"/>
      <c r="G67" s="687">
        <v>-0.01</v>
      </c>
      <c r="H67" s="687">
        <v>-0.03</v>
      </c>
      <c r="I67" s="687">
        <v>-0.05</v>
      </c>
      <c r="J67" s="687">
        <v>-0.06</v>
      </c>
      <c r="K67" s="687">
        <v>-0.08</v>
      </c>
      <c r="L67" s="993"/>
    </row>
    <row r="68" spans="1:12" ht="15">
      <c r="A68" s="1092" t="s">
        <v>2060</v>
      </c>
      <c r="B68" s="929" t="s">
        <v>2018</v>
      </c>
      <c r="D68" s="929"/>
      <c r="E68" s="1077" t="s">
        <v>2016</v>
      </c>
      <c r="F68" s="1089"/>
      <c r="G68" s="1094">
        <f>IF(G65&lt;=G66,G62,IF(G65&gt;=G67,(-1*G62),0))/10^6</f>
        <v>8.7900000000000001E-4</v>
      </c>
      <c r="H68" s="1094">
        <f>IF(H65&lt;=H66,H62,IF(H65&gt;=H67,(-1*H62),0))/10^6</f>
        <v>8.9700000000000001E-4</v>
      </c>
      <c r="I68" s="1094">
        <f>IF(I65&lt;=I66,I62,IF(I65&gt;=I67,(-1*I62),0))/10^6</f>
        <v>9.0600000000000001E-4</v>
      </c>
      <c r="J68" s="1094">
        <f>IF(J65&lt;=J66,J62,IF(J65&gt;=J67,(-1*J62),0))/10^6</f>
        <v>1.8289999999999999E-3</v>
      </c>
      <c r="K68" s="1094">
        <f>IF(K65&lt;=K66,K62,IF(K65&gt;=K67,(-1*K62),0))/10^6</f>
        <v>1.8469999999999999E-3</v>
      </c>
      <c r="L68" s="993"/>
    </row>
    <row r="69" spans="1:12">
      <c r="A69" s="1081"/>
      <c r="B69" s="948"/>
      <c r="D69" s="948"/>
      <c r="E69" s="1077"/>
      <c r="F69" s="1077"/>
      <c r="G69" s="948"/>
      <c r="H69" s="948"/>
      <c r="I69" s="948"/>
      <c r="J69" s="948"/>
      <c r="K69" s="948"/>
      <c r="L69" s="993"/>
    </row>
    <row r="70" spans="1:12">
      <c r="A70" s="1092"/>
      <c r="B70" s="948"/>
      <c r="D70" s="948"/>
      <c r="E70" s="1077"/>
      <c r="F70" s="1077"/>
      <c r="G70" s="1089"/>
      <c r="H70" s="948"/>
      <c r="I70" s="948"/>
      <c r="J70" s="948"/>
      <c r="K70" s="948"/>
      <c r="L70" s="993"/>
    </row>
    <row r="71" spans="1:12">
      <c r="A71" s="1087" t="s">
        <v>2061</v>
      </c>
      <c r="B71" s="948"/>
      <c r="D71" s="948"/>
      <c r="E71" s="1077"/>
      <c r="F71" s="1077"/>
      <c r="G71" s="1084" t="s">
        <v>2062</v>
      </c>
      <c r="H71" s="948"/>
      <c r="I71" s="948"/>
      <c r="J71" s="948"/>
      <c r="K71" s="948"/>
      <c r="L71" s="993"/>
    </row>
    <row r="72" spans="1:12">
      <c r="A72" s="1081"/>
      <c r="B72" s="948"/>
      <c r="D72" s="948"/>
      <c r="E72" s="1077"/>
      <c r="F72" s="1077"/>
      <c r="G72" s="948"/>
      <c r="H72" s="948"/>
      <c r="I72" s="948"/>
      <c r="J72" s="948"/>
      <c r="K72" s="948"/>
      <c r="L72" s="993"/>
    </row>
    <row r="73" spans="1:12" ht="15">
      <c r="A73" s="1092" t="s">
        <v>2063</v>
      </c>
      <c r="B73" s="929" t="s">
        <v>2064</v>
      </c>
      <c r="D73" s="929"/>
      <c r="E73" s="1089" t="s">
        <v>2035</v>
      </c>
      <c r="F73" s="1089"/>
      <c r="G73" s="1090">
        <v>302</v>
      </c>
      <c r="H73" s="1090">
        <v>302</v>
      </c>
      <c r="I73" s="1090">
        <v>302</v>
      </c>
      <c r="J73" s="1090">
        <v>302</v>
      </c>
      <c r="K73" s="1090">
        <v>378</v>
      </c>
      <c r="L73" s="993"/>
    </row>
    <row r="74" spans="1:12">
      <c r="A74" s="1092" t="s">
        <v>2065</v>
      </c>
      <c r="B74" s="929"/>
      <c r="D74" s="929"/>
      <c r="E74" s="1089" t="s">
        <v>1548</v>
      </c>
      <c r="F74" s="1089"/>
      <c r="G74" s="913" cm="1">
        <f t="array" ref="G74:K74">TOTotalannualoperationalandofficewaste</f>
        <v>0</v>
      </c>
      <c r="H74" s="913">
        <v>0</v>
      </c>
      <c r="I74" s="913">
        <v>0</v>
      </c>
      <c r="J74" s="913">
        <v>0</v>
      </c>
      <c r="K74" s="913">
        <v>0</v>
      </c>
      <c r="L74" s="993"/>
    </row>
    <row r="75" spans="1:12">
      <c r="A75" s="1092" t="s">
        <v>2066</v>
      </c>
      <c r="B75" s="948"/>
      <c r="D75" s="948"/>
      <c r="E75" s="1089" t="s">
        <v>1548</v>
      </c>
      <c r="F75" s="1089"/>
      <c r="G75" s="913" cm="1">
        <f t="array" ref="G75:K75">TOTotalannualoperationalandofficewasterecycled</f>
        <v>0</v>
      </c>
      <c r="H75" s="913">
        <v>0</v>
      </c>
      <c r="I75" s="913">
        <v>0</v>
      </c>
      <c r="J75" s="913">
        <v>0</v>
      </c>
      <c r="K75" s="913">
        <v>0</v>
      </c>
      <c r="L75" s="993"/>
    </row>
    <row r="76" spans="1:12" ht="15">
      <c r="A76" s="1092" t="s">
        <v>2067</v>
      </c>
      <c r="B76" s="929" t="s">
        <v>2068</v>
      </c>
      <c r="D76" s="929"/>
      <c r="E76" s="1089" t="s">
        <v>1337</v>
      </c>
      <c r="F76" s="1089"/>
      <c r="G76" s="689">
        <f>IFERROR(G75/G74,0)</f>
        <v>0</v>
      </c>
      <c r="H76" s="689">
        <f t="shared" ref="H76:K76" si="16">IFERROR(H75/H74,0)</f>
        <v>0</v>
      </c>
      <c r="I76" s="689">
        <f t="shared" si="16"/>
        <v>0</v>
      </c>
      <c r="J76" s="689">
        <f t="shared" si="16"/>
        <v>0</v>
      </c>
      <c r="K76" s="689">
        <f t="shared" si="16"/>
        <v>0</v>
      </c>
      <c r="L76" s="993"/>
    </row>
    <row r="77" spans="1:12" ht="15">
      <c r="A77" s="1092" t="s">
        <v>2069</v>
      </c>
      <c r="B77" s="929" t="s">
        <v>2070</v>
      </c>
      <c r="D77" s="929"/>
      <c r="E77" s="1089" t="s">
        <v>1337</v>
      </c>
      <c r="F77" s="1089"/>
      <c r="G77" s="687">
        <v>0.52</v>
      </c>
      <c r="H77" s="687">
        <v>0.54</v>
      </c>
      <c r="I77" s="687">
        <v>0.56999999999999995</v>
      </c>
      <c r="J77" s="687">
        <v>0.61</v>
      </c>
      <c r="K77" s="687">
        <v>0.65</v>
      </c>
      <c r="L77" s="993"/>
    </row>
    <row r="78" spans="1:12" ht="15">
      <c r="A78" s="1092" t="s">
        <v>2071</v>
      </c>
      <c r="B78" s="929" t="s">
        <v>2072</v>
      </c>
      <c r="D78" s="929"/>
      <c r="E78" s="1089" t="s">
        <v>1337</v>
      </c>
      <c r="F78" s="1089"/>
      <c r="G78" s="687">
        <v>0.44</v>
      </c>
      <c r="H78" s="687">
        <v>0.46</v>
      </c>
      <c r="I78" s="687">
        <v>0.49</v>
      </c>
      <c r="J78" s="687">
        <v>0.53</v>
      </c>
      <c r="K78" s="687">
        <v>0.55000000000000004</v>
      </c>
      <c r="L78" s="993"/>
    </row>
    <row r="79" spans="1:12" ht="15">
      <c r="A79" s="1092" t="s">
        <v>2073</v>
      </c>
      <c r="B79" s="929" t="s">
        <v>2020</v>
      </c>
      <c r="D79" s="929"/>
      <c r="E79" s="1077" t="s">
        <v>2016</v>
      </c>
      <c r="F79" s="1089"/>
      <c r="G79" s="1093">
        <f>IF(G76&gt;=G77,G73,IF(G76&lt;=G78,(-1*G73),0))/10^6</f>
        <v>-3.0200000000000002E-4</v>
      </c>
      <c r="H79" s="1093">
        <f t="shared" ref="H79:K79" si="17">IF(H76&gt;=H77,H73,IF(H76&lt;=H78,(-1*H73),0))/10^6</f>
        <v>-3.0200000000000002E-4</v>
      </c>
      <c r="I79" s="1093">
        <f t="shared" si="17"/>
        <v>-3.0200000000000002E-4</v>
      </c>
      <c r="J79" s="1093">
        <f t="shared" si="17"/>
        <v>-3.0200000000000002E-4</v>
      </c>
      <c r="K79" s="1093">
        <f t="shared" si="17"/>
        <v>-3.7800000000000003E-4</v>
      </c>
      <c r="L79" s="993"/>
    </row>
    <row r="80" spans="1:12">
      <c r="A80" s="1081"/>
      <c r="B80" s="948"/>
      <c r="D80" s="948"/>
      <c r="E80" s="1077"/>
      <c r="F80" s="1077"/>
      <c r="G80" s="948"/>
      <c r="H80" s="948"/>
      <c r="I80" s="948"/>
      <c r="J80" s="948"/>
      <c r="K80" s="948"/>
      <c r="L80" s="993"/>
    </row>
    <row r="81" spans="1:12">
      <c r="A81" s="1081"/>
      <c r="B81" s="948"/>
      <c r="D81" s="948"/>
      <c r="E81" s="1077"/>
      <c r="F81" s="1077"/>
      <c r="G81" s="948"/>
      <c r="H81" s="948"/>
      <c r="I81" s="948"/>
      <c r="J81" s="948"/>
      <c r="K81" s="948"/>
      <c r="L81" s="993"/>
    </row>
    <row r="82" spans="1:12">
      <c r="A82" s="1087" t="s">
        <v>2074</v>
      </c>
      <c r="B82" s="948"/>
      <c r="D82" s="948"/>
      <c r="E82" s="1077"/>
      <c r="F82" s="1077"/>
      <c r="G82" s="1088" t="s">
        <v>2075</v>
      </c>
      <c r="H82" s="948"/>
      <c r="I82" s="948"/>
      <c r="J82" s="948"/>
      <c r="K82" s="948"/>
      <c r="L82" s="993"/>
    </row>
    <row r="83" spans="1:12">
      <c r="A83" s="1081"/>
      <c r="B83" s="948"/>
      <c r="D83" s="948"/>
      <c r="E83" s="1077"/>
      <c r="F83" s="1077"/>
      <c r="G83" s="948"/>
      <c r="H83" s="948"/>
      <c r="I83" s="948"/>
      <c r="J83" s="948"/>
      <c r="K83" s="948"/>
      <c r="L83" s="993"/>
    </row>
    <row r="84" spans="1:12" ht="15">
      <c r="A84" s="1092" t="s">
        <v>2076</v>
      </c>
      <c r="B84" s="929" t="s">
        <v>2077</v>
      </c>
      <c r="D84" s="929"/>
      <c r="E84" s="1089" t="s">
        <v>2035</v>
      </c>
      <c r="F84" s="1089"/>
      <c r="G84" s="1095">
        <v>76</v>
      </c>
      <c r="H84" s="1095">
        <v>76</v>
      </c>
      <c r="I84" s="1095">
        <v>76</v>
      </c>
      <c r="J84" s="1095">
        <v>153</v>
      </c>
      <c r="K84" s="1095">
        <v>382</v>
      </c>
      <c r="L84" s="993"/>
    </row>
    <row r="85" spans="1:12">
      <c r="A85" s="1091" t="s">
        <v>2078</v>
      </c>
      <c r="B85" s="929" t="s">
        <v>2079</v>
      </c>
      <c r="D85" s="929"/>
      <c r="E85" s="1089" t="s">
        <v>1548</v>
      </c>
      <c r="F85" s="1089"/>
      <c r="G85" s="1095">
        <v>54.6</v>
      </c>
      <c r="H85" s="1095">
        <v>54.6</v>
      </c>
      <c r="I85" s="1095">
        <v>54.6</v>
      </c>
      <c r="J85" s="1095">
        <v>54.6</v>
      </c>
      <c r="K85" s="1095">
        <v>54.6</v>
      </c>
      <c r="L85" s="993"/>
    </row>
    <row r="86" spans="1:12">
      <c r="A86" s="1092" t="s">
        <v>2080</v>
      </c>
      <c r="B86" s="948"/>
      <c r="D86" s="948"/>
      <c r="E86" s="1089" t="s">
        <v>1548</v>
      </c>
      <c r="F86" s="1089"/>
      <c r="G86" s="913" cm="1">
        <f t="array" ref="G86:K86">TOActualofficewaste</f>
        <v>0</v>
      </c>
      <c r="H86" s="913">
        <v>0</v>
      </c>
      <c r="I86" s="913">
        <v>0</v>
      </c>
      <c r="J86" s="913">
        <v>0</v>
      </c>
      <c r="K86" s="913">
        <v>0</v>
      </c>
      <c r="L86" s="993"/>
    </row>
    <row r="87" spans="1:12" ht="15">
      <c r="A87" s="1092" t="s">
        <v>2054</v>
      </c>
      <c r="B87" s="929" t="s">
        <v>2081</v>
      </c>
      <c r="D87" s="929"/>
      <c r="E87" s="1089" t="s">
        <v>1337</v>
      </c>
      <c r="F87" s="1089"/>
      <c r="G87" s="688">
        <f>(G86-G85)/G85</f>
        <v>-1</v>
      </c>
      <c r="H87" s="688">
        <f>(H86-H85)/H85</f>
        <v>-1</v>
      </c>
      <c r="I87" s="688">
        <f t="shared" ref="I87:K87" si="18">(I86-I85)/I85</f>
        <v>-1</v>
      </c>
      <c r="J87" s="688">
        <f t="shared" si="18"/>
        <v>-1</v>
      </c>
      <c r="K87" s="688">
        <f t="shared" si="18"/>
        <v>-1</v>
      </c>
      <c r="L87" s="993"/>
    </row>
    <row r="88" spans="1:12" ht="15">
      <c r="A88" s="1092" t="s">
        <v>2058</v>
      </c>
      <c r="B88" s="929" t="s">
        <v>2082</v>
      </c>
      <c r="D88" s="929"/>
      <c r="E88" s="1089" t="s">
        <v>1337</v>
      </c>
      <c r="F88" s="1089"/>
      <c r="G88" s="687">
        <v>-0.03</v>
      </c>
      <c r="H88" s="687">
        <v>-0.05</v>
      </c>
      <c r="I88" s="687">
        <v>-7.0000000000000007E-2</v>
      </c>
      <c r="J88" s="687">
        <v>-0.1</v>
      </c>
      <c r="K88" s="687">
        <v>-0.25</v>
      </c>
      <c r="L88" s="993"/>
    </row>
    <row r="89" spans="1:12" ht="15">
      <c r="A89" s="1092" t="s">
        <v>2083</v>
      </c>
      <c r="B89" s="929" t="s">
        <v>2084</v>
      </c>
      <c r="D89" s="929"/>
      <c r="E89" s="1089" t="s">
        <v>1337</v>
      </c>
      <c r="F89" s="1089"/>
      <c r="G89" s="687">
        <v>-0.01</v>
      </c>
      <c r="H89" s="687">
        <v>-0.03</v>
      </c>
      <c r="I89" s="687">
        <v>-0.05</v>
      </c>
      <c r="J89" s="687">
        <v>-0.06</v>
      </c>
      <c r="K89" s="687">
        <v>-0.15</v>
      </c>
      <c r="L89" s="993"/>
    </row>
    <row r="90" spans="1:12" ht="15">
      <c r="A90" s="1092" t="s">
        <v>2085</v>
      </c>
      <c r="B90" s="929" t="s">
        <v>2022</v>
      </c>
      <c r="D90" s="929"/>
      <c r="E90" s="1077" t="s">
        <v>2016</v>
      </c>
      <c r="F90" s="1089"/>
      <c r="G90" s="1094">
        <f>IF(G87&lt;=G88,G84,IF(G87&gt;=G89,(-1*G84),0))/10^6</f>
        <v>7.6000000000000004E-5</v>
      </c>
      <c r="H90" s="1094">
        <f>IF(H87&lt;=H88,H84,IF(H87&gt;=H89,(-1*H84),0))/10^6</f>
        <v>7.6000000000000004E-5</v>
      </c>
      <c r="I90" s="1094">
        <f>IF(I87&lt;=I88,I84,IF(I87&gt;=I89,(-1*I84),0))/10^6</f>
        <v>7.6000000000000004E-5</v>
      </c>
      <c r="J90" s="1094">
        <f>IF(J87&lt;=J88,J84,IF(J87&gt;=J89,(-1*J84),0))/10^6</f>
        <v>1.5300000000000001E-4</v>
      </c>
      <c r="K90" s="1094">
        <f>IF(K87&lt;=K88,K84,IF(K87&gt;=K89,(-1*K84),0))/10^6</f>
        <v>3.8200000000000002E-4</v>
      </c>
      <c r="L90" s="993"/>
    </row>
    <row r="91" spans="1:12">
      <c r="A91" s="1081"/>
      <c r="B91" s="948"/>
      <c r="D91" s="948"/>
      <c r="E91" s="1077"/>
      <c r="F91" s="1077"/>
      <c r="G91" s="948"/>
      <c r="H91" s="948"/>
      <c r="I91" s="948"/>
      <c r="J91" s="948"/>
      <c r="K91" s="948"/>
      <c r="L91" s="993"/>
    </row>
    <row r="92" spans="1:12">
      <c r="A92" s="1081"/>
      <c r="B92" s="948"/>
      <c r="D92" s="948"/>
      <c r="E92" s="1077"/>
      <c r="F92" s="1077"/>
      <c r="G92" s="948"/>
      <c r="H92" s="948"/>
      <c r="I92" s="948"/>
      <c r="J92" s="948"/>
      <c r="K92" s="948"/>
      <c r="L92" s="993"/>
    </row>
    <row r="93" spans="1:12">
      <c r="A93" s="1087" t="s">
        <v>2086</v>
      </c>
      <c r="B93" s="948"/>
      <c r="D93" s="948"/>
      <c r="E93" s="1077"/>
      <c r="F93" s="1077"/>
      <c r="G93" s="1088" t="s">
        <v>2087</v>
      </c>
      <c r="H93" s="948"/>
      <c r="I93" s="948"/>
      <c r="J93" s="948"/>
      <c r="K93" s="948"/>
      <c r="L93" s="993"/>
    </row>
    <row r="94" spans="1:12">
      <c r="A94" s="1081"/>
      <c r="B94" s="948"/>
      <c r="D94" s="948"/>
      <c r="E94" s="1077"/>
      <c r="F94" s="1077"/>
      <c r="G94" s="948"/>
      <c r="H94" s="948"/>
      <c r="I94" s="948"/>
      <c r="J94" s="948"/>
      <c r="K94" s="948"/>
      <c r="L94" s="993"/>
    </row>
    <row r="95" spans="1:12" ht="15">
      <c r="A95" s="1092" t="s">
        <v>2088</v>
      </c>
      <c r="B95" s="929" t="s">
        <v>2089</v>
      </c>
      <c r="D95" s="929"/>
      <c r="E95" s="1089" t="s">
        <v>2035</v>
      </c>
      <c r="F95" s="1089"/>
      <c r="G95" s="1090">
        <v>2</v>
      </c>
      <c r="H95" s="1090">
        <v>2</v>
      </c>
      <c r="I95" s="1090">
        <v>2</v>
      </c>
      <c r="J95" s="1090">
        <v>4</v>
      </c>
      <c r="K95" s="1090">
        <v>11</v>
      </c>
      <c r="L95" s="993"/>
    </row>
    <row r="96" spans="1:12" ht="14.4">
      <c r="A96" s="1091" t="s">
        <v>2090</v>
      </c>
      <c r="B96" s="929" t="s">
        <v>2091</v>
      </c>
      <c r="D96" s="929"/>
      <c r="E96" s="1089" t="s">
        <v>2092</v>
      </c>
      <c r="F96" s="1089"/>
      <c r="G96" s="1090">
        <v>7380</v>
      </c>
      <c r="H96" s="1090">
        <v>7380</v>
      </c>
      <c r="I96" s="1090">
        <v>7380</v>
      </c>
      <c r="J96" s="1090">
        <v>7380</v>
      </c>
      <c r="K96" s="1090">
        <v>7380</v>
      </c>
      <c r="L96" s="993"/>
    </row>
    <row r="97" spans="1:12" ht="14.4">
      <c r="A97" s="1092" t="s">
        <v>2093</v>
      </c>
      <c r="B97" s="948"/>
      <c r="D97" s="948"/>
      <c r="E97" s="1089" t="s">
        <v>2092</v>
      </c>
      <c r="F97" s="1089"/>
      <c r="G97" s="913" cm="1">
        <f t="array" ref="G97:K97">TOActualwateruse</f>
        <v>0</v>
      </c>
      <c r="H97" s="913">
        <v>0</v>
      </c>
      <c r="I97" s="913">
        <v>0</v>
      </c>
      <c r="J97" s="913">
        <v>0</v>
      </c>
      <c r="K97" s="913">
        <v>0</v>
      </c>
      <c r="L97" s="993"/>
    </row>
    <row r="98" spans="1:12" ht="15">
      <c r="A98" s="1092" t="s">
        <v>2054</v>
      </c>
      <c r="B98" s="929" t="s">
        <v>2094</v>
      </c>
      <c r="D98" s="929"/>
      <c r="E98" s="1089" t="s">
        <v>1337</v>
      </c>
      <c r="F98" s="1089"/>
      <c r="G98" s="686">
        <f>(G97-G96)/G96</f>
        <v>-1</v>
      </c>
      <c r="H98" s="689">
        <f t="shared" ref="H98:K98" si="19">(H97-H96)/H96</f>
        <v>-1</v>
      </c>
      <c r="I98" s="689">
        <f t="shared" si="19"/>
        <v>-1</v>
      </c>
      <c r="J98" s="689">
        <f t="shared" si="19"/>
        <v>-1</v>
      </c>
      <c r="K98" s="689">
        <f t="shared" si="19"/>
        <v>-1</v>
      </c>
      <c r="L98" s="993"/>
    </row>
    <row r="99" spans="1:12" ht="15">
      <c r="A99" s="1092" t="s">
        <v>2069</v>
      </c>
      <c r="B99" s="929" t="s">
        <v>2095</v>
      </c>
      <c r="D99" s="929"/>
      <c r="E99" s="1089" t="s">
        <v>1337</v>
      </c>
      <c r="F99" s="1089"/>
      <c r="G99" s="687">
        <v>-0.03</v>
      </c>
      <c r="H99" s="687">
        <v>-0.05</v>
      </c>
      <c r="I99" s="687">
        <v>-7.0000000000000007E-2</v>
      </c>
      <c r="J99" s="687">
        <v>-0.1</v>
      </c>
      <c r="K99" s="687">
        <v>-0.25</v>
      </c>
      <c r="L99" s="993"/>
    </row>
    <row r="100" spans="1:12" ht="15">
      <c r="A100" s="1092" t="s">
        <v>2071</v>
      </c>
      <c r="B100" s="929" t="s">
        <v>2096</v>
      </c>
      <c r="D100" s="929"/>
      <c r="E100" s="1089" t="s">
        <v>1337</v>
      </c>
      <c r="F100" s="1089"/>
      <c r="G100" s="687">
        <v>-0.01</v>
      </c>
      <c r="H100" s="687">
        <v>-0.03</v>
      </c>
      <c r="I100" s="687">
        <v>-0.05</v>
      </c>
      <c r="J100" s="687">
        <v>-0.06</v>
      </c>
      <c r="K100" s="687">
        <v>-0.15</v>
      </c>
      <c r="L100" s="993"/>
    </row>
    <row r="101" spans="1:12" ht="15">
      <c r="A101" s="1092" t="s">
        <v>2097</v>
      </c>
      <c r="B101" s="929" t="s">
        <v>2098</v>
      </c>
      <c r="D101" s="929"/>
      <c r="E101" s="1077" t="s">
        <v>2016</v>
      </c>
      <c r="F101" s="1089"/>
      <c r="G101" s="1096">
        <f>IF(G98&lt;=G99,G95,IF(G98&gt;=G100,(-1*G95),0))/10^6</f>
        <v>1.9999999999999999E-6</v>
      </c>
      <c r="H101" s="1096">
        <f t="shared" ref="H101:K101" si="20">IF(H98&lt;=H99,H95,IF(H98&gt;=H100,(-1*H95),0))/10^6</f>
        <v>1.9999999999999999E-6</v>
      </c>
      <c r="I101" s="1096">
        <f t="shared" si="20"/>
        <v>1.9999999999999999E-6</v>
      </c>
      <c r="J101" s="1096">
        <f t="shared" si="20"/>
        <v>3.9999999999999998E-6</v>
      </c>
      <c r="K101" s="1096">
        <f t="shared" si="20"/>
        <v>1.1E-5</v>
      </c>
      <c r="L101" s="993"/>
    </row>
    <row r="102" spans="1:12">
      <c r="A102" s="1081"/>
      <c r="B102" s="948"/>
      <c r="D102" s="948"/>
      <c r="E102" s="1077"/>
      <c r="F102" s="1077"/>
      <c r="G102" s="948"/>
      <c r="H102" s="948"/>
      <c r="I102" s="948"/>
      <c r="J102" s="948"/>
      <c r="K102" s="948"/>
      <c r="L102" s="993"/>
    </row>
    <row r="103" spans="1:12">
      <c r="A103" s="1081"/>
      <c r="B103" s="948"/>
      <c r="D103" s="948"/>
      <c r="E103" s="1077"/>
      <c r="F103" s="1077"/>
      <c r="G103" s="948"/>
      <c r="H103" s="948"/>
      <c r="I103" s="948"/>
      <c r="J103" s="948"/>
      <c r="K103" s="948"/>
      <c r="L103" s="993"/>
    </row>
    <row r="104" spans="1:12" ht="30">
      <c r="A104" s="1087" t="s">
        <v>2099</v>
      </c>
      <c r="B104" s="948"/>
      <c r="D104" s="948"/>
      <c r="E104" s="1077"/>
      <c r="F104" s="1077"/>
      <c r="G104" s="1097" t="s">
        <v>2100</v>
      </c>
      <c r="H104" s="948"/>
      <c r="I104" s="948"/>
      <c r="J104" s="948"/>
      <c r="K104" s="948"/>
      <c r="L104" s="993"/>
    </row>
    <row r="105" spans="1:12" ht="26.4">
      <c r="A105" s="1098" t="s">
        <v>2101</v>
      </c>
      <c r="B105" s="929" t="s">
        <v>2102</v>
      </c>
      <c r="D105" s="929"/>
      <c r="E105" s="1077" t="s">
        <v>2016</v>
      </c>
      <c r="F105" s="1089"/>
      <c r="G105" s="1099">
        <f>G114/10^6</f>
        <v>0</v>
      </c>
      <c r="H105" s="1099">
        <f t="shared" ref="H105:K106" si="21">H114/10^6</f>
        <v>0</v>
      </c>
      <c r="I105" s="1099">
        <f t="shared" si="21"/>
        <v>0</v>
      </c>
      <c r="J105" s="1099">
        <f t="shared" si="21"/>
        <v>0</v>
      </c>
      <c r="K105" s="1099">
        <f t="shared" si="21"/>
        <v>0</v>
      </c>
      <c r="L105" s="993"/>
    </row>
    <row r="106" spans="1:12" ht="26.4">
      <c r="A106" s="1098" t="s">
        <v>2103</v>
      </c>
      <c r="B106" s="929" t="s">
        <v>2104</v>
      </c>
      <c r="D106" s="929"/>
      <c r="E106" s="1077" t="s">
        <v>2016</v>
      </c>
      <c r="F106" s="1089"/>
      <c r="G106" s="1099">
        <f>G115/10^6</f>
        <v>0</v>
      </c>
      <c r="H106" s="1099">
        <f t="shared" si="21"/>
        <v>0</v>
      </c>
      <c r="I106" s="1099">
        <f t="shared" si="21"/>
        <v>0</v>
      </c>
      <c r="J106" s="1099">
        <f t="shared" si="21"/>
        <v>0</v>
      </c>
      <c r="K106" s="1099">
        <f t="shared" si="21"/>
        <v>0</v>
      </c>
      <c r="L106" s="993"/>
    </row>
    <row r="107" spans="1:12" ht="15">
      <c r="A107" s="1092" t="s">
        <v>2105</v>
      </c>
      <c r="B107" s="929" t="s">
        <v>2026</v>
      </c>
      <c r="D107" s="929"/>
      <c r="E107" s="1077" t="s">
        <v>2016</v>
      </c>
      <c r="F107" s="1089"/>
      <c r="G107" s="1086">
        <f>G106+G105</f>
        <v>0</v>
      </c>
      <c r="H107" s="1086">
        <f t="shared" ref="H107:K107" si="22">H106+H105</f>
        <v>0</v>
      </c>
      <c r="I107" s="1086">
        <f t="shared" si="22"/>
        <v>0</v>
      </c>
      <c r="J107" s="1086">
        <f t="shared" si="22"/>
        <v>0</v>
      </c>
      <c r="K107" s="1086">
        <f t="shared" si="22"/>
        <v>0</v>
      </c>
      <c r="L107" s="993"/>
    </row>
    <row r="108" spans="1:12">
      <c r="A108" s="1081"/>
      <c r="B108" s="948"/>
      <c r="D108" s="948"/>
      <c r="E108" s="1077"/>
      <c r="F108" s="1077"/>
      <c r="G108" s="948"/>
      <c r="H108" s="948"/>
      <c r="I108" s="948"/>
      <c r="J108" s="948"/>
      <c r="K108" s="948"/>
      <c r="L108" s="993"/>
    </row>
    <row r="109" spans="1:12" ht="30">
      <c r="A109" s="1087" t="s">
        <v>2106</v>
      </c>
      <c r="B109" s="948"/>
      <c r="D109" s="948"/>
      <c r="E109" s="1077"/>
      <c r="F109" s="1077"/>
      <c r="G109" s="1097" t="s">
        <v>2107</v>
      </c>
      <c r="H109" s="948"/>
      <c r="I109" s="948"/>
      <c r="J109" s="948"/>
      <c r="K109" s="948"/>
      <c r="L109" s="993"/>
    </row>
    <row r="110" spans="1:12" ht="30.6" customHeight="1">
      <c r="A110" s="1087" t="s">
        <v>2108</v>
      </c>
      <c r="B110" s="948"/>
      <c r="D110" s="948"/>
      <c r="E110" s="1077"/>
      <c r="F110" s="1077"/>
      <c r="G110" s="1100" t="s">
        <v>2109</v>
      </c>
      <c r="H110" s="948"/>
      <c r="I110" s="948"/>
      <c r="J110" s="948"/>
      <c r="K110" s="948"/>
      <c r="L110" s="993"/>
    </row>
    <row r="111" spans="1:12" ht="25.2" customHeight="1">
      <c r="A111" s="1078" t="s">
        <v>2110</v>
      </c>
      <c r="B111" s="929" t="s">
        <v>2111</v>
      </c>
      <c r="D111" s="929"/>
      <c r="E111" s="1089" t="s">
        <v>1338</v>
      </c>
      <c r="F111" s="1089"/>
      <c r="G111" s="913" cm="1">
        <f t="array" ref="G111:K111">TONumberofQualifyingProjectswithnetEnvironmentalGainequaltoorabove15</f>
        <v>0</v>
      </c>
      <c r="H111" s="913">
        <v>0</v>
      </c>
      <c r="I111" s="913">
        <v>0</v>
      </c>
      <c r="J111" s="913">
        <v>0</v>
      </c>
      <c r="K111" s="913">
        <v>0</v>
      </c>
      <c r="L111" s="993"/>
    </row>
    <row r="112" spans="1:12" ht="26.4">
      <c r="A112" s="1078" t="s">
        <v>2112</v>
      </c>
      <c r="B112" s="929" t="s">
        <v>2113</v>
      </c>
      <c r="D112" s="929"/>
      <c r="E112" s="1089" t="s">
        <v>1338</v>
      </c>
      <c r="F112" s="1089"/>
      <c r="G112" s="913" cm="1">
        <f t="array" ref="G112:K112">TONumberofQualifyingProjectswithnetEnvironmentalGainequaltoorlessthan5</f>
        <v>0</v>
      </c>
      <c r="H112" s="913">
        <v>0</v>
      </c>
      <c r="I112" s="913">
        <v>0</v>
      </c>
      <c r="J112" s="913">
        <v>0</v>
      </c>
      <c r="K112" s="913">
        <v>0</v>
      </c>
      <c r="L112" s="993"/>
    </row>
    <row r="113" spans="1:12" ht="15">
      <c r="A113" s="1081" t="s">
        <v>2114</v>
      </c>
      <c r="B113" s="948" t="s">
        <v>2115</v>
      </c>
      <c r="D113" s="948"/>
      <c r="E113" s="1089" t="s">
        <v>2035</v>
      </c>
      <c r="F113" s="1089"/>
      <c r="G113" s="1090">
        <v>300000</v>
      </c>
      <c r="H113" s="1090">
        <v>0</v>
      </c>
      <c r="I113" s="1090">
        <v>0</v>
      </c>
      <c r="J113" s="1090">
        <v>0</v>
      </c>
      <c r="K113" s="1090">
        <v>0</v>
      </c>
      <c r="L113" s="993"/>
    </row>
    <row r="114" spans="1:12" ht="15">
      <c r="A114" s="1081" t="s">
        <v>2116</v>
      </c>
      <c r="B114" s="929" t="s">
        <v>2102</v>
      </c>
      <c r="D114" s="929"/>
      <c r="E114" s="1089" t="s">
        <v>2117</v>
      </c>
      <c r="F114" s="1089"/>
      <c r="G114" s="690">
        <f>G111*G113</f>
        <v>0</v>
      </c>
      <c r="H114" s="690">
        <f t="shared" ref="H114:K114" si="23">H111*H113</f>
        <v>0</v>
      </c>
      <c r="I114" s="690">
        <f t="shared" si="23"/>
        <v>0</v>
      </c>
      <c r="J114" s="690">
        <f t="shared" si="23"/>
        <v>0</v>
      </c>
      <c r="K114" s="690">
        <f t="shared" si="23"/>
        <v>0</v>
      </c>
      <c r="L114" s="993"/>
    </row>
    <row r="115" spans="1:12" ht="15">
      <c r="A115" s="1081" t="s">
        <v>2118</v>
      </c>
      <c r="B115" s="929" t="s">
        <v>2104</v>
      </c>
      <c r="D115" s="929"/>
      <c r="E115" s="1089" t="s">
        <v>2117</v>
      </c>
      <c r="F115" s="1089"/>
      <c r="G115" s="691">
        <f>G112*-G113</f>
        <v>0</v>
      </c>
      <c r="H115" s="691">
        <f t="shared" ref="H115:K115" si="24">H112*-H113</f>
        <v>0</v>
      </c>
      <c r="I115" s="691">
        <f t="shared" si="24"/>
        <v>0</v>
      </c>
      <c r="J115" s="691">
        <f t="shared" si="24"/>
        <v>0</v>
      </c>
      <c r="K115" s="691">
        <f t="shared" si="24"/>
        <v>0</v>
      </c>
      <c r="L115" s="993"/>
    </row>
    <row r="116" spans="1:12">
      <c r="A116" s="1081"/>
      <c r="B116" s="948"/>
      <c r="D116" s="948"/>
      <c r="E116" s="1077"/>
      <c r="F116" s="1077"/>
      <c r="G116" s="948"/>
      <c r="H116" s="948"/>
      <c r="I116" s="948"/>
      <c r="J116" s="948"/>
      <c r="K116" s="948"/>
      <c r="L116" s="993"/>
    </row>
    <row r="117" spans="1:12" ht="37.049999999999997" customHeight="1">
      <c r="A117" s="1101" t="s">
        <v>2119</v>
      </c>
      <c r="B117" s="948"/>
      <c r="D117" s="948"/>
      <c r="E117" s="1077"/>
      <c r="F117" s="1077"/>
      <c r="G117" s="1545" t="s">
        <v>2120</v>
      </c>
      <c r="H117" s="1545"/>
      <c r="I117" s="948"/>
      <c r="J117" s="948"/>
      <c r="K117" s="948"/>
      <c r="L117" s="993"/>
    </row>
    <row r="118" spans="1:12">
      <c r="A118" s="1087"/>
      <c r="B118" s="948"/>
      <c r="D118" s="948"/>
      <c r="E118" s="1077"/>
      <c r="F118" s="1077"/>
      <c r="G118" s="948"/>
      <c r="H118" s="948"/>
      <c r="I118" s="948"/>
      <c r="J118" s="948"/>
      <c r="K118" s="948"/>
      <c r="L118" s="993"/>
    </row>
    <row r="119" spans="1:12">
      <c r="A119" s="1087" t="s">
        <v>2121</v>
      </c>
      <c r="B119" s="948"/>
      <c r="D119" s="948"/>
      <c r="E119" s="1077"/>
      <c r="F119" s="1077"/>
      <c r="G119" s="948"/>
      <c r="H119" s="948"/>
      <c r="I119" s="948"/>
      <c r="J119" s="948"/>
      <c r="K119" s="948"/>
      <c r="L119" s="993"/>
    </row>
    <row r="120" spans="1:12" ht="15">
      <c r="A120" s="1098" t="s">
        <v>2122</v>
      </c>
      <c r="B120" s="929" t="s">
        <v>2123</v>
      </c>
      <c r="D120" s="929"/>
      <c r="E120" s="1077" t="s">
        <v>2016</v>
      </c>
      <c r="F120" s="1089"/>
      <c r="G120" s="1102">
        <f>G135</f>
        <v>-0.13168040000000003</v>
      </c>
      <c r="H120" s="1102">
        <f t="shared" ref="H120:J120" si="25">H135</f>
        <v>-0.29628089999999996</v>
      </c>
      <c r="I120" s="1102">
        <f>I135</f>
        <v>-0.29628089999999996</v>
      </c>
      <c r="J120" s="1102">
        <f t="shared" si="25"/>
        <v>-0.29628089999999996</v>
      </c>
      <c r="K120" s="948"/>
      <c r="L120" s="993"/>
    </row>
    <row r="121" spans="1:12" ht="15">
      <c r="A121" s="1098" t="s">
        <v>2124</v>
      </c>
      <c r="B121" s="929" t="s">
        <v>2125</v>
      </c>
      <c r="D121" s="929"/>
      <c r="E121" s="1077" t="s">
        <v>2016</v>
      </c>
      <c r="F121" s="1089"/>
      <c r="G121" s="1102">
        <f>G146</f>
        <v>0</v>
      </c>
      <c r="H121" s="1102">
        <f t="shared" ref="H121:J121" si="26">H146</f>
        <v>0</v>
      </c>
      <c r="I121" s="1102">
        <f t="shared" si="26"/>
        <v>0</v>
      </c>
      <c r="J121" s="1102">
        <f t="shared" si="26"/>
        <v>0</v>
      </c>
      <c r="K121" s="948"/>
      <c r="L121" s="993"/>
    </row>
    <row r="122" spans="1:12" ht="15">
      <c r="A122" s="1092" t="s">
        <v>2126</v>
      </c>
      <c r="B122" s="929" t="s">
        <v>2028</v>
      </c>
      <c r="D122" s="929"/>
      <c r="E122" s="1077" t="s">
        <v>2016</v>
      </c>
      <c r="F122" s="1089"/>
      <c r="G122" s="1103">
        <f>G120+G121</f>
        <v>-0.13168040000000003</v>
      </c>
      <c r="H122" s="1103">
        <f t="shared" ref="H122:J122" si="27">H120+H121</f>
        <v>-0.29628089999999996</v>
      </c>
      <c r="I122" s="1103">
        <f t="shared" si="27"/>
        <v>-0.29628089999999996</v>
      </c>
      <c r="J122" s="1103">
        <f t="shared" si="27"/>
        <v>-0.29628089999999996</v>
      </c>
      <c r="K122" s="948"/>
      <c r="L122" s="993"/>
    </row>
    <row r="123" spans="1:12">
      <c r="A123" s="1081"/>
      <c r="B123" s="948"/>
      <c r="D123" s="948"/>
      <c r="E123" s="1077"/>
      <c r="F123" s="1077"/>
      <c r="G123" s="948"/>
      <c r="H123" s="948"/>
      <c r="I123" s="948"/>
      <c r="J123" s="948"/>
      <c r="K123" s="948"/>
      <c r="L123" s="993"/>
    </row>
    <row r="124" spans="1:12">
      <c r="A124" s="1081"/>
      <c r="B124" s="948"/>
      <c r="D124" s="948"/>
      <c r="E124" s="1077"/>
      <c r="F124" s="1077"/>
      <c r="G124" s="1546" t="s">
        <v>2127</v>
      </c>
      <c r="H124" s="1546"/>
      <c r="I124" s="1546"/>
      <c r="J124" s="1546"/>
      <c r="K124" s="1546"/>
      <c r="L124" s="993"/>
    </row>
    <row r="125" spans="1:12">
      <c r="A125" s="1081"/>
      <c r="B125" s="948"/>
      <c r="D125" s="948"/>
      <c r="E125" s="1077"/>
      <c r="F125" s="1077"/>
      <c r="G125" s="1546"/>
      <c r="H125" s="1546"/>
      <c r="I125" s="1546"/>
      <c r="J125" s="1546"/>
      <c r="K125" s="1546"/>
      <c r="L125" s="993"/>
    </row>
    <row r="126" spans="1:12">
      <c r="A126" s="1087" t="s">
        <v>2128</v>
      </c>
      <c r="B126" s="948"/>
      <c r="D126" s="948"/>
      <c r="F126" s="948"/>
      <c r="G126" s="1546"/>
      <c r="H126" s="1546"/>
      <c r="I126" s="1546"/>
      <c r="J126" s="1546"/>
      <c r="K126" s="1546"/>
      <c r="L126" s="993"/>
    </row>
    <row r="127" spans="1:12">
      <c r="A127" s="1092"/>
      <c r="B127" s="948"/>
      <c r="D127" s="948"/>
      <c r="E127" s="1077"/>
      <c r="F127" s="1077"/>
      <c r="G127" s="948"/>
      <c r="H127" s="948"/>
      <c r="I127" s="948"/>
      <c r="J127" s="948"/>
      <c r="K127" s="948"/>
      <c r="L127" s="993"/>
    </row>
    <row r="128" spans="1:12" ht="15">
      <c r="A128" s="1092" t="s">
        <v>2129</v>
      </c>
      <c r="B128" s="929" t="s">
        <v>2130</v>
      </c>
      <c r="D128" s="929"/>
      <c r="E128" s="1077" t="s">
        <v>2016</v>
      </c>
      <c r="F128" s="1089"/>
      <c r="G128" s="1082">
        <f>329201/10^6</f>
        <v>0.32920100000000002</v>
      </c>
      <c r="H128" s="1082">
        <f t="shared" ref="H128:K128" si="28">329201/10^6</f>
        <v>0.32920100000000002</v>
      </c>
      <c r="I128" s="1082">
        <f t="shared" si="28"/>
        <v>0.32920100000000002</v>
      </c>
      <c r="J128" s="1082">
        <f t="shared" si="28"/>
        <v>0.32920100000000002</v>
      </c>
      <c r="K128" s="1082">
        <f t="shared" si="28"/>
        <v>0.32920100000000002</v>
      </c>
      <c r="L128" s="993"/>
    </row>
    <row r="129" spans="1:13">
      <c r="A129" s="1091" t="s">
        <v>2131</v>
      </c>
      <c r="B129" s="929" t="s">
        <v>2132</v>
      </c>
      <c r="D129" s="929"/>
      <c r="E129" s="1089" t="s">
        <v>2035</v>
      </c>
      <c r="F129" s="1089"/>
      <c r="G129" s="1090">
        <f>32.92*10^6</f>
        <v>32920000</v>
      </c>
      <c r="H129" s="1090">
        <f t="shared" ref="H129:K129" si="29">32.92*10^6</f>
        <v>32920000</v>
      </c>
      <c r="I129" s="1090">
        <f t="shared" si="29"/>
        <v>32920000</v>
      </c>
      <c r="J129" s="1090">
        <f t="shared" si="29"/>
        <v>32920000</v>
      </c>
      <c r="K129" s="1090">
        <f t="shared" si="29"/>
        <v>32920000</v>
      </c>
      <c r="L129" s="993"/>
    </row>
    <row r="130" spans="1:13" ht="15">
      <c r="A130" s="1092" t="s">
        <v>2133</v>
      </c>
      <c r="B130" s="948" t="s">
        <v>2134</v>
      </c>
      <c r="D130" s="948"/>
      <c r="E130" s="1089" t="s">
        <v>2035</v>
      </c>
      <c r="F130" s="1089"/>
      <c r="G130" s="1332" cm="1">
        <f t="array" ref="G130:K130">TOActualEnvironmentalValue</f>
        <v>32.92</v>
      </c>
      <c r="H130" s="1332">
        <v>32.92</v>
      </c>
      <c r="I130" s="1332">
        <v>32.92</v>
      </c>
      <c r="J130" s="1332">
        <v>32.92</v>
      </c>
      <c r="K130" s="1332">
        <v>32.92</v>
      </c>
      <c r="L130" s="993"/>
    </row>
    <row r="131" spans="1:13" ht="15">
      <c r="A131" s="1092" t="s">
        <v>2054</v>
      </c>
      <c r="B131" s="929" t="s">
        <v>2135</v>
      </c>
      <c r="D131" s="929"/>
      <c r="E131" s="1089" t="s">
        <v>1337</v>
      </c>
      <c r="F131" s="1089"/>
      <c r="G131" s="688">
        <f>(G130-G129)/G129</f>
        <v>-0.99999899999999997</v>
      </c>
      <c r="H131" s="688">
        <f>(H130-G130)/H129</f>
        <v>0</v>
      </c>
      <c r="I131" s="688">
        <f>(I130-H130)/I129</f>
        <v>0</v>
      </c>
      <c r="J131" s="688">
        <f>(J130-I130)/J129</f>
        <v>0</v>
      </c>
      <c r="K131" s="688">
        <f>(K130-J130)/K129</f>
        <v>0</v>
      </c>
      <c r="L131" s="993"/>
      <c r="M131" s="1104"/>
    </row>
    <row r="132" spans="1:13" ht="15">
      <c r="A132" s="1092" t="s">
        <v>2136</v>
      </c>
      <c r="B132" s="929" t="s">
        <v>2137</v>
      </c>
      <c r="D132" s="929"/>
      <c r="E132" s="1089" t="s">
        <v>1337</v>
      </c>
      <c r="F132" s="1089"/>
      <c r="G132" s="692">
        <v>1.4E-2</v>
      </c>
      <c r="H132" s="692">
        <v>3.15E-2</v>
      </c>
      <c r="I132" s="692">
        <v>3.15E-2</v>
      </c>
      <c r="J132" s="692">
        <v>3.15E-2</v>
      </c>
      <c r="K132" s="692">
        <v>3.15E-2</v>
      </c>
      <c r="L132" s="993"/>
    </row>
    <row r="133" spans="1:13" ht="15">
      <c r="A133" s="1092" t="s">
        <v>2071</v>
      </c>
      <c r="B133" s="929" t="s">
        <v>2138</v>
      </c>
      <c r="D133" s="929"/>
      <c r="E133" s="1089" t="s">
        <v>1337</v>
      </c>
      <c r="F133" s="1089"/>
      <c r="G133" s="692">
        <v>6.0000000000000001E-3</v>
      </c>
      <c r="H133" s="692">
        <v>1.35E-2</v>
      </c>
      <c r="I133" s="692">
        <v>1.35E-2</v>
      </c>
      <c r="J133" s="692">
        <v>1.35E-2</v>
      </c>
      <c r="K133" s="692">
        <v>1.35E-2</v>
      </c>
      <c r="L133" s="993"/>
    </row>
    <row r="134" spans="1:13" ht="15">
      <c r="A134" s="1092" t="s">
        <v>2139</v>
      </c>
      <c r="B134" s="929" t="s">
        <v>2140</v>
      </c>
      <c r="D134" s="929"/>
      <c r="E134" s="1089" t="s">
        <v>1337</v>
      </c>
      <c r="F134" s="1089"/>
      <c r="G134" s="692">
        <v>0.01</v>
      </c>
      <c r="H134" s="692">
        <v>2.2499999999999999E-2</v>
      </c>
      <c r="I134" s="692">
        <v>2.2499999999999999E-2</v>
      </c>
      <c r="J134" s="692">
        <v>2.2499999999999999E-2</v>
      </c>
      <c r="K134" s="692">
        <v>2.2499999999999999E-2</v>
      </c>
      <c r="L134" s="993"/>
    </row>
    <row r="135" spans="1:13" ht="15">
      <c r="A135" s="1098" t="s">
        <v>2122</v>
      </c>
      <c r="B135" s="929" t="s">
        <v>2123</v>
      </c>
      <c r="D135" s="929"/>
      <c r="E135" s="1077" t="s">
        <v>2016</v>
      </c>
      <c r="F135" s="1089"/>
      <c r="G135" s="1103">
        <f>IF(G131&lt;=G133,G128*(G133-G134)*100,IF(G131&gt;=G132,G128*(G132-G134)*100,0))</f>
        <v>-0.13168040000000003</v>
      </c>
      <c r="H135" s="1103">
        <f t="shared" ref="H135:J135" si="30">IF(H131&lt;=H133,H128*(H133-H134)*100,IF(H131&gt;=H132,H128*(H132-H134)*100,0))</f>
        <v>-0.29628089999999996</v>
      </c>
      <c r="I135" s="1103">
        <f t="shared" si="30"/>
        <v>-0.29628089999999996</v>
      </c>
      <c r="J135" s="1103">
        <f t="shared" si="30"/>
        <v>-0.29628089999999996</v>
      </c>
      <c r="K135" s="1086" t="s">
        <v>1753</v>
      </c>
      <c r="L135" s="993"/>
    </row>
    <row r="136" spans="1:13">
      <c r="A136" s="1081"/>
      <c r="B136" s="948"/>
      <c r="D136" s="948"/>
      <c r="E136" s="1077"/>
      <c r="F136" s="1077"/>
      <c r="G136" s="693"/>
      <c r="H136" s="948"/>
      <c r="I136" s="948"/>
      <c r="J136" s="948"/>
      <c r="K136" s="948"/>
      <c r="L136" s="993"/>
    </row>
    <row r="137" spans="1:13" ht="5.0999999999999996" customHeight="1">
      <c r="A137" s="1081"/>
      <c r="B137" s="948"/>
      <c r="D137" s="948"/>
      <c r="E137" s="1077"/>
      <c r="F137" s="1077"/>
      <c r="G137" s="693"/>
      <c r="H137" s="948"/>
      <c r="I137" s="948"/>
      <c r="J137" s="948"/>
      <c r="K137" s="948"/>
      <c r="L137" s="993"/>
    </row>
    <row r="138" spans="1:13" hidden="1">
      <c r="A138" s="1081"/>
      <c r="B138" s="948"/>
      <c r="D138" s="948"/>
      <c r="E138" s="1077"/>
      <c r="F138" s="1077"/>
      <c r="G138" s="693"/>
      <c r="H138" s="948"/>
      <c r="I138" s="948"/>
      <c r="J138" s="948"/>
      <c r="K138" s="948"/>
      <c r="L138" s="993"/>
    </row>
    <row r="139" spans="1:13" ht="58.8" customHeight="1">
      <c r="A139" s="1081"/>
      <c r="B139" s="948"/>
      <c r="D139" s="948"/>
      <c r="E139" s="1077"/>
      <c r="F139" s="1077"/>
      <c r="G139" s="1547" t="s">
        <v>2141</v>
      </c>
      <c r="H139" s="1547"/>
      <c r="I139" s="1547"/>
      <c r="J139" s="1547"/>
      <c r="K139" s="1547"/>
      <c r="L139" s="993"/>
    </row>
    <row r="140" spans="1:13">
      <c r="A140" s="1087" t="s">
        <v>2142</v>
      </c>
      <c r="B140" s="948"/>
      <c r="D140" s="948"/>
      <c r="E140" s="1077"/>
      <c r="F140" s="1077"/>
      <c r="G140" s="1547"/>
      <c r="H140" s="1547"/>
      <c r="I140" s="1547"/>
      <c r="J140" s="1547"/>
      <c r="K140" s="1547"/>
      <c r="L140" s="993"/>
    </row>
    <row r="141" spans="1:13">
      <c r="A141" s="1081"/>
      <c r="B141" s="948"/>
      <c r="D141" s="948"/>
      <c r="E141" s="1077"/>
      <c r="F141" s="1077"/>
      <c r="G141" s="948"/>
      <c r="H141" s="948"/>
      <c r="I141" s="948"/>
      <c r="J141" s="948"/>
      <c r="K141" s="948"/>
      <c r="L141" s="993"/>
    </row>
    <row r="142" spans="1:13" ht="25.8">
      <c r="A142" s="1078" t="s">
        <v>2143</v>
      </c>
      <c r="B142" s="948" t="s">
        <v>2144</v>
      </c>
      <c r="D142" s="948"/>
      <c r="E142" s="1077" t="s">
        <v>2016</v>
      </c>
      <c r="F142" s="1077"/>
      <c r="G142" s="1105">
        <f>SUM($G$122:G122)</f>
        <v>-0.13168040000000003</v>
      </c>
      <c r="H142" s="1105">
        <f>SUM($G$122:H122)</f>
        <v>-0.42796129999999999</v>
      </c>
      <c r="I142" s="1105">
        <f>SUM($G$122:I122)</f>
        <v>-0.72424219999999995</v>
      </c>
      <c r="J142" s="1105">
        <f>SUM($G$122:J122)</f>
        <v>-1.0205230999999999</v>
      </c>
      <c r="K142" s="948"/>
      <c r="L142" s="993"/>
    </row>
    <row r="143" spans="1:13" ht="26.4">
      <c r="A143" s="1078" t="s">
        <v>2145</v>
      </c>
      <c r="B143" s="948" t="s">
        <v>2146</v>
      </c>
      <c r="D143" s="948"/>
      <c r="E143" s="1077" t="s">
        <v>2016</v>
      </c>
      <c r="F143" s="1077"/>
      <c r="G143" s="1106">
        <v>0</v>
      </c>
      <c r="H143" s="1106">
        <f>G142</f>
        <v>-0.13168040000000003</v>
      </c>
      <c r="I143" s="1106">
        <f>H142</f>
        <v>-0.42796129999999999</v>
      </c>
      <c r="J143" s="1106">
        <f>I142</f>
        <v>-0.72424219999999995</v>
      </c>
      <c r="K143" s="948"/>
      <c r="L143" s="993"/>
    </row>
    <row r="144" spans="1:13">
      <c r="A144" s="1098" t="s">
        <v>2122</v>
      </c>
      <c r="B144" s="929" t="s">
        <v>2128</v>
      </c>
      <c r="D144" s="929"/>
      <c r="E144" s="1077" t="s">
        <v>2016</v>
      </c>
      <c r="F144" s="1089"/>
      <c r="G144" s="1083">
        <f>G135</f>
        <v>-0.13168040000000003</v>
      </c>
      <c r="H144" s="1083">
        <f>H135</f>
        <v>-0.29628089999999996</v>
      </c>
      <c r="I144" s="1083">
        <f>I135</f>
        <v>-0.29628089999999996</v>
      </c>
      <c r="J144" s="1083">
        <f>J135</f>
        <v>-0.29628089999999996</v>
      </c>
      <c r="K144" s="948"/>
      <c r="L144" s="993"/>
    </row>
    <row r="145" spans="1:13" ht="15">
      <c r="A145" s="1098"/>
      <c r="B145" s="1107" t="s">
        <v>2147</v>
      </c>
      <c r="D145" s="1107"/>
      <c r="E145" s="1077" t="s">
        <v>2016</v>
      </c>
      <c r="F145" s="1089"/>
      <c r="G145" s="1108">
        <f>(G143+G144)</f>
        <v>-0.13168040000000003</v>
      </c>
      <c r="H145" s="1108">
        <f>(H143+H144)</f>
        <v>-0.42796129999999999</v>
      </c>
      <c r="I145" s="1108">
        <f t="shared" ref="I145:J145" si="31">(I143+I144)</f>
        <v>-0.72424219999999995</v>
      </c>
      <c r="J145" s="1108">
        <f t="shared" si="31"/>
        <v>-1.0205230999999999</v>
      </c>
      <c r="K145" s="948"/>
      <c r="L145" s="993"/>
    </row>
    <row r="146" spans="1:13">
      <c r="A146" s="1081" t="s">
        <v>2148</v>
      </c>
      <c r="B146" s="948" t="s">
        <v>2142</v>
      </c>
      <c r="D146" s="948"/>
      <c r="E146" s="1077" t="s">
        <v>2016</v>
      </c>
      <c r="F146" s="1077"/>
      <c r="G146" s="694">
        <f>IF(G143=0,0,IF(AND(G145&lt;0,G131&gt;G134),MIN(-G145,(G131-G134)*100*G128),IF(AND(G145&gt;0,G131&lt;G134),MAX(-G145,(G131-G134)*100*G128),0)))</f>
        <v>0</v>
      </c>
      <c r="H146" s="694">
        <f>IF(H143=0,0,IF(AND(H145&lt;0,H131&gt;H134),MIN(-H145,(H131-H134)*100*H128),IF(AND(H145&gt;0,H131&lt;H134),MAX(-H145,(H131-H134)*100*H128),0)))</f>
        <v>0</v>
      </c>
      <c r="I146" s="694">
        <f t="shared" ref="I146:J146" si="32">IF(I143=0,0,IF(AND(I145&lt;0,I131&gt;I134),MIN(-I145,(I131-I134)*100*I128),IF(AND(I145&gt;0,I131&lt;I134),MAX(-I145,(I131-I134)*100*I128),0)))</f>
        <v>0</v>
      </c>
      <c r="J146" s="694">
        <f t="shared" si="32"/>
        <v>0</v>
      </c>
      <c r="K146" s="948"/>
      <c r="L146" s="993"/>
    </row>
    <row r="147" spans="1:13">
      <c r="A147" s="1081"/>
      <c r="B147" s="948"/>
      <c r="D147" s="948"/>
      <c r="E147" s="1077"/>
      <c r="F147" s="1077"/>
      <c r="G147" s="948"/>
      <c r="H147" s="948"/>
      <c r="I147" s="948"/>
      <c r="J147" s="948"/>
      <c r="K147" s="948"/>
      <c r="L147" s="993"/>
    </row>
    <row r="148" spans="1:13">
      <c r="A148" s="1081"/>
      <c r="B148" s="948"/>
      <c r="D148" s="948"/>
      <c r="E148" s="1077"/>
      <c r="F148" s="1077"/>
      <c r="G148" s="948"/>
      <c r="H148" s="948"/>
      <c r="I148" s="948"/>
      <c r="J148" s="948"/>
      <c r="K148" s="948"/>
      <c r="L148" s="993"/>
    </row>
    <row r="149" spans="1:13" ht="25.8">
      <c r="A149" s="1101" t="s">
        <v>2149</v>
      </c>
      <c r="B149" s="948"/>
      <c r="D149" s="948"/>
      <c r="E149" s="1077"/>
      <c r="F149" s="1077"/>
      <c r="G149" s="1548" t="s">
        <v>2150</v>
      </c>
      <c r="H149" s="1548"/>
      <c r="I149" s="1548"/>
      <c r="J149" s="1548"/>
      <c r="K149" s="1548"/>
      <c r="L149" s="1549"/>
    </row>
    <row r="150" spans="1:13">
      <c r="A150" s="1001"/>
      <c r="L150" s="993"/>
    </row>
    <row r="151" spans="1:13">
      <c r="A151" s="1001"/>
      <c r="L151" s="993"/>
    </row>
    <row r="152" spans="1:13" ht="15">
      <c r="A152" s="1078" t="s">
        <v>2151</v>
      </c>
      <c r="B152" s="948" t="s">
        <v>2152</v>
      </c>
      <c r="D152" s="948"/>
      <c r="E152" s="1077" t="s">
        <v>1337</v>
      </c>
      <c r="G152" s="1109" t="s">
        <v>1457</v>
      </c>
      <c r="H152" s="1109" t="s">
        <v>1457</v>
      </c>
      <c r="I152" s="1109" t="s">
        <v>1457</v>
      </c>
      <c r="J152" s="1109" t="s">
        <v>1457</v>
      </c>
      <c r="K152" s="695">
        <f>SUM(G131:K131)</f>
        <v>-0.99999899999999997</v>
      </c>
      <c r="L152" s="993"/>
      <c r="M152" s="946" t="s">
        <v>2153</v>
      </c>
    </row>
    <row r="153" spans="1:13" ht="26.4">
      <c r="A153" s="1078" t="s">
        <v>2145</v>
      </c>
      <c r="B153" s="948" t="s">
        <v>2154</v>
      </c>
      <c r="D153" s="948"/>
      <c r="E153" s="1077" t="s">
        <v>2016</v>
      </c>
      <c r="G153" s="1109" t="s">
        <v>1457</v>
      </c>
      <c r="H153" s="1109" t="s">
        <v>1457</v>
      </c>
      <c r="I153" s="1109" t="s">
        <v>1457</v>
      </c>
      <c r="J153" s="1109" t="s">
        <v>1457</v>
      </c>
      <c r="K153" s="696">
        <f>J142</f>
        <v>-1.0205230999999999</v>
      </c>
      <c r="L153" s="993"/>
      <c r="M153" s="1110">
        <f>MIN(4,(K152*100-10))*K128</f>
        <v>-36.212077079899998</v>
      </c>
    </row>
    <row r="154" spans="1:13" ht="15">
      <c r="A154" s="1098" t="s">
        <v>2122</v>
      </c>
      <c r="B154" s="948" t="s">
        <v>2155</v>
      </c>
      <c r="D154" s="948"/>
      <c r="E154" s="1077" t="s">
        <v>2016</v>
      </c>
      <c r="G154" s="1109" t="s">
        <v>1457</v>
      </c>
      <c r="H154" s="1109" t="s">
        <v>1457</v>
      </c>
      <c r="I154" s="1109" t="s">
        <v>1457</v>
      </c>
      <c r="J154" s="1109" t="s">
        <v>1457</v>
      </c>
      <c r="K154" s="697">
        <f>IF(K152*100&lt;6, -4*K128-K153, (MIN((K152*100),14)-10)*K128-K153)</f>
        <v>-0.29628090000000018</v>
      </c>
      <c r="L154" s="993"/>
      <c r="M154" s="1110">
        <f>K153+K154</f>
        <v>-1.3168040000000001</v>
      </c>
    </row>
    <row r="155" spans="1:13" ht="13.8" thickBot="1">
      <c r="A155" s="997"/>
      <c r="B155" s="998"/>
      <c r="C155" s="998"/>
      <c r="D155" s="998"/>
      <c r="E155" s="998"/>
      <c r="F155" s="998"/>
      <c r="G155" s="998"/>
      <c r="H155" s="998"/>
      <c r="I155" s="998"/>
      <c r="J155" s="998"/>
      <c r="K155" s="998"/>
      <c r="L155" s="999"/>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&amp;C&amp;D&amp;R&amp;F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90" zoomScaleNormal="90" workbookViewId="0">
      <pane ySplit="5" topLeftCell="A6" activePane="bottomLeft" state="frozen"/>
      <selection activeCell="F30" sqref="F30"/>
      <selection pane="bottomLeft"/>
    </sheetView>
  </sheetViews>
  <sheetFormatPr defaultColWidth="10.21875" defaultRowHeight="13.2"/>
  <cols>
    <col min="1" max="1" width="51.77734375" style="974" customWidth="1"/>
    <col min="2" max="2" width="16.77734375" style="974" customWidth="1"/>
    <col min="3" max="3" width="7.44140625" style="974" customWidth="1"/>
    <col min="4" max="4" width="4.21875" style="974" customWidth="1"/>
    <col min="5" max="5" width="3.21875" style="974" customWidth="1"/>
    <col min="6" max="6" width="10.44140625" style="974" bestFit="1" customWidth="1"/>
    <col min="7" max="7" width="17.44140625" style="974" bestFit="1" customWidth="1"/>
    <col min="8" max="12" width="10.44140625" style="974" bestFit="1" customWidth="1"/>
    <col min="13" max="16384" width="10.21875" style="974"/>
  </cols>
  <sheetData>
    <row r="1" spans="1:14" s="968" customFormat="1" ht="15.6">
      <c r="A1" s="899" t="s">
        <v>1351</v>
      </c>
      <c r="B1" s="965"/>
      <c r="C1" s="965"/>
      <c r="D1" s="965"/>
      <c r="E1" s="966"/>
      <c r="F1" s="966"/>
      <c r="G1" s="966"/>
      <c r="H1" s="966"/>
      <c r="I1" s="966"/>
      <c r="J1" s="967"/>
      <c r="K1" s="967"/>
      <c r="L1" s="967"/>
      <c r="M1" s="967"/>
      <c r="N1" s="967"/>
    </row>
    <row r="2" spans="1:14" s="968" customFormat="1" ht="15.6">
      <c r="A2" s="899"/>
      <c r="B2" s="969"/>
      <c r="C2" s="969"/>
      <c r="D2" s="969"/>
      <c r="E2" s="967"/>
      <c r="F2" s="967"/>
      <c r="G2" s="967"/>
      <c r="H2" s="967"/>
      <c r="I2" s="967"/>
      <c r="J2" s="967"/>
      <c r="K2" s="967"/>
      <c r="L2" s="967"/>
      <c r="M2" s="967"/>
      <c r="N2" s="967"/>
    </row>
    <row r="3" spans="1:14" s="968" customFormat="1" ht="34.200000000000003" customHeight="1">
      <c r="A3" s="969" t="s">
        <v>2156</v>
      </c>
      <c r="B3" s="969"/>
      <c r="C3" s="969"/>
      <c r="D3" s="969"/>
      <c r="E3" s="969"/>
      <c r="F3" s="967"/>
      <c r="G3" s="967"/>
      <c r="H3" s="967"/>
      <c r="I3" s="967"/>
      <c r="J3" s="967"/>
      <c r="K3" s="967"/>
      <c r="L3" s="967"/>
      <c r="M3" s="967"/>
      <c r="N3" s="967"/>
    </row>
    <row r="4" spans="1:14" ht="13.8">
      <c r="A4" s="970"/>
      <c r="B4" s="970"/>
      <c r="C4" s="970"/>
      <c r="D4" s="971"/>
      <c r="E4" s="972"/>
      <c r="F4" s="972"/>
      <c r="G4" s="972"/>
      <c r="H4" s="972"/>
      <c r="I4" s="972"/>
      <c r="J4" s="972"/>
      <c r="K4" s="972"/>
      <c r="L4" s="972"/>
      <c r="M4" s="972"/>
    </row>
    <row r="5" spans="1:14" ht="18" thickBot="1">
      <c r="A5" s="975"/>
      <c r="B5" s="970"/>
      <c r="C5" s="970"/>
      <c r="D5" s="970"/>
      <c r="E5" s="970"/>
      <c r="G5" s="976"/>
      <c r="H5" s="976"/>
      <c r="I5" s="1111" t="s">
        <v>1353</v>
      </c>
      <c r="J5" s="1111" t="s">
        <v>1354</v>
      </c>
      <c r="K5" s="1111" t="s">
        <v>1355</v>
      </c>
      <c r="L5" s="1111" t="s">
        <v>1356</v>
      </c>
      <c r="M5" s="1111" t="s">
        <v>1357</v>
      </c>
    </row>
    <row r="6" spans="1:14" s="919" customFormat="1" ht="15">
      <c r="A6" s="1112" t="s">
        <v>2157</v>
      </c>
      <c r="B6" s="1019"/>
      <c r="C6" s="1019"/>
      <c r="D6" s="1019"/>
      <c r="E6" s="1019"/>
      <c r="F6" s="1019"/>
      <c r="G6" s="1113"/>
      <c r="H6" s="1113"/>
      <c r="I6" s="1114"/>
      <c r="J6" s="1114"/>
      <c r="K6" s="1114"/>
      <c r="L6" s="1114"/>
      <c r="M6" s="1018"/>
      <c r="N6" s="1035"/>
    </row>
    <row r="7" spans="1:14" s="919" customFormat="1" ht="12.6">
      <c r="A7" s="1069"/>
      <c r="B7" s="923"/>
      <c r="C7" s="908"/>
      <c r="D7" s="929"/>
      <c r="E7" s="929"/>
      <c r="F7" s="929"/>
      <c r="G7" s="908"/>
      <c r="H7" s="905"/>
      <c r="I7" s="905"/>
      <c r="J7" s="905"/>
      <c r="K7" s="905"/>
      <c r="L7" s="905"/>
      <c r="M7" s="905"/>
      <c r="N7" s="1025"/>
    </row>
    <row r="8" spans="1:14" s="919" customFormat="1" ht="12.6">
      <c r="A8" s="1040" t="s">
        <v>2158</v>
      </c>
      <c r="B8" s="919" t="s">
        <v>1042</v>
      </c>
      <c r="C8" s="910" t="s">
        <v>1841</v>
      </c>
      <c r="D8" s="929"/>
      <c r="E8" s="929"/>
      <c r="G8" s="911" t="s">
        <v>1361</v>
      </c>
      <c r="I8" s="1024">
        <f>I23</f>
        <v>0</v>
      </c>
      <c r="J8" s="1024">
        <f t="shared" ref="J8:M8" si="0">J23</f>
        <v>0</v>
      </c>
      <c r="K8" s="1024">
        <f t="shared" si="0"/>
        <v>0</v>
      </c>
      <c r="L8" s="1024">
        <f t="shared" si="0"/>
        <v>0</v>
      </c>
      <c r="M8" s="1024">
        <f t="shared" si="0"/>
        <v>0</v>
      </c>
      <c r="N8" s="1115"/>
    </row>
    <row r="9" spans="1:14" s="919" customFormat="1" ht="12.6">
      <c r="A9" s="1040" t="s">
        <v>2159</v>
      </c>
      <c r="B9" s="919" t="s">
        <v>1456</v>
      </c>
      <c r="C9" s="910" t="s">
        <v>1844</v>
      </c>
      <c r="D9" s="929"/>
      <c r="E9" s="929"/>
      <c r="G9" s="911" t="s">
        <v>1361</v>
      </c>
      <c r="I9" s="1024">
        <f>I47</f>
        <v>0</v>
      </c>
      <c r="J9" s="1024">
        <f t="shared" ref="J9:M9" si="1">J47</f>
        <v>0</v>
      </c>
      <c r="K9" s="1024">
        <f t="shared" si="1"/>
        <v>0</v>
      </c>
      <c r="L9" s="1024">
        <f t="shared" si="1"/>
        <v>0</v>
      </c>
      <c r="M9" s="1024">
        <f t="shared" si="1"/>
        <v>0</v>
      </c>
      <c r="N9" s="1115"/>
    </row>
    <row r="10" spans="1:14" s="919" customFormat="1" ht="15">
      <c r="A10" s="1040" t="s">
        <v>2160</v>
      </c>
      <c r="B10" s="919" t="s">
        <v>1848</v>
      </c>
      <c r="C10" s="919" t="s">
        <v>1847</v>
      </c>
      <c r="G10" s="911" t="s">
        <v>1361</v>
      </c>
      <c r="I10" s="1305"/>
      <c r="J10" s="1305"/>
      <c r="K10" s="1305"/>
      <c r="L10" s="1305"/>
      <c r="M10" s="1305"/>
      <c r="N10" s="1074" t="s">
        <v>3172</v>
      </c>
    </row>
    <row r="11" spans="1:14" s="919" customFormat="1" thickBot="1">
      <c r="A11" s="1041"/>
      <c r="B11" s="1030"/>
      <c r="C11" s="1030"/>
      <c r="D11" s="1030"/>
      <c r="E11" s="1030"/>
      <c r="F11" s="1030"/>
      <c r="G11" s="1030"/>
      <c r="H11" s="1030"/>
      <c r="I11" s="1030"/>
      <c r="J11" s="1030"/>
      <c r="K11" s="1030"/>
      <c r="L11" s="1030"/>
      <c r="M11" s="1030"/>
      <c r="N11" s="1032"/>
    </row>
    <row r="12" spans="1:14" s="919" customFormat="1" ht="12.6"/>
    <row r="13" spans="1:14" s="919" customFormat="1" thickBot="1"/>
    <row r="14" spans="1:14" s="919" customFormat="1" ht="12.6">
      <c r="A14" s="1033"/>
      <c r="B14" s="1034"/>
      <c r="C14" s="1034"/>
      <c r="D14" s="1034"/>
      <c r="E14" s="1034"/>
      <c r="F14" s="1034"/>
      <c r="G14" s="1034"/>
      <c r="H14" s="1034"/>
      <c r="I14" s="1034"/>
      <c r="J14" s="1034"/>
      <c r="K14" s="1034"/>
      <c r="L14" s="1034"/>
      <c r="M14" s="1034"/>
      <c r="N14" s="1035"/>
    </row>
    <row r="15" spans="1:14" s="919" customFormat="1" ht="12.6">
      <c r="A15" s="1069" t="s">
        <v>2161</v>
      </c>
      <c r="E15" s="1116"/>
      <c r="K15" s="1117"/>
      <c r="N15" s="1025"/>
    </row>
    <row r="16" spans="1:14" s="919" customFormat="1" ht="12.6">
      <c r="A16" s="1040"/>
      <c r="N16" s="1025"/>
    </row>
    <row r="17" spans="1:14" s="919" customFormat="1" ht="12.6">
      <c r="A17" s="1040"/>
      <c r="N17" s="1025"/>
    </row>
    <row r="18" spans="1:14" s="919" customFormat="1" ht="12.6">
      <c r="A18" s="1118"/>
      <c r="N18" s="1119"/>
    </row>
    <row r="19" spans="1:14" s="919" customFormat="1" ht="15">
      <c r="A19" s="950" t="s">
        <v>2162</v>
      </c>
      <c r="B19" s="1120" t="s">
        <v>2163</v>
      </c>
      <c r="C19" s="910" t="s">
        <v>1841</v>
      </c>
      <c r="G19" s="911" t="s">
        <v>1361</v>
      </c>
      <c r="I19" s="1024">
        <f>'2.1 Revenue_Interface'!AB100</f>
        <v>0</v>
      </c>
      <c r="J19" s="1024">
        <f>'2.1 Revenue_Interface'!AC100</f>
        <v>0</v>
      </c>
      <c r="K19" s="1024">
        <f>'2.1 Revenue_Interface'!AD100</f>
        <v>0</v>
      </c>
      <c r="L19" s="1024">
        <f>'2.1 Revenue_Interface'!AE100</f>
        <v>0</v>
      </c>
      <c r="M19" s="1024">
        <f>'2.1 Revenue_Interface'!AF100</f>
        <v>0</v>
      </c>
      <c r="N19" s="1074" t="s">
        <v>2164</v>
      </c>
    </row>
    <row r="20" spans="1:14" s="919" customFormat="1" ht="12.6">
      <c r="A20" s="1040"/>
      <c r="N20" s="1074"/>
    </row>
    <row r="21" spans="1:14" s="919" customFormat="1" ht="15">
      <c r="A21" s="950" t="s">
        <v>2165</v>
      </c>
      <c r="B21" s="1120" t="s">
        <v>2166</v>
      </c>
      <c r="C21" s="910" t="s">
        <v>1841</v>
      </c>
      <c r="G21" s="911" t="s">
        <v>1361</v>
      </c>
      <c r="I21" s="1550">
        <v>25</v>
      </c>
      <c r="J21" s="1551"/>
      <c r="K21" s="1551"/>
      <c r="L21" s="1551"/>
      <c r="M21" s="1552"/>
      <c r="N21" s="1074"/>
    </row>
    <row r="22" spans="1:14" s="919" customFormat="1" ht="15">
      <c r="A22" s="950" t="s">
        <v>2167</v>
      </c>
      <c r="B22" s="1120" t="s">
        <v>2168</v>
      </c>
      <c r="C22" s="910" t="s">
        <v>1841</v>
      </c>
      <c r="G22" s="911" t="s">
        <v>1361</v>
      </c>
      <c r="I22" s="1553" t="str">
        <f>'2.1 Revenue_Interface'!AB101</f>
        <v>O</v>
      </c>
      <c r="J22" s="1554"/>
      <c r="K22" s="1554"/>
      <c r="L22" s="1554"/>
      <c r="M22" s="1555"/>
      <c r="N22" s="1074" t="s">
        <v>2169</v>
      </c>
    </row>
    <row r="23" spans="1:14" s="919" customFormat="1" ht="15">
      <c r="A23" s="1038" t="s">
        <v>2158</v>
      </c>
      <c r="B23" s="951" t="s">
        <v>2170</v>
      </c>
      <c r="C23" s="1039" t="s">
        <v>1841</v>
      </c>
      <c r="D23" s="947"/>
      <c r="E23" s="947"/>
      <c r="F23" s="947"/>
      <c r="G23" s="942" t="s">
        <v>1361</v>
      </c>
      <c r="H23" s="947"/>
      <c r="I23" s="1121">
        <f>0.9*I19</f>
        <v>0</v>
      </c>
      <c r="J23" s="1121">
        <f t="shared" ref="J23:M23" si="2">0.9*J19</f>
        <v>0</v>
      </c>
      <c r="K23" s="1121">
        <f t="shared" si="2"/>
        <v>0</v>
      </c>
      <c r="L23" s="1121">
        <f t="shared" si="2"/>
        <v>0</v>
      </c>
      <c r="M23" s="1121">
        <f t="shared" si="2"/>
        <v>0</v>
      </c>
      <c r="N23" s="1074"/>
    </row>
    <row r="24" spans="1:14" s="919" customFormat="1" ht="12.6">
      <c r="A24" s="1040"/>
      <c r="I24" s="919" t="e">
        <f>SUM($I$23:$M$23)&lt;=$I$21+I22</f>
        <v>#VALUE!</v>
      </c>
      <c r="J24" s="919" t="b">
        <f t="shared" ref="J24:M24" si="3">SUM($I$23:$M$23)&lt;=$I$21+J22</f>
        <v>1</v>
      </c>
      <c r="K24" s="919" t="b">
        <f t="shared" si="3"/>
        <v>1</v>
      </c>
      <c r="L24" s="919" t="b">
        <f t="shared" si="3"/>
        <v>1</v>
      </c>
      <c r="M24" s="919" t="b">
        <f t="shared" si="3"/>
        <v>1</v>
      </c>
      <c r="N24" s="1025"/>
    </row>
    <row r="25" spans="1:14" s="919" customFormat="1" thickBot="1">
      <c r="A25" s="1041"/>
      <c r="B25" s="1030"/>
      <c r="C25" s="1030"/>
      <c r="D25" s="1030"/>
      <c r="E25" s="1030"/>
      <c r="F25" s="1030"/>
      <c r="G25" s="1030"/>
      <c r="H25" s="1030"/>
      <c r="I25" s="1030"/>
      <c r="J25" s="1030"/>
      <c r="K25" s="1030"/>
      <c r="L25" s="1030"/>
      <c r="M25" s="1030"/>
      <c r="N25" s="1032"/>
    </row>
    <row r="26" spans="1:14" s="919" customFormat="1" thickBot="1"/>
    <row r="27" spans="1:14" s="919" customFormat="1" ht="12.6">
      <c r="A27" s="1033"/>
      <c r="B27" s="1034"/>
      <c r="C27" s="1034"/>
      <c r="D27" s="1034"/>
      <c r="E27" s="1034"/>
      <c r="F27" s="1034"/>
      <c r="G27" s="1034"/>
      <c r="H27" s="1034"/>
      <c r="I27" s="1034"/>
      <c r="J27" s="1034"/>
      <c r="K27" s="1034"/>
      <c r="L27" s="1034"/>
      <c r="M27" s="1034"/>
      <c r="N27" s="1035"/>
    </row>
    <row r="28" spans="1:14" s="919" customFormat="1" ht="12.6">
      <c r="A28" s="1069" t="s">
        <v>2171</v>
      </c>
      <c r="C28" s="908"/>
      <c r="N28" s="1025"/>
    </row>
    <row r="29" spans="1:14" s="919" customFormat="1" ht="12.6">
      <c r="A29" s="1046"/>
      <c r="N29" s="1025"/>
    </row>
    <row r="30" spans="1:14" s="919" customFormat="1" ht="12.6">
      <c r="A30" s="1040"/>
      <c r="N30" s="1025"/>
    </row>
    <row r="31" spans="1:14" s="919" customFormat="1" ht="12.6">
      <c r="A31" s="1040"/>
      <c r="N31" s="1025"/>
    </row>
    <row r="32" spans="1:14" s="919" customFormat="1" ht="12.6">
      <c r="A32" s="1040"/>
      <c r="N32" s="1025"/>
    </row>
    <row r="33" spans="1:14" s="919" customFormat="1" ht="12.6">
      <c r="A33" s="1040"/>
      <c r="N33" s="1025"/>
    </row>
    <row r="34" spans="1:14" s="919" customFormat="1" ht="15">
      <c r="A34" s="950" t="s">
        <v>2172</v>
      </c>
      <c r="B34" s="1120" t="s">
        <v>2173</v>
      </c>
      <c r="C34" s="698" t="s">
        <v>1844</v>
      </c>
      <c r="G34" s="1122" t="s">
        <v>2174</v>
      </c>
      <c r="I34" s="1024">
        <f>ECNIAt</f>
        <v>0</v>
      </c>
      <c r="J34" s="1123"/>
      <c r="K34" s="1123"/>
      <c r="L34" s="1123"/>
      <c r="M34" s="1123"/>
      <c r="N34" s="1074" t="s">
        <v>2175</v>
      </c>
    </row>
    <row r="35" spans="1:14" s="919" customFormat="1" ht="14.4">
      <c r="A35" s="950" t="s">
        <v>1671</v>
      </c>
      <c r="B35" s="1120" t="s">
        <v>2176</v>
      </c>
      <c r="C35" s="698" t="s">
        <v>1844</v>
      </c>
      <c r="G35" s="1122" t="s">
        <v>2174</v>
      </c>
      <c r="I35" s="1024">
        <f>CNIARt</f>
        <v>0</v>
      </c>
      <c r="J35" s="1123"/>
      <c r="K35" s="1123"/>
      <c r="L35" s="1123"/>
      <c r="M35" s="1123"/>
      <c r="N35" s="1074" t="s">
        <v>2177</v>
      </c>
    </row>
    <row r="36" spans="1:14" s="919" customFormat="1" ht="14.4">
      <c r="A36" s="950"/>
      <c r="B36" s="1120"/>
      <c r="C36" s="698"/>
      <c r="G36" s="1122"/>
      <c r="H36" s="1122"/>
      <c r="I36" s="1124"/>
      <c r="J36" s="1124"/>
      <c r="K36" s="1124"/>
      <c r="L36" s="1124"/>
      <c r="M36" s="1124"/>
      <c r="N36" s="1074"/>
    </row>
    <row r="37" spans="1:14" s="919" customFormat="1" ht="24" customHeight="1">
      <c r="B37" s="1125"/>
      <c r="C37" s="699"/>
      <c r="G37" s="1126"/>
      <c r="I37" s="1127"/>
      <c r="J37" s="1127"/>
      <c r="K37" s="1127"/>
      <c r="L37" s="1127"/>
      <c r="M37" s="1127"/>
      <c r="N37" s="1074"/>
    </row>
    <row r="38" spans="1:14" s="919" customFormat="1" ht="25.2" customHeight="1">
      <c r="A38" s="1128" t="s">
        <v>2178</v>
      </c>
      <c r="B38" s="1129" t="s">
        <v>2179</v>
      </c>
      <c r="C38" s="698" t="s">
        <v>1844</v>
      </c>
      <c r="G38" s="1122" t="s">
        <v>1337</v>
      </c>
      <c r="I38" s="1303">
        <f>NIAV2020_21</f>
        <v>0</v>
      </c>
      <c r="J38" s="1123"/>
      <c r="K38" s="1123"/>
      <c r="L38" s="1123"/>
      <c r="M38" s="1130"/>
      <c r="N38" s="1074" t="s">
        <v>2180</v>
      </c>
    </row>
    <row r="39" spans="1:14" s="919" customFormat="1" ht="18.600000000000001">
      <c r="B39" s="1129" t="s">
        <v>2181</v>
      </c>
      <c r="C39" s="698" t="s">
        <v>1844</v>
      </c>
      <c r="G39" s="1122" t="s">
        <v>2174</v>
      </c>
      <c r="I39" s="1024">
        <f>BR2020_21</f>
        <v>0</v>
      </c>
      <c r="J39" s="1123"/>
      <c r="K39" s="1123"/>
      <c r="L39" s="1123"/>
      <c r="M39" s="1130"/>
      <c r="N39" s="1074" t="s">
        <v>2180</v>
      </c>
    </row>
    <row r="40" spans="1:14" s="919" customFormat="1" ht="18.600000000000001">
      <c r="B40" s="1129" t="s">
        <v>2182</v>
      </c>
      <c r="C40" s="698" t="s">
        <v>1844</v>
      </c>
      <c r="G40" s="1122" t="s">
        <v>2174</v>
      </c>
      <c r="I40" s="1024">
        <f>ENIA2020_21</f>
        <v>0</v>
      </c>
      <c r="J40" s="1123"/>
      <c r="K40" s="1123"/>
      <c r="L40" s="1123"/>
      <c r="M40" s="1130"/>
      <c r="N40" s="1074" t="s">
        <v>2180</v>
      </c>
    </row>
    <row r="41" spans="1:14" s="919" customFormat="1" ht="18.600000000000001">
      <c r="A41" s="1131"/>
      <c r="B41" s="1129" t="s">
        <v>2183</v>
      </c>
      <c r="C41" s="698" t="s">
        <v>1844</v>
      </c>
      <c r="G41" s="1122" t="s">
        <v>2174</v>
      </c>
      <c r="I41" s="1024">
        <f>BPC2020_21</f>
        <v>0</v>
      </c>
      <c r="J41" s="1123"/>
      <c r="K41" s="1123"/>
      <c r="L41" s="1123"/>
      <c r="M41" s="1130"/>
      <c r="N41" s="1074" t="s">
        <v>2180</v>
      </c>
    </row>
    <row r="42" spans="1:14" s="919" customFormat="1" ht="14.4">
      <c r="A42" s="950"/>
      <c r="B42" s="1120" t="s">
        <v>2184</v>
      </c>
      <c r="C42" s="698" t="s">
        <v>1844</v>
      </c>
      <c r="G42" s="1122" t="s">
        <v>2174</v>
      </c>
      <c r="I42" s="1132">
        <f>I38*I39-(I40+I41)</f>
        <v>0</v>
      </c>
      <c r="J42" s="1133"/>
      <c r="K42" s="1133"/>
      <c r="L42" s="1133"/>
      <c r="M42" s="1134"/>
      <c r="N42" s="1025"/>
    </row>
    <row r="43" spans="1:14" s="919" customFormat="1" ht="14.4">
      <c r="A43" s="1135"/>
      <c r="B43" s="1125"/>
      <c r="C43" s="699"/>
      <c r="G43" s="1126"/>
      <c r="I43" s="1136"/>
      <c r="J43" s="1137"/>
      <c r="K43" s="1137"/>
      <c r="L43" s="1137"/>
      <c r="M43" s="1137"/>
      <c r="N43" s="1025"/>
    </row>
    <row r="44" spans="1:14" s="919" customFormat="1" ht="15">
      <c r="A44" s="1036" t="s">
        <v>1439</v>
      </c>
      <c r="B44" s="1120" t="s">
        <v>2185</v>
      </c>
      <c r="C44" s="698"/>
      <c r="G44" s="1122" t="s">
        <v>2186</v>
      </c>
      <c r="I44" s="1024">
        <f>'1.5 Universal Data'!D31</f>
        <v>283.30833333333334</v>
      </c>
      <c r="J44" s="1138"/>
      <c r="K44" s="1138"/>
      <c r="L44" s="1138"/>
      <c r="M44" s="1139"/>
      <c r="N44" s="986" t="s">
        <v>1985</v>
      </c>
    </row>
    <row r="45" spans="1:14" s="1140" customFormat="1" ht="15">
      <c r="A45" s="950"/>
      <c r="B45" s="1120" t="s">
        <v>2187</v>
      </c>
      <c r="C45" s="698"/>
      <c r="D45" s="919"/>
      <c r="E45" s="919"/>
      <c r="F45" s="919"/>
      <c r="G45" s="1122" t="s">
        <v>2186</v>
      </c>
      <c r="H45" s="919"/>
      <c r="I45" s="1024">
        <f>'1.5 Universal Data'!D34</f>
        <v>306.08171997152675</v>
      </c>
      <c r="J45" s="1138"/>
      <c r="K45" s="1138"/>
      <c r="L45" s="1138"/>
      <c r="M45" s="1139"/>
      <c r="N45" s="986" t="s">
        <v>1985</v>
      </c>
    </row>
    <row r="46" spans="1:14" s="1140" customFormat="1" ht="14.4">
      <c r="A46" s="1135"/>
      <c r="B46" s="1125"/>
      <c r="C46" s="699"/>
      <c r="D46" s="919"/>
      <c r="E46" s="919"/>
      <c r="F46" s="919"/>
      <c r="G46" s="1126"/>
      <c r="H46" s="919"/>
      <c r="I46" s="1141"/>
      <c r="J46" s="1142"/>
      <c r="K46" s="1137"/>
      <c r="L46" s="1137"/>
      <c r="M46" s="1143"/>
      <c r="N46" s="986"/>
    </row>
    <row r="47" spans="1:14" s="919" customFormat="1" ht="15">
      <c r="A47" s="1036" t="s">
        <v>2188</v>
      </c>
      <c r="B47" s="951" t="s">
        <v>2189</v>
      </c>
      <c r="C47" s="700" t="s">
        <v>1844</v>
      </c>
      <c r="D47" s="1140"/>
      <c r="G47" s="1144" t="s">
        <v>2190</v>
      </c>
      <c r="I47" s="1145">
        <f>IFERROR((0.9*MIN(I34,I42)-I35)*I44/I45,"-")</f>
        <v>0</v>
      </c>
      <c r="J47" s="701"/>
      <c r="K47" s="701"/>
      <c r="L47" s="701"/>
      <c r="M47" s="701"/>
      <c r="N47" s="1025"/>
    </row>
    <row r="48" spans="1:14">
      <c r="A48" s="1001"/>
      <c r="N48" s="993"/>
    </row>
    <row r="49" spans="1:14" ht="13.8" thickBot="1">
      <c r="A49" s="997"/>
      <c r="B49" s="998"/>
      <c r="C49" s="998"/>
      <c r="D49" s="998"/>
      <c r="E49" s="998"/>
      <c r="F49" s="998"/>
      <c r="G49" s="998"/>
      <c r="H49" s="998"/>
      <c r="I49" s="998"/>
      <c r="J49" s="998"/>
      <c r="K49" s="998"/>
      <c r="L49" s="998"/>
      <c r="M49" s="998"/>
      <c r="N49" s="999"/>
    </row>
    <row r="53" spans="1:14">
      <c r="G53" s="1146"/>
      <c r="H53" s="1146"/>
    </row>
    <row r="54" spans="1:14" ht="15">
      <c r="A54" s="1131"/>
    </row>
    <row r="55" spans="1:14" ht="15">
      <c r="A55" s="1131"/>
    </row>
    <row r="56" spans="1:14" ht="15">
      <c r="A56" s="1131"/>
    </row>
    <row r="57" spans="1:14" ht="15">
      <c r="A57" s="1131"/>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61"/>
  <sheetViews>
    <sheetView showGridLines="0" zoomScale="80" zoomScaleNormal="80" workbookViewId="0">
      <pane ySplit="5" topLeftCell="A6" activePane="bottomLeft" state="frozen"/>
      <selection activeCell="F30" sqref="F30"/>
      <selection pane="bottomLeft"/>
    </sheetView>
  </sheetViews>
  <sheetFormatPr defaultColWidth="10.21875" defaultRowHeight="13.2"/>
  <cols>
    <col min="1" max="1" width="78" style="974" customWidth="1"/>
    <col min="2" max="2" width="10.44140625" style="919" customWidth="1"/>
    <col min="3" max="3" width="7.44140625" style="974" customWidth="1"/>
    <col min="4" max="4" width="10.21875" style="974"/>
    <col min="5" max="5" width="13.77734375" style="974" customWidth="1"/>
    <col min="6" max="6" width="14" style="974" customWidth="1"/>
    <col min="7" max="11" width="13.44140625" style="974" customWidth="1"/>
    <col min="12" max="16384" width="10.21875" style="974"/>
  </cols>
  <sheetData>
    <row r="1" spans="1:13" s="968" customFormat="1" ht="16.2">
      <c r="A1" s="967" t="s">
        <v>1351</v>
      </c>
      <c r="B1" s="900"/>
      <c r="C1" s="965"/>
      <c r="D1" s="965"/>
      <c r="E1" s="966"/>
      <c r="F1" s="966"/>
      <c r="G1" s="966"/>
      <c r="H1" s="967"/>
      <c r="I1" s="967"/>
      <c r="J1" s="967"/>
      <c r="K1" s="967"/>
      <c r="L1" s="967"/>
    </row>
    <row r="2" spans="1:13" s="968" customFormat="1" ht="16.2">
      <c r="A2" s="899"/>
      <c r="B2" s="904"/>
      <c r="C2" s="969"/>
      <c r="D2" s="969"/>
      <c r="E2" s="967"/>
      <c r="F2" s="967"/>
      <c r="G2" s="967"/>
      <c r="H2" s="967"/>
      <c r="I2" s="967"/>
      <c r="J2" s="967"/>
      <c r="K2" s="967"/>
      <c r="L2" s="967"/>
    </row>
    <row r="3" spans="1:13" s="968" customFormat="1" ht="34.200000000000003" customHeight="1">
      <c r="A3" s="969" t="s">
        <v>2191</v>
      </c>
      <c r="B3" s="904"/>
      <c r="C3" s="969"/>
      <c r="D3" s="969"/>
      <c r="E3" s="967"/>
      <c r="F3" s="967"/>
      <c r="G3" s="967"/>
      <c r="H3" s="967"/>
      <c r="I3" s="967"/>
      <c r="J3" s="967"/>
      <c r="K3" s="967"/>
      <c r="L3" s="967"/>
    </row>
    <row r="4" spans="1:13" ht="13.8">
      <c r="A4" s="970"/>
      <c r="B4" s="928"/>
      <c r="C4" s="970"/>
      <c r="D4" s="971"/>
      <c r="E4" s="972"/>
      <c r="F4" s="972"/>
      <c r="G4" s="972"/>
      <c r="H4" s="972"/>
      <c r="I4" s="972"/>
      <c r="J4" s="972"/>
      <c r="K4" s="972"/>
      <c r="L4" s="973"/>
    </row>
    <row r="5" spans="1:13" ht="13.8">
      <c r="A5" s="908"/>
      <c r="B5" s="928"/>
      <c r="C5" s="970"/>
      <c r="D5" s="970"/>
      <c r="E5" s="976"/>
      <c r="F5" s="976"/>
      <c r="G5" s="977" t="s">
        <v>1353</v>
      </c>
      <c r="H5" s="977" t="s">
        <v>1354</v>
      </c>
      <c r="I5" s="977" t="s">
        <v>1355</v>
      </c>
      <c r="J5" s="977" t="s">
        <v>1356</v>
      </c>
      <c r="K5" s="977" t="s">
        <v>1357</v>
      </c>
      <c r="L5" s="978"/>
    </row>
    <row r="6" spans="1:13" ht="14.4" thickBot="1">
      <c r="A6" s="971"/>
      <c r="B6" s="929"/>
      <c r="C6" s="971"/>
      <c r="D6" s="971"/>
      <c r="E6" s="976"/>
      <c r="F6" s="976"/>
      <c r="G6" s="979"/>
      <c r="H6" s="979"/>
      <c r="I6" s="979"/>
      <c r="J6" s="979"/>
      <c r="K6" s="973"/>
      <c r="L6" s="980"/>
      <c r="M6" s="971"/>
    </row>
    <row r="7" spans="1:13" ht="13.8">
      <c r="A7" s="1147"/>
      <c r="B7" s="1019"/>
      <c r="C7" s="1148"/>
      <c r="D7" s="1148"/>
      <c r="E7" s="1149"/>
      <c r="F7" s="1149"/>
      <c r="G7" s="1150"/>
      <c r="H7" s="1150"/>
      <c r="I7" s="1150"/>
      <c r="J7" s="1150"/>
      <c r="K7" s="1151"/>
      <c r="L7" s="1152"/>
      <c r="M7" s="971"/>
    </row>
    <row r="8" spans="1:13" ht="13.8">
      <c r="A8" s="1153"/>
      <c r="B8" s="929"/>
      <c r="C8" s="971"/>
      <c r="D8" s="971"/>
      <c r="E8" s="976"/>
      <c r="F8" s="976"/>
      <c r="G8" s="979"/>
      <c r="H8" s="979"/>
      <c r="I8" s="979"/>
      <c r="J8" s="979"/>
      <c r="K8" s="973"/>
      <c r="L8" s="1154"/>
      <c r="M8" s="971"/>
    </row>
    <row r="9" spans="1:13" ht="13.8">
      <c r="A9" s="957" t="s">
        <v>1484</v>
      </c>
      <c r="H9" s="968"/>
      <c r="I9" s="968"/>
      <c r="J9" s="968"/>
      <c r="K9" s="968"/>
      <c r="L9" s="1011"/>
      <c r="M9" s="971"/>
    </row>
    <row r="10" spans="1:13">
      <c r="A10" s="1155"/>
      <c r="L10" s="993"/>
    </row>
    <row r="11" spans="1:13" ht="15">
      <c r="A11" s="1156" t="s">
        <v>1479</v>
      </c>
      <c r="B11" s="919" t="s">
        <v>1873</v>
      </c>
      <c r="D11" s="984" t="s">
        <v>1480</v>
      </c>
      <c r="E11" s="911" t="s">
        <v>1361</v>
      </c>
      <c r="G11" s="1157">
        <f>G31</f>
        <v>3.3149999999999999</v>
      </c>
      <c r="H11" s="1157">
        <f t="shared" ref="H11:K11" si="0">H31</f>
        <v>3.3149999999999999</v>
      </c>
      <c r="I11" s="1157">
        <f t="shared" si="0"/>
        <v>3.3149999999999999</v>
      </c>
      <c r="J11" s="1157">
        <f t="shared" si="0"/>
        <v>3.3149999999999999</v>
      </c>
      <c r="K11" s="1157">
        <f t="shared" si="0"/>
        <v>3.3149999999999999</v>
      </c>
      <c r="L11" s="993"/>
    </row>
    <row r="12" spans="1:13" ht="15">
      <c r="A12" s="1158" t="s">
        <v>1481</v>
      </c>
      <c r="B12" s="919" t="s">
        <v>1875</v>
      </c>
      <c r="D12" s="984" t="s">
        <v>1480</v>
      </c>
      <c r="E12" s="911" t="s">
        <v>1361</v>
      </c>
      <c r="G12" s="1159">
        <f>G40*VLOOKUP(G$5,'1.5 Universal Data'!$C$28:$F$39,4,FALSE)</f>
        <v>0</v>
      </c>
      <c r="H12" s="1159">
        <f>H40*VLOOKUP(H$5,'1.5 Universal Data'!$C$28:$F$39,4,FALSE)</f>
        <v>0</v>
      </c>
      <c r="I12" s="1159">
        <f>I40*VLOOKUP(I$5,'1.5 Universal Data'!$C$28:$F$39,4,FALSE)</f>
        <v>0</v>
      </c>
      <c r="J12" s="1159">
        <f>J40*VLOOKUP(J$5,'1.5 Universal Data'!$C$28:$F$39,4,FALSE)</f>
        <v>0</v>
      </c>
      <c r="K12" s="1159">
        <f>K40*VLOOKUP(K$5,'1.5 Universal Data'!$C$28:$F$39,4,FALSE)</f>
        <v>0</v>
      </c>
      <c r="L12" s="993"/>
    </row>
    <row r="13" spans="1:13" ht="15">
      <c r="A13" s="1001" t="s">
        <v>1482</v>
      </c>
      <c r="B13" s="919" t="s">
        <v>1877</v>
      </c>
      <c r="D13" s="984" t="s">
        <v>1480</v>
      </c>
      <c r="E13" s="911" t="s">
        <v>1361</v>
      </c>
      <c r="G13" s="1159">
        <f>G38*VLOOKUP(G$5,'1.5 Universal Data'!$C$28:$F$39,4,FALSE)</f>
        <v>0</v>
      </c>
      <c r="H13" s="1159">
        <f>H38*VLOOKUP(H$5,'1.5 Universal Data'!$C$28:$F$39,4,FALSE)</f>
        <v>0</v>
      </c>
      <c r="I13" s="1159">
        <f>I38*VLOOKUP(I$5,'1.5 Universal Data'!$C$28:$F$39,4,FALSE)</f>
        <v>0</v>
      </c>
      <c r="J13" s="1159">
        <f>J38*VLOOKUP(J$5,'1.5 Universal Data'!$C$28:$F$39,4,FALSE)</f>
        <v>0</v>
      </c>
      <c r="K13" s="1159">
        <f>K38*VLOOKUP(K$5,'1.5 Universal Data'!$C$28:$F$39,4,FALSE)</f>
        <v>0</v>
      </c>
      <c r="L13" s="993"/>
    </row>
    <row r="14" spans="1:13" ht="15">
      <c r="A14" s="1160" t="s">
        <v>1483</v>
      </c>
      <c r="B14" s="947" t="s">
        <v>2192</v>
      </c>
      <c r="C14" s="981"/>
      <c r="D14" s="995" t="s">
        <v>1480</v>
      </c>
      <c r="E14" s="942" t="s">
        <v>1361</v>
      </c>
      <c r="F14" s="981"/>
      <c r="G14" s="436">
        <f>G11+G12+G13</f>
        <v>3.3149999999999999</v>
      </c>
      <c r="H14" s="436">
        <f t="shared" ref="H14:K14" si="1">H11+H12+H13</f>
        <v>3.3149999999999999</v>
      </c>
      <c r="I14" s="436">
        <f t="shared" si="1"/>
        <v>3.3149999999999999</v>
      </c>
      <c r="J14" s="436">
        <f t="shared" si="1"/>
        <v>3.3149999999999999</v>
      </c>
      <c r="K14" s="436">
        <f t="shared" si="1"/>
        <v>3.3149999999999999</v>
      </c>
      <c r="L14" s="993"/>
    </row>
    <row r="15" spans="1:13" ht="13.8" customHeight="1">
      <c r="A15" s="1155"/>
      <c r="G15" s="1161"/>
      <c r="I15" s="1161"/>
      <c r="L15" s="993"/>
    </row>
    <row r="16" spans="1:13" ht="13.8" customHeight="1">
      <c r="A16" s="1155"/>
      <c r="G16" s="1161"/>
      <c r="I16" s="1161"/>
      <c r="L16" s="993"/>
    </row>
    <row r="17" spans="1:12" ht="13.8" customHeight="1">
      <c r="A17" s="1155"/>
      <c r="G17" s="1161"/>
      <c r="I17" s="1161"/>
      <c r="L17" s="993"/>
    </row>
    <row r="18" spans="1:12" ht="13.8" customHeight="1">
      <c r="A18" s="1155"/>
      <c r="G18" s="1161"/>
      <c r="I18" s="1161"/>
      <c r="L18" s="993"/>
    </row>
    <row r="19" spans="1:12" ht="15.6">
      <c r="A19" s="1160" t="s">
        <v>2193</v>
      </c>
      <c r="B19" s="929"/>
      <c r="C19" s="971"/>
      <c r="E19" s="971"/>
      <c r="G19" s="971"/>
      <c r="L19" s="993"/>
    </row>
    <row r="20" spans="1:12">
      <c r="A20" s="1155"/>
      <c r="B20" s="929"/>
      <c r="C20" s="971"/>
      <c r="E20" s="971"/>
      <c r="G20" s="971"/>
      <c r="L20" s="993"/>
    </row>
    <row r="21" spans="1:12">
      <c r="A21" s="1155"/>
      <c r="B21" s="929"/>
      <c r="C21" s="971"/>
      <c r="E21" s="971"/>
      <c r="G21" s="971"/>
      <c r="J21" s="1146"/>
      <c r="K21" s="1146"/>
      <c r="L21" s="993"/>
    </row>
    <row r="22" spans="1:12">
      <c r="A22" s="1155"/>
      <c r="B22" s="1162"/>
      <c r="E22" s="971"/>
      <c r="G22" s="971"/>
      <c r="L22" s="993"/>
    </row>
    <row r="23" spans="1:12">
      <c r="A23" s="1155"/>
      <c r="B23" s="929"/>
      <c r="C23" s="971"/>
      <c r="E23" s="971"/>
      <c r="G23" s="971"/>
      <c r="L23" s="993"/>
    </row>
    <row r="24" spans="1:12">
      <c r="A24" s="1156" t="s">
        <v>1485</v>
      </c>
      <c r="B24" s="929" t="s">
        <v>1486</v>
      </c>
      <c r="D24" s="984" t="s">
        <v>1480</v>
      </c>
      <c r="E24" s="1163" t="s">
        <v>1337</v>
      </c>
      <c r="G24" s="702">
        <v>0.39</v>
      </c>
      <c r="H24" s="702">
        <v>0.39</v>
      </c>
      <c r="I24" s="702">
        <v>0.39</v>
      </c>
      <c r="J24" s="702">
        <v>0.39</v>
      </c>
      <c r="K24" s="702">
        <v>0.39</v>
      </c>
      <c r="L24" s="993"/>
    </row>
    <row r="25" spans="1:12">
      <c r="A25" s="1156" t="s">
        <v>1487</v>
      </c>
      <c r="B25" s="929" t="s">
        <v>1488</v>
      </c>
      <c r="D25" s="984" t="s">
        <v>1480</v>
      </c>
      <c r="E25" s="911" t="s">
        <v>1361</v>
      </c>
      <c r="G25" s="1157">
        <f>G66</f>
        <v>8.5</v>
      </c>
      <c r="H25" s="1157">
        <f t="shared" ref="H25:K25" si="2">H66</f>
        <v>8.5</v>
      </c>
      <c r="I25" s="1157">
        <f t="shared" si="2"/>
        <v>8.5</v>
      </c>
      <c r="J25" s="1157">
        <f t="shared" si="2"/>
        <v>8.5</v>
      </c>
      <c r="K25" s="1157">
        <f t="shared" si="2"/>
        <v>8.5</v>
      </c>
      <c r="L25" s="993"/>
    </row>
    <row r="26" spans="1:12">
      <c r="A26" s="1156" t="s">
        <v>1489</v>
      </c>
      <c r="B26" s="929" t="s">
        <v>1490</v>
      </c>
      <c r="D26" s="984" t="s">
        <v>1480</v>
      </c>
      <c r="E26" s="911" t="s">
        <v>1361</v>
      </c>
      <c r="G26" s="1159">
        <f>G44*VLOOKUP(G$5,'1.5 Universal Data'!$C$28:$F$39,4,FALSE)</f>
        <v>0</v>
      </c>
      <c r="H26" s="1159">
        <f>H44*VLOOKUP(H$5,'1.5 Universal Data'!$C$28:$F$39,4,FALSE)</f>
        <v>0</v>
      </c>
      <c r="I26" s="1159">
        <f>I44*VLOOKUP(I$5,'1.5 Universal Data'!$C$28:$F$39,4,FALSE)</f>
        <v>0</v>
      </c>
      <c r="J26" s="1159">
        <f>J44*VLOOKUP(J$5,'1.5 Universal Data'!$C$28:$F$39,4,FALSE)</f>
        <v>0</v>
      </c>
      <c r="K26" s="1159">
        <f>K44*VLOOKUP(K$5,'1.5 Universal Data'!$C$28:$F$39,4,FALSE)</f>
        <v>0</v>
      </c>
      <c r="L26" s="993"/>
    </row>
    <row r="27" spans="1:12">
      <c r="A27" s="1156" t="s">
        <v>1491</v>
      </c>
      <c r="B27" s="929" t="s">
        <v>1492</v>
      </c>
      <c r="D27" s="984" t="s">
        <v>1480</v>
      </c>
      <c r="E27" s="911" t="s">
        <v>1361</v>
      </c>
      <c r="G27" s="1159">
        <f>G59*VLOOKUP(G$5,'1.5 Universal Data'!$C$28:$F$39,4,FALSE)</f>
        <v>0</v>
      </c>
      <c r="H27" s="1159">
        <f>H59*VLOOKUP(H$5,'1.5 Universal Data'!$C$28:$F$39,4,FALSE)</f>
        <v>0</v>
      </c>
      <c r="I27" s="1159">
        <f>I59*VLOOKUP(I$5,'1.5 Universal Data'!$C$28:$F$39,4,FALSE)</f>
        <v>0</v>
      </c>
      <c r="J27" s="1159">
        <f>J59*VLOOKUP(J$5,'1.5 Universal Data'!$C$28:$F$39,4,FALSE)</f>
        <v>0</v>
      </c>
      <c r="K27" s="1159">
        <f>K59*VLOOKUP(K$5,'1.5 Universal Data'!$C$28:$F$39,4,FALSE)</f>
        <v>0</v>
      </c>
      <c r="L27" s="993"/>
    </row>
    <row r="28" spans="1:12">
      <c r="A28" s="1164" t="s">
        <v>1493</v>
      </c>
      <c r="D28" s="984" t="s">
        <v>1480</v>
      </c>
      <c r="E28" s="911" t="s">
        <v>1361</v>
      </c>
      <c r="G28" s="703">
        <f>IFERROR(G24*(G25-G26)-G27,0)</f>
        <v>3.3149999999999999</v>
      </c>
      <c r="H28" s="703">
        <f>IFERROR(H24*(H25-H26)-H27,0)</f>
        <v>3.3149999999999999</v>
      </c>
      <c r="I28" s="703">
        <f>IFERROR(I24*(I25-I26)-I27,0)</f>
        <v>3.3149999999999999</v>
      </c>
      <c r="J28" s="703">
        <f>IFERROR(J24*(J25-J26)-J27,0)</f>
        <v>3.3149999999999999</v>
      </c>
      <c r="K28" s="703">
        <f>IFERROR(K24*(K25-K26)-K27,0)</f>
        <v>3.3149999999999999</v>
      </c>
      <c r="L28" s="1165"/>
    </row>
    <row r="29" spans="1:12" ht="15">
      <c r="A29" s="1156" t="s">
        <v>1494</v>
      </c>
      <c r="B29" s="929" t="s">
        <v>2194</v>
      </c>
      <c r="D29" s="984" t="s">
        <v>1480</v>
      </c>
      <c r="E29" s="921" t="s">
        <v>1361</v>
      </c>
      <c r="G29" s="1166">
        <v>-5.2</v>
      </c>
      <c r="H29" s="1166">
        <v>-5.2</v>
      </c>
      <c r="I29" s="1166">
        <v>-5.2</v>
      </c>
      <c r="J29" s="1166">
        <v>-5.2</v>
      </c>
      <c r="K29" s="1166">
        <v>-5.2</v>
      </c>
      <c r="L29" s="993"/>
    </row>
    <row r="30" spans="1:12" ht="15">
      <c r="A30" s="1156" t="s">
        <v>1495</v>
      </c>
      <c r="B30" s="929" t="s">
        <v>2195</v>
      </c>
      <c r="D30" s="984" t="s">
        <v>1480</v>
      </c>
      <c r="E30" s="921" t="s">
        <v>1361</v>
      </c>
      <c r="G30" s="1166">
        <v>5.2</v>
      </c>
      <c r="H30" s="1166">
        <v>5.2</v>
      </c>
      <c r="I30" s="1166">
        <v>5.2</v>
      </c>
      <c r="J30" s="1166">
        <v>5.2</v>
      </c>
      <c r="K30" s="1166">
        <v>5.2</v>
      </c>
      <c r="L30" s="993"/>
    </row>
    <row r="31" spans="1:12" ht="15">
      <c r="A31" s="1156" t="s">
        <v>1479</v>
      </c>
      <c r="B31" s="944" t="s">
        <v>3029</v>
      </c>
      <c r="D31" s="984" t="s">
        <v>1480</v>
      </c>
      <c r="E31" s="1163" t="s">
        <v>2</v>
      </c>
      <c r="G31" s="704">
        <f>IFERROR(IF(G28&lt;=G29,G29,IF(G28&gt;G30,G30,G28)),0)</f>
        <v>3.3149999999999999</v>
      </c>
      <c r="H31" s="704">
        <f>IFERROR(IF(H28&lt;=H29,H29,IF(H28&gt;H30,H30,H28)),0)</f>
        <v>3.3149999999999999</v>
      </c>
      <c r="I31" s="704">
        <f>IFERROR(IF(I28&lt;=I29,I29,IF(I28&gt;I30,I30,I28)),0)</f>
        <v>3.3149999999999999</v>
      </c>
      <c r="J31" s="704">
        <f>IFERROR(IF(J28&lt;=J29,J29,IF(J28&gt;J30,J30,J28)),0)</f>
        <v>3.3149999999999999</v>
      </c>
      <c r="K31" s="704">
        <f>IFERROR(IF(K28&lt;=K29,K29,IF(K28&gt;K30,K30,K28)),0)</f>
        <v>3.3149999999999999</v>
      </c>
      <c r="L31" s="1165"/>
    </row>
    <row r="32" spans="1:12">
      <c r="A32" s="1156"/>
      <c r="B32" s="929"/>
      <c r="E32" s="1163"/>
      <c r="G32" s="437"/>
      <c r="H32" s="437"/>
      <c r="I32" s="437"/>
      <c r="J32" s="437"/>
      <c r="K32" s="437"/>
      <c r="L32" s="993"/>
    </row>
    <row r="33" spans="1:13">
      <c r="A33" s="1156"/>
      <c r="B33" s="929"/>
      <c r="E33" s="1163"/>
      <c r="G33" s="437"/>
      <c r="H33" s="437"/>
      <c r="I33" s="437"/>
      <c r="J33" s="437"/>
      <c r="K33" s="437"/>
      <c r="L33" s="993"/>
    </row>
    <row r="34" spans="1:13">
      <c r="A34" s="1336"/>
      <c r="B34" s="929"/>
      <c r="E34" s="1163"/>
      <c r="G34" s="437"/>
      <c r="H34" s="437"/>
      <c r="I34" s="437"/>
      <c r="J34" s="437"/>
      <c r="K34" s="437"/>
      <c r="L34" s="993"/>
    </row>
    <row r="35" spans="1:13" ht="15.6">
      <c r="A35" s="1337" t="s">
        <v>2196</v>
      </c>
      <c r="L35" s="993"/>
    </row>
    <row r="36" spans="1:13">
      <c r="A36" s="1337"/>
      <c r="G36" s="1161"/>
      <c r="J36" s="1146"/>
      <c r="K36" s="1146"/>
      <c r="L36" s="993"/>
    </row>
    <row r="37" spans="1:13" ht="15">
      <c r="A37" s="1338" t="s">
        <v>1496</v>
      </c>
      <c r="B37" s="919" t="s">
        <v>2197</v>
      </c>
      <c r="D37" s="984" t="s">
        <v>1480</v>
      </c>
      <c r="E37" s="1163" t="s">
        <v>2</v>
      </c>
      <c r="G37" s="1167">
        <f>G52</f>
        <v>0</v>
      </c>
      <c r="H37" s="1167">
        <f t="shared" ref="H37:K37" si="3">H52</f>
        <v>0</v>
      </c>
      <c r="I37" s="1167">
        <f t="shared" si="3"/>
        <v>0</v>
      </c>
      <c r="J37" s="1167">
        <f t="shared" si="3"/>
        <v>0</v>
      </c>
      <c r="K37" s="1167">
        <f t="shared" si="3"/>
        <v>0</v>
      </c>
      <c r="L37" s="993"/>
    </row>
    <row r="38" spans="1:13" ht="15">
      <c r="A38" s="1338" t="s">
        <v>1482</v>
      </c>
      <c r="B38" s="919" t="s">
        <v>1877</v>
      </c>
      <c r="D38" s="984" t="s">
        <v>1480</v>
      </c>
      <c r="E38" s="1163" t="s">
        <v>2</v>
      </c>
      <c r="G38" s="1167">
        <f>'2.1 Revenue_Interface'!AB114</f>
        <v>0</v>
      </c>
      <c r="H38" s="1167">
        <f>'2.1 Revenue_Interface'!AC114</f>
        <v>0</v>
      </c>
      <c r="I38" s="1167">
        <f>'2.1 Revenue_Interface'!AD114</f>
        <v>0</v>
      </c>
      <c r="J38" s="1167">
        <f>'2.1 Revenue_Interface'!AE114</f>
        <v>0</v>
      </c>
      <c r="K38" s="1167">
        <f>'2.1 Revenue_Interface'!AF114</f>
        <v>0</v>
      </c>
      <c r="L38" s="986" t="s">
        <v>3157</v>
      </c>
      <c r="M38" s="981"/>
    </row>
    <row r="39" spans="1:13" ht="15">
      <c r="A39" s="1338" t="s">
        <v>1497</v>
      </c>
      <c r="B39" s="919" t="s">
        <v>3022</v>
      </c>
      <c r="D39" s="984" t="s">
        <v>1480</v>
      </c>
      <c r="E39" s="1163" t="s">
        <v>2</v>
      </c>
      <c r="G39" s="1167">
        <f>'2.1 Revenue_Interface'!AB115</f>
        <v>0</v>
      </c>
      <c r="H39" s="1167">
        <f>'2.1 Revenue_Interface'!AC115</f>
        <v>0</v>
      </c>
      <c r="I39" s="1167">
        <f>'2.1 Revenue_Interface'!AD115</f>
        <v>0</v>
      </c>
      <c r="J39" s="1167">
        <f>'2.1 Revenue_Interface'!AE115</f>
        <v>0</v>
      </c>
      <c r="K39" s="1167">
        <f>'2.1 Revenue_Interface'!AF115</f>
        <v>0</v>
      </c>
      <c r="L39" s="986" t="s">
        <v>3157</v>
      </c>
    </row>
    <row r="40" spans="1:13" ht="15">
      <c r="A40" s="1338" t="s">
        <v>1481</v>
      </c>
      <c r="B40" s="919" t="s">
        <v>3023</v>
      </c>
      <c r="D40" s="984" t="s">
        <v>1480</v>
      </c>
      <c r="E40" s="1163" t="s">
        <v>2</v>
      </c>
      <c r="G40" s="1167">
        <f>'2.1 Revenue_Interface'!AB116</f>
        <v>0</v>
      </c>
      <c r="H40" s="1167">
        <f>'2.1 Revenue_Interface'!AC116</f>
        <v>0</v>
      </c>
      <c r="I40" s="1167">
        <f>'2.1 Revenue_Interface'!AD116</f>
        <v>0</v>
      </c>
      <c r="J40" s="1167">
        <f>'2.1 Revenue_Interface'!AE116</f>
        <v>0</v>
      </c>
      <c r="K40" s="1167">
        <f>'2.1 Revenue_Interface'!AF116</f>
        <v>0</v>
      </c>
      <c r="L40" s="986" t="s">
        <v>3157</v>
      </c>
    </row>
    <row r="41" spans="1:13" ht="15">
      <c r="A41" s="1338" t="s">
        <v>1498</v>
      </c>
      <c r="B41" s="919" t="s">
        <v>2199</v>
      </c>
      <c r="D41" s="984" t="s">
        <v>1480</v>
      </c>
      <c r="E41" s="1163" t="s">
        <v>2</v>
      </c>
      <c r="G41" s="1167">
        <f>'2.1 Revenue_Interface'!AB117</f>
        <v>0</v>
      </c>
      <c r="H41" s="1167">
        <f>'2.1 Revenue_Interface'!AC117</f>
        <v>0</v>
      </c>
      <c r="I41" s="1167">
        <f>'2.1 Revenue_Interface'!AD117</f>
        <v>0</v>
      </c>
      <c r="J41" s="1167">
        <f>'2.1 Revenue_Interface'!AE117</f>
        <v>0</v>
      </c>
      <c r="K41" s="1167">
        <f>'2.1 Revenue_Interface'!AF117</f>
        <v>0</v>
      </c>
      <c r="L41" s="986" t="s">
        <v>3157</v>
      </c>
    </row>
    <row r="42" spans="1:13">
      <c r="A42" s="1338" t="s">
        <v>1499</v>
      </c>
      <c r="B42" s="919" t="s">
        <v>3024</v>
      </c>
      <c r="D42" s="984" t="s">
        <v>1480</v>
      </c>
      <c r="E42" s="1163" t="s">
        <v>2</v>
      </c>
      <c r="G42" s="1167">
        <f>'2.1 Revenue_Interface'!AB118</f>
        <v>0</v>
      </c>
      <c r="H42" s="1167">
        <f>'2.1 Revenue_Interface'!AC118</f>
        <v>0</v>
      </c>
      <c r="I42" s="1167">
        <f>'2.1 Revenue_Interface'!AD118</f>
        <v>0</v>
      </c>
      <c r="J42" s="1167">
        <f>'2.1 Revenue_Interface'!AE118</f>
        <v>0</v>
      </c>
      <c r="K42" s="1167">
        <f>'2.1 Revenue_Interface'!AF118</f>
        <v>0</v>
      </c>
      <c r="L42" s="986" t="s">
        <v>3157</v>
      </c>
    </row>
    <row r="43" spans="1:13" ht="15">
      <c r="A43" s="1338" t="s">
        <v>1500</v>
      </c>
      <c r="B43" s="919" t="s">
        <v>2201</v>
      </c>
      <c r="D43" s="984" t="s">
        <v>1480</v>
      </c>
      <c r="E43" s="1163" t="s">
        <v>2</v>
      </c>
      <c r="G43" s="1167">
        <f>'2.1 Revenue_Interface'!AB119</f>
        <v>0</v>
      </c>
      <c r="H43" s="1167">
        <f>'2.1 Revenue_Interface'!AC119</f>
        <v>0</v>
      </c>
      <c r="I43" s="1167">
        <f>'2.1 Revenue_Interface'!AD119</f>
        <v>0</v>
      </c>
      <c r="J43" s="1167">
        <f>'2.1 Revenue_Interface'!AE119</f>
        <v>0</v>
      </c>
      <c r="K43" s="1167">
        <f>'2.1 Revenue_Interface'!AF119</f>
        <v>0</v>
      </c>
      <c r="L43" s="986" t="s">
        <v>3157</v>
      </c>
    </row>
    <row r="44" spans="1:13" ht="15">
      <c r="A44" s="1336" t="s">
        <v>1489</v>
      </c>
      <c r="B44" s="944" t="s">
        <v>3028</v>
      </c>
      <c r="D44" s="984" t="s">
        <v>1480</v>
      </c>
      <c r="E44" s="1163" t="s">
        <v>2</v>
      </c>
      <c r="G44" s="438">
        <f>G37-G38--G39-G40-G41-G42-G43</f>
        <v>0</v>
      </c>
      <c r="H44" s="438">
        <f t="shared" ref="H44:K44" si="4">H37-H38--H39-H40-H41-H42-H43</f>
        <v>0</v>
      </c>
      <c r="I44" s="438">
        <f t="shared" si="4"/>
        <v>0</v>
      </c>
      <c r="J44" s="438">
        <f t="shared" si="4"/>
        <v>0</v>
      </c>
      <c r="K44" s="438">
        <f t="shared" si="4"/>
        <v>0</v>
      </c>
      <c r="L44" s="993"/>
    </row>
    <row r="45" spans="1:13">
      <c r="A45" s="1336"/>
      <c r="B45" s="929"/>
      <c r="E45" s="1163"/>
      <c r="G45" s="439"/>
      <c r="H45" s="439"/>
      <c r="I45" s="439"/>
      <c r="J45" s="439"/>
      <c r="K45" s="439"/>
      <c r="L45" s="993"/>
    </row>
    <row r="46" spans="1:13">
      <c r="A46" s="1156"/>
      <c r="B46" s="929"/>
      <c r="E46" s="1163"/>
      <c r="G46" s="439"/>
      <c r="H46" s="439"/>
      <c r="I46" s="439"/>
      <c r="J46" s="439"/>
      <c r="K46" s="439"/>
      <c r="L46" s="993"/>
    </row>
    <row r="47" spans="1:13">
      <c r="A47" s="1156"/>
      <c r="B47" s="929"/>
      <c r="C47" s="971"/>
      <c r="E47" s="971"/>
      <c r="G47" s="971"/>
      <c r="L47" s="993"/>
    </row>
    <row r="48" spans="1:13" ht="15.6">
      <c r="A48" s="1160" t="s">
        <v>2202</v>
      </c>
      <c r="B48" s="929"/>
      <c r="C48" s="971"/>
      <c r="E48" s="971"/>
      <c r="J48" s="1161"/>
      <c r="L48" s="993"/>
    </row>
    <row r="49" spans="1:12">
      <c r="A49" s="1160"/>
      <c r="B49" s="929"/>
      <c r="C49" s="971"/>
      <c r="E49" s="971"/>
      <c r="L49" s="993"/>
    </row>
    <row r="50" spans="1:12" ht="15">
      <c r="A50" s="1156" t="s">
        <v>1501</v>
      </c>
      <c r="B50" s="929" t="s">
        <v>2203</v>
      </c>
      <c r="C50" s="971"/>
      <c r="D50" s="984" t="s">
        <v>1480</v>
      </c>
      <c r="E50" s="1163" t="s">
        <v>2</v>
      </c>
      <c r="G50" s="1157">
        <f>'2.1 Revenue_Interface'!AB121</f>
        <v>0</v>
      </c>
      <c r="H50" s="1157">
        <f>'2.1 Revenue_Interface'!AC121</f>
        <v>0</v>
      </c>
      <c r="I50" s="1157">
        <f>'2.1 Revenue_Interface'!AD121</f>
        <v>0</v>
      </c>
      <c r="J50" s="1157">
        <f>'2.1 Revenue_Interface'!AE121</f>
        <v>0</v>
      </c>
      <c r="K50" s="1157">
        <f>'2.1 Revenue_Interface'!AF121</f>
        <v>0</v>
      </c>
      <c r="L50" s="986" t="s">
        <v>3157</v>
      </c>
    </row>
    <row r="51" spans="1:12" ht="15">
      <c r="A51" s="1156" t="s">
        <v>1502</v>
      </c>
      <c r="B51" s="929" t="s">
        <v>2204</v>
      </c>
      <c r="C51" s="971"/>
      <c r="D51" s="984" t="s">
        <v>1480</v>
      </c>
      <c r="E51" s="1163" t="s">
        <v>2</v>
      </c>
      <c r="G51" s="1157">
        <f>'2.1 Revenue_Interface'!AB122</f>
        <v>0</v>
      </c>
      <c r="H51" s="1157">
        <f>'2.1 Revenue_Interface'!AC122</f>
        <v>0</v>
      </c>
      <c r="I51" s="1157">
        <f>'2.1 Revenue_Interface'!AD122</f>
        <v>0</v>
      </c>
      <c r="J51" s="1157">
        <f>'2.1 Revenue_Interface'!AE122</f>
        <v>0</v>
      </c>
      <c r="K51" s="1157">
        <f>'2.1 Revenue_Interface'!AF122</f>
        <v>0</v>
      </c>
      <c r="L51" s="986" t="s">
        <v>3157</v>
      </c>
    </row>
    <row r="52" spans="1:12" ht="15">
      <c r="A52" s="1156" t="s">
        <v>1503</v>
      </c>
      <c r="B52" s="944" t="s">
        <v>3027</v>
      </c>
      <c r="C52" s="971"/>
      <c r="D52" s="984" t="s">
        <v>1480</v>
      </c>
      <c r="E52" s="1163" t="s">
        <v>2</v>
      </c>
      <c r="G52" s="436">
        <f>G50+G51</f>
        <v>0</v>
      </c>
      <c r="H52" s="436">
        <f t="shared" ref="H52:K52" si="5">H50+H51</f>
        <v>0</v>
      </c>
      <c r="I52" s="436">
        <f t="shared" si="5"/>
        <v>0</v>
      </c>
      <c r="J52" s="436">
        <f t="shared" si="5"/>
        <v>0</v>
      </c>
      <c r="K52" s="436">
        <f t="shared" si="5"/>
        <v>0</v>
      </c>
      <c r="L52" s="993"/>
    </row>
    <row r="53" spans="1:12">
      <c r="A53" s="1156"/>
      <c r="B53" s="929"/>
      <c r="C53" s="971"/>
      <c r="E53" s="971"/>
      <c r="G53" s="1161"/>
      <c r="I53" s="1161"/>
      <c r="L53" s="993"/>
    </row>
    <row r="54" spans="1:12">
      <c r="A54" s="1156"/>
      <c r="B54" s="929"/>
      <c r="C54" s="971"/>
      <c r="E54" s="971"/>
      <c r="G54" s="971"/>
      <c r="H54" s="971"/>
      <c r="L54" s="993"/>
    </row>
    <row r="55" spans="1:12" ht="15.6">
      <c r="A55" s="1160" t="s">
        <v>2205</v>
      </c>
      <c r="B55" s="929"/>
      <c r="C55" s="971"/>
      <c r="E55" s="971"/>
      <c r="H55" s="971"/>
      <c r="J55" s="1161"/>
      <c r="L55" s="993"/>
    </row>
    <row r="56" spans="1:12">
      <c r="A56" s="1160"/>
      <c r="B56" s="929"/>
      <c r="C56" s="971"/>
      <c r="E56" s="971"/>
      <c r="L56" s="993"/>
    </row>
    <row r="57" spans="1:12" ht="15">
      <c r="A57" s="1156" t="s">
        <v>1504</v>
      </c>
      <c r="B57" s="929" t="s">
        <v>2206</v>
      </c>
      <c r="C57" s="971"/>
      <c r="D57" s="984" t="s">
        <v>1480</v>
      </c>
      <c r="E57" s="1163" t="s">
        <v>2</v>
      </c>
      <c r="G57" s="1157">
        <f>'2.1 Revenue_Interface'!AB124</f>
        <v>0</v>
      </c>
      <c r="H57" s="1157">
        <f>'2.1 Revenue_Interface'!AC124</f>
        <v>0</v>
      </c>
      <c r="I57" s="1157">
        <f>'2.1 Revenue_Interface'!AD124</f>
        <v>0</v>
      </c>
      <c r="J57" s="1157">
        <f>'2.1 Revenue_Interface'!AE124</f>
        <v>0</v>
      </c>
      <c r="K57" s="1157">
        <f>'2.1 Revenue_Interface'!AF124</f>
        <v>0</v>
      </c>
      <c r="L57" s="986" t="s">
        <v>3157</v>
      </c>
    </row>
    <row r="58" spans="1:12" ht="15">
      <c r="A58" s="1156" t="s">
        <v>1505</v>
      </c>
      <c r="B58" s="929" t="s">
        <v>2207</v>
      </c>
      <c r="C58" s="971"/>
      <c r="D58" s="984" t="s">
        <v>1480</v>
      </c>
      <c r="E58" s="1163" t="s">
        <v>2</v>
      </c>
      <c r="G58" s="1157">
        <f>'2.1 Revenue_Interface'!AB125</f>
        <v>0</v>
      </c>
      <c r="H58" s="1157">
        <f>'2.1 Revenue_Interface'!AC125</f>
        <v>0</v>
      </c>
      <c r="I58" s="1157">
        <f>'2.1 Revenue_Interface'!AD125</f>
        <v>0</v>
      </c>
      <c r="J58" s="1157">
        <f>'2.1 Revenue_Interface'!AE125</f>
        <v>0</v>
      </c>
      <c r="K58" s="1157">
        <f>'2.1 Revenue_Interface'!AF125</f>
        <v>0</v>
      </c>
      <c r="L58" s="986" t="s">
        <v>3157</v>
      </c>
    </row>
    <row r="59" spans="1:12" ht="15">
      <c r="A59" s="1156" t="s">
        <v>1506</v>
      </c>
      <c r="B59" s="944" t="s">
        <v>3026</v>
      </c>
      <c r="C59" s="971"/>
      <c r="D59" s="984" t="s">
        <v>1480</v>
      </c>
      <c r="E59" s="1163" t="s">
        <v>2</v>
      </c>
      <c r="G59" s="436">
        <f>G57+G58</f>
        <v>0</v>
      </c>
      <c r="H59" s="436">
        <f t="shared" ref="H59:K59" si="6">H57+H58</f>
        <v>0</v>
      </c>
      <c r="I59" s="436">
        <f t="shared" si="6"/>
        <v>0</v>
      </c>
      <c r="J59" s="436">
        <f t="shared" si="6"/>
        <v>0</v>
      </c>
      <c r="K59" s="436">
        <f t="shared" si="6"/>
        <v>0</v>
      </c>
      <c r="L59" s="993"/>
    </row>
    <row r="60" spans="1:12">
      <c r="A60" s="1158"/>
      <c r="L60" s="993"/>
    </row>
    <row r="61" spans="1:12">
      <c r="A61" s="1158"/>
      <c r="H61" s="1168"/>
      <c r="L61" s="993"/>
    </row>
    <row r="62" spans="1:12" ht="15.6">
      <c r="A62" s="1155" t="s">
        <v>2208</v>
      </c>
      <c r="G62" s="1169"/>
      <c r="K62" s="1161"/>
      <c r="L62" s="993"/>
    </row>
    <row r="63" spans="1:12">
      <c r="A63" s="1160"/>
      <c r="L63" s="993"/>
    </row>
    <row r="64" spans="1:12" ht="15">
      <c r="A64" s="1158" t="s">
        <v>1507</v>
      </c>
      <c r="B64" s="919" t="s">
        <v>2209</v>
      </c>
      <c r="D64" s="984" t="s">
        <v>1480</v>
      </c>
      <c r="E64" s="921" t="s">
        <v>1361</v>
      </c>
      <c r="G64" s="1166">
        <v>8.5</v>
      </c>
      <c r="H64" s="1166">
        <v>8.5</v>
      </c>
      <c r="I64" s="1166">
        <v>8.5</v>
      </c>
      <c r="J64" s="1166">
        <v>8.5</v>
      </c>
      <c r="K64" s="1166">
        <v>8.5</v>
      </c>
      <c r="L64" s="993"/>
    </row>
    <row r="65" spans="1:13" ht="15">
      <c r="A65" s="1158" t="s">
        <v>1508</v>
      </c>
      <c r="B65" s="919" t="s">
        <v>2210</v>
      </c>
      <c r="D65" s="984" t="s">
        <v>1480</v>
      </c>
      <c r="E65" s="921" t="s">
        <v>1361</v>
      </c>
      <c r="G65" s="1157">
        <f>'2.1 Revenue_Interface'!AB127</f>
        <v>0</v>
      </c>
      <c r="H65" s="1157">
        <f>'2.1 Revenue_Interface'!AC127</f>
        <v>0</v>
      </c>
      <c r="I65" s="1157">
        <f>'2.1 Revenue_Interface'!AD127</f>
        <v>0</v>
      </c>
      <c r="J65" s="1157">
        <f>'2.1 Revenue_Interface'!AE127</f>
        <v>0</v>
      </c>
      <c r="K65" s="1157">
        <f>'2.1 Revenue_Interface'!AF127</f>
        <v>0</v>
      </c>
      <c r="L65" s="986" t="s">
        <v>3157</v>
      </c>
    </row>
    <row r="66" spans="1:13" ht="15">
      <c r="A66" s="1158" t="s">
        <v>1509</v>
      </c>
      <c r="B66" s="947" t="s">
        <v>3025</v>
      </c>
      <c r="D66" s="984" t="s">
        <v>1480</v>
      </c>
      <c r="E66" s="921" t="s">
        <v>1361</v>
      </c>
      <c r="G66" s="436">
        <f>G64+G65</f>
        <v>8.5</v>
      </c>
      <c r="H66" s="436">
        <f t="shared" ref="H66:K66" si="7">H64+H65</f>
        <v>8.5</v>
      </c>
      <c r="I66" s="436">
        <f t="shared" si="7"/>
        <v>8.5</v>
      </c>
      <c r="J66" s="436">
        <f t="shared" si="7"/>
        <v>8.5</v>
      </c>
      <c r="K66" s="436">
        <f t="shared" si="7"/>
        <v>8.5</v>
      </c>
      <c r="L66" s="993"/>
    </row>
    <row r="67" spans="1:13">
      <c r="A67" s="1001"/>
      <c r="L67" s="993"/>
    </row>
    <row r="68" spans="1:13">
      <c r="A68" s="1001"/>
      <c r="L68" s="993"/>
    </row>
    <row r="69" spans="1:13">
      <c r="A69" s="1001"/>
      <c r="L69" s="993"/>
    </row>
    <row r="70" spans="1:13">
      <c r="A70" s="1001"/>
      <c r="L70" s="993"/>
    </row>
    <row r="71" spans="1:13">
      <c r="A71" s="1001"/>
      <c r="L71" s="993"/>
    </row>
    <row r="72" spans="1:13">
      <c r="A72" s="1001"/>
      <c r="L72" s="993"/>
    </row>
    <row r="73" spans="1:13" ht="13.8" thickBot="1">
      <c r="A73" s="997"/>
      <c r="B73" s="1030"/>
      <c r="C73" s="998"/>
      <c r="D73" s="998"/>
      <c r="E73" s="998"/>
      <c r="F73" s="998"/>
      <c r="G73" s="998"/>
      <c r="H73" s="998"/>
      <c r="I73" s="998"/>
      <c r="J73" s="998"/>
      <c r="K73" s="998"/>
      <c r="L73" s="999"/>
    </row>
    <row r="75" spans="1:13" s="1170" customFormat="1" ht="5.0999999999999996" customHeight="1">
      <c r="B75" s="1171"/>
    </row>
    <row r="76" spans="1:13" ht="13.8">
      <c r="A76" s="970"/>
      <c r="B76" s="928"/>
      <c r="C76" s="970"/>
      <c r="D76" s="971"/>
      <c r="E76" s="972"/>
      <c r="F76" s="972"/>
      <c r="G76" s="972"/>
      <c r="H76" s="972"/>
      <c r="I76" s="972"/>
      <c r="J76" s="972"/>
      <c r="K76" s="972"/>
      <c r="L76" s="972"/>
      <c r="M76" s="973"/>
    </row>
    <row r="77" spans="1:13" ht="17.399999999999999">
      <c r="A77" s="975"/>
      <c r="B77" s="928"/>
      <c r="C77" s="970"/>
      <c r="D77" s="970"/>
      <c r="E77" s="976"/>
      <c r="F77" s="976"/>
      <c r="G77" s="933" t="s">
        <v>1353</v>
      </c>
      <c r="H77" s="933" t="s">
        <v>1354</v>
      </c>
      <c r="I77" s="933" t="s">
        <v>1355</v>
      </c>
      <c r="J77" s="933" t="s">
        <v>1356</v>
      </c>
      <c r="K77" s="933" t="s">
        <v>1357</v>
      </c>
      <c r="L77" s="978"/>
      <c r="M77" s="981"/>
    </row>
    <row r="78" spans="1:13" s="984" customFormat="1" ht="13.8" thickBot="1">
      <c r="B78" s="910"/>
    </row>
    <row r="79" spans="1:13" s="984" customFormat="1" ht="21">
      <c r="A79" s="1172" t="s">
        <v>2211</v>
      </c>
      <c r="B79" s="1173"/>
      <c r="C79" s="1174"/>
      <c r="D79" s="1174"/>
      <c r="E79" s="1174"/>
      <c r="F79" s="1174"/>
      <c r="G79" s="1174"/>
      <c r="H79" s="1174"/>
      <c r="I79" s="1174"/>
      <c r="J79" s="1174"/>
      <c r="K79" s="1174"/>
      <c r="L79" s="1175"/>
    </row>
    <row r="80" spans="1:13" s="984" customFormat="1">
      <c r="A80" s="1176"/>
      <c r="B80" s="910"/>
      <c r="L80" s="1177"/>
    </row>
    <row r="81" spans="1:13" s="984" customFormat="1">
      <c r="A81" s="1176"/>
      <c r="B81" s="910"/>
      <c r="L81" s="1177"/>
    </row>
    <row r="82" spans="1:13" s="984" customFormat="1">
      <c r="A82" s="1176"/>
      <c r="B82" s="910"/>
      <c r="L82" s="1177"/>
    </row>
    <row r="83" spans="1:13" s="984" customFormat="1">
      <c r="A83" s="1176"/>
      <c r="B83" s="910"/>
      <c r="L83" s="1177"/>
    </row>
    <row r="84" spans="1:13" s="984" customFormat="1" ht="13.8">
      <c r="A84" s="1158"/>
      <c r="B84" s="919"/>
      <c r="C84" s="974"/>
      <c r="D84" s="974"/>
      <c r="E84" s="974"/>
      <c r="F84" s="974"/>
      <c r="G84" s="1178">
        <v>2022</v>
      </c>
      <c r="H84" s="1178">
        <v>2023</v>
      </c>
      <c r="I84" s="1178">
        <v>2024</v>
      </c>
      <c r="J84" s="1178">
        <v>2025</v>
      </c>
      <c r="K84" s="1178">
        <v>2026</v>
      </c>
      <c r="L84" s="993"/>
    </row>
    <row r="85" spans="1:13" s="984" customFormat="1" ht="15">
      <c r="A85" s="1158" t="s">
        <v>1510</v>
      </c>
      <c r="B85" s="919" t="s">
        <v>2212</v>
      </c>
      <c r="C85" s="974"/>
      <c r="D85" s="984" t="s">
        <v>1511</v>
      </c>
      <c r="E85" s="921" t="s">
        <v>1361</v>
      </c>
      <c r="F85" s="974"/>
      <c r="G85" s="1179">
        <f>G102</f>
        <v>0</v>
      </c>
      <c r="H85" s="1179">
        <f>H102</f>
        <v>0</v>
      </c>
      <c r="I85" s="1179">
        <f>I102</f>
        <v>0</v>
      </c>
      <c r="J85" s="1179">
        <f>J102</f>
        <v>0</v>
      </c>
      <c r="K85" s="1179">
        <f>K102</f>
        <v>0</v>
      </c>
      <c r="L85" s="1165"/>
    </row>
    <row r="86" spans="1:13" s="984" customFormat="1" ht="15">
      <c r="A86" s="1158" t="s">
        <v>1512</v>
      </c>
      <c r="B86" s="919" t="s">
        <v>2213</v>
      </c>
      <c r="C86" s="974"/>
      <c r="D86" s="984" t="s">
        <v>1511</v>
      </c>
      <c r="E86" s="921" t="s">
        <v>1361</v>
      </c>
      <c r="F86" s="974"/>
      <c r="G86" s="1179">
        <f>'2.1 Revenue_Interface'!AB131</f>
        <v>0</v>
      </c>
      <c r="H86" s="1179">
        <f>'2.1 Revenue_Interface'!AC131</f>
        <v>0</v>
      </c>
      <c r="I86" s="1179">
        <f>'2.1 Revenue_Interface'!AD131</f>
        <v>0</v>
      </c>
      <c r="J86" s="1179">
        <f>'2.1 Revenue_Interface'!AE131</f>
        <v>0</v>
      </c>
      <c r="K86" s="1179">
        <f>'2.1 Revenue_Interface'!AF131</f>
        <v>0</v>
      </c>
      <c r="L86" s="986" t="s">
        <v>3125</v>
      </c>
      <c r="M86" s="941"/>
    </row>
    <row r="87" spans="1:13" s="984" customFormat="1" ht="15">
      <c r="A87" s="1158" t="s">
        <v>1513</v>
      </c>
      <c r="B87" s="919" t="s">
        <v>2214</v>
      </c>
      <c r="C87" s="974"/>
      <c r="D87" s="984" t="s">
        <v>1511</v>
      </c>
      <c r="E87" s="921" t="s">
        <v>1361</v>
      </c>
      <c r="F87" s="974"/>
      <c r="G87" s="1179" t="e">
        <f>G259</f>
        <v>#VALUE!</v>
      </c>
      <c r="H87" s="1179">
        <f>H259</f>
        <v>0</v>
      </c>
      <c r="I87" s="1179">
        <f>I259</f>
        <v>0</v>
      </c>
      <c r="J87" s="1179">
        <f>J259</f>
        <v>0</v>
      </c>
      <c r="K87" s="1179">
        <f>K259</f>
        <v>0</v>
      </c>
      <c r="L87" s="986"/>
      <c r="M87" s="941"/>
    </row>
    <row r="88" spans="1:13" s="984" customFormat="1" ht="13.8" customHeight="1">
      <c r="A88" s="1158" t="s">
        <v>1514</v>
      </c>
      <c r="B88" s="919" t="s">
        <v>1884</v>
      </c>
      <c r="C88" s="974"/>
      <c r="D88" s="984" t="s">
        <v>1511</v>
      </c>
      <c r="E88" s="921" t="s">
        <v>1361</v>
      </c>
      <c r="F88" s="974"/>
      <c r="G88" s="1179" t="e">
        <f>G110</f>
        <v>#DIV/0!</v>
      </c>
      <c r="H88" s="1179">
        <f>H110</f>
        <v>0</v>
      </c>
      <c r="I88" s="1179">
        <f>I110</f>
        <v>0</v>
      </c>
      <c r="J88" s="1179">
        <f>J110</f>
        <v>0</v>
      </c>
      <c r="K88" s="1179">
        <f>K110</f>
        <v>0</v>
      </c>
      <c r="L88" s="1177"/>
    </row>
    <row r="89" spans="1:13" s="984" customFormat="1" ht="13.8" customHeight="1">
      <c r="A89" s="1158" t="s">
        <v>1515</v>
      </c>
      <c r="B89" s="919" t="s">
        <v>1886</v>
      </c>
      <c r="C89" s="974"/>
      <c r="D89" s="984" t="s">
        <v>1511</v>
      </c>
      <c r="E89" s="921" t="s">
        <v>1361</v>
      </c>
      <c r="F89" s="974"/>
      <c r="G89" s="1179">
        <f>G130</f>
        <v>1.5</v>
      </c>
      <c r="H89" s="1179">
        <f>H130</f>
        <v>1.5</v>
      </c>
      <c r="I89" s="1179">
        <f>I130</f>
        <v>1.5</v>
      </c>
      <c r="J89" s="1179">
        <f>J130</f>
        <v>1.5</v>
      </c>
      <c r="K89" s="1179">
        <f>K130</f>
        <v>1.5</v>
      </c>
      <c r="L89" s="1177"/>
    </row>
    <row r="90" spans="1:13" s="984" customFormat="1" ht="15">
      <c r="A90" s="1158" t="s">
        <v>1516</v>
      </c>
      <c r="B90" s="919" t="s">
        <v>2215</v>
      </c>
      <c r="C90" s="974"/>
      <c r="D90" s="984" t="s">
        <v>1511</v>
      </c>
      <c r="E90" s="921" t="s">
        <v>1361</v>
      </c>
      <c r="F90" s="974"/>
      <c r="G90" s="1179">
        <f>G162</f>
        <v>0</v>
      </c>
      <c r="H90" s="1179">
        <f>H162</f>
        <v>0</v>
      </c>
      <c r="I90" s="1179">
        <f>I162</f>
        <v>0</v>
      </c>
      <c r="J90" s="1179">
        <f>J162</f>
        <v>0</v>
      </c>
      <c r="K90" s="1179">
        <f>K162</f>
        <v>0</v>
      </c>
      <c r="L90" s="1177"/>
    </row>
    <row r="91" spans="1:13" s="984" customFormat="1" ht="15">
      <c r="A91" s="1158" t="s">
        <v>1271</v>
      </c>
      <c r="B91" s="919" t="s">
        <v>1890</v>
      </c>
      <c r="C91" s="974"/>
      <c r="D91" s="984" t="s">
        <v>1511</v>
      </c>
      <c r="E91" s="921" t="s">
        <v>1361</v>
      </c>
      <c r="F91" s="974"/>
      <c r="G91" s="1179">
        <f>G195</f>
        <v>0</v>
      </c>
      <c r="H91" s="1179">
        <f>H195</f>
        <v>0</v>
      </c>
      <c r="I91" s="1179">
        <f>I195</f>
        <v>0</v>
      </c>
      <c r="J91" s="1179">
        <f>J195</f>
        <v>0</v>
      </c>
      <c r="K91" s="1179">
        <f>K195</f>
        <v>0</v>
      </c>
      <c r="L91" s="1177"/>
    </row>
    <row r="92" spans="1:13" s="984" customFormat="1" ht="15">
      <c r="A92" s="1158" t="s">
        <v>1517</v>
      </c>
      <c r="B92" s="919" t="s">
        <v>2216</v>
      </c>
      <c r="C92" s="974"/>
      <c r="D92" s="984" t="s">
        <v>1511</v>
      </c>
      <c r="E92" s="921" t="s">
        <v>1361</v>
      </c>
      <c r="F92" s="974"/>
      <c r="G92" s="436" t="e">
        <f>SUM(G85:G91)</f>
        <v>#VALUE!</v>
      </c>
      <c r="H92" s="436">
        <f>SUM(H85:H91)</f>
        <v>1.5</v>
      </c>
      <c r="I92" s="436">
        <f>SUM(I85:I91)</f>
        <v>1.5</v>
      </c>
      <c r="J92" s="436">
        <f>SUM(J85:J91)</f>
        <v>1.5</v>
      </c>
      <c r="K92" s="436">
        <f>SUM(K85:K91)</f>
        <v>1.5</v>
      </c>
      <c r="L92" s="1177"/>
    </row>
    <row r="93" spans="1:13" s="984" customFormat="1" ht="13.8">
      <c r="A93" s="1158"/>
      <c r="B93" s="919"/>
      <c r="C93" s="974"/>
      <c r="D93" s="974"/>
      <c r="E93" s="974"/>
      <c r="F93" s="974"/>
      <c r="G93" s="1161"/>
      <c r="H93" s="974"/>
      <c r="I93" s="1161"/>
      <c r="J93" s="1180"/>
      <c r="K93" s="974"/>
      <c r="L93" s="1177"/>
    </row>
    <row r="94" spans="1:13" s="984" customFormat="1" ht="14.4" thickBot="1">
      <c r="A94" s="1181"/>
      <c r="B94" s="1030"/>
      <c r="C94" s="998"/>
      <c r="D94" s="998"/>
      <c r="E94" s="998"/>
      <c r="F94" s="998"/>
      <c r="G94" s="1182"/>
      <c r="H94" s="998"/>
      <c r="I94" s="1182"/>
      <c r="J94" s="1183"/>
      <c r="K94" s="998"/>
      <c r="L94" s="1184"/>
    </row>
    <row r="95" spans="1:13" s="984" customFormat="1" ht="13.8">
      <c r="A95" s="1185"/>
      <c r="B95" s="919"/>
      <c r="C95" s="974"/>
      <c r="D95" s="974"/>
      <c r="E95" s="974"/>
      <c r="F95" s="974"/>
      <c r="G95" s="1161"/>
      <c r="H95" s="974"/>
      <c r="I95" s="1161"/>
      <c r="J95" s="1180"/>
      <c r="K95" s="974"/>
    </row>
    <row r="96" spans="1:13" s="984" customFormat="1" ht="14.4" thickBot="1">
      <c r="A96" s="1185"/>
      <c r="B96" s="919"/>
      <c r="C96" s="974"/>
      <c r="D96" s="974"/>
      <c r="E96" s="974"/>
      <c r="F96" s="974"/>
      <c r="G96" s="1161"/>
      <c r="H96" s="974"/>
      <c r="I96" s="1161"/>
      <c r="J96" s="1180"/>
      <c r="K96" s="974"/>
    </row>
    <row r="97" spans="1:13" s="984" customFormat="1" ht="13.8">
      <c r="A97" s="1186" t="s">
        <v>1518</v>
      </c>
      <c r="B97" s="1034"/>
      <c r="C97" s="990"/>
      <c r="D97" s="990"/>
      <c r="E97" s="990"/>
      <c r="F97" s="990"/>
      <c r="G97" s="990"/>
      <c r="H97" s="990"/>
      <c r="I97" s="990"/>
      <c r="J97" s="990"/>
      <c r="K97" s="990"/>
      <c r="L97" s="1175"/>
    </row>
    <row r="98" spans="1:13" s="984" customFormat="1">
      <c r="A98" s="1155"/>
      <c r="B98" s="919"/>
      <c r="C98" s="974"/>
      <c r="D98" s="974"/>
      <c r="E98" s="974"/>
      <c r="F98" s="974"/>
      <c r="G98" s="974"/>
      <c r="H98" s="974"/>
      <c r="I98" s="974"/>
      <c r="J98" s="974"/>
      <c r="K98" s="974"/>
      <c r="L98" s="1177"/>
    </row>
    <row r="99" spans="1:13" s="984" customFormat="1">
      <c r="A99" s="1158"/>
      <c r="B99" s="919"/>
      <c r="C99" s="974"/>
      <c r="D99" s="974"/>
      <c r="E99" s="974"/>
      <c r="F99" s="974"/>
      <c r="G99" s="974"/>
      <c r="H99" s="974"/>
      <c r="I99" s="974"/>
      <c r="J99" s="974"/>
      <c r="K99" s="974"/>
      <c r="L99" s="1177"/>
    </row>
    <row r="100" spans="1:13" s="984" customFormat="1">
      <c r="A100" s="1158" t="s">
        <v>1519</v>
      </c>
      <c r="B100" s="919" t="s">
        <v>1520</v>
      </c>
      <c r="C100" s="974"/>
      <c r="D100" s="984" t="s">
        <v>1511</v>
      </c>
      <c r="E100" s="974" t="s">
        <v>2</v>
      </c>
      <c r="F100" s="974"/>
      <c r="G100" s="1305"/>
      <c r="H100" s="1305"/>
      <c r="I100" s="1305"/>
      <c r="J100" s="1305"/>
      <c r="K100" s="1305"/>
      <c r="L100" s="1187" t="s">
        <v>2217</v>
      </c>
      <c r="M100" s="1188"/>
    </row>
    <row r="101" spans="1:13" s="984" customFormat="1">
      <c r="A101" s="1158" t="s">
        <v>1521</v>
      </c>
      <c r="B101" s="919" t="s">
        <v>1522</v>
      </c>
      <c r="C101" s="974"/>
      <c r="D101" s="984" t="s">
        <v>1511</v>
      </c>
      <c r="E101" s="974" t="s">
        <v>2</v>
      </c>
      <c r="F101" s="974"/>
      <c r="G101" s="1305"/>
      <c r="H101" s="1305"/>
      <c r="I101" s="1305"/>
      <c r="J101" s="1305"/>
      <c r="K101" s="1305"/>
      <c r="L101" s="1187" t="s">
        <v>2218</v>
      </c>
      <c r="M101" s="1188"/>
    </row>
    <row r="102" spans="1:13" s="984" customFormat="1" ht="15">
      <c r="A102" s="1158" t="s">
        <v>1510</v>
      </c>
      <c r="B102" s="919" t="s">
        <v>2212</v>
      </c>
      <c r="C102" s="974"/>
      <c r="D102" s="984" t="s">
        <v>1511</v>
      </c>
      <c r="E102" s="921" t="s">
        <v>1361</v>
      </c>
      <c r="F102" s="974"/>
      <c r="G102" s="436">
        <f>(G100+G101)*VLOOKUP(G$5,'1.5 Universal Data'!$C$28:$F$39,4,FALSE)</f>
        <v>0</v>
      </c>
      <c r="H102" s="436">
        <f>(H100+H101)*VLOOKUP(H$5,'1.5 Universal Data'!$C$28:$F$39,4,FALSE)</f>
        <v>0</v>
      </c>
      <c r="I102" s="436">
        <f>(I100+I101)*VLOOKUP(I$5,'1.5 Universal Data'!$C$28:$F$39,4,FALSE)</f>
        <v>0</v>
      </c>
      <c r="J102" s="436">
        <f>(J100+J101)*VLOOKUP(J$5,'1.5 Universal Data'!$C$28:$F$39,4,FALSE)</f>
        <v>0</v>
      </c>
      <c r="K102" s="436">
        <f>(K100+K101)*VLOOKUP(K$5,'1.5 Universal Data'!$C$28:$F$39,4,FALSE)</f>
        <v>0</v>
      </c>
      <c r="L102" s="1177"/>
    </row>
    <row r="103" spans="1:13" s="984" customFormat="1" ht="13.8" thickBot="1">
      <c r="A103" s="997"/>
      <c r="B103" s="1030"/>
      <c r="C103" s="998"/>
      <c r="D103" s="998"/>
      <c r="E103" s="998"/>
      <c r="F103" s="998"/>
      <c r="G103" s="998"/>
      <c r="H103" s="998"/>
      <c r="I103" s="998"/>
      <c r="J103" s="998"/>
      <c r="K103" s="998"/>
      <c r="L103" s="1184"/>
    </row>
    <row r="104" spans="1:13" s="984" customFormat="1">
      <c r="A104" s="1189"/>
      <c r="B104" s="919"/>
      <c r="C104" s="974"/>
      <c r="D104" s="974"/>
      <c r="E104" s="974"/>
      <c r="F104" s="974"/>
      <c r="G104" s="1190"/>
      <c r="H104" s="974"/>
      <c r="I104" s="974"/>
      <c r="J104" s="974"/>
      <c r="K104" s="1190"/>
    </row>
    <row r="105" spans="1:13" s="984" customFormat="1" ht="13.8" thickBot="1">
      <c r="A105" s="1189"/>
      <c r="B105" s="919"/>
      <c r="C105" s="974"/>
      <c r="D105" s="974"/>
      <c r="E105" s="974"/>
      <c r="F105" s="974"/>
      <c r="G105" s="1190"/>
      <c r="H105" s="974"/>
      <c r="I105" s="974"/>
      <c r="J105" s="974"/>
      <c r="K105" s="1190"/>
    </row>
    <row r="106" spans="1:13" s="984" customFormat="1" ht="18">
      <c r="A106" s="1186" t="s">
        <v>1523</v>
      </c>
      <c r="B106" s="1034"/>
      <c r="C106" s="990"/>
      <c r="D106" s="990"/>
      <c r="E106" s="990"/>
      <c r="F106" s="990"/>
      <c r="G106" s="990"/>
      <c r="H106" s="990"/>
      <c r="I106" s="990"/>
      <c r="J106" s="990"/>
      <c r="K106" s="1191"/>
      <c r="L106" s="1175"/>
    </row>
    <row r="107" spans="1:13" s="984" customFormat="1" ht="13.8">
      <c r="A107" s="1192"/>
      <c r="B107" s="919"/>
      <c r="C107" s="974"/>
      <c r="D107" s="974"/>
      <c r="E107" s="974"/>
      <c r="F107" s="974"/>
      <c r="G107" s="974"/>
      <c r="H107" s="974"/>
      <c r="I107" s="974"/>
      <c r="J107" s="974"/>
      <c r="K107" s="1161"/>
      <c r="L107" s="1177"/>
    </row>
    <row r="108" spans="1:13" s="984" customFormat="1">
      <c r="A108" s="1155"/>
      <c r="B108" s="919"/>
      <c r="C108" s="974"/>
      <c r="D108" s="974"/>
      <c r="E108" s="974"/>
      <c r="F108" s="974"/>
      <c r="G108" s="974"/>
      <c r="H108" s="974"/>
      <c r="I108" s="974"/>
      <c r="J108" s="974"/>
      <c r="K108" s="974"/>
      <c r="L108" s="1177"/>
    </row>
    <row r="109" spans="1:13" s="984" customFormat="1" ht="15">
      <c r="A109" s="1158" t="s">
        <v>1524</v>
      </c>
      <c r="B109" s="919" t="s">
        <v>2219</v>
      </c>
      <c r="C109" s="974"/>
      <c r="D109" s="984" t="s">
        <v>1511</v>
      </c>
      <c r="E109" s="974" t="s">
        <v>2</v>
      </c>
      <c r="F109" s="974"/>
      <c r="G109" s="1179" t="e">
        <f>G120</f>
        <v>#DIV/0!</v>
      </c>
      <c r="H109" s="1179">
        <f>H120</f>
        <v>0</v>
      </c>
      <c r="I109" s="1179">
        <f>I120</f>
        <v>0</v>
      </c>
      <c r="J109" s="1179">
        <f>J120</f>
        <v>0</v>
      </c>
      <c r="K109" s="1179">
        <f>K120</f>
        <v>0</v>
      </c>
      <c r="L109" s="1193"/>
      <c r="M109" s="995"/>
    </row>
    <row r="110" spans="1:13" s="984" customFormat="1" ht="15">
      <c r="A110" s="1158" t="s">
        <v>1525</v>
      </c>
      <c r="B110" s="919" t="s">
        <v>2220</v>
      </c>
      <c r="C110" s="974"/>
      <c r="D110" s="984" t="s">
        <v>1511</v>
      </c>
      <c r="E110" s="921" t="s">
        <v>1361</v>
      </c>
      <c r="F110" s="974"/>
      <c r="G110" s="436" t="e">
        <f>(MIN(1.6,MAX(G109,-2.8)))*VLOOKUP(G$5,'1.5 Universal Data'!$C$28:$F$39,4,FALSE)</f>
        <v>#DIV/0!</v>
      </c>
      <c r="H110" s="436">
        <f>(MIN(1.6,MAX(H109,-2.8)))*VLOOKUP(H$5,'1.5 Universal Data'!$C$28:$F$39,4,FALSE)</f>
        <v>0</v>
      </c>
      <c r="I110" s="436">
        <f>(MIN(1.6,MAX(I109,-2.8)))*VLOOKUP(I$5,'1.5 Universal Data'!$C$28:$F$39,4,FALSE)</f>
        <v>0</v>
      </c>
      <c r="J110" s="436">
        <f>(MIN(1.6,MAX(J109,-2.8)))*VLOOKUP(J$5,'1.5 Universal Data'!$C$28:$F$39,4,FALSE)</f>
        <v>0</v>
      </c>
      <c r="K110" s="436">
        <f>(MIN(1.6,MAX(K109,-2.8)))*VLOOKUP(K$5,'1.5 Universal Data'!$C$28:$F$39,4,FALSE)</f>
        <v>0</v>
      </c>
      <c r="L110" s="1187"/>
      <c r="M110" s="1188"/>
    </row>
    <row r="111" spans="1:13" s="984" customFormat="1">
      <c r="A111" s="1158"/>
      <c r="B111" s="919"/>
      <c r="C111" s="974"/>
      <c r="D111" s="974"/>
      <c r="E111" s="974"/>
      <c r="F111" s="974"/>
      <c r="G111" s="974"/>
      <c r="H111" s="974"/>
      <c r="I111" s="974"/>
      <c r="J111" s="974"/>
      <c r="K111" s="974"/>
      <c r="L111" s="1177"/>
    </row>
    <row r="112" spans="1:13" s="984" customFormat="1">
      <c r="A112" s="1158"/>
      <c r="B112" s="919"/>
      <c r="C112" s="974"/>
      <c r="D112" s="974"/>
      <c r="E112" s="974"/>
      <c r="F112" s="974"/>
      <c r="G112" s="974"/>
      <c r="H112" s="974"/>
      <c r="I112" s="974"/>
      <c r="J112" s="974"/>
      <c r="K112" s="974"/>
      <c r="L112" s="1177"/>
    </row>
    <row r="113" spans="1:13" s="984" customFormat="1">
      <c r="A113" s="1158"/>
      <c r="B113" s="919"/>
      <c r="C113" s="974"/>
      <c r="D113" s="974"/>
      <c r="E113" s="974"/>
      <c r="F113" s="974"/>
      <c r="G113" s="974"/>
      <c r="H113" s="974"/>
      <c r="I113" s="974"/>
      <c r="J113" s="974"/>
      <c r="K113" s="974"/>
      <c r="L113" s="1177"/>
    </row>
    <row r="114" spans="1:13" s="984" customFormat="1">
      <c r="A114" s="1158"/>
      <c r="B114" s="919"/>
      <c r="C114" s="974"/>
      <c r="D114" s="974"/>
      <c r="E114" s="974"/>
      <c r="F114" s="974"/>
      <c r="G114" s="974"/>
      <c r="H114" s="974"/>
      <c r="I114" s="974"/>
      <c r="J114" s="974"/>
      <c r="K114" s="974"/>
      <c r="L114" s="1177"/>
    </row>
    <row r="115" spans="1:13" s="984" customFormat="1">
      <c r="A115" s="1158"/>
      <c r="B115" s="919"/>
      <c r="C115" s="974"/>
      <c r="D115" s="974"/>
      <c r="E115" s="974"/>
      <c r="F115" s="974"/>
      <c r="G115" s="974"/>
      <c r="H115" s="974"/>
      <c r="I115" s="974"/>
      <c r="J115" s="974"/>
      <c r="K115" s="974"/>
      <c r="L115" s="1177"/>
    </row>
    <row r="116" spans="1:13" s="984" customFormat="1">
      <c r="A116" s="1158"/>
      <c r="B116" s="919"/>
      <c r="C116" s="974"/>
      <c r="D116" s="974"/>
      <c r="E116" s="974"/>
      <c r="F116" s="974"/>
      <c r="G116" s="974"/>
      <c r="H116" s="974"/>
      <c r="I116" s="974"/>
      <c r="J116" s="974"/>
      <c r="K116" s="974"/>
      <c r="L116" s="1177"/>
    </row>
    <row r="117" spans="1:13" s="984" customFormat="1" ht="18">
      <c r="A117" s="1155" t="s">
        <v>1526</v>
      </c>
      <c r="B117" s="919"/>
      <c r="C117" s="974"/>
      <c r="D117" s="974"/>
      <c r="E117" s="974"/>
      <c r="F117" s="974"/>
      <c r="G117" s="974"/>
      <c r="H117" s="974"/>
      <c r="I117" s="974"/>
      <c r="J117" s="974"/>
      <c r="K117" s="974"/>
      <c r="L117" s="1177"/>
    </row>
    <row r="118" spans="1:13" s="984" customFormat="1" ht="29.25" customHeight="1">
      <c r="A118" s="1158" t="s">
        <v>1527</v>
      </c>
      <c r="B118" s="919"/>
      <c r="C118" s="974"/>
      <c r="D118" s="984" t="s">
        <v>1511</v>
      </c>
      <c r="E118" s="974" t="s">
        <v>2</v>
      </c>
      <c r="F118" s="974"/>
      <c r="G118" s="1179" t="e">
        <f>'2.1 Revenue_Interface'!AB135</f>
        <v>#DIV/0!</v>
      </c>
      <c r="H118" s="1179">
        <f>'2.1 Revenue_Interface'!AC135</f>
        <v>0</v>
      </c>
      <c r="I118" s="1179">
        <f>'2.1 Revenue_Interface'!AD135</f>
        <v>0</v>
      </c>
      <c r="J118" s="1179">
        <f>'2.1 Revenue_Interface'!AE135</f>
        <v>0</v>
      </c>
      <c r="K118" s="1179">
        <f>'2.1 Revenue_Interface'!AF135</f>
        <v>0</v>
      </c>
      <c r="L118" s="986" t="s">
        <v>3158</v>
      </c>
      <c r="M118" s="941"/>
    </row>
    <row r="119" spans="1:13" s="984" customFormat="1" ht="18.75" customHeight="1">
      <c r="A119" s="1158" t="s">
        <v>1528</v>
      </c>
      <c r="B119" s="919"/>
      <c r="C119" s="974"/>
      <c r="D119" s="984" t="s">
        <v>1511</v>
      </c>
      <c r="E119" s="974" t="s">
        <v>2</v>
      </c>
      <c r="F119" s="974"/>
      <c r="G119" s="1179" t="e">
        <f>'2.1 Revenue_Interface'!AB136</f>
        <v>#N/A</v>
      </c>
      <c r="H119" s="1179">
        <f>'2.1 Revenue_Interface'!AC136</f>
        <v>0</v>
      </c>
      <c r="I119" s="1179">
        <f>'2.1 Revenue_Interface'!AD136</f>
        <v>0</v>
      </c>
      <c r="J119" s="1179">
        <f>'2.1 Revenue_Interface'!AE136</f>
        <v>0</v>
      </c>
      <c r="K119" s="1179">
        <f>'2.1 Revenue_Interface'!AF136</f>
        <v>0</v>
      </c>
      <c r="L119" s="986" t="s">
        <v>3158</v>
      </c>
      <c r="M119" s="941"/>
    </row>
    <row r="120" spans="1:13" s="984" customFormat="1" ht="22.2" customHeight="1">
      <c r="A120" s="1158" t="s">
        <v>1524</v>
      </c>
      <c r="B120" s="919" t="s">
        <v>2219</v>
      </c>
      <c r="C120" s="974"/>
      <c r="D120" s="984" t="s">
        <v>1511</v>
      </c>
      <c r="E120" s="974" t="s">
        <v>2</v>
      </c>
      <c r="F120" s="974"/>
      <c r="G120" s="1340" t="e">
        <f>(G118+G119)/1000000</f>
        <v>#DIV/0!</v>
      </c>
      <c r="H120" s="436">
        <f>(H118+H119)/1000000</f>
        <v>0</v>
      </c>
      <c r="I120" s="436">
        <f>(I118+I119)/1000000</f>
        <v>0</v>
      </c>
      <c r="J120" s="436">
        <f>(J118+J119)/1000000</f>
        <v>0</v>
      </c>
      <c r="K120" s="436">
        <f>(K118+K119)/1000000</f>
        <v>0</v>
      </c>
      <c r="L120" s="986"/>
      <c r="M120" s="941"/>
    </row>
    <row r="121" spans="1:13" s="984" customFormat="1" ht="13.8" thickBot="1">
      <c r="A121" s="1181"/>
      <c r="B121" s="1030"/>
      <c r="C121" s="998"/>
      <c r="D121" s="998"/>
      <c r="E121" s="998"/>
      <c r="F121" s="998"/>
      <c r="G121" s="998"/>
      <c r="H121" s="998"/>
      <c r="I121" s="998"/>
      <c r="J121" s="998"/>
      <c r="K121" s="998"/>
      <c r="L121" s="1184"/>
    </row>
    <row r="122" spans="1:13" s="984" customFormat="1" ht="32.1" customHeight="1" thickBot="1">
      <c r="A122" s="1185"/>
      <c r="B122" s="919"/>
      <c r="C122" s="974"/>
      <c r="D122" s="974"/>
      <c r="E122" s="974"/>
      <c r="F122" s="974"/>
      <c r="G122" s="974"/>
      <c r="H122" s="974"/>
      <c r="I122" s="974"/>
      <c r="J122" s="974"/>
      <c r="K122" s="974"/>
    </row>
    <row r="123" spans="1:13" s="984" customFormat="1">
      <c r="A123" s="1194"/>
      <c r="B123" s="1034"/>
      <c r="C123" s="990"/>
      <c r="D123" s="990"/>
      <c r="E123" s="990"/>
      <c r="F123" s="990"/>
      <c r="G123" s="990"/>
      <c r="H123" s="990"/>
      <c r="I123" s="990"/>
      <c r="J123" s="990"/>
      <c r="K123" s="990"/>
      <c r="L123" s="1175"/>
    </row>
    <row r="124" spans="1:13" s="984" customFormat="1">
      <c r="A124" s="1158"/>
      <c r="B124" s="919"/>
      <c r="C124" s="974"/>
      <c r="D124" s="974"/>
      <c r="E124" s="974"/>
      <c r="F124" s="974"/>
      <c r="G124" s="974"/>
      <c r="H124" s="974"/>
      <c r="I124" s="974"/>
      <c r="J124" s="974"/>
      <c r="K124" s="974"/>
      <c r="L124" s="1177"/>
    </row>
    <row r="125" spans="1:13" s="984" customFormat="1">
      <c r="A125" s="1158"/>
      <c r="B125" s="919"/>
      <c r="C125" s="974"/>
      <c r="D125" s="974"/>
      <c r="E125" s="974"/>
      <c r="F125" s="974"/>
      <c r="G125" s="974"/>
      <c r="H125" s="974"/>
      <c r="I125" s="974"/>
      <c r="J125" s="974"/>
      <c r="K125" s="974"/>
      <c r="L125" s="1177"/>
    </row>
    <row r="126" spans="1:13" s="984" customFormat="1" ht="18">
      <c r="A126" s="1192" t="s">
        <v>1529</v>
      </c>
      <c r="B126" s="919"/>
      <c r="C126" s="974"/>
      <c r="D126" s="974"/>
      <c r="E126" s="974"/>
      <c r="F126" s="974"/>
      <c r="G126" s="974"/>
      <c r="H126" s="974"/>
      <c r="I126" s="974"/>
      <c r="J126" s="1161"/>
      <c r="K126" s="974"/>
      <c r="L126" s="1177"/>
    </row>
    <row r="127" spans="1:13" s="984" customFormat="1">
      <c r="A127" s="1195"/>
      <c r="B127" s="919"/>
      <c r="C127" s="974"/>
      <c r="D127" s="974"/>
      <c r="E127" s="974"/>
      <c r="F127" s="974"/>
      <c r="G127" s="974"/>
      <c r="H127" s="974"/>
      <c r="I127" s="974"/>
      <c r="J127" s="974"/>
      <c r="K127" s="974"/>
      <c r="L127" s="1177"/>
    </row>
    <row r="128" spans="1:13" s="984" customFormat="1" ht="15">
      <c r="A128" s="1001" t="s">
        <v>1530</v>
      </c>
      <c r="B128" s="919" t="s">
        <v>2221</v>
      </c>
      <c r="C128" s="974"/>
      <c r="D128" s="984" t="s">
        <v>1511</v>
      </c>
      <c r="E128" s="974" t="s">
        <v>1531</v>
      </c>
      <c r="F128" s="974"/>
      <c r="G128" s="1179">
        <f>G141</f>
        <v>0</v>
      </c>
      <c r="H128" s="1179">
        <f t="shared" ref="H128:K128" si="8">H141</f>
        <v>0</v>
      </c>
      <c r="I128" s="1179">
        <f t="shared" si="8"/>
        <v>0</v>
      </c>
      <c r="J128" s="1179">
        <f t="shared" si="8"/>
        <v>0</v>
      </c>
      <c r="K128" s="1179">
        <f t="shared" si="8"/>
        <v>0</v>
      </c>
      <c r="L128" s="1193"/>
      <c r="M128" s="995"/>
    </row>
    <row r="129" spans="1:13" s="984" customFormat="1" ht="15">
      <c r="A129" s="1001" t="s">
        <v>1179</v>
      </c>
      <c r="B129" s="919" t="s">
        <v>2222</v>
      </c>
      <c r="C129" s="974"/>
      <c r="D129" s="984" t="s">
        <v>1511</v>
      </c>
      <c r="E129" s="974" t="s">
        <v>1532</v>
      </c>
      <c r="F129" s="974"/>
      <c r="G129" s="1196">
        <f>MIN(1,G148)</f>
        <v>0</v>
      </c>
      <c r="H129" s="1196">
        <f>MIN(1,H148)</f>
        <v>0</v>
      </c>
      <c r="I129" s="1196">
        <f>MIN(1,I148)</f>
        <v>0</v>
      </c>
      <c r="J129" s="1196">
        <f>MIN(1,J148)</f>
        <v>0</v>
      </c>
      <c r="K129" s="1196">
        <f>MIN(1,K148)</f>
        <v>0</v>
      </c>
      <c r="L129" s="986"/>
      <c r="M129" s="941"/>
    </row>
    <row r="130" spans="1:13" s="984" customFormat="1" ht="15">
      <c r="A130" s="1001" t="s">
        <v>1533</v>
      </c>
      <c r="B130" s="919" t="s">
        <v>1886</v>
      </c>
      <c r="C130" s="974"/>
      <c r="D130" s="984" t="s">
        <v>1511</v>
      </c>
      <c r="E130" s="921" t="s">
        <v>1361</v>
      </c>
      <c r="F130" s="974"/>
      <c r="G130" s="436">
        <f>IF(G128&lt;=(4.5+G129),1.5,MAX((3.253-(0.38961*(G128-G129))),-1.5))</f>
        <v>1.5</v>
      </c>
      <c r="H130" s="436">
        <f>IF(H128&lt;=(4.5+H129),1.5,MAX((3.253-(0.38961*(H128-H129))),-1.5))</f>
        <v>1.5</v>
      </c>
      <c r="I130" s="436">
        <f>IF(I128&lt;=(4.5+I129),1.5,MAX((3.253-(0.38961*(I128-I129))),-1.5))</f>
        <v>1.5</v>
      </c>
      <c r="J130" s="436">
        <f>IF(J128&lt;=(4.5+J129),1.5,MAX((3.253-(0.38961*(J128-J129))),-1.5))</f>
        <v>1.5</v>
      </c>
      <c r="K130" s="436">
        <f>IF(K128&lt;=(4.5+K129),1.5,MAX((3.253-(0.38961*(K128-K129))),-1.5))</f>
        <v>1.5</v>
      </c>
      <c r="L130" s="1177"/>
    </row>
    <row r="131" spans="1:13" s="984" customFormat="1">
      <c r="A131" s="1001"/>
      <c r="B131" s="919"/>
      <c r="C131" s="974"/>
      <c r="D131" s="974"/>
      <c r="E131" s="974"/>
      <c r="F131" s="974"/>
      <c r="G131" s="974"/>
      <c r="H131" s="974"/>
      <c r="I131" s="974"/>
      <c r="J131" s="974"/>
      <c r="K131" s="974"/>
      <c r="L131" s="1177"/>
    </row>
    <row r="132" spans="1:13" s="984" customFormat="1">
      <c r="A132" s="1001"/>
      <c r="B132" s="919"/>
      <c r="C132" s="974"/>
      <c r="D132" s="974"/>
      <c r="E132" s="974"/>
      <c r="F132" s="974"/>
      <c r="G132" s="974"/>
      <c r="H132" s="974"/>
      <c r="I132" s="974"/>
      <c r="J132" s="974"/>
      <c r="K132" s="974"/>
      <c r="L132" s="1177"/>
    </row>
    <row r="133" spans="1:13" s="984" customFormat="1">
      <c r="A133" s="1001"/>
      <c r="B133" s="919"/>
      <c r="C133" s="974"/>
      <c r="D133" s="974"/>
      <c r="E133" s="974"/>
      <c r="F133" s="974"/>
      <c r="G133" s="974"/>
      <c r="H133" s="974"/>
      <c r="I133" s="974"/>
      <c r="J133" s="974"/>
      <c r="K133" s="974"/>
      <c r="L133" s="1177"/>
    </row>
    <row r="134" spans="1:13" s="984" customFormat="1">
      <c r="A134" s="1195"/>
      <c r="B134" s="919"/>
      <c r="C134" s="974"/>
      <c r="D134" s="974"/>
      <c r="E134" s="974"/>
      <c r="F134" s="974"/>
      <c r="G134" s="1161"/>
      <c r="H134" s="974"/>
      <c r="I134" s="1161"/>
      <c r="J134" s="974"/>
      <c r="K134" s="974"/>
      <c r="L134" s="1177"/>
    </row>
    <row r="135" spans="1:13" s="984" customFormat="1" ht="18">
      <c r="A135" s="1195" t="s">
        <v>1534</v>
      </c>
      <c r="B135" s="908"/>
      <c r="C135" s="974"/>
      <c r="D135" s="974"/>
      <c r="E135" s="974"/>
      <c r="F135" s="974"/>
      <c r="G135" s="974"/>
      <c r="H135" s="974"/>
      <c r="I135" s="974"/>
      <c r="J135" s="908"/>
      <c r="K135" s="974"/>
      <c r="L135" s="1177"/>
    </row>
    <row r="136" spans="1:13" s="984" customFormat="1">
      <c r="A136" s="1195"/>
      <c r="B136" s="919"/>
      <c r="C136" s="974"/>
      <c r="D136" s="974"/>
      <c r="E136" s="974"/>
      <c r="F136" s="974"/>
      <c r="G136" s="974"/>
      <c r="H136" s="974"/>
      <c r="I136" s="974"/>
      <c r="J136" s="974"/>
      <c r="K136" s="974"/>
      <c r="L136" s="1177"/>
    </row>
    <row r="137" spans="1:13" s="984" customFormat="1">
      <c r="A137" s="1195"/>
      <c r="B137" s="919"/>
      <c r="C137" s="974"/>
      <c r="D137" s="974"/>
      <c r="E137" s="974"/>
      <c r="F137" s="974"/>
      <c r="G137" s="974"/>
      <c r="H137" s="974"/>
      <c r="I137" s="974"/>
      <c r="J137" s="974"/>
      <c r="K137" s="974"/>
      <c r="L137" s="1177"/>
    </row>
    <row r="138" spans="1:13" s="984" customFormat="1" ht="15">
      <c r="A138" s="1001" t="s">
        <v>1158</v>
      </c>
      <c r="B138" s="919" t="s">
        <v>2223</v>
      </c>
      <c r="C138" s="974"/>
      <c r="D138" s="984" t="s">
        <v>1511</v>
      </c>
      <c r="E138" s="974" t="s">
        <v>1532</v>
      </c>
      <c r="F138" s="974"/>
      <c r="G138" s="1179">
        <f>'2.1 Revenue_Interface'!AB140</f>
        <v>0</v>
      </c>
      <c r="H138" s="1179">
        <f>'2.1 Revenue_Interface'!AC140</f>
        <v>0</v>
      </c>
      <c r="I138" s="1179">
        <f>'2.1 Revenue_Interface'!AD140</f>
        <v>0</v>
      </c>
      <c r="J138" s="1179">
        <f>'2.1 Revenue_Interface'!AE140</f>
        <v>0</v>
      </c>
      <c r="K138" s="1179">
        <f>'2.1 Revenue_Interface'!AF140</f>
        <v>0</v>
      </c>
      <c r="L138" s="986" t="s">
        <v>3188</v>
      </c>
      <c r="M138" s="941"/>
    </row>
    <row r="139" spans="1:13" s="984" customFormat="1" ht="15">
      <c r="A139" s="1001" t="s">
        <v>1535</v>
      </c>
      <c r="B139" s="919" t="s">
        <v>2224</v>
      </c>
      <c r="C139" s="974"/>
      <c r="D139" s="984" t="s">
        <v>1511</v>
      </c>
      <c r="E139" s="974" t="s">
        <v>1532</v>
      </c>
      <c r="F139" s="974"/>
      <c r="G139" s="1179">
        <f>'2.1 Revenue_Interface'!AB141</f>
        <v>0</v>
      </c>
      <c r="H139" s="1179">
        <f>'2.1 Revenue_Interface'!AC141</f>
        <v>0</v>
      </c>
      <c r="I139" s="1179">
        <f>'2.1 Revenue_Interface'!AD141</f>
        <v>0</v>
      </c>
      <c r="J139" s="1179">
        <f>'2.1 Revenue_Interface'!AE141</f>
        <v>0</v>
      </c>
      <c r="K139" s="1179">
        <f>'2.1 Revenue_Interface'!AF141</f>
        <v>0</v>
      </c>
      <c r="L139" s="986" t="s">
        <v>3188</v>
      </c>
      <c r="M139" s="941"/>
    </row>
    <row r="140" spans="1:13" s="984" customFormat="1" ht="20.55" customHeight="1">
      <c r="A140" s="1001"/>
      <c r="B140" s="919"/>
      <c r="C140" s="974"/>
      <c r="D140" s="984" t="s">
        <v>1511</v>
      </c>
      <c r="E140" s="974"/>
      <c r="F140" s="974"/>
      <c r="G140" s="1179">
        <f>'2.1 Revenue_Interface'!AB142</f>
        <v>0</v>
      </c>
      <c r="H140" s="1179">
        <f>'2.1 Revenue_Interface'!AC142</f>
        <v>0</v>
      </c>
      <c r="I140" s="1179">
        <f>'2.1 Revenue_Interface'!AD142</f>
        <v>0</v>
      </c>
      <c r="J140" s="1179">
        <f>'2.1 Revenue_Interface'!AE142</f>
        <v>0</v>
      </c>
      <c r="K140" s="1179">
        <f>'2.1 Revenue_Interface'!AF142</f>
        <v>0</v>
      </c>
      <c r="L140" s="986"/>
      <c r="M140" s="941"/>
    </row>
    <row r="141" spans="1:13" s="984" customFormat="1" ht="15">
      <c r="A141" s="1001" t="s">
        <v>1530</v>
      </c>
      <c r="B141" s="919" t="s">
        <v>2221</v>
      </c>
      <c r="C141" s="974"/>
      <c r="D141" s="984" t="s">
        <v>1511</v>
      </c>
      <c r="E141" s="974" t="s">
        <v>1531</v>
      </c>
      <c r="F141" s="974"/>
      <c r="G141" s="705">
        <f>IFERROR((G138-G139)*(G139/G140),0)</f>
        <v>0</v>
      </c>
      <c r="H141" s="705">
        <f>IFERROR(IMABS(H138-H139)*(H139/H140),0)</f>
        <v>0</v>
      </c>
      <c r="I141" s="705">
        <f>IFERROR(IMABS(I138-I139)*(I139/I140),0)</f>
        <v>0</v>
      </c>
      <c r="J141" s="705">
        <f>IFERROR(IMABS(J138-J139)*(J139/J140),0)</f>
        <v>0</v>
      </c>
      <c r="K141" s="705">
        <f>IFERROR(IMABS(K138-K139)*(K139/K140),0)</f>
        <v>0</v>
      </c>
      <c r="L141" s="1197"/>
      <c r="M141" s="1198"/>
    </row>
    <row r="142" spans="1:13" s="984" customFormat="1">
      <c r="A142" s="1195"/>
      <c r="B142" s="919"/>
      <c r="C142" s="974"/>
      <c r="D142" s="974"/>
      <c r="E142" s="974"/>
      <c r="F142" s="974"/>
      <c r="G142" s="1161"/>
      <c r="H142" s="974"/>
      <c r="I142" s="1161"/>
      <c r="J142" s="974"/>
      <c r="K142" s="974"/>
      <c r="L142" s="1177"/>
    </row>
    <row r="143" spans="1:13">
      <c r="A143" s="1001"/>
      <c r="L143" s="993"/>
    </row>
    <row r="144" spans="1:13" s="984" customFormat="1" ht="18">
      <c r="A144" s="1195" t="s">
        <v>1536</v>
      </c>
      <c r="B144" s="919"/>
      <c r="C144" s="974"/>
      <c r="D144" s="974"/>
      <c r="E144" s="974"/>
      <c r="F144" s="974"/>
      <c r="G144" s="974"/>
      <c r="H144" s="974"/>
      <c r="I144" s="974"/>
      <c r="J144" s="1161"/>
      <c r="K144" s="974"/>
      <c r="L144" s="1177"/>
    </row>
    <row r="145" spans="1:13" s="984" customFormat="1">
      <c r="A145" s="1195"/>
      <c r="B145" s="919"/>
      <c r="C145" s="974"/>
      <c r="D145" s="974"/>
      <c r="E145" s="974"/>
      <c r="F145" s="974"/>
      <c r="G145" s="974"/>
      <c r="H145" s="974"/>
      <c r="I145" s="974"/>
      <c r="J145" s="974"/>
      <c r="K145" s="974"/>
      <c r="L145" s="1177"/>
    </row>
    <row r="146" spans="1:13" s="984" customFormat="1" ht="15">
      <c r="A146" s="1001" t="s">
        <v>1537</v>
      </c>
      <c r="B146" s="919" t="s">
        <v>2225</v>
      </c>
      <c r="C146" s="974"/>
      <c r="D146" s="984" t="s">
        <v>1511</v>
      </c>
      <c r="E146" s="974" t="s">
        <v>1532</v>
      </c>
      <c r="F146" s="1179">
        <f>F155</f>
        <v>0</v>
      </c>
      <c r="G146" s="1179">
        <f>G155</f>
        <v>0</v>
      </c>
      <c r="H146" s="1179">
        <f t="shared" ref="H146:J146" si="9">H155</f>
        <v>0</v>
      </c>
      <c r="I146" s="1179">
        <f t="shared" si="9"/>
        <v>0</v>
      </c>
      <c r="J146" s="1179">
        <f t="shared" si="9"/>
        <v>0</v>
      </c>
      <c r="K146" s="1179">
        <f>K155</f>
        <v>0</v>
      </c>
      <c r="L146" s="986"/>
      <c r="M146" s="941"/>
    </row>
    <row r="147" spans="1:13" s="984" customFormat="1" ht="15">
      <c r="A147" s="1001" t="s">
        <v>1538</v>
      </c>
      <c r="B147" s="919" t="s">
        <v>2226</v>
      </c>
      <c r="C147" s="974"/>
      <c r="D147" s="984" t="s">
        <v>1511</v>
      </c>
      <c r="E147" s="974"/>
      <c r="F147" s="974"/>
      <c r="G147" s="1199">
        <v>0.5</v>
      </c>
      <c r="H147" s="1200">
        <v>0.5</v>
      </c>
      <c r="I147" s="1200">
        <v>0.5</v>
      </c>
      <c r="J147" s="1200">
        <v>0.5</v>
      </c>
      <c r="K147" s="1200">
        <v>0.5</v>
      </c>
      <c r="L147" s="986"/>
      <c r="M147" s="941"/>
    </row>
    <row r="148" spans="1:13" s="984" customFormat="1" ht="15">
      <c r="A148" s="1001" t="s">
        <v>1539</v>
      </c>
      <c r="B148" s="919" t="s">
        <v>2227</v>
      </c>
      <c r="C148" s="974"/>
      <c r="D148" s="984" t="s">
        <v>1511</v>
      </c>
      <c r="E148" s="974" t="s">
        <v>1532</v>
      </c>
      <c r="F148" s="1179">
        <f>'2.1 Revenue_Interface'!AA146</f>
        <v>0</v>
      </c>
      <c r="G148" s="436">
        <f>MAX(0,0.038*(G155-F155)+(F148*F147))</f>
        <v>0</v>
      </c>
      <c r="H148" s="436">
        <f>MAX(0,0.038*(H155-G155)+(G148*G147))</f>
        <v>0</v>
      </c>
      <c r="I148" s="436">
        <f t="shared" ref="I148:J148" si="10">MAX(0,0.038*(I155-H155)+(H148*H147))</f>
        <v>0</v>
      </c>
      <c r="J148" s="436">
        <f t="shared" si="10"/>
        <v>0</v>
      </c>
      <c r="K148" s="436">
        <f>MAX(0,0.038*(K155-J155)+(J148*J147))</f>
        <v>0</v>
      </c>
      <c r="L148" s="1197"/>
      <c r="M148" s="1198"/>
    </row>
    <row r="149" spans="1:13" s="984" customFormat="1">
      <c r="A149" s="1001"/>
      <c r="B149" s="919"/>
      <c r="C149" s="974"/>
      <c r="D149" s="974"/>
      <c r="E149" s="974"/>
      <c r="F149" s="974"/>
      <c r="G149" s="437"/>
      <c r="H149" s="437"/>
      <c r="I149" s="437"/>
      <c r="J149" s="437"/>
      <c r="K149" s="437"/>
      <c r="L149" s="986"/>
      <c r="M149" s="941"/>
    </row>
    <row r="150" spans="1:13">
      <c r="A150" s="1001"/>
      <c r="L150" s="993"/>
    </row>
    <row r="151" spans="1:13" s="984" customFormat="1" ht="18">
      <c r="A151" s="1195" t="s">
        <v>1540</v>
      </c>
      <c r="B151" s="919"/>
      <c r="C151" s="974"/>
      <c r="D151" s="974"/>
      <c r="E151" s="974"/>
      <c r="F151" s="974"/>
      <c r="G151" s="974"/>
      <c r="H151" s="974"/>
      <c r="I151" s="974"/>
      <c r="J151" s="1161"/>
      <c r="K151" s="974"/>
      <c r="L151" s="1177"/>
    </row>
    <row r="152" spans="1:13" s="984" customFormat="1">
      <c r="A152" s="1195"/>
      <c r="B152" s="919"/>
      <c r="C152" s="974"/>
      <c r="D152" s="974"/>
      <c r="E152" s="974"/>
      <c r="F152" s="974"/>
      <c r="G152" s="974"/>
      <c r="H152" s="974"/>
      <c r="I152" s="974"/>
      <c r="J152" s="974"/>
      <c r="K152" s="974"/>
      <c r="L152" s="1177"/>
    </row>
    <row r="153" spans="1:13" s="984" customFormat="1">
      <c r="A153" s="1201" t="s">
        <v>2228</v>
      </c>
      <c r="B153" s="919"/>
      <c r="C153" s="974"/>
      <c r="D153" s="984" t="s">
        <v>1511</v>
      </c>
      <c r="E153" s="974" t="s">
        <v>1531</v>
      </c>
      <c r="F153" s="1271">
        <f>'2.1 Revenue_Interface'!AA148</f>
        <v>0</v>
      </c>
      <c r="G153" s="1271">
        <f>'2.1 Revenue_Interface'!AB148</f>
        <v>0</v>
      </c>
      <c r="H153" s="1271">
        <f>'2.1 Revenue_Interface'!AC148</f>
        <v>0</v>
      </c>
      <c r="I153" s="1271">
        <f>'2.1 Revenue_Interface'!AD148</f>
        <v>0</v>
      </c>
      <c r="J153" s="1271">
        <f>'2.1 Revenue_Interface'!AE148</f>
        <v>0</v>
      </c>
      <c r="K153" s="1271">
        <f>'2.1 Revenue_Interface'!AF148</f>
        <v>0</v>
      </c>
      <c r="L153" s="986" t="s">
        <v>1541</v>
      </c>
      <c r="M153" s="941"/>
    </row>
    <row r="154" spans="1:13" s="984" customFormat="1" ht="23.1" customHeight="1">
      <c r="A154" s="1001" t="s">
        <v>1542</v>
      </c>
      <c r="B154" s="919" t="s">
        <v>2229</v>
      </c>
      <c r="C154" s="974"/>
      <c r="D154" s="984" t="s">
        <v>1511</v>
      </c>
      <c r="E154" s="974"/>
      <c r="F154" s="1200">
        <v>365</v>
      </c>
      <c r="G154" s="1200">
        <v>365</v>
      </c>
      <c r="H154" s="1200">
        <v>365</v>
      </c>
      <c r="I154" s="1200">
        <v>366</v>
      </c>
      <c r="J154" s="1200">
        <v>365</v>
      </c>
      <c r="K154" s="1200">
        <v>365</v>
      </c>
      <c r="L154" s="986"/>
      <c r="M154" s="941"/>
    </row>
    <row r="155" spans="1:13" s="984" customFormat="1" ht="15">
      <c r="A155" s="1001" t="s">
        <v>1537</v>
      </c>
      <c r="B155" s="919" t="s">
        <v>2225</v>
      </c>
      <c r="C155" s="974"/>
      <c r="D155" s="984" t="s">
        <v>1511</v>
      </c>
      <c r="E155" s="974" t="s">
        <v>1531</v>
      </c>
      <c r="F155" s="436">
        <f>IFERROR(F153/F154,0)</f>
        <v>0</v>
      </c>
      <c r="G155" s="436">
        <f>G153/G154</f>
        <v>0</v>
      </c>
      <c r="H155" s="436">
        <f>H153/H154</f>
        <v>0</v>
      </c>
      <c r="I155" s="436">
        <f>I153/I154</f>
        <v>0</v>
      </c>
      <c r="J155" s="436">
        <f>J153/J154</f>
        <v>0</v>
      </c>
      <c r="K155" s="436">
        <f>K153/K154</f>
        <v>0</v>
      </c>
      <c r="L155" s="986"/>
      <c r="M155" s="941"/>
    </row>
    <row r="156" spans="1:13" s="984" customFormat="1" ht="13.8" thickBot="1">
      <c r="A156" s="1202"/>
      <c r="B156" s="1030"/>
      <c r="C156" s="998"/>
      <c r="D156" s="998"/>
      <c r="E156" s="998"/>
      <c r="F156" s="998"/>
      <c r="G156" s="1182"/>
      <c r="H156" s="998"/>
      <c r="I156" s="1182"/>
      <c r="J156" s="998"/>
      <c r="K156" s="998"/>
      <c r="L156" s="999"/>
      <c r="M156" s="974"/>
    </row>
    <row r="157" spans="1:13" s="984" customFormat="1" ht="22.2" customHeight="1" thickBot="1">
      <c r="A157" s="1189"/>
      <c r="B157" s="919"/>
      <c r="C157" s="974"/>
      <c r="D157" s="974"/>
      <c r="E157" s="974"/>
      <c r="F157" s="974"/>
      <c r="G157" s="1161"/>
      <c r="H157" s="974"/>
      <c r="I157" s="1161"/>
      <c r="J157" s="974"/>
      <c r="K157" s="974"/>
    </row>
    <row r="158" spans="1:13" s="984" customFormat="1">
      <c r="A158" s="1203"/>
      <c r="B158" s="1034"/>
      <c r="C158" s="990"/>
      <c r="D158" s="990"/>
      <c r="E158" s="990"/>
      <c r="F158" s="990"/>
      <c r="G158" s="1191"/>
      <c r="H158" s="990"/>
      <c r="I158" s="1191"/>
      <c r="J158" s="990"/>
      <c r="K158" s="990"/>
      <c r="L158" s="1175"/>
    </row>
    <row r="159" spans="1:13" s="984" customFormat="1" ht="18">
      <c r="A159" s="1192" t="s">
        <v>1543</v>
      </c>
      <c r="B159" s="919"/>
      <c r="C159" s="974"/>
      <c r="D159" s="974"/>
      <c r="E159" s="974"/>
      <c r="F159" s="974"/>
      <c r="G159" s="974"/>
      <c r="H159" s="974"/>
      <c r="I159" s="974"/>
      <c r="J159" s="974"/>
      <c r="K159" s="974"/>
      <c r="L159" s="1177"/>
    </row>
    <row r="160" spans="1:13" s="984" customFormat="1">
      <c r="A160" s="1155"/>
      <c r="B160" s="919"/>
      <c r="C160" s="974"/>
      <c r="E160" s="974"/>
      <c r="F160" s="974"/>
      <c r="G160" s="974"/>
      <c r="H160" s="974"/>
      <c r="I160" s="974"/>
      <c r="J160" s="974"/>
      <c r="K160" s="974"/>
      <c r="L160" s="1177"/>
    </row>
    <row r="161" spans="1:13" s="984" customFormat="1" ht="15">
      <c r="A161" s="1158" t="s">
        <v>1544</v>
      </c>
      <c r="B161" s="919" t="s">
        <v>2230</v>
      </c>
      <c r="C161" s="974"/>
      <c r="D161" s="984" t="s">
        <v>1511</v>
      </c>
      <c r="E161" s="921" t="s">
        <v>1361</v>
      </c>
      <c r="F161" s="974"/>
      <c r="G161" s="1179">
        <f>G171</f>
        <v>0</v>
      </c>
      <c r="H161" s="1179">
        <f>H171</f>
        <v>0</v>
      </c>
      <c r="I161" s="1179">
        <f>I171</f>
        <v>0</v>
      </c>
      <c r="J161" s="1179">
        <f>J171</f>
        <v>0</v>
      </c>
      <c r="K161" s="1179">
        <f>K171</f>
        <v>0</v>
      </c>
      <c r="L161" s="986"/>
      <c r="M161" s="941"/>
    </row>
    <row r="162" spans="1:13" s="984" customFormat="1" ht="15">
      <c r="A162" s="1158" t="s">
        <v>1545</v>
      </c>
      <c r="B162" s="919" t="s">
        <v>2215</v>
      </c>
      <c r="C162" s="974"/>
      <c r="D162" s="984" t="s">
        <v>1511</v>
      </c>
      <c r="E162" s="921" t="s">
        <v>1361</v>
      </c>
      <c r="F162" s="974"/>
      <c r="G162" s="1196">
        <f>MIN(1.5,MAX(G161,-1.5))</f>
        <v>0</v>
      </c>
      <c r="H162" s="1196">
        <f>MIN(1.5,MAX(H161,-1.5))</f>
        <v>0</v>
      </c>
      <c r="I162" s="1196">
        <f>MIN(1.5,MAX(I161,-1.5))</f>
        <v>0</v>
      </c>
      <c r="J162" s="1196">
        <f>MIN(1.5,MAX(J161,-1.5))</f>
        <v>0</v>
      </c>
      <c r="K162" s="1196">
        <f>MIN(1.5,MAX(K161,-1.5))</f>
        <v>0</v>
      </c>
      <c r="L162" s="986"/>
      <c r="M162" s="941"/>
    </row>
    <row r="163" spans="1:13" s="984" customFormat="1">
      <c r="A163" s="1158"/>
      <c r="B163" s="1204"/>
      <c r="C163" s="974"/>
      <c r="D163" s="1185"/>
      <c r="E163" s="1185"/>
      <c r="F163" s="974"/>
      <c r="G163" s="440"/>
      <c r="H163" s="440"/>
      <c r="I163" s="440"/>
      <c r="J163" s="440"/>
      <c r="K163" s="440"/>
      <c r="L163" s="1177"/>
    </row>
    <row r="164" spans="1:13" s="984" customFormat="1">
      <c r="A164" s="1158"/>
      <c r="B164" s="919"/>
      <c r="C164" s="974"/>
      <c r="D164" s="974"/>
      <c r="E164" s="974"/>
      <c r="F164" s="974"/>
      <c r="G164" s="974"/>
      <c r="H164" s="974"/>
      <c r="I164" s="974"/>
      <c r="J164" s="974"/>
      <c r="K164" s="974"/>
      <c r="L164" s="1177"/>
    </row>
    <row r="165" spans="1:13" s="984" customFormat="1" ht="18">
      <c r="A165" s="1155" t="s">
        <v>1546</v>
      </c>
      <c r="B165" s="919"/>
      <c r="C165" s="974"/>
      <c r="D165" s="974"/>
      <c r="E165" s="974"/>
      <c r="F165" s="974"/>
      <c r="G165" s="974"/>
      <c r="H165" s="974"/>
      <c r="I165" s="974"/>
      <c r="J165" s="974"/>
      <c r="K165" s="974"/>
      <c r="L165" s="1177"/>
    </row>
    <row r="166" spans="1:13" s="984" customFormat="1">
      <c r="A166" s="1155"/>
      <c r="B166" s="919"/>
      <c r="C166" s="974"/>
      <c r="D166" s="974"/>
      <c r="E166" s="974"/>
      <c r="F166" s="974"/>
      <c r="G166" s="974"/>
      <c r="H166" s="974"/>
      <c r="I166" s="974"/>
      <c r="J166" s="974"/>
      <c r="K166" s="974"/>
      <c r="L166" s="1177"/>
    </row>
    <row r="167" spans="1:13" s="984" customFormat="1">
      <c r="A167" s="1155"/>
      <c r="B167" s="919"/>
      <c r="C167" s="974"/>
      <c r="D167" s="974"/>
      <c r="E167" s="974"/>
      <c r="F167" s="974"/>
      <c r="G167" s="974"/>
      <c r="H167" s="974"/>
      <c r="I167" s="974"/>
      <c r="J167" s="974"/>
      <c r="K167" s="974"/>
      <c r="L167" s="1177"/>
    </row>
    <row r="168" spans="1:13" s="984" customFormat="1" ht="15">
      <c r="A168" s="1158" t="s">
        <v>1547</v>
      </c>
      <c r="B168" s="919" t="s">
        <v>2231</v>
      </c>
      <c r="C168" s="974"/>
      <c r="D168" s="984" t="s">
        <v>1511</v>
      </c>
      <c r="E168" s="974" t="s">
        <v>1548</v>
      </c>
      <c r="F168" s="974"/>
      <c r="G168" s="1179">
        <f>'2.1 Revenue_Interface'!AB152</f>
        <v>0</v>
      </c>
      <c r="H168" s="1179">
        <f>'2.1 Revenue_Interface'!AC152</f>
        <v>0</v>
      </c>
      <c r="I168" s="1179">
        <f>'2.1 Revenue_Interface'!AD152</f>
        <v>0</v>
      </c>
      <c r="J168" s="1179">
        <f>'2.1 Revenue_Interface'!AE152</f>
        <v>0</v>
      </c>
      <c r="K168" s="1179">
        <f>'2.1 Revenue_Interface'!AF152</f>
        <v>0</v>
      </c>
      <c r="L168" s="986" t="s">
        <v>3159</v>
      </c>
      <c r="M168" s="941"/>
    </row>
    <row r="169" spans="1:13" s="984" customFormat="1" ht="15">
      <c r="A169" s="1158" t="s">
        <v>1549</v>
      </c>
      <c r="B169" s="919" t="s">
        <v>2232</v>
      </c>
      <c r="C169" s="974"/>
      <c r="D169" s="984" t="s">
        <v>1511</v>
      </c>
      <c r="E169" s="974" t="s">
        <v>1548</v>
      </c>
      <c r="F169" s="974"/>
      <c r="G169" s="1200">
        <v>2897</v>
      </c>
      <c r="H169" s="1200">
        <v>2897</v>
      </c>
      <c r="I169" s="1200">
        <v>2897</v>
      </c>
      <c r="J169" s="1200">
        <v>2897</v>
      </c>
      <c r="K169" s="1200">
        <v>2897</v>
      </c>
      <c r="L169" s="986"/>
      <c r="M169" s="941"/>
    </row>
    <row r="170" spans="1:13" s="984" customFormat="1" ht="15">
      <c r="A170" s="1158" t="s">
        <v>1550</v>
      </c>
      <c r="B170" s="919" t="s">
        <v>2233</v>
      </c>
      <c r="C170" s="974"/>
      <c r="D170" s="984" t="s">
        <v>1511</v>
      </c>
      <c r="E170" s="974" t="s">
        <v>1551</v>
      </c>
      <c r="F170" s="974"/>
      <c r="G170" s="1179">
        <f>G178</f>
        <v>0</v>
      </c>
      <c r="H170" s="1179">
        <f t="shared" ref="H170:K170" si="11">H178</f>
        <v>0</v>
      </c>
      <c r="I170" s="1179">
        <f t="shared" si="11"/>
        <v>0</v>
      </c>
      <c r="J170" s="1179">
        <f t="shared" si="11"/>
        <v>0</v>
      </c>
      <c r="K170" s="1179">
        <f t="shared" si="11"/>
        <v>0</v>
      </c>
      <c r="L170" s="986" t="s">
        <v>3159</v>
      </c>
      <c r="M170" s="941"/>
    </row>
    <row r="171" spans="1:13" s="984" customFormat="1" ht="15">
      <c r="A171" s="1158" t="s">
        <v>1552</v>
      </c>
      <c r="B171" s="919" t="s">
        <v>2230</v>
      </c>
      <c r="C171" s="974"/>
      <c r="D171" s="984" t="s">
        <v>1511</v>
      </c>
      <c r="E171" s="921" t="s">
        <v>1361</v>
      </c>
      <c r="F171" s="974"/>
      <c r="G171" s="436">
        <f>(((G169-G168)*G170)/1000000)*VLOOKUP(G$5,'1.5 Universal Data'!$C$28:$F$39,4,FALSE)</f>
        <v>0</v>
      </c>
      <c r="H171" s="436">
        <f>(((H169-H168)*H170)/1000000)*VLOOKUP(H$5,'1.5 Universal Data'!$C$28:$F$39,4,FALSE)</f>
        <v>0</v>
      </c>
      <c r="I171" s="436">
        <f>(((I169-I168)*I170)/1000000)*VLOOKUP(I$5,'1.5 Universal Data'!$C$28:$F$39,4,FALSE)</f>
        <v>0</v>
      </c>
      <c r="J171" s="436">
        <f>(((J169-J168)*J170)/1000000)*VLOOKUP(J$5,'1.5 Universal Data'!$C$28:$F$39,4,FALSE)</f>
        <v>0</v>
      </c>
      <c r="K171" s="436">
        <f>(((K169-K168)*K170)/1000000)*VLOOKUP(K$5,'1.5 Universal Data'!$C$28:$F$39,4,FALSE)</f>
        <v>0</v>
      </c>
      <c r="L171" s="986"/>
      <c r="M171" s="941"/>
    </row>
    <row r="172" spans="1:13" s="984" customFormat="1">
      <c r="A172" s="1001"/>
      <c r="B172" s="919"/>
      <c r="C172" s="974"/>
      <c r="D172" s="974"/>
      <c r="E172" s="974"/>
      <c r="F172" s="974"/>
      <c r="G172" s="437"/>
      <c r="H172" s="437"/>
      <c r="I172" s="437"/>
      <c r="J172" s="437"/>
      <c r="K172" s="437"/>
      <c r="L172" s="1177"/>
    </row>
    <row r="173" spans="1:13" s="984" customFormat="1">
      <c r="A173" s="1158"/>
      <c r="B173" s="919"/>
      <c r="C173" s="974"/>
      <c r="D173" s="974"/>
      <c r="E173" s="974"/>
      <c r="F173" s="974"/>
      <c r="G173" s="1161"/>
      <c r="H173" s="974"/>
      <c r="I173" s="1161"/>
      <c r="J173" s="974"/>
      <c r="K173" s="974"/>
      <c r="L173" s="1177"/>
    </row>
    <row r="174" spans="1:13" s="984" customFormat="1" ht="18">
      <c r="A174" s="1155" t="s">
        <v>1553</v>
      </c>
      <c r="B174" s="919"/>
      <c r="C174" s="974"/>
      <c r="D174" s="974"/>
      <c r="E174" s="974"/>
      <c r="F174" s="974"/>
      <c r="G174" s="1161"/>
      <c r="H174" s="974"/>
      <c r="I174" s="1161"/>
      <c r="J174" s="974"/>
      <c r="K174" s="974"/>
      <c r="L174" s="1177"/>
    </row>
    <row r="175" spans="1:13" s="984" customFormat="1">
      <c r="A175" s="1158"/>
      <c r="B175" s="919"/>
      <c r="C175" s="974"/>
      <c r="E175" s="974"/>
      <c r="F175" s="974"/>
      <c r="G175" s="1161"/>
      <c r="H175" s="974"/>
      <c r="I175" s="1161"/>
      <c r="J175" s="974"/>
      <c r="K175" s="974"/>
      <c r="L175" s="1177"/>
    </row>
    <row r="176" spans="1:13" s="984" customFormat="1" ht="15">
      <c r="A176" s="1158" t="s">
        <v>1554</v>
      </c>
      <c r="B176" s="919" t="s">
        <v>2234</v>
      </c>
      <c r="C176" s="974"/>
      <c r="D176" s="984" t="s">
        <v>1511</v>
      </c>
      <c r="E176" s="974"/>
      <c r="F176" s="974"/>
      <c r="G176" s="1200">
        <v>25</v>
      </c>
      <c r="H176" s="1200">
        <v>25</v>
      </c>
      <c r="I176" s="1200">
        <v>25</v>
      </c>
      <c r="J176" s="1200">
        <v>25</v>
      </c>
      <c r="K176" s="1200">
        <v>25</v>
      </c>
      <c r="L176" s="1177"/>
    </row>
    <row r="177" spans="1:13" s="984" customFormat="1" ht="15">
      <c r="A177" s="1158" t="s">
        <v>1555</v>
      </c>
      <c r="B177" s="919" t="s">
        <v>2235</v>
      </c>
      <c r="C177" s="974"/>
      <c r="D177" s="984" t="s">
        <v>1511</v>
      </c>
      <c r="E177" s="974" t="s">
        <v>1556</v>
      </c>
      <c r="F177" s="974"/>
      <c r="G177" s="1179">
        <f>G186</f>
        <v>0</v>
      </c>
      <c r="H177" s="1179">
        <f t="shared" ref="H177:K177" si="12">H186</f>
        <v>0</v>
      </c>
      <c r="I177" s="1179">
        <f t="shared" si="12"/>
        <v>0</v>
      </c>
      <c r="J177" s="1179">
        <f t="shared" si="12"/>
        <v>0</v>
      </c>
      <c r="K177" s="1179">
        <f t="shared" si="12"/>
        <v>0</v>
      </c>
      <c r="L177" s="1177"/>
    </row>
    <row r="178" spans="1:13" s="984" customFormat="1" ht="15">
      <c r="A178" s="1158" t="s">
        <v>1557</v>
      </c>
      <c r="B178" s="919" t="s">
        <v>2236</v>
      </c>
      <c r="C178" s="974"/>
      <c r="D178" s="984" t="s">
        <v>1511</v>
      </c>
      <c r="E178" s="974" t="s">
        <v>1551</v>
      </c>
      <c r="F178" s="974"/>
      <c r="G178" s="436">
        <f>G176*G177</f>
        <v>0</v>
      </c>
      <c r="H178" s="436">
        <f>H176*H177</f>
        <v>0</v>
      </c>
      <c r="I178" s="436">
        <f>I176*I177</f>
        <v>0</v>
      </c>
      <c r="J178" s="436">
        <f>J176*J177</f>
        <v>0</v>
      </c>
      <c r="K178" s="436">
        <f>K176*K177</f>
        <v>0</v>
      </c>
      <c r="L178" s="1177"/>
    </row>
    <row r="179" spans="1:13" s="984" customFormat="1">
      <c r="A179" s="1158"/>
      <c r="B179" s="919"/>
      <c r="C179" s="974"/>
      <c r="D179" s="974"/>
      <c r="E179" s="974"/>
      <c r="F179" s="974"/>
      <c r="G179" s="1161"/>
      <c r="H179" s="974"/>
      <c r="I179" s="1161"/>
      <c r="J179" s="974"/>
      <c r="K179" s="974"/>
      <c r="L179" s="1177"/>
    </row>
    <row r="180" spans="1:13" s="984" customFormat="1">
      <c r="A180" s="1158"/>
      <c r="B180" s="919"/>
      <c r="C180" s="974"/>
      <c r="D180" s="974"/>
      <c r="E180" s="974"/>
      <c r="F180" s="974"/>
      <c r="G180" s="1161"/>
      <c r="H180" s="974"/>
      <c r="I180" s="1161"/>
      <c r="J180" s="974"/>
      <c r="K180" s="974"/>
      <c r="L180" s="1177"/>
    </row>
    <row r="181" spans="1:13" s="984" customFormat="1" ht="18">
      <c r="A181" s="1155" t="s">
        <v>1558</v>
      </c>
      <c r="B181" s="919"/>
      <c r="C181" s="974"/>
      <c r="D181" s="974"/>
      <c r="E181" s="974"/>
      <c r="F181" s="974"/>
      <c r="G181" s="1161"/>
      <c r="H181" s="974"/>
      <c r="I181" s="1161"/>
      <c r="J181" s="974"/>
      <c r="K181" s="974"/>
      <c r="L181" s="1177"/>
    </row>
    <row r="182" spans="1:13" s="984" customFormat="1">
      <c r="A182" s="1158"/>
      <c r="B182" s="919"/>
      <c r="C182" s="974"/>
      <c r="E182" s="974"/>
      <c r="F182" s="974"/>
      <c r="G182" s="1161"/>
      <c r="H182" s="974"/>
      <c r="I182" s="1161"/>
      <c r="J182" s="974"/>
      <c r="K182" s="974"/>
      <c r="L182" s="1177"/>
    </row>
    <row r="183" spans="1:13" s="984" customFormat="1" ht="23.1" customHeight="1">
      <c r="A183" s="1366" t="s">
        <v>2237</v>
      </c>
      <c r="B183" s="919"/>
      <c r="C183" s="974"/>
      <c r="D183" s="984" t="s">
        <v>1511</v>
      </c>
      <c r="E183" s="974"/>
      <c r="F183" s="974"/>
      <c r="G183" s="1179">
        <f>'2.1 Revenue_Interface'!AB154</f>
        <v>0</v>
      </c>
      <c r="H183" s="1179">
        <f>'2.1 Revenue_Interface'!AC154</f>
        <v>0</v>
      </c>
      <c r="I183" s="1179">
        <f>'2.1 Revenue_Interface'!AD154</f>
        <v>0</v>
      </c>
      <c r="J183" s="1179">
        <f>'2.1 Revenue_Interface'!AE154</f>
        <v>0</v>
      </c>
      <c r="K183" s="1179">
        <f>'2.1 Revenue_Interface'!AF154</f>
        <v>0</v>
      </c>
      <c r="L183" s="1177"/>
    </row>
    <row r="184" spans="1:13" s="984" customFormat="1" ht="15">
      <c r="A184" s="1366" t="s">
        <v>1559</v>
      </c>
      <c r="B184" s="919" t="s">
        <v>2238</v>
      </c>
      <c r="C184" s="974"/>
      <c r="D184" s="984" t="s">
        <v>1511</v>
      </c>
      <c r="E184" s="974" t="s">
        <v>1556</v>
      </c>
      <c r="F184" s="974"/>
      <c r="G184" s="1305"/>
      <c r="H184" s="1305"/>
      <c r="I184" s="1305"/>
      <c r="J184" s="1305"/>
      <c r="K184" s="1305"/>
      <c r="L184" s="986" t="s">
        <v>1560</v>
      </c>
      <c r="M184" s="941"/>
    </row>
    <row r="185" spans="1:13" s="984" customFormat="1" ht="15">
      <c r="A185" s="1366" t="s">
        <v>1561</v>
      </c>
      <c r="B185" s="919" t="s">
        <v>2239</v>
      </c>
      <c r="C185" s="974"/>
      <c r="D185" s="984" t="s">
        <v>1511</v>
      </c>
      <c r="E185" s="974"/>
      <c r="F185" s="974"/>
      <c r="G185" s="1305"/>
      <c r="H185" s="1305"/>
      <c r="I185" s="1305"/>
      <c r="J185" s="1305"/>
      <c r="K185" s="1305"/>
      <c r="L185" s="1187" t="s">
        <v>1562</v>
      </c>
      <c r="M185" s="1188"/>
    </row>
    <row r="186" spans="1:13" s="984" customFormat="1" ht="15">
      <c r="A186" s="1366" t="s">
        <v>1555</v>
      </c>
      <c r="B186" s="919" t="s">
        <v>2235</v>
      </c>
      <c r="C186" s="974"/>
      <c r="D186" s="984" t="s">
        <v>1511</v>
      </c>
      <c r="E186" s="921" t="s">
        <v>1556</v>
      </c>
      <c r="F186" s="974"/>
      <c r="G186" s="436">
        <f>G183*((G184*G185)/12)</f>
        <v>0</v>
      </c>
      <c r="H186" s="436">
        <f t="shared" ref="H186:K186" si="13">H183*((H184*H185)/12)</f>
        <v>0</v>
      </c>
      <c r="I186" s="436">
        <f t="shared" si="13"/>
        <v>0</v>
      </c>
      <c r="J186" s="436">
        <f t="shared" si="13"/>
        <v>0</v>
      </c>
      <c r="K186" s="436">
        <f t="shared" si="13"/>
        <v>0</v>
      </c>
      <c r="L186" s="1197"/>
      <c r="M186" s="1198"/>
    </row>
    <row r="187" spans="1:13" s="984" customFormat="1">
      <c r="A187" s="1158"/>
      <c r="B187" s="919"/>
      <c r="C187" s="974"/>
      <c r="D187" s="974"/>
      <c r="E187" s="974"/>
      <c r="F187" s="974"/>
      <c r="G187" s="1161"/>
      <c r="H187" s="974"/>
      <c r="I187" s="1161"/>
      <c r="J187" s="974"/>
      <c r="K187" s="974"/>
      <c r="L187" s="1177"/>
    </row>
    <row r="188" spans="1:13" s="984" customFormat="1" ht="13.8" thickBot="1">
      <c r="A188" s="1181"/>
      <c r="B188" s="1030"/>
      <c r="C188" s="998"/>
      <c r="D188" s="998"/>
      <c r="E188" s="998"/>
      <c r="F188" s="998"/>
      <c r="G188" s="998"/>
      <c r="H188" s="998"/>
      <c r="I188" s="998"/>
      <c r="J188" s="998"/>
      <c r="K188" s="998"/>
      <c r="L188" s="1184"/>
    </row>
    <row r="189" spans="1:13" s="984" customFormat="1" ht="23.55" customHeight="1" thickBot="1">
      <c r="A189" s="908"/>
      <c r="B189" s="919"/>
      <c r="C189" s="974"/>
      <c r="D189" s="974"/>
      <c r="E189" s="974"/>
      <c r="F189" s="974"/>
      <c r="G189" s="974"/>
      <c r="H189" s="974"/>
      <c r="I189" s="974"/>
      <c r="J189" s="974"/>
      <c r="K189" s="974"/>
    </row>
    <row r="190" spans="1:13" s="984" customFormat="1" ht="16.2">
      <c r="A190" s="1186" t="s">
        <v>2240</v>
      </c>
      <c r="B190" s="1034"/>
      <c r="C190" s="990"/>
      <c r="D190" s="990"/>
      <c r="E190" s="990"/>
      <c r="F190" s="990"/>
      <c r="G190" s="990"/>
      <c r="H190" s="990"/>
      <c r="I190" s="990"/>
      <c r="J190" s="1191"/>
      <c r="K190" s="990"/>
      <c r="L190" s="1175"/>
    </row>
    <row r="191" spans="1:13" s="984" customFormat="1">
      <c r="A191" s="1155"/>
      <c r="B191" s="919"/>
      <c r="C191" s="974"/>
      <c r="D191" s="974"/>
      <c r="E191" s="974"/>
      <c r="F191" s="974"/>
      <c r="G191" s="974"/>
      <c r="H191" s="974"/>
      <c r="I191" s="974"/>
      <c r="J191" s="974"/>
      <c r="K191" s="974"/>
      <c r="L191" s="1177"/>
    </row>
    <row r="192" spans="1:13" s="984" customFormat="1" ht="15">
      <c r="A192" s="1158" t="s">
        <v>1563</v>
      </c>
      <c r="B192" s="919" t="s">
        <v>2241</v>
      </c>
      <c r="C192" s="974"/>
      <c r="D192" s="984" t="s">
        <v>1511</v>
      </c>
      <c r="E192" s="974" t="s">
        <v>2</v>
      </c>
      <c r="F192" s="974"/>
      <c r="G192" s="1179">
        <f>G214</f>
        <v>0</v>
      </c>
      <c r="H192" s="1179">
        <f>H214</f>
        <v>0</v>
      </c>
      <c r="I192" s="1179">
        <f>I214</f>
        <v>0</v>
      </c>
      <c r="J192" s="1179">
        <f>J214</f>
        <v>0</v>
      </c>
      <c r="K192" s="1179">
        <f>K214</f>
        <v>0</v>
      </c>
      <c r="L192" s="1177"/>
    </row>
    <row r="193" spans="1:12" s="984" customFormat="1" ht="15">
      <c r="A193" s="1158" t="s">
        <v>1564</v>
      </c>
      <c r="B193" s="919" t="s">
        <v>2242</v>
      </c>
      <c r="C193" s="974"/>
      <c r="D193" s="984" t="s">
        <v>1511</v>
      </c>
      <c r="E193" s="974" t="s">
        <v>2</v>
      </c>
      <c r="F193" s="974"/>
      <c r="G193" s="1179">
        <f>G231</f>
        <v>0</v>
      </c>
      <c r="H193" s="1179">
        <f>H231</f>
        <v>0</v>
      </c>
      <c r="I193" s="1179">
        <f>I231</f>
        <v>0</v>
      </c>
      <c r="J193" s="1179">
        <f>J231</f>
        <v>0</v>
      </c>
      <c r="K193" s="1179">
        <f>K231</f>
        <v>0</v>
      </c>
      <c r="L193" s="1177"/>
    </row>
    <row r="194" spans="1:12" s="984" customFormat="1" ht="15">
      <c r="A194" s="1158" t="s">
        <v>1565</v>
      </c>
      <c r="B194" s="919" t="s">
        <v>2243</v>
      </c>
      <c r="C194" s="974"/>
      <c r="D194" s="984" t="s">
        <v>1511</v>
      </c>
      <c r="E194" s="974" t="s">
        <v>2</v>
      </c>
      <c r="F194" s="974"/>
      <c r="G194" s="1179">
        <f>G246</f>
        <v>0</v>
      </c>
      <c r="H194" s="1179">
        <f>H246</f>
        <v>0</v>
      </c>
      <c r="I194" s="1179">
        <f>I246</f>
        <v>0</v>
      </c>
      <c r="J194" s="1179">
        <f>J246</f>
        <v>0</v>
      </c>
      <c r="K194" s="1179">
        <f>K246</f>
        <v>0</v>
      </c>
      <c r="L194" s="1177"/>
    </row>
    <row r="195" spans="1:12" s="984" customFormat="1" ht="15">
      <c r="A195" s="1158" t="s">
        <v>1566</v>
      </c>
      <c r="B195" s="919" t="s">
        <v>1890</v>
      </c>
      <c r="C195" s="974"/>
      <c r="D195" s="984" t="s">
        <v>1511</v>
      </c>
      <c r="E195" s="921" t="s">
        <v>1361</v>
      </c>
      <c r="F195" s="974"/>
      <c r="G195" s="436">
        <f>(G192+G193+G194)*VLOOKUP(G$5,'1.5 Universal Data'!$C$28:$F$39,4,FALSE)</f>
        <v>0</v>
      </c>
      <c r="H195" s="436">
        <f>(H192+H193+H194)*VLOOKUP(H$5,'1.5 Universal Data'!$C$28:$F$39,4,FALSE)</f>
        <v>0</v>
      </c>
      <c r="I195" s="436">
        <f>(I192+I193+I194)*VLOOKUP(I$5,'1.5 Universal Data'!$C$28:$F$39,4,FALSE)</f>
        <v>0</v>
      </c>
      <c r="J195" s="436">
        <f>(J192+J193+J194)*VLOOKUP(J$5,'1.5 Universal Data'!$C$28:$F$39,4,FALSE)</f>
        <v>0</v>
      </c>
      <c r="K195" s="436">
        <f>(K192+K193+K194)*VLOOKUP(K$5,'1.5 Universal Data'!$C$28:$F$39,4,FALSE)</f>
        <v>0</v>
      </c>
      <c r="L195" s="1177"/>
    </row>
    <row r="196" spans="1:12" s="984" customFormat="1">
      <c r="A196" s="1158"/>
      <c r="B196" s="919"/>
      <c r="C196" s="974"/>
      <c r="D196" s="974"/>
      <c r="E196" s="974"/>
      <c r="F196" s="974"/>
      <c r="G196" s="1161"/>
      <c r="H196" s="974"/>
      <c r="I196" s="1161"/>
      <c r="J196" s="974"/>
      <c r="K196" s="974"/>
      <c r="L196" s="1177"/>
    </row>
    <row r="197" spans="1:12" s="984" customFormat="1">
      <c r="A197" s="1158"/>
      <c r="B197" s="919"/>
      <c r="C197" s="974"/>
      <c r="D197" s="974"/>
      <c r="E197" s="974"/>
      <c r="F197" s="974"/>
      <c r="G197" s="1161"/>
      <c r="H197" s="974"/>
      <c r="I197" s="1161"/>
      <c r="J197" s="974"/>
      <c r="K197" s="974"/>
      <c r="L197" s="1177"/>
    </row>
    <row r="198" spans="1:12" s="984" customFormat="1" ht="15.6">
      <c r="A198" s="1155" t="s">
        <v>2244</v>
      </c>
      <c r="B198" s="919"/>
      <c r="C198" s="974"/>
      <c r="D198" s="974"/>
      <c r="E198" s="974"/>
      <c r="F198" s="974"/>
      <c r="G198" s="1161"/>
      <c r="H198" s="974"/>
      <c r="I198" s="1161"/>
      <c r="J198" s="974"/>
      <c r="K198" s="974"/>
      <c r="L198" s="1177"/>
    </row>
    <row r="199" spans="1:12" s="984" customFormat="1">
      <c r="A199" s="1155"/>
      <c r="B199" s="919"/>
      <c r="C199" s="974"/>
      <c r="D199" s="974"/>
      <c r="E199" s="974"/>
      <c r="F199" s="974"/>
      <c r="G199" s="1161"/>
      <c r="H199" s="974"/>
      <c r="I199" s="1161"/>
      <c r="J199" s="974"/>
      <c r="K199" s="974"/>
      <c r="L199" s="1177"/>
    </row>
    <row r="200" spans="1:12" s="984" customFormat="1">
      <c r="A200" s="1158"/>
      <c r="B200" s="919"/>
      <c r="C200" s="974"/>
      <c r="D200" s="974"/>
      <c r="E200" s="974"/>
      <c r="F200" s="974"/>
      <c r="G200" s="1161"/>
      <c r="H200" s="974"/>
      <c r="I200" s="1161"/>
      <c r="J200" s="974"/>
      <c r="K200" s="974"/>
      <c r="L200" s="1177"/>
    </row>
    <row r="201" spans="1:12" s="984" customFormat="1">
      <c r="A201" s="1158"/>
      <c r="B201" s="919"/>
      <c r="C201" s="974"/>
      <c r="D201" s="974"/>
      <c r="E201" s="974"/>
      <c r="F201" s="974"/>
      <c r="G201" s="1161"/>
      <c r="H201" s="974"/>
      <c r="I201" s="1161"/>
      <c r="J201" s="974"/>
      <c r="K201" s="974"/>
      <c r="L201" s="1177"/>
    </row>
    <row r="202" spans="1:12" s="984" customFormat="1">
      <c r="A202" s="1158"/>
      <c r="B202" s="919"/>
      <c r="C202" s="974"/>
      <c r="D202" s="974"/>
      <c r="E202" s="974"/>
      <c r="F202" s="974"/>
      <c r="G202" s="1161"/>
      <c r="H202" s="974"/>
      <c r="I202" s="1161"/>
      <c r="J202" s="974"/>
      <c r="K202" s="974"/>
      <c r="L202" s="1177"/>
    </row>
    <row r="203" spans="1:12" s="984" customFormat="1">
      <c r="A203" s="1158"/>
      <c r="B203" s="919"/>
      <c r="C203" s="974"/>
      <c r="D203" s="974"/>
      <c r="E203" s="974"/>
      <c r="F203" s="974"/>
      <c r="G203" s="1161"/>
      <c r="H203" s="974"/>
      <c r="I203" s="1161"/>
      <c r="J203" s="974"/>
      <c r="K203" s="974"/>
      <c r="L203" s="1177"/>
    </row>
    <row r="204" spans="1:12" s="984" customFormat="1">
      <c r="A204" s="1158"/>
      <c r="B204" s="919"/>
      <c r="C204" s="974"/>
      <c r="D204" s="974"/>
      <c r="E204" s="974"/>
      <c r="F204" s="974"/>
      <c r="G204" s="1161"/>
      <c r="H204" s="974"/>
      <c r="I204" s="1161"/>
      <c r="J204" s="974"/>
      <c r="K204" s="974"/>
      <c r="L204" s="1177"/>
    </row>
    <row r="205" spans="1:12" s="984" customFormat="1">
      <c r="A205" s="1158"/>
      <c r="B205" s="919"/>
      <c r="C205" s="974"/>
      <c r="D205" s="974"/>
      <c r="E205" s="974"/>
      <c r="F205" s="974"/>
      <c r="G205" s="1161"/>
      <c r="H205" s="974"/>
      <c r="I205" s="1161"/>
      <c r="J205" s="908"/>
      <c r="K205" s="974"/>
      <c r="L205" s="1177"/>
    </row>
    <row r="206" spans="1:12" s="984" customFormat="1">
      <c r="A206" s="1176"/>
      <c r="B206" s="910"/>
      <c r="F206" s="974"/>
      <c r="G206" s="974"/>
      <c r="H206" s="974"/>
      <c r="I206" s="974"/>
      <c r="J206" s="1161"/>
      <c r="K206" s="974"/>
      <c r="L206" s="1177"/>
    </row>
    <row r="207" spans="1:12" s="984" customFormat="1">
      <c r="A207" s="1176"/>
      <c r="B207" s="910"/>
      <c r="F207" s="974"/>
      <c r="G207" s="974"/>
      <c r="H207" s="974"/>
      <c r="I207" s="974"/>
      <c r="J207" s="974"/>
      <c r="K207" s="974"/>
      <c r="L207" s="1177"/>
    </row>
    <row r="208" spans="1:12" s="984" customFormat="1">
      <c r="A208" s="1001" t="s">
        <v>2245</v>
      </c>
      <c r="B208" s="919"/>
      <c r="C208" s="974"/>
      <c r="D208" s="974"/>
      <c r="E208" s="974" t="s">
        <v>2246</v>
      </c>
      <c r="F208" s="974"/>
      <c r="G208" s="1179">
        <f>'2.1 Revenue_Interface'!AB158</f>
        <v>0</v>
      </c>
      <c r="H208" s="1179">
        <f>'2.1 Revenue_Interface'!AC158</f>
        <v>0</v>
      </c>
      <c r="I208" s="1179">
        <f>'2.1 Revenue_Interface'!AD158</f>
        <v>0</v>
      </c>
      <c r="J208" s="1179">
        <f>'2.1 Revenue_Interface'!AE158</f>
        <v>0</v>
      </c>
      <c r="K208" s="1179">
        <f>'2.1 Revenue_Interface'!AF158</f>
        <v>0</v>
      </c>
      <c r="L208" s="1177"/>
    </row>
    <row r="209" spans="1:13" s="984" customFormat="1">
      <c r="A209" s="1001" t="s">
        <v>2247</v>
      </c>
      <c r="B209" s="919"/>
      <c r="C209" s="974"/>
      <c r="D209" s="974"/>
      <c r="E209" s="974"/>
      <c r="F209" s="974"/>
      <c r="G209" s="1205">
        <v>7.2499999999999995E-2</v>
      </c>
      <c r="H209" s="1205">
        <v>7.2499999999999995E-2</v>
      </c>
      <c r="I209" s="1205">
        <v>7.2499999999999995E-2</v>
      </c>
      <c r="J209" s="1205">
        <v>7.2499999999999995E-2</v>
      </c>
      <c r="K209" s="1205">
        <v>7.2499999999999995E-2</v>
      </c>
      <c r="L209" s="1177"/>
    </row>
    <row r="210" spans="1:13" s="984" customFormat="1" ht="15">
      <c r="A210" s="1158" t="s">
        <v>1567</v>
      </c>
      <c r="B210" s="919" t="s">
        <v>2248</v>
      </c>
      <c r="C210" s="974"/>
      <c r="D210" s="974"/>
      <c r="E210" s="974" t="s">
        <v>1568</v>
      </c>
      <c r="F210" s="974"/>
      <c r="G210" s="1003">
        <f>G208*G209</f>
        <v>0</v>
      </c>
      <c r="H210" s="1003">
        <f t="shared" ref="H210:K210" si="14">H208*H209</f>
        <v>0</v>
      </c>
      <c r="I210" s="1003">
        <f t="shared" si="14"/>
        <v>0</v>
      </c>
      <c r="J210" s="1003">
        <f t="shared" si="14"/>
        <v>0</v>
      </c>
      <c r="K210" s="1003">
        <f t="shared" si="14"/>
        <v>0</v>
      </c>
      <c r="L210" s="1187" t="s">
        <v>1569</v>
      </c>
      <c r="M210" s="1188"/>
    </row>
    <row r="211" spans="1:13" s="984" customFormat="1" ht="15">
      <c r="A211" s="1158" t="s">
        <v>1570</v>
      </c>
      <c r="B211" s="919" t="s">
        <v>2249</v>
      </c>
      <c r="C211" s="974"/>
      <c r="D211" s="974"/>
      <c r="E211" s="974" t="s">
        <v>1568</v>
      </c>
      <c r="F211" s="974"/>
      <c r="G211" s="1179">
        <f>'2.1 Revenue_Interface'!AB159</f>
        <v>0</v>
      </c>
      <c r="H211" s="1179">
        <f>'2.1 Revenue_Interface'!AC159</f>
        <v>0</v>
      </c>
      <c r="I211" s="1179">
        <f>'2.1 Revenue_Interface'!AD159</f>
        <v>0</v>
      </c>
      <c r="J211" s="1179">
        <f>'2.1 Revenue_Interface'!AE159</f>
        <v>0</v>
      </c>
      <c r="K211" s="1179">
        <f>'2.1 Revenue_Interface'!AF159</f>
        <v>0</v>
      </c>
      <c r="L211" s="986" t="s">
        <v>3127</v>
      </c>
      <c r="M211" s="941"/>
    </row>
    <row r="212" spans="1:13" s="984" customFormat="1" ht="15">
      <c r="A212" s="1158" t="s">
        <v>1571</v>
      </c>
      <c r="B212" s="919" t="s">
        <v>2250</v>
      </c>
      <c r="C212" s="974"/>
      <c r="D212" s="974"/>
      <c r="E212" s="974" t="s">
        <v>1568</v>
      </c>
      <c r="F212" s="974"/>
      <c r="G212" s="436">
        <f>G210-G211</f>
        <v>0</v>
      </c>
      <c r="H212" s="436">
        <f>H210-H211</f>
        <v>0</v>
      </c>
      <c r="I212" s="436">
        <f>I210-I211</f>
        <v>0</v>
      </c>
      <c r="J212" s="436">
        <f>J210-J211</f>
        <v>0</v>
      </c>
      <c r="K212" s="436">
        <f>K210-K211</f>
        <v>0</v>
      </c>
      <c r="L212" s="986"/>
      <c r="M212" s="941"/>
    </row>
    <row r="213" spans="1:13">
      <c r="A213" s="1001"/>
      <c r="L213" s="993"/>
    </row>
    <row r="214" spans="1:13" ht="15">
      <c r="A214" s="1158" t="s">
        <v>1572</v>
      </c>
      <c r="B214" s="919" t="s">
        <v>2241</v>
      </c>
      <c r="E214" s="974" t="s">
        <v>2</v>
      </c>
      <c r="G214" s="1003">
        <f>IF(G211&lt;=G210,0,MAX((G212*0.05),-0.5))</f>
        <v>0</v>
      </c>
      <c r="H214" s="1003">
        <f>IF(H211&lt;=H210,0,MAX((H212*0.05),-0.5))</f>
        <v>0</v>
      </c>
      <c r="I214" s="1003">
        <f>IF(I211&lt;=I210,0,MAX((I212*0.05),-0.5))</f>
        <v>0</v>
      </c>
      <c r="J214" s="1003">
        <f>IF(J211&lt;=J210,0,MAX((J212*0.05),-0.5))</f>
        <v>0</v>
      </c>
      <c r="K214" s="1003">
        <f>IF(K211&lt;=K210,0,MAX((K212*0.05),-0.5))</f>
        <v>0</v>
      </c>
      <c r="L214" s="986" t="s">
        <v>3127</v>
      </c>
      <c r="M214" s="941"/>
    </row>
    <row r="215" spans="1:13">
      <c r="A215" s="1158"/>
      <c r="L215" s="993"/>
    </row>
    <row r="216" spans="1:13" ht="15.6">
      <c r="A216" s="1155" t="s">
        <v>2251</v>
      </c>
      <c r="G216" s="1161"/>
      <c r="I216" s="1161"/>
      <c r="L216" s="993"/>
    </row>
    <row r="217" spans="1:13">
      <c r="A217" s="1155"/>
      <c r="G217" s="1161"/>
      <c r="I217" s="1161"/>
      <c r="L217" s="993"/>
    </row>
    <row r="218" spans="1:13">
      <c r="A218" s="1158"/>
      <c r="G218" s="1161"/>
      <c r="I218" s="1161"/>
      <c r="L218" s="993"/>
    </row>
    <row r="219" spans="1:13">
      <c r="A219" s="1158"/>
      <c r="G219" s="1161"/>
      <c r="I219" s="1161"/>
      <c r="L219" s="993"/>
    </row>
    <row r="220" spans="1:13">
      <c r="A220" s="1158"/>
      <c r="G220" s="1161"/>
      <c r="I220" s="1161"/>
      <c r="L220" s="993"/>
    </row>
    <row r="221" spans="1:13">
      <c r="A221" s="1158"/>
      <c r="G221" s="1161"/>
      <c r="I221" s="1161"/>
      <c r="L221" s="993"/>
    </row>
    <row r="222" spans="1:13">
      <c r="A222" s="1158"/>
      <c r="G222" s="1161"/>
      <c r="I222" s="1161"/>
      <c r="L222" s="993"/>
    </row>
    <row r="223" spans="1:13">
      <c r="A223" s="1158"/>
      <c r="G223" s="1161"/>
      <c r="I223" s="1161"/>
      <c r="L223" s="993"/>
    </row>
    <row r="224" spans="1:13">
      <c r="A224" s="1001"/>
      <c r="L224" s="993"/>
    </row>
    <row r="225" spans="1:13" ht="15">
      <c r="A225" s="1001" t="s">
        <v>2252</v>
      </c>
      <c r="B225" s="919" t="s">
        <v>2253</v>
      </c>
      <c r="E225" s="974" t="s">
        <v>1568</v>
      </c>
      <c r="G225" s="1179">
        <f>'2.1 Revenue_Interface'!AB161</f>
        <v>0</v>
      </c>
      <c r="H225" s="1179">
        <f>'2.1 Revenue_Interface'!AC161</f>
        <v>0</v>
      </c>
      <c r="I225" s="1179">
        <f>'2.1 Revenue_Interface'!AD161</f>
        <v>0</v>
      </c>
      <c r="J225" s="1179">
        <f>'2.1 Revenue_Interface'!AE161</f>
        <v>0</v>
      </c>
      <c r="K225" s="1179">
        <f>'2.1 Revenue_Interface'!AF161</f>
        <v>0</v>
      </c>
      <c r="L225" s="993"/>
    </row>
    <row r="226" spans="1:13">
      <c r="A226" s="1001" t="s">
        <v>2247</v>
      </c>
      <c r="G226" s="1205">
        <v>0.75</v>
      </c>
      <c r="H226" s="1205">
        <v>0.75</v>
      </c>
      <c r="I226" s="1205">
        <v>0.75</v>
      </c>
      <c r="J226" s="1205">
        <v>0.75</v>
      </c>
      <c r="K226" s="1205">
        <v>0.75</v>
      </c>
      <c r="L226" s="993"/>
    </row>
    <row r="227" spans="1:13" ht="15">
      <c r="A227" s="1158" t="s">
        <v>1573</v>
      </c>
      <c r="B227" s="919" t="s">
        <v>2254</v>
      </c>
      <c r="E227" s="974" t="s">
        <v>1568</v>
      </c>
      <c r="G227" s="1003">
        <f>G225*G226</f>
        <v>0</v>
      </c>
      <c r="H227" s="1003">
        <f t="shared" ref="H227:K227" si="15">H225*H226</f>
        <v>0</v>
      </c>
      <c r="I227" s="1003">
        <f t="shared" si="15"/>
        <v>0</v>
      </c>
      <c r="J227" s="1003">
        <f t="shared" si="15"/>
        <v>0</v>
      </c>
      <c r="K227" s="1003">
        <f t="shared" si="15"/>
        <v>0</v>
      </c>
      <c r="L227" s="986" t="s">
        <v>1574</v>
      </c>
      <c r="M227" s="941"/>
    </row>
    <row r="228" spans="1:13" ht="15">
      <c r="A228" s="1158" t="s">
        <v>1575</v>
      </c>
      <c r="B228" s="919" t="s">
        <v>2255</v>
      </c>
      <c r="E228" s="974" t="s">
        <v>1568</v>
      </c>
      <c r="G228" s="1179">
        <f>'2.1 Revenue_Interface'!AB162</f>
        <v>0</v>
      </c>
      <c r="H228" s="1179">
        <f>'2.1 Revenue_Interface'!AC162</f>
        <v>0</v>
      </c>
      <c r="I228" s="1179">
        <f>'2.1 Revenue_Interface'!AD162</f>
        <v>0</v>
      </c>
      <c r="J228" s="1179">
        <f>'2.1 Revenue_Interface'!AE162</f>
        <v>0</v>
      </c>
      <c r="K228" s="1179">
        <f>'2.1 Revenue_Interface'!AF162</f>
        <v>0</v>
      </c>
      <c r="L228" s="986" t="s">
        <v>3127</v>
      </c>
      <c r="M228" s="941"/>
    </row>
    <row r="229" spans="1:13" ht="15">
      <c r="A229" s="1158" t="s">
        <v>1576</v>
      </c>
      <c r="B229" s="919" t="s">
        <v>2256</v>
      </c>
      <c r="E229" s="974" t="s">
        <v>1568</v>
      </c>
      <c r="G229" s="436">
        <f>G228-G227</f>
        <v>0</v>
      </c>
      <c r="H229" s="436">
        <f>H228-H227</f>
        <v>0</v>
      </c>
      <c r="I229" s="436">
        <f>I228-I227</f>
        <v>0</v>
      </c>
      <c r="J229" s="436">
        <f>J228-J227</f>
        <v>0</v>
      </c>
      <c r="K229" s="436">
        <f>K228-K227</f>
        <v>0</v>
      </c>
      <c r="L229" s="993"/>
    </row>
    <row r="230" spans="1:13">
      <c r="A230" s="1001"/>
      <c r="L230" s="993"/>
    </row>
    <row r="231" spans="1:13" ht="15">
      <c r="A231" s="1158" t="s">
        <v>1564</v>
      </c>
      <c r="B231" s="919" t="s">
        <v>2242</v>
      </c>
      <c r="E231" s="974" t="s">
        <v>2</v>
      </c>
      <c r="G231" s="436">
        <f>IF(G228&gt;=G227,MIN(0.5,G229*0.05),MAX(G229*0.05,-0.5))</f>
        <v>0</v>
      </c>
      <c r="H231" s="436">
        <f>IF(H228&gt;=H227,MIN(0.5,H229*0.05),MAX(H229*0.05,-0.5))</f>
        <v>0</v>
      </c>
      <c r="I231" s="436">
        <f>IF(I228&gt;=I227,MIN(0.5,I229*0.05),MAX(I229*0.05,-0.5))</f>
        <v>0</v>
      </c>
      <c r="J231" s="436">
        <f>IF(J228&gt;=J227,MIN(0.5,J229*0.05),MAX(J229*0.05,-0.5))</f>
        <v>0</v>
      </c>
      <c r="K231" s="436">
        <f>IF(K228&gt;=K227,MIN(0.5,K229*0.05),MAX(K229*0.05,-0.5))</f>
        <v>0</v>
      </c>
      <c r="L231" s="993"/>
    </row>
    <row r="232" spans="1:13">
      <c r="A232" s="1158"/>
      <c r="L232" s="993"/>
    </row>
    <row r="233" spans="1:13" ht="15.6">
      <c r="A233" s="1155" t="s">
        <v>2257</v>
      </c>
      <c r="G233" s="1161"/>
      <c r="I233" s="1161"/>
      <c r="L233" s="993"/>
    </row>
    <row r="234" spans="1:13">
      <c r="A234" s="1155"/>
      <c r="G234" s="1161"/>
      <c r="I234" s="1161"/>
      <c r="L234" s="993"/>
    </row>
    <row r="235" spans="1:13">
      <c r="A235" s="1158"/>
      <c r="G235" s="1161"/>
      <c r="I235" s="1161"/>
      <c r="L235" s="993"/>
    </row>
    <row r="236" spans="1:13">
      <c r="A236" s="1158"/>
      <c r="G236" s="1161"/>
      <c r="I236" s="1161"/>
      <c r="L236" s="993"/>
    </row>
    <row r="237" spans="1:13">
      <c r="A237" s="1158"/>
      <c r="G237" s="1161"/>
      <c r="I237" s="1161"/>
      <c r="L237" s="993"/>
    </row>
    <row r="238" spans="1:13">
      <c r="A238" s="1158"/>
      <c r="G238" s="1161"/>
      <c r="I238" s="1161"/>
      <c r="L238" s="993"/>
    </row>
    <row r="239" spans="1:13">
      <c r="A239" s="1158"/>
      <c r="G239" s="1161"/>
      <c r="I239" s="1161"/>
      <c r="L239" s="993"/>
    </row>
    <row r="240" spans="1:13">
      <c r="A240" s="1158"/>
      <c r="G240" s="1161"/>
      <c r="I240" s="1161"/>
      <c r="L240" s="993"/>
    </row>
    <row r="241" spans="1:13">
      <c r="A241" s="1001"/>
      <c r="L241" s="993"/>
    </row>
    <row r="242" spans="1:13" ht="15">
      <c r="A242" s="1158" t="s">
        <v>1577</v>
      </c>
      <c r="B242" s="919" t="s">
        <v>2258</v>
      </c>
      <c r="E242" s="974" t="s">
        <v>1568</v>
      </c>
      <c r="G242" s="1200">
        <v>11</v>
      </c>
      <c r="H242" s="1200">
        <v>11</v>
      </c>
      <c r="I242" s="1200">
        <v>11</v>
      </c>
      <c r="J242" s="1200">
        <v>11</v>
      </c>
      <c r="K242" s="1200">
        <v>11</v>
      </c>
      <c r="L242" s="986" t="s">
        <v>1578</v>
      </c>
      <c r="M242" s="941"/>
    </row>
    <row r="243" spans="1:13" ht="15">
      <c r="A243" s="1158" t="s">
        <v>1579</v>
      </c>
      <c r="B243" s="919" t="s">
        <v>2259</v>
      </c>
      <c r="E243" s="974" t="s">
        <v>1568</v>
      </c>
      <c r="G243" s="1179">
        <f>'2.1 Revenue_Interface'!AB164</f>
        <v>0</v>
      </c>
      <c r="H243" s="1179">
        <f>'2.1 Revenue_Interface'!AC164</f>
        <v>0</v>
      </c>
      <c r="I243" s="1179">
        <f>'2.1 Revenue_Interface'!AD164</f>
        <v>0</v>
      </c>
      <c r="J243" s="1179">
        <f>'2.1 Revenue_Interface'!AE164</f>
        <v>0</v>
      </c>
      <c r="K243" s="1179">
        <f>'2.1 Revenue_Interface'!AF164</f>
        <v>0</v>
      </c>
      <c r="L243" s="986" t="s">
        <v>1580</v>
      </c>
      <c r="M243" s="941"/>
    </row>
    <row r="244" spans="1:13" ht="15">
      <c r="A244" s="1158" t="s">
        <v>1581</v>
      </c>
      <c r="B244" s="919" t="s">
        <v>2260</v>
      </c>
      <c r="E244" s="974" t="s">
        <v>1568</v>
      </c>
      <c r="G244" s="436">
        <f>G242-G243</f>
        <v>11</v>
      </c>
      <c r="H244" s="436">
        <f>H242-H243</f>
        <v>11</v>
      </c>
      <c r="I244" s="436">
        <f>I242-I243</f>
        <v>11</v>
      </c>
      <c r="J244" s="436">
        <f>J242-J243</f>
        <v>11</v>
      </c>
      <c r="K244" s="436">
        <f>K242-K243</f>
        <v>11</v>
      </c>
      <c r="L244" s="993"/>
    </row>
    <row r="245" spans="1:13">
      <c r="A245" s="1001"/>
      <c r="L245" s="993"/>
    </row>
    <row r="246" spans="1:13" ht="15">
      <c r="A246" s="1158" t="s">
        <v>1582</v>
      </c>
      <c r="B246" s="919" t="s">
        <v>2243</v>
      </c>
      <c r="E246" s="974" t="s">
        <v>2</v>
      </c>
      <c r="G246" s="436">
        <f>IF(G243&lt;=10,0,MAX(G244*0.02,-0.5))</f>
        <v>0</v>
      </c>
      <c r="H246" s="436">
        <f>IF(H243&lt;=10,0,MAX(H244*0.02,-0.5))</f>
        <v>0</v>
      </c>
      <c r="I246" s="436">
        <f>IF(I243&lt;=10,0,MAX(I244*0.02,-0.5))</f>
        <v>0</v>
      </c>
      <c r="J246" s="436">
        <f>IF(J243&lt;=10,0,MAX(J244*0.02,-0.5))</f>
        <v>0</v>
      </c>
      <c r="K246" s="436">
        <f>IF(K243&lt;=10,0,MAX(K244*0.02,-0.5))</f>
        <v>0</v>
      </c>
      <c r="L246" s="993"/>
    </row>
    <row r="247" spans="1:13">
      <c r="A247" s="1001"/>
      <c r="L247" s="993"/>
    </row>
    <row r="248" spans="1:13">
      <c r="A248" s="1158"/>
      <c r="L248" s="993"/>
    </row>
    <row r="249" spans="1:13" ht="13.8" thickBot="1">
      <c r="A249" s="1181"/>
      <c r="B249" s="1030"/>
      <c r="C249" s="998"/>
      <c r="D249" s="998"/>
      <c r="E249" s="998"/>
      <c r="F249" s="998"/>
      <c r="G249" s="998"/>
      <c r="H249" s="998"/>
      <c r="I249" s="998"/>
      <c r="J249" s="998"/>
      <c r="K249" s="998"/>
      <c r="L249" s="999"/>
    </row>
    <row r="250" spans="1:13" ht="30.6" customHeight="1" thickBot="1">
      <c r="A250" s="1185"/>
    </row>
    <row r="251" spans="1:13">
      <c r="A251" s="1194"/>
      <c r="B251" s="1034"/>
      <c r="C251" s="990"/>
      <c r="D251" s="990"/>
      <c r="E251" s="990"/>
      <c r="F251" s="990"/>
      <c r="G251" s="990"/>
      <c r="H251" s="990"/>
      <c r="I251" s="990"/>
      <c r="J251" s="990"/>
      <c r="K251" s="990"/>
      <c r="L251" s="991"/>
    </row>
    <row r="252" spans="1:13" ht="13.8">
      <c r="A252" s="1192" t="s">
        <v>1583</v>
      </c>
      <c r="J252" s="1161"/>
      <c r="L252" s="993"/>
    </row>
    <row r="253" spans="1:13">
      <c r="A253" s="1155"/>
      <c r="L253" s="993"/>
    </row>
    <row r="254" spans="1:13">
      <c r="A254" s="1155"/>
      <c r="L254" s="993"/>
    </row>
    <row r="255" spans="1:13">
      <c r="A255" s="1158" t="s">
        <v>1584</v>
      </c>
      <c r="B255" s="919" t="s">
        <v>1585</v>
      </c>
      <c r="E255" s="974" t="s">
        <v>2</v>
      </c>
      <c r="G255" s="1179" t="str">
        <f>'2.1 Revenue_Interface'!AB168</f>
        <v>x</v>
      </c>
      <c r="H255" s="1179">
        <f>'2.1 Revenue_Interface'!AC168</f>
        <v>0</v>
      </c>
      <c r="I255" s="1179">
        <f>'2.1 Revenue_Interface'!AD168</f>
        <v>0</v>
      </c>
      <c r="J255" s="1179">
        <f>'2.1 Revenue_Interface'!AE168</f>
        <v>0</v>
      </c>
      <c r="K255" s="1179">
        <f>'2.1 Revenue_Interface'!AF168</f>
        <v>0</v>
      </c>
      <c r="L255" s="986" t="s">
        <v>3126</v>
      </c>
      <c r="M255" s="941"/>
    </row>
    <row r="256" spans="1:13">
      <c r="A256" s="1158" t="s">
        <v>1586</v>
      </c>
      <c r="B256" s="919" t="s">
        <v>1587</v>
      </c>
      <c r="E256" s="974" t="s">
        <v>2</v>
      </c>
      <c r="G256" s="1179" t="str">
        <f>'2.1 Revenue_Interface'!AB169</f>
        <v>x</v>
      </c>
      <c r="H256" s="1179">
        <f>'2.1 Revenue_Interface'!AC169</f>
        <v>0</v>
      </c>
      <c r="I256" s="1179">
        <f>'2.1 Revenue_Interface'!AD169</f>
        <v>0</v>
      </c>
      <c r="J256" s="1179">
        <f>'2.1 Revenue_Interface'!AE169</f>
        <v>0</v>
      </c>
      <c r="K256" s="1179">
        <f>'2.1 Revenue_Interface'!AF169</f>
        <v>0</v>
      </c>
      <c r="L256" s="986" t="s">
        <v>3126</v>
      </c>
      <c r="M256" s="941"/>
    </row>
    <row r="257" spans="1:13" ht="15">
      <c r="A257" s="1158" t="s">
        <v>1588</v>
      </c>
      <c r="B257" s="919" t="s">
        <v>2261</v>
      </c>
      <c r="E257" s="974" t="s">
        <v>2</v>
      </c>
      <c r="F257" s="1206"/>
      <c r="G257" s="1362" t="e">
        <f>G255-G256</f>
        <v>#VALUE!</v>
      </c>
      <c r="H257" s="1207">
        <f>H255-H256</f>
        <v>0</v>
      </c>
      <c r="I257" s="1207">
        <f>I255-I256</f>
        <v>0</v>
      </c>
      <c r="J257" s="1208">
        <f>J255-J256</f>
        <v>0</v>
      </c>
      <c r="K257" s="1209">
        <f>K255-K256</f>
        <v>0</v>
      </c>
      <c r="L257" s="986" t="s">
        <v>3126</v>
      </c>
      <c r="M257" s="941"/>
    </row>
    <row r="258" spans="1:13" ht="15">
      <c r="A258" s="1158" t="s">
        <v>1589</v>
      </c>
      <c r="B258" s="919" t="s">
        <v>2262</v>
      </c>
      <c r="E258" s="974" t="s">
        <v>2</v>
      </c>
      <c r="G258" s="1272" t="str">
        <f>'2.1 Revenue_Interface'!AB170</f>
        <v>x</v>
      </c>
      <c r="H258" s="1272">
        <f>'2.1 Revenue_Interface'!AC170</f>
        <v>0</v>
      </c>
      <c r="I258" s="1272">
        <f>'2.1 Revenue_Interface'!AD170</f>
        <v>0</v>
      </c>
      <c r="J258" s="1272">
        <f>'2.1 Revenue_Interface'!AE170</f>
        <v>0</v>
      </c>
      <c r="K258" s="1272">
        <f>'2.1 Revenue_Interface'!AF170</f>
        <v>0</v>
      </c>
      <c r="L258" s="986" t="s">
        <v>3126</v>
      </c>
      <c r="M258" s="941"/>
    </row>
    <row r="259" spans="1:13" ht="15">
      <c r="A259" s="1158" t="s">
        <v>1513</v>
      </c>
      <c r="B259" s="919" t="s">
        <v>2214</v>
      </c>
      <c r="E259" s="921" t="s">
        <v>1361</v>
      </c>
      <c r="G259" s="1361" t="e">
        <f>SUM(G257:G258)*VLOOKUP(G$5,'1.5 Universal Data'!$C$28:$F$39,4,FALSE)</f>
        <v>#VALUE!</v>
      </c>
      <c r="H259" s="1196">
        <f>SUM(H257:H258)*VLOOKUP(H$5,'1.5 Universal Data'!$C$28:$F$39,4,FALSE)</f>
        <v>0</v>
      </c>
      <c r="I259" s="1196">
        <f>SUM(I257:I258)*VLOOKUP(I$5,'1.5 Universal Data'!$C$28:$F$39,4,FALSE)</f>
        <v>0</v>
      </c>
      <c r="J259" s="1196">
        <f>SUM(J257:J258)*VLOOKUP(J$5,'1.5 Universal Data'!$C$28:$F$39,4,FALSE)</f>
        <v>0</v>
      </c>
      <c r="K259" s="1196">
        <f>SUM(K257:K258)*VLOOKUP(K$5,'1.5 Universal Data'!$C$28:$F$39,4,FALSE)</f>
        <v>0</v>
      </c>
      <c r="L259" s="1165"/>
      <c r="M259" s="941"/>
    </row>
    <row r="260" spans="1:13">
      <c r="A260" s="1001"/>
      <c r="L260" s="993"/>
    </row>
    <row r="261" spans="1:13" ht="13.8" thickBot="1">
      <c r="A261" s="997"/>
      <c r="B261" s="1030"/>
      <c r="C261" s="998"/>
      <c r="D261" s="998"/>
      <c r="E261" s="998"/>
      <c r="F261" s="998"/>
      <c r="G261" s="998"/>
      <c r="H261" s="998"/>
      <c r="I261" s="998"/>
      <c r="J261" s="998"/>
      <c r="K261" s="998"/>
      <c r="L261" s="999"/>
    </row>
  </sheetData>
  <pageMargins left="0.19685039370078741" right="0.19685039370078741" top="0.39370078740157483" bottom="0.53" header="0.19685039370078741" footer="0.23622047244094491"/>
  <pageSetup paperSize="8" scale="26" orientation="portrait" r:id="rId1"/>
  <headerFooter>
    <oddFooter>&amp;C&amp;D&amp;R&amp;F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topLeftCell="A95" zoomScale="90" zoomScaleNormal="90" workbookViewId="0"/>
  </sheetViews>
  <sheetFormatPr defaultColWidth="10.44140625" defaultRowHeight="12.6"/>
  <cols>
    <col min="1" max="2" width="10.44140625" style="905"/>
    <col min="3" max="3" width="12.77734375" style="905" customWidth="1"/>
    <col min="4" max="16384" width="10.44140625" style="905"/>
  </cols>
  <sheetData>
    <row r="1" spans="1:43" ht="16.2">
      <c r="A1" s="899" t="s">
        <v>1351</v>
      </c>
      <c r="B1" s="900"/>
      <c r="C1" s="1210"/>
      <c r="D1" s="901"/>
      <c r="E1" s="901"/>
      <c r="F1" s="901"/>
      <c r="G1" s="901"/>
      <c r="H1" s="901"/>
      <c r="I1" s="901"/>
      <c r="J1" s="901"/>
      <c r="K1" s="901"/>
      <c r="L1" s="901"/>
      <c r="M1" s="901"/>
    </row>
    <row r="2" spans="1:43" ht="16.2">
      <c r="A2" s="899"/>
      <c r="B2" s="904"/>
      <c r="C2" s="1210"/>
      <c r="D2" s="899"/>
      <c r="E2" s="899"/>
      <c r="F2" s="899"/>
      <c r="G2" s="899"/>
      <c r="H2" s="899"/>
      <c r="I2" s="899"/>
      <c r="J2" s="899"/>
      <c r="K2" s="899"/>
      <c r="L2" s="899"/>
      <c r="M2" s="899"/>
    </row>
    <row r="3" spans="1:43" ht="15" customHeight="1">
      <c r="A3" s="904"/>
      <c r="B3" s="904"/>
      <c r="C3" s="904"/>
      <c r="D3" s="899"/>
      <c r="E3" s="899"/>
      <c r="F3" s="899"/>
      <c r="G3" s="899"/>
      <c r="H3" s="899"/>
      <c r="I3" s="899"/>
      <c r="J3" s="899"/>
      <c r="K3" s="899"/>
      <c r="L3" s="899"/>
      <c r="M3" s="899"/>
    </row>
    <row r="4" spans="1:43" ht="18" customHeight="1">
      <c r="A4" s="1211" t="s">
        <v>2263</v>
      </c>
      <c r="B4" s="1212"/>
      <c r="C4" s="1212"/>
      <c r="D4" s="1213"/>
      <c r="E4" s="1213"/>
      <c r="F4" s="1213"/>
      <c r="G4" s="1213"/>
      <c r="H4" s="1213"/>
      <c r="I4" s="1213"/>
      <c r="J4" s="1213"/>
      <c r="K4" s="1213"/>
      <c r="L4" s="1213"/>
      <c r="M4" s="1213"/>
    </row>
    <row r="7" spans="1:43" s="1214" customFormat="1" ht="15" customHeight="1">
      <c r="A7" s="671" t="s">
        <v>2264</v>
      </c>
      <c r="B7" s="671"/>
      <c r="C7" s="671"/>
      <c r="D7" s="671"/>
      <c r="E7" s="671"/>
      <c r="F7" s="671"/>
      <c r="G7" s="671"/>
      <c r="H7" s="671"/>
      <c r="I7" s="671"/>
      <c r="J7" s="671"/>
      <c r="K7" s="671"/>
      <c r="L7" s="671"/>
      <c r="M7" s="671"/>
    </row>
    <row r="8" spans="1:43" s="1214" customFormat="1" ht="15" customHeight="1">
      <c r="A8" s="1215"/>
      <c r="B8" s="1215"/>
      <c r="C8" s="1215"/>
      <c r="D8" s="1215"/>
      <c r="E8" s="1215"/>
      <c r="F8" s="1215"/>
      <c r="G8" s="1215"/>
      <c r="H8" s="1215"/>
      <c r="I8" s="1215" t="s">
        <v>1353</v>
      </c>
      <c r="J8" s="1215" t="s">
        <v>1354</v>
      </c>
      <c r="K8" s="1215" t="s">
        <v>1355</v>
      </c>
      <c r="L8" s="1215" t="s">
        <v>1356</v>
      </c>
      <c r="M8" s="1215" t="s">
        <v>1357</v>
      </c>
    </row>
    <row r="9" spans="1:43" s="1214" customFormat="1" ht="16.8">
      <c r="A9" s="706" t="s">
        <v>2265</v>
      </c>
      <c r="B9" s="706"/>
      <c r="C9" s="706"/>
      <c r="D9" s="706"/>
      <c r="E9" s="706"/>
      <c r="F9" s="706"/>
      <c r="G9" s="706"/>
      <c r="H9" s="706"/>
      <c r="I9" s="706"/>
      <c r="J9" s="706"/>
      <c r="K9" s="706"/>
      <c r="L9" s="706"/>
      <c r="M9" s="706"/>
    </row>
    <row r="10" spans="1:43" s="1214" customFormat="1" ht="16.8">
      <c r="A10" s="1215"/>
      <c r="B10" s="1215"/>
      <c r="C10" s="1215"/>
      <c r="D10" s="1215"/>
      <c r="E10" s="1215"/>
      <c r="F10" s="1215"/>
      <c r="G10" s="1215"/>
      <c r="H10" s="1215"/>
      <c r="I10" s="1215"/>
      <c r="J10" s="1215"/>
      <c r="K10" s="1215"/>
      <c r="L10" s="1215"/>
      <c r="M10" s="1215"/>
    </row>
    <row r="11" spans="1:43" s="1214" customFormat="1" ht="16.8">
      <c r="A11" s="1215"/>
      <c r="B11" s="1215" t="s">
        <v>2266</v>
      </c>
      <c r="C11" s="1215"/>
      <c r="D11" s="1215" t="s">
        <v>1337</v>
      </c>
      <c r="E11" s="1216" t="s">
        <v>2267</v>
      </c>
      <c r="F11" s="1215"/>
      <c r="G11" s="1215"/>
      <c r="H11" s="1217"/>
      <c r="I11" s="1296"/>
      <c r="J11" s="1296"/>
      <c r="K11" s="1296"/>
      <c r="L11" s="1296"/>
      <c r="M11" s="1296"/>
      <c r="N11" s="1215" t="s">
        <v>2268</v>
      </c>
      <c r="AM11" s="1214">
        <v>0</v>
      </c>
      <c r="AN11" s="1214">
        <v>0</v>
      </c>
      <c r="AO11" s="1214">
        <v>0</v>
      </c>
      <c r="AP11" s="1214">
        <v>0</v>
      </c>
      <c r="AQ11" s="1214">
        <v>0</v>
      </c>
    </row>
    <row r="12" spans="1:43" s="1214" customFormat="1" ht="16.8">
      <c r="A12" s="1215"/>
      <c r="B12" s="1215" t="s">
        <v>2266</v>
      </c>
      <c r="C12" s="1215"/>
      <c r="D12" s="1215" t="s">
        <v>1337</v>
      </c>
      <c r="E12" s="1216" t="s">
        <v>2269</v>
      </c>
      <c r="F12" s="1215"/>
      <c r="G12" s="1215"/>
      <c r="H12" s="1217"/>
      <c r="I12" s="1296"/>
      <c r="J12" s="1296"/>
      <c r="K12" s="1296"/>
      <c r="L12" s="1296"/>
      <c r="M12" s="1296"/>
      <c r="AM12" s="1214">
        <v>0</v>
      </c>
      <c r="AN12" s="1214">
        <v>0</v>
      </c>
      <c r="AO12" s="1214">
        <v>0</v>
      </c>
      <c r="AP12" s="1214">
        <v>0</v>
      </c>
      <c r="AQ12" s="1214">
        <v>0</v>
      </c>
    </row>
    <row r="13" spans="1:43" s="1214" customFormat="1" ht="16.8">
      <c r="A13" s="1215"/>
      <c r="B13" s="1215" t="s">
        <v>2266</v>
      </c>
      <c r="C13" s="1215"/>
      <c r="D13" s="1215" t="s">
        <v>1337</v>
      </c>
      <c r="E13" s="1216" t="s">
        <v>2270</v>
      </c>
      <c r="F13" s="1215"/>
      <c r="G13" s="1215"/>
      <c r="H13" s="1217"/>
      <c r="I13" s="1296"/>
      <c r="J13" s="1296"/>
      <c r="K13" s="1296"/>
      <c r="L13" s="1296"/>
      <c r="M13" s="1296"/>
      <c r="AM13" s="1214">
        <v>0.57001000000000002</v>
      </c>
      <c r="AN13" s="1214">
        <v>0.65868000000000004</v>
      </c>
      <c r="AO13" s="1214">
        <v>0.64093999999999995</v>
      </c>
      <c r="AP13" s="1214">
        <v>0.66456999999999999</v>
      </c>
      <c r="AQ13" s="1214">
        <v>0.61523000000000005</v>
      </c>
    </row>
    <row r="14" spans="1:43" s="1214" customFormat="1" ht="16.8">
      <c r="A14" s="1215"/>
      <c r="B14" s="1215" t="s">
        <v>2266</v>
      </c>
      <c r="C14" s="1215"/>
      <c r="D14" s="1215" t="s">
        <v>1337</v>
      </c>
      <c r="E14" s="1216" t="s">
        <v>2271</v>
      </c>
      <c r="F14" s="1215"/>
      <c r="G14" s="1215"/>
      <c r="H14" s="1217"/>
      <c r="I14" s="1296"/>
      <c r="J14" s="1296"/>
      <c r="K14" s="1296"/>
      <c r="L14" s="1296"/>
      <c r="M14" s="1296"/>
      <c r="AM14" s="1214">
        <v>0</v>
      </c>
      <c r="AN14" s="1214">
        <v>0</v>
      </c>
      <c r="AO14" s="1214">
        <v>0</v>
      </c>
      <c r="AP14" s="1214">
        <v>0</v>
      </c>
      <c r="AQ14" s="1214">
        <v>0</v>
      </c>
    </row>
    <row r="15" spans="1:43" s="1214" customFormat="1" ht="16.8">
      <c r="A15" s="1215"/>
      <c r="B15" s="1215" t="s">
        <v>2266</v>
      </c>
      <c r="C15" s="1215"/>
      <c r="D15" s="1215" t="s">
        <v>1337</v>
      </c>
      <c r="E15" s="1216" t="s">
        <v>2272</v>
      </c>
      <c r="F15" s="1215"/>
      <c r="G15" s="1215"/>
      <c r="H15" s="1217"/>
      <c r="I15" s="1296"/>
      <c r="J15" s="1296"/>
      <c r="K15" s="1296"/>
      <c r="L15" s="1296"/>
      <c r="M15" s="1296"/>
      <c r="AM15" s="1214">
        <v>0</v>
      </c>
      <c r="AN15" s="1214">
        <v>0</v>
      </c>
      <c r="AO15" s="1214">
        <v>0</v>
      </c>
      <c r="AP15" s="1214">
        <v>0</v>
      </c>
      <c r="AQ15" s="1214">
        <v>0</v>
      </c>
    </row>
    <row r="16" spans="1:43" s="1214" customFormat="1" ht="16.8">
      <c r="A16" s="1215"/>
      <c r="B16" s="1218" t="s">
        <v>2266</v>
      </c>
      <c r="C16" s="1218"/>
      <c r="D16" s="1218" t="s">
        <v>1337</v>
      </c>
      <c r="E16" s="1219" t="s">
        <v>2273</v>
      </c>
      <c r="F16" s="1218"/>
      <c r="G16" s="1218"/>
      <c r="H16" s="1220"/>
      <c r="I16" s="1297"/>
      <c r="J16" s="1297"/>
      <c r="K16" s="1297"/>
      <c r="L16" s="1297"/>
      <c r="M16" s="1297"/>
      <c r="AM16" s="1214">
        <v>0.45669999999999999</v>
      </c>
      <c r="AN16" s="1214">
        <v>0.32285999999999998</v>
      </c>
      <c r="AO16" s="1214">
        <v>0.36942999999999998</v>
      </c>
      <c r="AP16" s="1214">
        <v>0.44368999999999997</v>
      </c>
      <c r="AQ16" s="1214">
        <v>0.51836000000000004</v>
      </c>
    </row>
    <row r="17" spans="1:43" s="1214" customFormat="1" ht="16.8">
      <c r="A17" s="1215"/>
      <c r="B17" s="1215" t="s">
        <v>2274</v>
      </c>
      <c r="C17" s="1215"/>
      <c r="D17" s="1215" t="s">
        <v>1337</v>
      </c>
      <c r="E17" s="1216" t="s">
        <v>2267</v>
      </c>
      <c r="F17" s="1215"/>
      <c r="G17" s="1215"/>
      <c r="H17" s="1217"/>
      <c r="I17" s="1296"/>
      <c r="J17" s="1296"/>
      <c r="K17" s="1296"/>
      <c r="L17" s="1296"/>
      <c r="M17" s="1296"/>
      <c r="AM17" s="1214">
        <v>0.92091999999999996</v>
      </c>
      <c r="AN17" s="1214">
        <v>0.92740999999999996</v>
      </c>
      <c r="AO17" s="1214">
        <v>0.91927000000000003</v>
      </c>
      <c r="AP17" s="1214">
        <v>0.87880000000000003</v>
      </c>
      <c r="AQ17" s="1214">
        <v>0.89095000000000002</v>
      </c>
    </row>
    <row r="18" spans="1:43" s="1214" customFormat="1" ht="16.8">
      <c r="A18" s="1215"/>
      <c r="B18" s="1215" t="s">
        <v>2274</v>
      </c>
      <c r="C18" s="1215"/>
      <c r="D18" s="1215" t="s">
        <v>1337</v>
      </c>
      <c r="E18" s="1216" t="s">
        <v>2269</v>
      </c>
      <c r="F18" s="1215"/>
      <c r="G18" s="1215"/>
      <c r="H18" s="1217"/>
      <c r="I18" s="1296"/>
      <c r="J18" s="1296"/>
      <c r="K18" s="1296"/>
      <c r="L18" s="1296"/>
      <c r="M18" s="1296"/>
      <c r="AM18" s="1214">
        <v>0.94843</v>
      </c>
      <c r="AN18" s="1214">
        <v>0.93854000000000004</v>
      </c>
      <c r="AO18" s="1214">
        <v>0.90883999999999998</v>
      </c>
      <c r="AP18" s="1214">
        <v>0.89154</v>
      </c>
      <c r="AQ18" s="1214">
        <v>0.88639999999999997</v>
      </c>
    </row>
    <row r="19" spans="1:43" s="1214" customFormat="1" ht="16.8">
      <c r="A19" s="1215"/>
      <c r="B19" s="1215" t="s">
        <v>2274</v>
      </c>
      <c r="C19" s="1215"/>
      <c r="D19" s="1215" t="s">
        <v>1337</v>
      </c>
      <c r="E19" s="1216" t="s">
        <v>2270</v>
      </c>
      <c r="F19" s="1215"/>
      <c r="G19" s="1215"/>
      <c r="H19" s="1217"/>
      <c r="I19" s="1296"/>
      <c r="J19" s="1296"/>
      <c r="K19" s="1296"/>
      <c r="L19" s="1296"/>
      <c r="M19" s="1296"/>
      <c r="AM19" s="1214">
        <v>0.39854000000000001</v>
      </c>
      <c r="AN19" s="1214">
        <v>0.30214000000000002</v>
      </c>
      <c r="AO19" s="1214">
        <v>0.31859999999999999</v>
      </c>
      <c r="AP19" s="1214">
        <v>0.29692000000000002</v>
      </c>
      <c r="AQ19" s="1214">
        <v>0.34469</v>
      </c>
    </row>
    <row r="20" spans="1:43" s="1214" customFormat="1" ht="16.8">
      <c r="A20" s="1215"/>
      <c r="B20" s="1215" t="s">
        <v>2274</v>
      </c>
      <c r="C20" s="1215"/>
      <c r="D20" s="1215" t="s">
        <v>1337</v>
      </c>
      <c r="E20" s="1216" t="s">
        <v>2271</v>
      </c>
      <c r="F20" s="1215"/>
      <c r="G20" s="1215"/>
      <c r="H20" s="1217"/>
      <c r="I20" s="1296"/>
      <c r="J20" s="1296"/>
      <c r="K20" s="1296"/>
      <c r="L20" s="1296"/>
      <c r="M20" s="1296"/>
      <c r="AM20" s="1214">
        <v>0</v>
      </c>
      <c r="AN20" s="1214">
        <v>0</v>
      </c>
      <c r="AO20" s="1214">
        <v>0</v>
      </c>
      <c r="AP20" s="1214">
        <v>0</v>
      </c>
      <c r="AQ20" s="1214">
        <v>0</v>
      </c>
    </row>
    <row r="21" spans="1:43" s="1214" customFormat="1" ht="16.8">
      <c r="A21" s="1215"/>
      <c r="B21" s="1215" t="s">
        <v>2274</v>
      </c>
      <c r="C21" s="1215"/>
      <c r="D21" s="1215" t="s">
        <v>1337</v>
      </c>
      <c r="E21" s="1216" t="s">
        <v>2272</v>
      </c>
      <c r="F21" s="1215"/>
      <c r="G21" s="1215"/>
      <c r="H21" s="1217"/>
      <c r="I21" s="1296"/>
      <c r="J21" s="1296"/>
      <c r="K21" s="1296"/>
      <c r="L21" s="1296"/>
      <c r="M21" s="1296"/>
      <c r="AM21" s="1214">
        <v>0</v>
      </c>
      <c r="AN21" s="1214">
        <v>0</v>
      </c>
      <c r="AO21" s="1214">
        <v>0</v>
      </c>
      <c r="AP21" s="1214">
        <v>0</v>
      </c>
      <c r="AQ21" s="1214">
        <v>0</v>
      </c>
    </row>
    <row r="22" spans="1:43" s="1214" customFormat="1" ht="16.8">
      <c r="A22" s="1215"/>
      <c r="B22" s="1218" t="s">
        <v>2274</v>
      </c>
      <c r="C22" s="1218"/>
      <c r="D22" s="1218" t="s">
        <v>1337</v>
      </c>
      <c r="E22" s="1219" t="s">
        <v>2273</v>
      </c>
      <c r="F22" s="1218"/>
      <c r="G22" s="1218"/>
      <c r="H22" s="1220"/>
      <c r="I22" s="1297"/>
      <c r="J22" s="1297"/>
      <c r="K22" s="1297"/>
      <c r="L22" s="1297"/>
      <c r="M22" s="1297"/>
      <c r="AM22" s="1214">
        <v>0.14717</v>
      </c>
      <c r="AN22" s="1214">
        <v>0.15761</v>
      </c>
      <c r="AO22" s="1214">
        <v>0.15298</v>
      </c>
      <c r="AP22" s="1214">
        <v>0.25076999999999999</v>
      </c>
      <c r="AQ22" s="1214">
        <v>0.21711</v>
      </c>
    </row>
    <row r="23" spans="1:43" s="1214" customFormat="1" ht="16.8">
      <c r="A23" s="1215"/>
      <c r="B23" s="1215" t="s">
        <v>2275</v>
      </c>
      <c r="C23" s="1215"/>
      <c r="D23" s="1215" t="s">
        <v>1337</v>
      </c>
      <c r="E23" s="1216" t="s">
        <v>2267</v>
      </c>
      <c r="F23" s="1215"/>
      <c r="G23" s="1215"/>
      <c r="H23" s="1217"/>
      <c r="I23" s="1296"/>
      <c r="J23" s="1296"/>
      <c r="K23" s="1296"/>
      <c r="L23" s="1296"/>
      <c r="M23" s="1296"/>
      <c r="AM23" s="1214">
        <v>5.9080000000000001E-2</v>
      </c>
      <c r="AN23" s="1214">
        <v>5.2589999999999998E-2</v>
      </c>
      <c r="AO23" s="1214">
        <v>6.0729999999999999E-2</v>
      </c>
      <c r="AP23" s="1214">
        <v>0.1012</v>
      </c>
      <c r="AQ23" s="1214">
        <v>8.9050000000000004E-2</v>
      </c>
    </row>
    <row r="24" spans="1:43" s="1214" customFormat="1" ht="16.8">
      <c r="A24" s="1215"/>
      <c r="B24" s="1215" t="s">
        <v>2275</v>
      </c>
      <c r="C24" s="1215"/>
      <c r="D24" s="1215" t="s">
        <v>1337</v>
      </c>
      <c r="E24" s="1216" t="s">
        <v>2269</v>
      </c>
      <c r="F24" s="1215"/>
      <c r="G24" s="1215"/>
      <c r="H24" s="1217"/>
      <c r="I24" s="1296"/>
      <c r="J24" s="1296"/>
      <c r="K24" s="1296"/>
      <c r="L24" s="1296"/>
      <c r="M24" s="1296"/>
      <c r="AM24" s="1214">
        <v>3.1570000000000001E-2</v>
      </c>
      <c r="AN24" s="1214">
        <v>3.8339999999999999E-2</v>
      </c>
      <c r="AO24" s="1214">
        <v>7.1160000000000001E-2</v>
      </c>
      <c r="AP24" s="1214">
        <v>8.8459999999999997E-2</v>
      </c>
      <c r="AQ24" s="1214">
        <v>9.3600000000000003E-2</v>
      </c>
    </row>
    <row r="25" spans="1:43" s="1214" customFormat="1" ht="16.8">
      <c r="A25" s="1215"/>
      <c r="B25" s="1215" t="s">
        <v>2275</v>
      </c>
      <c r="C25" s="1215"/>
      <c r="D25" s="1215" t="s">
        <v>1337</v>
      </c>
      <c r="E25" s="1216" t="s">
        <v>2270</v>
      </c>
      <c r="F25" s="1215"/>
      <c r="G25" s="1215"/>
      <c r="H25" s="1217"/>
      <c r="I25" s="1296"/>
      <c r="J25" s="1296"/>
      <c r="K25" s="1296"/>
      <c r="L25" s="1296"/>
      <c r="M25" s="1296"/>
      <c r="AM25" s="1214">
        <v>0</v>
      </c>
      <c r="AN25" s="1214">
        <v>0</v>
      </c>
      <c r="AO25" s="1214">
        <v>0</v>
      </c>
      <c r="AP25" s="1214">
        <v>0</v>
      </c>
      <c r="AQ25" s="1214">
        <v>0</v>
      </c>
    </row>
    <row r="26" spans="1:43" s="1214" customFormat="1" ht="16.8">
      <c r="A26" s="1215"/>
      <c r="B26" s="1215" t="s">
        <v>2275</v>
      </c>
      <c r="C26" s="1215"/>
      <c r="D26" s="1215" t="s">
        <v>1337</v>
      </c>
      <c r="E26" s="1216" t="s">
        <v>2271</v>
      </c>
      <c r="F26" s="1215"/>
      <c r="G26" s="1215"/>
      <c r="H26" s="1217"/>
      <c r="I26" s="1296"/>
      <c r="J26" s="1296"/>
      <c r="K26" s="1296"/>
      <c r="L26" s="1296"/>
      <c r="M26" s="1296"/>
      <c r="AM26" s="1214">
        <v>0</v>
      </c>
      <c r="AN26" s="1214">
        <v>0</v>
      </c>
      <c r="AO26" s="1214">
        <v>0</v>
      </c>
      <c r="AP26" s="1214">
        <v>0</v>
      </c>
      <c r="AQ26" s="1214">
        <v>0</v>
      </c>
    </row>
    <row r="27" spans="1:43" s="1214" customFormat="1" ht="16.8">
      <c r="A27" s="1215"/>
      <c r="B27" s="1215" t="s">
        <v>2275</v>
      </c>
      <c r="C27" s="1215"/>
      <c r="D27" s="1215" t="s">
        <v>1337</v>
      </c>
      <c r="E27" s="1216" t="s">
        <v>2272</v>
      </c>
      <c r="F27" s="1215"/>
      <c r="G27" s="1215"/>
      <c r="H27" s="1217"/>
      <c r="I27" s="1296"/>
      <c r="J27" s="1296"/>
      <c r="K27" s="1296"/>
      <c r="L27" s="1296"/>
      <c r="M27" s="1296"/>
      <c r="AM27" s="1214">
        <v>0</v>
      </c>
      <c r="AN27" s="1214">
        <v>0</v>
      </c>
      <c r="AO27" s="1214">
        <v>0</v>
      </c>
      <c r="AP27" s="1214">
        <v>0</v>
      </c>
      <c r="AQ27" s="1214">
        <v>0</v>
      </c>
    </row>
    <row r="28" spans="1:43" s="1214" customFormat="1" ht="16.8">
      <c r="A28" s="1215"/>
      <c r="B28" s="1218" t="s">
        <v>2275</v>
      </c>
      <c r="C28" s="1218"/>
      <c r="D28" s="1218" t="s">
        <v>1337</v>
      </c>
      <c r="E28" s="1219" t="s">
        <v>2273</v>
      </c>
      <c r="F28" s="1218"/>
      <c r="G28" s="1218"/>
      <c r="H28" s="1220"/>
      <c r="I28" s="1297"/>
      <c r="J28" s="1297"/>
      <c r="K28" s="1297"/>
      <c r="L28" s="1297"/>
      <c r="M28" s="1297"/>
      <c r="AM28" s="1214">
        <v>0.35849999999999999</v>
      </c>
      <c r="AN28" s="1214">
        <v>0.46799000000000002</v>
      </c>
      <c r="AO28" s="1214">
        <v>0.43070999999999998</v>
      </c>
      <c r="AP28" s="1214">
        <v>0.28502</v>
      </c>
      <c r="AQ28" s="1214">
        <v>0.24676000000000001</v>
      </c>
    </row>
    <row r="29" spans="1:43" s="1214" customFormat="1" ht="16.8">
      <c r="A29" s="1215"/>
      <c r="B29" s="1215" t="s">
        <v>2276</v>
      </c>
      <c r="C29" s="1215"/>
      <c r="D29" s="1215" t="s">
        <v>1337</v>
      </c>
      <c r="E29" s="1216" t="s">
        <v>2267</v>
      </c>
      <c r="F29" s="1215"/>
      <c r="G29" s="1215"/>
      <c r="H29" s="1217"/>
      <c r="I29" s="1296"/>
      <c r="J29" s="1296"/>
      <c r="K29" s="1296"/>
      <c r="L29" s="1296"/>
      <c r="M29" s="1296"/>
      <c r="AM29" s="1214">
        <v>0</v>
      </c>
      <c r="AN29" s="1214">
        <v>0</v>
      </c>
      <c r="AO29" s="1214">
        <v>0</v>
      </c>
      <c r="AP29" s="1214">
        <v>0</v>
      </c>
      <c r="AQ29" s="1214">
        <v>0</v>
      </c>
    </row>
    <row r="30" spans="1:43" s="1214" customFormat="1" ht="16.8">
      <c r="A30" s="1215"/>
      <c r="B30" s="1215" t="s">
        <v>2276</v>
      </c>
      <c r="C30" s="1215"/>
      <c r="D30" s="1215" t="s">
        <v>1337</v>
      </c>
      <c r="E30" s="1216" t="s">
        <v>2269</v>
      </c>
      <c r="F30" s="1215"/>
      <c r="G30" s="1215"/>
      <c r="H30" s="1217"/>
      <c r="I30" s="1296"/>
      <c r="J30" s="1296"/>
      <c r="K30" s="1296"/>
      <c r="L30" s="1296"/>
      <c r="M30" s="1296"/>
      <c r="AM30" s="1214">
        <v>0</v>
      </c>
      <c r="AN30" s="1214">
        <v>3.1099999999999999E-3</v>
      </c>
      <c r="AO30" s="1214">
        <v>0</v>
      </c>
      <c r="AP30" s="1214">
        <v>0</v>
      </c>
      <c r="AQ30" s="1214">
        <v>0</v>
      </c>
    </row>
    <row r="31" spans="1:43" s="1214" customFormat="1" ht="16.8">
      <c r="A31" s="1215"/>
      <c r="B31" s="1215" t="s">
        <v>2276</v>
      </c>
      <c r="C31" s="1215"/>
      <c r="D31" s="1215" t="s">
        <v>1337</v>
      </c>
      <c r="E31" s="1216" t="s">
        <v>2270</v>
      </c>
      <c r="F31" s="1215"/>
      <c r="G31" s="1215"/>
      <c r="H31" s="1217"/>
      <c r="I31" s="1296"/>
      <c r="J31" s="1296"/>
      <c r="K31" s="1296"/>
      <c r="L31" s="1296"/>
      <c r="M31" s="1296"/>
      <c r="AM31" s="1214">
        <v>3.1460000000000002E-2</v>
      </c>
      <c r="AN31" s="1214">
        <v>3.918E-2</v>
      </c>
      <c r="AO31" s="1214">
        <v>4.045E-2</v>
      </c>
      <c r="AP31" s="1214">
        <v>3.85E-2</v>
      </c>
      <c r="AQ31" s="1214">
        <v>4.0079999999999998E-2</v>
      </c>
    </row>
    <row r="32" spans="1:43" s="1214" customFormat="1" ht="16.8">
      <c r="A32" s="1215"/>
      <c r="B32" s="1215" t="s">
        <v>2276</v>
      </c>
      <c r="C32" s="1215"/>
      <c r="D32" s="1215" t="s">
        <v>1337</v>
      </c>
      <c r="E32" s="1216" t="s">
        <v>2271</v>
      </c>
      <c r="F32" s="1215"/>
      <c r="G32" s="1215"/>
      <c r="H32" s="1217"/>
      <c r="I32" s="1296"/>
      <c r="J32" s="1296"/>
      <c r="K32" s="1296"/>
      <c r="L32" s="1296"/>
      <c r="M32" s="1296"/>
      <c r="AM32" s="1214">
        <v>0</v>
      </c>
      <c r="AN32" s="1214">
        <v>0</v>
      </c>
      <c r="AO32" s="1214">
        <v>0</v>
      </c>
      <c r="AP32" s="1214">
        <v>0</v>
      </c>
      <c r="AQ32" s="1214">
        <v>0</v>
      </c>
    </row>
    <row r="33" spans="1:43" s="1214" customFormat="1" ht="16.8">
      <c r="A33" s="1215"/>
      <c r="B33" s="1215" t="s">
        <v>2276</v>
      </c>
      <c r="C33" s="1215"/>
      <c r="D33" s="1215" t="s">
        <v>1337</v>
      </c>
      <c r="E33" s="1216" t="s">
        <v>2272</v>
      </c>
      <c r="F33" s="1215"/>
      <c r="G33" s="1215"/>
      <c r="H33" s="1217"/>
      <c r="I33" s="1296"/>
      <c r="J33" s="1296"/>
      <c r="K33" s="1296"/>
      <c r="L33" s="1296"/>
      <c r="M33" s="1296"/>
      <c r="AM33" s="1214">
        <v>0</v>
      </c>
      <c r="AN33" s="1214">
        <v>0</v>
      </c>
      <c r="AO33" s="1214">
        <v>0</v>
      </c>
      <c r="AP33" s="1214">
        <v>0</v>
      </c>
      <c r="AQ33" s="1214">
        <v>0</v>
      </c>
    </row>
    <row r="34" spans="1:43" s="1214" customFormat="1" ht="16.8">
      <c r="A34" s="1215"/>
      <c r="B34" s="1218" t="s">
        <v>2276</v>
      </c>
      <c r="C34" s="1218"/>
      <c r="D34" s="1218" t="s">
        <v>1337</v>
      </c>
      <c r="E34" s="1219" t="s">
        <v>2273</v>
      </c>
      <c r="F34" s="1218"/>
      <c r="G34" s="1218"/>
      <c r="H34" s="1220"/>
      <c r="I34" s="1297"/>
      <c r="J34" s="1297"/>
      <c r="K34" s="1297"/>
      <c r="L34" s="1297"/>
      <c r="M34" s="1297"/>
      <c r="AM34" s="1214">
        <v>0</v>
      </c>
      <c r="AN34" s="1214">
        <v>0</v>
      </c>
      <c r="AO34" s="1214">
        <v>0</v>
      </c>
      <c r="AP34" s="1214">
        <v>0</v>
      </c>
      <c r="AQ34" s="1214">
        <v>0</v>
      </c>
    </row>
    <row r="35" spans="1:43" s="1214" customFormat="1" ht="16.8">
      <c r="A35" s="1215"/>
      <c r="B35" s="1215" t="s">
        <v>2277</v>
      </c>
      <c r="C35" s="1215"/>
      <c r="D35" s="1215" t="s">
        <v>1337</v>
      </c>
      <c r="E35" s="1216" t="s">
        <v>2267</v>
      </c>
      <c r="F35" s="1215"/>
      <c r="G35" s="1215"/>
      <c r="H35" s="1217"/>
      <c r="I35" s="1296"/>
      <c r="J35" s="1296"/>
      <c r="K35" s="1296"/>
      <c r="L35" s="1296"/>
      <c r="M35" s="1296"/>
      <c r="AM35" s="1214">
        <v>0</v>
      </c>
      <c r="AN35" s="1214">
        <v>0</v>
      </c>
      <c r="AO35" s="1214">
        <v>0</v>
      </c>
      <c r="AP35" s="1214">
        <v>0</v>
      </c>
      <c r="AQ35" s="1214">
        <v>0</v>
      </c>
    </row>
    <row r="36" spans="1:43" s="1214" customFormat="1" ht="16.8">
      <c r="A36" s="1215"/>
      <c r="B36" s="1215" t="s">
        <v>2277</v>
      </c>
      <c r="C36" s="1215"/>
      <c r="D36" s="1215" t="s">
        <v>1337</v>
      </c>
      <c r="E36" s="1216" t="s">
        <v>2269</v>
      </c>
      <c r="F36" s="1215"/>
      <c r="G36" s="1215"/>
      <c r="H36" s="1217"/>
      <c r="I36" s="1296"/>
      <c r="J36" s="1296"/>
      <c r="K36" s="1296"/>
      <c r="L36" s="1296"/>
      <c r="M36" s="1296"/>
      <c r="AM36" s="1214">
        <v>0</v>
      </c>
      <c r="AN36" s="1214">
        <v>0</v>
      </c>
      <c r="AO36" s="1214">
        <v>0</v>
      </c>
      <c r="AP36" s="1214">
        <v>0</v>
      </c>
      <c r="AQ36" s="1214">
        <v>0</v>
      </c>
    </row>
    <row r="37" spans="1:43" s="1214" customFormat="1" ht="16.8">
      <c r="A37" s="1215"/>
      <c r="B37" s="1215" t="s">
        <v>2277</v>
      </c>
      <c r="C37" s="1215"/>
      <c r="D37" s="1215" t="s">
        <v>1337</v>
      </c>
      <c r="E37" s="1216" t="s">
        <v>2270</v>
      </c>
      <c r="F37" s="1215"/>
      <c r="G37" s="1215"/>
      <c r="H37" s="1217"/>
      <c r="I37" s="1296"/>
      <c r="J37" s="1296"/>
      <c r="K37" s="1296"/>
      <c r="L37" s="1296"/>
      <c r="M37" s="1296"/>
      <c r="AM37" s="1214">
        <v>0</v>
      </c>
      <c r="AN37" s="1214">
        <v>0</v>
      </c>
      <c r="AO37" s="1214">
        <v>0</v>
      </c>
      <c r="AP37" s="1214">
        <v>0</v>
      </c>
      <c r="AQ37" s="1214">
        <v>0</v>
      </c>
    </row>
    <row r="38" spans="1:43" s="1214" customFormat="1" ht="16.8">
      <c r="A38" s="1215"/>
      <c r="B38" s="1215" t="s">
        <v>2277</v>
      </c>
      <c r="C38" s="1215"/>
      <c r="D38" s="1215" t="s">
        <v>1337</v>
      </c>
      <c r="E38" s="1216" t="s">
        <v>2271</v>
      </c>
      <c r="F38" s="1215"/>
      <c r="G38" s="1215"/>
      <c r="H38" s="1217"/>
      <c r="I38" s="1296"/>
      <c r="J38" s="1296"/>
      <c r="K38" s="1296"/>
      <c r="L38" s="1296"/>
      <c r="M38" s="1296"/>
      <c r="AM38" s="1214">
        <v>1</v>
      </c>
      <c r="AN38" s="1214">
        <v>1</v>
      </c>
      <c r="AO38" s="1214">
        <v>1</v>
      </c>
      <c r="AP38" s="1214">
        <v>1</v>
      </c>
      <c r="AQ38" s="1214">
        <v>1</v>
      </c>
    </row>
    <row r="39" spans="1:43" s="1214" customFormat="1" ht="16.8">
      <c r="A39" s="1215"/>
      <c r="B39" s="1215" t="s">
        <v>2277</v>
      </c>
      <c r="C39" s="1215"/>
      <c r="D39" s="1215" t="s">
        <v>1337</v>
      </c>
      <c r="E39" s="1216" t="s">
        <v>2272</v>
      </c>
      <c r="F39" s="1215"/>
      <c r="G39" s="1215"/>
      <c r="H39" s="1217"/>
      <c r="I39" s="1296"/>
      <c r="J39" s="1296"/>
      <c r="K39" s="1296"/>
      <c r="L39" s="1296"/>
      <c r="M39" s="1296"/>
      <c r="AM39" s="1214">
        <v>1</v>
      </c>
      <c r="AN39" s="1214">
        <v>1</v>
      </c>
      <c r="AO39" s="1214">
        <v>1</v>
      </c>
      <c r="AP39" s="1214">
        <v>1</v>
      </c>
      <c r="AQ39" s="1214">
        <v>1</v>
      </c>
    </row>
    <row r="40" spans="1:43" s="1214" customFormat="1" ht="16.8">
      <c r="A40" s="1215"/>
      <c r="B40" s="1218" t="s">
        <v>2277</v>
      </c>
      <c r="C40" s="1218"/>
      <c r="D40" s="1218" t="s">
        <v>1337</v>
      </c>
      <c r="E40" s="1219" t="s">
        <v>2273</v>
      </c>
      <c r="F40" s="1218"/>
      <c r="G40" s="1218"/>
      <c r="H40" s="1220"/>
      <c r="I40" s="1297"/>
      <c r="J40" s="1297"/>
      <c r="K40" s="1297"/>
      <c r="L40" s="1297"/>
      <c r="M40" s="1297"/>
      <c r="AM40" s="1214">
        <v>0</v>
      </c>
      <c r="AN40" s="1214">
        <v>0</v>
      </c>
      <c r="AO40" s="1214">
        <v>0</v>
      </c>
      <c r="AP40" s="1214">
        <v>0</v>
      </c>
      <c r="AQ40" s="1214">
        <v>0</v>
      </c>
    </row>
    <row r="41" spans="1:43" s="1214" customFormat="1" ht="16.8">
      <c r="A41" s="1215"/>
      <c r="B41" s="1215" t="s">
        <v>2278</v>
      </c>
      <c r="C41" s="1215"/>
      <c r="D41" s="1215" t="s">
        <v>1337</v>
      </c>
      <c r="E41" s="1216" t="s">
        <v>2267</v>
      </c>
      <c r="F41" s="1215"/>
      <c r="G41" s="1215"/>
      <c r="H41" s="1217"/>
      <c r="I41" s="1296"/>
      <c r="J41" s="1296"/>
      <c r="K41" s="1296"/>
      <c r="L41" s="1296"/>
      <c r="M41" s="1296"/>
      <c r="AM41" s="1214">
        <v>0.02</v>
      </c>
      <c r="AN41" s="1214">
        <v>0.02</v>
      </c>
      <c r="AO41" s="1214">
        <v>0.02</v>
      </c>
      <c r="AP41" s="1214">
        <v>0.02</v>
      </c>
      <c r="AQ41" s="1214">
        <v>0.02</v>
      </c>
    </row>
    <row r="42" spans="1:43" s="1214" customFormat="1" ht="16.8">
      <c r="A42" s="1215"/>
      <c r="B42" s="1215" t="s">
        <v>2278</v>
      </c>
      <c r="C42" s="1215"/>
      <c r="D42" s="1215" t="s">
        <v>1337</v>
      </c>
      <c r="E42" s="1216" t="s">
        <v>2269</v>
      </c>
      <c r="F42" s="1215"/>
      <c r="G42" s="1215"/>
      <c r="H42" s="1217"/>
      <c r="I42" s="1296"/>
      <c r="J42" s="1296"/>
      <c r="K42" s="1296"/>
      <c r="L42" s="1296"/>
      <c r="M42" s="1296"/>
      <c r="AM42" s="1214">
        <v>0.02</v>
      </c>
      <c r="AN42" s="1214">
        <v>0.02</v>
      </c>
      <c r="AO42" s="1214">
        <v>0.02</v>
      </c>
      <c r="AP42" s="1214">
        <v>0.02</v>
      </c>
      <c r="AQ42" s="1214">
        <v>0.02</v>
      </c>
    </row>
    <row r="43" spans="1:43" s="1214" customFormat="1" ht="16.8">
      <c r="A43" s="1215"/>
      <c r="B43" s="1215" t="s">
        <v>2278</v>
      </c>
      <c r="C43" s="1215"/>
      <c r="D43" s="1215" t="s">
        <v>1337</v>
      </c>
      <c r="E43" s="1216" t="s">
        <v>2270</v>
      </c>
      <c r="F43" s="1215"/>
      <c r="G43" s="1215"/>
      <c r="H43" s="1217"/>
      <c r="I43" s="1296"/>
      <c r="J43" s="1296"/>
      <c r="K43" s="1296"/>
      <c r="L43" s="1296"/>
      <c r="M43" s="1296"/>
      <c r="AM43" s="1214">
        <v>0</v>
      </c>
      <c r="AN43" s="1214">
        <v>0</v>
      </c>
      <c r="AO43" s="1214">
        <v>0</v>
      </c>
      <c r="AP43" s="1214">
        <v>0</v>
      </c>
      <c r="AQ43" s="1214">
        <v>0</v>
      </c>
    </row>
    <row r="44" spans="1:43" s="1214" customFormat="1" ht="16.8">
      <c r="A44" s="1215"/>
      <c r="B44" s="1215" t="s">
        <v>2278</v>
      </c>
      <c r="C44" s="1215"/>
      <c r="D44" s="1215" t="s">
        <v>1337</v>
      </c>
      <c r="E44" s="1216" t="s">
        <v>2271</v>
      </c>
      <c r="F44" s="1215"/>
      <c r="G44" s="1215"/>
      <c r="H44" s="1217"/>
      <c r="I44" s="1296"/>
      <c r="J44" s="1296"/>
      <c r="K44" s="1296"/>
      <c r="L44" s="1296"/>
      <c r="M44" s="1296"/>
      <c r="AM44" s="1214">
        <v>0</v>
      </c>
      <c r="AN44" s="1214">
        <v>0</v>
      </c>
      <c r="AO44" s="1214">
        <v>0</v>
      </c>
      <c r="AP44" s="1214">
        <v>0</v>
      </c>
      <c r="AQ44" s="1214">
        <v>0</v>
      </c>
    </row>
    <row r="45" spans="1:43" s="1214" customFormat="1" ht="16.8">
      <c r="A45" s="1215"/>
      <c r="B45" s="1215" t="s">
        <v>2278</v>
      </c>
      <c r="C45" s="1215"/>
      <c r="D45" s="1215" t="s">
        <v>1337</v>
      </c>
      <c r="E45" s="1216" t="s">
        <v>2272</v>
      </c>
      <c r="F45" s="1215"/>
      <c r="G45" s="1215"/>
      <c r="H45" s="1217"/>
      <c r="I45" s="1296"/>
      <c r="J45" s="1296"/>
      <c r="K45" s="1296"/>
      <c r="L45" s="1296"/>
      <c r="M45" s="1296"/>
      <c r="AM45" s="1214">
        <v>0</v>
      </c>
      <c r="AN45" s="1214">
        <v>0</v>
      </c>
      <c r="AO45" s="1214">
        <v>0</v>
      </c>
      <c r="AP45" s="1214">
        <v>0</v>
      </c>
      <c r="AQ45" s="1214">
        <v>0</v>
      </c>
    </row>
    <row r="46" spans="1:43" s="1214" customFormat="1" ht="16.8">
      <c r="A46" s="1215"/>
      <c r="B46" s="1215" t="s">
        <v>2278</v>
      </c>
      <c r="C46" s="1215"/>
      <c r="D46" s="1215" t="s">
        <v>1337</v>
      </c>
      <c r="E46" s="1216" t="s">
        <v>2273</v>
      </c>
      <c r="F46" s="1215"/>
      <c r="G46" s="1215"/>
      <c r="H46" s="1217"/>
      <c r="I46" s="1296"/>
      <c r="J46" s="1296"/>
      <c r="K46" s="1296"/>
      <c r="L46" s="1296"/>
      <c r="M46" s="1296"/>
      <c r="AM46" s="1214">
        <v>3.7620000000000001E-2</v>
      </c>
      <c r="AN46" s="1214">
        <v>5.1540000000000002E-2</v>
      </c>
      <c r="AO46" s="1214">
        <v>4.6870000000000002E-2</v>
      </c>
      <c r="AP46" s="1214">
        <v>2.051E-2</v>
      </c>
      <c r="AQ46" s="1214">
        <v>1.7760000000000001E-2</v>
      </c>
    </row>
    <row r="47" spans="1:43" s="1214" customFormat="1" ht="16.8">
      <c r="A47" s="1215"/>
      <c r="B47" s="1215"/>
      <c r="C47" s="1215"/>
      <c r="D47" s="1215"/>
      <c r="E47" s="1215"/>
      <c r="F47" s="1215"/>
      <c r="G47" s="1215"/>
      <c r="H47" s="1217"/>
      <c r="I47" s="1217"/>
      <c r="J47" s="1217"/>
      <c r="K47" s="1217"/>
      <c r="L47" s="1217"/>
      <c r="M47" s="1217"/>
    </row>
    <row r="48" spans="1:43" s="1214" customFormat="1" ht="16.8">
      <c r="A48" s="706" t="s">
        <v>2279</v>
      </c>
      <c r="B48" s="706"/>
      <c r="C48" s="706"/>
      <c r="D48" s="706"/>
      <c r="E48" s="706"/>
      <c r="F48" s="706"/>
      <c r="G48" s="706"/>
      <c r="H48" s="706"/>
      <c r="I48" s="706"/>
      <c r="J48" s="706"/>
      <c r="K48" s="706"/>
      <c r="L48" s="706"/>
      <c r="M48" s="706"/>
    </row>
    <row r="49" spans="1:13" s="1214" customFormat="1" ht="16.8">
      <c r="A49" s="1215"/>
      <c r="B49" s="1215"/>
      <c r="C49" s="1215"/>
      <c r="D49" s="1215"/>
      <c r="E49" s="1215"/>
      <c r="F49" s="1215"/>
      <c r="G49" s="1215"/>
      <c r="H49" s="1217"/>
      <c r="I49" s="1217"/>
      <c r="J49" s="1217"/>
      <c r="K49" s="1217"/>
      <c r="L49" s="1217"/>
      <c r="M49" s="1217"/>
    </row>
    <row r="50" spans="1:13" s="1214" customFormat="1" ht="16.8">
      <c r="A50" s="1215"/>
      <c r="B50" s="1215" t="s">
        <v>2267</v>
      </c>
      <c r="C50" s="1215"/>
      <c r="D50" s="1215" t="s">
        <v>1361</v>
      </c>
      <c r="E50" s="1215"/>
      <c r="F50" s="1215"/>
      <c r="G50" s="1215"/>
      <c r="H50" s="1217"/>
      <c r="I50" s="1221">
        <f>'4.1 TO PCFM Input Summary'!H46+'4.1 TO PCFM Input Summary'!H54</f>
        <v>0</v>
      </c>
      <c r="J50" s="1221">
        <f>'4.1 TO PCFM Input Summary'!I46+'4.1 TO PCFM Input Summary'!I54</f>
        <v>0</v>
      </c>
      <c r="K50" s="1221">
        <f>'4.1 TO PCFM Input Summary'!J46+'4.1 TO PCFM Input Summary'!J54</f>
        <v>0</v>
      </c>
      <c r="L50" s="1221">
        <f>'4.1 TO PCFM Input Summary'!K46+'4.1 TO PCFM Input Summary'!K54</f>
        <v>0</v>
      </c>
      <c r="M50" s="1221">
        <f>'4.1 TO PCFM Input Summary'!L46+'4.1 TO PCFM Input Summary'!L54</f>
        <v>0</v>
      </c>
    </row>
    <row r="51" spans="1:13" s="1214" customFormat="1" ht="16.8">
      <c r="A51" s="1215"/>
      <c r="B51" s="1215" t="s">
        <v>2269</v>
      </c>
      <c r="C51" s="1215"/>
      <c r="D51" s="1215" t="s">
        <v>1361</v>
      </c>
      <c r="E51" s="1215"/>
      <c r="F51" s="1215"/>
      <c r="G51" s="1215"/>
      <c r="H51" s="1217"/>
      <c r="I51" s="1221">
        <f>'4.1 TO PCFM Input Summary'!H47+'4.1 TO PCFM Input Summary'!H55</f>
        <v>0</v>
      </c>
      <c r="J51" s="1221">
        <f>'4.1 TO PCFM Input Summary'!I47+'4.1 TO PCFM Input Summary'!I55</f>
        <v>0</v>
      </c>
      <c r="K51" s="1221">
        <f>'4.1 TO PCFM Input Summary'!J47+'4.1 TO PCFM Input Summary'!J55</f>
        <v>0</v>
      </c>
      <c r="L51" s="1221">
        <f>'4.1 TO PCFM Input Summary'!K47+'4.1 TO PCFM Input Summary'!K55</f>
        <v>0</v>
      </c>
      <c r="M51" s="1221">
        <f>'4.1 TO PCFM Input Summary'!L47+'4.1 TO PCFM Input Summary'!L55</f>
        <v>0</v>
      </c>
    </row>
    <row r="52" spans="1:13" s="1214" customFormat="1" ht="16.8">
      <c r="A52" s="1215"/>
      <c r="B52" s="1215" t="s">
        <v>2270</v>
      </c>
      <c r="C52" s="1215"/>
      <c r="D52" s="1215" t="s">
        <v>1361</v>
      </c>
      <c r="E52" s="1215"/>
      <c r="F52" s="1215"/>
      <c r="G52" s="1215"/>
      <c r="H52" s="1217"/>
      <c r="I52" s="1221">
        <f>'4.1 TO PCFM Input Summary'!H48+'4.1 TO PCFM Input Summary'!H56</f>
        <v>0</v>
      </c>
      <c r="J52" s="1221">
        <f>'4.1 TO PCFM Input Summary'!I48+'4.1 TO PCFM Input Summary'!I56</f>
        <v>0</v>
      </c>
      <c r="K52" s="1221">
        <f>'4.1 TO PCFM Input Summary'!J48+'4.1 TO PCFM Input Summary'!J56</f>
        <v>0</v>
      </c>
      <c r="L52" s="1221">
        <f>'4.1 TO PCFM Input Summary'!K48+'4.1 TO PCFM Input Summary'!K56</f>
        <v>0</v>
      </c>
      <c r="M52" s="1221">
        <f>'4.1 TO PCFM Input Summary'!L48+'4.1 TO PCFM Input Summary'!L56</f>
        <v>0</v>
      </c>
    </row>
    <row r="53" spans="1:13" s="1214" customFormat="1" ht="16.8">
      <c r="A53" s="1215"/>
      <c r="B53" s="1215" t="s">
        <v>2280</v>
      </c>
      <c r="C53" s="1215"/>
      <c r="D53" s="1215" t="s">
        <v>1361</v>
      </c>
      <c r="E53" s="1215"/>
      <c r="F53" s="1215"/>
      <c r="G53" s="1215"/>
      <c r="H53" s="1217"/>
      <c r="I53" s="1221">
        <f>'4.1 TO PCFM Input Summary'!H49+'4.1 TO PCFM Input Summary'!H57</f>
        <v>0</v>
      </c>
      <c r="J53" s="1221">
        <f>'4.1 TO PCFM Input Summary'!I49+'4.1 TO PCFM Input Summary'!I57</f>
        <v>0</v>
      </c>
      <c r="K53" s="1221">
        <f>'4.1 TO PCFM Input Summary'!J49+'4.1 TO PCFM Input Summary'!J57</f>
        <v>0</v>
      </c>
      <c r="L53" s="1221">
        <f>'4.1 TO PCFM Input Summary'!K49+'4.1 TO PCFM Input Summary'!K57</f>
        <v>0</v>
      </c>
      <c r="M53" s="1221">
        <f>'4.1 TO PCFM Input Summary'!L49+'4.1 TO PCFM Input Summary'!L57</f>
        <v>0</v>
      </c>
    </row>
    <row r="54" spans="1:13" s="1214" customFormat="1" ht="16.8">
      <c r="A54" s="1215"/>
      <c r="B54" s="1215" t="s">
        <v>2272</v>
      </c>
      <c r="C54" s="1215"/>
      <c r="D54" s="1215" t="s">
        <v>1361</v>
      </c>
      <c r="E54" s="1215"/>
      <c r="F54" s="1215"/>
      <c r="G54" s="1215"/>
      <c r="H54" s="1217"/>
      <c r="I54" s="1221">
        <f>'4.1 TO PCFM Input Summary'!H50+'4.1 TO PCFM Input Summary'!H58</f>
        <v>0</v>
      </c>
      <c r="J54" s="1221">
        <f>'4.1 TO PCFM Input Summary'!I50+'4.1 TO PCFM Input Summary'!I58</f>
        <v>0</v>
      </c>
      <c r="K54" s="1221">
        <f>'4.1 TO PCFM Input Summary'!J50+'4.1 TO PCFM Input Summary'!J58</f>
        <v>0</v>
      </c>
      <c r="L54" s="1221">
        <f>'4.1 TO PCFM Input Summary'!K50+'4.1 TO PCFM Input Summary'!K58</f>
        <v>0</v>
      </c>
      <c r="M54" s="1221">
        <f>'4.1 TO PCFM Input Summary'!L50+'4.1 TO PCFM Input Summary'!L58</f>
        <v>0</v>
      </c>
    </row>
    <row r="55" spans="1:13" s="1214" customFormat="1" ht="16.8">
      <c r="A55" s="1215"/>
      <c r="B55" s="1215" t="s">
        <v>2273</v>
      </c>
      <c r="C55" s="1215"/>
      <c r="D55" s="1215" t="s">
        <v>1361</v>
      </c>
      <c r="E55" s="1215"/>
      <c r="F55" s="1215"/>
      <c r="G55" s="1215"/>
      <c r="H55" s="1217"/>
      <c r="I55" s="1221">
        <f>'4.1 TO PCFM Input Summary'!H51+'4.1 TO PCFM Input Summary'!H59</f>
        <v>0</v>
      </c>
      <c r="J55" s="1221">
        <f>'4.1 TO PCFM Input Summary'!I51+'4.1 TO PCFM Input Summary'!I59</f>
        <v>0</v>
      </c>
      <c r="K55" s="1221">
        <f>'4.1 TO PCFM Input Summary'!J51+'4.1 TO PCFM Input Summary'!J59</f>
        <v>0</v>
      </c>
      <c r="L55" s="1221">
        <f>'4.1 TO PCFM Input Summary'!K51+'4.1 TO PCFM Input Summary'!K59</f>
        <v>0</v>
      </c>
      <c r="M55" s="1221">
        <f>'4.1 TO PCFM Input Summary'!L51+'4.1 TO PCFM Input Summary'!L59</f>
        <v>0</v>
      </c>
    </row>
    <row r="56" spans="1:13" s="1214" customFormat="1" ht="16.8">
      <c r="A56" s="1215"/>
      <c r="B56" s="1215" t="s">
        <v>2281</v>
      </c>
      <c r="C56" s="1215"/>
      <c r="D56" s="1215"/>
      <c r="E56" s="1215"/>
      <c r="F56" s="1215"/>
      <c r="G56" s="1215"/>
      <c r="H56" s="1217"/>
      <c r="I56" s="1222">
        <f>SUM(I50:I55)</f>
        <v>0</v>
      </c>
      <c r="J56" s="1222">
        <f t="shared" ref="J56:M56" si="0">SUM(J50:J55)</f>
        <v>0</v>
      </c>
      <c r="K56" s="1222">
        <f t="shared" si="0"/>
        <v>0</v>
      </c>
      <c r="L56" s="1222">
        <f t="shared" si="0"/>
        <v>0</v>
      </c>
      <c r="M56" s="1222">
        <f t="shared" si="0"/>
        <v>0</v>
      </c>
    </row>
    <row r="57" spans="1:13" s="1214" customFormat="1" ht="16.8">
      <c r="A57" s="1215"/>
      <c r="B57" s="1215"/>
      <c r="C57" s="1215"/>
      <c r="D57" s="1215"/>
      <c r="E57" s="1215"/>
      <c r="F57" s="1215"/>
      <c r="G57" s="1215"/>
      <c r="H57" s="1217"/>
      <c r="I57" s="1215"/>
      <c r="J57" s="1215"/>
      <c r="K57" s="1215"/>
      <c r="L57" s="1215"/>
      <c r="M57" s="1215"/>
    </row>
    <row r="58" spans="1:13" s="1214" customFormat="1" ht="16.8">
      <c r="A58" s="1215"/>
      <c r="B58" s="1215"/>
      <c r="C58" s="1215"/>
      <c r="D58" s="1215"/>
      <c r="E58" s="1215"/>
      <c r="F58" s="1215"/>
      <c r="G58" s="1215"/>
      <c r="H58" s="1217"/>
      <c r="I58" s="1215"/>
      <c r="J58" s="1215"/>
      <c r="K58" s="1215"/>
      <c r="L58" s="1215"/>
      <c r="M58" s="1215"/>
    </row>
    <row r="59" spans="1:13" s="1214" customFormat="1" ht="16.8">
      <c r="A59" s="1215"/>
      <c r="B59" s="1215"/>
      <c r="C59" s="1215"/>
      <c r="D59" s="1215"/>
      <c r="E59" s="1215"/>
      <c r="F59" s="1215"/>
      <c r="G59" s="1215"/>
      <c r="H59" s="1217"/>
      <c r="I59" s="1217"/>
      <c r="J59" s="1217"/>
      <c r="K59" s="1217"/>
      <c r="L59" s="1217"/>
      <c r="M59" s="1217"/>
    </row>
    <row r="60" spans="1:13" s="1214" customFormat="1" ht="16.8">
      <c r="A60" s="1215"/>
      <c r="B60" s="1215" t="s">
        <v>2266</v>
      </c>
      <c r="C60" s="1215"/>
      <c r="D60" s="1215" t="s">
        <v>1361</v>
      </c>
      <c r="E60" s="1216" t="s">
        <v>2267</v>
      </c>
      <c r="F60" s="1215"/>
      <c r="G60" s="1215"/>
      <c r="H60" s="1217"/>
      <c r="I60" s="1221">
        <f>INDEX($I$50:$I$55, MATCH($E60, $B$50:$B$55, 0)) * I11</f>
        <v>0</v>
      </c>
      <c r="J60" s="1221">
        <f>INDEX($J$50:$J$55, MATCH($E60, $B$50:$B$55, 0)) * J11</f>
        <v>0</v>
      </c>
      <c r="K60" s="1221">
        <f>INDEX($K$50:$K$55, MATCH($E60, $B$50:$B$55, 0)) * K11</f>
        <v>0</v>
      </c>
      <c r="L60" s="1221">
        <f>INDEX($L$50:$L$55, MATCH($E60, $B$50:$B$55, 0)) * L11</f>
        <v>0</v>
      </c>
      <c r="M60" s="1221">
        <f>INDEX($M$50:$M$55, MATCH($E60, $B$50:$B$55, 0)) * M11</f>
        <v>0</v>
      </c>
    </row>
    <row r="61" spans="1:13" s="1214" customFormat="1" ht="16.8">
      <c r="A61" s="1215"/>
      <c r="B61" s="1215" t="s">
        <v>2266</v>
      </c>
      <c r="C61" s="1215"/>
      <c r="D61" s="1215" t="s">
        <v>1361</v>
      </c>
      <c r="E61" s="1216" t="s">
        <v>2269</v>
      </c>
      <c r="F61" s="1215"/>
      <c r="G61" s="1215"/>
      <c r="H61" s="1217"/>
      <c r="I61" s="1221">
        <f t="shared" ref="I61:I95" si="1">INDEX($I$50:$I$55, MATCH($E61, $B$50:$B$55, 0)) * I12</f>
        <v>0</v>
      </c>
      <c r="J61" s="1221">
        <f t="shared" ref="J61:J64" si="2">INDEX($J$50:$J$55, MATCH($E61, $B$50:$B$55, 0)) * J12</f>
        <v>0</v>
      </c>
      <c r="K61" s="1221">
        <f t="shared" ref="K61:K64" si="3">INDEX($K$50:$K$55, MATCH($E61, $B$50:$B$55, 0)) * K12</f>
        <v>0</v>
      </c>
      <c r="L61" s="1221">
        <f t="shared" ref="L61:L64" si="4">INDEX($L$50:$L$55, MATCH($E61, $B$50:$B$55, 0)) * L12</f>
        <v>0</v>
      </c>
      <c r="M61" s="1221">
        <f t="shared" ref="M61:M95" si="5">INDEX($M$50:$M$55, MATCH($E61, $B$50:$B$55, 0)) * M12</f>
        <v>0</v>
      </c>
    </row>
    <row r="62" spans="1:13" s="1214" customFormat="1" ht="16.8">
      <c r="A62" s="1215"/>
      <c r="B62" s="1215" t="s">
        <v>2266</v>
      </c>
      <c r="C62" s="1215"/>
      <c r="D62" s="1215" t="s">
        <v>1361</v>
      </c>
      <c r="E62" s="1216" t="s">
        <v>2270</v>
      </c>
      <c r="F62" s="1215"/>
      <c r="G62" s="1215"/>
      <c r="H62" s="1217"/>
      <c r="I62" s="1221">
        <f t="shared" si="1"/>
        <v>0</v>
      </c>
      <c r="J62" s="1221">
        <f t="shared" si="2"/>
        <v>0</v>
      </c>
      <c r="K62" s="1221">
        <f t="shared" si="3"/>
        <v>0</v>
      </c>
      <c r="L62" s="1221">
        <f t="shared" si="4"/>
        <v>0</v>
      </c>
      <c r="M62" s="1221">
        <f t="shared" si="5"/>
        <v>0</v>
      </c>
    </row>
    <row r="63" spans="1:13" s="1214" customFormat="1" ht="16.8">
      <c r="A63" s="1215"/>
      <c r="B63" s="1215" t="s">
        <v>2266</v>
      </c>
      <c r="C63" s="1215"/>
      <c r="D63" s="1215" t="s">
        <v>1361</v>
      </c>
      <c r="E63" s="1216" t="s">
        <v>2280</v>
      </c>
      <c r="F63" s="1215"/>
      <c r="G63" s="1215"/>
      <c r="H63" s="1217"/>
      <c r="I63" s="1221">
        <f t="shared" si="1"/>
        <v>0</v>
      </c>
      <c r="J63" s="1221">
        <f t="shared" si="2"/>
        <v>0</v>
      </c>
      <c r="K63" s="1221">
        <f t="shared" si="3"/>
        <v>0</v>
      </c>
      <c r="L63" s="1221">
        <f t="shared" si="4"/>
        <v>0</v>
      </c>
      <c r="M63" s="1221">
        <f t="shared" si="5"/>
        <v>0</v>
      </c>
    </row>
    <row r="64" spans="1:13" s="1214" customFormat="1" ht="16.8">
      <c r="A64" s="1215"/>
      <c r="B64" s="1215" t="s">
        <v>2266</v>
      </c>
      <c r="C64" s="1215"/>
      <c r="D64" s="1215" t="s">
        <v>1361</v>
      </c>
      <c r="E64" s="1216" t="s">
        <v>2272</v>
      </c>
      <c r="F64" s="1215"/>
      <c r="G64" s="1215"/>
      <c r="H64" s="1217"/>
      <c r="I64" s="1221">
        <f t="shared" si="1"/>
        <v>0</v>
      </c>
      <c r="J64" s="1221">
        <f t="shared" si="2"/>
        <v>0</v>
      </c>
      <c r="K64" s="1221">
        <f t="shared" si="3"/>
        <v>0</v>
      </c>
      <c r="L64" s="1221">
        <f t="shared" si="4"/>
        <v>0</v>
      </c>
      <c r="M64" s="1221">
        <f t="shared" si="5"/>
        <v>0</v>
      </c>
    </row>
    <row r="65" spans="1:15" s="1214" customFormat="1" ht="16.8">
      <c r="A65" s="1215"/>
      <c r="B65" s="1218" t="s">
        <v>2266</v>
      </c>
      <c r="C65" s="1218"/>
      <c r="D65" s="1218" t="s">
        <v>1361</v>
      </c>
      <c r="E65" s="1219" t="s">
        <v>2273</v>
      </c>
      <c r="F65" s="1218"/>
      <c r="G65" s="1218"/>
      <c r="H65" s="1220"/>
      <c r="I65" s="1223">
        <f t="shared" si="1"/>
        <v>0</v>
      </c>
      <c r="J65" s="1223">
        <f>INDEX($J$50:$J$55, MATCH($E65, $B$50:$B$55, 0)) * J16</f>
        <v>0</v>
      </c>
      <c r="K65" s="1223">
        <f>INDEX($K$50:$K$55, MATCH($E65, $B$50:$B$55, 0)) * K16</f>
        <v>0</v>
      </c>
      <c r="L65" s="1223">
        <f>INDEX($L$50:$L$55, MATCH($E65, $B$50:$B$55, 0)) * L16</f>
        <v>0</v>
      </c>
      <c r="M65" s="1223">
        <f t="shared" si="5"/>
        <v>0</v>
      </c>
    </row>
    <row r="66" spans="1:15" s="1214" customFormat="1" ht="16.8">
      <c r="A66" s="1215"/>
      <c r="B66" s="1215" t="s">
        <v>2274</v>
      </c>
      <c r="C66" s="1215"/>
      <c r="D66" s="1215" t="s">
        <v>1361</v>
      </c>
      <c r="E66" s="1216" t="s">
        <v>2267</v>
      </c>
      <c r="F66" s="1215"/>
      <c r="G66" s="1215"/>
      <c r="H66" s="1217"/>
      <c r="I66" s="1221">
        <f t="shared" si="1"/>
        <v>0</v>
      </c>
      <c r="J66" s="1221">
        <f t="shared" ref="J66:J95" si="6">INDEX($J$50:$J$55, MATCH($E66, $B$50:$B$55, 0)) * J17</f>
        <v>0</v>
      </c>
      <c r="K66" s="1221">
        <f t="shared" ref="K66:K95" si="7">INDEX($K$50:$K$55, MATCH($E66, $B$50:$B$55, 0)) * K17</f>
        <v>0</v>
      </c>
      <c r="L66" s="1221">
        <f t="shared" ref="L66:L95" si="8">INDEX($L$50:$L$55, MATCH($E66, $B$50:$B$55, 0)) * L17</f>
        <v>0</v>
      </c>
      <c r="M66" s="1221">
        <f t="shared" si="5"/>
        <v>0</v>
      </c>
    </row>
    <row r="67" spans="1:15" s="1214" customFormat="1" ht="16.8">
      <c r="A67" s="1215"/>
      <c r="B67" s="1215" t="s">
        <v>2274</v>
      </c>
      <c r="C67" s="1215"/>
      <c r="D67" s="1215" t="s">
        <v>1361</v>
      </c>
      <c r="E67" s="1216" t="s">
        <v>2269</v>
      </c>
      <c r="F67" s="1215"/>
      <c r="G67" s="1215"/>
      <c r="H67" s="1217"/>
      <c r="I67" s="1221">
        <f t="shared" si="1"/>
        <v>0</v>
      </c>
      <c r="J67" s="1221">
        <f>INDEX($J$50:$J$55, MATCH($E67, $B$50:$B$55, 0)) * J18</f>
        <v>0</v>
      </c>
      <c r="K67" s="1221">
        <f t="shared" si="7"/>
        <v>0</v>
      </c>
      <c r="L67" s="1221">
        <f t="shared" si="8"/>
        <v>0</v>
      </c>
      <c r="M67" s="1221">
        <f t="shared" si="5"/>
        <v>0</v>
      </c>
    </row>
    <row r="68" spans="1:15" s="1214" customFormat="1" ht="16.8">
      <c r="A68" s="1215"/>
      <c r="B68" s="1215" t="s">
        <v>2274</v>
      </c>
      <c r="C68" s="1215"/>
      <c r="D68" s="1215" t="s">
        <v>1361</v>
      </c>
      <c r="E68" s="1216" t="s">
        <v>2270</v>
      </c>
      <c r="F68" s="1215"/>
      <c r="G68" s="1215"/>
      <c r="H68" s="1217"/>
      <c r="I68" s="1221">
        <f t="shared" si="1"/>
        <v>0</v>
      </c>
      <c r="J68" s="1221">
        <f t="shared" si="6"/>
        <v>0</v>
      </c>
      <c r="K68" s="1221">
        <f t="shared" si="7"/>
        <v>0</v>
      </c>
      <c r="L68" s="1221">
        <f t="shared" si="8"/>
        <v>0</v>
      </c>
      <c r="M68" s="1221">
        <f t="shared" si="5"/>
        <v>0</v>
      </c>
    </row>
    <row r="69" spans="1:15" s="1214" customFormat="1" ht="16.8">
      <c r="A69" s="1215"/>
      <c r="B69" s="1215" t="s">
        <v>2274</v>
      </c>
      <c r="C69" s="1215"/>
      <c r="D69" s="1215" t="s">
        <v>1361</v>
      </c>
      <c r="E69" s="1216" t="s">
        <v>2280</v>
      </c>
      <c r="F69" s="1215"/>
      <c r="G69" s="1215"/>
      <c r="H69" s="1217"/>
      <c r="I69" s="1221">
        <f t="shared" si="1"/>
        <v>0</v>
      </c>
      <c r="J69" s="1221">
        <f t="shared" si="6"/>
        <v>0</v>
      </c>
      <c r="K69" s="1221">
        <f t="shared" si="7"/>
        <v>0</v>
      </c>
      <c r="L69" s="1221">
        <f t="shared" si="8"/>
        <v>0</v>
      </c>
      <c r="M69" s="1221">
        <f t="shared" si="5"/>
        <v>0</v>
      </c>
    </row>
    <row r="70" spans="1:15" s="1214" customFormat="1" ht="16.8">
      <c r="A70" s="1215"/>
      <c r="B70" s="1215" t="s">
        <v>2274</v>
      </c>
      <c r="C70" s="1215"/>
      <c r="D70" s="1215" t="s">
        <v>1361</v>
      </c>
      <c r="E70" s="1216" t="s">
        <v>2272</v>
      </c>
      <c r="F70" s="1215"/>
      <c r="G70" s="1215"/>
      <c r="H70" s="1217"/>
      <c r="I70" s="1221">
        <f t="shared" si="1"/>
        <v>0</v>
      </c>
      <c r="J70" s="1221">
        <f t="shared" si="6"/>
        <v>0</v>
      </c>
      <c r="K70" s="1221">
        <f t="shared" si="7"/>
        <v>0</v>
      </c>
      <c r="L70" s="1221">
        <f t="shared" si="8"/>
        <v>0</v>
      </c>
      <c r="M70" s="1221">
        <f t="shared" si="5"/>
        <v>0</v>
      </c>
      <c r="O70" s="1224"/>
    </row>
    <row r="71" spans="1:15" s="1214" customFormat="1" ht="16.8">
      <c r="A71" s="1215"/>
      <c r="B71" s="1218" t="s">
        <v>2274</v>
      </c>
      <c r="C71" s="1218"/>
      <c r="D71" s="1218" t="s">
        <v>1361</v>
      </c>
      <c r="E71" s="1219" t="s">
        <v>2273</v>
      </c>
      <c r="F71" s="1218"/>
      <c r="G71" s="1218"/>
      <c r="H71" s="1220"/>
      <c r="I71" s="1223">
        <f t="shared" si="1"/>
        <v>0</v>
      </c>
      <c r="J71" s="1223">
        <f t="shared" si="6"/>
        <v>0</v>
      </c>
      <c r="K71" s="1223">
        <f t="shared" si="7"/>
        <v>0</v>
      </c>
      <c r="L71" s="1223">
        <f t="shared" si="8"/>
        <v>0</v>
      </c>
      <c r="M71" s="1223">
        <f t="shared" si="5"/>
        <v>0</v>
      </c>
    </row>
    <row r="72" spans="1:15" s="1214" customFormat="1" ht="16.8">
      <c r="A72" s="1215"/>
      <c r="B72" s="1215" t="s">
        <v>2275</v>
      </c>
      <c r="C72" s="1215"/>
      <c r="D72" s="1215" t="s">
        <v>1361</v>
      </c>
      <c r="E72" s="1216" t="s">
        <v>2267</v>
      </c>
      <c r="F72" s="1215"/>
      <c r="G72" s="1215"/>
      <c r="H72" s="1217"/>
      <c r="I72" s="1221">
        <f t="shared" si="1"/>
        <v>0</v>
      </c>
      <c r="J72" s="1221">
        <f t="shared" si="6"/>
        <v>0</v>
      </c>
      <c r="K72" s="1221">
        <f t="shared" si="7"/>
        <v>0</v>
      </c>
      <c r="L72" s="1221">
        <f t="shared" si="8"/>
        <v>0</v>
      </c>
      <c r="M72" s="1221">
        <f t="shared" si="5"/>
        <v>0</v>
      </c>
    </row>
    <row r="73" spans="1:15" s="1214" customFormat="1" ht="16.8">
      <c r="A73" s="1215"/>
      <c r="B73" s="1215" t="s">
        <v>2275</v>
      </c>
      <c r="C73" s="1215"/>
      <c r="D73" s="1215" t="s">
        <v>1361</v>
      </c>
      <c r="E73" s="1216" t="s">
        <v>2269</v>
      </c>
      <c r="F73" s="1215"/>
      <c r="G73" s="1215"/>
      <c r="H73" s="1217"/>
      <c r="I73" s="1221">
        <f t="shared" si="1"/>
        <v>0</v>
      </c>
      <c r="J73" s="1221">
        <f t="shared" si="6"/>
        <v>0</v>
      </c>
      <c r="K73" s="1221">
        <f t="shared" si="7"/>
        <v>0</v>
      </c>
      <c r="L73" s="1221">
        <f t="shared" si="8"/>
        <v>0</v>
      </c>
      <c r="M73" s="1221">
        <f t="shared" si="5"/>
        <v>0</v>
      </c>
    </row>
    <row r="74" spans="1:15" s="1214" customFormat="1" ht="16.8">
      <c r="A74" s="1215"/>
      <c r="B74" s="1215" t="s">
        <v>2275</v>
      </c>
      <c r="C74" s="1215"/>
      <c r="D74" s="1215" t="s">
        <v>1361</v>
      </c>
      <c r="E74" s="1216" t="s">
        <v>2270</v>
      </c>
      <c r="F74" s="1215"/>
      <c r="G74" s="1215"/>
      <c r="H74" s="1217"/>
      <c r="I74" s="1221">
        <f t="shared" si="1"/>
        <v>0</v>
      </c>
      <c r="J74" s="1221">
        <f t="shared" si="6"/>
        <v>0</v>
      </c>
      <c r="K74" s="1221">
        <f t="shared" si="7"/>
        <v>0</v>
      </c>
      <c r="L74" s="1221">
        <f t="shared" si="8"/>
        <v>0</v>
      </c>
      <c r="M74" s="1221">
        <f t="shared" si="5"/>
        <v>0</v>
      </c>
    </row>
    <row r="75" spans="1:15" s="1214" customFormat="1" ht="16.8">
      <c r="A75" s="1215"/>
      <c r="B75" s="1215" t="s">
        <v>2275</v>
      </c>
      <c r="C75" s="1215"/>
      <c r="D75" s="1215" t="s">
        <v>1361</v>
      </c>
      <c r="E75" s="1216" t="s">
        <v>2280</v>
      </c>
      <c r="F75" s="1215"/>
      <c r="G75" s="1215"/>
      <c r="H75" s="1217"/>
      <c r="I75" s="1221">
        <f t="shared" si="1"/>
        <v>0</v>
      </c>
      <c r="J75" s="1221">
        <f t="shared" si="6"/>
        <v>0</v>
      </c>
      <c r="K75" s="1221">
        <f t="shared" si="7"/>
        <v>0</v>
      </c>
      <c r="L75" s="1221">
        <f t="shared" si="8"/>
        <v>0</v>
      </c>
      <c r="M75" s="1221">
        <f t="shared" si="5"/>
        <v>0</v>
      </c>
    </row>
    <row r="76" spans="1:15" s="1214" customFormat="1" ht="16.8">
      <c r="A76" s="1215"/>
      <c r="B76" s="1215" t="s">
        <v>2275</v>
      </c>
      <c r="C76" s="1215"/>
      <c r="D76" s="1215" t="s">
        <v>1361</v>
      </c>
      <c r="E76" s="1216" t="s">
        <v>2272</v>
      </c>
      <c r="F76" s="1215"/>
      <c r="G76" s="1215"/>
      <c r="H76" s="1217"/>
      <c r="I76" s="1221">
        <f t="shared" si="1"/>
        <v>0</v>
      </c>
      <c r="J76" s="1221">
        <f t="shared" si="6"/>
        <v>0</v>
      </c>
      <c r="K76" s="1221">
        <f t="shared" si="7"/>
        <v>0</v>
      </c>
      <c r="L76" s="1221">
        <f t="shared" si="8"/>
        <v>0</v>
      </c>
      <c r="M76" s="1221">
        <f t="shared" si="5"/>
        <v>0</v>
      </c>
    </row>
    <row r="77" spans="1:15" s="1214" customFormat="1" ht="16.8">
      <c r="A77" s="1215"/>
      <c r="B77" s="1218" t="s">
        <v>2275</v>
      </c>
      <c r="C77" s="1218"/>
      <c r="D77" s="1218" t="s">
        <v>1361</v>
      </c>
      <c r="E77" s="1219" t="s">
        <v>2273</v>
      </c>
      <c r="F77" s="1218"/>
      <c r="G77" s="1218"/>
      <c r="H77" s="1220"/>
      <c r="I77" s="1223">
        <f t="shared" si="1"/>
        <v>0</v>
      </c>
      <c r="J77" s="1223">
        <f t="shared" si="6"/>
        <v>0</v>
      </c>
      <c r="K77" s="1223">
        <f t="shared" si="7"/>
        <v>0</v>
      </c>
      <c r="L77" s="1223">
        <f t="shared" si="8"/>
        <v>0</v>
      </c>
      <c r="M77" s="1223">
        <f t="shared" si="5"/>
        <v>0</v>
      </c>
    </row>
    <row r="78" spans="1:15" s="1214" customFormat="1" ht="16.8">
      <c r="A78" s="1215"/>
      <c r="B78" s="1215" t="s">
        <v>2276</v>
      </c>
      <c r="C78" s="1215"/>
      <c r="D78" s="1215" t="s">
        <v>1361</v>
      </c>
      <c r="E78" s="1216" t="s">
        <v>2267</v>
      </c>
      <c r="F78" s="1215"/>
      <c r="G78" s="1215"/>
      <c r="H78" s="1217"/>
      <c r="I78" s="1221">
        <f t="shared" si="1"/>
        <v>0</v>
      </c>
      <c r="J78" s="1221">
        <f t="shared" si="6"/>
        <v>0</v>
      </c>
      <c r="K78" s="1221">
        <f t="shared" si="7"/>
        <v>0</v>
      </c>
      <c r="L78" s="1221">
        <f t="shared" si="8"/>
        <v>0</v>
      </c>
      <c r="M78" s="1221">
        <f t="shared" si="5"/>
        <v>0</v>
      </c>
    </row>
    <row r="79" spans="1:15" s="1214" customFormat="1" ht="16.8">
      <c r="A79" s="1215"/>
      <c r="B79" s="1215" t="s">
        <v>2276</v>
      </c>
      <c r="C79" s="1215"/>
      <c r="D79" s="1215" t="s">
        <v>1361</v>
      </c>
      <c r="E79" s="1216" t="s">
        <v>2269</v>
      </c>
      <c r="F79" s="1215"/>
      <c r="G79" s="1215"/>
      <c r="H79" s="1217"/>
      <c r="I79" s="1221">
        <f t="shared" si="1"/>
        <v>0</v>
      </c>
      <c r="J79" s="1221">
        <f t="shared" si="6"/>
        <v>0</v>
      </c>
      <c r="K79" s="1221">
        <f t="shared" si="7"/>
        <v>0</v>
      </c>
      <c r="L79" s="1221">
        <f t="shared" si="8"/>
        <v>0</v>
      </c>
      <c r="M79" s="1221">
        <f t="shared" si="5"/>
        <v>0</v>
      </c>
    </row>
    <row r="80" spans="1:15" s="1214" customFormat="1" ht="16.8">
      <c r="A80" s="1215"/>
      <c r="B80" s="1215" t="s">
        <v>2276</v>
      </c>
      <c r="C80" s="1215"/>
      <c r="D80" s="1215" t="s">
        <v>1361</v>
      </c>
      <c r="E80" s="1216" t="s">
        <v>2270</v>
      </c>
      <c r="F80" s="1215"/>
      <c r="G80" s="1215"/>
      <c r="H80" s="1217"/>
      <c r="I80" s="1221">
        <f t="shared" si="1"/>
        <v>0</v>
      </c>
      <c r="J80" s="1221">
        <f t="shared" si="6"/>
        <v>0</v>
      </c>
      <c r="K80" s="1221">
        <f t="shared" si="7"/>
        <v>0</v>
      </c>
      <c r="L80" s="1221">
        <f t="shared" si="8"/>
        <v>0</v>
      </c>
      <c r="M80" s="1221">
        <f t="shared" si="5"/>
        <v>0</v>
      </c>
    </row>
    <row r="81" spans="1:13" s="1214" customFormat="1" ht="16.8">
      <c r="A81" s="1215"/>
      <c r="B81" s="1215" t="s">
        <v>2276</v>
      </c>
      <c r="C81" s="1215"/>
      <c r="D81" s="1215" t="s">
        <v>1361</v>
      </c>
      <c r="E81" s="1216" t="s">
        <v>2280</v>
      </c>
      <c r="F81" s="1215"/>
      <c r="G81" s="1215"/>
      <c r="H81" s="1217"/>
      <c r="I81" s="1221">
        <f t="shared" si="1"/>
        <v>0</v>
      </c>
      <c r="J81" s="1221">
        <f t="shared" si="6"/>
        <v>0</v>
      </c>
      <c r="K81" s="1221">
        <f t="shared" si="7"/>
        <v>0</v>
      </c>
      <c r="L81" s="1221">
        <f t="shared" si="8"/>
        <v>0</v>
      </c>
      <c r="M81" s="1221">
        <f t="shared" si="5"/>
        <v>0</v>
      </c>
    </row>
    <row r="82" spans="1:13" s="1214" customFormat="1" ht="16.8">
      <c r="A82" s="1215"/>
      <c r="B82" s="1215" t="s">
        <v>2276</v>
      </c>
      <c r="C82" s="1215"/>
      <c r="D82" s="1215" t="s">
        <v>1361</v>
      </c>
      <c r="E82" s="1216" t="s">
        <v>2272</v>
      </c>
      <c r="F82" s="1215"/>
      <c r="G82" s="1215"/>
      <c r="H82" s="1217"/>
      <c r="I82" s="1221">
        <f t="shared" si="1"/>
        <v>0</v>
      </c>
      <c r="J82" s="1221">
        <f t="shared" si="6"/>
        <v>0</v>
      </c>
      <c r="K82" s="1221">
        <f t="shared" si="7"/>
        <v>0</v>
      </c>
      <c r="L82" s="1221">
        <f t="shared" si="8"/>
        <v>0</v>
      </c>
      <c r="M82" s="1221">
        <f t="shared" si="5"/>
        <v>0</v>
      </c>
    </row>
    <row r="83" spans="1:13" s="1214" customFormat="1" ht="16.8">
      <c r="A83" s="1215"/>
      <c r="B83" s="1218" t="s">
        <v>2276</v>
      </c>
      <c r="C83" s="1218"/>
      <c r="D83" s="1218" t="s">
        <v>1361</v>
      </c>
      <c r="E83" s="1219" t="s">
        <v>2273</v>
      </c>
      <c r="F83" s="1218"/>
      <c r="G83" s="1218"/>
      <c r="H83" s="1220"/>
      <c r="I83" s="1223">
        <f t="shared" si="1"/>
        <v>0</v>
      </c>
      <c r="J83" s="1223">
        <f t="shared" si="6"/>
        <v>0</v>
      </c>
      <c r="K83" s="1223">
        <f t="shared" si="7"/>
        <v>0</v>
      </c>
      <c r="L83" s="1223">
        <f t="shared" si="8"/>
        <v>0</v>
      </c>
      <c r="M83" s="1223">
        <f t="shared" si="5"/>
        <v>0</v>
      </c>
    </row>
    <row r="84" spans="1:13" s="1214" customFormat="1" ht="16.8">
      <c r="A84" s="1215"/>
      <c r="B84" s="1215" t="s">
        <v>2277</v>
      </c>
      <c r="C84" s="1215"/>
      <c r="D84" s="1215" t="s">
        <v>1361</v>
      </c>
      <c r="E84" s="1216" t="s">
        <v>2267</v>
      </c>
      <c r="F84" s="1215"/>
      <c r="G84" s="1215"/>
      <c r="H84" s="1217"/>
      <c r="I84" s="1221">
        <f t="shared" si="1"/>
        <v>0</v>
      </c>
      <c r="J84" s="1221">
        <f t="shared" si="6"/>
        <v>0</v>
      </c>
      <c r="K84" s="1221">
        <f t="shared" si="7"/>
        <v>0</v>
      </c>
      <c r="L84" s="1221">
        <f t="shared" si="8"/>
        <v>0</v>
      </c>
      <c r="M84" s="1221">
        <f t="shared" si="5"/>
        <v>0</v>
      </c>
    </row>
    <row r="85" spans="1:13" s="1214" customFormat="1" ht="16.8">
      <c r="A85" s="1215"/>
      <c r="B85" s="1215" t="s">
        <v>2277</v>
      </c>
      <c r="C85" s="1215"/>
      <c r="D85" s="1215" t="s">
        <v>1361</v>
      </c>
      <c r="E85" s="1216" t="s">
        <v>2269</v>
      </c>
      <c r="F85" s="1215"/>
      <c r="G85" s="1215"/>
      <c r="H85" s="1217"/>
      <c r="I85" s="1221">
        <f t="shared" si="1"/>
        <v>0</v>
      </c>
      <c r="J85" s="1221">
        <f t="shared" si="6"/>
        <v>0</v>
      </c>
      <c r="K85" s="1221">
        <f t="shared" si="7"/>
        <v>0</v>
      </c>
      <c r="L85" s="1221">
        <f t="shared" si="8"/>
        <v>0</v>
      </c>
      <c r="M85" s="1221">
        <f t="shared" si="5"/>
        <v>0</v>
      </c>
    </row>
    <row r="86" spans="1:13" s="1214" customFormat="1" ht="16.8">
      <c r="A86" s="1215"/>
      <c r="B86" s="1215" t="s">
        <v>2277</v>
      </c>
      <c r="C86" s="1215"/>
      <c r="D86" s="1215" t="s">
        <v>1361</v>
      </c>
      <c r="E86" s="1216" t="s">
        <v>2270</v>
      </c>
      <c r="F86" s="1215"/>
      <c r="G86" s="1215"/>
      <c r="H86" s="1217"/>
      <c r="I86" s="1221">
        <f t="shared" si="1"/>
        <v>0</v>
      </c>
      <c r="J86" s="1221">
        <f t="shared" si="6"/>
        <v>0</v>
      </c>
      <c r="K86" s="1221">
        <f t="shared" si="7"/>
        <v>0</v>
      </c>
      <c r="L86" s="1221">
        <f t="shared" si="8"/>
        <v>0</v>
      </c>
      <c r="M86" s="1221">
        <f t="shared" si="5"/>
        <v>0</v>
      </c>
    </row>
    <row r="87" spans="1:13" s="1214" customFormat="1" ht="16.8">
      <c r="A87" s="1215"/>
      <c r="B87" s="1215" t="s">
        <v>2277</v>
      </c>
      <c r="C87" s="1215"/>
      <c r="D87" s="1215" t="s">
        <v>1361</v>
      </c>
      <c r="E87" s="1216" t="s">
        <v>2280</v>
      </c>
      <c r="F87" s="1215"/>
      <c r="G87" s="1215"/>
      <c r="H87" s="1217"/>
      <c r="I87" s="1221">
        <f t="shared" si="1"/>
        <v>0</v>
      </c>
      <c r="J87" s="1221">
        <f t="shared" si="6"/>
        <v>0</v>
      </c>
      <c r="K87" s="1221">
        <f t="shared" si="7"/>
        <v>0</v>
      </c>
      <c r="L87" s="1221">
        <f t="shared" si="8"/>
        <v>0</v>
      </c>
      <c r="M87" s="1221">
        <f t="shared" si="5"/>
        <v>0</v>
      </c>
    </row>
    <row r="88" spans="1:13" s="1214" customFormat="1" ht="16.8">
      <c r="A88" s="1215"/>
      <c r="B88" s="1215" t="s">
        <v>2277</v>
      </c>
      <c r="C88" s="1215"/>
      <c r="D88" s="1215" t="s">
        <v>1361</v>
      </c>
      <c r="E88" s="1216" t="s">
        <v>2272</v>
      </c>
      <c r="F88" s="1215"/>
      <c r="G88" s="1215"/>
      <c r="H88" s="1217"/>
      <c r="I88" s="1221">
        <f t="shared" si="1"/>
        <v>0</v>
      </c>
      <c r="J88" s="1221">
        <f t="shared" si="6"/>
        <v>0</v>
      </c>
      <c r="K88" s="1221">
        <f t="shared" si="7"/>
        <v>0</v>
      </c>
      <c r="L88" s="1221">
        <f t="shared" si="8"/>
        <v>0</v>
      </c>
      <c r="M88" s="1221">
        <f t="shared" si="5"/>
        <v>0</v>
      </c>
    </row>
    <row r="89" spans="1:13" s="1214" customFormat="1" ht="16.8">
      <c r="A89" s="1215"/>
      <c r="B89" s="1218" t="s">
        <v>2277</v>
      </c>
      <c r="C89" s="1218"/>
      <c r="D89" s="1218" t="s">
        <v>1361</v>
      </c>
      <c r="E89" s="1219" t="s">
        <v>2273</v>
      </c>
      <c r="F89" s="1218"/>
      <c r="G89" s="1218"/>
      <c r="H89" s="1220"/>
      <c r="I89" s="1223">
        <f t="shared" si="1"/>
        <v>0</v>
      </c>
      <c r="J89" s="1223">
        <f t="shared" si="6"/>
        <v>0</v>
      </c>
      <c r="K89" s="1223">
        <f t="shared" si="7"/>
        <v>0</v>
      </c>
      <c r="L89" s="1223">
        <f t="shared" si="8"/>
        <v>0</v>
      </c>
      <c r="M89" s="1223">
        <f t="shared" si="5"/>
        <v>0</v>
      </c>
    </row>
    <row r="90" spans="1:13" s="1214" customFormat="1" ht="16.8">
      <c r="A90" s="1215"/>
      <c r="B90" s="1215" t="s">
        <v>2278</v>
      </c>
      <c r="C90" s="1215"/>
      <c r="D90" s="1215" t="s">
        <v>1361</v>
      </c>
      <c r="E90" s="1216" t="s">
        <v>2267</v>
      </c>
      <c r="F90" s="1215"/>
      <c r="G90" s="1215"/>
      <c r="H90" s="1217"/>
      <c r="I90" s="1221">
        <f t="shared" si="1"/>
        <v>0</v>
      </c>
      <c r="J90" s="1221">
        <f t="shared" si="6"/>
        <v>0</v>
      </c>
      <c r="K90" s="1221">
        <f t="shared" si="7"/>
        <v>0</v>
      </c>
      <c r="L90" s="1221">
        <f t="shared" si="8"/>
        <v>0</v>
      </c>
      <c r="M90" s="1221">
        <f t="shared" si="5"/>
        <v>0</v>
      </c>
    </row>
    <row r="91" spans="1:13" s="1214" customFormat="1" ht="16.8">
      <c r="A91" s="1215"/>
      <c r="B91" s="1215" t="s">
        <v>2278</v>
      </c>
      <c r="C91" s="1215"/>
      <c r="D91" s="1215" t="s">
        <v>1361</v>
      </c>
      <c r="E91" s="1216" t="s">
        <v>2269</v>
      </c>
      <c r="F91" s="1215"/>
      <c r="G91" s="1215"/>
      <c r="H91" s="1217"/>
      <c r="I91" s="1221">
        <f t="shared" si="1"/>
        <v>0</v>
      </c>
      <c r="J91" s="1221">
        <f t="shared" si="6"/>
        <v>0</v>
      </c>
      <c r="K91" s="1221">
        <f t="shared" si="7"/>
        <v>0</v>
      </c>
      <c r="L91" s="1221">
        <f t="shared" si="8"/>
        <v>0</v>
      </c>
      <c r="M91" s="1221">
        <f t="shared" si="5"/>
        <v>0</v>
      </c>
    </row>
    <row r="92" spans="1:13" s="1214" customFormat="1" ht="16.8">
      <c r="A92" s="1215"/>
      <c r="B92" s="1215" t="s">
        <v>2278</v>
      </c>
      <c r="C92" s="1215"/>
      <c r="D92" s="1215" t="s">
        <v>1361</v>
      </c>
      <c r="E92" s="1216" t="s">
        <v>2270</v>
      </c>
      <c r="F92" s="1215"/>
      <c r="G92" s="1215"/>
      <c r="H92" s="1217"/>
      <c r="I92" s="1221">
        <f t="shared" si="1"/>
        <v>0</v>
      </c>
      <c r="J92" s="1221">
        <f t="shared" si="6"/>
        <v>0</v>
      </c>
      <c r="K92" s="1221">
        <f t="shared" si="7"/>
        <v>0</v>
      </c>
      <c r="L92" s="1221">
        <f t="shared" si="8"/>
        <v>0</v>
      </c>
      <c r="M92" s="1221">
        <f t="shared" si="5"/>
        <v>0</v>
      </c>
    </row>
    <row r="93" spans="1:13" s="1214" customFormat="1" ht="16.8">
      <c r="A93" s="1215"/>
      <c r="B93" s="1215" t="s">
        <v>2278</v>
      </c>
      <c r="C93" s="1215"/>
      <c r="D93" s="1215" t="s">
        <v>1361</v>
      </c>
      <c r="E93" s="1216" t="s">
        <v>2280</v>
      </c>
      <c r="F93" s="1215"/>
      <c r="G93" s="1215"/>
      <c r="H93" s="1217"/>
      <c r="I93" s="1221">
        <f t="shared" si="1"/>
        <v>0</v>
      </c>
      <c r="J93" s="1221">
        <f t="shared" si="6"/>
        <v>0</v>
      </c>
      <c r="K93" s="1221">
        <f t="shared" si="7"/>
        <v>0</v>
      </c>
      <c r="L93" s="1221">
        <f t="shared" si="8"/>
        <v>0</v>
      </c>
      <c r="M93" s="1221">
        <f t="shared" si="5"/>
        <v>0</v>
      </c>
    </row>
    <row r="94" spans="1:13" s="1214" customFormat="1" ht="16.8">
      <c r="A94" s="1215"/>
      <c r="B94" s="1215" t="s">
        <v>2278</v>
      </c>
      <c r="C94" s="1215"/>
      <c r="D94" s="1215" t="s">
        <v>1361</v>
      </c>
      <c r="E94" s="1216" t="s">
        <v>2272</v>
      </c>
      <c r="F94" s="1215"/>
      <c r="G94" s="1215"/>
      <c r="H94" s="1217"/>
      <c r="I94" s="1221">
        <f t="shared" si="1"/>
        <v>0</v>
      </c>
      <c r="J94" s="1221">
        <f t="shared" si="6"/>
        <v>0</v>
      </c>
      <c r="K94" s="1221">
        <f t="shared" si="7"/>
        <v>0</v>
      </c>
      <c r="L94" s="1221">
        <f t="shared" si="8"/>
        <v>0</v>
      </c>
      <c r="M94" s="1221">
        <f t="shared" si="5"/>
        <v>0</v>
      </c>
    </row>
    <row r="95" spans="1:13" s="1214" customFormat="1" ht="16.8">
      <c r="A95" s="1215"/>
      <c r="B95" s="1215" t="s">
        <v>2278</v>
      </c>
      <c r="C95" s="1215"/>
      <c r="D95" s="1215" t="s">
        <v>1361</v>
      </c>
      <c r="E95" s="1216" t="s">
        <v>2273</v>
      </c>
      <c r="F95" s="1215"/>
      <c r="G95" s="1215"/>
      <c r="H95" s="1217"/>
      <c r="I95" s="1223">
        <f t="shared" si="1"/>
        <v>0</v>
      </c>
      <c r="J95" s="1223">
        <f t="shared" si="6"/>
        <v>0</v>
      </c>
      <c r="K95" s="1223">
        <f t="shared" si="7"/>
        <v>0</v>
      </c>
      <c r="L95" s="1223">
        <f t="shared" si="8"/>
        <v>0</v>
      </c>
      <c r="M95" s="1223">
        <f t="shared" si="5"/>
        <v>0</v>
      </c>
    </row>
    <row r="96" spans="1:13" s="1214" customFormat="1" ht="16.8">
      <c r="A96" s="1215"/>
      <c r="B96" s="1215"/>
      <c r="C96" s="1215"/>
      <c r="D96" s="1215"/>
      <c r="E96" s="1215"/>
      <c r="F96" s="1215"/>
      <c r="G96" s="1215"/>
      <c r="H96" s="1225"/>
      <c r="I96" s="1215"/>
      <c r="J96" s="1215"/>
      <c r="K96" s="1215"/>
      <c r="L96" s="1215"/>
      <c r="M96" s="1215"/>
    </row>
    <row r="97" spans="1:13" s="1214" customFormat="1" ht="16.8">
      <c r="A97" s="706" t="s">
        <v>2282</v>
      </c>
      <c r="B97" s="706"/>
      <c r="C97" s="706"/>
      <c r="D97" s="706"/>
      <c r="E97" s="706"/>
      <c r="F97" s="706"/>
      <c r="G97" s="706"/>
      <c r="H97" s="706"/>
      <c r="I97" s="706"/>
      <c r="J97" s="706"/>
      <c r="K97" s="706"/>
      <c r="L97" s="706"/>
      <c r="M97" s="706"/>
    </row>
    <row r="98" spans="1:13" s="1214" customFormat="1" ht="16.8">
      <c r="A98" s="1215"/>
      <c r="B98" s="1215"/>
      <c r="C98" s="1215"/>
      <c r="D98" s="1215"/>
      <c r="E98" s="1215"/>
      <c r="F98" s="1215"/>
      <c r="G98" s="1215"/>
      <c r="H98" s="1217"/>
      <c r="I98" s="1217"/>
      <c r="J98" s="1217"/>
      <c r="K98" s="1217"/>
      <c r="L98" s="1217"/>
      <c r="M98" s="1217"/>
    </row>
    <row r="99" spans="1:13" s="1214" customFormat="1" ht="16.8">
      <c r="A99" s="1215"/>
      <c r="B99" s="1215" t="s">
        <v>2266</v>
      </c>
      <c r="C99" s="1215"/>
      <c r="D99" s="1215" t="s">
        <v>1337</v>
      </c>
      <c r="E99" s="1215"/>
      <c r="F99" s="1215"/>
      <c r="G99" s="1215"/>
      <c r="H99" s="1217"/>
      <c r="I99" s="707" cm="1">
        <f t="array" ref="I99">IFERROR(SUMPRODUCT(($I$60:$I$95) * ($B$60:$B$95 =$B99)) /$I$56,0)</f>
        <v>0</v>
      </c>
      <c r="J99" s="707" cm="1">
        <f t="array" ref="J99">IFERROR(SUMPRODUCT(($J$60:$J$95) * ($B$60:$B$95 =$B99)) /$J$56,0)</f>
        <v>0</v>
      </c>
      <c r="K99" s="707" cm="1">
        <f t="array" ref="K99">IFERROR(SUMPRODUCT(($K$60:$K$95) * ($B$60:$B$95 =$B99)) /$K$56,0)</f>
        <v>0</v>
      </c>
      <c r="L99" s="707" cm="1">
        <f t="array" ref="L99">IFERROR(SUMPRODUCT(($L$60:$L$95) * ($B$60:$B$95 =$B99)) /$L$56,0)</f>
        <v>0</v>
      </c>
      <c r="M99" s="707" cm="1">
        <f t="array" ref="M99">IFERROR(SUMPRODUCT(($M$60:$M$95) * ($B$60:$B$95 =$B99)) /$M$56,0)</f>
        <v>0</v>
      </c>
    </row>
    <row r="100" spans="1:13" s="1214" customFormat="1" ht="16.8">
      <c r="A100" s="1215"/>
      <c r="B100" s="1215" t="s">
        <v>2274</v>
      </c>
      <c r="C100" s="1215"/>
      <c r="D100" s="1215" t="s">
        <v>1337</v>
      </c>
      <c r="E100" s="1215"/>
      <c r="F100" s="1215"/>
      <c r="G100" s="1215"/>
      <c r="H100" s="1217"/>
      <c r="I100" s="707" cm="1">
        <f t="array" ref="I100">IFERROR(SUMPRODUCT(($I$60:$I$95) * ($B$60:$B$95 =$B100)) /$I$56,0)</f>
        <v>0</v>
      </c>
      <c r="J100" s="707" cm="1">
        <f t="array" ref="J100">IFERROR(SUMPRODUCT(($J$60:$J$95) * ($B$60:$B$95 =$B100)) /$J$56,0)</f>
        <v>0</v>
      </c>
      <c r="K100" s="707" cm="1">
        <f t="array" ref="K100">IFERROR(SUMPRODUCT(($K$60:$K$95) * ($B$60:$B$95 =$B100)) /$K$56,0)</f>
        <v>0</v>
      </c>
      <c r="L100" s="707" cm="1">
        <f t="array" ref="L100">IFERROR(SUMPRODUCT(($L$60:$L$95) * ($B$60:$B$95 =$B100)) /$L$56,0)</f>
        <v>0</v>
      </c>
      <c r="M100" s="707" cm="1">
        <f t="array" ref="M100">IFERROR(SUMPRODUCT(($M$60:$M$95) * ($B$60:$B$95 =$B100)) /$M$56,0)</f>
        <v>0</v>
      </c>
    </row>
    <row r="101" spans="1:13" s="1214" customFormat="1" ht="16.8">
      <c r="A101" s="1215"/>
      <c r="B101" s="1215" t="s">
        <v>2275</v>
      </c>
      <c r="C101" s="1215"/>
      <c r="D101" s="1215" t="s">
        <v>1337</v>
      </c>
      <c r="E101" s="1215"/>
      <c r="F101" s="1215"/>
      <c r="G101" s="1215"/>
      <c r="H101" s="1217"/>
      <c r="I101" s="707" cm="1">
        <f t="array" ref="I101">IFERROR(SUMPRODUCT(($I$60:$I$95) * ($B$60:$B$95 =$B101)) /$I$56,0)</f>
        <v>0</v>
      </c>
      <c r="J101" s="707" cm="1">
        <f t="array" ref="J101">IFERROR(SUMPRODUCT(($J$60:$J$95) * ($B$60:$B$95 =$B101)) /$J$56,0)</f>
        <v>0</v>
      </c>
      <c r="K101" s="707" cm="1">
        <f t="array" ref="K101">IFERROR(SUMPRODUCT(($K$60:$K$95) * ($B$60:$B$95 =$B101)) /$K$56,0)</f>
        <v>0</v>
      </c>
      <c r="L101" s="707" cm="1">
        <f t="array" ref="L101">IFERROR(SUMPRODUCT(($L$60:$L$95) * ($B$60:$B$95 =$B101)) /$L$56,0)</f>
        <v>0</v>
      </c>
      <c r="M101" s="707" cm="1">
        <f t="array" ref="M101">IFERROR(SUMPRODUCT(($M$60:$M$95) * ($B$60:$B$95 =$B101)) /$M$56,0)</f>
        <v>0</v>
      </c>
    </row>
    <row r="102" spans="1:13" s="1214" customFormat="1" ht="16.8">
      <c r="A102" s="1215"/>
      <c r="B102" s="1215" t="s">
        <v>2276</v>
      </c>
      <c r="C102" s="1215"/>
      <c r="D102" s="1215" t="s">
        <v>1337</v>
      </c>
      <c r="E102" s="1215"/>
      <c r="F102" s="1215"/>
      <c r="G102" s="1215"/>
      <c r="H102" s="1217"/>
      <c r="I102" s="707" cm="1">
        <f t="array" ref="I102">IFERROR(SUMPRODUCT(($I$60:$I$95) * ($B$60:$B$95 =$B102)) /$I$56,0)</f>
        <v>0</v>
      </c>
      <c r="J102" s="707" cm="1">
        <f t="array" ref="J102">IFERROR(SUMPRODUCT(($J$60:$J$95) * ($B$60:$B$95 =$B102)) /$J$56,0)</f>
        <v>0</v>
      </c>
      <c r="K102" s="707" cm="1">
        <f t="array" ref="K102">IFERROR(SUMPRODUCT(($K$60:$K$95) * ($B$60:$B$95 =$B102)) /$K$56,0)</f>
        <v>0</v>
      </c>
      <c r="L102" s="707" cm="1">
        <f t="array" ref="L102">IFERROR(SUMPRODUCT(($L$60:$L$95) * ($B$60:$B$95 =$B102)) /$L$56,0)</f>
        <v>0</v>
      </c>
      <c r="M102" s="707" cm="1">
        <f t="array" ref="M102">IFERROR(SUMPRODUCT(($M$60:$M$95) * ($B$60:$B$95 =$B102)) /$M$56,0)</f>
        <v>0</v>
      </c>
    </row>
    <row r="103" spans="1:13" s="1214" customFormat="1" ht="16.8">
      <c r="A103" s="1215"/>
      <c r="B103" s="1215" t="s">
        <v>2277</v>
      </c>
      <c r="C103" s="1215"/>
      <c r="D103" s="1215" t="s">
        <v>1337</v>
      </c>
      <c r="E103" s="1215"/>
      <c r="F103" s="1215"/>
      <c r="G103" s="1215"/>
      <c r="H103" s="1217"/>
      <c r="I103" s="707" cm="1">
        <f t="array" ref="I103">IFERROR(SUMPRODUCT(($I$60:$I$95) * ($B$60:$B$95 =$B103)) /$I$56,0)</f>
        <v>0</v>
      </c>
      <c r="J103" s="707" cm="1">
        <f t="array" ref="J103">IFERROR(SUMPRODUCT(($J$60:$J$95) * ($B$60:$B$95 =$B103)) /$J$56,0)</f>
        <v>0</v>
      </c>
      <c r="K103" s="707" cm="1">
        <f t="array" ref="K103">IFERROR(SUMPRODUCT(($K$60:$K$95) * ($B$60:$B$95 =$B103)) /$K$56,0)</f>
        <v>0</v>
      </c>
      <c r="L103" s="707" cm="1">
        <f t="array" ref="L103">IFERROR(SUMPRODUCT(($L$60:$L$95) * ($B$60:$B$95 =$B103)) /$L$56,0)</f>
        <v>0</v>
      </c>
      <c r="M103" s="707" cm="1">
        <f t="array" ref="M103">IFERROR(SUMPRODUCT(($M$60:$M$95) * ($B$60:$B$95 =$B103)) /$M$56,0)</f>
        <v>0</v>
      </c>
    </row>
    <row r="104" spans="1:13" s="1214" customFormat="1" ht="16.8">
      <c r="A104" s="1215"/>
      <c r="B104" s="1215" t="s">
        <v>2278</v>
      </c>
      <c r="C104" s="1215"/>
      <c r="D104" s="1215" t="s">
        <v>1337</v>
      </c>
      <c r="E104" s="1215"/>
      <c r="F104" s="1215"/>
      <c r="G104" s="1215"/>
      <c r="H104" s="1217"/>
      <c r="I104" s="707" cm="1">
        <f t="array" ref="I104">IFERROR(SUMPRODUCT(($I$60:$I$95) * ($B$60:$B$95 =$B104)) /$I$56,0)</f>
        <v>0</v>
      </c>
      <c r="J104" s="707" cm="1">
        <f t="array" ref="J104">IFERROR(SUMPRODUCT(($J$60:$J$95) * ($B$60:$B$95 =$B104)) /$J$56,0)</f>
        <v>0</v>
      </c>
      <c r="K104" s="707" cm="1">
        <f t="array" ref="K104">IFERROR(SUMPRODUCT(($K$60:$K$95) * ($B$60:$B$95 =$B104)) /$K$56,0)</f>
        <v>0</v>
      </c>
      <c r="L104" s="707" cm="1">
        <f t="array" ref="L104">IFERROR(SUMPRODUCT(($L$60:$L$95) * ($B$60:$B$95 =$B104)) /$L$56,0)</f>
        <v>0</v>
      </c>
      <c r="M104" s="707" cm="1">
        <f t="array" ref="M104">IFERROR(SUMPRODUCT(($M$60:$M$95) * ($B$60:$B$95 =$B104)) /$M$56,0)</f>
        <v>0</v>
      </c>
    </row>
    <row r="105" spans="1:13" s="1214" customFormat="1" ht="16.8">
      <c r="A105" s="1215"/>
      <c r="B105" s="1226" t="s">
        <v>2283</v>
      </c>
      <c r="C105" s="1215"/>
      <c r="D105" s="1226" t="s">
        <v>1337</v>
      </c>
      <c r="E105" s="1215"/>
      <c r="F105" s="1215"/>
      <c r="G105" s="1215"/>
      <c r="H105" s="1217"/>
      <c r="I105" s="708">
        <f>SUM(I99:I104)</f>
        <v>0</v>
      </c>
      <c r="J105" s="708">
        <f>SUM(J99:J104)</f>
        <v>0</v>
      </c>
      <c r="K105" s="708">
        <f>SUM(K99:K104)</f>
        <v>0</v>
      </c>
      <c r="L105" s="708">
        <f>SUM(L99:L104)</f>
        <v>0</v>
      </c>
      <c r="M105" s="708">
        <f>SUM(M99:M104)</f>
        <v>0</v>
      </c>
    </row>
    <row r="106" spans="1:13" s="1214" customFormat="1" ht="16.8">
      <c r="H106" s="1227"/>
      <c r="I106" s="1227"/>
      <c r="J106" s="1227"/>
      <c r="K106" s="1227"/>
      <c r="L106" s="1227"/>
      <c r="M106" s="1227"/>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topLeftCell="A43" zoomScale="90" zoomScaleNormal="90" workbookViewId="0"/>
  </sheetViews>
  <sheetFormatPr defaultColWidth="10.44140625" defaultRowHeight="12.6"/>
  <cols>
    <col min="1" max="16384" width="10.44140625" style="905"/>
  </cols>
  <sheetData>
    <row r="1" spans="1:43" ht="16.2">
      <c r="A1" s="899" t="s">
        <v>1351</v>
      </c>
      <c r="B1" s="900"/>
      <c r="C1" s="1210"/>
      <c r="D1" s="901"/>
      <c r="E1" s="901"/>
      <c r="F1" s="901"/>
      <c r="G1" s="901"/>
      <c r="H1" s="901"/>
      <c r="I1" s="901"/>
      <c r="J1" s="901"/>
      <c r="K1" s="901"/>
      <c r="L1" s="901"/>
      <c r="M1" s="901"/>
    </row>
    <row r="2" spans="1:43" ht="16.2">
      <c r="A2" s="899"/>
      <c r="B2" s="904"/>
      <c r="C2" s="1210"/>
      <c r="D2" s="899"/>
      <c r="E2" s="899"/>
      <c r="F2" s="899"/>
      <c r="G2" s="899"/>
      <c r="H2" s="899"/>
      <c r="I2" s="899"/>
      <c r="J2" s="899"/>
      <c r="K2" s="899"/>
      <c r="L2" s="899"/>
      <c r="M2" s="899"/>
    </row>
    <row r="3" spans="1:43" ht="18" customHeight="1">
      <c r="A3" s="904"/>
      <c r="B3" s="904"/>
      <c r="C3" s="904"/>
      <c r="D3" s="899"/>
      <c r="E3" s="899"/>
      <c r="F3" s="899"/>
      <c r="G3" s="899"/>
      <c r="H3" s="899"/>
      <c r="I3" s="899"/>
      <c r="J3" s="899"/>
      <c r="K3" s="899"/>
      <c r="L3" s="899"/>
      <c r="M3" s="899"/>
    </row>
    <row r="4" spans="1:43" ht="18" customHeight="1">
      <c r="A4" s="1211" t="s">
        <v>2284</v>
      </c>
      <c r="B4" s="1212"/>
      <c r="C4" s="1212"/>
      <c r="D4" s="1213"/>
      <c r="E4" s="1213"/>
      <c r="F4" s="1213"/>
      <c r="G4" s="1213"/>
      <c r="H4" s="1213"/>
      <c r="I4" s="1213"/>
      <c r="J4" s="1213"/>
      <c r="K4" s="1213"/>
      <c r="L4" s="1213"/>
      <c r="M4" s="1213"/>
    </row>
    <row r="7" spans="1:43" s="1214" customFormat="1" ht="15" customHeight="1">
      <c r="A7" s="671" t="s">
        <v>2264</v>
      </c>
      <c r="B7" s="671"/>
      <c r="C7" s="671"/>
      <c r="D7" s="671"/>
      <c r="E7" s="671"/>
      <c r="F7" s="671"/>
      <c r="G7" s="676"/>
      <c r="H7" s="676"/>
      <c r="I7" s="676"/>
      <c r="J7" s="676"/>
      <c r="K7" s="676"/>
      <c r="L7" s="676"/>
      <c r="M7" s="676"/>
    </row>
    <row r="8" spans="1:43" s="1214" customFormat="1" ht="15" customHeight="1">
      <c r="A8" s="1215"/>
      <c r="B8" s="1215"/>
      <c r="C8" s="1215"/>
      <c r="D8" s="1215"/>
      <c r="E8" s="1215"/>
      <c r="F8" s="1215"/>
      <c r="I8" s="1215" t="s">
        <v>1353</v>
      </c>
      <c r="J8" s="1215" t="s">
        <v>1354</v>
      </c>
      <c r="K8" s="1215" t="s">
        <v>1355</v>
      </c>
      <c r="L8" s="1215" t="s">
        <v>1356</v>
      </c>
      <c r="M8" s="1215" t="s">
        <v>1357</v>
      </c>
    </row>
    <row r="9" spans="1:43" s="1214" customFormat="1" ht="16.8">
      <c r="A9" s="706" t="s">
        <v>2265</v>
      </c>
      <c r="B9" s="706"/>
      <c r="C9" s="706"/>
      <c r="D9" s="706"/>
      <c r="E9" s="706"/>
      <c r="F9" s="706"/>
      <c r="G9" s="709"/>
      <c r="H9" s="709"/>
      <c r="I9" s="709"/>
      <c r="J9" s="709"/>
      <c r="K9" s="709"/>
      <c r="L9" s="709"/>
      <c r="M9" s="709"/>
    </row>
    <row r="10" spans="1:43" s="1214" customFormat="1" ht="16.8">
      <c r="A10" s="1215"/>
      <c r="B10" s="1215"/>
      <c r="C10" s="1215"/>
      <c r="D10" s="1215"/>
      <c r="E10" s="1215"/>
      <c r="F10" s="1215"/>
    </row>
    <row r="11" spans="1:43" s="1214" customFormat="1" ht="16.8">
      <c r="A11" s="1215"/>
      <c r="B11" s="1215" t="s">
        <v>2266</v>
      </c>
      <c r="C11" s="1215"/>
      <c r="D11" s="1215" t="s">
        <v>1337</v>
      </c>
      <c r="E11" s="1216" t="s">
        <v>2273</v>
      </c>
      <c r="F11" s="1215"/>
      <c r="H11" s="1227"/>
      <c r="I11" s="1296"/>
      <c r="J11" s="1296"/>
      <c r="K11" s="1296"/>
      <c r="L11" s="1296"/>
      <c r="M11" s="1296"/>
      <c r="N11" s="1215" t="s">
        <v>2268</v>
      </c>
      <c r="AM11" s="1214">
        <v>0</v>
      </c>
      <c r="AN11" s="1214">
        <v>0</v>
      </c>
      <c r="AO11" s="1214">
        <v>0</v>
      </c>
      <c r="AP11" s="1214">
        <v>0</v>
      </c>
      <c r="AQ11" s="1214">
        <v>0</v>
      </c>
    </row>
    <row r="12" spans="1:43" s="1214" customFormat="1" ht="16.8">
      <c r="A12" s="1215"/>
      <c r="B12" s="1218" t="s">
        <v>2266</v>
      </c>
      <c r="C12" s="1218"/>
      <c r="D12" s="1218" t="s">
        <v>1337</v>
      </c>
      <c r="E12" s="1219" t="s">
        <v>2285</v>
      </c>
      <c r="F12" s="1218"/>
      <c r="G12" s="1228"/>
      <c r="H12" s="1229"/>
      <c r="I12" s="1297"/>
      <c r="J12" s="1297"/>
      <c r="K12" s="1297"/>
      <c r="L12" s="1297"/>
      <c r="M12" s="1297"/>
      <c r="AM12" s="1214">
        <v>0</v>
      </c>
      <c r="AN12" s="1214">
        <v>0</v>
      </c>
      <c r="AO12" s="1214">
        <v>0</v>
      </c>
      <c r="AP12" s="1214">
        <v>0</v>
      </c>
      <c r="AQ12" s="1214">
        <v>0</v>
      </c>
    </row>
    <row r="13" spans="1:43" s="1214" customFormat="1" ht="16.8">
      <c r="A13" s="1215"/>
      <c r="B13" s="1215" t="s">
        <v>2274</v>
      </c>
      <c r="C13" s="1215"/>
      <c r="D13" s="1215" t="s">
        <v>1337</v>
      </c>
      <c r="E13" s="1216" t="s">
        <v>2273</v>
      </c>
      <c r="F13" s="1215"/>
      <c r="H13" s="1227"/>
      <c r="I13" s="1296"/>
      <c r="J13" s="1296"/>
      <c r="K13" s="1296"/>
      <c r="L13" s="1296"/>
      <c r="M13" s="1296"/>
      <c r="AM13" s="1214">
        <v>0.57001000000000002</v>
      </c>
      <c r="AN13" s="1214">
        <v>0.65868000000000004</v>
      </c>
      <c r="AO13" s="1214">
        <v>0.64093999999999995</v>
      </c>
      <c r="AP13" s="1214">
        <v>0.66456999999999999</v>
      </c>
      <c r="AQ13" s="1214">
        <v>0.61523000000000005</v>
      </c>
    </row>
    <row r="14" spans="1:43" s="1214" customFormat="1" ht="16.8">
      <c r="A14" s="1215"/>
      <c r="B14" s="1218" t="s">
        <v>2274</v>
      </c>
      <c r="C14" s="1218"/>
      <c r="D14" s="1218" t="s">
        <v>1337</v>
      </c>
      <c r="E14" s="1219" t="s">
        <v>2285</v>
      </c>
      <c r="F14" s="1218"/>
      <c r="G14" s="1228"/>
      <c r="H14" s="1229"/>
      <c r="I14" s="1297"/>
      <c r="J14" s="1297"/>
      <c r="K14" s="1297"/>
      <c r="L14" s="1297"/>
      <c r="M14" s="1297"/>
      <c r="AM14" s="1214">
        <v>0</v>
      </c>
      <c r="AN14" s="1214">
        <v>0</v>
      </c>
      <c r="AO14" s="1214">
        <v>0</v>
      </c>
      <c r="AP14" s="1214">
        <v>0</v>
      </c>
      <c r="AQ14" s="1214">
        <v>0</v>
      </c>
    </row>
    <row r="15" spans="1:43" s="1214" customFormat="1" ht="16.8">
      <c r="A15" s="1215"/>
      <c r="B15" s="1215" t="s">
        <v>2277</v>
      </c>
      <c r="C15" s="1215"/>
      <c r="D15" s="1215" t="s">
        <v>1337</v>
      </c>
      <c r="E15" s="1216" t="s">
        <v>2273</v>
      </c>
      <c r="F15" s="1215"/>
      <c r="H15" s="1227"/>
      <c r="I15" s="1296"/>
      <c r="J15" s="1296"/>
      <c r="K15" s="1296"/>
      <c r="L15" s="1296"/>
      <c r="M15" s="1296"/>
      <c r="AM15" s="1214">
        <v>0</v>
      </c>
      <c r="AN15" s="1214">
        <v>0</v>
      </c>
      <c r="AO15" s="1214">
        <v>0</v>
      </c>
      <c r="AP15" s="1214">
        <v>0</v>
      </c>
      <c r="AQ15" s="1214">
        <v>0</v>
      </c>
    </row>
    <row r="16" spans="1:43" s="1214" customFormat="1" ht="16.8">
      <c r="A16" s="1215"/>
      <c r="B16" s="1218" t="s">
        <v>2277</v>
      </c>
      <c r="C16" s="1218"/>
      <c r="D16" s="1218" t="s">
        <v>1337</v>
      </c>
      <c r="E16" s="1219" t="s">
        <v>2285</v>
      </c>
      <c r="F16" s="1218"/>
      <c r="G16" s="1228"/>
      <c r="H16" s="1229"/>
      <c r="I16" s="1297"/>
      <c r="J16" s="1297"/>
      <c r="K16" s="1297"/>
      <c r="L16" s="1297"/>
      <c r="M16" s="1297"/>
      <c r="AM16" s="1214">
        <v>0.45669999999999999</v>
      </c>
      <c r="AN16" s="1214">
        <v>0.32285999999999998</v>
      </c>
      <c r="AO16" s="1214">
        <v>0.36942999999999998</v>
      </c>
      <c r="AP16" s="1214">
        <v>0.44368999999999997</v>
      </c>
      <c r="AQ16" s="1214">
        <v>0.51836000000000004</v>
      </c>
    </row>
    <row r="17" spans="1:43" s="1214" customFormat="1" ht="16.8">
      <c r="A17" s="1215"/>
      <c r="B17" s="1215" t="s">
        <v>2275</v>
      </c>
      <c r="C17" s="1215"/>
      <c r="D17" s="1215" t="s">
        <v>1337</v>
      </c>
      <c r="E17" s="1216" t="s">
        <v>2273</v>
      </c>
      <c r="F17" s="1215"/>
      <c r="H17" s="1227"/>
      <c r="I17" s="1296"/>
      <c r="J17" s="1296"/>
      <c r="K17" s="1296"/>
      <c r="L17" s="1296"/>
      <c r="M17" s="1296"/>
      <c r="AM17" s="1214">
        <v>0.92091999999999996</v>
      </c>
      <c r="AN17" s="1214">
        <v>0.92740999999999996</v>
      </c>
      <c r="AO17" s="1214">
        <v>0.91927000000000003</v>
      </c>
      <c r="AP17" s="1214">
        <v>0.87880000000000003</v>
      </c>
      <c r="AQ17" s="1214">
        <v>0.89095000000000002</v>
      </c>
    </row>
    <row r="18" spans="1:43" s="1214" customFormat="1" ht="16.8">
      <c r="A18" s="1215"/>
      <c r="B18" s="1218" t="s">
        <v>2275</v>
      </c>
      <c r="C18" s="1218"/>
      <c r="D18" s="1218" t="s">
        <v>1337</v>
      </c>
      <c r="E18" s="1219" t="s">
        <v>2285</v>
      </c>
      <c r="F18" s="1218"/>
      <c r="G18" s="1228"/>
      <c r="H18" s="1229"/>
      <c r="I18" s="1297"/>
      <c r="J18" s="1297"/>
      <c r="K18" s="1297"/>
      <c r="L18" s="1297"/>
      <c r="M18" s="1297"/>
      <c r="AM18" s="1214">
        <v>0.94843</v>
      </c>
      <c r="AN18" s="1214">
        <v>0.93854000000000004</v>
      </c>
      <c r="AO18" s="1214">
        <v>0.90883999999999998</v>
      </c>
      <c r="AP18" s="1214">
        <v>0.89154</v>
      </c>
      <c r="AQ18" s="1214">
        <v>0.88639999999999997</v>
      </c>
    </row>
    <row r="19" spans="1:43" s="1214" customFormat="1" ht="16.8">
      <c r="A19" s="1215"/>
      <c r="B19" s="1215" t="s">
        <v>2276</v>
      </c>
      <c r="C19" s="1215"/>
      <c r="D19" s="1215" t="s">
        <v>1337</v>
      </c>
      <c r="E19" s="1216" t="s">
        <v>2273</v>
      </c>
      <c r="F19" s="1215"/>
      <c r="H19" s="1227"/>
      <c r="I19" s="1296"/>
      <c r="J19" s="1296"/>
      <c r="K19" s="1296"/>
      <c r="L19" s="1296"/>
      <c r="M19" s="1296"/>
      <c r="AM19" s="1214">
        <v>0.39854000000000001</v>
      </c>
      <c r="AN19" s="1214">
        <v>0.30214000000000002</v>
      </c>
      <c r="AO19" s="1214">
        <v>0.31859999999999999</v>
      </c>
      <c r="AP19" s="1214">
        <v>0.29692000000000002</v>
      </c>
      <c r="AQ19" s="1214">
        <v>0.34469</v>
      </c>
    </row>
    <row r="20" spans="1:43" s="1214" customFormat="1" ht="16.8">
      <c r="A20" s="1215"/>
      <c r="B20" s="1218" t="s">
        <v>2276</v>
      </c>
      <c r="C20" s="1218"/>
      <c r="D20" s="1218" t="s">
        <v>1337</v>
      </c>
      <c r="E20" s="1219" t="s">
        <v>2285</v>
      </c>
      <c r="F20" s="1218"/>
      <c r="G20" s="1228"/>
      <c r="H20" s="1229"/>
      <c r="I20" s="1297"/>
      <c r="J20" s="1297"/>
      <c r="K20" s="1297"/>
      <c r="L20" s="1297"/>
      <c r="M20" s="1297"/>
      <c r="AM20" s="1214">
        <v>0</v>
      </c>
      <c r="AN20" s="1214">
        <v>0</v>
      </c>
      <c r="AO20" s="1214">
        <v>0</v>
      </c>
      <c r="AP20" s="1214">
        <v>0</v>
      </c>
      <c r="AQ20" s="1214">
        <v>0</v>
      </c>
    </row>
    <row r="21" spans="1:43" s="1214" customFormat="1" ht="16.8">
      <c r="A21" s="1215"/>
      <c r="B21" s="1215" t="s">
        <v>2278</v>
      </c>
      <c r="C21" s="1215"/>
      <c r="D21" s="1215" t="s">
        <v>1337</v>
      </c>
      <c r="E21" s="1216" t="s">
        <v>2273</v>
      </c>
      <c r="F21" s="1215"/>
      <c r="H21" s="1227"/>
      <c r="I21" s="1296"/>
      <c r="J21" s="1296"/>
      <c r="K21" s="1296"/>
      <c r="L21" s="1296"/>
      <c r="M21" s="1296"/>
      <c r="AM21" s="1214">
        <v>0</v>
      </c>
      <c r="AN21" s="1214">
        <v>0</v>
      </c>
      <c r="AO21" s="1214">
        <v>0</v>
      </c>
      <c r="AP21" s="1214">
        <v>0</v>
      </c>
      <c r="AQ21" s="1214">
        <v>0</v>
      </c>
    </row>
    <row r="22" spans="1:43" s="1214" customFormat="1" ht="16.8">
      <c r="A22" s="1215"/>
      <c r="B22" s="1215" t="s">
        <v>2278</v>
      </c>
      <c r="C22" s="1215"/>
      <c r="D22" s="1215" t="s">
        <v>1337</v>
      </c>
      <c r="E22" s="1216" t="s">
        <v>2285</v>
      </c>
      <c r="F22" s="1215"/>
      <c r="H22" s="1227"/>
      <c r="I22" s="1297"/>
      <c r="J22" s="1297"/>
      <c r="K22" s="1297"/>
      <c r="L22" s="1297"/>
      <c r="M22" s="1297"/>
      <c r="AM22" s="1214">
        <v>0.14717</v>
      </c>
      <c r="AN22" s="1214">
        <v>0.15761</v>
      </c>
      <c r="AO22" s="1214">
        <v>0.15298</v>
      </c>
      <c r="AP22" s="1214">
        <v>0.25076999999999999</v>
      </c>
      <c r="AQ22" s="1214">
        <v>0.21711</v>
      </c>
    </row>
    <row r="23" spans="1:43" s="1214" customFormat="1" ht="16.8">
      <c r="A23" s="1215"/>
      <c r="B23" s="1215"/>
      <c r="C23" s="1215"/>
      <c r="D23" s="1215"/>
      <c r="E23" s="1215"/>
      <c r="F23" s="1215"/>
      <c r="H23" s="1227"/>
      <c r="I23" s="1227"/>
      <c r="J23" s="1227"/>
      <c r="K23" s="1227"/>
      <c r="L23" s="1227"/>
      <c r="M23" s="1227"/>
    </row>
    <row r="24" spans="1:43" s="1214" customFormat="1" ht="16.8">
      <c r="A24" s="706" t="s">
        <v>2279</v>
      </c>
      <c r="B24" s="706"/>
      <c r="C24" s="706"/>
      <c r="D24" s="706"/>
      <c r="E24" s="706"/>
      <c r="F24" s="706"/>
      <c r="G24" s="709"/>
      <c r="H24" s="709"/>
      <c r="I24" s="709"/>
      <c r="J24" s="709"/>
      <c r="K24" s="709"/>
      <c r="L24" s="709"/>
      <c r="M24" s="709"/>
    </row>
    <row r="25" spans="1:43" s="1214" customFormat="1" ht="16.8">
      <c r="A25" s="1215"/>
      <c r="B25" s="1215"/>
      <c r="C25" s="1215"/>
      <c r="D25" s="1215"/>
      <c r="E25" s="1215"/>
      <c r="F25" s="1215"/>
      <c r="H25" s="1227"/>
      <c r="I25" s="1227"/>
      <c r="J25" s="1227"/>
      <c r="K25" s="1227"/>
      <c r="L25" s="1227"/>
      <c r="M25" s="1227"/>
    </row>
    <row r="26" spans="1:43" s="1214" customFormat="1" ht="16.8">
      <c r="A26" s="1215"/>
      <c r="B26" s="1215" t="s">
        <v>2273</v>
      </c>
      <c r="C26" s="1215"/>
      <c r="D26" s="1215" t="s">
        <v>1361</v>
      </c>
      <c r="E26" s="1215"/>
      <c r="F26" s="1215"/>
      <c r="H26" s="1227"/>
      <c r="I26" s="1230">
        <f>'4.2 SO PCFM Input Summary'!H26</f>
        <v>0</v>
      </c>
      <c r="J26" s="1230">
        <f>'4.2 SO PCFM Input Summary'!I26</f>
        <v>0</v>
      </c>
      <c r="K26" s="1230">
        <f>'4.2 SO PCFM Input Summary'!J26</f>
        <v>0</v>
      </c>
      <c r="L26" s="1230">
        <f>'4.2 SO PCFM Input Summary'!K26</f>
        <v>0</v>
      </c>
      <c r="M26" s="1230">
        <f>'4.2 SO PCFM Input Summary'!L26</f>
        <v>0</v>
      </c>
    </row>
    <row r="27" spans="1:43" s="1214" customFormat="1" ht="16.8">
      <c r="A27" s="1215"/>
      <c r="B27" s="1218" t="s">
        <v>2285</v>
      </c>
      <c r="C27" s="1218"/>
      <c r="D27" s="1218" t="s">
        <v>1361</v>
      </c>
      <c r="E27" s="1218"/>
      <c r="F27" s="1218"/>
      <c r="G27" s="1228"/>
      <c r="H27" s="1229"/>
      <c r="I27" s="1230">
        <f>'4.2 SO PCFM Input Summary'!H27</f>
        <v>0</v>
      </c>
      <c r="J27" s="1230">
        <f>'4.2 SO PCFM Input Summary'!I27</f>
        <v>0</v>
      </c>
      <c r="K27" s="1230">
        <f>'4.2 SO PCFM Input Summary'!J27</f>
        <v>0</v>
      </c>
      <c r="L27" s="1230">
        <f>'4.2 SO PCFM Input Summary'!K27</f>
        <v>0</v>
      </c>
      <c r="M27" s="1230">
        <f>'4.2 SO PCFM Input Summary'!L27</f>
        <v>0</v>
      </c>
    </row>
    <row r="28" spans="1:43" s="1214" customFormat="1" ht="16.8">
      <c r="A28" s="1215"/>
      <c r="B28" s="1215" t="s">
        <v>2281</v>
      </c>
      <c r="C28" s="1215"/>
      <c r="D28" s="1215"/>
      <c r="E28" s="1215"/>
      <c r="F28" s="1215"/>
      <c r="H28" s="1227"/>
      <c r="I28" s="1231">
        <f>SUM(I26:I27)</f>
        <v>0</v>
      </c>
      <c r="J28" s="1231">
        <f>SUM(J26:J27)</f>
        <v>0</v>
      </c>
      <c r="K28" s="1231">
        <f>SUM(K26:K27)</f>
        <v>0</v>
      </c>
      <c r="L28" s="1231">
        <f>SUM(L26:L27)</f>
        <v>0</v>
      </c>
      <c r="M28" s="1231">
        <f>SUM(M26:M27)</f>
        <v>0</v>
      </c>
    </row>
    <row r="29" spans="1:43" s="1214" customFormat="1" ht="16.8">
      <c r="A29" s="1215"/>
      <c r="B29" s="1215"/>
      <c r="C29" s="1215"/>
      <c r="D29" s="1215"/>
      <c r="E29" s="1215"/>
      <c r="F29" s="1215"/>
      <c r="H29" s="1227"/>
    </row>
    <row r="30" spans="1:43" s="1214" customFormat="1" ht="16.8">
      <c r="A30" s="1215"/>
      <c r="B30" s="1215"/>
      <c r="C30" s="1215"/>
      <c r="D30" s="1215"/>
      <c r="E30" s="1215"/>
      <c r="F30" s="1215"/>
      <c r="H30" s="1227"/>
    </row>
    <row r="31" spans="1:43" s="1214" customFormat="1" ht="16.8">
      <c r="A31" s="1215"/>
      <c r="B31" s="1215"/>
      <c r="C31" s="1215"/>
      <c r="D31" s="1215"/>
      <c r="E31" s="1215"/>
      <c r="F31" s="1215"/>
      <c r="H31" s="1227"/>
      <c r="I31" s="1227"/>
      <c r="J31" s="1227"/>
      <c r="K31" s="1227"/>
      <c r="L31" s="1227"/>
      <c r="M31" s="1227"/>
    </row>
    <row r="32" spans="1:43" s="1214" customFormat="1" ht="16.8">
      <c r="A32" s="1215"/>
      <c r="B32" s="1215" t="s">
        <v>2266</v>
      </c>
      <c r="C32" s="1215"/>
      <c r="D32" s="1215" t="s">
        <v>1361</v>
      </c>
      <c r="E32" s="1216" t="s">
        <v>2273</v>
      </c>
      <c r="F32" s="1215"/>
      <c r="H32" s="1227"/>
      <c r="I32" s="1232">
        <f>INDEX($I$26:$I$27, MATCH($E32, $B$26:$B$27, 0)) * I11</f>
        <v>0</v>
      </c>
      <c r="J32" s="1232">
        <f>INDEX($J$26:$J$27, MATCH($E32, $B$26:$B$27, 0)) * J11</f>
        <v>0</v>
      </c>
      <c r="K32" s="1232">
        <f>INDEX($K$26:$K$27, MATCH($E32, $B$26:$B$27, 0)) * K11</f>
        <v>0</v>
      </c>
      <c r="L32" s="1232">
        <f>INDEX($L$26:$L$27, MATCH($E32, $B$26:$B$27, 0)) * L11</f>
        <v>0</v>
      </c>
      <c r="M32" s="1232">
        <f>INDEX($M$26:$M$27, MATCH($E32, $B$26:$B$27, 0)) * M11</f>
        <v>0</v>
      </c>
    </row>
    <row r="33" spans="1:15" s="1214" customFormat="1" ht="16.8">
      <c r="A33" s="1215"/>
      <c r="B33" s="1218" t="s">
        <v>2266</v>
      </c>
      <c r="C33" s="1218"/>
      <c r="D33" s="1218" t="s">
        <v>1361</v>
      </c>
      <c r="E33" s="1219" t="s">
        <v>2285</v>
      </c>
      <c r="F33" s="1218"/>
      <c r="G33" s="1228"/>
      <c r="H33" s="1229"/>
      <c r="I33" s="1233">
        <f t="shared" ref="I33:I43" si="0">INDEX($I$26:$I$27, MATCH($E33, $B$26:$B$27, 0)) * I12</f>
        <v>0</v>
      </c>
      <c r="J33" s="1233">
        <f t="shared" ref="J33:J43" si="1">INDEX($J$26:$J$27, MATCH($E33, $B$26:$B$27, 0)) * J12</f>
        <v>0</v>
      </c>
      <c r="K33" s="1233">
        <f t="shared" ref="K33:K43" si="2">INDEX($K$26:$K$27, MATCH($E33, $B$26:$B$27, 0)) * K12</f>
        <v>0</v>
      </c>
      <c r="L33" s="1233">
        <f t="shared" ref="L33:L43" si="3">INDEX($L$26:$L$27, MATCH($E33, $B$26:$B$27, 0)) * L12</f>
        <v>0</v>
      </c>
      <c r="M33" s="1233">
        <f t="shared" ref="M33:M43" si="4">INDEX($M$26:$M$27, MATCH($E33, $B$26:$B$27, 0)) * M12</f>
        <v>0</v>
      </c>
    </row>
    <row r="34" spans="1:15" s="1214" customFormat="1" ht="16.8">
      <c r="A34" s="1215"/>
      <c r="B34" s="1215" t="s">
        <v>2274</v>
      </c>
      <c r="C34" s="1215"/>
      <c r="D34" s="1215" t="s">
        <v>1361</v>
      </c>
      <c r="E34" s="1216" t="s">
        <v>2273</v>
      </c>
      <c r="F34" s="1215"/>
      <c r="H34" s="1227"/>
      <c r="I34" s="1232">
        <f t="shared" si="0"/>
        <v>0</v>
      </c>
      <c r="J34" s="1232">
        <f t="shared" si="1"/>
        <v>0</v>
      </c>
      <c r="K34" s="1232">
        <f t="shared" si="2"/>
        <v>0</v>
      </c>
      <c r="L34" s="1232">
        <f t="shared" si="3"/>
        <v>0</v>
      </c>
      <c r="M34" s="1232">
        <f t="shared" si="4"/>
        <v>0</v>
      </c>
    </row>
    <row r="35" spans="1:15" s="1214" customFormat="1" ht="16.8">
      <c r="A35" s="1215"/>
      <c r="B35" s="1218" t="s">
        <v>2274</v>
      </c>
      <c r="C35" s="1218"/>
      <c r="D35" s="1218" t="s">
        <v>1361</v>
      </c>
      <c r="E35" s="1219" t="s">
        <v>2285</v>
      </c>
      <c r="F35" s="1218"/>
      <c r="G35" s="1228"/>
      <c r="H35" s="1229"/>
      <c r="I35" s="1233">
        <f t="shared" si="0"/>
        <v>0</v>
      </c>
      <c r="J35" s="1233">
        <f t="shared" si="1"/>
        <v>0</v>
      </c>
      <c r="K35" s="1233">
        <f t="shared" si="2"/>
        <v>0</v>
      </c>
      <c r="L35" s="1233">
        <f t="shared" si="3"/>
        <v>0</v>
      </c>
      <c r="M35" s="1233">
        <f t="shared" si="4"/>
        <v>0</v>
      </c>
    </row>
    <row r="36" spans="1:15" s="1214" customFormat="1" ht="16.8">
      <c r="A36" s="1215"/>
      <c r="B36" s="1215" t="s">
        <v>2277</v>
      </c>
      <c r="C36" s="1215"/>
      <c r="D36" s="1215" t="s">
        <v>1361</v>
      </c>
      <c r="E36" s="1216" t="s">
        <v>2273</v>
      </c>
      <c r="F36" s="1215"/>
      <c r="H36" s="1227"/>
      <c r="I36" s="1232">
        <f t="shared" si="0"/>
        <v>0</v>
      </c>
      <c r="J36" s="1232">
        <f t="shared" si="1"/>
        <v>0</v>
      </c>
      <c r="K36" s="1232">
        <f t="shared" si="2"/>
        <v>0</v>
      </c>
      <c r="L36" s="1232">
        <f t="shared" si="3"/>
        <v>0</v>
      </c>
      <c r="M36" s="1232">
        <f t="shared" si="4"/>
        <v>0</v>
      </c>
    </row>
    <row r="37" spans="1:15" s="1214" customFormat="1" ht="16.8">
      <c r="A37" s="1215"/>
      <c r="B37" s="1218" t="s">
        <v>2277</v>
      </c>
      <c r="C37" s="1218"/>
      <c r="D37" s="1218" t="s">
        <v>1361</v>
      </c>
      <c r="E37" s="1219" t="s">
        <v>2285</v>
      </c>
      <c r="F37" s="1218"/>
      <c r="G37" s="1228"/>
      <c r="H37" s="1229"/>
      <c r="I37" s="1233">
        <f t="shared" si="0"/>
        <v>0</v>
      </c>
      <c r="J37" s="1233">
        <f t="shared" si="1"/>
        <v>0</v>
      </c>
      <c r="K37" s="1233">
        <f t="shared" si="2"/>
        <v>0</v>
      </c>
      <c r="L37" s="1233">
        <f t="shared" si="3"/>
        <v>0</v>
      </c>
      <c r="M37" s="1233">
        <f t="shared" si="4"/>
        <v>0</v>
      </c>
    </row>
    <row r="38" spans="1:15" s="1214" customFormat="1" ht="16.8">
      <c r="A38" s="1215"/>
      <c r="B38" s="1215" t="s">
        <v>2275</v>
      </c>
      <c r="C38" s="1215"/>
      <c r="D38" s="1215" t="s">
        <v>1361</v>
      </c>
      <c r="E38" s="1216" t="s">
        <v>2273</v>
      </c>
      <c r="F38" s="1215"/>
      <c r="H38" s="1227"/>
      <c r="I38" s="1232">
        <f t="shared" si="0"/>
        <v>0</v>
      </c>
      <c r="J38" s="1232">
        <f t="shared" si="1"/>
        <v>0</v>
      </c>
      <c r="K38" s="1232">
        <f t="shared" si="2"/>
        <v>0</v>
      </c>
      <c r="L38" s="1232">
        <f t="shared" si="3"/>
        <v>0</v>
      </c>
      <c r="M38" s="1232">
        <f t="shared" si="4"/>
        <v>0</v>
      </c>
      <c r="O38" s="1224"/>
    </row>
    <row r="39" spans="1:15" s="1214" customFormat="1" ht="16.8">
      <c r="A39" s="1215"/>
      <c r="B39" s="1218" t="s">
        <v>2275</v>
      </c>
      <c r="C39" s="1218"/>
      <c r="D39" s="1218" t="s">
        <v>1361</v>
      </c>
      <c r="E39" s="1219" t="s">
        <v>2285</v>
      </c>
      <c r="F39" s="1218"/>
      <c r="G39" s="1228"/>
      <c r="H39" s="1229"/>
      <c r="I39" s="1233">
        <f t="shared" si="0"/>
        <v>0</v>
      </c>
      <c r="J39" s="1233">
        <f t="shared" si="1"/>
        <v>0</v>
      </c>
      <c r="K39" s="1233">
        <f t="shared" si="2"/>
        <v>0</v>
      </c>
      <c r="L39" s="1233">
        <f t="shared" si="3"/>
        <v>0</v>
      </c>
      <c r="M39" s="1233">
        <f t="shared" si="4"/>
        <v>0</v>
      </c>
    </row>
    <row r="40" spans="1:15" s="1214" customFormat="1" ht="16.8">
      <c r="A40" s="1215"/>
      <c r="B40" s="1215" t="s">
        <v>2276</v>
      </c>
      <c r="C40" s="1215"/>
      <c r="D40" s="1215" t="s">
        <v>1361</v>
      </c>
      <c r="E40" s="1216" t="s">
        <v>2273</v>
      </c>
      <c r="F40" s="1215"/>
      <c r="H40" s="1227"/>
      <c r="I40" s="1232">
        <f t="shared" si="0"/>
        <v>0</v>
      </c>
      <c r="J40" s="1232">
        <f t="shared" si="1"/>
        <v>0</v>
      </c>
      <c r="K40" s="1232">
        <f t="shared" si="2"/>
        <v>0</v>
      </c>
      <c r="L40" s="1232">
        <f t="shared" si="3"/>
        <v>0</v>
      </c>
      <c r="M40" s="1232">
        <f t="shared" si="4"/>
        <v>0</v>
      </c>
    </row>
    <row r="41" spans="1:15" s="1214" customFormat="1" ht="16.8">
      <c r="A41" s="1215"/>
      <c r="B41" s="1218" t="s">
        <v>2276</v>
      </c>
      <c r="C41" s="1218"/>
      <c r="D41" s="1218" t="s">
        <v>1361</v>
      </c>
      <c r="E41" s="1219" t="s">
        <v>2285</v>
      </c>
      <c r="F41" s="1218"/>
      <c r="G41" s="1228"/>
      <c r="H41" s="1229"/>
      <c r="I41" s="1233">
        <f t="shared" si="0"/>
        <v>0</v>
      </c>
      <c r="J41" s="1233">
        <f t="shared" si="1"/>
        <v>0</v>
      </c>
      <c r="K41" s="1233">
        <f t="shared" si="2"/>
        <v>0</v>
      </c>
      <c r="L41" s="1233">
        <f t="shared" si="3"/>
        <v>0</v>
      </c>
      <c r="M41" s="1233">
        <f t="shared" si="4"/>
        <v>0</v>
      </c>
    </row>
    <row r="42" spans="1:15" s="1214" customFormat="1" ht="16.8">
      <c r="A42" s="1215"/>
      <c r="B42" s="1215" t="s">
        <v>2278</v>
      </c>
      <c r="C42" s="1215"/>
      <c r="D42" s="1215" t="s">
        <v>1361</v>
      </c>
      <c r="E42" s="1216" t="s">
        <v>2273</v>
      </c>
      <c r="F42" s="1215"/>
      <c r="H42" s="1227"/>
      <c r="I42" s="1232">
        <f t="shared" si="0"/>
        <v>0</v>
      </c>
      <c r="J42" s="1232">
        <f t="shared" si="1"/>
        <v>0</v>
      </c>
      <c r="K42" s="1232">
        <f t="shared" si="2"/>
        <v>0</v>
      </c>
      <c r="L42" s="1232">
        <f t="shared" si="3"/>
        <v>0</v>
      </c>
      <c r="M42" s="1232">
        <f t="shared" si="4"/>
        <v>0</v>
      </c>
    </row>
    <row r="43" spans="1:15" s="1214" customFormat="1" ht="16.8">
      <c r="A43" s="1215"/>
      <c r="B43" s="1215" t="s">
        <v>2278</v>
      </c>
      <c r="C43" s="1215"/>
      <c r="D43" s="1215" t="s">
        <v>1361</v>
      </c>
      <c r="E43" s="1216" t="s">
        <v>2285</v>
      </c>
      <c r="F43" s="1215"/>
      <c r="H43" s="1227"/>
      <c r="I43" s="1232">
        <f t="shared" si="0"/>
        <v>0</v>
      </c>
      <c r="J43" s="1232">
        <f t="shared" si="1"/>
        <v>0</v>
      </c>
      <c r="K43" s="1232">
        <f t="shared" si="2"/>
        <v>0</v>
      </c>
      <c r="L43" s="1232">
        <f t="shared" si="3"/>
        <v>0</v>
      </c>
      <c r="M43" s="1232">
        <f t="shared" si="4"/>
        <v>0</v>
      </c>
    </row>
    <row r="44" spans="1:15" s="1214" customFormat="1" ht="16.8">
      <c r="A44" s="1215"/>
      <c r="B44" s="1215"/>
      <c r="C44" s="1215"/>
      <c r="D44" s="1215"/>
      <c r="E44" s="1215"/>
      <c r="F44" s="1215"/>
      <c r="H44" s="1234"/>
    </row>
    <row r="45" spans="1:15" s="1214" customFormat="1" ht="16.8">
      <c r="A45" s="706" t="s">
        <v>2282</v>
      </c>
      <c r="B45" s="706"/>
      <c r="C45" s="706"/>
      <c r="D45" s="706"/>
      <c r="E45" s="706"/>
      <c r="F45" s="706"/>
      <c r="G45" s="709"/>
      <c r="H45" s="709"/>
      <c r="I45" s="709"/>
      <c r="J45" s="709"/>
      <c r="K45" s="709"/>
      <c r="L45" s="709"/>
      <c r="M45" s="709"/>
    </row>
    <row r="46" spans="1:15" s="1214" customFormat="1" ht="16.8">
      <c r="A46" s="1215"/>
      <c r="B46" s="1215"/>
      <c r="C46" s="1215"/>
      <c r="D46" s="1215"/>
      <c r="E46" s="1215"/>
      <c r="F46" s="1215"/>
      <c r="H46" s="1227"/>
      <c r="I46" s="1227"/>
      <c r="J46" s="1227"/>
      <c r="K46" s="1227"/>
      <c r="L46" s="1227"/>
      <c r="M46" s="1227"/>
    </row>
    <row r="47" spans="1:15" s="1214" customFormat="1" ht="16.8">
      <c r="A47" s="1215"/>
      <c r="B47" s="1215" t="s">
        <v>2266</v>
      </c>
      <c r="C47" s="1215"/>
      <c r="D47" s="1215" t="s">
        <v>1337</v>
      </c>
      <c r="E47" s="1215"/>
      <c r="F47" s="1215"/>
      <c r="H47" s="1227"/>
      <c r="I47" s="710" cm="1">
        <f t="array" ref="I47">IFERROR(SUMPRODUCT(($I$32:$I$43) * ($B$32:$B$43 =$B47)) /$I$28,0)</f>
        <v>0</v>
      </c>
      <c r="J47" s="710" cm="1">
        <f t="array" ref="J47">IFERROR(SUMPRODUCT(($J$32:$J$43) * ($B$32:$B$43 =$B47)) /$J$28,0)</f>
        <v>0</v>
      </c>
      <c r="K47" s="710" cm="1">
        <f t="array" ref="K47">IFERROR(SUMPRODUCT(($K$32:$K$43) * ($B$32:$B$43 =$B47)) /$K$28,0)</f>
        <v>0</v>
      </c>
      <c r="L47" s="710" cm="1">
        <f t="array" ref="L47">IFERROR(SUMPRODUCT(($L$32:$L$43) * ($B$32:$B$43 =$B47)) /$L$28,0)</f>
        <v>0</v>
      </c>
      <c r="M47" s="710" cm="1">
        <f t="array" ref="M47">IFERROR(SUMPRODUCT(($M$32:$M$43) * ($B$32:$B$43 =$B47)) /$M$28,0)</f>
        <v>0</v>
      </c>
    </row>
    <row r="48" spans="1:15" s="1214" customFormat="1" ht="16.8">
      <c r="A48" s="1215"/>
      <c r="B48" s="1215" t="s">
        <v>2274</v>
      </c>
      <c r="C48" s="1215"/>
      <c r="D48" s="1215" t="s">
        <v>1337</v>
      </c>
      <c r="E48" s="1215"/>
      <c r="F48" s="1215"/>
      <c r="H48" s="1227"/>
      <c r="I48" s="710" cm="1">
        <f t="array" ref="I48">IFERROR(SUMPRODUCT(($I$32:$I$43) * ($B$32:$B$43 =$B48)) /$I$28,0)</f>
        <v>0</v>
      </c>
      <c r="J48" s="710" cm="1">
        <f t="array" ref="J48">IFERROR(SUMPRODUCT(($J$32:$J$43) * ($B$32:$B$43 =$B48)) /$J$28,0)</f>
        <v>0</v>
      </c>
      <c r="K48" s="710" cm="1">
        <f t="array" ref="K48">IFERROR(SUMPRODUCT(($K$32:$K$43) * ($B$32:$B$43 =$B48)) /$K$28,0)</f>
        <v>0</v>
      </c>
      <c r="L48" s="710" cm="1">
        <f t="array" ref="L48">IFERROR(SUMPRODUCT(($L$32:$L$43) * ($B$32:$B$43 =$B48)) /$L$28,0)</f>
        <v>0</v>
      </c>
      <c r="M48" s="710" cm="1">
        <f t="array" ref="M48">IFERROR(SUMPRODUCT(($M$32:$M$43) * ($B$32:$B$43 =$B48)) /$M$28,0)</f>
        <v>0</v>
      </c>
    </row>
    <row r="49" spans="1:13" s="1214" customFormat="1" ht="16.8">
      <c r="A49" s="1215"/>
      <c r="B49" s="1215" t="s">
        <v>2277</v>
      </c>
      <c r="C49" s="1215"/>
      <c r="D49" s="1215" t="s">
        <v>1337</v>
      </c>
      <c r="E49" s="1215"/>
      <c r="F49" s="1215"/>
      <c r="H49" s="1227"/>
      <c r="I49" s="710" cm="1">
        <f t="array" ref="I49">IFERROR(SUMPRODUCT(($I$32:$I$43) * ($B$32:$B$43 =$B49)) /$I$28,0)</f>
        <v>0</v>
      </c>
      <c r="J49" s="710" cm="1">
        <f t="array" ref="J49">IFERROR(SUMPRODUCT(($J$32:$J$43) * ($B$32:$B$43 =$B49)) /$J$28,0)</f>
        <v>0</v>
      </c>
      <c r="K49" s="710" cm="1">
        <f t="array" ref="K49">IFERROR(SUMPRODUCT(($K$32:$K$43) * ($B$32:$B$43 =$B49)) /$K$28,0)</f>
        <v>0</v>
      </c>
      <c r="L49" s="710" cm="1">
        <f t="array" ref="L49">IFERROR(SUMPRODUCT(($L$32:$L$43) * ($B$32:$B$43 =$B49)) /$L$28,0)</f>
        <v>0</v>
      </c>
      <c r="M49" s="710" cm="1">
        <f t="array" ref="M49">IFERROR(SUMPRODUCT(($M$32:$M$43) * ($B$32:$B$43 =$B49)) /$M$28,0)</f>
        <v>0</v>
      </c>
    </row>
    <row r="50" spans="1:13" s="1214" customFormat="1" ht="16.8">
      <c r="A50" s="1215"/>
      <c r="B50" s="1215" t="s">
        <v>2275</v>
      </c>
      <c r="C50" s="1215"/>
      <c r="D50" s="1215" t="s">
        <v>1337</v>
      </c>
      <c r="E50" s="1215"/>
      <c r="F50" s="1215"/>
      <c r="H50" s="1227"/>
      <c r="I50" s="710" cm="1">
        <f t="array" ref="I50">IFERROR(SUMPRODUCT(($I$32:$I$43) * ($B$32:$B$43 =$B50)) /$I$28,0)</f>
        <v>0</v>
      </c>
      <c r="J50" s="710" cm="1">
        <f t="array" ref="J50">IFERROR(SUMPRODUCT(($J$32:$J$43) * ($B$32:$B$43 =$B50)) /$J$28,0)</f>
        <v>0</v>
      </c>
      <c r="K50" s="710" cm="1">
        <f t="array" ref="K50">IFERROR(SUMPRODUCT(($K$32:$K$43) * ($B$32:$B$43 =$B50)) /$K$28,0)</f>
        <v>0</v>
      </c>
      <c r="L50" s="710" cm="1">
        <f t="array" ref="L50">IFERROR(SUMPRODUCT(($L$32:$L$43) * ($B$32:$B$43 =$B50)) /$L$28,0)</f>
        <v>0</v>
      </c>
      <c r="M50" s="710" cm="1">
        <f t="array" ref="M50">IFERROR(SUMPRODUCT(($M$32:$M$43) * ($B$32:$B$43 =$B50)) /$M$28,0)</f>
        <v>0</v>
      </c>
    </row>
    <row r="51" spans="1:13" s="1214" customFormat="1" ht="16.8">
      <c r="A51" s="1215"/>
      <c r="B51" s="1215" t="s">
        <v>2276</v>
      </c>
      <c r="C51" s="1215"/>
      <c r="D51" s="1215" t="s">
        <v>1337</v>
      </c>
      <c r="E51" s="1215"/>
      <c r="F51" s="1215"/>
      <c r="H51" s="1227"/>
      <c r="I51" s="710" cm="1">
        <f t="array" ref="I51">IFERROR(SUMPRODUCT(($I$32:$I$43) * ($B$32:$B$43 =$B51)) /$I$28,0)</f>
        <v>0</v>
      </c>
      <c r="J51" s="710" cm="1">
        <f t="array" ref="J51">IFERROR(SUMPRODUCT(($J$32:$J$43) * ($B$32:$B$43 =$B51)) /$J$28,0)</f>
        <v>0</v>
      </c>
      <c r="K51" s="710" cm="1">
        <f t="array" ref="K51">IFERROR(SUMPRODUCT(($K$32:$K$43) * ($B$32:$B$43 =$B51)) /$K$28,0)</f>
        <v>0</v>
      </c>
      <c r="L51" s="710" cm="1">
        <f t="array" ref="L51">IFERROR(SUMPRODUCT(($L$32:$L$43) * ($B$32:$B$43 =$B51)) /$L$28,0)</f>
        <v>0</v>
      </c>
      <c r="M51" s="710" cm="1">
        <f t="array" ref="M51">IFERROR(SUMPRODUCT(($M$32:$M$43) * ($B$32:$B$43 =$B51)) /$M$28,0)</f>
        <v>0</v>
      </c>
    </row>
    <row r="52" spans="1:13" s="1214" customFormat="1" ht="16.8">
      <c r="A52" s="1215"/>
      <c r="B52" s="1215" t="s">
        <v>2278</v>
      </c>
      <c r="C52" s="1215"/>
      <c r="D52" s="1215" t="s">
        <v>1337</v>
      </c>
      <c r="E52" s="1215"/>
      <c r="F52" s="1215"/>
      <c r="H52" s="1227"/>
      <c r="I52" s="710" cm="1">
        <f t="array" ref="I52">IFERROR(SUMPRODUCT(($I$32:$I$43) * ($B$32:$B$43 =$B52)) /$I$28,0)</f>
        <v>0</v>
      </c>
      <c r="J52" s="710" cm="1">
        <f t="array" ref="J52">IFERROR(SUMPRODUCT(($J$32:$J$43) * ($B$32:$B$43 =$B52)) /$J$28,0)</f>
        <v>0</v>
      </c>
      <c r="K52" s="710" cm="1">
        <f t="array" ref="K52">IFERROR(SUMPRODUCT(($K$32:$K$43) * ($B$32:$B$43 =$B52)) /$K$28,0)</f>
        <v>0</v>
      </c>
      <c r="L52" s="710" cm="1">
        <f t="array" ref="L52">IFERROR(SUMPRODUCT(($L$32:$L$43) * ($B$32:$B$43 =$B52)) /$L$28,0)</f>
        <v>0</v>
      </c>
      <c r="M52" s="710" cm="1">
        <f t="array" ref="M52">IFERROR(SUMPRODUCT(($M$32:$M$43) * ($B$32:$B$43 =$B52)) /$M$28,0)</f>
        <v>0</v>
      </c>
    </row>
    <row r="53" spans="1:13" s="1214" customFormat="1" ht="16.8">
      <c r="A53" s="1215"/>
      <c r="B53" s="1226" t="s">
        <v>2283</v>
      </c>
      <c r="C53" s="1215"/>
      <c r="D53" s="1226" t="s">
        <v>1337</v>
      </c>
      <c r="E53" s="1215"/>
      <c r="F53" s="1215"/>
      <c r="H53" s="1227"/>
      <c r="I53" s="711">
        <f>SUM(I47:I52)</f>
        <v>0</v>
      </c>
      <c r="J53" s="711">
        <f>SUM(J47:J52)</f>
        <v>0</v>
      </c>
      <c r="K53" s="711">
        <f>SUM(K47:K52)</f>
        <v>0</v>
      </c>
      <c r="L53" s="711">
        <f>SUM(L47:L52)</f>
        <v>0</v>
      </c>
      <c r="M53" s="711">
        <f>SUM(M47:M52)</f>
        <v>0</v>
      </c>
    </row>
    <row r="54" spans="1:13" s="1214" customFormat="1" ht="16.8">
      <c r="H54" s="1227"/>
      <c r="I54" s="1227"/>
      <c r="J54" s="1227"/>
      <c r="K54" s="1227"/>
      <c r="L54" s="1227"/>
      <c r="M54" s="1227"/>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58"/>
  <sheetViews>
    <sheetView showGridLines="0" topLeftCell="A9" zoomScaleNormal="100" zoomScaleSheetLayoutView="90" workbookViewId="0">
      <selection activeCell="I19" sqref="I19"/>
    </sheetView>
  </sheetViews>
  <sheetFormatPr defaultColWidth="9.21875" defaultRowHeight="0" customHeight="1" zeroHeight="1"/>
  <cols>
    <col min="1" max="1" width="9.77734375" style="1391" customWidth="1"/>
    <col min="2" max="2" width="20.77734375" style="1391" customWidth="1"/>
    <col min="3" max="5" width="9.21875" style="1391" customWidth="1"/>
    <col min="6" max="6" width="6.77734375" style="1391" customWidth="1"/>
    <col min="7" max="7" width="16.21875" style="1391" bestFit="1" customWidth="1"/>
    <col min="8" max="8" width="3.77734375" style="1391" bestFit="1" customWidth="1"/>
    <col min="9" max="13" width="9.77734375" style="1391" customWidth="1"/>
    <col min="14" max="16384" width="9.21875" style="1391"/>
  </cols>
  <sheetData>
    <row r="1" spans="1:17" s="1395" customFormat="1" ht="13.8">
      <c r="A1" s="899" t="s">
        <v>1351</v>
      </c>
      <c r="B1" s="899"/>
      <c r="C1" s="899"/>
      <c r="D1" s="899"/>
      <c r="E1" s="899"/>
      <c r="F1" s="899"/>
      <c r="G1" s="899"/>
      <c r="H1" s="899"/>
      <c r="I1" s="899"/>
      <c r="J1" s="899"/>
      <c r="L1" s="1410"/>
      <c r="M1" s="1410"/>
      <c r="N1" s="1410"/>
      <c r="O1" s="1410"/>
      <c r="P1" s="1410"/>
      <c r="Q1" s="1410"/>
    </row>
    <row r="2" spans="1:17" s="1395" customFormat="1" ht="13.8">
      <c r="A2" s="899"/>
      <c r="B2" s="899"/>
      <c r="C2" s="899"/>
      <c r="D2" s="899"/>
      <c r="E2" s="899"/>
      <c r="F2" s="899"/>
      <c r="G2" s="899"/>
      <c r="H2" s="899"/>
      <c r="I2" s="899"/>
      <c r="J2" s="899"/>
      <c r="L2" s="1410"/>
      <c r="M2" s="1410"/>
      <c r="N2" s="1410"/>
      <c r="O2" s="1410"/>
      <c r="P2" s="1410"/>
      <c r="Q2" s="1410"/>
    </row>
    <row r="3" spans="1:17" s="1395" customFormat="1" ht="16.2">
      <c r="A3" s="904"/>
      <c r="B3" s="904"/>
      <c r="C3" s="904"/>
      <c r="D3" s="904"/>
      <c r="E3" s="904"/>
      <c r="F3" s="904"/>
      <c r="G3" s="904"/>
      <c r="H3" s="904"/>
      <c r="I3" s="904"/>
      <c r="J3" s="904"/>
      <c r="L3" s="1410"/>
      <c r="M3" s="1410"/>
      <c r="N3" s="1410"/>
      <c r="O3" s="1410"/>
      <c r="P3" s="1410"/>
      <c r="Q3" s="1410"/>
    </row>
    <row r="4" spans="1:17" s="1395" customFormat="1" ht="16.8" thickBot="1">
      <c r="A4" s="1411" t="s">
        <v>3230</v>
      </c>
      <c r="B4" s="1411"/>
      <c r="C4" s="1411"/>
      <c r="D4" s="1411"/>
      <c r="E4" s="1411"/>
      <c r="F4" s="1411"/>
      <c r="G4" s="1411"/>
      <c r="H4" s="1411"/>
      <c r="I4" s="1411"/>
      <c r="J4" s="1411"/>
      <c r="L4" s="1410"/>
      <c r="M4" s="1410"/>
      <c r="N4" s="1410"/>
      <c r="O4" s="1410"/>
      <c r="P4" s="1410"/>
      <c r="Q4" s="1410"/>
    </row>
    <row r="5" spans="1:17" ht="15.75" customHeight="1">
      <c r="A5" s="1409"/>
      <c r="B5" s="1409"/>
      <c r="C5" s="1409"/>
      <c r="D5" s="1409"/>
      <c r="E5" s="1409"/>
      <c r="F5" s="1409"/>
      <c r="G5" s="1409"/>
      <c r="H5" s="1409"/>
      <c r="I5" s="1409"/>
      <c r="J5" s="1409"/>
    </row>
    <row r="6" spans="1:17" ht="15.75" customHeight="1">
      <c r="A6" s="1409"/>
      <c r="B6" s="1409"/>
      <c r="C6" s="1409"/>
      <c r="D6" s="1409"/>
      <c r="E6" s="1409"/>
      <c r="F6" s="1409"/>
      <c r="G6" s="1409"/>
      <c r="H6" s="1409"/>
      <c r="I6" s="1409"/>
      <c r="J6" s="1409"/>
    </row>
    <row r="7" spans="1:17" ht="13.8">
      <c r="A7" s="1408" t="s">
        <v>3229</v>
      </c>
      <c r="B7" s="1402"/>
      <c r="C7" s="1402"/>
      <c r="D7" s="1402"/>
      <c r="E7" s="1402"/>
      <c r="F7" s="1402"/>
      <c r="G7" s="1402"/>
      <c r="H7" s="1402"/>
    </row>
    <row r="8" spans="1:17" ht="9" customHeight="1">
      <c r="A8" s="1402"/>
      <c r="B8" s="1402"/>
      <c r="C8" s="1402"/>
      <c r="D8" s="1402"/>
      <c r="E8" s="1402"/>
      <c r="F8" s="1402"/>
      <c r="G8" s="1402"/>
      <c r="H8" s="1402"/>
    </row>
    <row r="9" spans="1:17" ht="13.8">
      <c r="A9" s="1405" t="s">
        <v>3228</v>
      </c>
      <c r="B9" s="1402"/>
      <c r="C9" s="1402"/>
      <c r="D9" s="1402"/>
      <c r="E9" s="1402"/>
      <c r="F9" s="1402"/>
      <c r="G9" s="1402"/>
      <c r="H9" s="1402"/>
    </row>
    <row r="10" spans="1:17" ht="9" customHeight="1">
      <c r="A10" s="1407"/>
      <c r="B10" s="1402"/>
      <c r="C10" s="1402"/>
      <c r="D10" s="1402"/>
      <c r="E10" s="1402"/>
      <c r="F10" s="1402"/>
      <c r="G10" s="1402"/>
      <c r="H10" s="1402"/>
    </row>
    <row r="11" spans="1:17" ht="13.8">
      <c r="A11" s="1404" t="s">
        <v>3227</v>
      </c>
      <c r="B11" s="1403"/>
      <c r="C11" s="1403"/>
      <c r="D11" s="1403"/>
      <c r="E11" s="1403"/>
      <c r="F11" s="1403"/>
      <c r="G11" s="1403"/>
      <c r="H11" s="1403"/>
    </row>
    <row r="12" spans="1:17" ht="13.8">
      <c r="A12" s="1404"/>
      <c r="B12" s="1403"/>
      <c r="C12" s="1403"/>
      <c r="D12" s="1403"/>
      <c r="E12" s="1403"/>
      <c r="F12" s="1403"/>
      <c r="G12" s="1403"/>
      <c r="H12" s="1403"/>
    </row>
    <row r="13" spans="1:17" ht="13.8">
      <c r="A13" s="1402"/>
      <c r="B13" s="1402"/>
      <c r="C13" s="1402"/>
      <c r="D13" s="1402"/>
      <c r="E13" s="1402"/>
      <c r="F13" s="1402"/>
      <c r="G13" s="1402"/>
      <c r="H13" s="1402"/>
      <c r="I13" s="1557" t="s">
        <v>107</v>
      </c>
      <c r="J13" s="1558"/>
      <c r="K13" s="1558"/>
      <c r="L13" s="1558"/>
      <c r="M13" s="1559"/>
    </row>
    <row r="14" spans="1:17" ht="13.8">
      <c r="G14" s="1399" t="s">
        <v>4</v>
      </c>
      <c r="I14" s="84">
        <v>2022</v>
      </c>
      <c r="J14" s="85">
        <v>2023</v>
      </c>
      <c r="K14" s="85">
        <v>2024</v>
      </c>
      <c r="L14" s="85">
        <v>2025</v>
      </c>
      <c r="M14" s="86">
        <v>2026</v>
      </c>
    </row>
    <row r="15" spans="1:17" ht="13.8">
      <c r="B15" s="1401" t="s">
        <v>3224</v>
      </c>
      <c r="G15" s="1400"/>
    </row>
    <row r="16" spans="1:17" ht="13.8">
      <c r="A16" s="1399">
        <v>1</v>
      </c>
      <c r="B16" s="1556"/>
      <c r="C16" s="1556"/>
      <c r="D16" s="1556"/>
      <c r="E16" s="1556"/>
      <c r="F16" s="1556"/>
      <c r="G16" s="1394" t="s">
        <v>1361</v>
      </c>
      <c r="I16" s="1398"/>
      <c r="J16" s="1398"/>
      <c r="K16" s="1398"/>
      <c r="L16" s="1398"/>
      <c r="M16" s="1398"/>
    </row>
    <row r="17" spans="1:13" ht="13.8">
      <c r="A17" s="1399">
        <v>2</v>
      </c>
      <c r="B17" s="1556"/>
      <c r="C17" s="1556"/>
      <c r="D17" s="1556"/>
      <c r="E17" s="1556"/>
      <c r="F17" s="1556"/>
      <c r="G17" s="1394" t="s">
        <v>1361</v>
      </c>
      <c r="I17" s="1398"/>
      <c r="J17" s="1398"/>
      <c r="K17" s="1398"/>
      <c r="L17" s="1398"/>
      <c r="M17" s="1398"/>
    </row>
    <row r="18" spans="1:13" ht="13.8">
      <c r="A18" s="1399">
        <v>3</v>
      </c>
      <c r="B18" s="1556"/>
      <c r="C18" s="1556"/>
      <c r="D18" s="1556"/>
      <c r="E18" s="1556"/>
      <c r="F18" s="1556"/>
      <c r="G18" s="1394" t="s">
        <v>1361</v>
      </c>
      <c r="I18" s="1398"/>
      <c r="J18" s="1398"/>
      <c r="K18" s="1398"/>
      <c r="L18" s="1398"/>
      <c r="M18" s="1398"/>
    </row>
    <row r="19" spans="1:13" ht="13.8">
      <c r="A19" s="1399">
        <v>4</v>
      </c>
      <c r="B19" s="1556"/>
      <c r="C19" s="1556"/>
      <c r="D19" s="1556"/>
      <c r="E19" s="1556"/>
      <c r="F19" s="1556"/>
      <c r="G19" s="1394" t="s">
        <v>1361</v>
      </c>
      <c r="I19" s="1398"/>
      <c r="J19" s="1398"/>
      <c r="K19" s="1398"/>
      <c r="L19" s="1398"/>
      <c r="M19" s="1398"/>
    </row>
    <row r="20" spans="1:13" ht="13.8">
      <c r="A20" s="1399">
        <v>5</v>
      </c>
      <c r="B20" s="1556"/>
      <c r="C20" s="1556"/>
      <c r="D20" s="1556"/>
      <c r="E20" s="1556"/>
      <c r="F20" s="1556"/>
      <c r="G20" s="1394" t="s">
        <v>1361</v>
      </c>
      <c r="I20" s="1398"/>
      <c r="J20" s="1398"/>
      <c r="K20" s="1398"/>
      <c r="L20" s="1398"/>
      <c r="M20" s="1398"/>
    </row>
    <row r="21" spans="1:13" ht="13.8">
      <c r="A21" s="1399">
        <v>6</v>
      </c>
      <c r="B21" s="1556"/>
      <c r="C21" s="1556"/>
      <c r="D21" s="1556"/>
      <c r="E21" s="1556"/>
      <c r="F21" s="1556"/>
      <c r="G21" s="1394" t="s">
        <v>1361</v>
      </c>
      <c r="I21" s="1398"/>
      <c r="J21" s="1398"/>
      <c r="K21" s="1398"/>
      <c r="L21" s="1398"/>
      <c r="M21" s="1398"/>
    </row>
    <row r="22" spans="1:13" ht="13.8">
      <c r="A22" s="1399">
        <v>7</v>
      </c>
      <c r="B22" s="1556"/>
      <c r="C22" s="1556"/>
      <c r="D22" s="1556"/>
      <c r="E22" s="1556"/>
      <c r="F22" s="1556"/>
      <c r="G22" s="1394" t="s">
        <v>1361</v>
      </c>
      <c r="I22" s="1398"/>
      <c r="J22" s="1398"/>
      <c r="K22" s="1398"/>
      <c r="L22" s="1398"/>
      <c r="M22" s="1398"/>
    </row>
    <row r="23" spans="1:13" ht="13.8">
      <c r="A23" s="1399">
        <v>8</v>
      </c>
      <c r="B23" s="1556"/>
      <c r="C23" s="1556"/>
      <c r="D23" s="1556"/>
      <c r="E23" s="1556"/>
      <c r="F23" s="1556"/>
      <c r="G23" s="1394" t="s">
        <v>1361</v>
      </c>
      <c r="I23" s="1398"/>
      <c r="J23" s="1398"/>
      <c r="K23" s="1398"/>
      <c r="L23" s="1398"/>
      <c r="M23" s="1398"/>
    </row>
    <row r="24" spans="1:13" ht="13.8">
      <c r="A24" s="1399">
        <v>9</v>
      </c>
      <c r="B24" s="1556"/>
      <c r="C24" s="1556"/>
      <c r="D24" s="1556"/>
      <c r="E24" s="1556"/>
      <c r="F24" s="1556"/>
      <c r="G24" s="1394" t="s">
        <v>1361</v>
      </c>
      <c r="I24" s="1398"/>
      <c r="J24" s="1398"/>
      <c r="K24" s="1398"/>
      <c r="L24" s="1398"/>
      <c r="M24" s="1398"/>
    </row>
    <row r="25" spans="1:13" ht="13.8">
      <c r="A25" s="1399">
        <v>10</v>
      </c>
      <c r="B25" s="1556"/>
      <c r="C25" s="1556"/>
      <c r="D25" s="1556"/>
      <c r="E25" s="1556"/>
      <c r="F25" s="1556"/>
      <c r="G25" s="1394" t="s">
        <v>1361</v>
      </c>
      <c r="I25" s="1398"/>
      <c r="J25" s="1398"/>
      <c r="K25" s="1398"/>
      <c r="L25" s="1398"/>
      <c r="M25" s="1398"/>
    </row>
    <row r="26" spans="1:13" ht="13.8">
      <c r="A26" s="1399">
        <v>11</v>
      </c>
      <c r="B26" s="1556"/>
      <c r="C26" s="1556"/>
      <c r="D26" s="1556"/>
      <c r="E26" s="1556"/>
      <c r="F26" s="1556"/>
      <c r="G26" s="1394" t="s">
        <v>1361</v>
      </c>
      <c r="I26" s="1398"/>
      <c r="J26" s="1398"/>
      <c r="K26" s="1398"/>
      <c r="L26" s="1398"/>
      <c r="M26" s="1398"/>
    </row>
    <row r="27" spans="1:13" ht="13.8">
      <c r="A27" s="1399">
        <v>12</v>
      </c>
      <c r="B27" s="1556"/>
      <c r="C27" s="1556"/>
      <c r="D27" s="1556"/>
      <c r="E27" s="1556"/>
      <c r="F27" s="1556"/>
      <c r="G27" s="1394" t="s">
        <v>1361</v>
      </c>
      <c r="I27" s="1398"/>
      <c r="J27" s="1398"/>
      <c r="K27" s="1398"/>
      <c r="L27" s="1398"/>
      <c r="M27" s="1398"/>
    </row>
    <row r="28" spans="1:13" ht="13.8">
      <c r="A28" s="1399">
        <v>13</v>
      </c>
      <c r="B28" s="1556"/>
      <c r="C28" s="1556"/>
      <c r="D28" s="1556"/>
      <c r="E28" s="1556"/>
      <c r="F28" s="1556"/>
      <c r="G28" s="1394" t="s">
        <v>1361</v>
      </c>
      <c r="I28" s="1398"/>
      <c r="J28" s="1398"/>
      <c r="K28" s="1398"/>
      <c r="L28" s="1398"/>
      <c r="M28" s="1398"/>
    </row>
    <row r="29" spans="1:13" ht="13.8">
      <c r="A29" s="1399">
        <v>14</v>
      </c>
      <c r="B29" s="1556"/>
      <c r="C29" s="1556"/>
      <c r="D29" s="1556"/>
      <c r="E29" s="1556"/>
      <c r="F29" s="1556"/>
      <c r="G29" s="1394" t="s">
        <v>1361</v>
      </c>
      <c r="I29" s="1398"/>
      <c r="J29" s="1398"/>
      <c r="K29" s="1398"/>
      <c r="L29" s="1398"/>
      <c r="M29" s="1398"/>
    </row>
    <row r="30" spans="1:13" ht="13.8">
      <c r="A30" s="1399">
        <v>15</v>
      </c>
      <c r="B30" s="1556"/>
      <c r="C30" s="1556"/>
      <c r="D30" s="1556"/>
      <c r="E30" s="1556"/>
      <c r="F30" s="1556"/>
      <c r="G30" s="1394" t="s">
        <v>1361</v>
      </c>
      <c r="I30" s="1398"/>
      <c r="J30" s="1398"/>
      <c r="K30" s="1398"/>
      <c r="L30" s="1398"/>
      <c r="M30" s="1398"/>
    </row>
    <row r="31" spans="1:13" ht="9" customHeight="1">
      <c r="A31" s="1406"/>
      <c r="B31" s="1406"/>
      <c r="C31" s="1406"/>
      <c r="D31" s="1406"/>
      <c r="E31" s="1406"/>
      <c r="F31" s="1406"/>
      <c r="G31" s="1394"/>
      <c r="I31" s="1396"/>
      <c r="J31" s="1396"/>
      <c r="K31" s="1396"/>
      <c r="L31" s="1396"/>
      <c r="M31" s="1396"/>
    </row>
    <row r="32" spans="1:13" ht="13.8">
      <c r="F32" s="1395" t="s">
        <v>1011</v>
      </c>
      <c r="G32" s="1394" t="s">
        <v>1361</v>
      </c>
      <c r="H32" s="1393"/>
      <c r="I32" s="1392">
        <f>SUM(I16:I30)</f>
        <v>0</v>
      </c>
      <c r="J32" s="1392">
        <f>SUM(J16:J30)</f>
        <v>0</v>
      </c>
      <c r="K32" s="1392">
        <f>SUM(K16:K30)</f>
        <v>0</v>
      </c>
      <c r="L32" s="1392">
        <f>SUM(L16:L30)</f>
        <v>0</v>
      </c>
      <c r="M32" s="1392">
        <f>SUM(M16:M30)</f>
        <v>0</v>
      </c>
    </row>
    <row r="33" spans="1:13" ht="9" customHeight="1"/>
    <row r="34" spans="1:13" ht="13.8">
      <c r="A34" s="1405" t="s">
        <v>3226</v>
      </c>
      <c r="B34" s="1402"/>
      <c r="C34" s="1402"/>
      <c r="D34" s="1402"/>
      <c r="E34" s="1402"/>
      <c r="F34" s="1402"/>
      <c r="G34" s="1402"/>
      <c r="H34" s="1402"/>
    </row>
    <row r="35" spans="1:13" ht="9" customHeight="1">
      <c r="A35" s="1402"/>
      <c r="B35" s="1402"/>
      <c r="C35" s="1402"/>
      <c r="D35" s="1402"/>
      <c r="E35" s="1402"/>
      <c r="F35" s="1402"/>
      <c r="G35" s="1402"/>
      <c r="H35" s="1402"/>
    </row>
    <row r="36" spans="1:13" ht="13.8">
      <c r="A36" s="1404" t="s">
        <v>3225</v>
      </c>
      <c r="B36" s="1403"/>
      <c r="C36" s="1403"/>
      <c r="D36" s="1403"/>
      <c r="E36" s="1403"/>
      <c r="F36" s="1403"/>
      <c r="G36" s="1403"/>
      <c r="H36" s="1403"/>
    </row>
    <row r="37" spans="1:13" ht="9" customHeight="1">
      <c r="A37" s="1402"/>
      <c r="B37" s="1402"/>
      <c r="C37" s="1402"/>
      <c r="D37" s="1402"/>
      <c r="E37" s="1402"/>
      <c r="F37" s="1402"/>
      <c r="G37" s="1402"/>
      <c r="H37" s="1402"/>
    </row>
    <row r="38" spans="1:13" ht="13.8">
      <c r="A38" s="1402"/>
      <c r="B38" s="1402"/>
      <c r="C38" s="1402"/>
      <c r="D38" s="1402"/>
      <c r="E38" s="1402"/>
      <c r="F38" s="1402"/>
      <c r="G38" s="1402"/>
      <c r="H38" s="1402"/>
      <c r="I38" s="1557" t="s">
        <v>107</v>
      </c>
      <c r="J38" s="1558"/>
      <c r="K38" s="1558"/>
      <c r="L38" s="1558"/>
      <c r="M38" s="1559"/>
    </row>
    <row r="39" spans="1:13" ht="13.8">
      <c r="G39" s="1399" t="s">
        <v>4</v>
      </c>
      <c r="I39" s="84">
        <v>2022</v>
      </c>
      <c r="J39" s="85">
        <v>2023</v>
      </c>
      <c r="K39" s="85">
        <v>2024</v>
      </c>
      <c r="L39" s="85">
        <v>2025</v>
      </c>
      <c r="M39" s="86">
        <v>2026</v>
      </c>
    </row>
    <row r="40" spans="1:13" ht="13.8">
      <c r="B40" s="1401" t="s">
        <v>3224</v>
      </c>
      <c r="G40" s="1400"/>
    </row>
    <row r="41" spans="1:13" ht="13.8">
      <c r="A41" s="1399">
        <v>1</v>
      </c>
      <c r="B41" s="1556"/>
      <c r="C41" s="1556"/>
      <c r="D41" s="1556"/>
      <c r="E41" s="1556"/>
      <c r="F41" s="1556"/>
      <c r="G41" s="1394" t="s">
        <v>1361</v>
      </c>
      <c r="I41" s="1398"/>
      <c r="J41" s="1398"/>
      <c r="K41" s="1398"/>
      <c r="L41" s="1398"/>
      <c r="M41" s="1398"/>
    </row>
    <row r="42" spans="1:13" ht="13.8">
      <c r="A42" s="1399">
        <v>2</v>
      </c>
      <c r="B42" s="1556"/>
      <c r="C42" s="1556"/>
      <c r="D42" s="1556"/>
      <c r="E42" s="1556"/>
      <c r="F42" s="1556"/>
      <c r="G42" s="1394" t="s">
        <v>1361</v>
      </c>
      <c r="I42" s="1398"/>
      <c r="J42" s="1398"/>
      <c r="K42" s="1398"/>
      <c r="L42" s="1398"/>
      <c r="M42" s="1398"/>
    </row>
    <row r="43" spans="1:13" ht="13.8">
      <c r="A43" s="1399">
        <v>3</v>
      </c>
      <c r="B43" s="1556"/>
      <c r="C43" s="1556"/>
      <c r="D43" s="1556"/>
      <c r="E43" s="1556"/>
      <c r="F43" s="1556"/>
      <c r="G43" s="1394" t="s">
        <v>1361</v>
      </c>
      <c r="I43" s="1398"/>
      <c r="J43" s="1398"/>
      <c r="K43" s="1398"/>
      <c r="L43" s="1398"/>
      <c r="M43" s="1398"/>
    </row>
    <row r="44" spans="1:13" ht="13.8">
      <c r="A44" s="1399">
        <v>4</v>
      </c>
      <c r="B44" s="1556"/>
      <c r="C44" s="1556"/>
      <c r="D44" s="1556"/>
      <c r="E44" s="1556"/>
      <c r="F44" s="1556"/>
      <c r="G44" s="1394" t="s">
        <v>1361</v>
      </c>
      <c r="I44" s="1398"/>
      <c r="J44" s="1398"/>
      <c r="K44" s="1398"/>
      <c r="L44" s="1398"/>
      <c r="M44" s="1398"/>
    </row>
    <row r="45" spans="1:13" ht="13.8">
      <c r="A45" s="1399">
        <v>5</v>
      </c>
      <c r="B45" s="1556"/>
      <c r="C45" s="1556"/>
      <c r="D45" s="1556"/>
      <c r="E45" s="1556"/>
      <c r="F45" s="1556"/>
      <c r="G45" s="1394" t="s">
        <v>1361</v>
      </c>
      <c r="I45" s="1398"/>
      <c r="J45" s="1398"/>
      <c r="K45" s="1398"/>
      <c r="L45" s="1398"/>
      <c r="M45" s="1398"/>
    </row>
    <row r="46" spans="1:13" ht="13.8">
      <c r="A46" s="1399">
        <v>6</v>
      </c>
      <c r="B46" s="1556"/>
      <c r="C46" s="1556"/>
      <c r="D46" s="1556"/>
      <c r="E46" s="1556"/>
      <c r="F46" s="1556"/>
      <c r="G46" s="1394" t="s">
        <v>1361</v>
      </c>
      <c r="I46" s="1398"/>
      <c r="J46" s="1398"/>
      <c r="K46" s="1398"/>
      <c r="L46" s="1398"/>
      <c r="M46" s="1398"/>
    </row>
    <row r="47" spans="1:13" ht="13.8">
      <c r="A47" s="1399">
        <v>7</v>
      </c>
      <c r="B47" s="1556"/>
      <c r="C47" s="1556"/>
      <c r="D47" s="1556"/>
      <c r="E47" s="1556"/>
      <c r="F47" s="1556"/>
      <c r="G47" s="1394" t="s">
        <v>1361</v>
      </c>
      <c r="I47" s="1398"/>
      <c r="J47" s="1398"/>
      <c r="K47" s="1398"/>
      <c r="L47" s="1398"/>
      <c r="M47" s="1398"/>
    </row>
    <row r="48" spans="1:13" ht="13.8">
      <c r="A48" s="1399">
        <v>8</v>
      </c>
      <c r="B48" s="1556"/>
      <c r="C48" s="1556"/>
      <c r="D48" s="1556"/>
      <c r="E48" s="1556"/>
      <c r="F48" s="1556"/>
      <c r="G48" s="1394" t="s">
        <v>1361</v>
      </c>
      <c r="I48" s="1398"/>
      <c r="J48" s="1398"/>
      <c r="K48" s="1398"/>
      <c r="L48" s="1398"/>
      <c r="M48" s="1398"/>
    </row>
    <row r="49" spans="1:13" ht="13.8">
      <c r="A49" s="1399">
        <v>9</v>
      </c>
      <c r="B49" s="1556"/>
      <c r="C49" s="1556"/>
      <c r="D49" s="1556"/>
      <c r="E49" s="1556"/>
      <c r="F49" s="1556"/>
      <c r="G49" s="1394" t="s">
        <v>1361</v>
      </c>
      <c r="I49" s="1398"/>
      <c r="J49" s="1398"/>
      <c r="K49" s="1398"/>
      <c r="L49" s="1398"/>
      <c r="M49" s="1398"/>
    </row>
    <row r="50" spans="1:13" ht="13.8">
      <c r="A50" s="1399">
        <v>10</v>
      </c>
      <c r="B50" s="1556"/>
      <c r="C50" s="1556"/>
      <c r="D50" s="1556"/>
      <c r="E50" s="1556"/>
      <c r="F50" s="1556"/>
      <c r="G50" s="1394" t="s">
        <v>1361</v>
      </c>
      <c r="I50" s="1398"/>
      <c r="J50" s="1398"/>
      <c r="K50" s="1398"/>
      <c r="L50" s="1398"/>
      <c r="M50" s="1398"/>
    </row>
    <row r="51" spans="1:13" ht="13.8">
      <c r="A51" s="1399">
        <v>11</v>
      </c>
      <c r="B51" s="1556"/>
      <c r="C51" s="1556"/>
      <c r="D51" s="1556"/>
      <c r="E51" s="1556"/>
      <c r="F51" s="1556"/>
      <c r="G51" s="1394" t="s">
        <v>1361</v>
      </c>
      <c r="I51" s="1398"/>
      <c r="J51" s="1398"/>
      <c r="K51" s="1398"/>
      <c r="L51" s="1398"/>
      <c r="M51" s="1398"/>
    </row>
    <row r="52" spans="1:13" ht="13.8">
      <c r="A52" s="1399">
        <v>12</v>
      </c>
      <c r="B52" s="1556"/>
      <c r="C52" s="1556"/>
      <c r="D52" s="1556"/>
      <c r="E52" s="1556"/>
      <c r="F52" s="1556"/>
      <c r="G52" s="1394" t="s">
        <v>1361</v>
      </c>
      <c r="I52" s="1398"/>
      <c r="J52" s="1398"/>
      <c r="K52" s="1398"/>
      <c r="L52" s="1398"/>
      <c r="M52" s="1398"/>
    </row>
    <row r="53" spans="1:13" ht="13.8">
      <c r="A53" s="1399">
        <v>13</v>
      </c>
      <c r="B53" s="1556"/>
      <c r="C53" s="1556"/>
      <c r="D53" s="1556"/>
      <c r="E53" s="1556"/>
      <c r="F53" s="1556"/>
      <c r="G53" s="1394" t="s">
        <v>1361</v>
      </c>
      <c r="I53" s="1398"/>
      <c r="J53" s="1398"/>
      <c r="K53" s="1398"/>
      <c r="L53" s="1398"/>
      <c r="M53" s="1398"/>
    </row>
    <row r="54" spans="1:13" ht="13.8">
      <c r="A54" s="1399">
        <v>14</v>
      </c>
      <c r="B54" s="1556"/>
      <c r="C54" s="1556"/>
      <c r="D54" s="1556"/>
      <c r="E54" s="1556"/>
      <c r="F54" s="1556"/>
      <c r="G54" s="1394" t="s">
        <v>1361</v>
      </c>
      <c r="I54" s="1398"/>
      <c r="J54" s="1398"/>
      <c r="K54" s="1398"/>
      <c r="L54" s="1398"/>
      <c r="M54" s="1398"/>
    </row>
    <row r="55" spans="1:13" ht="13.8">
      <c r="A55" s="1399">
        <v>15</v>
      </c>
      <c r="B55" s="1556"/>
      <c r="C55" s="1556"/>
      <c r="D55" s="1556"/>
      <c r="E55" s="1556"/>
      <c r="F55" s="1556"/>
      <c r="G55" s="1394" t="s">
        <v>1361</v>
      </c>
      <c r="I55" s="1398"/>
      <c r="J55" s="1398"/>
      <c r="K55" s="1398"/>
      <c r="L55" s="1398"/>
      <c r="M55" s="1398"/>
    </row>
    <row r="56" spans="1:13" ht="13.8">
      <c r="D56" s="1397"/>
      <c r="G56" s="1394"/>
      <c r="I56" s="1396"/>
      <c r="J56" s="1396"/>
      <c r="K56" s="1396"/>
      <c r="L56" s="1396"/>
      <c r="M56" s="1396"/>
    </row>
    <row r="57" spans="1:13" ht="13.8">
      <c r="F57" s="1395" t="s">
        <v>1011</v>
      </c>
      <c r="G57" s="1394" t="s">
        <v>1361</v>
      </c>
      <c r="H57" s="1393"/>
      <c r="I57" s="1392">
        <f>SUM(I41:I55)</f>
        <v>0</v>
      </c>
      <c r="J57" s="1392">
        <f>SUM(J41:J55)</f>
        <v>0</v>
      </c>
      <c r="K57" s="1392">
        <f>SUM(K41:K55)</f>
        <v>0</v>
      </c>
      <c r="L57" s="1392">
        <f>SUM(L41:L55)</f>
        <v>0</v>
      </c>
      <c r="M57" s="1392">
        <f>SUM(M41:M55)</f>
        <v>0</v>
      </c>
    </row>
    <row r="58" spans="1:13" ht="15" customHeight="1"/>
  </sheetData>
  <mergeCells count="32">
    <mergeCell ref="I13:M13"/>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I38:M38"/>
    <mergeCell ref="B41:F41"/>
    <mergeCell ref="B42:F42"/>
    <mergeCell ref="B43:F43"/>
    <mergeCell ref="B44:F44"/>
    <mergeCell ref="B45:F45"/>
    <mergeCell ref="B46:F46"/>
    <mergeCell ref="B47:F47"/>
    <mergeCell ref="B54:F54"/>
    <mergeCell ref="B55:F55"/>
    <mergeCell ref="B48:F48"/>
    <mergeCell ref="B49:F49"/>
    <mergeCell ref="B50:F50"/>
    <mergeCell ref="B51:F51"/>
    <mergeCell ref="B52:F52"/>
    <mergeCell ref="B53:F53"/>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14"/>
  <sheetViews>
    <sheetView zoomScale="85" zoomScaleNormal="85" workbookViewId="0"/>
  </sheetViews>
  <sheetFormatPr defaultColWidth="0" defaultRowHeight="14.4"/>
  <cols>
    <col min="1" max="2" width="1.21875" customWidth="1"/>
    <col min="3" max="3" width="1.77734375" customWidth="1"/>
    <col min="4" max="4" width="21.21875" bestFit="1" customWidth="1"/>
    <col min="5" max="5" width="27.77734375" bestFit="1" customWidth="1"/>
    <col min="6" max="6" width="8.21875" style="425" bestFit="1" customWidth="1"/>
    <col min="7" max="7" width="8.77734375" style="425" bestFit="1" customWidth="1"/>
    <col min="8" max="8" width="23.21875" style="425" bestFit="1" customWidth="1"/>
    <col min="9" max="9" width="16.21875" style="425" bestFit="1" customWidth="1"/>
    <col min="10" max="10" width="11.77734375" style="425" bestFit="1" customWidth="1"/>
    <col min="11" max="11" width="26.44140625" bestFit="1" customWidth="1"/>
    <col min="12" max="12" width="8.44140625" style="425" bestFit="1" customWidth="1"/>
    <col min="13" max="13" width="21" bestFit="1" customWidth="1"/>
    <col min="14" max="14" width="35.77734375" style="425" bestFit="1" customWidth="1"/>
    <col min="15" max="15" width="10.77734375" style="425" bestFit="1" customWidth="1"/>
    <col min="16" max="16" width="21" style="425" customWidth="1"/>
    <col min="17" max="17" width="35.44140625" bestFit="1" customWidth="1"/>
    <col min="18" max="18" width="8.77734375" style="425" bestFit="1" customWidth="1"/>
    <col min="19" max="19" width="47.77734375" bestFit="1" customWidth="1"/>
    <col min="20" max="20" width="19" bestFit="1" customWidth="1"/>
    <col min="21" max="21" width="57.44140625" bestFit="1" customWidth="1"/>
    <col min="22" max="22" width="12.21875" bestFit="1" customWidth="1"/>
    <col min="23" max="23" width="40.77734375" style="425" customWidth="1"/>
    <col min="24" max="24" width="31.21875" style="425" customWidth="1"/>
    <col min="25" max="25" width="20" bestFit="1" customWidth="1"/>
    <col min="26" max="26" width="18.21875" bestFit="1" customWidth="1"/>
    <col min="27" max="27" width="19" bestFit="1" customWidth="1"/>
    <col min="28" max="30" width="19" style="425" customWidth="1"/>
    <col min="31" max="31" width="18" bestFit="1" customWidth="1"/>
    <col min="32" max="35" width="18" style="425" customWidth="1"/>
    <col min="36" max="36" width="8.77734375" customWidth="1"/>
    <col min="37" max="37" width="17" bestFit="1" customWidth="1"/>
    <col min="38" max="40" width="8.77734375" customWidth="1"/>
    <col min="41" max="58" width="0" hidden="1" customWidth="1"/>
    <col min="59" max="16384" width="8.77734375" hidden="1"/>
  </cols>
  <sheetData>
    <row r="1" spans="1:40" s="68" customFormat="1" ht="23.4">
      <c r="A1" s="83" t="str">
        <f>'1.1 Cover'!A1</f>
        <v>Regulatory Reporting Pack</v>
      </c>
    </row>
    <row r="2" spans="1:40" s="68" customFormat="1" ht="23.4">
      <c r="A2" s="83" t="str">
        <f>'1.1 Cover'!A2</f>
        <v>Price base - 2018/19</v>
      </c>
    </row>
    <row r="3" spans="1:40" s="68" customFormat="1" ht="23.4">
      <c r="A3" s="83" t="str">
        <f>'1.1 Cover'!A3</f>
        <v>Regulatory Year: April 2021 - March 2022</v>
      </c>
    </row>
    <row r="4" spans="1:40" s="68" customFormat="1" ht="23.4">
      <c r="A4" s="83" t="s">
        <v>35</v>
      </c>
    </row>
    <row r="6" spans="1:40" ht="15.6">
      <c r="C6" s="3"/>
      <c r="D6" s="3"/>
      <c r="E6" s="3"/>
      <c r="F6" s="3"/>
      <c r="G6" s="3"/>
      <c r="H6" s="3"/>
      <c r="I6" s="3"/>
      <c r="J6" s="3"/>
      <c r="K6" s="3"/>
      <c r="L6" s="3"/>
      <c r="M6" s="3"/>
      <c r="N6" s="3"/>
      <c r="O6" s="3"/>
      <c r="P6" s="3"/>
      <c r="Q6" s="4"/>
      <c r="R6" s="4"/>
      <c r="S6" s="4"/>
      <c r="T6" s="4"/>
      <c r="U6" s="4"/>
      <c r="V6" s="4"/>
      <c r="W6" s="4"/>
      <c r="X6" s="4"/>
      <c r="Y6" s="4"/>
    </row>
    <row r="7" spans="1:40" ht="15.6">
      <c r="C7" s="3"/>
      <c r="D7" s="3"/>
      <c r="E7" s="3"/>
      <c r="F7" s="3"/>
      <c r="G7" s="3"/>
      <c r="H7" s="3"/>
      <c r="I7" s="3"/>
      <c r="J7" s="3"/>
      <c r="K7" s="3"/>
      <c r="L7" s="3"/>
      <c r="M7" s="3"/>
      <c r="N7" s="3"/>
      <c r="O7" s="3"/>
      <c r="P7" s="3"/>
      <c r="Q7" s="4"/>
      <c r="R7" s="4"/>
      <c r="S7" s="4"/>
      <c r="T7" s="4"/>
      <c r="U7" s="4"/>
      <c r="V7" s="4"/>
      <c r="W7" s="4"/>
      <c r="X7" s="4"/>
      <c r="Y7" s="4"/>
    </row>
    <row r="8" spans="1:40" s="1" customFormat="1" ht="17.399999999999999">
      <c r="A8" s="2"/>
      <c r="B8" s="2"/>
    </row>
    <row r="9" spans="1:40">
      <c r="B9" s="56"/>
      <c r="C9" s="56"/>
      <c r="D9" s="49"/>
      <c r="E9" s="50"/>
      <c r="F9" s="50"/>
      <c r="G9" s="50"/>
      <c r="H9" s="50"/>
      <c r="I9" s="50"/>
      <c r="J9" s="50"/>
      <c r="K9" s="50"/>
      <c r="L9" s="50"/>
      <c r="M9" s="50"/>
      <c r="N9" s="50"/>
      <c r="O9" s="50"/>
      <c r="P9" s="50"/>
      <c r="Q9" s="50"/>
      <c r="R9" s="50"/>
      <c r="S9" s="50"/>
      <c r="T9" s="50"/>
      <c r="U9" s="50"/>
      <c r="V9" s="50"/>
      <c r="W9" s="50"/>
      <c r="X9" s="50"/>
      <c r="Y9" s="50"/>
    </row>
    <row r="10" spans="1:40" s="65" customFormat="1">
      <c r="C10" s="61"/>
      <c r="D10" s="1292" t="s">
        <v>2478</v>
      </c>
      <c r="E10" s="1292" t="s">
        <v>63</v>
      </c>
      <c r="F10" s="1292" t="s">
        <v>106</v>
      </c>
      <c r="G10" s="1292" t="s">
        <v>67</v>
      </c>
      <c r="H10" s="1292" t="s">
        <v>2507</v>
      </c>
      <c r="I10" s="1292" t="s">
        <v>2905</v>
      </c>
      <c r="J10" s="1292" t="s">
        <v>2510</v>
      </c>
      <c r="K10" s="60" t="s">
        <v>105</v>
      </c>
      <c r="L10" s="60" t="s">
        <v>104</v>
      </c>
      <c r="M10" s="60" t="s">
        <v>103</v>
      </c>
      <c r="N10" s="81" t="s">
        <v>102</v>
      </c>
      <c r="O10" s="81" t="s">
        <v>101</v>
      </c>
      <c r="P10" s="81" t="s">
        <v>100</v>
      </c>
      <c r="Q10" s="60" t="s">
        <v>2477</v>
      </c>
      <c r="R10" s="60" t="s">
        <v>98</v>
      </c>
      <c r="S10" s="60" t="s">
        <v>2481</v>
      </c>
      <c r="T10" s="60" t="s">
        <v>2543</v>
      </c>
      <c r="U10" s="60" t="s">
        <v>2544</v>
      </c>
      <c r="V10" s="60" t="s">
        <v>796</v>
      </c>
      <c r="W10" s="60" t="s">
        <v>2546</v>
      </c>
      <c r="X10" s="60" t="s">
        <v>2541</v>
      </c>
      <c r="Y10" s="60" t="s">
        <v>2521</v>
      </c>
      <c r="Z10" s="60" t="s">
        <v>2450</v>
      </c>
      <c r="AA10" s="60" t="s">
        <v>2547</v>
      </c>
      <c r="AB10" s="60" t="s">
        <v>2989</v>
      </c>
      <c r="AC10" s="60" t="s">
        <v>3085</v>
      </c>
      <c r="AD10" s="60"/>
      <c r="AE10" s="60"/>
      <c r="AF10" s="60"/>
      <c r="AG10" s="60"/>
      <c r="AH10" s="60"/>
      <c r="AI10" s="60"/>
      <c r="AJ10" s="60"/>
      <c r="AK10" s="60"/>
    </row>
    <row r="11" spans="1:40">
      <c r="C11" s="63"/>
      <c r="D11" s="63"/>
      <c r="E11" s="63"/>
      <c r="F11" s="63"/>
      <c r="G11" s="63"/>
      <c r="H11" s="63"/>
      <c r="I11" s="63"/>
      <c r="J11" s="63"/>
      <c r="K11" s="63"/>
      <c r="L11" s="63"/>
      <c r="M11" s="63"/>
      <c r="N11" s="63"/>
      <c r="O11" s="63"/>
      <c r="P11" s="63"/>
      <c r="Q11" s="63"/>
      <c r="R11" s="63"/>
      <c r="S11" s="63"/>
      <c r="T11" s="63"/>
      <c r="U11" s="63"/>
      <c r="V11" s="63"/>
      <c r="W11" s="63"/>
      <c r="X11" s="63"/>
      <c r="Y11" s="63"/>
      <c r="Z11" s="63"/>
      <c r="AE11" s="62"/>
      <c r="AF11" s="62"/>
      <c r="AG11" s="62"/>
      <c r="AH11" s="62"/>
      <c r="AI11" s="62"/>
      <c r="AJ11" s="62"/>
      <c r="AK11" s="62"/>
      <c r="AL11" s="62"/>
      <c r="AM11" s="62"/>
      <c r="AN11" s="62"/>
    </row>
    <row r="12" spans="1:40" s="63" customFormat="1" ht="13.8">
      <c r="D12" s="63" t="s">
        <v>1351</v>
      </c>
      <c r="E12" s="63" t="s">
        <v>2466</v>
      </c>
      <c r="F12" s="63" t="s">
        <v>76</v>
      </c>
      <c r="G12" s="63" t="s">
        <v>67</v>
      </c>
      <c r="H12" s="63" t="s">
        <v>240</v>
      </c>
      <c r="I12" s="63" t="s">
        <v>2958</v>
      </c>
      <c r="J12" s="63" t="s">
        <v>11</v>
      </c>
      <c r="K12" s="63" t="s">
        <v>242</v>
      </c>
      <c r="L12" s="63" t="s">
        <v>6</v>
      </c>
      <c r="M12" s="63" t="s">
        <v>243</v>
      </c>
      <c r="N12" s="63" t="s">
        <v>2931</v>
      </c>
      <c r="O12" s="63" t="s">
        <v>99</v>
      </c>
      <c r="P12" s="63" t="s">
        <v>1013</v>
      </c>
      <c r="Q12" s="63" t="s">
        <v>2900</v>
      </c>
      <c r="R12" s="63" t="s">
        <v>201</v>
      </c>
      <c r="S12" s="63" t="s">
        <v>820</v>
      </c>
      <c r="T12" s="63" t="s">
        <v>265</v>
      </c>
      <c r="U12" s="63" t="s">
        <v>266</v>
      </c>
      <c r="V12" s="63" t="s">
        <v>289</v>
      </c>
      <c r="W12" s="63" t="s">
        <v>290</v>
      </c>
      <c r="X12" s="63" t="s">
        <v>974</v>
      </c>
      <c r="Y12" s="63" t="s">
        <v>1773</v>
      </c>
      <c r="Z12" s="63" t="s">
        <v>2545</v>
      </c>
      <c r="AA12" s="63" t="s">
        <v>235</v>
      </c>
      <c r="AB12" s="63" t="s">
        <v>2990</v>
      </c>
      <c r="AC12" s="63" t="s">
        <v>3086</v>
      </c>
    </row>
    <row r="13" spans="1:40" s="63" customFormat="1" ht="13.8">
      <c r="E13" s="63" t="s">
        <v>2467</v>
      </c>
      <c r="F13" s="63" t="s">
        <v>165</v>
      </c>
      <c r="G13" s="63" t="s">
        <v>136</v>
      </c>
      <c r="H13" s="63" t="s">
        <v>261</v>
      </c>
      <c r="I13" s="63" t="s">
        <v>2959</v>
      </c>
      <c r="J13" s="63" t="s">
        <v>81</v>
      </c>
      <c r="K13" s="63" t="s">
        <v>2475</v>
      </c>
      <c r="L13" s="63" t="s">
        <v>1</v>
      </c>
      <c r="M13" s="63" t="s">
        <v>244</v>
      </c>
      <c r="N13" s="63" t="s">
        <v>2932</v>
      </c>
      <c r="O13" s="63" t="s">
        <v>2458</v>
      </c>
      <c r="P13" s="63" t="s">
        <v>1348</v>
      </c>
      <c r="Q13" s="63" t="s">
        <v>794</v>
      </c>
      <c r="R13" s="63" t="s">
        <v>202</v>
      </c>
      <c r="S13" s="63" t="s">
        <v>2482</v>
      </c>
      <c r="T13" s="63" t="s">
        <v>268</v>
      </c>
      <c r="U13" s="63" t="s">
        <v>267</v>
      </c>
      <c r="V13" s="63" t="s">
        <v>291</v>
      </c>
      <c r="W13" s="63" t="s">
        <v>292</v>
      </c>
      <c r="X13" s="63" t="s">
        <v>1005</v>
      </c>
      <c r="Y13" s="63" t="s">
        <v>1774</v>
      </c>
      <c r="Z13" s="63">
        <v>4.0999999999999996</v>
      </c>
      <c r="AA13" s="63" t="s">
        <v>2548</v>
      </c>
      <c r="AB13" s="63" t="s">
        <v>2991</v>
      </c>
      <c r="AC13" s="63" t="s">
        <v>3087</v>
      </c>
    </row>
    <row r="14" spans="1:40" s="63" customFormat="1">
      <c r="E14" s="63" t="s">
        <v>2468</v>
      </c>
      <c r="I14" s="63" t="s">
        <v>182</v>
      </c>
      <c r="K14" s="63" t="s">
        <v>1591</v>
      </c>
      <c r="M14" s="63" t="s">
        <v>245</v>
      </c>
      <c r="N14" s="63" t="s">
        <v>221</v>
      </c>
      <c r="O14" s="1270" t="s">
        <v>1010</v>
      </c>
      <c r="P14" s="63" t="s">
        <v>2922</v>
      </c>
      <c r="Q14" s="63" t="s">
        <v>2872</v>
      </c>
      <c r="R14" s="63" t="s">
        <v>206</v>
      </c>
      <c r="S14" s="63" t="s">
        <v>797</v>
      </c>
      <c r="T14" s="63" t="s">
        <v>224</v>
      </c>
      <c r="U14" s="63" t="s">
        <v>269</v>
      </c>
      <c r="V14" s="63" t="s">
        <v>293</v>
      </c>
      <c r="W14" s="63" t="s">
        <v>294</v>
      </c>
      <c r="Y14" s="63" t="s">
        <v>2522</v>
      </c>
      <c r="Z14" s="63">
        <v>4.2</v>
      </c>
      <c r="AA14" s="63" t="s">
        <v>2549</v>
      </c>
      <c r="AB14" s="63" t="s">
        <v>2992</v>
      </c>
    </row>
    <row r="15" spans="1:40" s="63" customFormat="1" ht="13.8">
      <c r="E15" s="63" t="s">
        <v>2469</v>
      </c>
      <c r="K15" s="63" t="s">
        <v>1005</v>
      </c>
      <c r="M15" s="63" t="s">
        <v>2535</v>
      </c>
      <c r="N15" s="63" t="s">
        <v>254</v>
      </c>
      <c r="P15" s="63" t="s">
        <v>2923</v>
      </c>
      <c r="Q15" s="63" t="s">
        <v>258</v>
      </c>
      <c r="R15" s="63" t="s">
        <v>203</v>
      </c>
      <c r="S15" s="63" t="s">
        <v>798</v>
      </c>
      <c r="T15" s="63" t="s">
        <v>275</v>
      </c>
      <c r="U15" s="63" t="s">
        <v>270</v>
      </c>
      <c r="V15" s="63" t="s">
        <v>295</v>
      </c>
      <c r="W15" s="63" t="s">
        <v>296</v>
      </c>
      <c r="Y15" s="63" t="s">
        <v>1775</v>
      </c>
      <c r="Z15" s="63">
        <v>4.3</v>
      </c>
      <c r="AA15" s="63" t="s">
        <v>1626</v>
      </c>
      <c r="AB15" s="63" t="s">
        <v>2549</v>
      </c>
    </row>
    <row r="16" spans="1:40" s="63" customFormat="1" ht="13.8">
      <c r="E16" s="63" t="s">
        <v>2470</v>
      </c>
      <c r="K16" s="63" t="s">
        <v>2938</v>
      </c>
      <c r="M16" s="63" t="s">
        <v>2536</v>
      </c>
      <c r="N16" s="63" t="s">
        <v>262</v>
      </c>
      <c r="P16" s="63" t="s">
        <v>150</v>
      </c>
      <c r="Q16" s="63" t="s">
        <v>2937</v>
      </c>
      <c r="R16" s="63" t="s">
        <v>205</v>
      </c>
      <c r="S16" s="63" t="s">
        <v>2483</v>
      </c>
      <c r="T16" s="63" t="s">
        <v>278</v>
      </c>
      <c r="U16" s="63" t="s">
        <v>271</v>
      </c>
      <c r="V16" s="63" t="s">
        <v>297</v>
      </c>
      <c r="W16" s="63" t="s">
        <v>298</v>
      </c>
      <c r="Z16" s="63">
        <v>4.4000000000000004</v>
      </c>
      <c r="AA16" s="63" t="s">
        <v>2987</v>
      </c>
      <c r="AB16" s="63" t="s">
        <v>2993</v>
      </c>
    </row>
    <row r="17" spans="13:28" s="63" customFormat="1" ht="13.8">
      <c r="M17" s="63" t="s">
        <v>264</v>
      </c>
      <c r="N17" s="63" t="s">
        <v>980</v>
      </c>
      <c r="P17" s="63" t="s">
        <v>151</v>
      </c>
      <c r="Q17" s="63" t="s">
        <v>2936</v>
      </c>
      <c r="R17" s="63" t="s">
        <v>204</v>
      </c>
      <c r="S17" s="63" t="s">
        <v>799</v>
      </c>
      <c r="T17" s="63" t="s">
        <v>284</v>
      </c>
      <c r="U17" s="63" t="s">
        <v>224</v>
      </c>
      <c r="V17" s="63" t="s">
        <v>299</v>
      </c>
      <c r="W17" s="63" t="s">
        <v>300</v>
      </c>
      <c r="Z17" s="63">
        <v>4.5</v>
      </c>
      <c r="AB17" s="63" t="s">
        <v>3056</v>
      </c>
    </row>
    <row r="18" spans="13:28" s="63" customFormat="1" ht="13.8">
      <c r="M18" s="63" t="s">
        <v>2476</v>
      </c>
      <c r="N18" s="63" t="s">
        <v>223</v>
      </c>
      <c r="P18" s="63" t="s">
        <v>153</v>
      </c>
      <c r="Q18" s="63" t="s">
        <v>2920</v>
      </c>
      <c r="R18" s="63" t="s">
        <v>207</v>
      </c>
      <c r="S18" s="63" t="s">
        <v>806</v>
      </c>
      <c r="T18" s="63" t="s">
        <v>288</v>
      </c>
      <c r="U18" s="63" t="s">
        <v>272</v>
      </c>
      <c r="V18" s="63" t="s">
        <v>301</v>
      </c>
      <c r="W18" s="63" t="s">
        <v>302</v>
      </c>
      <c r="Z18" s="63" t="s">
        <v>1753</v>
      </c>
    </row>
    <row r="19" spans="13:28" s="63" customFormat="1" ht="13.8">
      <c r="M19" s="63" t="s">
        <v>2273</v>
      </c>
      <c r="N19" s="63" t="s">
        <v>253</v>
      </c>
      <c r="P19" s="63" t="s">
        <v>154</v>
      </c>
      <c r="Q19" s="63" t="s">
        <v>2954</v>
      </c>
      <c r="R19" s="63" t="s">
        <v>208</v>
      </c>
      <c r="S19" s="63" t="s">
        <v>804</v>
      </c>
      <c r="U19" s="63" t="s">
        <v>273</v>
      </c>
      <c r="V19" s="63" t="s">
        <v>303</v>
      </c>
      <c r="W19" s="63" t="s">
        <v>304</v>
      </c>
    </row>
    <row r="20" spans="13:28" s="63" customFormat="1" ht="13.8">
      <c r="M20" s="63" t="s">
        <v>1036</v>
      </c>
      <c r="N20" s="63" t="s">
        <v>263</v>
      </c>
      <c r="P20" s="63" t="s">
        <v>156</v>
      </c>
      <c r="Q20" s="63" t="s">
        <v>2955</v>
      </c>
      <c r="R20" s="63" t="s">
        <v>212</v>
      </c>
      <c r="S20" s="63" t="s">
        <v>800</v>
      </c>
      <c r="U20" s="63" t="s">
        <v>274</v>
      </c>
      <c r="V20" s="63" t="s">
        <v>305</v>
      </c>
      <c r="W20" s="63" t="s">
        <v>306</v>
      </c>
    </row>
    <row r="21" spans="13:28" s="63" customFormat="1">
      <c r="M21" s="63" t="s">
        <v>2523</v>
      </c>
      <c r="N21" s="63" t="s">
        <v>1009</v>
      </c>
      <c r="P21" s="63" t="s">
        <v>157</v>
      </c>
      <c r="Q21" s="1270" t="s">
        <v>1010</v>
      </c>
      <c r="R21" s="63" t="s">
        <v>209</v>
      </c>
      <c r="S21" s="63" t="s">
        <v>802</v>
      </c>
      <c r="U21" s="63" t="s">
        <v>276</v>
      </c>
      <c r="V21" s="63" t="s">
        <v>307</v>
      </c>
      <c r="W21" s="63" t="s">
        <v>304</v>
      </c>
    </row>
    <row r="22" spans="13:28" s="63" customFormat="1" ht="13.8">
      <c r="M22" s="63" t="s">
        <v>2902</v>
      </c>
      <c r="N22" s="63" t="s">
        <v>255</v>
      </c>
      <c r="P22" s="63" t="s">
        <v>266</v>
      </c>
      <c r="R22" s="63" t="s">
        <v>215</v>
      </c>
      <c r="S22" s="63" t="s">
        <v>2484</v>
      </c>
      <c r="U22" s="63" t="s">
        <v>277</v>
      </c>
      <c r="V22" s="63" t="s">
        <v>308</v>
      </c>
      <c r="W22" s="63" t="s">
        <v>309</v>
      </c>
    </row>
    <row r="23" spans="13:28" s="63" customFormat="1" ht="13.8">
      <c r="M23" s="63" t="s">
        <v>2903</v>
      </c>
      <c r="N23" s="63" t="s">
        <v>2960</v>
      </c>
      <c r="P23" s="63" t="s">
        <v>267</v>
      </c>
      <c r="R23" s="63" t="s">
        <v>216</v>
      </c>
      <c r="S23" s="63" t="s">
        <v>803</v>
      </c>
      <c r="U23" s="63" t="s">
        <v>279</v>
      </c>
      <c r="V23" s="63" t="s">
        <v>310</v>
      </c>
      <c r="W23" s="63" t="s">
        <v>311</v>
      </c>
    </row>
    <row r="24" spans="13:28" s="63" customFormat="1" ht="13.8">
      <c r="M24" s="63" t="s">
        <v>2904</v>
      </c>
      <c r="N24" s="63" t="s">
        <v>250</v>
      </c>
      <c r="P24" s="63" t="s">
        <v>269</v>
      </c>
      <c r="S24" s="63" t="s">
        <v>807</v>
      </c>
      <c r="U24" s="63" t="s">
        <v>280</v>
      </c>
      <c r="V24" s="63" t="s">
        <v>312</v>
      </c>
      <c r="W24" s="63" t="s">
        <v>313</v>
      </c>
    </row>
    <row r="25" spans="13:28" s="63" customFormat="1" ht="13.8">
      <c r="M25" s="63" t="s">
        <v>10</v>
      </c>
      <c r="N25" s="63" t="s">
        <v>224</v>
      </c>
      <c r="P25" s="63" t="s">
        <v>270</v>
      </c>
      <c r="S25" s="63" t="s">
        <v>808</v>
      </c>
      <c r="U25" s="63" t="s">
        <v>281</v>
      </c>
      <c r="V25" s="63" t="s">
        <v>314</v>
      </c>
      <c r="W25" s="63" t="s">
        <v>311</v>
      </c>
    </row>
    <row r="26" spans="13:28" s="63" customFormat="1" ht="13.8">
      <c r="M26" s="63" t="s">
        <v>2909</v>
      </c>
      <c r="N26" s="63" t="s">
        <v>288</v>
      </c>
      <c r="P26" s="63" t="s">
        <v>271</v>
      </c>
      <c r="S26" s="63" t="s">
        <v>817</v>
      </c>
      <c r="U26" s="63" t="s">
        <v>283</v>
      </c>
      <c r="V26" s="63" t="s">
        <v>315</v>
      </c>
      <c r="W26" s="63" t="s">
        <v>316</v>
      </c>
    </row>
    <row r="27" spans="13:28" s="63" customFormat="1" ht="13.8">
      <c r="N27" s="63" t="s">
        <v>228</v>
      </c>
      <c r="P27" s="63" t="s">
        <v>224</v>
      </c>
      <c r="S27" s="63" t="s">
        <v>813</v>
      </c>
      <c r="U27" s="63" t="s">
        <v>285</v>
      </c>
      <c r="V27" s="63" t="s">
        <v>317</v>
      </c>
      <c r="W27" s="63" t="s">
        <v>318</v>
      </c>
    </row>
    <row r="28" spans="13:28" s="63" customFormat="1" ht="13.8">
      <c r="N28" s="63" t="s">
        <v>284</v>
      </c>
      <c r="P28" s="63" t="s">
        <v>272</v>
      </c>
      <c r="S28" s="63" t="s">
        <v>814</v>
      </c>
      <c r="U28" s="63" t="s">
        <v>286</v>
      </c>
      <c r="V28" s="63" t="s">
        <v>319</v>
      </c>
      <c r="W28" s="63" t="s">
        <v>320</v>
      </c>
    </row>
    <row r="29" spans="13:28" s="63" customFormat="1" ht="13.8">
      <c r="N29" s="63" t="s">
        <v>268</v>
      </c>
      <c r="P29" s="63" t="s">
        <v>273</v>
      </c>
      <c r="S29" s="63" t="s">
        <v>822</v>
      </c>
      <c r="U29" s="63" t="s">
        <v>287</v>
      </c>
      <c r="V29" s="63" t="s">
        <v>321</v>
      </c>
      <c r="W29" s="63" t="s">
        <v>322</v>
      </c>
    </row>
    <row r="30" spans="13:28" s="63" customFormat="1" ht="13.8">
      <c r="N30" s="63" t="s">
        <v>275</v>
      </c>
      <c r="P30" s="63" t="s">
        <v>274</v>
      </c>
      <c r="S30" s="63" t="s">
        <v>2485</v>
      </c>
      <c r="U30" s="63" t="s">
        <v>288</v>
      </c>
      <c r="V30" s="63" t="s">
        <v>323</v>
      </c>
      <c r="W30" s="63" t="s">
        <v>324</v>
      </c>
    </row>
    <row r="31" spans="13:28" s="63" customFormat="1" ht="13.8">
      <c r="N31" s="63" t="s">
        <v>265</v>
      </c>
      <c r="P31" s="63" t="s">
        <v>276</v>
      </c>
      <c r="S31" s="63" t="s">
        <v>801</v>
      </c>
      <c r="V31" s="63" t="s">
        <v>325</v>
      </c>
      <c r="W31" s="63" t="s">
        <v>326</v>
      </c>
    </row>
    <row r="32" spans="13:28" s="63" customFormat="1" ht="13.8">
      <c r="N32" s="63" t="s">
        <v>258</v>
      </c>
      <c r="P32" s="63" t="s">
        <v>277</v>
      </c>
      <c r="S32" s="63" t="s">
        <v>824</v>
      </c>
      <c r="V32" s="63" t="s">
        <v>327</v>
      </c>
      <c r="W32" s="63" t="s">
        <v>318</v>
      </c>
    </row>
    <row r="33" spans="14:23" s="63" customFormat="1" ht="13.8">
      <c r="N33" s="63" t="s">
        <v>3160</v>
      </c>
      <c r="P33" s="63" t="s">
        <v>280</v>
      </c>
      <c r="S33" s="63" t="s">
        <v>2486</v>
      </c>
      <c r="V33" s="63" t="s">
        <v>328</v>
      </c>
      <c r="W33" s="63" t="s">
        <v>316</v>
      </c>
    </row>
    <row r="34" spans="14:23" s="63" customFormat="1" ht="13.8">
      <c r="N34" s="63" t="s">
        <v>2937</v>
      </c>
      <c r="P34" s="63" t="s">
        <v>281</v>
      </c>
      <c r="S34" s="63" t="s">
        <v>809</v>
      </c>
      <c r="V34" s="63" t="s">
        <v>329</v>
      </c>
      <c r="W34" s="63" t="s">
        <v>330</v>
      </c>
    </row>
    <row r="35" spans="14:23" s="63" customFormat="1" ht="13.8">
      <c r="N35" s="63" t="s">
        <v>2935</v>
      </c>
      <c r="P35" s="63" t="s">
        <v>282</v>
      </c>
      <c r="S35" s="63" t="s">
        <v>815</v>
      </c>
      <c r="V35" s="63" t="s">
        <v>331</v>
      </c>
      <c r="W35" s="63" t="s">
        <v>332</v>
      </c>
    </row>
    <row r="36" spans="14:23" s="63" customFormat="1" ht="13.8">
      <c r="N36" s="63" t="s">
        <v>2936</v>
      </c>
      <c r="P36" s="63" t="s">
        <v>283</v>
      </c>
      <c r="S36" s="63" t="s">
        <v>819</v>
      </c>
      <c r="V36" s="63" t="s">
        <v>333</v>
      </c>
      <c r="W36" s="63" t="s">
        <v>330</v>
      </c>
    </row>
    <row r="37" spans="14:23" s="63" customFormat="1" ht="13.8">
      <c r="N37" s="63" t="s">
        <v>1661</v>
      </c>
      <c r="P37" s="63" t="s">
        <v>285</v>
      </c>
      <c r="S37" s="63" t="s">
        <v>2487</v>
      </c>
      <c r="V37" s="63" t="s">
        <v>334</v>
      </c>
      <c r="W37" s="63" t="s">
        <v>316</v>
      </c>
    </row>
    <row r="38" spans="14:23" s="63" customFormat="1" ht="13.8">
      <c r="N38" s="63" t="s">
        <v>259</v>
      </c>
      <c r="P38" s="63" t="s">
        <v>286</v>
      </c>
      <c r="S38" s="63" t="s">
        <v>2488</v>
      </c>
      <c r="V38" s="63" t="s">
        <v>335</v>
      </c>
      <c r="W38" s="63" t="s">
        <v>336</v>
      </c>
    </row>
    <row r="39" spans="14:23" s="63" customFormat="1" ht="13.8">
      <c r="N39" s="63" t="s">
        <v>2920</v>
      </c>
      <c r="P39" s="63" t="s">
        <v>287</v>
      </c>
      <c r="S39" s="63" t="s">
        <v>2489</v>
      </c>
      <c r="V39" s="63" t="s">
        <v>337</v>
      </c>
      <c r="W39" s="63" t="s">
        <v>338</v>
      </c>
    </row>
    <row r="40" spans="14:23" s="63" customFormat="1" ht="13.8">
      <c r="N40" s="63" t="s">
        <v>2956</v>
      </c>
      <c r="P40" s="63" t="s">
        <v>288</v>
      </c>
      <c r="S40" s="63" t="s">
        <v>2490</v>
      </c>
      <c r="V40" s="63" t="s">
        <v>339</v>
      </c>
      <c r="W40" s="63" t="s">
        <v>316</v>
      </c>
    </row>
    <row r="41" spans="14:23" s="63" customFormat="1" ht="13.8">
      <c r="N41" s="63" t="s">
        <v>132</v>
      </c>
      <c r="P41" s="63" t="s">
        <v>113</v>
      </c>
      <c r="S41" s="63" t="s">
        <v>2491</v>
      </c>
      <c r="V41" s="63" t="s">
        <v>340</v>
      </c>
      <c r="W41" s="63" t="s">
        <v>330</v>
      </c>
    </row>
    <row r="42" spans="14:23" s="63" customFormat="1" ht="13.8">
      <c r="N42" s="63" t="s">
        <v>2934</v>
      </c>
      <c r="P42" s="63" t="s">
        <v>114</v>
      </c>
      <c r="S42" s="63" t="s">
        <v>816</v>
      </c>
      <c r="V42" s="63" t="s">
        <v>341</v>
      </c>
      <c r="W42" s="63" t="s">
        <v>332</v>
      </c>
    </row>
    <row r="43" spans="14:23" s="63" customFormat="1" ht="13.8">
      <c r="N43" s="63" t="s">
        <v>2527</v>
      </c>
      <c r="P43" s="63" t="s">
        <v>115</v>
      </c>
      <c r="S43" s="63" t="s">
        <v>821</v>
      </c>
      <c r="V43" s="63" t="s">
        <v>342</v>
      </c>
      <c r="W43" s="63" t="s">
        <v>343</v>
      </c>
    </row>
    <row r="44" spans="14:23" s="63" customFormat="1" ht="13.8">
      <c r="N44" s="63" t="s">
        <v>2459</v>
      </c>
      <c r="P44" s="63" t="s">
        <v>116</v>
      </c>
      <c r="S44" s="63" t="s">
        <v>818</v>
      </c>
      <c r="V44" s="63" t="s">
        <v>344</v>
      </c>
      <c r="W44" s="63" t="s">
        <v>345</v>
      </c>
    </row>
    <row r="45" spans="14:23" s="63" customFormat="1" ht="13.8">
      <c r="N45" s="63" t="s">
        <v>2928</v>
      </c>
      <c r="P45" s="63" t="s">
        <v>117</v>
      </c>
      <c r="S45" s="63" t="s">
        <v>810</v>
      </c>
      <c r="V45" s="63" t="s">
        <v>346</v>
      </c>
      <c r="W45" s="63" t="s">
        <v>347</v>
      </c>
    </row>
    <row r="46" spans="14:23" s="63" customFormat="1">
      <c r="N46" s="1270" t="s">
        <v>1010</v>
      </c>
      <c r="P46" s="63" t="s">
        <v>118</v>
      </c>
      <c r="S46" s="63" t="s">
        <v>823</v>
      </c>
      <c r="V46" s="63" t="s">
        <v>348</v>
      </c>
      <c r="W46" s="63" t="s">
        <v>349</v>
      </c>
    </row>
    <row r="47" spans="14:23" s="63" customFormat="1" ht="13.8">
      <c r="P47" s="63" t="s">
        <v>119</v>
      </c>
      <c r="S47" s="63" t="s">
        <v>2492</v>
      </c>
      <c r="V47" s="63" t="s">
        <v>350</v>
      </c>
      <c r="W47" s="63" t="s">
        <v>351</v>
      </c>
    </row>
    <row r="48" spans="14:23" s="63" customFormat="1" ht="13.8">
      <c r="P48" s="63" t="s">
        <v>120</v>
      </c>
      <c r="S48" s="63" t="s">
        <v>2493</v>
      </c>
      <c r="V48" s="63" t="s">
        <v>352</v>
      </c>
      <c r="W48" s="63" t="s">
        <v>330</v>
      </c>
    </row>
    <row r="49" spans="16:23" s="63" customFormat="1" ht="13.8">
      <c r="P49" s="63" t="s">
        <v>121</v>
      </c>
      <c r="S49" s="63" t="s">
        <v>2494</v>
      </c>
      <c r="V49" s="63" t="s">
        <v>353</v>
      </c>
      <c r="W49" s="63" t="s">
        <v>316</v>
      </c>
    </row>
    <row r="50" spans="16:23" s="63" customFormat="1" ht="13.8">
      <c r="P50" s="63" t="s">
        <v>122</v>
      </c>
      <c r="S50" s="63" t="s">
        <v>805</v>
      </c>
      <c r="V50" s="63" t="s">
        <v>354</v>
      </c>
      <c r="W50" s="63" t="s">
        <v>355</v>
      </c>
    </row>
    <row r="51" spans="16:23" s="63" customFormat="1" ht="13.8">
      <c r="P51" s="63" t="s">
        <v>123</v>
      </c>
      <c r="S51" s="63" t="s">
        <v>2495</v>
      </c>
      <c r="V51" s="63" t="s">
        <v>356</v>
      </c>
      <c r="W51" s="63" t="s">
        <v>357</v>
      </c>
    </row>
    <row r="52" spans="16:23" s="63" customFormat="1" ht="13.8">
      <c r="P52" s="63" t="s">
        <v>124</v>
      </c>
      <c r="S52" s="63" t="s">
        <v>812</v>
      </c>
      <c r="V52" s="63" t="s">
        <v>358</v>
      </c>
      <c r="W52" s="63" t="s">
        <v>359</v>
      </c>
    </row>
    <row r="53" spans="16:23" s="63" customFormat="1" ht="13.8">
      <c r="P53" s="63" t="s">
        <v>125</v>
      </c>
      <c r="S53" s="63" t="s">
        <v>811</v>
      </c>
      <c r="V53" s="63" t="s">
        <v>360</v>
      </c>
      <c r="W53" s="63" t="s">
        <v>361</v>
      </c>
    </row>
    <row r="54" spans="16:23" s="63" customFormat="1" ht="13.8">
      <c r="P54" s="63" t="s">
        <v>126</v>
      </c>
      <c r="S54" s="63" t="s">
        <v>826</v>
      </c>
      <c r="V54" s="63" t="s">
        <v>362</v>
      </c>
      <c r="W54" s="63" t="s">
        <v>316</v>
      </c>
    </row>
    <row r="55" spans="16:23" s="63" customFormat="1" ht="13.8">
      <c r="P55" s="63" t="s">
        <v>127</v>
      </c>
      <c r="S55" s="63" t="s">
        <v>827</v>
      </c>
      <c r="V55" s="63" t="s">
        <v>363</v>
      </c>
      <c r="W55" s="63" t="s">
        <v>330</v>
      </c>
    </row>
    <row r="56" spans="16:23" s="63" customFormat="1" ht="13.8">
      <c r="P56" s="63" t="s">
        <v>128</v>
      </c>
      <c r="S56" s="63" t="s">
        <v>828</v>
      </c>
      <c r="V56" s="63" t="s">
        <v>364</v>
      </c>
      <c r="W56" s="63" t="s">
        <v>332</v>
      </c>
    </row>
    <row r="57" spans="16:23" s="63" customFormat="1" ht="13.8">
      <c r="P57" s="63" t="s">
        <v>129</v>
      </c>
      <c r="S57" s="63" t="s">
        <v>829</v>
      </c>
      <c r="V57" s="63" t="s">
        <v>365</v>
      </c>
      <c r="W57" s="63" t="s">
        <v>330</v>
      </c>
    </row>
    <row r="58" spans="16:23" s="63" customFormat="1" ht="13.8">
      <c r="P58" s="63" t="s">
        <v>130</v>
      </c>
      <c r="S58" s="63" t="s">
        <v>825</v>
      </c>
      <c r="V58" s="63" t="s">
        <v>366</v>
      </c>
      <c r="W58" s="63" t="s">
        <v>316</v>
      </c>
    </row>
    <row r="59" spans="16:23" s="63" customFormat="1" ht="13.8">
      <c r="P59" s="63" t="s">
        <v>131</v>
      </c>
      <c r="V59" s="63" t="s">
        <v>367</v>
      </c>
      <c r="W59" s="63" t="s">
        <v>368</v>
      </c>
    </row>
    <row r="60" spans="16:23" s="63" customFormat="1" ht="13.8">
      <c r="P60" s="63" t="s">
        <v>158</v>
      </c>
      <c r="V60" s="63" t="s">
        <v>369</v>
      </c>
      <c r="W60" s="63" t="s">
        <v>370</v>
      </c>
    </row>
    <row r="61" spans="16:23" s="63" customFormat="1" ht="13.8">
      <c r="P61" s="63" t="s">
        <v>139</v>
      </c>
      <c r="V61" s="63" t="s">
        <v>371</v>
      </c>
      <c r="W61" s="63" t="s">
        <v>372</v>
      </c>
    </row>
    <row r="62" spans="16:23" s="63" customFormat="1" ht="13.8">
      <c r="P62" s="63" t="s">
        <v>265</v>
      </c>
      <c r="V62" s="63" t="s">
        <v>373</v>
      </c>
      <c r="W62" s="63" t="s">
        <v>316</v>
      </c>
    </row>
    <row r="63" spans="16:23" s="63" customFormat="1" ht="13.8">
      <c r="P63" s="63" t="s">
        <v>268</v>
      </c>
      <c r="V63" s="63" t="s">
        <v>374</v>
      </c>
      <c r="W63" s="63" t="s">
        <v>330</v>
      </c>
    </row>
    <row r="64" spans="16:23" s="63" customFormat="1" ht="13.8">
      <c r="P64" s="63" t="s">
        <v>224</v>
      </c>
      <c r="V64" s="63" t="s">
        <v>375</v>
      </c>
      <c r="W64" s="63" t="s">
        <v>332</v>
      </c>
    </row>
    <row r="65" spans="16:23" s="63" customFormat="1" ht="13.8">
      <c r="P65" s="63" t="s">
        <v>278</v>
      </c>
      <c r="V65" s="63" t="s">
        <v>376</v>
      </c>
      <c r="W65" s="63" t="s">
        <v>330</v>
      </c>
    </row>
    <row r="66" spans="16:23" s="63" customFormat="1" ht="13.8">
      <c r="P66" s="63" t="s">
        <v>284</v>
      </c>
      <c r="V66" s="63" t="s">
        <v>377</v>
      </c>
      <c r="W66" s="63" t="s">
        <v>316</v>
      </c>
    </row>
    <row r="67" spans="16:23" s="63" customFormat="1" ht="13.8">
      <c r="P67" s="63" t="s">
        <v>288</v>
      </c>
      <c r="V67" s="63" t="s">
        <v>378</v>
      </c>
      <c r="W67" s="63" t="s">
        <v>379</v>
      </c>
    </row>
    <row r="68" spans="16:23" s="63" customFormat="1" ht="13.8">
      <c r="P68" s="63" t="s">
        <v>1591</v>
      </c>
      <c r="V68" s="63" t="s">
        <v>380</v>
      </c>
      <c r="W68" s="63" t="s">
        <v>381</v>
      </c>
    </row>
    <row r="69" spans="16:23" s="63" customFormat="1" ht="13.8">
      <c r="P69" s="63" t="s">
        <v>2798</v>
      </c>
      <c r="V69" s="63" t="s">
        <v>382</v>
      </c>
      <c r="W69" s="63" t="s">
        <v>316</v>
      </c>
    </row>
    <row r="70" spans="16:23" s="63" customFormat="1" ht="13.8">
      <c r="P70" s="63" t="s">
        <v>2799</v>
      </c>
      <c r="V70" s="63" t="s">
        <v>383</v>
      </c>
      <c r="W70" s="63" t="s">
        <v>384</v>
      </c>
    </row>
    <row r="71" spans="16:23" s="63" customFormat="1" ht="13.8">
      <c r="P71" s="63" t="s">
        <v>2802</v>
      </c>
      <c r="V71" s="63" t="s">
        <v>385</v>
      </c>
      <c r="W71" s="63" t="s">
        <v>386</v>
      </c>
    </row>
    <row r="72" spans="16:23" s="63" customFormat="1" ht="13.8">
      <c r="P72" s="63" t="s">
        <v>2800</v>
      </c>
      <c r="V72" s="63" t="s">
        <v>387</v>
      </c>
      <c r="W72" s="63" t="s">
        <v>330</v>
      </c>
    </row>
    <row r="73" spans="16:23" s="63" customFormat="1" ht="13.8">
      <c r="P73" s="63" t="s">
        <v>2801</v>
      </c>
      <c r="V73" s="63" t="s">
        <v>388</v>
      </c>
      <c r="W73" s="63" t="s">
        <v>389</v>
      </c>
    </row>
    <row r="74" spans="16:23" s="63" customFormat="1" ht="13.8">
      <c r="P74" s="63" t="s">
        <v>140</v>
      </c>
      <c r="V74" s="63" t="s">
        <v>390</v>
      </c>
      <c r="W74" s="63" t="s">
        <v>316</v>
      </c>
    </row>
    <row r="75" spans="16:23" s="63" customFormat="1" ht="13.8">
      <c r="P75" s="63" t="s">
        <v>80</v>
      </c>
      <c r="V75" s="63" t="s">
        <v>391</v>
      </c>
      <c r="W75" s="63" t="s">
        <v>330</v>
      </c>
    </row>
    <row r="76" spans="16:23" s="63" customFormat="1" ht="13.8">
      <c r="P76" s="63" t="s">
        <v>79</v>
      </c>
      <c r="V76" s="63" t="s">
        <v>392</v>
      </c>
      <c r="W76" s="63" t="s">
        <v>332</v>
      </c>
    </row>
    <row r="77" spans="16:23" s="63" customFormat="1" ht="13.8">
      <c r="P77" s="63" t="s">
        <v>78</v>
      </c>
      <c r="V77" s="63" t="s">
        <v>393</v>
      </c>
      <c r="W77" s="63" t="s">
        <v>330</v>
      </c>
    </row>
    <row r="78" spans="16:23" s="63" customFormat="1" ht="13.8">
      <c r="P78" s="63" t="s">
        <v>77</v>
      </c>
      <c r="V78" s="63" t="s">
        <v>394</v>
      </c>
      <c r="W78" s="63" t="s">
        <v>316</v>
      </c>
    </row>
    <row r="79" spans="16:23" s="63" customFormat="1" ht="13.8">
      <c r="P79" s="63" t="s">
        <v>112</v>
      </c>
      <c r="V79" s="63" t="s">
        <v>395</v>
      </c>
      <c r="W79" s="63" t="s">
        <v>396</v>
      </c>
    </row>
    <row r="80" spans="16:23" s="63" customFormat="1" ht="13.8">
      <c r="P80" s="63" t="s">
        <v>109</v>
      </c>
      <c r="V80" s="63" t="s">
        <v>397</v>
      </c>
      <c r="W80" s="63" t="s">
        <v>398</v>
      </c>
    </row>
    <row r="81" spans="22:23" s="63" customFormat="1" ht="13.8">
      <c r="V81" s="63" t="s">
        <v>399</v>
      </c>
      <c r="W81" s="63" t="s">
        <v>400</v>
      </c>
    </row>
    <row r="82" spans="22:23" s="63" customFormat="1" ht="13.8">
      <c r="V82" s="63" t="s">
        <v>401</v>
      </c>
      <c r="W82" s="63" t="s">
        <v>316</v>
      </c>
    </row>
    <row r="83" spans="22:23" s="63" customFormat="1" ht="13.8">
      <c r="V83" s="63" t="s">
        <v>402</v>
      </c>
      <c r="W83" s="63" t="s">
        <v>330</v>
      </c>
    </row>
    <row r="84" spans="22:23" s="63" customFormat="1" ht="13.8">
      <c r="V84" s="63" t="s">
        <v>403</v>
      </c>
      <c r="W84" s="63" t="s">
        <v>404</v>
      </c>
    </row>
    <row r="85" spans="22:23" s="63" customFormat="1" ht="13.8">
      <c r="V85" s="63" t="s">
        <v>405</v>
      </c>
      <c r="W85" s="63" t="s">
        <v>330</v>
      </c>
    </row>
    <row r="86" spans="22:23" s="63" customFormat="1" ht="13.8">
      <c r="V86" s="63" t="s">
        <v>406</v>
      </c>
      <c r="W86" s="63" t="s">
        <v>316</v>
      </c>
    </row>
    <row r="87" spans="22:23" s="63" customFormat="1" ht="13.8">
      <c r="V87" s="63" t="s">
        <v>407</v>
      </c>
      <c r="W87" s="63" t="s">
        <v>404</v>
      </c>
    </row>
    <row r="88" spans="22:23" s="63" customFormat="1" ht="13.8">
      <c r="V88" s="63" t="s">
        <v>408</v>
      </c>
      <c r="W88" s="63" t="s">
        <v>404</v>
      </c>
    </row>
    <row r="89" spans="22:23" s="63" customFormat="1" ht="13.8">
      <c r="V89" s="63" t="s">
        <v>409</v>
      </c>
      <c r="W89" s="63" t="s">
        <v>410</v>
      </c>
    </row>
    <row r="90" spans="22:23" s="63" customFormat="1" ht="13.8">
      <c r="V90" s="63" t="s">
        <v>411</v>
      </c>
      <c r="W90" s="63" t="s">
        <v>412</v>
      </c>
    </row>
    <row r="91" spans="22:23" s="63" customFormat="1" ht="13.8">
      <c r="V91" s="63" t="s">
        <v>413</v>
      </c>
      <c r="W91" s="63" t="s">
        <v>414</v>
      </c>
    </row>
    <row r="92" spans="22:23" s="63" customFormat="1" ht="13.8">
      <c r="V92" s="63" t="s">
        <v>415</v>
      </c>
      <c r="W92" s="63" t="s">
        <v>416</v>
      </c>
    </row>
    <row r="93" spans="22:23" s="63" customFormat="1" ht="13.8">
      <c r="V93" s="63" t="s">
        <v>417</v>
      </c>
      <c r="W93" s="63" t="s">
        <v>418</v>
      </c>
    </row>
    <row r="94" spans="22:23" s="63" customFormat="1" ht="13.8">
      <c r="V94" s="63" t="s">
        <v>419</v>
      </c>
      <c r="W94" s="63" t="s">
        <v>420</v>
      </c>
    </row>
    <row r="95" spans="22:23" s="63" customFormat="1" ht="13.8">
      <c r="V95" s="63" t="s">
        <v>421</v>
      </c>
      <c r="W95" s="63" t="s">
        <v>422</v>
      </c>
    </row>
    <row r="96" spans="22:23" s="63" customFormat="1" ht="13.8">
      <c r="V96" s="63" t="s">
        <v>423</v>
      </c>
      <c r="W96" s="63" t="s">
        <v>424</v>
      </c>
    </row>
    <row r="97" spans="22:23" s="63" customFormat="1" ht="13.8">
      <c r="V97" s="63" t="s">
        <v>425</v>
      </c>
      <c r="W97" s="63" t="s">
        <v>426</v>
      </c>
    </row>
    <row r="98" spans="22:23" s="63" customFormat="1" ht="13.8">
      <c r="V98" s="63" t="s">
        <v>427</v>
      </c>
      <c r="W98" s="63" t="s">
        <v>428</v>
      </c>
    </row>
    <row r="99" spans="22:23" s="63" customFormat="1" ht="13.8">
      <c r="V99" s="63" t="s">
        <v>429</v>
      </c>
      <c r="W99" s="63" t="s">
        <v>430</v>
      </c>
    </row>
    <row r="100" spans="22:23" s="63" customFormat="1" ht="13.8">
      <c r="V100" s="63" t="s">
        <v>431</v>
      </c>
      <c r="W100" s="63" t="s">
        <v>432</v>
      </c>
    </row>
    <row r="101" spans="22:23" s="63" customFormat="1" ht="13.8">
      <c r="V101" s="63" t="s">
        <v>433</v>
      </c>
      <c r="W101" s="63" t="s">
        <v>434</v>
      </c>
    </row>
    <row r="102" spans="22:23" s="63" customFormat="1" ht="13.8">
      <c r="V102" s="63" t="s">
        <v>435</v>
      </c>
      <c r="W102" s="63" t="s">
        <v>436</v>
      </c>
    </row>
    <row r="103" spans="22:23" s="63" customFormat="1" ht="13.8">
      <c r="V103" s="63" t="s">
        <v>437</v>
      </c>
      <c r="W103" s="63" t="s">
        <v>438</v>
      </c>
    </row>
    <row r="104" spans="22:23" s="63" customFormat="1" ht="13.8">
      <c r="V104" s="63" t="s">
        <v>439</v>
      </c>
      <c r="W104" s="63" t="s">
        <v>440</v>
      </c>
    </row>
    <row r="105" spans="22:23" s="63" customFormat="1" ht="13.8">
      <c r="V105" s="63" t="s">
        <v>441</v>
      </c>
      <c r="W105" s="63" t="s">
        <v>442</v>
      </c>
    </row>
    <row r="106" spans="22:23" s="63" customFormat="1" ht="13.8">
      <c r="V106" s="63" t="s">
        <v>443</v>
      </c>
      <c r="W106" s="63" t="s">
        <v>444</v>
      </c>
    </row>
    <row r="107" spans="22:23" s="63" customFormat="1" ht="13.8">
      <c r="V107" s="63" t="s">
        <v>445</v>
      </c>
      <c r="W107" s="63" t="s">
        <v>446</v>
      </c>
    </row>
    <row r="108" spans="22:23" s="63" customFormat="1" ht="13.8">
      <c r="V108" s="63" t="s">
        <v>447</v>
      </c>
      <c r="W108" s="63" t="s">
        <v>448</v>
      </c>
    </row>
    <row r="109" spans="22:23" s="63" customFormat="1" ht="13.8">
      <c r="V109" s="63" t="s">
        <v>449</v>
      </c>
      <c r="W109" s="63" t="s">
        <v>450</v>
      </c>
    </row>
    <row r="110" spans="22:23" s="63" customFormat="1" ht="13.8">
      <c r="V110" s="63" t="s">
        <v>451</v>
      </c>
      <c r="W110" s="63" t="s">
        <v>452</v>
      </c>
    </row>
    <row r="111" spans="22:23" s="63" customFormat="1" ht="13.8">
      <c r="V111" s="63" t="s">
        <v>453</v>
      </c>
      <c r="W111" s="63" t="s">
        <v>454</v>
      </c>
    </row>
    <row r="112" spans="22:23" s="63" customFormat="1" ht="13.8">
      <c r="V112" s="63" t="s">
        <v>455</v>
      </c>
      <c r="W112" s="63" t="s">
        <v>456</v>
      </c>
    </row>
    <row r="113" spans="22:23" s="63" customFormat="1" ht="13.8">
      <c r="V113" s="63" t="s">
        <v>457</v>
      </c>
      <c r="W113" s="63" t="s">
        <v>458</v>
      </c>
    </row>
    <row r="114" spans="22:23" s="63" customFormat="1" ht="13.8">
      <c r="V114" s="63" t="s">
        <v>459</v>
      </c>
      <c r="W114" s="63" t="s">
        <v>460</v>
      </c>
    </row>
    <row r="115" spans="22:23" s="63" customFormat="1" ht="13.8">
      <c r="V115" s="63" t="s">
        <v>461</v>
      </c>
      <c r="W115" s="63" t="s">
        <v>462</v>
      </c>
    </row>
    <row r="116" spans="22:23" s="63" customFormat="1" ht="13.8">
      <c r="V116" s="63" t="s">
        <v>463</v>
      </c>
      <c r="W116" s="63" t="s">
        <v>464</v>
      </c>
    </row>
    <row r="117" spans="22:23" s="63" customFormat="1" ht="13.8">
      <c r="V117" s="63" t="s">
        <v>465</v>
      </c>
      <c r="W117" s="63" t="s">
        <v>466</v>
      </c>
    </row>
    <row r="118" spans="22:23" s="63" customFormat="1" ht="13.8">
      <c r="V118" s="63" t="s">
        <v>467</v>
      </c>
      <c r="W118" s="63" t="s">
        <v>468</v>
      </c>
    </row>
    <row r="119" spans="22:23" s="63" customFormat="1" ht="13.8">
      <c r="V119" s="63" t="s">
        <v>469</v>
      </c>
      <c r="W119" s="63" t="s">
        <v>450</v>
      </c>
    </row>
    <row r="120" spans="22:23" s="63" customFormat="1" ht="13.8">
      <c r="V120" s="63" t="s">
        <v>470</v>
      </c>
      <c r="W120" s="63" t="s">
        <v>464</v>
      </c>
    </row>
    <row r="121" spans="22:23" s="63" customFormat="1" ht="13.8">
      <c r="V121" s="63" t="s">
        <v>471</v>
      </c>
      <c r="W121" s="63" t="s">
        <v>468</v>
      </c>
    </row>
    <row r="122" spans="22:23" s="63" customFormat="1" ht="13.8">
      <c r="V122" s="63" t="s">
        <v>472</v>
      </c>
      <c r="W122" s="63" t="s">
        <v>448</v>
      </c>
    </row>
    <row r="123" spans="22:23" s="63" customFormat="1" ht="13.8">
      <c r="V123" s="63" t="s">
        <v>473</v>
      </c>
      <c r="W123" s="63" t="s">
        <v>454</v>
      </c>
    </row>
    <row r="124" spans="22:23" s="63" customFormat="1" ht="13.8">
      <c r="V124" s="63" t="s">
        <v>474</v>
      </c>
      <c r="W124" s="63" t="s">
        <v>458</v>
      </c>
    </row>
    <row r="125" spans="22:23" s="63" customFormat="1" ht="13.8">
      <c r="V125" s="63" t="s">
        <v>475</v>
      </c>
      <c r="W125" s="63" t="s">
        <v>456</v>
      </c>
    </row>
    <row r="126" spans="22:23" s="63" customFormat="1" ht="13.8">
      <c r="V126" s="63" t="s">
        <v>476</v>
      </c>
      <c r="W126" s="63" t="s">
        <v>462</v>
      </c>
    </row>
    <row r="127" spans="22:23" s="63" customFormat="1" ht="13.8">
      <c r="V127" s="63" t="s">
        <v>477</v>
      </c>
      <c r="W127" s="63" t="s">
        <v>478</v>
      </c>
    </row>
    <row r="128" spans="22:23" s="63" customFormat="1" ht="13.8">
      <c r="V128" s="63" t="s">
        <v>479</v>
      </c>
      <c r="W128" s="63" t="s">
        <v>480</v>
      </c>
    </row>
    <row r="129" spans="22:23" s="63" customFormat="1" ht="13.8">
      <c r="V129" s="63" t="s">
        <v>481</v>
      </c>
      <c r="W129" s="63" t="s">
        <v>482</v>
      </c>
    </row>
    <row r="130" spans="22:23" s="63" customFormat="1" ht="13.8">
      <c r="V130" s="63" t="s">
        <v>483</v>
      </c>
      <c r="W130" s="63" t="s">
        <v>484</v>
      </c>
    </row>
    <row r="131" spans="22:23" s="63" customFormat="1" ht="13.8">
      <c r="V131" s="63" t="s">
        <v>485</v>
      </c>
      <c r="W131" s="63" t="s">
        <v>478</v>
      </c>
    </row>
    <row r="132" spans="22:23" s="63" customFormat="1" ht="13.8">
      <c r="V132" s="63" t="s">
        <v>486</v>
      </c>
      <c r="W132" s="63" t="s">
        <v>316</v>
      </c>
    </row>
    <row r="133" spans="22:23" s="63" customFormat="1" ht="13.8">
      <c r="V133" s="63" t="s">
        <v>487</v>
      </c>
      <c r="W133" s="63" t="s">
        <v>488</v>
      </c>
    </row>
    <row r="134" spans="22:23" s="63" customFormat="1" ht="13.8">
      <c r="V134" s="63" t="s">
        <v>489</v>
      </c>
      <c r="W134" s="63" t="s">
        <v>490</v>
      </c>
    </row>
    <row r="135" spans="22:23" s="63" customFormat="1" ht="13.8">
      <c r="V135" s="63" t="s">
        <v>491</v>
      </c>
      <c r="W135" s="63" t="s">
        <v>492</v>
      </c>
    </row>
    <row r="136" spans="22:23" s="63" customFormat="1" ht="13.8">
      <c r="V136" s="63" t="s">
        <v>493</v>
      </c>
      <c r="W136" s="63" t="s">
        <v>494</v>
      </c>
    </row>
    <row r="137" spans="22:23" s="63" customFormat="1" ht="13.8">
      <c r="V137" s="63" t="s">
        <v>495</v>
      </c>
      <c r="W137" s="63" t="s">
        <v>496</v>
      </c>
    </row>
    <row r="138" spans="22:23" s="63" customFormat="1" ht="13.8">
      <c r="V138" s="63" t="s">
        <v>497</v>
      </c>
      <c r="W138" s="63" t="s">
        <v>498</v>
      </c>
    </row>
    <row r="139" spans="22:23" s="63" customFormat="1" ht="13.8">
      <c r="V139" s="63" t="s">
        <v>499</v>
      </c>
      <c r="W139" s="63" t="s">
        <v>500</v>
      </c>
    </row>
    <row r="140" spans="22:23" s="63" customFormat="1" ht="13.8">
      <c r="V140" s="63" t="s">
        <v>501</v>
      </c>
      <c r="W140" s="63" t="s">
        <v>502</v>
      </c>
    </row>
    <row r="141" spans="22:23" s="63" customFormat="1" ht="13.8">
      <c r="V141" s="63" t="s">
        <v>503</v>
      </c>
      <c r="W141" s="63" t="s">
        <v>504</v>
      </c>
    </row>
    <row r="142" spans="22:23" s="63" customFormat="1" ht="13.8">
      <c r="V142" s="63" t="s">
        <v>505</v>
      </c>
      <c r="W142" s="63" t="s">
        <v>506</v>
      </c>
    </row>
    <row r="143" spans="22:23" s="63" customFormat="1" ht="13.8">
      <c r="V143" s="63" t="s">
        <v>507</v>
      </c>
      <c r="W143" s="63" t="s">
        <v>508</v>
      </c>
    </row>
    <row r="144" spans="22:23" s="63" customFormat="1" ht="13.8">
      <c r="V144" s="63" t="s">
        <v>509</v>
      </c>
      <c r="W144" s="63" t="s">
        <v>510</v>
      </c>
    </row>
    <row r="145" spans="22:23" s="63" customFormat="1" ht="13.8">
      <c r="V145" s="63" t="s">
        <v>511</v>
      </c>
      <c r="W145" s="63" t="s">
        <v>512</v>
      </c>
    </row>
    <row r="146" spans="22:23" s="63" customFormat="1" ht="13.8">
      <c r="V146" s="63" t="s">
        <v>513</v>
      </c>
      <c r="W146" s="63" t="s">
        <v>514</v>
      </c>
    </row>
    <row r="147" spans="22:23" s="63" customFormat="1" ht="13.8">
      <c r="V147" s="63" t="s">
        <v>515</v>
      </c>
      <c r="W147" s="63" t="s">
        <v>516</v>
      </c>
    </row>
    <row r="148" spans="22:23" s="63" customFormat="1" ht="13.8">
      <c r="V148" s="63" t="s">
        <v>517</v>
      </c>
      <c r="W148" s="63" t="s">
        <v>518</v>
      </c>
    </row>
    <row r="149" spans="22:23" s="63" customFormat="1" ht="13.8">
      <c r="V149" s="63" t="s">
        <v>519</v>
      </c>
      <c r="W149" s="63" t="s">
        <v>520</v>
      </c>
    </row>
    <row r="150" spans="22:23" s="63" customFormat="1" ht="13.8">
      <c r="V150" s="63" t="s">
        <v>521</v>
      </c>
      <c r="W150" s="63" t="s">
        <v>522</v>
      </c>
    </row>
    <row r="151" spans="22:23" s="63" customFormat="1" ht="13.8">
      <c r="V151" s="63" t="s">
        <v>523</v>
      </c>
      <c r="W151" s="63" t="s">
        <v>524</v>
      </c>
    </row>
    <row r="152" spans="22:23" s="63" customFormat="1" ht="13.8">
      <c r="V152" s="63" t="s">
        <v>525</v>
      </c>
      <c r="W152" s="63" t="s">
        <v>526</v>
      </c>
    </row>
    <row r="153" spans="22:23" s="63" customFormat="1" ht="13.8">
      <c r="V153" s="63" t="s">
        <v>527</v>
      </c>
      <c r="W153" s="63" t="s">
        <v>528</v>
      </c>
    </row>
    <row r="154" spans="22:23" s="63" customFormat="1" ht="13.8">
      <c r="V154" s="63" t="s">
        <v>529</v>
      </c>
      <c r="W154" s="63" t="s">
        <v>530</v>
      </c>
    </row>
    <row r="155" spans="22:23" s="63" customFormat="1" ht="13.8">
      <c r="V155" s="63" t="s">
        <v>531</v>
      </c>
      <c r="W155" s="63" t="s">
        <v>532</v>
      </c>
    </row>
    <row r="156" spans="22:23" s="63" customFormat="1" ht="13.8">
      <c r="V156" s="63" t="s">
        <v>533</v>
      </c>
      <c r="W156" s="63" t="s">
        <v>534</v>
      </c>
    </row>
    <row r="157" spans="22:23" s="63" customFormat="1" ht="13.8">
      <c r="V157" s="63" t="s">
        <v>535</v>
      </c>
      <c r="W157" s="63" t="s">
        <v>536</v>
      </c>
    </row>
    <row r="158" spans="22:23" s="63" customFormat="1" ht="13.8">
      <c r="V158" s="63" t="s">
        <v>537</v>
      </c>
      <c r="W158" s="63" t="s">
        <v>538</v>
      </c>
    </row>
    <row r="159" spans="22:23" s="63" customFormat="1" ht="13.8">
      <c r="V159" s="63" t="s">
        <v>539</v>
      </c>
      <c r="W159" s="63" t="s">
        <v>540</v>
      </c>
    </row>
    <row r="160" spans="22:23" s="63" customFormat="1" ht="13.8">
      <c r="V160" s="63" t="s">
        <v>541</v>
      </c>
      <c r="W160" s="63" t="s">
        <v>542</v>
      </c>
    </row>
    <row r="161" spans="22:23" s="63" customFormat="1" ht="13.8">
      <c r="V161" s="63" t="s">
        <v>543</v>
      </c>
      <c r="W161" s="63" t="s">
        <v>544</v>
      </c>
    </row>
    <row r="162" spans="22:23" s="63" customFormat="1" ht="13.8">
      <c r="V162" s="63" t="s">
        <v>545</v>
      </c>
      <c r="W162" s="63" t="s">
        <v>546</v>
      </c>
    </row>
    <row r="163" spans="22:23" s="63" customFormat="1" ht="13.8">
      <c r="V163" s="63" t="s">
        <v>547</v>
      </c>
      <c r="W163" s="63" t="s">
        <v>548</v>
      </c>
    </row>
    <row r="164" spans="22:23" s="63" customFormat="1" ht="13.8">
      <c r="V164" s="63" t="s">
        <v>549</v>
      </c>
      <c r="W164" s="63" t="s">
        <v>550</v>
      </c>
    </row>
    <row r="165" spans="22:23" s="63" customFormat="1" ht="13.8">
      <c r="V165" s="63" t="s">
        <v>551</v>
      </c>
      <c r="W165" s="63" t="s">
        <v>552</v>
      </c>
    </row>
    <row r="166" spans="22:23" s="63" customFormat="1" ht="13.8">
      <c r="V166" s="63" t="s">
        <v>553</v>
      </c>
      <c r="W166" s="63" t="s">
        <v>554</v>
      </c>
    </row>
    <row r="167" spans="22:23" s="63" customFormat="1" ht="13.8">
      <c r="V167" s="63" t="s">
        <v>555</v>
      </c>
      <c r="W167" s="63" t="s">
        <v>556</v>
      </c>
    </row>
    <row r="168" spans="22:23" s="63" customFormat="1" ht="13.8">
      <c r="V168" s="63" t="s">
        <v>557</v>
      </c>
      <c r="W168" s="63" t="s">
        <v>544</v>
      </c>
    </row>
    <row r="169" spans="22:23" s="63" customFormat="1" ht="13.8">
      <c r="V169" s="63" t="s">
        <v>558</v>
      </c>
      <c r="W169" s="63" t="s">
        <v>542</v>
      </c>
    </row>
    <row r="170" spans="22:23" s="63" customFormat="1" ht="13.8">
      <c r="V170" s="63" t="s">
        <v>559</v>
      </c>
      <c r="W170" s="63" t="s">
        <v>546</v>
      </c>
    </row>
    <row r="171" spans="22:23" s="63" customFormat="1" ht="13.8">
      <c r="V171" s="63" t="s">
        <v>560</v>
      </c>
      <c r="W171" s="63" t="s">
        <v>561</v>
      </c>
    </row>
    <row r="172" spans="22:23" s="63" customFormat="1" ht="13.8">
      <c r="V172" s="63" t="s">
        <v>562</v>
      </c>
      <c r="W172" s="63" t="s">
        <v>563</v>
      </c>
    </row>
    <row r="173" spans="22:23" s="63" customFormat="1" ht="13.8">
      <c r="V173" s="63" t="s">
        <v>564</v>
      </c>
      <c r="W173" s="63" t="s">
        <v>494</v>
      </c>
    </row>
    <row r="174" spans="22:23" s="63" customFormat="1" ht="13.8">
      <c r="V174" s="63" t="s">
        <v>565</v>
      </c>
      <c r="W174" s="63" t="s">
        <v>492</v>
      </c>
    </row>
    <row r="175" spans="22:23" s="63" customFormat="1" ht="13.8">
      <c r="V175" s="63" t="s">
        <v>566</v>
      </c>
      <c r="W175" s="63" t="s">
        <v>496</v>
      </c>
    </row>
    <row r="176" spans="22:23" s="63" customFormat="1" ht="13.8">
      <c r="V176" s="63" t="s">
        <v>567</v>
      </c>
      <c r="W176" s="63" t="s">
        <v>500</v>
      </c>
    </row>
    <row r="177" spans="22:23" s="63" customFormat="1" ht="13.8">
      <c r="V177" s="63" t="s">
        <v>568</v>
      </c>
      <c r="W177" s="63" t="s">
        <v>498</v>
      </c>
    </row>
    <row r="178" spans="22:23" s="63" customFormat="1" ht="13.8">
      <c r="V178" s="63" t="s">
        <v>569</v>
      </c>
      <c r="W178" s="63" t="s">
        <v>550</v>
      </c>
    </row>
    <row r="179" spans="22:23" s="63" customFormat="1" ht="13.8">
      <c r="V179" s="63" t="s">
        <v>570</v>
      </c>
      <c r="W179" s="63" t="s">
        <v>502</v>
      </c>
    </row>
    <row r="180" spans="22:23" s="63" customFormat="1" ht="13.8">
      <c r="V180" s="63" t="s">
        <v>571</v>
      </c>
      <c r="W180" s="63" t="s">
        <v>536</v>
      </c>
    </row>
    <row r="181" spans="22:23" s="63" customFormat="1" ht="13.8">
      <c r="V181" s="63" t="s">
        <v>572</v>
      </c>
      <c r="W181" s="63" t="s">
        <v>540</v>
      </c>
    </row>
    <row r="182" spans="22:23" s="63" customFormat="1" ht="13.8">
      <c r="V182" s="63" t="s">
        <v>573</v>
      </c>
      <c r="W182" s="63" t="s">
        <v>552</v>
      </c>
    </row>
    <row r="183" spans="22:23" s="63" customFormat="1" ht="13.8">
      <c r="V183" s="63" t="s">
        <v>574</v>
      </c>
      <c r="W183" s="63" t="s">
        <v>532</v>
      </c>
    </row>
    <row r="184" spans="22:23" s="63" customFormat="1" ht="13.8">
      <c r="V184" s="63" t="s">
        <v>575</v>
      </c>
      <c r="W184" s="63" t="s">
        <v>534</v>
      </c>
    </row>
    <row r="185" spans="22:23" s="63" customFormat="1" ht="13.8">
      <c r="V185" s="63" t="s">
        <v>576</v>
      </c>
      <c r="W185" s="63" t="s">
        <v>577</v>
      </c>
    </row>
    <row r="186" spans="22:23" s="63" customFormat="1" ht="13.8">
      <c r="V186" s="63" t="s">
        <v>578</v>
      </c>
      <c r="W186" s="63" t="s">
        <v>579</v>
      </c>
    </row>
    <row r="187" spans="22:23" s="63" customFormat="1" ht="13.8">
      <c r="V187" s="63" t="s">
        <v>580</v>
      </c>
      <c r="W187" s="63" t="s">
        <v>520</v>
      </c>
    </row>
    <row r="188" spans="22:23" s="63" customFormat="1" ht="13.8">
      <c r="V188" s="63" t="s">
        <v>581</v>
      </c>
      <c r="W188" s="63" t="s">
        <v>524</v>
      </c>
    </row>
    <row r="189" spans="22:23" s="63" customFormat="1" ht="13.8">
      <c r="V189" s="63" t="s">
        <v>582</v>
      </c>
      <c r="W189" s="63" t="s">
        <v>583</v>
      </c>
    </row>
    <row r="190" spans="22:23" s="63" customFormat="1" ht="13.8">
      <c r="V190" s="63" t="s">
        <v>584</v>
      </c>
      <c r="W190" s="63" t="s">
        <v>526</v>
      </c>
    </row>
    <row r="191" spans="22:23" s="63" customFormat="1" ht="13.8">
      <c r="V191" s="63" t="s">
        <v>585</v>
      </c>
      <c r="W191" s="63" t="s">
        <v>586</v>
      </c>
    </row>
    <row r="192" spans="22:23" s="63" customFormat="1" ht="13.8">
      <c r="V192" s="63" t="s">
        <v>587</v>
      </c>
      <c r="W192" s="63" t="s">
        <v>514</v>
      </c>
    </row>
    <row r="193" spans="22:23" s="63" customFormat="1" ht="13.8">
      <c r="V193" s="63" t="s">
        <v>588</v>
      </c>
      <c r="W193" s="63" t="s">
        <v>589</v>
      </c>
    </row>
    <row r="194" spans="22:23" s="63" customFormat="1" ht="13.8">
      <c r="V194" s="63" t="s">
        <v>590</v>
      </c>
      <c r="W194" s="63" t="s">
        <v>516</v>
      </c>
    </row>
    <row r="195" spans="22:23" s="63" customFormat="1" ht="13.8">
      <c r="V195" s="63" t="s">
        <v>591</v>
      </c>
      <c r="W195" s="63" t="s">
        <v>488</v>
      </c>
    </row>
    <row r="196" spans="22:23" s="63" customFormat="1" ht="13.8">
      <c r="V196" s="63" t="s">
        <v>592</v>
      </c>
      <c r="W196" s="63" t="s">
        <v>556</v>
      </c>
    </row>
    <row r="197" spans="22:23" s="63" customFormat="1" ht="13.8">
      <c r="V197" s="63" t="s">
        <v>593</v>
      </c>
      <c r="W197" s="63" t="s">
        <v>506</v>
      </c>
    </row>
    <row r="198" spans="22:23" s="63" customFormat="1" ht="13.8">
      <c r="V198" s="63" t="s">
        <v>594</v>
      </c>
      <c r="W198" s="63" t="s">
        <v>504</v>
      </c>
    </row>
    <row r="199" spans="22:23" s="63" customFormat="1" ht="13.8">
      <c r="V199" s="63" t="s">
        <v>595</v>
      </c>
      <c r="W199" s="63" t="s">
        <v>510</v>
      </c>
    </row>
    <row r="200" spans="22:23" s="63" customFormat="1" ht="13.8">
      <c r="V200" s="63" t="s">
        <v>596</v>
      </c>
      <c r="W200" s="63" t="s">
        <v>561</v>
      </c>
    </row>
    <row r="201" spans="22:23" s="63" customFormat="1" ht="13.8">
      <c r="V201" s="63" t="s">
        <v>597</v>
      </c>
      <c r="W201" s="63" t="s">
        <v>563</v>
      </c>
    </row>
    <row r="202" spans="22:23" s="63" customFormat="1" ht="13.8">
      <c r="V202" s="63" t="s">
        <v>598</v>
      </c>
      <c r="W202" s="63" t="s">
        <v>528</v>
      </c>
    </row>
    <row r="203" spans="22:23" s="63" customFormat="1" ht="13.8">
      <c r="V203" s="63" t="s">
        <v>599</v>
      </c>
      <c r="W203" s="63" t="s">
        <v>600</v>
      </c>
    </row>
    <row r="204" spans="22:23" s="63" customFormat="1" ht="13.8">
      <c r="V204" s="63" t="s">
        <v>601</v>
      </c>
      <c r="W204" s="63" t="s">
        <v>602</v>
      </c>
    </row>
    <row r="205" spans="22:23" s="63" customFormat="1" ht="13.8">
      <c r="V205" s="63" t="s">
        <v>603</v>
      </c>
      <c r="W205" s="63" t="s">
        <v>604</v>
      </c>
    </row>
    <row r="206" spans="22:23" s="63" customFormat="1" ht="13.8">
      <c r="V206" s="63" t="s">
        <v>605</v>
      </c>
      <c r="W206" s="63" t="s">
        <v>606</v>
      </c>
    </row>
    <row r="207" spans="22:23" s="63" customFormat="1" ht="13.8">
      <c r="V207" s="63" t="s">
        <v>607</v>
      </c>
      <c r="W207" s="63" t="s">
        <v>608</v>
      </c>
    </row>
    <row r="208" spans="22:23" s="63" customFormat="1" ht="13.8">
      <c r="V208" s="63" t="s">
        <v>609</v>
      </c>
      <c r="W208" s="63" t="s">
        <v>610</v>
      </c>
    </row>
    <row r="209" spans="22:23" s="63" customFormat="1" ht="13.8">
      <c r="V209" s="63" t="s">
        <v>611</v>
      </c>
      <c r="W209" s="63" t="s">
        <v>612</v>
      </c>
    </row>
    <row r="210" spans="22:23" s="63" customFormat="1" ht="13.8">
      <c r="V210" s="63" t="s">
        <v>613</v>
      </c>
      <c r="W210" s="63" t="s">
        <v>614</v>
      </c>
    </row>
    <row r="211" spans="22:23" s="63" customFormat="1" ht="13.8">
      <c r="V211" s="63" t="s">
        <v>615</v>
      </c>
      <c r="W211" s="63" t="s">
        <v>616</v>
      </c>
    </row>
    <row r="212" spans="22:23" s="63" customFormat="1" ht="13.8">
      <c r="V212" s="63" t="s">
        <v>617</v>
      </c>
      <c r="W212" s="63" t="s">
        <v>618</v>
      </c>
    </row>
    <row r="213" spans="22:23" s="63" customFormat="1" ht="13.8">
      <c r="V213" s="63" t="s">
        <v>619</v>
      </c>
      <c r="W213" s="63" t="s">
        <v>620</v>
      </c>
    </row>
    <row r="214" spans="22:23" s="63" customFormat="1" ht="13.8">
      <c r="V214" s="63" t="s">
        <v>621</v>
      </c>
      <c r="W214" s="63" t="s">
        <v>622</v>
      </c>
    </row>
    <row r="215" spans="22:23" s="63" customFormat="1" ht="13.8">
      <c r="V215" s="63" t="s">
        <v>623</v>
      </c>
      <c r="W215" s="63" t="s">
        <v>624</v>
      </c>
    </row>
    <row r="216" spans="22:23" s="63" customFormat="1" ht="13.8">
      <c r="V216" s="63" t="s">
        <v>625</v>
      </c>
      <c r="W216" s="63" t="s">
        <v>626</v>
      </c>
    </row>
    <row r="217" spans="22:23" s="63" customFormat="1" ht="13.8">
      <c r="V217" s="63" t="s">
        <v>627</v>
      </c>
      <c r="W217" s="63" t="s">
        <v>628</v>
      </c>
    </row>
    <row r="218" spans="22:23" s="63" customFormat="1" ht="13.8">
      <c r="V218" s="63" t="s">
        <v>629</v>
      </c>
      <c r="W218" s="63" t="s">
        <v>630</v>
      </c>
    </row>
    <row r="219" spans="22:23" s="63" customFormat="1" ht="13.8">
      <c r="V219" s="63" t="s">
        <v>631</v>
      </c>
      <c r="W219" s="63" t="s">
        <v>632</v>
      </c>
    </row>
    <row r="220" spans="22:23" s="63" customFormat="1" ht="13.8">
      <c r="V220" s="63" t="s">
        <v>633</v>
      </c>
      <c r="W220" s="63" t="s">
        <v>634</v>
      </c>
    </row>
    <row r="221" spans="22:23" s="63" customFormat="1" ht="13.8">
      <c r="V221" s="63" t="s">
        <v>635</v>
      </c>
      <c r="W221" s="63" t="s">
        <v>610</v>
      </c>
    </row>
    <row r="222" spans="22:23" s="63" customFormat="1" ht="13.8">
      <c r="V222" s="63" t="s">
        <v>636</v>
      </c>
      <c r="W222" s="63" t="s">
        <v>608</v>
      </c>
    </row>
    <row r="223" spans="22:23" s="63" customFormat="1" ht="13.8">
      <c r="V223" s="63" t="s">
        <v>637</v>
      </c>
      <c r="W223" s="63" t="s">
        <v>612</v>
      </c>
    </row>
    <row r="224" spans="22:23" s="63" customFormat="1" ht="13.8">
      <c r="V224" s="63" t="s">
        <v>638</v>
      </c>
      <c r="W224" s="63" t="s">
        <v>626</v>
      </c>
    </row>
    <row r="225" spans="22:23" s="63" customFormat="1" ht="13.8">
      <c r="V225" s="63" t="s">
        <v>639</v>
      </c>
      <c r="W225" s="63" t="s">
        <v>624</v>
      </c>
    </row>
    <row r="226" spans="22:23" s="63" customFormat="1" ht="13.8">
      <c r="V226" s="63" t="s">
        <v>640</v>
      </c>
      <c r="W226" s="63" t="s">
        <v>628</v>
      </c>
    </row>
    <row r="227" spans="22:23" s="63" customFormat="1" ht="13.8">
      <c r="V227" s="63" t="s">
        <v>641</v>
      </c>
      <c r="W227" s="63" t="s">
        <v>620</v>
      </c>
    </row>
    <row r="228" spans="22:23" s="63" customFormat="1" ht="13.8">
      <c r="V228" s="63" t="s">
        <v>642</v>
      </c>
      <c r="W228" s="63" t="s">
        <v>600</v>
      </c>
    </row>
    <row r="229" spans="22:23" s="63" customFormat="1" ht="13.8">
      <c r="V229" s="63" t="s">
        <v>643</v>
      </c>
      <c r="W229" s="63" t="s">
        <v>644</v>
      </c>
    </row>
    <row r="230" spans="22:23" s="63" customFormat="1" ht="13.8">
      <c r="V230" s="63" t="s">
        <v>645</v>
      </c>
      <c r="W230" s="63" t="s">
        <v>646</v>
      </c>
    </row>
    <row r="231" spans="22:23" s="63" customFormat="1" ht="13.8">
      <c r="V231" s="63" t="s">
        <v>647</v>
      </c>
      <c r="W231" s="63" t="s">
        <v>648</v>
      </c>
    </row>
    <row r="232" spans="22:23" s="63" customFormat="1" ht="13.8">
      <c r="V232" s="63" t="s">
        <v>649</v>
      </c>
      <c r="W232" s="63" t="s">
        <v>650</v>
      </c>
    </row>
    <row r="233" spans="22:23" s="63" customFormat="1" ht="13.8">
      <c r="V233" s="63" t="s">
        <v>651</v>
      </c>
      <c r="W233" s="63" t="s">
        <v>652</v>
      </c>
    </row>
    <row r="234" spans="22:23" s="63" customFormat="1" ht="13.8">
      <c r="V234" s="63" t="s">
        <v>653</v>
      </c>
      <c r="W234" s="63" t="s">
        <v>654</v>
      </c>
    </row>
    <row r="235" spans="22:23" s="63" customFormat="1" ht="13.8">
      <c r="V235" s="63" t="s">
        <v>655</v>
      </c>
      <c r="W235" s="63" t="s">
        <v>656</v>
      </c>
    </row>
    <row r="236" spans="22:23" s="63" customFormat="1" ht="13.8">
      <c r="V236" s="63" t="s">
        <v>657</v>
      </c>
      <c r="W236" s="63" t="s">
        <v>658</v>
      </c>
    </row>
    <row r="237" spans="22:23" s="63" customFormat="1" ht="13.8">
      <c r="V237" s="63" t="s">
        <v>659</v>
      </c>
      <c r="W237" s="63" t="s">
        <v>660</v>
      </c>
    </row>
    <row r="238" spans="22:23" s="63" customFormat="1" ht="13.8">
      <c r="V238" s="63" t="s">
        <v>661</v>
      </c>
      <c r="W238" s="63" t="s">
        <v>662</v>
      </c>
    </row>
    <row r="239" spans="22:23" s="63" customFormat="1" ht="13.8">
      <c r="V239" s="63" t="s">
        <v>663</v>
      </c>
      <c r="W239" s="63" t="s">
        <v>664</v>
      </c>
    </row>
    <row r="240" spans="22:23" s="63" customFormat="1" ht="13.8">
      <c r="V240" s="63" t="s">
        <v>665</v>
      </c>
      <c r="W240" s="63" t="s">
        <v>666</v>
      </c>
    </row>
    <row r="241" spans="16:23" s="63" customFormat="1" ht="13.8">
      <c r="V241" s="63" t="s">
        <v>667</v>
      </c>
      <c r="W241" s="63" t="s">
        <v>668</v>
      </c>
    </row>
    <row r="242" spans="16:23" s="63" customFormat="1" ht="13.8">
      <c r="V242" s="63" t="s">
        <v>669</v>
      </c>
      <c r="W242" s="63" t="s">
        <v>670</v>
      </c>
    </row>
    <row r="243" spans="16:23" s="63" customFormat="1" ht="13.8">
      <c r="V243" s="63" t="s">
        <v>671</v>
      </c>
      <c r="W243" s="63" t="s">
        <v>672</v>
      </c>
    </row>
    <row r="244" spans="16:23" s="63" customFormat="1" ht="13.8">
      <c r="V244" s="63" t="s">
        <v>673</v>
      </c>
      <c r="W244" s="63" t="s">
        <v>674</v>
      </c>
    </row>
    <row r="245" spans="16:23" s="63" customFormat="1" ht="13.8">
      <c r="V245" s="63" t="s">
        <v>675</v>
      </c>
      <c r="W245" s="63" t="s">
        <v>676</v>
      </c>
    </row>
    <row r="246" spans="16:23" s="63" customFormat="1" ht="13.8">
      <c r="V246" s="63" t="s">
        <v>677</v>
      </c>
      <c r="W246" s="63" t="s">
        <v>678</v>
      </c>
    </row>
    <row r="247" spans="16:23" s="63" customFormat="1" ht="13.8">
      <c r="V247" s="63" t="s">
        <v>679</v>
      </c>
      <c r="W247" s="63" t="s">
        <v>680</v>
      </c>
    </row>
    <row r="248" spans="16:23" s="63" customFormat="1" ht="13.8">
      <c r="V248" s="63" t="s">
        <v>681</v>
      </c>
      <c r="W248" s="63" t="s">
        <v>682</v>
      </c>
    </row>
    <row r="249" spans="16:23" s="63" customFormat="1" ht="13.8">
      <c r="V249" s="63" t="s">
        <v>683</v>
      </c>
      <c r="W249" s="63" t="s">
        <v>684</v>
      </c>
    </row>
    <row r="250" spans="16:23" s="63" customFormat="1" ht="13.8">
      <c r="V250" s="63" t="s">
        <v>685</v>
      </c>
      <c r="W250" s="63" t="s">
        <v>686</v>
      </c>
    </row>
    <row r="251" spans="16:23" s="63" customFormat="1" ht="13.8">
      <c r="V251" s="63" t="s">
        <v>687</v>
      </c>
      <c r="W251" s="63" t="s">
        <v>688</v>
      </c>
    </row>
    <row r="252" spans="16:23" s="63" customFormat="1" ht="13.8">
      <c r="V252" s="63" t="s">
        <v>689</v>
      </c>
      <c r="W252" s="63" t="s">
        <v>690</v>
      </c>
    </row>
    <row r="253" spans="16:23" s="63" customFormat="1" ht="13.8">
      <c r="V253" s="63" t="s">
        <v>691</v>
      </c>
      <c r="W253" s="63" t="s">
        <v>692</v>
      </c>
    </row>
    <row r="254" spans="16:23" s="63" customFormat="1" ht="13.8">
      <c r="V254" s="63" t="s">
        <v>693</v>
      </c>
      <c r="W254" s="63" t="s">
        <v>694</v>
      </c>
    </row>
    <row r="255" spans="16:23" s="63" customFormat="1">
      <c r="P255" s="425"/>
      <c r="V255" s="63" t="s">
        <v>695</v>
      </c>
      <c r="W255" s="63" t="s">
        <v>696</v>
      </c>
    </row>
    <row r="256" spans="16:23" s="63" customFormat="1">
      <c r="P256" s="425"/>
      <c r="V256" s="63" t="s">
        <v>697</v>
      </c>
      <c r="W256" s="63" t="s">
        <v>696</v>
      </c>
    </row>
    <row r="257" spans="16:23" s="63" customFormat="1">
      <c r="P257" s="425"/>
      <c r="V257" s="63" t="s">
        <v>698</v>
      </c>
      <c r="W257" s="63" t="s">
        <v>699</v>
      </c>
    </row>
    <row r="258" spans="16:23" s="63" customFormat="1">
      <c r="P258" s="425"/>
      <c r="V258" s="63" t="s">
        <v>700</v>
      </c>
      <c r="W258" s="63" t="s">
        <v>694</v>
      </c>
    </row>
    <row r="259" spans="16:23" s="63" customFormat="1">
      <c r="P259" s="425"/>
      <c r="V259" s="63" t="s">
        <v>701</v>
      </c>
      <c r="W259" s="63" t="s">
        <v>702</v>
      </c>
    </row>
    <row r="260" spans="16:23" s="63" customFormat="1">
      <c r="P260" s="425"/>
      <c r="V260" s="63" t="s">
        <v>703</v>
      </c>
      <c r="W260" s="63" t="s">
        <v>704</v>
      </c>
    </row>
    <row r="261" spans="16:23" s="63" customFormat="1">
      <c r="P261" s="425"/>
      <c r="V261" s="63" t="s">
        <v>705</v>
      </c>
      <c r="W261" s="63" t="s">
        <v>706</v>
      </c>
    </row>
    <row r="262" spans="16:23">
      <c r="V262" t="s">
        <v>707</v>
      </c>
      <c r="W262" s="425" t="s">
        <v>708</v>
      </c>
    </row>
    <row r="263" spans="16:23">
      <c r="V263" t="s">
        <v>709</v>
      </c>
      <c r="W263" s="425" t="s">
        <v>710</v>
      </c>
    </row>
    <row r="264" spans="16:23">
      <c r="V264" t="s">
        <v>711</v>
      </c>
      <c r="W264" s="425" t="s">
        <v>710</v>
      </c>
    </row>
    <row r="265" spans="16:23">
      <c r="V265" t="s">
        <v>712</v>
      </c>
      <c r="W265" s="425" t="s">
        <v>713</v>
      </c>
    </row>
    <row r="266" spans="16:23">
      <c r="V266" t="s">
        <v>714</v>
      </c>
      <c r="W266" s="425" t="s">
        <v>715</v>
      </c>
    </row>
    <row r="267" spans="16:23">
      <c r="V267" t="s">
        <v>716</v>
      </c>
      <c r="W267" s="425" t="s">
        <v>717</v>
      </c>
    </row>
    <row r="268" spans="16:23">
      <c r="V268" t="s">
        <v>718</v>
      </c>
      <c r="W268" s="425" t="s">
        <v>719</v>
      </c>
    </row>
    <row r="269" spans="16:23">
      <c r="V269" t="s">
        <v>720</v>
      </c>
      <c r="W269" s="425" t="s">
        <v>721</v>
      </c>
    </row>
    <row r="270" spans="16:23">
      <c r="V270" t="s">
        <v>722</v>
      </c>
      <c r="W270" s="425" t="s">
        <v>717</v>
      </c>
    </row>
    <row r="271" spans="16:23">
      <c r="V271" t="s">
        <v>723</v>
      </c>
      <c r="W271" s="425" t="s">
        <v>724</v>
      </c>
    </row>
    <row r="272" spans="16:23">
      <c r="V272" t="s">
        <v>725</v>
      </c>
      <c r="W272" s="425" t="s">
        <v>726</v>
      </c>
    </row>
    <row r="273" spans="22:23">
      <c r="V273" t="s">
        <v>727</v>
      </c>
      <c r="W273" s="425" t="s">
        <v>728</v>
      </c>
    </row>
    <row r="274" spans="22:23">
      <c r="V274" t="s">
        <v>729</v>
      </c>
      <c r="W274" s="425" t="s">
        <v>730</v>
      </c>
    </row>
    <row r="275" spans="22:23">
      <c r="V275" t="s">
        <v>731</v>
      </c>
      <c r="W275" s="425" t="s">
        <v>732</v>
      </c>
    </row>
    <row r="276" spans="22:23">
      <c r="V276" t="s">
        <v>733</v>
      </c>
      <c r="W276" s="425" t="s">
        <v>726</v>
      </c>
    </row>
    <row r="277" spans="22:23">
      <c r="V277" t="s">
        <v>734</v>
      </c>
      <c r="W277" s="425" t="s">
        <v>728</v>
      </c>
    </row>
    <row r="278" spans="22:23">
      <c r="V278" t="s">
        <v>735</v>
      </c>
      <c r="W278" s="425" t="s">
        <v>730</v>
      </c>
    </row>
    <row r="279" spans="22:23">
      <c r="V279" t="s">
        <v>736</v>
      </c>
      <c r="W279" s="425" t="s">
        <v>737</v>
      </c>
    </row>
    <row r="280" spans="22:23">
      <c r="V280" t="s">
        <v>738</v>
      </c>
      <c r="W280" s="425" t="s">
        <v>739</v>
      </c>
    </row>
    <row r="281" spans="22:23">
      <c r="V281" t="s">
        <v>740</v>
      </c>
      <c r="W281" s="425" t="s">
        <v>741</v>
      </c>
    </row>
    <row r="282" spans="22:23">
      <c r="V282" t="s">
        <v>742</v>
      </c>
      <c r="W282" s="425" t="s">
        <v>743</v>
      </c>
    </row>
    <row r="283" spans="22:23">
      <c r="V283" t="s">
        <v>744</v>
      </c>
      <c r="W283" s="425" t="s">
        <v>745</v>
      </c>
    </row>
    <row r="284" spans="22:23">
      <c r="V284" t="s">
        <v>746</v>
      </c>
      <c r="W284" s="425" t="s">
        <v>747</v>
      </c>
    </row>
    <row r="285" spans="22:23">
      <c r="V285" t="s">
        <v>748</v>
      </c>
      <c r="W285" s="425" t="s">
        <v>749</v>
      </c>
    </row>
    <row r="286" spans="22:23">
      <c r="V286" t="s">
        <v>750</v>
      </c>
      <c r="W286" s="425" t="s">
        <v>751</v>
      </c>
    </row>
    <row r="287" spans="22:23">
      <c r="V287" t="s">
        <v>752</v>
      </c>
      <c r="W287" s="425" t="s">
        <v>743</v>
      </c>
    </row>
    <row r="288" spans="22:23">
      <c r="V288" t="s">
        <v>753</v>
      </c>
      <c r="W288" s="425" t="s">
        <v>749</v>
      </c>
    </row>
    <row r="289" spans="22:23">
      <c r="V289" t="s">
        <v>754</v>
      </c>
      <c r="W289" s="425" t="s">
        <v>755</v>
      </c>
    </row>
    <row r="290" spans="22:23">
      <c r="V290" t="s">
        <v>756</v>
      </c>
      <c r="W290" s="425" t="s">
        <v>755</v>
      </c>
    </row>
    <row r="291" spans="22:23">
      <c r="V291" t="s">
        <v>757</v>
      </c>
      <c r="W291" s="425" t="s">
        <v>758</v>
      </c>
    </row>
    <row r="292" spans="22:23">
      <c r="V292" t="s">
        <v>759</v>
      </c>
      <c r="W292" s="425" t="s">
        <v>760</v>
      </c>
    </row>
    <row r="293" spans="22:23">
      <c r="V293" t="s">
        <v>761</v>
      </c>
      <c r="W293" s="425" t="s">
        <v>760</v>
      </c>
    </row>
    <row r="294" spans="22:23">
      <c r="V294" t="s">
        <v>762</v>
      </c>
      <c r="W294" s="425" t="s">
        <v>758</v>
      </c>
    </row>
    <row r="295" spans="22:23">
      <c r="V295" t="s">
        <v>763</v>
      </c>
      <c r="W295" s="425" t="s">
        <v>764</v>
      </c>
    </row>
    <row r="296" spans="22:23">
      <c r="V296" t="s">
        <v>765</v>
      </c>
      <c r="W296" s="425" t="s">
        <v>766</v>
      </c>
    </row>
    <row r="297" spans="22:23">
      <c r="V297" t="s">
        <v>767</v>
      </c>
      <c r="W297" s="425" t="s">
        <v>768</v>
      </c>
    </row>
    <row r="298" spans="22:23">
      <c r="V298" t="s">
        <v>769</v>
      </c>
      <c r="W298" s="425" t="s">
        <v>770</v>
      </c>
    </row>
    <row r="299" spans="22:23">
      <c r="V299" t="s">
        <v>771</v>
      </c>
      <c r="W299" s="425" t="s">
        <v>772</v>
      </c>
    </row>
    <row r="300" spans="22:23">
      <c r="V300" t="s">
        <v>773</v>
      </c>
      <c r="W300" s="425" t="s">
        <v>774</v>
      </c>
    </row>
    <row r="301" spans="22:23">
      <c r="V301" t="s">
        <v>775</v>
      </c>
      <c r="W301" s="425" t="s">
        <v>772</v>
      </c>
    </row>
    <row r="302" spans="22:23">
      <c r="V302" t="s">
        <v>776</v>
      </c>
      <c r="W302" s="425" t="s">
        <v>774</v>
      </c>
    </row>
    <row r="303" spans="22:23">
      <c r="V303" t="s">
        <v>777</v>
      </c>
      <c r="W303" s="425" t="s">
        <v>766</v>
      </c>
    </row>
    <row r="304" spans="22:23">
      <c r="V304" t="s">
        <v>778</v>
      </c>
      <c r="W304" s="425" t="s">
        <v>770</v>
      </c>
    </row>
    <row r="305" spans="22:23">
      <c r="V305" t="s">
        <v>779</v>
      </c>
      <c r="W305" s="425" t="s">
        <v>780</v>
      </c>
    </row>
    <row r="306" spans="22:23">
      <c r="V306" t="s">
        <v>781</v>
      </c>
      <c r="W306" s="425" t="s">
        <v>782</v>
      </c>
    </row>
    <row r="307" spans="22:23">
      <c r="V307" t="s">
        <v>783</v>
      </c>
      <c r="W307" s="425" t="s">
        <v>784</v>
      </c>
    </row>
    <row r="308" spans="22:23">
      <c r="V308" t="s">
        <v>785</v>
      </c>
      <c r="W308" s="425" t="s">
        <v>786</v>
      </c>
    </row>
    <row r="309" spans="22:23">
      <c r="V309" t="s">
        <v>787</v>
      </c>
      <c r="W309" s="425" t="s">
        <v>788</v>
      </c>
    </row>
    <row r="310" spans="22:23">
      <c r="V310" t="s">
        <v>789</v>
      </c>
      <c r="W310" s="425" t="s">
        <v>782</v>
      </c>
    </row>
    <row r="311" spans="22:23">
      <c r="V311" t="s">
        <v>790</v>
      </c>
      <c r="W311" s="425" t="s">
        <v>784</v>
      </c>
    </row>
    <row r="312" spans="22:23">
      <c r="V312" t="s">
        <v>791</v>
      </c>
      <c r="W312" s="425" t="s">
        <v>788</v>
      </c>
    </row>
    <row r="313" spans="22:23">
      <c r="V313" t="s">
        <v>792</v>
      </c>
      <c r="W313" s="425" t="s">
        <v>780</v>
      </c>
    </row>
    <row r="314" spans="22:23">
      <c r="V314" s="426" t="s">
        <v>1591</v>
      </c>
      <c r="W314" s="425" t="s">
        <v>3164</v>
      </c>
    </row>
  </sheetData>
  <sortState xmlns:xlrd2="http://schemas.microsoft.com/office/spreadsheetml/2017/richdata2" ref="S12:S58">
    <sortCondition ref="S12:S58"/>
  </sortState>
  <pageMargins left="0.7" right="0.7" top="0.75" bottom="0.75" header="0.3" footer="0.3"/>
  <pageSetup paperSize="9" orientation="portrait" r:id="rId1"/>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6"/>
  <sheetViews>
    <sheetView showGridLines="0" workbookViewId="0">
      <selection activeCell="G26" sqref="G26"/>
    </sheetView>
  </sheetViews>
  <sheetFormatPr defaultColWidth="8.77734375" defaultRowHeight="14.4"/>
  <cols>
    <col min="1" max="1" width="36.21875" style="425" customWidth="1"/>
    <col min="2" max="3" width="8.77734375" style="425"/>
    <col min="4" max="4" width="15.77734375" style="425" customWidth="1"/>
    <col min="5" max="5" width="0" style="425" hidden="1" customWidth="1"/>
    <col min="6" max="6" width="9" style="425" hidden="1" customWidth="1"/>
    <col min="7" max="7" width="10.77734375" style="425" customWidth="1"/>
    <col min="8" max="8" width="11.77734375" style="425" customWidth="1"/>
    <col min="9" max="9" width="12.44140625" style="425" customWidth="1"/>
    <col min="10" max="10" width="12.77734375" style="425" customWidth="1"/>
    <col min="11" max="11" width="13" style="425" customWidth="1"/>
    <col min="12" max="12" width="12.21875" style="425" customWidth="1"/>
    <col min="13" max="16384" width="8.77734375" style="425"/>
  </cols>
  <sheetData>
    <row r="1" spans="1:17" s="1395" customFormat="1" ht="13.8">
      <c r="A1" s="899" t="s">
        <v>1351</v>
      </c>
      <c r="B1" s="899"/>
      <c r="C1" s="899"/>
      <c r="D1" s="899"/>
      <c r="E1" s="899"/>
      <c r="F1" s="899"/>
      <c r="G1" s="899"/>
      <c r="H1" s="899"/>
      <c r="I1" s="899"/>
      <c r="J1" s="899"/>
      <c r="L1" s="1410"/>
      <c r="M1" s="1410"/>
      <c r="N1" s="1410"/>
      <c r="O1" s="1410"/>
      <c r="P1" s="1410"/>
      <c r="Q1" s="1410"/>
    </row>
    <row r="2" spans="1:17" s="1395" customFormat="1" ht="13.8">
      <c r="A2" s="899"/>
      <c r="B2" s="899"/>
      <c r="C2" s="899"/>
      <c r="D2" s="899"/>
      <c r="E2" s="899"/>
      <c r="F2" s="899"/>
      <c r="G2" s="899"/>
      <c r="H2" s="899"/>
      <c r="I2" s="899"/>
      <c r="J2" s="899"/>
      <c r="L2" s="1410"/>
      <c r="M2" s="1410"/>
      <c r="N2" s="1410"/>
      <c r="O2" s="1410"/>
      <c r="P2" s="1410"/>
      <c r="Q2" s="1410"/>
    </row>
    <row r="3" spans="1:17" s="1395" customFormat="1" ht="16.2">
      <c r="A3" s="904"/>
      <c r="B3" s="904"/>
      <c r="C3" s="904"/>
      <c r="D3" s="904"/>
      <c r="E3" s="904"/>
      <c r="F3" s="904"/>
      <c r="G3" s="904"/>
      <c r="H3" s="904"/>
      <c r="I3" s="904"/>
      <c r="J3" s="904"/>
      <c r="L3" s="1410"/>
      <c r="M3" s="1410"/>
      <c r="N3" s="1410"/>
      <c r="O3" s="1410"/>
      <c r="P3" s="1410"/>
      <c r="Q3" s="1410"/>
    </row>
    <row r="4" spans="1:17" s="1395" customFormat="1" ht="16.8" thickBot="1">
      <c r="A4" s="1411" t="s">
        <v>3231</v>
      </c>
      <c r="B4" s="1411"/>
      <c r="C4" s="1411"/>
      <c r="D4" s="1411"/>
      <c r="E4" s="1411"/>
      <c r="F4" s="1411"/>
      <c r="G4" s="1411"/>
      <c r="H4" s="1411"/>
      <c r="I4" s="1411"/>
      <c r="J4" s="1411"/>
      <c r="L4" s="1410"/>
      <c r="M4" s="1410"/>
      <c r="N4" s="1410"/>
      <c r="O4" s="1410"/>
      <c r="P4" s="1410"/>
      <c r="Q4" s="1410"/>
    </row>
    <row r="7" spans="1:17">
      <c r="D7" s="1412" t="s">
        <v>1275</v>
      </c>
      <c r="E7" s="1413"/>
      <c r="F7" s="1414"/>
      <c r="G7" s="1415" t="s">
        <v>1678</v>
      </c>
      <c r="H7" s="1415" t="s">
        <v>1353</v>
      </c>
      <c r="I7" s="1415" t="s">
        <v>1354</v>
      </c>
      <c r="J7" s="1415" t="s">
        <v>1355</v>
      </c>
      <c r="K7" s="1415" t="s">
        <v>1356</v>
      </c>
      <c r="L7" s="1415" t="s">
        <v>1357</v>
      </c>
    </row>
    <row r="9" spans="1:17" s="1416" customFormat="1" ht="12.6">
      <c r="B9" s="1417"/>
      <c r="N9" s="1432"/>
    </row>
    <row r="10" spans="1:17" s="1416" customFormat="1" ht="15">
      <c r="A10" s="1418" t="s">
        <v>3233</v>
      </c>
      <c r="B10" s="1417"/>
      <c r="N10" s="1432"/>
    </row>
    <row r="11" spans="1:17" s="1416" customFormat="1" ht="12.6">
      <c r="B11" s="1417"/>
      <c r="N11" s="1432"/>
    </row>
    <row r="12" spans="1:17" s="1416" customFormat="1" ht="12.6">
      <c r="B12" s="1417"/>
      <c r="N12" s="1432"/>
    </row>
    <row r="13" spans="1:17" s="1416" customFormat="1" ht="12.6">
      <c r="B13" s="1417"/>
      <c r="N13" s="1432"/>
    </row>
    <row r="14" spans="1:17" s="1416" customFormat="1" ht="13.2">
      <c r="A14" s="1419" t="s">
        <v>1429</v>
      </c>
      <c r="B14" s="1420"/>
      <c r="C14" s="1421"/>
      <c r="D14" s="1422" t="s">
        <v>1872</v>
      </c>
      <c r="H14" s="1423"/>
      <c r="I14" s="1423"/>
      <c r="J14" s="1423"/>
      <c r="K14" s="1423"/>
      <c r="L14" s="1423"/>
      <c r="M14" s="986" t="s">
        <v>1977</v>
      </c>
      <c r="N14" s="1432"/>
    </row>
    <row r="15" spans="1:17" s="1416" customFormat="1" ht="17.100000000000001" customHeight="1">
      <c r="A15" s="1424" t="s">
        <v>1430</v>
      </c>
      <c r="B15" s="1422"/>
      <c r="C15" s="1422"/>
      <c r="D15" s="1422" t="s">
        <v>1872</v>
      </c>
      <c r="E15" s="1425"/>
      <c r="F15" s="1425"/>
      <c r="G15" s="1425"/>
      <c r="H15" s="1423"/>
      <c r="I15" s="1423"/>
      <c r="J15" s="1423"/>
      <c r="K15" s="1423"/>
      <c r="L15" s="1423"/>
      <c r="M15" s="986" t="s">
        <v>1977</v>
      </c>
      <c r="N15" s="1432"/>
    </row>
    <row r="16" spans="1:17" s="1416" customFormat="1" ht="17.100000000000001" customHeight="1">
      <c r="A16" s="1424" t="s">
        <v>1431</v>
      </c>
      <c r="B16" s="1422"/>
      <c r="C16" s="1422"/>
      <c r="D16" s="1422" t="s">
        <v>1872</v>
      </c>
      <c r="E16" s="1425"/>
      <c r="F16" s="1425"/>
      <c r="G16" s="1425"/>
      <c r="H16" s="1423"/>
      <c r="I16" s="1423"/>
      <c r="J16" s="1423"/>
      <c r="K16" s="1423"/>
      <c r="L16" s="1423"/>
      <c r="M16" s="986" t="s">
        <v>1977</v>
      </c>
      <c r="N16" s="1432"/>
    </row>
    <row r="17" spans="1:14" s="1416" customFormat="1" ht="16.05" customHeight="1">
      <c r="A17" s="1424" t="s">
        <v>1432</v>
      </c>
      <c r="B17" s="1422" t="s">
        <v>3234</v>
      </c>
      <c r="C17" s="1422"/>
      <c r="D17" s="1422" t="s">
        <v>1872</v>
      </c>
      <c r="E17" s="1425"/>
      <c r="F17" s="1425"/>
      <c r="G17" s="1425"/>
      <c r="H17" s="1426">
        <f>SUM(H14:H16)</f>
        <v>0</v>
      </c>
      <c r="I17" s="1426">
        <f>SUM(I14:I16)</f>
        <v>0</v>
      </c>
      <c r="J17" s="1426">
        <f>SUM(J14:J16)</f>
        <v>0</v>
      </c>
      <c r="K17" s="1426">
        <f>SUM(K14:K16)</f>
        <v>0</v>
      </c>
      <c r="L17" s="1426">
        <f>SUM(L14:L16)</f>
        <v>0</v>
      </c>
      <c r="M17" s="1436"/>
      <c r="N17" s="1432"/>
    </row>
    <row r="18" spans="1:14" s="1416" customFormat="1" ht="15">
      <c r="A18" s="1419" t="s">
        <v>1433</v>
      </c>
      <c r="B18" s="1420" t="s">
        <v>3235</v>
      </c>
      <c r="C18" s="1422"/>
      <c r="D18" s="1422" t="s">
        <v>1872</v>
      </c>
      <c r="E18" s="1425"/>
      <c r="F18" s="1425"/>
      <c r="G18" s="1425"/>
      <c r="H18" s="1423"/>
      <c r="I18" s="1423"/>
      <c r="J18" s="1423"/>
      <c r="K18" s="1423"/>
      <c r="L18" s="1423"/>
      <c r="M18" s="986" t="s">
        <v>1977</v>
      </c>
      <c r="N18" s="1432"/>
    </row>
    <row r="19" spans="1:14" s="1416" customFormat="1" ht="14.1" customHeight="1">
      <c r="A19" s="1427" t="s">
        <v>1434</v>
      </c>
      <c r="B19" s="1428" t="s">
        <v>3236</v>
      </c>
      <c r="C19" s="1428"/>
      <c r="D19" s="1428" t="s">
        <v>1872</v>
      </c>
      <c r="E19" s="1429"/>
      <c r="F19" s="1429"/>
      <c r="G19" s="1429"/>
      <c r="H19" s="1426">
        <f>(H17-H18)</f>
        <v>0</v>
      </c>
      <c r="I19" s="1426">
        <f>(I17-I18)</f>
        <v>0</v>
      </c>
      <c r="J19" s="1426">
        <f>(J17-J18)</f>
        <v>0</v>
      </c>
      <c r="K19" s="1426">
        <f>(K17-K18)</f>
        <v>0</v>
      </c>
      <c r="L19" s="1426">
        <f>(L17-L18)</f>
        <v>0</v>
      </c>
      <c r="N19" s="1432"/>
    </row>
    <row r="20" spans="1:14" s="1416" customFormat="1" ht="12.6">
      <c r="B20" s="1417"/>
      <c r="N20" s="1432"/>
    </row>
    <row r="21" spans="1:14" s="1416" customFormat="1" ht="12.6">
      <c r="B21" s="1417"/>
      <c r="N21" s="1432"/>
    </row>
    <row r="22" spans="1:14" s="1416" customFormat="1" ht="15">
      <c r="A22" s="1418" t="s">
        <v>3237</v>
      </c>
      <c r="B22" s="1417"/>
    </row>
    <row r="24" spans="1:14">
      <c r="A24" s="425" t="s">
        <v>3238</v>
      </c>
      <c r="B24" s="425" t="s">
        <v>3239</v>
      </c>
      <c r="D24" s="425" t="s">
        <v>1872</v>
      </c>
      <c r="G24" s="1423"/>
      <c r="H24" s="1423"/>
      <c r="I24" s="1423"/>
      <c r="J24" s="1423"/>
      <c r="K24" s="1423"/>
      <c r="L24" s="1423"/>
      <c r="M24" s="986" t="s">
        <v>1977</v>
      </c>
    </row>
    <row r="25" spans="1:14">
      <c r="A25" s="425" t="s">
        <v>1423</v>
      </c>
      <c r="B25" s="425" t="s">
        <v>3241</v>
      </c>
      <c r="D25" s="425" t="s">
        <v>1872</v>
      </c>
      <c r="G25" s="1430">
        <f>G19</f>
        <v>0</v>
      </c>
      <c r="H25" s="1430">
        <f>H19</f>
        <v>0</v>
      </c>
      <c r="I25" s="1430">
        <f t="shared" ref="I25:L25" si="0">I19</f>
        <v>0</v>
      </c>
      <c r="J25" s="1430">
        <f t="shared" si="0"/>
        <v>0</v>
      </c>
      <c r="K25" s="1430">
        <f t="shared" si="0"/>
        <v>0</v>
      </c>
      <c r="L25" s="1430">
        <f t="shared" si="0"/>
        <v>0</v>
      </c>
    </row>
    <row r="26" spans="1:14">
      <c r="A26" s="65" t="s">
        <v>3242</v>
      </c>
      <c r="B26" s="65" t="s">
        <v>3243</v>
      </c>
      <c r="C26" s="425" t="s">
        <v>3240</v>
      </c>
      <c r="D26" s="65" t="s">
        <v>1872</v>
      </c>
      <c r="G26" s="1431">
        <f>G24-G25</f>
        <v>0</v>
      </c>
      <c r="H26" s="1431">
        <f>H24-H25</f>
        <v>0</v>
      </c>
      <c r="I26" s="1431">
        <f t="shared" ref="I26:L26" si="1">I24-I25</f>
        <v>0</v>
      </c>
      <c r="J26" s="1431">
        <f t="shared" si="1"/>
        <v>0</v>
      </c>
      <c r="K26" s="1431">
        <f t="shared" si="1"/>
        <v>0</v>
      </c>
      <c r="L26" s="1431">
        <f t="shared" si="1"/>
        <v>0</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6"/>
  <sheetViews>
    <sheetView showGridLines="0" workbookViewId="0">
      <selection activeCell="G24" sqref="G24"/>
    </sheetView>
  </sheetViews>
  <sheetFormatPr defaultRowHeight="14.4"/>
  <cols>
    <col min="1" max="1" width="36.21875" customWidth="1"/>
    <col min="4" max="4" width="16.77734375" customWidth="1"/>
    <col min="5" max="5" width="0" hidden="1" customWidth="1"/>
    <col min="6" max="6" width="1.5546875" hidden="1" customWidth="1"/>
    <col min="7" max="7" width="10.77734375" customWidth="1"/>
    <col min="8" max="8" width="11.77734375" customWidth="1"/>
    <col min="9" max="9" width="12.44140625" customWidth="1"/>
    <col min="10" max="10" width="12.77734375" customWidth="1"/>
    <col min="11" max="11" width="13" customWidth="1"/>
    <col min="12" max="12" width="12.21875" customWidth="1"/>
  </cols>
  <sheetData>
    <row r="1" spans="1:17" s="1395" customFormat="1" ht="13.8">
      <c r="A1" s="899" t="s">
        <v>1351</v>
      </c>
      <c r="B1" s="899"/>
      <c r="C1" s="899"/>
      <c r="D1" s="899"/>
      <c r="E1" s="899"/>
      <c r="F1" s="899"/>
      <c r="G1" s="899"/>
      <c r="H1" s="899"/>
      <c r="I1" s="899"/>
      <c r="J1" s="899"/>
      <c r="L1" s="1410"/>
      <c r="M1" s="1410"/>
      <c r="N1" s="1410"/>
      <c r="O1" s="1410"/>
      <c r="P1" s="1410"/>
      <c r="Q1" s="1410"/>
    </row>
    <row r="2" spans="1:17" s="1395" customFormat="1" ht="13.8">
      <c r="A2" s="899"/>
      <c r="B2" s="899"/>
      <c r="C2" s="899"/>
      <c r="D2" s="899"/>
      <c r="E2" s="899"/>
      <c r="F2" s="899"/>
      <c r="G2" s="899"/>
      <c r="H2" s="899"/>
      <c r="I2" s="899"/>
      <c r="J2" s="899"/>
      <c r="L2" s="1410"/>
      <c r="M2" s="1410"/>
      <c r="N2" s="1410"/>
      <c r="O2" s="1410"/>
      <c r="P2" s="1410"/>
      <c r="Q2" s="1410"/>
    </row>
    <row r="3" spans="1:17" s="1395" customFormat="1" ht="16.2">
      <c r="A3" s="904"/>
      <c r="B3" s="904"/>
      <c r="C3" s="904"/>
      <c r="D3" s="904"/>
      <c r="E3" s="904"/>
      <c r="F3" s="904"/>
      <c r="G3" s="904"/>
      <c r="H3" s="904"/>
      <c r="I3" s="904"/>
      <c r="J3" s="904"/>
      <c r="L3" s="1410"/>
      <c r="M3" s="1410"/>
      <c r="N3" s="1410"/>
      <c r="O3" s="1410"/>
      <c r="P3" s="1410"/>
      <c r="Q3" s="1410"/>
    </row>
    <row r="4" spans="1:17" s="1395" customFormat="1" ht="16.8" thickBot="1">
      <c r="A4" s="1411" t="s">
        <v>3232</v>
      </c>
      <c r="B4" s="1411"/>
      <c r="C4" s="1411"/>
      <c r="D4" s="1411"/>
      <c r="E4" s="1411"/>
      <c r="F4" s="1411"/>
      <c r="G4" s="1411"/>
      <c r="H4" s="1411"/>
      <c r="I4" s="1411"/>
      <c r="J4" s="1411"/>
      <c r="L4" s="1410"/>
      <c r="M4" s="1410"/>
      <c r="N4" s="1410"/>
      <c r="O4" s="1410"/>
      <c r="P4" s="1410"/>
      <c r="Q4" s="1410"/>
    </row>
    <row r="5" spans="1:17" s="425" customFormat="1"/>
    <row r="6" spans="1:17" s="425" customFormat="1"/>
    <row r="7" spans="1:17" s="425" customFormat="1">
      <c r="D7" s="1412" t="s">
        <v>1275</v>
      </c>
      <c r="E7" s="1413"/>
      <c r="F7" s="1414"/>
      <c r="G7" s="1415" t="s">
        <v>1678</v>
      </c>
      <c r="H7" s="1415" t="s">
        <v>1353</v>
      </c>
      <c r="I7" s="1415" t="s">
        <v>1354</v>
      </c>
      <c r="J7" s="1415" t="s">
        <v>1355</v>
      </c>
      <c r="K7" s="1415" t="s">
        <v>1356</v>
      </c>
      <c r="L7" s="1415" t="s">
        <v>1357</v>
      </c>
    </row>
    <row r="8" spans="1:17" s="425" customFormat="1"/>
    <row r="9" spans="1:17" s="1416" customFormat="1" ht="12.6">
      <c r="B9" s="1417"/>
      <c r="N9" s="1432"/>
    </row>
    <row r="10" spans="1:17" s="1416" customFormat="1" ht="15">
      <c r="A10" s="1418" t="s">
        <v>3261</v>
      </c>
      <c r="B10" s="1417"/>
      <c r="N10" s="1432"/>
    </row>
    <row r="11" spans="1:17" s="1416" customFormat="1" ht="12.6">
      <c r="B11" s="1417"/>
      <c r="N11" s="1432"/>
    </row>
    <row r="12" spans="1:17" s="1416" customFormat="1" ht="12.6">
      <c r="B12" s="1417"/>
      <c r="N12" s="1432"/>
    </row>
    <row r="13" spans="1:17" s="1416" customFormat="1" ht="12.6">
      <c r="B13" s="1417"/>
      <c r="N13" s="1432"/>
    </row>
    <row r="14" spans="1:17" s="1416" customFormat="1" ht="13.2">
      <c r="A14" s="1419" t="s">
        <v>1429</v>
      </c>
      <c r="B14" s="1420"/>
      <c r="C14" s="1421"/>
      <c r="D14" s="1422" t="s">
        <v>1872</v>
      </c>
      <c r="H14" s="1423"/>
      <c r="I14" s="1423"/>
      <c r="J14" s="1423"/>
      <c r="K14" s="1423"/>
      <c r="L14" s="1423"/>
      <c r="M14" s="986" t="s">
        <v>1977</v>
      </c>
      <c r="N14" s="1432"/>
    </row>
    <row r="15" spans="1:17" s="1416" customFormat="1" ht="17.100000000000001" customHeight="1">
      <c r="A15" s="1424" t="s">
        <v>1430</v>
      </c>
      <c r="B15" s="1422"/>
      <c r="C15" s="1422"/>
      <c r="D15" s="1422" t="s">
        <v>1872</v>
      </c>
      <c r="E15" s="1425"/>
      <c r="F15" s="1425"/>
      <c r="G15" s="1425"/>
      <c r="H15" s="1423"/>
      <c r="I15" s="1423"/>
      <c r="J15" s="1423"/>
      <c r="K15" s="1423"/>
      <c r="L15" s="1423"/>
      <c r="M15" s="986" t="s">
        <v>1977</v>
      </c>
      <c r="N15" s="1432"/>
    </row>
    <row r="16" spans="1:17" s="1416" customFormat="1" ht="17.100000000000001" customHeight="1">
      <c r="A16" s="1424" t="s">
        <v>1431</v>
      </c>
      <c r="B16" s="1422"/>
      <c r="C16" s="1422"/>
      <c r="D16" s="1422" t="s">
        <v>1872</v>
      </c>
      <c r="E16" s="1425"/>
      <c r="F16" s="1425"/>
      <c r="G16" s="1425"/>
      <c r="H16" s="1423"/>
      <c r="I16" s="1423"/>
      <c r="J16" s="1423"/>
      <c r="K16" s="1423"/>
      <c r="L16" s="1423"/>
      <c r="M16" s="986" t="s">
        <v>1977</v>
      </c>
      <c r="N16" s="1432"/>
    </row>
    <row r="17" spans="1:14" s="1416" customFormat="1" ht="16.05" customHeight="1">
      <c r="A17" s="1424" t="s">
        <v>1432</v>
      </c>
      <c r="B17" s="1422" t="s">
        <v>1454</v>
      </c>
      <c r="C17" s="1422"/>
      <c r="D17" s="1422" t="s">
        <v>1872</v>
      </c>
      <c r="E17" s="1425"/>
      <c r="F17" s="1425"/>
      <c r="G17" s="1425"/>
      <c r="H17" s="1426">
        <f>SUM(H14:H16)</f>
        <v>0</v>
      </c>
      <c r="I17" s="1426">
        <f>SUM(I14:I16)</f>
        <v>0</v>
      </c>
      <c r="J17" s="1426">
        <f>SUM(J14:J16)</f>
        <v>0</v>
      </c>
      <c r="K17" s="1426">
        <f>SUM(K14:K16)</f>
        <v>0</v>
      </c>
      <c r="L17" s="1426">
        <f>SUM(L14:L16)</f>
        <v>0</v>
      </c>
      <c r="M17" s="1436"/>
      <c r="N17" s="1432"/>
    </row>
    <row r="18" spans="1:14" s="1416" customFormat="1" ht="15">
      <c r="A18" s="1419" t="s">
        <v>1433</v>
      </c>
      <c r="B18" s="1420" t="s">
        <v>3244</v>
      </c>
      <c r="C18" s="1422"/>
      <c r="D18" s="1422" t="s">
        <v>1872</v>
      </c>
      <c r="E18" s="1425"/>
      <c r="F18" s="1425"/>
      <c r="G18" s="1425"/>
      <c r="H18" s="1423"/>
      <c r="I18" s="1423"/>
      <c r="J18" s="1423"/>
      <c r="K18" s="1423"/>
      <c r="L18" s="1423"/>
      <c r="M18" s="986" t="s">
        <v>1977</v>
      </c>
      <c r="N18" s="1432"/>
    </row>
    <row r="19" spans="1:14" s="1416" customFormat="1" ht="14.1" customHeight="1">
      <c r="A19" s="1427" t="s">
        <v>1434</v>
      </c>
      <c r="B19" s="1428" t="s">
        <v>1455</v>
      </c>
      <c r="C19" s="1428"/>
      <c r="D19" s="1428" t="s">
        <v>1872</v>
      </c>
      <c r="E19" s="1429"/>
      <c r="F19" s="1429"/>
      <c r="G19" s="1429"/>
      <c r="H19" s="1426">
        <f>(H17-H18)</f>
        <v>0</v>
      </c>
      <c r="I19" s="1426">
        <f>(I17-I18)</f>
        <v>0</v>
      </c>
      <c r="J19" s="1426">
        <f>(J17-J18)</f>
        <v>0</v>
      </c>
      <c r="K19" s="1426">
        <f>(K17-K18)</f>
        <v>0</v>
      </c>
      <c r="L19" s="1426">
        <f>(L17-L18)</f>
        <v>0</v>
      </c>
      <c r="N19" s="1432"/>
    </row>
    <row r="20" spans="1:14" s="1416" customFormat="1" ht="12.6">
      <c r="B20" s="1417"/>
      <c r="N20" s="1432"/>
    </row>
    <row r="21" spans="1:14" s="1416" customFormat="1" ht="12.6">
      <c r="B21" s="1417"/>
      <c r="N21" s="1432"/>
    </row>
    <row r="22" spans="1:14" s="1416" customFormat="1" ht="15">
      <c r="A22" s="1418" t="s">
        <v>3262</v>
      </c>
      <c r="B22" s="1417"/>
      <c r="N22" s="1432"/>
    </row>
    <row r="23" spans="1:14" s="425" customFormat="1"/>
    <row r="24" spans="1:14" s="425" customFormat="1">
      <c r="A24" s="425" t="s">
        <v>3238</v>
      </c>
      <c r="B24" s="425" t="s">
        <v>3245</v>
      </c>
      <c r="D24" s="425" t="s">
        <v>1872</v>
      </c>
      <c r="G24" s="1423"/>
      <c r="H24" s="1423"/>
      <c r="I24" s="1423"/>
      <c r="J24" s="1423"/>
      <c r="K24" s="1423"/>
      <c r="L24" s="1423"/>
      <c r="M24" s="986" t="s">
        <v>1977</v>
      </c>
    </row>
    <row r="25" spans="1:14" s="425" customFormat="1">
      <c r="A25" s="425" t="s">
        <v>1423</v>
      </c>
      <c r="B25" s="425" t="s">
        <v>3246</v>
      </c>
      <c r="D25" s="425" t="s">
        <v>1872</v>
      </c>
      <c r="G25" s="1430">
        <f>G19</f>
        <v>0</v>
      </c>
      <c r="H25" s="1430">
        <f>H19</f>
        <v>0</v>
      </c>
      <c r="I25" s="1430">
        <f t="shared" ref="I25:L25" si="0">I19</f>
        <v>0</v>
      </c>
      <c r="J25" s="1430">
        <f t="shared" si="0"/>
        <v>0</v>
      </c>
      <c r="K25" s="1430">
        <f t="shared" si="0"/>
        <v>0</v>
      </c>
      <c r="L25" s="1430">
        <f t="shared" si="0"/>
        <v>0</v>
      </c>
    </row>
    <row r="26" spans="1:14" s="425" customFormat="1">
      <c r="A26" s="65" t="s">
        <v>3242</v>
      </c>
      <c r="B26" s="65" t="s">
        <v>3247</v>
      </c>
      <c r="C26" s="425" t="s">
        <v>3240</v>
      </c>
      <c r="D26" s="65" t="s">
        <v>1872</v>
      </c>
      <c r="G26" s="1431">
        <f>G24-G25</f>
        <v>0</v>
      </c>
      <c r="H26" s="1431">
        <f>H24-H25</f>
        <v>0</v>
      </c>
      <c r="I26" s="1431">
        <f t="shared" ref="I26:L26" si="1">I24-I25</f>
        <v>0</v>
      </c>
      <c r="J26" s="1431">
        <f t="shared" si="1"/>
        <v>0</v>
      </c>
      <c r="K26" s="1431">
        <f t="shared" si="1"/>
        <v>0</v>
      </c>
      <c r="L26" s="1431">
        <f t="shared" si="1"/>
        <v>0</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88591-6845-4C2C-8A76-A1172588D253}">
  <sheetPr>
    <tabColor theme="4" tint="0.79998168889431442"/>
    <pageSetUpPr autoPageBreaks="0"/>
  </sheetPr>
  <dimension ref="A1:N37"/>
  <sheetViews>
    <sheetView topLeftCell="A10" workbookViewId="0">
      <selection activeCell="C7" sqref="C7"/>
    </sheetView>
  </sheetViews>
  <sheetFormatPr defaultColWidth="9.21875" defaultRowHeight="14.4"/>
  <cols>
    <col min="1" max="1" width="9.21875" style="1440"/>
    <col min="2" max="2" width="75.77734375" style="1440" customWidth="1"/>
    <col min="3" max="10" width="10.21875" style="1440" bestFit="1" customWidth="1"/>
    <col min="11" max="11" width="42.21875" style="1440" customWidth="1"/>
    <col min="12" max="16384" width="9.21875" style="1440"/>
  </cols>
  <sheetData>
    <row r="1" spans="1:14" ht="24.6">
      <c r="A1" s="1437" t="s">
        <v>3263</v>
      </c>
      <c r="B1" s="1438"/>
      <c r="C1" s="1439"/>
      <c r="D1" s="1439"/>
      <c r="E1" s="1439"/>
      <c r="F1" s="1439"/>
      <c r="G1" s="1439"/>
      <c r="H1" s="1439"/>
      <c r="I1" s="1439"/>
      <c r="J1" s="1439"/>
      <c r="K1" s="1439"/>
      <c r="L1" s="1439"/>
      <c r="M1" s="1439"/>
      <c r="N1" s="1439"/>
    </row>
    <row r="2" spans="1:14" ht="24.6">
      <c r="A2" s="1441" t="s">
        <v>3264</v>
      </c>
      <c r="B2" s="1438"/>
      <c r="C2" s="1439"/>
      <c r="D2" s="1439"/>
      <c r="E2" s="1439"/>
      <c r="F2" s="1439"/>
      <c r="G2" s="1439"/>
      <c r="H2" s="1439"/>
      <c r="I2" s="1439"/>
      <c r="J2" s="1439"/>
      <c r="K2" s="1439"/>
      <c r="L2" s="1439"/>
      <c r="M2" s="1439"/>
      <c r="N2" s="1439"/>
    </row>
    <row r="3" spans="1:14" ht="24.6">
      <c r="A3" s="1560">
        <v>2022</v>
      </c>
      <c r="B3" s="1560"/>
      <c r="C3" s="1560"/>
      <c r="D3" s="1560"/>
      <c r="E3" s="1439"/>
      <c r="F3" s="1439"/>
      <c r="G3" s="1439"/>
      <c r="H3" s="1439"/>
      <c r="I3" s="1439"/>
      <c r="J3" s="1439"/>
      <c r="K3" s="1439"/>
      <c r="L3" s="1439"/>
      <c r="M3" s="1439"/>
      <c r="N3" s="1439"/>
    </row>
    <row r="4" spans="1:14" ht="25.2" thickBot="1">
      <c r="A4" s="1442" t="s">
        <v>3265</v>
      </c>
      <c r="B4" s="1443"/>
      <c r="C4" s="1444"/>
      <c r="D4" s="1444"/>
      <c r="E4" s="1444"/>
      <c r="F4" s="1444"/>
      <c r="G4" s="1444"/>
      <c r="H4" s="1444"/>
      <c r="I4" s="1444"/>
      <c r="J4" s="1444"/>
      <c r="K4" s="1444"/>
      <c r="L4" s="1444"/>
      <c r="M4" s="1444"/>
      <c r="N4" s="1444"/>
    </row>
    <row r="6" spans="1:14" ht="15" thickBot="1"/>
    <row r="7" spans="1:14" ht="15" thickBot="1">
      <c r="B7" s="1445" t="s">
        <v>3266</v>
      </c>
      <c r="C7" s="1446" t="s">
        <v>3267</v>
      </c>
      <c r="D7" s="1440" t="s">
        <v>3268</v>
      </c>
    </row>
    <row r="10" spans="1:14">
      <c r="B10" s="1447" t="s">
        <v>3269</v>
      </c>
      <c r="C10" s="1448"/>
      <c r="D10" s="1448"/>
      <c r="E10" s="1448"/>
      <c r="F10" s="1448"/>
      <c r="G10" s="1448"/>
      <c r="H10" s="1448"/>
      <c r="I10" s="1448"/>
      <c r="J10" s="1448"/>
    </row>
    <row r="11" spans="1:14" ht="15" thickBot="1">
      <c r="B11" s="1448"/>
      <c r="C11" s="1448"/>
      <c r="D11" s="1448"/>
      <c r="E11" s="1448"/>
      <c r="F11" s="1448"/>
      <c r="G11" s="1448"/>
      <c r="H11" s="1448"/>
      <c r="I11" s="1448"/>
      <c r="J11" s="1448"/>
    </row>
    <row r="12" spans="1:14">
      <c r="B12" s="1448"/>
      <c r="C12" s="1449" t="s">
        <v>1677</v>
      </c>
      <c r="D12" s="1449" t="s">
        <v>1344</v>
      </c>
      <c r="E12" s="1450" t="s">
        <v>1678</v>
      </c>
      <c r="F12" s="1451" t="s">
        <v>1353</v>
      </c>
      <c r="G12" s="1452" t="s">
        <v>1354</v>
      </c>
      <c r="H12" s="1452" t="s">
        <v>1355</v>
      </c>
      <c r="I12" s="1452" t="s">
        <v>1356</v>
      </c>
      <c r="J12" s="1453" t="s">
        <v>1357</v>
      </c>
    </row>
    <row r="13" spans="1:14">
      <c r="B13" s="1454" t="s">
        <v>3270</v>
      </c>
      <c r="C13" s="1455">
        <v>283.30833333333334</v>
      </c>
      <c r="D13" s="1456">
        <v>290.64166666666665</v>
      </c>
      <c r="E13" s="1457">
        <v>294.16666666666669</v>
      </c>
      <c r="F13" s="1458">
        <v>300</v>
      </c>
      <c r="G13" s="1459">
        <v>301</v>
      </c>
      <c r="H13" s="1459">
        <v>302</v>
      </c>
      <c r="I13" s="1459">
        <v>303</v>
      </c>
      <c r="J13" s="1460">
        <v>305</v>
      </c>
      <c r="K13" s="1461" t="s">
        <v>3271</v>
      </c>
    </row>
    <row r="14" spans="1:14">
      <c r="B14" s="1454" t="s">
        <v>3272</v>
      </c>
      <c r="C14" s="1455">
        <f>C13/$C$13</f>
        <v>1</v>
      </c>
      <c r="D14" s="1455">
        <f t="shared" ref="D14:J14" si="0">D13/$C$13</f>
        <v>1.0258846368797245</v>
      </c>
      <c r="E14" s="1462">
        <f t="shared" si="0"/>
        <v>1.0383269111980469</v>
      </c>
      <c r="F14" s="1463">
        <f t="shared" si="0"/>
        <v>1.0589169632614643</v>
      </c>
      <c r="G14" s="1455">
        <f t="shared" si="0"/>
        <v>1.0624466864723359</v>
      </c>
      <c r="H14" s="1455">
        <f t="shared" si="0"/>
        <v>1.0659764096832074</v>
      </c>
      <c r="I14" s="1455">
        <f t="shared" si="0"/>
        <v>1.0695061328940789</v>
      </c>
      <c r="J14" s="1464">
        <f t="shared" si="0"/>
        <v>1.076565579315822</v>
      </c>
    </row>
    <row r="15" spans="1:14" ht="15" thickBot="1">
      <c r="B15" s="1454" t="s">
        <v>1690</v>
      </c>
      <c r="C15" s="1455">
        <f>C14/C14</f>
        <v>1</v>
      </c>
      <c r="D15" s="1456">
        <f>$C$14/D14</f>
        <v>0.97476847205895012</v>
      </c>
      <c r="E15" s="1465">
        <f t="shared" ref="E15:J15" si="1">$C$14/E14</f>
        <v>0.96308781869688387</v>
      </c>
      <c r="F15" s="1466">
        <f t="shared" si="1"/>
        <v>0.94436111111111098</v>
      </c>
      <c r="G15" s="1467">
        <f t="shared" si="1"/>
        <v>0.9412236987818382</v>
      </c>
      <c r="H15" s="1467">
        <f t="shared" si="1"/>
        <v>0.93810706401765998</v>
      </c>
      <c r="I15" s="1467">
        <f t="shared" si="1"/>
        <v>0.93501100110010993</v>
      </c>
      <c r="J15" s="1468">
        <f t="shared" si="1"/>
        <v>0.92887978142076499</v>
      </c>
    </row>
    <row r="16" spans="1:14">
      <c r="B16" s="1448"/>
      <c r="C16" s="1448"/>
      <c r="D16" s="1448"/>
      <c r="E16" s="1448"/>
      <c r="F16" s="1448"/>
      <c r="G16" s="1448"/>
      <c r="H16" s="1448"/>
      <c r="I16" s="1448"/>
      <c r="J16" s="1448"/>
    </row>
    <row r="17" spans="2:11">
      <c r="B17" s="1447" t="s">
        <v>3273</v>
      </c>
      <c r="C17" s="1448"/>
      <c r="D17" s="1448"/>
      <c r="E17" s="1448"/>
      <c r="F17" s="1448"/>
      <c r="G17" s="1448"/>
      <c r="H17" s="1448"/>
      <c r="I17" s="1448"/>
      <c r="J17" s="1448"/>
    </row>
    <row r="18" spans="2:11" ht="15" thickBot="1">
      <c r="B18" s="1448"/>
      <c r="C18" s="1448"/>
      <c r="D18" s="1448"/>
      <c r="E18" s="1448"/>
      <c r="F18" s="1448"/>
      <c r="G18" s="1448"/>
      <c r="H18" s="1448"/>
      <c r="I18" s="1448"/>
      <c r="J18" s="1448"/>
    </row>
    <row r="19" spans="2:11">
      <c r="B19" s="1448"/>
      <c r="C19" s="1449" t="s">
        <v>1677</v>
      </c>
      <c r="D19" s="1449" t="s">
        <v>1344</v>
      </c>
      <c r="E19" s="1450" t="s">
        <v>1678</v>
      </c>
      <c r="F19" s="1451" t="s">
        <v>1353</v>
      </c>
      <c r="G19" s="1452" t="s">
        <v>1354</v>
      </c>
      <c r="H19" s="1452" t="s">
        <v>1355</v>
      </c>
      <c r="I19" s="1452" t="s">
        <v>1356</v>
      </c>
      <c r="J19" s="1453" t="s">
        <v>1357</v>
      </c>
    </row>
    <row r="20" spans="2:11">
      <c r="B20" s="1454" t="s">
        <v>3270</v>
      </c>
      <c r="C20" s="1455">
        <v>283.30833333333334</v>
      </c>
      <c r="D20" s="1456">
        <v>290.64166666666665</v>
      </c>
      <c r="E20" s="1457">
        <v>294.16666666666669</v>
      </c>
      <c r="F20" s="1458">
        <v>306.05</v>
      </c>
      <c r="G20" s="1458">
        <f>F20+0.5</f>
        <v>306.55</v>
      </c>
      <c r="H20" s="1458">
        <f t="shared" ref="H20:J20" si="2">G20+0.5</f>
        <v>307.05</v>
      </c>
      <c r="I20" s="1458">
        <f t="shared" si="2"/>
        <v>307.55</v>
      </c>
      <c r="J20" s="1469">
        <f t="shared" si="2"/>
        <v>308.05</v>
      </c>
      <c r="K20" s="1461" t="s">
        <v>3271</v>
      </c>
    </row>
    <row r="21" spans="2:11">
      <c r="B21" s="1454" t="s">
        <v>3272</v>
      </c>
      <c r="C21" s="1455">
        <f>C20/$C$13</f>
        <v>1</v>
      </c>
      <c r="D21" s="1455">
        <f t="shared" ref="D21:J21" si="3">D20/$C$13</f>
        <v>1.0258846368797245</v>
      </c>
      <c r="E21" s="1462">
        <f t="shared" si="3"/>
        <v>1.0383269111980469</v>
      </c>
      <c r="F21" s="1463">
        <f t="shared" si="3"/>
        <v>1.0802717886872371</v>
      </c>
      <c r="G21" s="1455">
        <f t="shared" si="3"/>
        <v>1.0820366502926728</v>
      </c>
      <c r="H21" s="1455">
        <f t="shared" si="3"/>
        <v>1.0838015118981086</v>
      </c>
      <c r="I21" s="1455">
        <f t="shared" si="3"/>
        <v>1.0855663735035443</v>
      </c>
      <c r="J21" s="1464">
        <f t="shared" si="3"/>
        <v>1.0873312351089803</v>
      </c>
    </row>
    <row r="22" spans="2:11" ht="15" thickBot="1">
      <c r="B22" s="1454" t="s">
        <v>1690</v>
      </c>
      <c r="C22" s="1455">
        <f>C21/C21</f>
        <v>1</v>
      </c>
      <c r="D22" s="1456">
        <f>$C$14/D21</f>
        <v>0.97476847205895012</v>
      </c>
      <c r="E22" s="1465">
        <f t="shared" ref="E22:J22" si="4">$C$14/E21</f>
        <v>0.96308781869688387</v>
      </c>
      <c r="F22" s="1466">
        <f t="shared" si="4"/>
        <v>0.92569296955835112</v>
      </c>
      <c r="G22" s="1467">
        <f t="shared" si="4"/>
        <v>0.92418311314086887</v>
      </c>
      <c r="H22" s="1467">
        <f t="shared" si="4"/>
        <v>0.92267817402160346</v>
      </c>
      <c r="I22" s="1467">
        <f t="shared" si="4"/>
        <v>0.92117812821763401</v>
      </c>
      <c r="J22" s="1468">
        <f t="shared" si="4"/>
        <v>0.91968295190174743</v>
      </c>
    </row>
    <row r="23" spans="2:11">
      <c r="B23" s="1448"/>
      <c r="C23" s="1448"/>
      <c r="D23" s="1448"/>
      <c r="E23" s="1448"/>
      <c r="F23" s="1448"/>
      <c r="G23" s="1448"/>
      <c r="H23" s="1448"/>
      <c r="I23" s="1448"/>
      <c r="J23" s="1448"/>
    </row>
    <row r="24" spans="2:11" ht="15" thickBot="1">
      <c r="B24" s="1447" t="s">
        <v>3274</v>
      </c>
      <c r="C24" s="1448"/>
      <c r="D24" s="1448"/>
      <c r="E24" s="1448"/>
      <c r="F24" s="1448"/>
      <c r="G24" s="1448"/>
      <c r="H24" s="1448"/>
      <c r="I24" s="1448"/>
      <c r="J24" s="1448"/>
    </row>
    <row r="25" spans="2:11">
      <c r="B25" s="1448"/>
      <c r="C25" s="1449" t="s">
        <v>1677</v>
      </c>
      <c r="D25" s="1449" t="s">
        <v>1344</v>
      </c>
      <c r="E25" s="1450" t="s">
        <v>1678</v>
      </c>
      <c r="F25" s="1451" t="s">
        <v>1353</v>
      </c>
      <c r="G25" s="1452" t="s">
        <v>1354</v>
      </c>
      <c r="H25" s="1452" t="s">
        <v>1355</v>
      </c>
      <c r="I25" s="1452" t="s">
        <v>1356</v>
      </c>
      <c r="J25" s="1453" t="s">
        <v>1357</v>
      </c>
    </row>
    <row r="26" spans="2:11">
      <c r="B26" s="1454" t="s">
        <v>3272</v>
      </c>
      <c r="C26" s="1455">
        <f t="shared" ref="C26:E27" si="5">C14-C21</f>
        <v>0</v>
      </c>
      <c r="D26" s="1455">
        <f t="shared" si="5"/>
        <v>0</v>
      </c>
      <c r="E26" s="1462">
        <f t="shared" si="5"/>
        <v>0</v>
      </c>
      <c r="F26" s="1463">
        <f>F21-F14</f>
        <v>2.1354825425772717E-2</v>
      </c>
      <c r="G26" s="1463">
        <f t="shared" ref="G26:J27" si="6">G21-G14</f>
        <v>1.9589963820336953E-2</v>
      </c>
      <c r="H26" s="1463">
        <f t="shared" si="6"/>
        <v>1.782510221490119E-2</v>
      </c>
      <c r="I26" s="1463">
        <f t="shared" si="6"/>
        <v>1.6060240609465426E-2</v>
      </c>
      <c r="J26" s="1470">
        <f t="shared" si="6"/>
        <v>1.0765655793158357E-2</v>
      </c>
    </row>
    <row r="27" spans="2:11" ht="15" thickBot="1">
      <c r="B27" s="1454" t="s">
        <v>1690</v>
      </c>
      <c r="C27" s="1455">
        <f t="shared" si="5"/>
        <v>0</v>
      </c>
      <c r="D27" s="1456">
        <f t="shared" si="5"/>
        <v>0</v>
      </c>
      <c r="E27" s="1465">
        <f t="shared" si="5"/>
        <v>0</v>
      </c>
      <c r="F27" s="1466">
        <f>F22-F15</f>
        <v>-1.8668141552759865E-2</v>
      </c>
      <c r="G27" s="1466">
        <f t="shared" si="6"/>
        <v>-1.704058564096933E-2</v>
      </c>
      <c r="H27" s="1466">
        <f t="shared" si="6"/>
        <v>-1.5428889996056516E-2</v>
      </c>
      <c r="I27" s="1466">
        <f t="shared" si="6"/>
        <v>-1.3832872882475922E-2</v>
      </c>
      <c r="J27" s="1471">
        <f t="shared" si="6"/>
        <v>-9.1968295190175686E-3</v>
      </c>
    </row>
    <row r="35" spans="1:1">
      <c r="A35" s="1440" t="s">
        <v>3275</v>
      </c>
    </row>
    <row r="36" spans="1:1">
      <c r="A36" s="1472" t="s">
        <v>3267</v>
      </c>
    </row>
    <row r="37" spans="1:1">
      <c r="A37" s="1472" t="s">
        <v>3276</v>
      </c>
    </row>
  </sheetData>
  <mergeCells count="1">
    <mergeCell ref="A3:D3"/>
  </mergeCells>
  <dataValidations count="1">
    <dataValidation type="list" allowBlank="1" showInputMessage="1" showErrorMessage="1" sqref="C7" xr:uid="{BFD5281E-04D7-4D5A-9907-2640A4EE72F5}">
      <formula1>$A$36:$A$37</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0"/>
  <sheetViews>
    <sheetView zoomScale="80" zoomScaleNormal="80" workbookViewId="0">
      <pane ySplit="8" topLeftCell="A9" activePane="bottomLeft" state="frozen"/>
      <selection pane="bottomLeft"/>
    </sheetView>
  </sheetViews>
  <sheetFormatPr defaultRowHeight="14.4"/>
  <cols>
    <col min="1" max="3" width="1.77734375" customWidth="1"/>
    <col min="4" max="4" width="8.77734375" bestFit="1" customWidth="1"/>
    <col min="5" max="5" width="9.44140625" bestFit="1" customWidth="1"/>
    <col min="6" max="6" width="12.21875" style="425" bestFit="1" customWidth="1"/>
    <col min="7" max="8" width="5" style="425" customWidth="1"/>
    <col min="9" max="9" width="14.21875" bestFit="1" customWidth="1"/>
    <col min="10" max="10" width="9.44140625" bestFit="1" customWidth="1"/>
    <col min="11" max="11" width="65.21875" bestFit="1" customWidth="1"/>
    <col min="12" max="13" width="11.44140625" bestFit="1" customWidth="1"/>
    <col min="14" max="14" width="45.44140625" bestFit="1" customWidth="1"/>
    <col min="15" max="15" width="5.77734375" bestFit="1" customWidth="1"/>
    <col min="16" max="16" width="8.44140625" customWidth="1"/>
    <col min="17" max="17" width="1.77734375" style="425" customWidth="1"/>
    <col min="18" max="28" width="1.77734375" hidden="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1034</v>
      </c>
    </row>
    <row r="6" spans="1:35">
      <c r="AD6" s="425"/>
      <c r="AE6" s="1557" t="s">
        <v>107</v>
      </c>
      <c r="AF6" s="1558"/>
      <c r="AG6" s="1558"/>
      <c r="AH6" s="1558"/>
      <c r="AI6" s="1559"/>
    </row>
    <row r="7" spans="1:35" s="65" customFormat="1">
      <c r="D7" s="81" t="s">
        <v>106</v>
      </c>
      <c r="E7" s="81" t="s">
        <v>67</v>
      </c>
      <c r="F7" s="81" t="s">
        <v>2518</v>
      </c>
      <c r="G7" s="81" t="s">
        <v>1237</v>
      </c>
      <c r="H7" s="81" t="s">
        <v>2508</v>
      </c>
      <c r="I7" s="81" t="s">
        <v>105</v>
      </c>
      <c r="J7" s="81" t="s">
        <v>104</v>
      </c>
      <c r="K7" s="81" t="s">
        <v>103</v>
      </c>
      <c r="L7" s="81" t="s">
        <v>102</v>
      </c>
      <c r="M7" s="81" t="s">
        <v>101</v>
      </c>
      <c r="N7" s="81" t="s">
        <v>100</v>
      </c>
      <c r="O7" s="81" t="s">
        <v>99</v>
      </c>
      <c r="P7" s="81" t="s">
        <v>98</v>
      </c>
      <c r="Q7" s="81"/>
      <c r="R7" s="81"/>
      <c r="S7" s="81"/>
      <c r="T7" s="81"/>
      <c r="U7" s="81"/>
      <c r="V7" s="81"/>
      <c r="W7" s="81"/>
      <c r="X7" s="81"/>
      <c r="Y7" s="81"/>
      <c r="Z7" s="81"/>
      <c r="AA7" s="81"/>
      <c r="AB7" s="81"/>
      <c r="AC7" s="65" t="s">
        <v>4</v>
      </c>
      <c r="AE7" s="84">
        <v>2022</v>
      </c>
      <c r="AF7" s="85">
        <v>2023</v>
      </c>
      <c r="AG7" s="85">
        <v>2024</v>
      </c>
      <c r="AH7" s="85">
        <v>2025</v>
      </c>
      <c r="AI7" s="86">
        <v>2026</v>
      </c>
    </row>
    <row r="8" spans="1:35">
      <c r="S8" s="65"/>
      <c r="T8" s="65"/>
      <c r="U8" s="65"/>
      <c r="V8" s="65"/>
    </row>
    <row r="9" spans="1:35" s="1" customFormat="1" ht="17.399999999999999">
      <c r="A9" s="2" t="s">
        <v>5</v>
      </c>
      <c r="B9" s="2"/>
    </row>
    <row r="11" spans="1:35" s="1" customFormat="1" ht="13.8">
      <c r="A11" s="64"/>
      <c r="B11" s="72" t="s">
        <v>2523</v>
      </c>
    </row>
    <row r="13" spans="1:35">
      <c r="D13" t="s">
        <v>76</v>
      </c>
      <c r="E13" t="s">
        <v>67</v>
      </c>
      <c r="F13" s="425" t="s">
        <v>240</v>
      </c>
      <c r="G13" s="425" t="s">
        <v>2590</v>
      </c>
      <c r="H13" s="425" t="s">
        <v>11</v>
      </c>
      <c r="I13" t="s">
        <v>1005</v>
      </c>
      <c r="J13" t="s">
        <v>1</v>
      </c>
      <c r="K13" t="s">
        <v>2940</v>
      </c>
      <c r="L13" s="426" t="s">
        <v>1010</v>
      </c>
      <c r="M13" s="426" t="s">
        <v>1010</v>
      </c>
      <c r="N13" s="425" t="s">
        <v>113</v>
      </c>
      <c r="O13" s="426" t="s">
        <v>1010</v>
      </c>
      <c r="P13" t="s">
        <v>205</v>
      </c>
      <c r="AC13" t="s">
        <v>2</v>
      </c>
      <c r="AD13" s="74"/>
      <c r="AE13" s="87">
        <f>SUMIFS('5.9 Bus_Sup_Alloc'!AE$11:AE$64,'5.9 Bus_Sup_Alloc'!$D$11:$D$64,$D13,'5.9 Bus_Sup_Alloc'!$N$11:$N$64,$N13)</f>
        <v>0</v>
      </c>
      <c r="AF13" s="87">
        <f>SUMIFS('5.9 Bus_Sup_Alloc'!AF$11:AF$64,'5.9 Bus_Sup_Alloc'!$D$11:$D$64,$D13,'5.9 Bus_Sup_Alloc'!$N$11:$N$64,$N13)</f>
        <v>0</v>
      </c>
      <c r="AG13" s="87">
        <f>SUMIFS('5.9 Bus_Sup_Alloc'!AG$11:AG$64,'5.9 Bus_Sup_Alloc'!$D$11:$D$64,$D13,'5.9 Bus_Sup_Alloc'!$N$11:$N$64,$N13)</f>
        <v>0</v>
      </c>
      <c r="AH13" s="87">
        <f>SUMIFS('5.9 Bus_Sup_Alloc'!AH$11:AH$64,'5.9 Bus_Sup_Alloc'!$D$11:$D$64,$D13,'5.9 Bus_Sup_Alloc'!$N$11:$N$64,$N13)</f>
        <v>0</v>
      </c>
      <c r="AI13" s="87">
        <f>SUMIFS('5.9 Bus_Sup_Alloc'!AI$11:AI$64,'5.9 Bus_Sup_Alloc'!$D$11:$D$64,$D13,'5.9 Bus_Sup_Alloc'!$N$11:$N$64,$N13)</f>
        <v>0</v>
      </c>
    </row>
    <row r="14" spans="1:35">
      <c r="D14" t="s">
        <v>76</v>
      </c>
      <c r="E14" t="s">
        <v>67</v>
      </c>
      <c r="F14" s="425" t="s">
        <v>240</v>
      </c>
      <c r="G14" s="425" t="s">
        <v>2590</v>
      </c>
      <c r="H14" s="425" t="s">
        <v>11</v>
      </c>
      <c r="I14" s="425" t="s">
        <v>1005</v>
      </c>
      <c r="J14" t="s">
        <v>1</v>
      </c>
      <c r="K14" s="425" t="s">
        <v>2940</v>
      </c>
      <c r="L14" s="426" t="s">
        <v>1010</v>
      </c>
      <c r="M14" s="426" t="s">
        <v>1010</v>
      </c>
      <c r="N14" s="425" t="s">
        <v>114</v>
      </c>
      <c r="O14" s="426" t="s">
        <v>1010</v>
      </c>
      <c r="P14" s="425" t="s">
        <v>205</v>
      </c>
      <c r="AC14" t="s">
        <v>2</v>
      </c>
      <c r="AD14" s="74"/>
      <c r="AE14" s="87">
        <f>SUMIFS('5.9 Bus_Sup_Alloc'!AE$11:AE$64,'5.9 Bus_Sup_Alloc'!$D$11:$D$64,$D14,'5.9 Bus_Sup_Alloc'!$N$11:$N$64,$N14)</f>
        <v>0</v>
      </c>
      <c r="AF14" s="87">
        <f>SUMIFS('5.9 Bus_Sup_Alloc'!AF$11:AF$64,'5.9 Bus_Sup_Alloc'!$D$11:$D$64,$D14,'5.9 Bus_Sup_Alloc'!$N$11:$N$64,$N14)</f>
        <v>0</v>
      </c>
      <c r="AG14" s="87">
        <f>SUMIFS('5.9 Bus_Sup_Alloc'!AG$11:AG$64,'5.9 Bus_Sup_Alloc'!$D$11:$D$64,$D14,'5.9 Bus_Sup_Alloc'!$N$11:$N$64,$N14)</f>
        <v>0</v>
      </c>
      <c r="AH14" s="87">
        <f>SUMIFS('5.9 Bus_Sup_Alloc'!AH$11:AH$64,'5.9 Bus_Sup_Alloc'!$D$11:$D$64,$D14,'5.9 Bus_Sup_Alloc'!$N$11:$N$64,$N14)</f>
        <v>0</v>
      </c>
      <c r="AI14" s="87">
        <f>SUMIFS('5.9 Bus_Sup_Alloc'!AI$11:AI$64,'5.9 Bus_Sup_Alloc'!$D$11:$D$64,$D14,'5.9 Bus_Sup_Alloc'!$N$11:$N$64,$N14)</f>
        <v>0</v>
      </c>
    </row>
    <row r="15" spans="1:35">
      <c r="D15" t="s">
        <v>76</v>
      </c>
      <c r="E15" t="s">
        <v>67</v>
      </c>
      <c r="F15" s="425" t="s">
        <v>240</v>
      </c>
      <c r="G15" s="425" t="s">
        <v>2590</v>
      </c>
      <c r="H15" s="425" t="s">
        <v>11</v>
      </c>
      <c r="I15" s="425" t="s">
        <v>1005</v>
      </c>
      <c r="J15" t="s">
        <v>1</v>
      </c>
      <c r="K15" s="425" t="s">
        <v>2940</v>
      </c>
      <c r="L15" s="426" t="s">
        <v>1010</v>
      </c>
      <c r="M15" s="426" t="s">
        <v>1010</v>
      </c>
      <c r="N15" s="425" t="s">
        <v>115</v>
      </c>
      <c r="O15" s="426" t="s">
        <v>1010</v>
      </c>
      <c r="P15" s="425" t="s">
        <v>205</v>
      </c>
      <c r="AC15" t="s">
        <v>2</v>
      </c>
      <c r="AD15" s="74"/>
      <c r="AE15" s="87">
        <f>SUMIFS('5.9 Bus_Sup_Alloc'!AE$11:AE$64,'5.9 Bus_Sup_Alloc'!$D$11:$D$64,$D15,'5.9 Bus_Sup_Alloc'!$N$11:$N$64,$N15)</f>
        <v>0</v>
      </c>
      <c r="AF15" s="87">
        <f>SUMIFS('5.9 Bus_Sup_Alloc'!AF$11:AF$64,'5.9 Bus_Sup_Alloc'!$D$11:$D$64,$D15,'5.9 Bus_Sup_Alloc'!$N$11:$N$64,$N15)</f>
        <v>0</v>
      </c>
      <c r="AG15" s="87">
        <f>SUMIFS('5.9 Bus_Sup_Alloc'!AG$11:AG$64,'5.9 Bus_Sup_Alloc'!$D$11:$D$64,$D15,'5.9 Bus_Sup_Alloc'!$N$11:$N$64,$N15)</f>
        <v>0</v>
      </c>
      <c r="AH15" s="87">
        <f>SUMIFS('5.9 Bus_Sup_Alloc'!AH$11:AH$64,'5.9 Bus_Sup_Alloc'!$D$11:$D$64,$D15,'5.9 Bus_Sup_Alloc'!$N$11:$N$64,$N15)</f>
        <v>0</v>
      </c>
      <c r="AI15" s="87">
        <f>SUMIFS('5.9 Bus_Sup_Alloc'!AI$11:AI$64,'5.9 Bus_Sup_Alloc'!$D$11:$D$64,$D15,'5.9 Bus_Sup_Alloc'!$N$11:$N$64,$N15)</f>
        <v>0</v>
      </c>
    </row>
    <row r="16" spans="1:35">
      <c r="D16" t="s">
        <v>76</v>
      </c>
      <c r="E16" t="s">
        <v>67</v>
      </c>
      <c r="F16" s="425" t="s">
        <v>240</v>
      </c>
      <c r="G16" s="425" t="s">
        <v>2590</v>
      </c>
      <c r="H16" s="425" t="s">
        <v>11</v>
      </c>
      <c r="I16" s="425" t="s">
        <v>1005</v>
      </c>
      <c r="J16" t="s">
        <v>1</v>
      </c>
      <c r="K16" s="425" t="s">
        <v>2940</v>
      </c>
      <c r="L16" s="426" t="s">
        <v>1010</v>
      </c>
      <c r="M16" s="426" t="s">
        <v>1010</v>
      </c>
      <c r="N16" s="425" t="s">
        <v>116</v>
      </c>
      <c r="O16" s="426" t="s">
        <v>1010</v>
      </c>
      <c r="P16" s="425" t="s">
        <v>205</v>
      </c>
      <c r="AC16" t="s">
        <v>2</v>
      </c>
      <c r="AD16" s="74"/>
      <c r="AE16" s="87">
        <f>SUMIFS('5.9 Bus_Sup_Alloc'!AE$11:AE$64,'5.9 Bus_Sup_Alloc'!$D$11:$D$64,$D16,'5.9 Bus_Sup_Alloc'!$N$11:$N$64,$N16)</f>
        <v>0</v>
      </c>
      <c r="AF16" s="87">
        <f>SUMIFS('5.9 Bus_Sup_Alloc'!AF$11:AF$64,'5.9 Bus_Sup_Alloc'!$D$11:$D$64,$D16,'5.9 Bus_Sup_Alloc'!$N$11:$N$64,$N16)</f>
        <v>0</v>
      </c>
      <c r="AG16" s="87">
        <f>SUMIFS('5.9 Bus_Sup_Alloc'!AG$11:AG$64,'5.9 Bus_Sup_Alloc'!$D$11:$D$64,$D16,'5.9 Bus_Sup_Alloc'!$N$11:$N$64,$N16)</f>
        <v>0</v>
      </c>
      <c r="AH16" s="87">
        <f>SUMIFS('5.9 Bus_Sup_Alloc'!AH$11:AH$64,'5.9 Bus_Sup_Alloc'!$D$11:$D$64,$D16,'5.9 Bus_Sup_Alloc'!$N$11:$N$64,$N16)</f>
        <v>0</v>
      </c>
      <c r="AI16" s="87">
        <f>SUMIFS('5.9 Bus_Sup_Alloc'!AI$11:AI$64,'5.9 Bus_Sup_Alloc'!$D$11:$D$64,$D16,'5.9 Bus_Sup_Alloc'!$N$11:$N$64,$N16)</f>
        <v>0</v>
      </c>
    </row>
    <row r="17" spans="1:35">
      <c r="D17" t="s">
        <v>76</v>
      </c>
      <c r="E17" t="s">
        <v>67</v>
      </c>
      <c r="F17" s="425" t="s">
        <v>240</v>
      </c>
      <c r="G17" s="425" t="s">
        <v>2590</v>
      </c>
      <c r="H17" s="425" t="s">
        <v>11</v>
      </c>
      <c r="I17" s="425" t="s">
        <v>1005</v>
      </c>
      <c r="J17" t="s">
        <v>1</v>
      </c>
      <c r="K17" s="425" t="s">
        <v>2940</v>
      </c>
      <c r="L17" s="426" t="s">
        <v>1010</v>
      </c>
      <c r="M17" s="426" t="s">
        <v>1010</v>
      </c>
      <c r="N17" s="425" t="s">
        <v>117</v>
      </c>
      <c r="O17" s="426" t="s">
        <v>1010</v>
      </c>
      <c r="P17" s="425" t="s">
        <v>205</v>
      </c>
      <c r="AC17" t="s">
        <v>2</v>
      </c>
      <c r="AD17" s="74"/>
      <c r="AE17" s="87">
        <f>SUMIFS('5.9 Bus_Sup_Alloc'!AE$11:AE$64,'5.9 Bus_Sup_Alloc'!$D$11:$D$64,$D17,'5.9 Bus_Sup_Alloc'!$N$11:$N$64,$N17)</f>
        <v>0</v>
      </c>
      <c r="AF17" s="87">
        <f>SUMIFS('5.9 Bus_Sup_Alloc'!AF$11:AF$64,'5.9 Bus_Sup_Alloc'!$D$11:$D$64,$D17,'5.9 Bus_Sup_Alloc'!$N$11:$N$64,$N17)</f>
        <v>0</v>
      </c>
      <c r="AG17" s="87">
        <f>SUMIFS('5.9 Bus_Sup_Alloc'!AG$11:AG$64,'5.9 Bus_Sup_Alloc'!$D$11:$D$64,$D17,'5.9 Bus_Sup_Alloc'!$N$11:$N$64,$N17)</f>
        <v>0</v>
      </c>
      <c r="AH17" s="87">
        <f>SUMIFS('5.9 Bus_Sup_Alloc'!AH$11:AH$64,'5.9 Bus_Sup_Alloc'!$D$11:$D$64,$D17,'5.9 Bus_Sup_Alloc'!$N$11:$N$64,$N17)</f>
        <v>0</v>
      </c>
      <c r="AI17" s="87">
        <f>SUMIFS('5.9 Bus_Sup_Alloc'!AI$11:AI$64,'5.9 Bus_Sup_Alloc'!$D$11:$D$64,$D17,'5.9 Bus_Sup_Alloc'!$N$11:$N$64,$N17)</f>
        <v>0</v>
      </c>
    </row>
    <row r="18" spans="1:35">
      <c r="D18" t="s">
        <v>76</v>
      </c>
      <c r="E18" t="s">
        <v>67</v>
      </c>
      <c r="F18" s="425" t="s">
        <v>240</v>
      </c>
      <c r="G18" s="425" t="s">
        <v>2590</v>
      </c>
      <c r="H18" s="425" t="s">
        <v>11</v>
      </c>
      <c r="I18" s="425" t="s">
        <v>1005</v>
      </c>
      <c r="J18" t="s">
        <v>1</v>
      </c>
      <c r="K18" s="425" t="s">
        <v>2940</v>
      </c>
      <c r="L18" s="426" t="s">
        <v>1010</v>
      </c>
      <c r="M18" s="426" t="s">
        <v>1010</v>
      </c>
      <c r="N18" s="425" t="s">
        <v>118</v>
      </c>
      <c r="O18" s="426" t="s">
        <v>1010</v>
      </c>
      <c r="P18" s="425" t="s">
        <v>205</v>
      </c>
      <c r="AC18" t="s">
        <v>2</v>
      </c>
      <c r="AD18" s="74"/>
      <c r="AE18" s="87">
        <f>SUMIFS('5.9 Bus_Sup_Alloc'!AE$11:AE$64,'5.9 Bus_Sup_Alloc'!$D$11:$D$64,$D18,'5.9 Bus_Sup_Alloc'!$N$11:$N$64,$N18)</f>
        <v>0</v>
      </c>
      <c r="AF18" s="87">
        <f>SUMIFS('5.9 Bus_Sup_Alloc'!AF$11:AF$64,'5.9 Bus_Sup_Alloc'!$D$11:$D$64,$D18,'5.9 Bus_Sup_Alloc'!$N$11:$N$64,$N18)</f>
        <v>0</v>
      </c>
      <c r="AG18" s="87">
        <f>SUMIFS('5.9 Bus_Sup_Alloc'!AG$11:AG$64,'5.9 Bus_Sup_Alloc'!$D$11:$D$64,$D18,'5.9 Bus_Sup_Alloc'!$N$11:$N$64,$N18)</f>
        <v>0</v>
      </c>
      <c r="AH18" s="87">
        <f>SUMIFS('5.9 Bus_Sup_Alloc'!AH$11:AH$64,'5.9 Bus_Sup_Alloc'!$D$11:$D$64,$D18,'5.9 Bus_Sup_Alloc'!$N$11:$N$64,$N18)</f>
        <v>0</v>
      </c>
      <c r="AI18" s="87">
        <f>SUMIFS('5.9 Bus_Sup_Alloc'!AI$11:AI$64,'5.9 Bus_Sup_Alloc'!$D$11:$D$64,$D18,'5.9 Bus_Sup_Alloc'!$N$11:$N$64,$N18)</f>
        <v>0</v>
      </c>
    </row>
    <row r="19" spans="1:35">
      <c r="D19" t="s">
        <v>76</v>
      </c>
      <c r="E19" t="s">
        <v>67</v>
      </c>
      <c r="F19" s="425" t="s">
        <v>240</v>
      </c>
      <c r="G19" s="425" t="s">
        <v>2590</v>
      </c>
      <c r="H19" s="425" t="s">
        <v>11</v>
      </c>
      <c r="I19" s="425" t="s">
        <v>1005</v>
      </c>
      <c r="J19" t="s">
        <v>1</v>
      </c>
      <c r="K19" s="425" t="s">
        <v>2940</v>
      </c>
      <c r="L19" s="426" t="s">
        <v>1010</v>
      </c>
      <c r="M19" s="426" t="s">
        <v>1010</v>
      </c>
      <c r="N19" s="425" t="s">
        <v>119</v>
      </c>
      <c r="O19" s="426" t="s">
        <v>1010</v>
      </c>
      <c r="P19" s="425" t="s">
        <v>205</v>
      </c>
      <c r="AC19" t="s">
        <v>2</v>
      </c>
      <c r="AD19" s="74"/>
      <c r="AE19" s="87">
        <f>SUMIFS('5.9 Bus_Sup_Alloc'!AE$11:AE$64,'5.9 Bus_Sup_Alloc'!$D$11:$D$64,$D19,'5.9 Bus_Sup_Alloc'!$N$11:$N$64,$N19)</f>
        <v>0</v>
      </c>
      <c r="AF19" s="87">
        <f>SUMIFS('5.9 Bus_Sup_Alloc'!AF$11:AF$64,'5.9 Bus_Sup_Alloc'!$D$11:$D$64,$D19,'5.9 Bus_Sup_Alloc'!$N$11:$N$64,$N19)</f>
        <v>0</v>
      </c>
      <c r="AG19" s="87">
        <f>SUMIFS('5.9 Bus_Sup_Alloc'!AG$11:AG$64,'5.9 Bus_Sup_Alloc'!$D$11:$D$64,$D19,'5.9 Bus_Sup_Alloc'!$N$11:$N$64,$N19)</f>
        <v>0</v>
      </c>
      <c r="AH19" s="87">
        <f>SUMIFS('5.9 Bus_Sup_Alloc'!AH$11:AH$64,'5.9 Bus_Sup_Alloc'!$D$11:$D$64,$D19,'5.9 Bus_Sup_Alloc'!$N$11:$N$64,$N19)</f>
        <v>0</v>
      </c>
      <c r="AI19" s="87">
        <f>SUMIFS('5.9 Bus_Sup_Alloc'!AI$11:AI$64,'5.9 Bus_Sup_Alloc'!$D$11:$D$64,$D19,'5.9 Bus_Sup_Alloc'!$N$11:$N$64,$N19)</f>
        <v>0</v>
      </c>
    </row>
    <row r="20" spans="1:35">
      <c r="D20" t="s">
        <v>76</v>
      </c>
      <c r="E20" t="s">
        <v>67</v>
      </c>
      <c r="F20" s="425" t="s">
        <v>240</v>
      </c>
      <c r="G20" s="425" t="s">
        <v>2590</v>
      </c>
      <c r="H20" s="425" t="s">
        <v>11</v>
      </c>
      <c r="I20" s="425" t="s">
        <v>1005</v>
      </c>
      <c r="J20" t="s">
        <v>1</v>
      </c>
      <c r="K20" s="425" t="s">
        <v>2940</v>
      </c>
      <c r="L20" s="426" t="s">
        <v>1010</v>
      </c>
      <c r="M20" s="426" t="s">
        <v>1010</v>
      </c>
      <c r="N20" s="425"/>
      <c r="O20" s="426" t="s">
        <v>1010</v>
      </c>
      <c r="P20" s="425" t="s">
        <v>205</v>
      </c>
      <c r="AC20" t="s">
        <v>2</v>
      </c>
      <c r="AD20" s="74"/>
      <c r="AE20" s="73"/>
      <c r="AF20" s="73"/>
      <c r="AG20" s="73"/>
      <c r="AH20" s="73"/>
      <c r="AI20" s="73"/>
    </row>
    <row r="21" spans="1:35">
      <c r="D21" t="s">
        <v>76</v>
      </c>
      <c r="E21" t="s">
        <v>67</v>
      </c>
      <c r="F21" s="425" t="s">
        <v>240</v>
      </c>
      <c r="G21" s="425" t="s">
        <v>2590</v>
      </c>
      <c r="H21" s="425" t="s">
        <v>11</v>
      </c>
      <c r="I21" s="425" t="s">
        <v>1005</v>
      </c>
      <c r="J21" t="s">
        <v>1</v>
      </c>
      <c r="K21" s="425" t="s">
        <v>2940</v>
      </c>
      <c r="L21" s="426" t="s">
        <v>1010</v>
      </c>
      <c r="M21" s="426" t="s">
        <v>1010</v>
      </c>
      <c r="N21" s="425"/>
      <c r="O21" s="426" t="s">
        <v>1010</v>
      </c>
      <c r="P21" s="425" t="s">
        <v>205</v>
      </c>
      <c r="AC21" t="s">
        <v>2</v>
      </c>
      <c r="AD21" s="74"/>
      <c r="AE21" s="73"/>
      <c r="AF21" s="73"/>
      <c r="AG21" s="73"/>
      <c r="AH21" s="73"/>
      <c r="AI21" s="73"/>
    </row>
    <row r="23" spans="1:35" s="1" customFormat="1" ht="13.8">
      <c r="A23" s="64"/>
      <c r="B23" s="72" t="s">
        <v>2524</v>
      </c>
    </row>
    <row r="25" spans="1:35">
      <c r="D25" t="s">
        <v>76</v>
      </c>
      <c r="E25" t="s">
        <v>67</v>
      </c>
      <c r="F25" s="425" t="s">
        <v>240</v>
      </c>
      <c r="G25" s="425" t="s">
        <v>2590</v>
      </c>
      <c r="H25" s="425" t="s">
        <v>11</v>
      </c>
      <c r="I25" s="425" t="s">
        <v>1005</v>
      </c>
      <c r="J25" t="s">
        <v>1</v>
      </c>
      <c r="K25" t="s">
        <v>2902</v>
      </c>
      <c r="L25" s="426" t="s">
        <v>1010</v>
      </c>
      <c r="M25" s="426" t="s">
        <v>1010</v>
      </c>
      <c r="N25" s="425" t="s">
        <v>120</v>
      </c>
      <c r="O25" s="426" t="s">
        <v>1010</v>
      </c>
      <c r="P25" s="425" t="s">
        <v>205</v>
      </c>
      <c r="AC25" t="s">
        <v>2</v>
      </c>
      <c r="AD25" s="74"/>
      <c r="AE25" s="668"/>
      <c r="AF25" s="668"/>
      <c r="AG25" s="668"/>
      <c r="AH25" s="668"/>
      <c r="AI25" s="668"/>
    </row>
    <row r="26" spans="1:35">
      <c r="D26" t="s">
        <v>76</v>
      </c>
      <c r="E26" t="s">
        <v>67</v>
      </c>
      <c r="F26" s="425" t="s">
        <v>240</v>
      </c>
      <c r="G26" s="425" t="s">
        <v>2590</v>
      </c>
      <c r="H26" s="425" t="s">
        <v>11</v>
      </c>
      <c r="I26" s="425" t="s">
        <v>1005</v>
      </c>
      <c r="J26" t="s">
        <v>1</v>
      </c>
      <c r="K26" s="425" t="s">
        <v>2902</v>
      </c>
      <c r="L26" s="426" t="s">
        <v>1010</v>
      </c>
      <c r="M26" s="426" t="s">
        <v>1010</v>
      </c>
      <c r="N26" s="425" t="s">
        <v>121</v>
      </c>
      <c r="O26" s="426" t="s">
        <v>1010</v>
      </c>
      <c r="P26" s="425" t="s">
        <v>205</v>
      </c>
      <c r="AC26" t="s">
        <v>2</v>
      </c>
      <c r="AD26" s="74"/>
      <c r="AE26" s="668"/>
      <c r="AF26" s="668"/>
      <c r="AG26" s="668"/>
      <c r="AH26" s="668"/>
      <c r="AI26" s="668"/>
    </row>
    <row r="27" spans="1:35">
      <c r="D27" t="s">
        <v>76</v>
      </c>
      <c r="E27" t="s">
        <v>67</v>
      </c>
      <c r="F27" s="425" t="s">
        <v>240</v>
      </c>
      <c r="G27" s="425" t="s">
        <v>2590</v>
      </c>
      <c r="H27" s="425" t="s">
        <v>11</v>
      </c>
      <c r="I27" s="425" t="s">
        <v>1005</v>
      </c>
      <c r="J27" t="s">
        <v>1</v>
      </c>
      <c r="K27" s="425" t="s">
        <v>2902</v>
      </c>
      <c r="L27" s="426" t="s">
        <v>1010</v>
      </c>
      <c r="M27" s="426" t="s">
        <v>1010</v>
      </c>
      <c r="N27" s="425" t="s">
        <v>122</v>
      </c>
      <c r="O27" s="426" t="s">
        <v>1010</v>
      </c>
      <c r="P27" s="425" t="s">
        <v>205</v>
      </c>
      <c r="AC27" t="s">
        <v>2</v>
      </c>
      <c r="AD27" s="74"/>
      <c r="AE27" s="668"/>
      <c r="AF27" s="668"/>
      <c r="AG27" s="668"/>
      <c r="AH27" s="668"/>
      <c r="AI27" s="668"/>
    </row>
    <row r="28" spans="1:35">
      <c r="D28" t="s">
        <v>76</v>
      </c>
      <c r="E28" t="s">
        <v>67</v>
      </c>
      <c r="F28" s="425" t="s">
        <v>240</v>
      </c>
      <c r="G28" s="425" t="s">
        <v>2590</v>
      </c>
      <c r="H28" s="425" t="s">
        <v>11</v>
      </c>
      <c r="I28" s="425" t="s">
        <v>1005</v>
      </c>
      <c r="J28" t="s">
        <v>1</v>
      </c>
      <c r="K28" s="425" t="s">
        <v>2902</v>
      </c>
      <c r="L28" s="426" t="s">
        <v>1010</v>
      </c>
      <c r="M28" s="426" t="s">
        <v>1010</v>
      </c>
      <c r="N28" s="425" t="s">
        <v>123</v>
      </c>
      <c r="O28" s="426" t="s">
        <v>1010</v>
      </c>
      <c r="P28" s="425" t="s">
        <v>205</v>
      </c>
      <c r="AC28" t="s">
        <v>2</v>
      </c>
      <c r="AD28" s="74"/>
      <c r="AE28" s="668"/>
      <c r="AF28" s="668"/>
      <c r="AG28" s="668"/>
      <c r="AH28" s="668"/>
      <c r="AI28" s="668"/>
    </row>
    <row r="29" spans="1:35">
      <c r="D29" t="s">
        <v>76</v>
      </c>
      <c r="E29" t="s">
        <v>67</v>
      </c>
      <c r="F29" s="425" t="s">
        <v>240</v>
      </c>
      <c r="G29" s="425" t="s">
        <v>2590</v>
      </c>
      <c r="H29" s="425" t="s">
        <v>11</v>
      </c>
      <c r="I29" s="425" t="s">
        <v>1005</v>
      </c>
      <c r="J29" t="s">
        <v>1</v>
      </c>
      <c r="K29" s="425" t="s">
        <v>2902</v>
      </c>
      <c r="L29" s="426" t="s">
        <v>1010</v>
      </c>
      <c r="M29" s="426" t="s">
        <v>1010</v>
      </c>
      <c r="N29" s="425" t="s">
        <v>124</v>
      </c>
      <c r="O29" s="426" t="s">
        <v>1010</v>
      </c>
      <c r="P29" s="425" t="s">
        <v>205</v>
      </c>
      <c r="AC29" t="s">
        <v>2</v>
      </c>
      <c r="AD29" s="74"/>
      <c r="AE29" s="668"/>
      <c r="AF29" s="668"/>
      <c r="AG29" s="668"/>
      <c r="AH29" s="668"/>
      <c r="AI29" s="668"/>
    </row>
    <row r="30" spans="1:35">
      <c r="D30" t="s">
        <v>76</v>
      </c>
      <c r="E30" t="s">
        <v>67</v>
      </c>
      <c r="F30" s="425" t="s">
        <v>240</v>
      </c>
      <c r="G30" s="425" t="s">
        <v>2590</v>
      </c>
      <c r="H30" s="425" t="s">
        <v>11</v>
      </c>
      <c r="I30" s="425" t="s">
        <v>1005</v>
      </c>
      <c r="J30" t="s">
        <v>1</v>
      </c>
      <c r="K30" s="425" t="s">
        <v>2902</v>
      </c>
      <c r="L30" s="426" t="s">
        <v>1010</v>
      </c>
      <c r="M30" s="426" t="s">
        <v>1010</v>
      </c>
      <c r="N30" s="425" t="s">
        <v>125</v>
      </c>
      <c r="O30" s="426" t="s">
        <v>1010</v>
      </c>
      <c r="P30" s="425" t="s">
        <v>205</v>
      </c>
      <c r="AC30" t="s">
        <v>2</v>
      </c>
      <c r="AD30" s="74"/>
      <c r="AE30" s="668"/>
      <c r="AF30" s="668"/>
      <c r="AG30" s="668"/>
      <c r="AH30" s="668"/>
      <c r="AI30" s="668"/>
    </row>
    <row r="31" spans="1:35">
      <c r="D31" t="s">
        <v>76</v>
      </c>
      <c r="E31" t="s">
        <v>67</v>
      </c>
      <c r="F31" s="425" t="s">
        <v>240</v>
      </c>
      <c r="G31" s="425" t="s">
        <v>2590</v>
      </c>
      <c r="H31" s="425" t="s">
        <v>11</v>
      </c>
      <c r="I31" s="425" t="s">
        <v>1005</v>
      </c>
      <c r="J31" t="s">
        <v>1</v>
      </c>
      <c r="K31" s="425" t="s">
        <v>2902</v>
      </c>
      <c r="L31" s="426" t="s">
        <v>1010</v>
      </c>
      <c r="M31" s="426" t="s">
        <v>1010</v>
      </c>
      <c r="N31" s="425" t="s">
        <v>126</v>
      </c>
      <c r="O31" s="426" t="s">
        <v>1010</v>
      </c>
      <c r="P31" s="425" t="s">
        <v>205</v>
      </c>
      <c r="AC31" t="s">
        <v>2</v>
      </c>
      <c r="AD31" s="74"/>
      <c r="AE31" s="668"/>
      <c r="AF31" s="668"/>
      <c r="AG31" s="668"/>
      <c r="AH31" s="668"/>
      <c r="AI31" s="668"/>
    </row>
    <row r="32" spans="1:35">
      <c r="D32" t="s">
        <v>76</v>
      </c>
      <c r="E32" t="s">
        <v>67</v>
      </c>
      <c r="F32" s="425" t="s">
        <v>240</v>
      </c>
      <c r="G32" s="425" t="s">
        <v>2590</v>
      </c>
      <c r="H32" s="425" t="s">
        <v>11</v>
      </c>
      <c r="I32" s="425" t="s">
        <v>1005</v>
      </c>
      <c r="J32" t="s">
        <v>1</v>
      </c>
      <c r="K32" s="425" t="s">
        <v>2902</v>
      </c>
      <c r="L32" s="426" t="s">
        <v>1010</v>
      </c>
      <c r="M32" s="426" t="s">
        <v>1010</v>
      </c>
      <c r="N32" s="425" t="s">
        <v>127</v>
      </c>
      <c r="O32" s="426" t="s">
        <v>1010</v>
      </c>
      <c r="P32" s="425" t="s">
        <v>205</v>
      </c>
      <c r="AC32" t="s">
        <v>2</v>
      </c>
      <c r="AD32" s="74"/>
      <c r="AE32" s="668"/>
      <c r="AF32" s="668"/>
      <c r="AG32" s="668"/>
      <c r="AH32" s="668"/>
      <c r="AI32" s="668"/>
    </row>
    <row r="33" spans="1:35">
      <c r="D33" t="s">
        <v>76</v>
      </c>
      <c r="E33" t="s">
        <v>67</v>
      </c>
      <c r="F33" s="425" t="s">
        <v>240</v>
      </c>
      <c r="G33" s="425" t="s">
        <v>2590</v>
      </c>
      <c r="H33" s="425" t="s">
        <v>11</v>
      </c>
      <c r="I33" s="425" t="s">
        <v>1005</v>
      </c>
      <c r="J33" t="s">
        <v>1</v>
      </c>
      <c r="K33" s="425" t="s">
        <v>2902</v>
      </c>
      <c r="L33" s="426" t="s">
        <v>1010</v>
      </c>
      <c r="M33" s="426" t="s">
        <v>1010</v>
      </c>
      <c r="N33" s="425" t="s">
        <v>128</v>
      </c>
      <c r="O33" s="426" t="s">
        <v>1010</v>
      </c>
      <c r="P33" s="425" t="s">
        <v>205</v>
      </c>
      <c r="AC33" t="s">
        <v>2</v>
      </c>
      <c r="AD33" s="74"/>
      <c r="AE33" s="668"/>
      <c r="AF33" s="668"/>
      <c r="AG33" s="668"/>
      <c r="AH33" s="668"/>
      <c r="AI33" s="668"/>
    </row>
    <row r="34" spans="1:35">
      <c r="D34" t="s">
        <v>76</v>
      </c>
      <c r="E34" t="s">
        <v>67</v>
      </c>
      <c r="F34" s="425" t="s">
        <v>240</v>
      </c>
      <c r="G34" s="425" t="s">
        <v>2590</v>
      </c>
      <c r="H34" s="425" t="s">
        <v>11</v>
      </c>
      <c r="I34" s="425" t="s">
        <v>1005</v>
      </c>
      <c r="J34" t="s">
        <v>1</v>
      </c>
      <c r="K34" s="425" t="s">
        <v>2902</v>
      </c>
      <c r="L34" s="426" t="s">
        <v>1010</v>
      </c>
      <c r="M34" s="426" t="s">
        <v>1010</v>
      </c>
      <c r="N34" s="425" t="s">
        <v>129</v>
      </c>
      <c r="O34" s="426" t="s">
        <v>1010</v>
      </c>
      <c r="P34" s="425" t="s">
        <v>205</v>
      </c>
      <c r="AC34" t="s">
        <v>2</v>
      </c>
      <c r="AD34" s="74"/>
      <c r="AE34" s="668"/>
      <c r="AF34" s="668"/>
      <c r="AG34" s="668"/>
      <c r="AH34" s="668"/>
      <c r="AI34" s="668"/>
    </row>
    <row r="35" spans="1:35">
      <c r="D35" t="s">
        <v>76</v>
      </c>
      <c r="E35" t="s">
        <v>67</v>
      </c>
      <c r="F35" s="425" t="s">
        <v>240</v>
      </c>
      <c r="G35" s="425" t="s">
        <v>2590</v>
      </c>
      <c r="H35" s="425" t="s">
        <v>11</v>
      </c>
      <c r="I35" s="425" t="s">
        <v>1005</v>
      </c>
      <c r="J35" t="s">
        <v>1</v>
      </c>
      <c r="K35" s="425" t="s">
        <v>2902</v>
      </c>
      <c r="L35" s="426" t="s">
        <v>1010</v>
      </c>
      <c r="M35" s="426" t="s">
        <v>1010</v>
      </c>
      <c r="N35" s="425" t="s">
        <v>130</v>
      </c>
      <c r="O35" s="426" t="s">
        <v>1010</v>
      </c>
      <c r="P35" s="425" t="s">
        <v>205</v>
      </c>
      <c r="AC35" t="s">
        <v>2</v>
      </c>
      <c r="AD35" s="74"/>
      <c r="AE35" s="668"/>
      <c r="AF35" s="668"/>
      <c r="AG35" s="668"/>
      <c r="AH35" s="668"/>
      <c r="AI35" s="668"/>
    </row>
    <row r="36" spans="1:35">
      <c r="D36" t="s">
        <v>76</v>
      </c>
      <c r="E36" t="s">
        <v>67</v>
      </c>
      <c r="F36" s="425" t="s">
        <v>240</v>
      </c>
      <c r="G36" s="425" t="s">
        <v>2590</v>
      </c>
      <c r="H36" s="425" t="s">
        <v>11</v>
      </c>
      <c r="I36" s="425" t="s">
        <v>1005</v>
      </c>
      <c r="J36" t="s">
        <v>1</v>
      </c>
      <c r="K36" s="425" t="s">
        <v>2902</v>
      </c>
      <c r="L36" s="426" t="s">
        <v>1010</v>
      </c>
      <c r="M36" s="426" t="s">
        <v>1010</v>
      </c>
      <c r="N36" s="425" t="s">
        <v>131</v>
      </c>
      <c r="O36" s="426" t="s">
        <v>1010</v>
      </c>
      <c r="P36" s="425" t="s">
        <v>205</v>
      </c>
      <c r="AC36" t="s">
        <v>2</v>
      </c>
      <c r="AD36" s="74"/>
      <c r="AE36" s="668"/>
      <c r="AF36" s="668"/>
      <c r="AG36" s="668"/>
      <c r="AH36" s="668"/>
      <c r="AI36" s="668"/>
    </row>
    <row r="37" spans="1:35">
      <c r="D37" t="s">
        <v>76</v>
      </c>
      <c r="E37" t="s">
        <v>67</v>
      </c>
      <c r="F37" s="425" t="s">
        <v>240</v>
      </c>
      <c r="G37" s="425" t="s">
        <v>2590</v>
      </c>
      <c r="H37" s="425" t="s">
        <v>11</v>
      </c>
      <c r="I37" s="425" t="s">
        <v>1005</v>
      </c>
      <c r="J37" t="s">
        <v>1</v>
      </c>
      <c r="K37" s="425" t="s">
        <v>2902</v>
      </c>
      <c r="L37" s="426" t="s">
        <v>1010</v>
      </c>
      <c r="M37" s="426" t="s">
        <v>1010</v>
      </c>
      <c r="O37" s="426" t="s">
        <v>1010</v>
      </c>
      <c r="P37" s="425" t="s">
        <v>205</v>
      </c>
      <c r="AC37" t="s">
        <v>2</v>
      </c>
      <c r="AD37" s="74"/>
      <c r="AE37" s="73"/>
      <c r="AF37" s="73"/>
      <c r="AG37" s="73"/>
      <c r="AH37" s="73"/>
      <c r="AI37" s="73"/>
    </row>
    <row r="38" spans="1:35">
      <c r="D38" t="s">
        <v>76</v>
      </c>
      <c r="E38" t="s">
        <v>67</v>
      </c>
      <c r="F38" s="425" t="s">
        <v>240</v>
      </c>
      <c r="G38" s="425" t="s">
        <v>2590</v>
      </c>
      <c r="H38" s="425" t="s">
        <v>11</v>
      </c>
      <c r="I38" s="425" t="s">
        <v>1005</v>
      </c>
      <c r="J38" t="s">
        <v>1</v>
      </c>
      <c r="K38" s="425" t="s">
        <v>2902</v>
      </c>
      <c r="L38" s="426" t="s">
        <v>1010</v>
      </c>
      <c r="M38" s="426" t="s">
        <v>1010</v>
      </c>
      <c r="O38" s="426" t="s">
        <v>1010</v>
      </c>
      <c r="P38" s="425" t="s">
        <v>205</v>
      </c>
      <c r="AC38" t="s">
        <v>2</v>
      </c>
      <c r="AD38" s="74"/>
      <c r="AE38" s="73"/>
      <c r="AF38" s="73"/>
      <c r="AG38" s="73"/>
      <c r="AH38" s="73"/>
      <c r="AI38" s="73"/>
    </row>
    <row r="39" spans="1:35">
      <c r="D39" t="s">
        <v>76</v>
      </c>
      <c r="E39" t="s">
        <v>67</v>
      </c>
      <c r="F39" s="425" t="s">
        <v>240</v>
      </c>
      <c r="G39" s="425" t="s">
        <v>2590</v>
      </c>
      <c r="H39" s="425" t="s">
        <v>11</v>
      </c>
      <c r="I39" s="425" t="s">
        <v>1005</v>
      </c>
      <c r="J39" t="s">
        <v>1</v>
      </c>
      <c r="K39" s="425" t="s">
        <v>2902</v>
      </c>
      <c r="L39" s="426" t="s">
        <v>1010</v>
      </c>
      <c r="M39" s="426" t="s">
        <v>1010</v>
      </c>
      <c r="O39" s="426" t="s">
        <v>1010</v>
      </c>
      <c r="P39" s="425" t="s">
        <v>205</v>
      </c>
      <c r="AC39" t="s">
        <v>2</v>
      </c>
      <c r="AD39" s="74"/>
      <c r="AE39" s="73"/>
      <c r="AF39" s="73"/>
      <c r="AG39" s="73"/>
      <c r="AH39" s="73"/>
      <c r="AI39" s="73"/>
    </row>
    <row r="41" spans="1:35">
      <c r="AE41" s="71"/>
      <c r="AF41" s="71"/>
      <c r="AG41" s="71"/>
      <c r="AH41" s="71"/>
      <c r="AI41" s="71"/>
    </row>
    <row r="42" spans="1:35" s="1" customFormat="1" ht="13.8">
      <c r="A42" s="64"/>
      <c r="B42" s="72" t="s">
        <v>133</v>
      </c>
    </row>
    <row r="44" spans="1:35">
      <c r="D44" t="s">
        <v>76</v>
      </c>
      <c r="E44" t="s">
        <v>67</v>
      </c>
      <c r="F44" s="425" t="s">
        <v>240</v>
      </c>
      <c r="G44" s="425" t="s">
        <v>2590</v>
      </c>
      <c r="H44" s="425" t="s">
        <v>11</v>
      </c>
      <c r="I44" s="425" t="s">
        <v>1005</v>
      </c>
      <c r="J44" t="s">
        <v>1</v>
      </c>
      <c r="K44" s="425" t="s">
        <v>2904</v>
      </c>
      <c r="L44" s="426" t="s">
        <v>1010</v>
      </c>
      <c r="M44" s="426" t="s">
        <v>1010</v>
      </c>
      <c r="N44" s="425" t="s">
        <v>158</v>
      </c>
      <c r="O44" s="426" t="s">
        <v>1010</v>
      </c>
      <c r="P44" s="425" t="s">
        <v>205</v>
      </c>
      <c r="AC44" t="s">
        <v>2</v>
      </c>
      <c r="AD44" s="74"/>
      <c r="AE44" s="668"/>
      <c r="AF44" s="668"/>
      <c r="AG44" s="668"/>
      <c r="AH44" s="668"/>
      <c r="AI44" s="668"/>
    </row>
    <row r="45" spans="1:35">
      <c r="D45" t="s">
        <v>76</v>
      </c>
      <c r="E45" t="s">
        <v>67</v>
      </c>
      <c r="F45" s="425" t="s">
        <v>240</v>
      </c>
      <c r="G45" s="425" t="s">
        <v>2590</v>
      </c>
      <c r="H45" s="425" t="s">
        <v>11</v>
      </c>
      <c r="I45" s="425" t="s">
        <v>1005</v>
      </c>
      <c r="J45" t="s">
        <v>1</v>
      </c>
      <c r="L45" s="426"/>
      <c r="M45" s="426" t="s">
        <v>1010</v>
      </c>
      <c r="P45" s="425" t="s">
        <v>205</v>
      </c>
      <c r="AC45" t="s">
        <v>2</v>
      </c>
      <c r="AD45" s="74"/>
      <c r="AE45" s="73"/>
      <c r="AF45" s="73"/>
      <c r="AG45" s="73"/>
      <c r="AH45" s="73"/>
      <c r="AI45" s="73"/>
    </row>
    <row r="46" spans="1:35">
      <c r="AE46" s="71"/>
      <c r="AF46" s="71"/>
      <c r="AG46" s="71"/>
      <c r="AH46" s="71"/>
      <c r="AI46" s="71"/>
    </row>
    <row r="47" spans="1:35" s="1" customFormat="1" ht="13.8">
      <c r="A47" s="64"/>
      <c r="B47" s="72" t="s">
        <v>135</v>
      </c>
    </row>
    <row r="48" spans="1:35" s="425" customFormat="1"/>
    <row r="49" spans="1:37" s="1" customFormat="1">
      <c r="A49" s="64"/>
      <c r="B49" s="425"/>
      <c r="C49" s="1" t="s">
        <v>3074</v>
      </c>
    </row>
    <row r="50" spans="1:37" s="425" customFormat="1"/>
    <row r="51" spans="1:37" s="425" customFormat="1">
      <c r="D51" s="425" t="s">
        <v>76</v>
      </c>
      <c r="E51" s="425" t="s">
        <v>136</v>
      </c>
      <c r="F51" s="425" t="s">
        <v>240</v>
      </c>
      <c r="G51" s="425" t="s">
        <v>2590</v>
      </c>
      <c r="H51" s="425" t="s">
        <v>11</v>
      </c>
      <c r="I51" s="425" t="s">
        <v>137</v>
      </c>
      <c r="J51" s="425" t="s">
        <v>1</v>
      </c>
      <c r="K51" s="425" t="s">
        <v>141</v>
      </c>
      <c r="O51" s="426" t="s">
        <v>1010</v>
      </c>
      <c r="P51" s="425" t="s">
        <v>2702</v>
      </c>
      <c r="AC51" s="425" t="s">
        <v>2</v>
      </c>
      <c r="AD51" s="74"/>
      <c r="AE51" s="668"/>
      <c r="AF51" s="668"/>
      <c r="AG51" s="668"/>
      <c r="AH51" s="668"/>
      <c r="AI51" s="668"/>
      <c r="AK51" s="93"/>
    </row>
    <row r="52" spans="1:37" s="425" customFormat="1">
      <c r="D52" s="425" t="s">
        <v>76</v>
      </c>
      <c r="E52" s="425" t="s">
        <v>136</v>
      </c>
      <c r="F52" s="425" t="s">
        <v>240</v>
      </c>
      <c r="G52" s="425" t="s">
        <v>2590</v>
      </c>
      <c r="H52" s="425" t="s">
        <v>11</v>
      </c>
      <c r="I52" s="425" t="s">
        <v>137</v>
      </c>
      <c r="J52" s="425" t="s">
        <v>1</v>
      </c>
      <c r="K52" s="425" t="s">
        <v>1421</v>
      </c>
      <c r="O52" s="426" t="s">
        <v>1010</v>
      </c>
      <c r="P52" s="425" t="s">
        <v>2703</v>
      </c>
      <c r="AC52" s="425" t="s">
        <v>2</v>
      </c>
      <c r="AD52" s="74"/>
      <c r="AE52" s="668"/>
      <c r="AF52" s="668"/>
      <c r="AG52" s="668"/>
      <c r="AH52" s="668"/>
      <c r="AI52" s="668"/>
      <c r="AK52" s="93"/>
    </row>
    <row r="53" spans="1:37" s="425" customFormat="1">
      <c r="D53" s="425" t="s">
        <v>76</v>
      </c>
      <c r="E53" s="425" t="s">
        <v>136</v>
      </c>
      <c r="F53" s="425" t="s">
        <v>240</v>
      </c>
      <c r="G53" s="425" t="s">
        <v>2590</v>
      </c>
      <c r="H53" s="425" t="s">
        <v>11</v>
      </c>
      <c r="I53" s="425" t="s">
        <v>137</v>
      </c>
      <c r="J53" s="425" t="s">
        <v>1</v>
      </c>
      <c r="K53" s="425" t="s">
        <v>159</v>
      </c>
      <c r="O53" s="426" t="s">
        <v>1010</v>
      </c>
      <c r="P53" s="425" t="s">
        <v>2704</v>
      </c>
      <c r="AC53" s="425" t="s">
        <v>2</v>
      </c>
      <c r="AD53" s="74"/>
      <c r="AE53" s="668"/>
      <c r="AF53" s="668"/>
      <c r="AG53" s="668"/>
      <c r="AH53" s="668"/>
      <c r="AI53" s="668"/>
      <c r="AK53" s="93"/>
    </row>
    <row r="54" spans="1:37" s="425" customFormat="1">
      <c r="D54" s="425" t="s">
        <v>76</v>
      </c>
      <c r="E54" s="425" t="s">
        <v>136</v>
      </c>
      <c r="F54" s="425" t="s">
        <v>240</v>
      </c>
      <c r="G54" s="425" t="s">
        <v>2590</v>
      </c>
      <c r="H54" s="425" t="s">
        <v>11</v>
      </c>
      <c r="I54" s="425" t="s">
        <v>137</v>
      </c>
      <c r="J54" s="425" t="s">
        <v>1</v>
      </c>
      <c r="K54" s="425" t="s">
        <v>142</v>
      </c>
      <c r="O54" s="426" t="s">
        <v>1010</v>
      </c>
      <c r="P54" s="425" t="s">
        <v>2705</v>
      </c>
      <c r="AC54" s="425" t="s">
        <v>2</v>
      </c>
      <c r="AD54" s="74"/>
      <c r="AE54" s="668"/>
      <c r="AF54" s="668"/>
      <c r="AG54" s="668"/>
      <c r="AH54" s="668"/>
      <c r="AI54" s="668"/>
      <c r="AK54" s="93"/>
    </row>
    <row r="55" spans="1:37" s="425" customFormat="1">
      <c r="D55" s="425" t="s">
        <v>76</v>
      </c>
      <c r="E55" s="425" t="s">
        <v>136</v>
      </c>
      <c r="F55" s="425" t="s">
        <v>240</v>
      </c>
      <c r="G55" s="425" t="s">
        <v>2590</v>
      </c>
      <c r="H55" s="425" t="s">
        <v>11</v>
      </c>
      <c r="I55" s="425" t="s">
        <v>137</v>
      </c>
      <c r="J55" s="425" t="s">
        <v>1</v>
      </c>
      <c r="K55" s="425" t="s">
        <v>1425</v>
      </c>
      <c r="O55" s="426" t="s">
        <v>1010</v>
      </c>
      <c r="P55" s="425" t="s">
        <v>2706</v>
      </c>
      <c r="AC55" s="425" t="s">
        <v>2</v>
      </c>
      <c r="AD55" s="74"/>
      <c r="AE55" s="668"/>
      <c r="AF55" s="668"/>
      <c r="AG55" s="668"/>
      <c r="AH55" s="668"/>
      <c r="AI55" s="668"/>
    </row>
    <row r="56" spans="1:37" s="425" customFormat="1">
      <c r="D56" s="425" t="s">
        <v>76</v>
      </c>
      <c r="E56" s="425" t="s">
        <v>136</v>
      </c>
      <c r="F56" s="425" t="s">
        <v>240</v>
      </c>
      <c r="G56" s="425" t="s">
        <v>2590</v>
      </c>
      <c r="H56" s="425" t="s">
        <v>11</v>
      </c>
      <c r="I56" s="425" t="s">
        <v>137</v>
      </c>
      <c r="J56" s="425" t="s">
        <v>1</v>
      </c>
      <c r="K56" s="1268" t="s">
        <v>1834</v>
      </c>
      <c r="O56" s="426" t="s">
        <v>1010</v>
      </c>
      <c r="P56" s="425" t="s">
        <v>2806</v>
      </c>
      <c r="AC56" s="425" t="s">
        <v>2</v>
      </c>
      <c r="AD56" s="74"/>
      <c r="AE56" s="668"/>
      <c r="AF56" s="668"/>
      <c r="AG56" s="668"/>
      <c r="AH56" s="668"/>
      <c r="AI56" s="668"/>
    </row>
    <row r="57" spans="1:37" s="425" customFormat="1">
      <c r="O57" s="426"/>
      <c r="AD57" s="74"/>
      <c r="AE57" s="1312"/>
      <c r="AF57" s="1312"/>
      <c r="AG57" s="1312"/>
      <c r="AH57" s="1312"/>
      <c r="AI57" s="1312"/>
      <c r="AK57" s="93"/>
    </row>
    <row r="58" spans="1:37" s="1" customFormat="1">
      <c r="A58" s="64"/>
      <c r="B58" s="425"/>
      <c r="C58" s="1" t="s">
        <v>3077</v>
      </c>
    </row>
    <row r="59" spans="1:37" s="425" customFormat="1">
      <c r="O59" s="426"/>
      <c r="AD59" s="74"/>
      <c r="AE59" s="1312"/>
      <c r="AF59" s="1312"/>
      <c r="AG59" s="1312"/>
      <c r="AH59" s="1312"/>
      <c r="AI59" s="1312"/>
      <c r="AK59" s="93"/>
    </row>
    <row r="60" spans="1:37" s="425" customFormat="1">
      <c r="D60" s="425" t="s">
        <v>165</v>
      </c>
      <c r="E60" s="425" t="s">
        <v>136</v>
      </c>
      <c r="F60" s="425" t="s">
        <v>240</v>
      </c>
      <c r="G60" s="425" t="s">
        <v>2590</v>
      </c>
      <c r="H60" s="425" t="s">
        <v>11</v>
      </c>
      <c r="I60" s="425" t="s">
        <v>137</v>
      </c>
      <c r="J60" s="425" t="s">
        <v>1</v>
      </c>
      <c r="K60" s="425" t="s">
        <v>1429</v>
      </c>
      <c r="O60" s="426" t="s">
        <v>1010</v>
      </c>
      <c r="AC60" s="425" t="s">
        <v>2</v>
      </c>
      <c r="AD60" s="74"/>
      <c r="AE60" s="668"/>
      <c r="AF60" s="668"/>
      <c r="AG60" s="668"/>
      <c r="AH60" s="668"/>
      <c r="AI60" s="668"/>
      <c r="AK60" s="93"/>
    </row>
    <row r="61" spans="1:37" s="425" customFormat="1">
      <c r="D61" s="425" t="s">
        <v>165</v>
      </c>
      <c r="E61" s="425" t="s">
        <v>136</v>
      </c>
      <c r="F61" s="425" t="s">
        <v>240</v>
      </c>
      <c r="G61" s="425" t="s">
        <v>2590</v>
      </c>
      <c r="H61" s="425" t="s">
        <v>11</v>
      </c>
      <c r="I61" s="425" t="s">
        <v>137</v>
      </c>
      <c r="J61" s="425" t="s">
        <v>1</v>
      </c>
      <c r="K61" s="425" t="s">
        <v>1430</v>
      </c>
      <c r="O61" s="426" t="s">
        <v>1010</v>
      </c>
      <c r="P61" s="425" t="s">
        <v>1430</v>
      </c>
      <c r="AC61" s="425" t="s">
        <v>2</v>
      </c>
      <c r="AD61" s="74"/>
      <c r="AE61" s="668"/>
      <c r="AF61" s="668"/>
      <c r="AG61" s="668"/>
      <c r="AH61" s="668"/>
      <c r="AI61" s="668"/>
      <c r="AK61" s="93"/>
    </row>
    <row r="62" spans="1:37" s="425" customFormat="1">
      <c r="D62" s="425" t="s">
        <v>165</v>
      </c>
      <c r="E62" s="425" t="s">
        <v>136</v>
      </c>
      <c r="F62" s="425" t="s">
        <v>240</v>
      </c>
      <c r="G62" s="425" t="s">
        <v>2590</v>
      </c>
      <c r="H62" s="425" t="s">
        <v>11</v>
      </c>
      <c r="I62" s="425" t="s">
        <v>137</v>
      </c>
      <c r="J62" s="425" t="s">
        <v>1</v>
      </c>
      <c r="K62" s="425" t="s">
        <v>1431</v>
      </c>
      <c r="O62" s="426" t="s">
        <v>1010</v>
      </c>
      <c r="AC62" s="425" t="s">
        <v>2</v>
      </c>
      <c r="AD62" s="74"/>
      <c r="AE62" s="668"/>
      <c r="AF62" s="668"/>
      <c r="AG62" s="668"/>
      <c r="AH62" s="668"/>
      <c r="AI62" s="668"/>
      <c r="AK62" s="93"/>
    </row>
    <row r="63" spans="1:37" s="425" customFormat="1">
      <c r="D63" s="425" t="s">
        <v>165</v>
      </c>
      <c r="E63" s="425" t="s">
        <v>136</v>
      </c>
      <c r="F63" s="425" t="s">
        <v>240</v>
      </c>
      <c r="G63" s="425" t="s">
        <v>2590</v>
      </c>
      <c r="H63" s="425" t="s">
        <v>11</v>
      </c>
      <c r="I63" s="425" t="s">
        <v>137</v>
      </c>
      <c r="J63" s="425" t="s">
        <v>1</v>
      </c>
      <c r="K63" s="425" t="s">
        <v>1433</v>
      </c>
      <c r="O63" s="426" t="s">
        <v>1010</v>
      </c>
      <c r="P63" s="425" t="s">
        <v>2707</v>
      </c>
      <c r="AC63" s="425" t="s">
        <v>2</v>
      </c>
      <c r="AD63" s="74"/>
      <c r="AE63" s="668"/>
      <c r="AF63" s="668"/>
      <c r="AG63" s="668"/>
      <c r="AH63" s="668"/>
      <c r="AI63" s="668"/>
      <c r="AK63" s="93"/>
    </row>
    <row r="64" spans="1:37" s="425" customFormat="1">
      <c r="O64" s="426"/>
      <c r="AD64" s="74"/>
      <c r="AE64" s="1312"/>
      <c r="AF64" s="1312"/>
      <c r="AG64" s="1312"/>
      <c r="AH64" s="1312"/>
      <c r="AI64" s="1312"/>
      <c r="AK64" s="93"/>
    </row>
    <row r="65" spans="1:37" s="1" customFormat="1">
      <c r="A65" s="64"/>
      <c r="B65" s="425"/>
      <c r="C65" s="1" t="s">
        <v>3075</v>
      </c>
    </row>
    <row r="66" spans="1:37" s="1312" customFormat="1">
      <c r="B66" s="58"/>
    </row>
    <row r="67" spans="1:37" s="425" customFormat="1">
      <c r="D67" s="425" t="s">
        <v>76</v>
      </c>
      <c r="E67" s="425" t="s">
        <v>136</v>
      </c>
      <c r="F67" s="425" t="s">
        <v>240</v>
      </c>
      <c r="G67" s="425" t="s">
        <v>2590</v>
      </c>
      <c r="I67" s="425" t="s">
        <v>137</v>
      </c>
      <c r="K67" s="425" t="s">
        <v>3076</v>
      </c>
      <c r="O67" s="426" t="s">
        <v>1010</v>
      </c>
      <c r="P67" s="425" t="s">
        <v>2708</v>
      </c>
      <c r="AC67" s="425" t="s">
        <v>2</v>
      </c>
      <c r="AD67" s="74"/>
      <c r="AE67" s="668"/>
      <c r="AF67" s="668"/>
      <c r="AG67" s="668"/>
      <c r="AH67" s="668"/>
      <c r="AI67" s="668"/>
      <c r="AK67" s="93"/>
    </row>
    <row r="68" spans="1:37" s="425" customFormat="1"/>
    <row r="69" spans="1:37" s="1" customFormat="1">
      <c r="A69" s="64"/>
      <c r="B69" s="425"/>
      <c r="C69" s="1" t="s">
        <v>3078</v>
      </c>
    </row>
    <row r="70" spans="1:37" s="1312" customFormat="1">
      <c r="B70" s="58"/>
    </row>
    <row r="71" spans="1:37" s="425" customFormat="1">
      <c r="D71" s="425" t="s">
        <v>76</v>
      </c>
      <c r="E71" s="425" t="s">
        <v>136</v>
      </c>
      <c r="F71" s="425" t="s">
        <v>240</v>
      </c>
      <c r="G71" s="425" t="s">
        <v>2590</v>
      </c>
      <c r="H71" s="425" t="s">
        <v>11</v>
      </c>
      <c r="I71" s="425" t="s">
        <v>137</v>
      </c>
      <c r="J71" s="425" t="s">
        <v>1</v>
      </c>
      <c r="K71" s="425" t="s">
        <v>2805</v>
      </c>
      <c r="O71" s="426" t="s">
        <v>1010</v>
      </c>
      <c r="P71" s="425" t="s">
        <v>2709</v>
      </c>
      <c r="AC71" s="425" t="s">
        <v>2</v>
      </c>
      <c r="AD71" s="74"/>
      <c r="AE71" s="668"/>
      <c r="AF71" s="668"/>
      <c r="AG71" s="668"/>
      <c r="AH71" s="668"/>
      <c r="AI71" s="668"/>
      <c r="AK71" s="93"/>
    </row>
    <row r="72" spans="1:37" s="425" customFormat="1"/>
    <row r="73" spans="1:37" s="1" customFormat="1" ht="17.399999999999999">
      <c r="A73" s="2" t="s">
        <v>62</v>
      </c>
      <c r="B73" s="2"/>
    </row>
    <row r="75" spans="1:37" s="1" customFormat="1" ht="13.8">
      <c r="A75" s="64"/>
      <c r="B75" s="72" t="s">
        <v>2523</v>
      </c>
    </row>
    <row r="76" spans="1:37">
      <c r="B76" s="425"/>
    </row>
    <row r="77" spans="1:37">
      <c r="B77" s="425"/>
      <c r="D77" t="s">
        <v>76</v>
      </c>
      <c r="E77" t="s">
        <v>67</v>
      </c>
      <c r="F77" s="425" t="s">
        <v>240</v>
      </c>
      <c r="G77" s="425" t="s">
        <v>2918</v>
      </c>
      <c r="H77" s="425" t="s">
        <v>11</v>
      </c>
      <c r="I77" s="425" t="s">
        <v>1005</v>
      </c>
      <c r="J77" t="s">
        <v>1</v>
      </c>
      <c r="K77" s="425" t="s">
        <v>2940</v>
      </c>
      <c r="L77" s="426" t="s">
        <v>1010</v>
      </c>
      <c r="M77" s="426" t="s">
        <v>1010</v>
      </c>
      <c r="N77" s="425" t="s">
        <v>113</v>
      </c>
      <c r="O77" s="426" t="s">
        <v>1010</v>
      </c>
      <c r="P77" s="425" t="s">
        <v>205</v>
      </c>
      <c r="AC77" t="s">
        <v>2</v>
      </c>
      <c r="AD77" s="74"/>
      <c r="AE77" s="87">
        <f>SUMIFS('5.9 Bus_Sup_Alloc'!$AE$76:$AE$129,'5.9 Bus_Sup_Alloc'!$D$76:$D$129,$D77,'5.9 Bus_Sup_Alloc'!$L$76:$L$129,$N77)</f>
        <v>0</v>
      </c>
      <c r="AF77" s="87">
        <f>SUMIFS('5.9 Bus_Sup_Alloc'!$AE$76:$AE$129,'5.9 Bus_Sup_Alloc'!$D$76:$D$129,$D77,'5.9 Bus_Sup_Alloc'!$L$76:$L$129,$N77)</f>
        <v>0</v>
      </c>
      <c r="AG77" s="87">
        <f>SUMIFS('5.9 Bus_Sup_Alloc'!$AE$76:$AE$129,'5.9 Bus_Sup_Alloc'!$D$76:$D$129,$D77,'5.9 Bus_Sup_Alloc'!$L$76:$L$129,$N77)</f>
        <v>0</v>
      </c>
      <c r="AH77" s="87">
        <f>SUMIFS('5.9 Bus_Sup_Alloc'!$AE$76:$AE$129,'5.9 Bus_Sup_Alloc'!$D$76:$D$129,$D77,'5.9 Bus_Sup_Alloc'!$L$76:$L$129,$N77)</f>
        <v>0</v>
      </c>
      <c r="AI77" s="87">
        <f>SUMIFS('5.9 Bus_Sup_Alloc'!$AE$76:$AE$129,'5.9 Bus_Sup_Alloc'!$D$76:$D$129,$D77,'5.9 Bus_Sup_Alloc'!$L$76:$L$129,$N77)</f>
        <v>0</v>
      </c>
    </row>
    <row r="78" spans="1:37">
      <c r="B78" s="425"/>
      <c r="D78" t="s">
        <v>76</v>
      </c>
      <c r="E78" t="s">
        <v>67</v>
      </c>
      <c r="F78" s="425" t="s">
        <v>240</v>
      </c>
      <c r="G78" s="425" t="s">
        <v>2918</v>
      </c>
      <c r="H78" s="425" t="s">
        <v>11</v>
      </c>
      <c r="I78" s="425" t="s">
        <v>1005</v>
      </c>
      <c r="J78" t="s">
        <v>1</v>
      </c>
      <c r="K78" s="425" t="s">
        <v>2940</v>
      </c>
      <c r="L78" s="426" t="s">
        <v>1010</v>
      </c>
      <c r="M78" s="426" t="s">
        <v>1010</v>
      </c>
      <c r="N78" s="425" t="s">
        <v>114</v>
      </c>
      <c r="O78" s="426" t="s">
        <v>1010</v>
      </c>
      <c r="P78" s="425" t="s">
        <v>205</v>
      </c>
      <c r="AC78" t="s">
        <v>2</v>
      </c>
      <c r="AD78" s="74"/>
      <c r="AE78" s="87">
        <f>SUMIFS('5.9 Bus_Sup_Alloc'!$AE$76:$AE$129,'5.9 Bus_Sup_Alloc'!$D$76:$D$129,$D78,'5.9 Bus_Sup_Alloc'!$L$76:$L$129,$N78)</f>
        <v>0</v>
      </c>
      <c r="AF78" s="87">
        <f>SUMIFS('5.9 Bus_Sup_Alloc'!$AE$76:$AE$129,'5.9 Bus_Sup_Alloc'!$D$76:$D$129,$D78,'5.9 Bus_Sup_Alloc'!$L$76:$L$129,$N78)</f>
        <v>0</v>
      </c>
      <c r="AG78" s="87">
        <f>SUMIFS('5.9 Bus_Sup_Alloc'!$AE$76:$AE$129,'5.9 Bus_Sup_Alloc'!$D$76:$D$129,$D78,'5.9 Bus_Sup_Alloc'!$L$76:$L$129,$N78)</f>
        <v>0</v>
      </c>
      <c r="AH78" s="87">
        <f>SUMIFS('5.9 Bus_Sup_Alloc'!$AE$76:$AE$129,'5.9 Bus_Sup_Alloc'!$D$76:$D$129,$D78,'5.9 Bus_Sup_Alloc'!$L$76:$L$129,$N78)</f>
        <v>0</v>
      </c>
      <c r="AI78" s="87">
        <f>SUMIFS('5.9 Bus_Sup_Alloc'!$AE$76:$AE$129,'5.9 Bus_Sup_Alloc'!$D$76:$D$129,$D78,'5.9 Bus_Sup_Alloc'!$L$76:$L$129,$N78)</f>
        <v>0</v>
      </c>
    </row>
    <row r="79" spans="1:37">
      <c r="B79" s="425"/>
      <c r="D79" t="s">
        <v>76</v>
      </c>
      <c r="E79" t="s">
        <v>67</v>
      </c>
      <c r="F79" s="425" t="s">
        <v>240</v>
      </c>
      <c r="G79" s="425" t="s">
        <v>2918</v>
      </c>
      <c r="H79" s="425" t="s">
        <v>11</v>
      </c>
      <c r="I79" s="425" t="s">
        <v>1005</v>
      </c>
      <c r="J79" t="s">
        <v>1</v>
      </c>
      <c r="K79" s="425" t="s">
        <v>2940</v>
      </c>
      <c r="L79" s="426" t="s">
        <v>1010</v>
      </c>
      <c r="M79" s="426" t="s">
        <v>1010</v>
      </c>
      <c r="N79" s="425" t="s">
        <v>115</v>
      </c>
      <c r="O79" s="426" t="s">
        <v>1010</v>
      </c>
      <c r="P79" s="425" t="s">
        <v>205</v>
      </c>
      <c r="AC79" t="s">
        <v>2</v>
      </c>
      <c r="AD79" s="74"/>
      <c r="AE79" s="87">
        <f>SUMIFS('5.9 Bus_Sup_Alloc'!$AE$76:$AE$129,'5.9 Bus_Sup_Alloc'!$D$76:$D$129,$D79,'5.9 Bus_Sup_Alloc'!$L$76:$L$129,$N79)</f>
        <v>0</v>
      </c>
      <c r="AF79" s="87">
        <f>SUMIFS('5.9 Bus_Sup_Alloc'!$AE$76:$AE$129,'5.9 Bus_Sup_Alloc'!$D$76:$D$129,$D79,'5.9 Bus_Sup_Alloc'!$L$76:$L$129,$N79)</f>
        <v>0</v>
      </c>
      <c r="AG79" s="87">
        <f>SUMIFS('5.9 Bus_Sup_Alloc'!$AE$76:$AE$129,'5.9 Bus_Sup_Alloc'!$D$76:$D$129,$D79,'5.9 Bus_Sup_Alloc'!$L$76:$L$129,$N79)</f>
        <v>0</v>
      </c>
      <c r="AH79" s="87">
        <f>SUMIFS('5.9 Bus_Sup_Alloc'!$AE$76:$AE$129,'5.9 Bus_Sup_Alloc'!$D$76:$D$129,$D79,'5.9 Bus_Sup_Alloc'!$L$76:$L$129,$N79)</f>
        <v>0</v>
      </c>
      <c r="AI79" s="87">
        <f>SUMIFS('5.9 Bus_Sup_Alloc'!$AE$76:$AE$129,'5.9 Bus_Sup_Alloc'!$D$76:$D$129,$D79,'5.9 Bus_Sup_Alloc'!$L$76:$L$129,$N79)</f>
        <v>0</v>
      </c>
    </row>
    <row r="80" spans="1:37">
      <c r="B80" s="425"/>
      <c r="D80" t="s">
        <v>76</v>
      </c>
      <c r="E80" t="s">
        <v>67</v>
      </c>
      <c r="F80" s="425" t="s">
        <v>240</v>
      </c>
      <c r="G80" s="425" t="s">
        <v>2918</v>
      </c>
      <c r="H80" s="425" t="s">
        <v>11</v>
      </c>
      <c r="I80" s="425" t="s">
        <v>1005</v>
      </c>
      <c r="J80" t="s">
        <v>1</v>
      </c>
      <c r="K80" s="425" t="s">
        <v>2940</v>
      </c>
      <c r="L80" s="426" t="s">
        <v>1010</v>
      </c>
      <c r="M80" s="426" t="s">
        <v>1010</v>
      </c>
      <c r="N80" s="425" t="s">
        <v>116</v>
      </c>
      <c r="O80" s="426" t="s">
        <v>1010</v>
      </c>
      <c r="P80" s="425" t="s">
        <v>205</v>
      </c>
      <c r="AC80" t="s">
        <v>2</v>
      </c>
      <c r="AD80" s="74"/>
      <c r="AE80" s="87">
        <f>SUMIFS('5.9 Bus_Sup_Alloc'!$AE$76:$AE$129,'5.9 Bus_Sup_Alloc'!$D$76:$D$129,$D80,'5.9 Bus_Sup_Alloc'!$L$76:$L$129,$N80)</f>
        <v>0</v>
      </c>
      <c r="AF80" s="87">
        <f>SUMIFS('5.9 Bus_Sup_Alloc'!$AE$76:$AE$129,'5.9 Bus_Sup_Alloc'!$D$76:$D$129,$D80,'5.9 Bus_Sup_Alloc'!$L$76:$L$129,$N80)</f>
        <v>0</v>
      </c>
      <c r="AG80" s="87">
        <f>SUMIFS('5.9 Bus_Sup_Alloc'!$AE$76:$AE$129,'5.9 Bus_Sup_Alloc'!$D$76:$D$129,$D80,'5.9 Bus_Sup_Alloc'!$L$76:$L$129,$N80)</f>
        <v>0</v>
      </c>
      <c r="AH80" s="87">
        <f>SUMIFS('5.9 Bus_Sup_Alloc'!$AE$76:$AE$129,'5.9 Bus_Sup_Alloc'!$D$76:$D$129,$D80,'5.9 Bus_Sup_Alloc'!$L$76:$L$129,$N80)</f>
        <v>0</v>
      </c>
      <c r="AI80" s="87">
        <f>SUMIFS('5.9 Bus_Sup_Alloc'!$AE$76:$AE$129,'5.9 Bus_Sup_Alloc'!$D$76:$D$129,$D80,'5.9 Bus_Sup_Alloc'!$L$76:$L$129,$N80)</f>
        <v>0</v>
      </c>
    </row>
    <row r="81" spans="1:35">
      <c r="B81" s="425"/>
      <c r="D81" t="s">
        <v>76</v>
      </c>
      <c r="E81" t="s">
        <v>67</v>
      </c>
      <c r="F81" s="425" t="s">
        <v>240</v>
      </c>
      <c r="G81" s="425" t="s">
        <v>2918</v>
      </c>
      <c r="H81" s="425" t="s">
        <v>11</v>
      </c>
      <c r="I81" s="425" t="s">
        <v>1005</v>
      </c>
      <c r="J81" t="s">
        <v>1</v>
      </c>
      <c r="K81" s="425" t="s">
        <v>2940</v>
      </c>
      <c r="L81" s="426" t="s">
        <v>1010</v>
      </c>
      <c r="M81" s="426" t="s">
        <v>1010</v>
      </c>
      <c r="N81" s="425" t="s">
        <v>117</v>
      </c>
      <c r="O81" s="426" t="s">
        <v>1010</v>
      </c>
      <c r="P81" s="425" t="s">
        <v>205</v>
      </c>
      <c r="AC81" t="s">
        <v>2</v>
      </c>
      <c r="AD81" s="74"/>
      <c r="AE81" s="87">
        <f>SUMIFS('5.9 Bus_Sup_Alloc'!$AE$76:$AE$129,'5.9 Bus_Sup_Alloc'!$D$76:$D$129,$D81,'5.9 Bus_Sup_Alloc'!$L$76:$L$129,$N81)</f>
        <v>0</v>
      </c>
      <c r="AF81" s="87">
        <f>SUMIFS('5.9 Bus_Sup_Alloc'!$AE$76:$AE$129,'5.9 Bus_Sup_Alloc'!$D$76:$D$129,$D81,'5.9 Bus_Sup_Alloc'!$L$76:$L$129,$N81)</f>
        <v>0</v>
      </c>
      <c r="AG81" s="87">
        <f>SUMIFS('5.9 Bus_Sup_Alloc'!$AE$76:$AE$129,'5.9 Bus_Sup_Alloc'!$D$76:$D$129,$D81,'5.9 Bus_Sup_Alloc'!$L$76:$L$129,$N81)</f>
        <v>0</v>
      </c>
      <c r="AH81" s="87">
        <f>SUMIFS('5.9 Bus_Sup_Alloc'!$AE$76:$AE$129,'5.9 Bus_Sup_Alloc'!$D$76:$D$129,$D81,'5.9 Bus_Sup_Alloc'!$L$76:$L$129,$N81)</f>
        <v>0</v>
      </c>
      <c r="AI81" s="87">
        <f>SUMIFS('5.9 Bus_Sup_Alloc'!$AE$76:$AE$129,'5.9 Bus_Sup_Alloc'!$D$76:$D$129,$D81,'5.9 Bus_Sup_Alloc'!$L$76:$L$129,$N81)</f>
        <v>0</v>
      </c>
    </row>
    <row r="82" spans="1:35">
      <c r="B82" s="425"/>
      <c r="D82" t="s">
        <v>76</v>
      </c>
      <c r="E82" t="s">
        <v>67</v>
      </c>
      <c r="F82" s="425" t="s">
        <v>240</v>
      </c>
      <c r="G82" s="425" t="s">
        <v>2918</v>
      </c>
      <c r="H82" s="425" t="s">
        <v>11</v>
      </c>
      <c r="I82" s="425" t="s">
        <v>1005</v>
      </c>
      <c r="J82" t="s">
        <v>1</v>
      </c>
      <c r="K82" s="425" t="s">
        <v>2940</v>
      </c>
      <c r="L82" s="426" t="s">
        <v>1010</v>
      </c>
      <c r="M82" s="426" t="s">
        <v>1010</v>
      </c>
      <c r="N82" s="425" t="s">
        <v>118</v>
      </c>
      <c r="O82" s="426" t="s">
        <v>1010</v>
      </c>
      <c r="P82" s="425" t="s">
        <v>205</v>
      </c>
      <c r="AC82" t="s">
        <v>2</v>
      </c>
      <c r="AD82" s="74"/>
      <c r="AE82" s="87">
        <f>SUMIFS('5.9 Bus_Sup_Alloc'!$AE$76:$AE$129,'5.9 Bus_Sup_Alloc'!$D$76:$D$129,$D82,'5.9 Bus_Sup_Alloc'!$L$76:$L$129,$N82)</f>
        <v>0</v>
      </c>
      <c r="AF82" s="87">
        <f>SUMIFS('5.9 Bus_Sup_Alloc'!$AE$76:$AE$129,'5.9 Bus_Sup_Alloc'!$D$76:$D$129,$D82,'5.9 Bus_Sup_Alloc'!$L$76:$L$129,$N82)</f>
        <v>0</v>
      </c>
      <c r="AG82" s="87">
        <f>SUMIFS('5.9 Bus_Sup_Alloc'!$AE$76:$AE$129,'5.9 Bus_Sup_Alloc'!$D$76:$D$129,$D82,'5.9 Bus_Sup_Alloc'!$L$76:$L$129,$N82)</f>
        <v>0</v>
      </c>
      <c r="AH82" s="87">
        <f>SUMIFS('5.9 Bus_Sup_Alloc'!$AE$76:$AE$129,'5.9 Bus_Sup_Alloc'!$D$76:$D$129,$D82,'5.9 Bus_Sup_Alloc'!$L$76:$L$129,$N82)</f>
        <v>0</v>
      </c>
      <c r="AI82" s="87">
        <f>SUMIFS('5.9 Bus_Sup_Alloc'!$AE$76:$AE$129,'5.9 Bus_Sup_Alloc'!$D$76:$D$129,$D82,'5.9 Bus_Sup_Alloc'!$L$76:$L$129,$N82)</f>
        <v>0</v>
      </c>
    </row>
    <row r="83" spans="1:35">
      <c r="B83" s="425"/>
      <c r="D83" t="s">
        <v>76</v>
      </c>
      <c r="E83" t="s">
        <v>67</v>
      </c>
      <c r="F83" s="425" t="s">
        <v>240</v>
      </c>
      <c r="G83" s="425" t="s">
        <v>2918</v>
      </c>
      <c r="H83" s="425" t="s">
        <v>11</v>
      </c>
      <c r="I83" s="425" t="s">
        <v>1005</v>
      </c>
      <c r="J83" t="s">
        <v>1</v>
      </c>
      <c r="K83" s="425" t="s">
        <v>2940</v>
      </c>
      <c r="L83" s="426" t="s">
        <v>1010</v>
      </c>
      <c r="M83" s="426" t="s">
        <v>1010</v>
      </c>
      <c r="N83" s="425" t="s">
        <v>119</v>
      </c>
      <c r="O83" s="426" t="s">
        <v>1010</v>
      </c>
      <c r="P83" s="425" t="s">
        <v>205</v>
      </c>
      <c r="AC83" t="s">
        <v>2</v>
      </c>
      <c r="AD83" s="74"/>
      <c r="AE83" s="87">
        <f>SUMIFS('5.9 Bus_Sup_Alloc'!$AE$76:$AE$129,'5.9 Bus_Sup_Alloc'!$D$76:$D$129,$D83,'5.9 Bus_Sup_Alloc'!$L$76:$L$129,$N83)</f>
        <v>0</v>
      </c>
      <c r="AF83" s="87">
        <f>SUMIFS('5.9 Bus_Sup_Alloc'!$AE$76:$AE$129,'5.9 Bus_Sup_Alloc'!$D$76:$D$129,$D83,'5.9 Bus_Sup_Alloc'!$L$76:$L$129,$N83)</f>
        <v>0</v>
      </c>
      <c r="AG83" s="87">
        <f>SUMIFS('5.9 Bus_Sup_Alloc'!$AE$76:$AE$129,'5.9 Bus_Sup_Alloc'!$D$76:$D$129,$D83,'5.9 Bus_Sup_Alloc'!$L$76:$L$129,$N83)</f>
        <v>0</v>
      </c>
      <c r="AH83" s="87">
        <f>SUMIFS('5.9 Bus_Sup_Alloc'!$AE$76:$AE$129,'5.9 Bus_Sup_Alloc'!$D$76:$D$129,$D83,'5.9 Bus_Sup_Alloc'!$L$76:$L$129,$N83)</f>
        <v>0</v>
      </c>
      <c r="AI83" s="87">
        <f>SUMIFS('5.9 Bus_Sup_Alloc'!$AE$76:$AE$129,'5.9 Bus_Sup_Alloc'!$D$76:$D$129,$D83,'5.9 Bus_Sup_Alloc'!$L$76:$L$129,$N83)</f>
        <v>0</v>
      </c>
    </row>
    <row r="84" spans="1:35">
      <c r="B84" s="425"/>
      <c r="D84" t="s">
        <v>76</v>
      </c>
      <c r="E84" t="s">
        <v>67</v>
      </c>
      <c r="F84" s="425" t="s">
        <v>240</v>
      </c>
      <c r="G84" s="425" t="s">
        <v>2918</v>
      </c>
      <c r="H84" s="425" t="s">
        <v>11</v>
      </c>
      <c r="I84" s="425" t="s">
        <v>1005</v>
      </c>
      <c r="J84" t="s">
        <v>1</v>
      </c>
      <c r="K84" s="425" t="s">
        <v>2940</v>
      </c>
      <c r="L84" s="426" t="s">
        <v>1010</v>
      </c>
      <c r="M84" s="426" t="s">
        <v>1010</v>
      </c>
      <c r="N84" s="425"/>
      <c r="O84" s="426" t="s">
        <v>1010</v>
      </c>
      <c r="P84" s="425" t="s">
        <v>205</v>
      </c>
      <c r="AC84" t="s">
        <v>2</v>
      </c>
      <c r="AD84" s="74"/>
      <c r="AE84" s="73"/>
      <c r="AF84" s="73"/>
      <c r="AG84" s="73"/>
      <c r="AH84" s="73"/>
      <c r="AI84" s="73"/>
    </row>
    <row r="85" spans="1:35">
      <c r="B85" s="425"/>
      <c r="D85" t="s">
        <v>76</v>
      </c>
      <c r="E85" t="s">
        <v>67</v>
      </c>
      <c r="F85" s="425" t="s">
        <v>240</v>
      </c>
      <c r="G85" s="425" t="s">
        <v>2918</v>
      </c>
      <c r="H85" s="425" t="s">
        <v>11</v>
      </c>
      <c r="I85" s="425" t="s">
        <v>1005</v>
      </c>
      <c r="J85" t="s">
        <v>1</v>
      </c>
      <c r="K85" s="425" t="s">
        <v>2940</v>
      </c>
      <c r="L85" s="426" t="s">
        <v>1010</v>
      </c>
      <c r="M85" s="426" t="s">
        <v>1010</v>
      </c>
      <c r="N85" s="425"/>
      <c r="O85" s="426" t="s">
        <v>1010</v>
      </c>
      <c r="P85" s="425" t="s">
        <v>205</v>
      </c>
      <c r="AC85" t="s">
        <v>2</v>
      </c>
      <c r="AD85" s="74"/>
      <c r="AE85" s="73"/>
      <c r="AF85" s="73"/>
      <c r="AG85" s="73"/>
      <c r="AH85" s="73"/>
      <c r="AI85" s="73"/>
    </row>
    <row r="86" spans="1:35">
      <c r="B86" s="425"/>
    </row>
    <row r="87" spans="1:35" s="1" customFormat="1" ht="13.8">
      <c r="A87" s="64"/>
      <c r="B87" s="72" t="s">
        <v>2524</v>
      </c>
    </row>
    <row r="89" spans="1:35">
      <c r="D89" t="s">
        <v>76</v>
      </c>
      <c r="E89" t="s">
        <v>67</v>
      </c>
      <c r="F89" s="425" t="s">
        <v>240</v>
      </c>
      <c r="G89" s="425" t="s">
        <v>2918</v>
      </c>
      <c r="H89" s="425" t="s">
        <v>11</v>
      </c>
      <c r="I89" s="425" t="s">
        <v>1005</v>
      </c>
      <c r="J89" t="s">
        <v>1</v>
      </c>
      <c r="K89" s="425" t="s">
        <v>2902</v>
      </c>
      <c r="L89" s="426" t="s">
        <v>1010</v>
      </c>
      <c r="M89" s="426" t="s">
        <v>1010</v>
      </c>
      <c r="N89" s="425" t="s">
        <v>120</v>
      </c>
      <c r="O89" s="426" t="s">
        <v>1010</v>
      </c>
      <c r="P89" s="425" t="s">
        <v>205</v>
      </c>
      <c r="AC89" t="s">
        <v>2</v>
      </c>
      <c r="AD89" s="74"/>
      <c r="AE89" s="668"/>
      <c r="AF89" s="668"/>
      <c r="AG89" s="668"/>
      <c r="AH89" s="668"/>
      <c r="AI89" s="668"/>
    </row>
    <row r="90" spans="1:35">
      <c r="D90" t="s">
        <v>76</v>
      </c>
      <c r="E90" t="s">
        <v>67</v>
      </c>
      <c r="F90" s="425" t="s">
        <v>240</v>
      </c>
      <c r="G90" s="425" t="s">
        <v>2918</v>
      </c>
      <c r="H90" s="425" t="s">
        <v>11</v>
      </c>
      <c r="I90" s="425" t="s">
        <v>1005</v>
      </c>
      <c r="J90" t="s">
        <v>1</v>
      </c>
      <c r="K90" s="425" t="s">
        <v>2902</v>
      </c>
      <c r="L90" s="426" t="s">
        <v>1010</v>
      </c>
      <c r="M90" s="426" t="s">
        <v>1010</v>
      </c>
      <c r="N90" s="425" t="s">
        <v>121</v>
      </c>
      <c r="O90" s="426" t="s">
        <v>1010</v>
      </c>
      <c r="P90" s="425" t="s">
        <v>205</v>
      </c>
      <c r="AC90" t="s">
        <v>2</v>
      </c>
      <c r="AD90" s="74"/>
      <c r="AE90" s="668"/>
      <c r="AF90" s="668"/>
      <c r="AG90" s="668"/>
      <c r="AH90" s="668"/>
      <c r="AI90" s="668"/>
    </row>
    <row r="91" spans="1:35">
      <c r="D91" t="s">
        <v>76</v>
      </c>
      <c r="E91" t="s">
        <v>67</v>
      </c>
      <c r="F91" s="425" t="s">
        <v>240</v>
      </c>
      <c r="G91" s="425" t="s">
        <v>2918</v>
      </c>
      <c r="H91" s="425" t="s">
        <v>11</v>
      </c>
      <c r="I91" s="425" t="s">
        <v>1005</v>
      </c>
      <c r="J91" t="s">
        <v>1</v>
      </c>
      <c r="K91" s="425" t="s">
        <v>2902</v>
      </c>
      <c r="L91" s="426" t="s">
        <v>1010</v>
      </c>
      <c r="M91" s="426" t="s">
        <v>1010</v>
      </c>
      <c r="N91" s="425" t="s">
        <v>122</v>
      </c>
      <c r="O91" s="426" t="s">
        <v>1010</v>
      </c>
      <c r="P91" s="425" t="s">
        <v>205</v>
      </c>
      <c r="AC91" t="s">
        <v>2</v>
      </c>
      <c r="AD91" s="74"/>
      <c r="AE91" s="668"/>
      <c r="AF91" s="668"/>
      <c r="AG91" s="668"/>
      <c r="AH91" s="668"/>
      <c r="AI91" s="668"/>
    </row>
    <row r="92" spans="1:35">
      <c r="D92" t="s">
        <v>76</v>
      </c>
      <c r="E92" t="s">
        <v>67</v>
      </c>
      <c r="F92" s="425" t="s">
        <v>240</v>
      </c>
      <c r="G92" s="425" t="s">
        <v>2918</v>
      </c>
      <c r="H92" s="425" t="s">
        <v>11</v>
      </c>
      <c r="I92" s="425" t="s">
        <v>1005</v>
      </c>
      <c r="J92" t="s">
        <v>1</v>
      </c>
      <c r="K92" s="425" t="s">
        <v>2902</v>
      </c>
      <c r="L92" s="426" t="s">
        <v>1010</v>
      </c>
      <c r="M92" s="426" t="s">
        <v>1010</v>
      </c>
      <c r="N92" s="425" t="s">
        <v>123</v>
      </c>
      <c r="O92" s="426" t="s">
        <v>1010</v>
      </c>
      <c r="P92" s="425" t="s">
        <v>205</v>
      </c>
      <c r="AC92" t="s">
        <v>2</v>
      </c>
      <c r="AD92" s="74"/>
      <c r="AE92" s="668"/>
      <c r="AF92" s="668"/>
      <c r="AG92" s="668"/>
      <c r="AH92" s="668"/>
      <c r="AI92" s="668"/>
    </row>
    <row r="93" spans="1:35">
      <c r="D93" t="s">
        <v>76</v>
      </c>
      <c r="E93" t="s">
        <v>67</v>
      </c>
      <c r="F93" s="425" t="s">
        <v>240</v>
      </c>
      <c r="G93" s="425" t="s">
        <v>2918</v>
      </c>
      <c r="H93" s="425" t="s">
        <v>11</v>
      </c>
      <c r="I93" s="425" t="s">
        <v>1005</v>
      </c>
      <c r="J93" t="s">
        <v>1</v>
      </c>
      <c r="K93" s="425" t="s">
        <v>2902</v>
      </c>
      <c r="L93" s="426" t="s">
        <v>1010</v>
      </c>
      <c r="M93" s="426" t="s">
        <v>1010</v>
      </c>
      <c r="N93" s="425" t="s">
        <v>124</v>
      </c>
      <c r="O93" s="426" t="s">
        <v>1010</v>
      </c>
      <c r="P93" s="425" t="s">
        <v>205</v>
      </c>
      <c r="AC93" t="s">
        <v>2</v>
      </c>
      <c r="AD93" s="74"/>
      <c r="AE93" s="668"/>
      <c r="AF93" s="668"/>
      <c r="AG93" s="668"/>
      <c r="AH93" s="668"/>
      <c r="AI93" s="668"/>
    </row>
    <row r="94" spans="1:35">
      <c r="D94" t="s">
        <v>76</v>
      </c>
      <c r="E94" t="s">
        <v>67</v>
      </c>
      <c r="F94" s="425" t="s">
        <v>240</v>
      </c>
      <c r="G94" s="425" t="s">
        <v>2918</v>
      </c>
      <c r="H94" s="425" t="s">
        <v>11</v>
      </c>
      <c r="I94" s="425" t="s">
        <v>1005</v>
      </c>
      <c r="J94" t="s">
        <v>1</v>
      </c>
      <c r="K94" s="425" t="s">
        <v>2902</v>
      </c>
      <c r="L94" s="426" t="s">
        <v>1010</v>
      </c>
      <c r="M94" s="426" t="s">
        <v>1010</v>
      </c>
      <c r="N94" s="425" t="s">
        <v>125</v>
      </c>
      <c r="O94" s="426" t="s">
        <v>1010</v>
      </c>
      <c r="P94" s="425" t="s">
        <v>205</v>
      </c>
      <c r="AC94" t="s">
        <v>2</v>
      </c>
      <c r="AD94" s="74"/>
      <c r="AE94" s="668"/>
      <c r="AF94" s="668"/>
      <c r="AG94" s="668"/>
      <c r="AH94" s="668"/>
      <c r="AI94" s="668"/>
    </row>
    <row r="95" spans="1:35">
      <c r="D95" t="s">
        <v>76</v>
      </c>
      <c r="E95" t="s">
        <v>67</v>
      </c>
      <c r="F95" s="425" t="s">
        <v>240</v>
      </c>
      <c r="G95" s="425" t="s">
        <v>2918</v>
      </c>
      <c r="H95" s="425" t="s">
        <v>11</v>
      </c>
      <c r="I95" s="425" t="s">
        <v>1005</v>
      </c>
      <c r="J95" t="s">
        <v>1</v>
      </c>
      <c r="K95" s="425" t="s">
        <v>2902</v>
      </c>
      <c r="L95" s="426" t="s">
        <v>1010</v>
      </c>
      <c r="M95" s="426" t="s">
        <v>1010</v>
      </c>
      <c r="N95" s="425" t="s">
        <v>126</v>
      </c>
      <c r="O95" s="426" t="s">
        <v>1010</v>
      </c>
      <c r="P95" s="425" t="s">
        <v>205</v>
      </c>
      <c r="AC95" t="s">
        <v>2</v>
      </c>
      <c r="AD95" s="74"/>
      <c r="AE95" s="668"/>
      <c r="AF95" s="668"/>
      <c r="AG95" s="668"/>
      <c r="AH95" s="668"/>
      <c r="AI95" s="668"/>
    </row>
    <row r="96" spans="1:35">
      <c r="D96" t="s">
        <v>76</v>
      </c>
      <c r="E96" t="s">
        <v>67</v>
      </c>
      <c r="F96" s="425" t="s">
        <v>240</v>
      </c>
      <c r="G96" s="425" t="s">
        <v>2918</v>
      </c>
      <c r="H96" s="425" t="s">
        <v>11</v>
      </c>
      <c r="I96" s="425" t="s">
        <v>1005</v>
      </c>
      <c r="J96" t="s">
        <v>1</v>
      </c>
      <c r="K96" s="425" t="s">
        <v>2902</v>
      </c>
      <c r="L96" s="426" t="s">
        <v>1010</v>
      </c>
      <c r="M96" s="426" t="s">
        <v>1010</v>
      </c>
      <c r="N96" s="425" t="s">
        <v>127</v>
      </c>
      <c r="O96" s="426" t="s">
        <v>1010</v>
      </c>
      <c r="P96" s="425" t="s">
        <v>205</v>
      </c>
      <c r="AC96" t="s">
        <v>2</v>
      </c>
      <c r="AD96" s="74"/>
      <c r="AE96" s="668"/>
      <c r="AF96" s="668"/>
      <c r="AG96" s="668"/>
      <c r="AH96" s="668"/>
      <c r="AI96" s="668"/>
    </row>
    <row r="97" spans="1:35">
      <c r="D97" t="s">
        <v>76</v>
      </c>
      <c r="E97" t="s">
        <v>67</v>
      </c>
      <c r="F97" s="425" t="s">
        <v>240</v>
      </c>
      <c r="G97" s="425" t="s">
        <v>2918</v>
      </c>
      <c r="H97" s="425" t="s">
        <v>11</v>
      </c>
      <c r="I97" s="425" t="s">
        <v>1005</v>
      </c>
      <c r="J97" t="s">
        <v>1</v>
      </c>
      <c r="K97" s="425" t="s">
        <v>2902</v>
      </c>
      <c r="L97" s="426" t="s">
        <v>1010</v>
      </c>
      <c r="M97" s="426" t="s">
        <v>1010</v>
      </c>
      <c r="N97" s="425" t="s">
        <v>128</v>
      </c>
      <c r="O97" s="426" t="s">
        <v>1010</v>
      </c>
      <c r="P97" s="425" t="s">
        <v>205</v>
      </c>
      <c r="AC97" t="s">
        <v>2</v>
      </c>
      <c r="AD97" s="74"/>
      <c r="AE97" s="668"/>
      <c r="AF97" s="668"/>
      <c r="AG97" s="668"/>
      <c r="AH97" s="668"/>
      <c r="AI97" s="668"/>
    </row>
    <row r="98" spans="1:35">
      <c r="D98" t="s">
        <v>76</v>
      </c>
      <c r="E98" t="s">
        <v>67</v>
      </c>
      <c r="F98" s="425" t="s">
        <v>240</v>
      </c>
      <c r="G98" s="425" t="s">
        <v>2918</v>
      </c>
      <c r="H98" s="425" t="s">
        <v>11</v>
      </c>
      <c r="I98" s="425" t="s">
        <v>1005</v>
      </c>
      <c r="J98" t="s">
        <v>1</v>
      </c>
      <c r="K98" s="425" t="s">
        <v>2902</v>
      </c>
      <c r="L98" s="426" t="s">
        <v>1010</v>
      </c>
      <c r="M98" s="426" t="s">
        <v>1010</v>
      </c>
      <c r="N98" s="425" t="s">
        <v>129</v>
      </c>
      <c r="O98" s="426" t="s">
        <v>1010</v>
      </c>
      <c r="P98" s="425" t="s">
        <v>205</v>
      </c>
      <c r="AC98" t="s">
        <v>2</v>
      </c>
      <c r="AD98" s="74"/>
      <c r="AE98" s="668"/>
      <c r="AF98" s="668"/>
      <c r="AG98" s="668"/>
      <c r="AH98" s="668"/>
      <c r="AI98" s="668"/>
    </row>
    <row r="99" spans="1:35">
      <c r="D99" t="s">
        <v>76</v>
      </c>
      <c r="E99" t="s">
        <v>67</v>
      </c>
      <c r="F99" s="425" t="s">
        <v>240</v>
      </c>
      <c r="G99" s="425" t="s">
        <v>2918</v>
      </c>
      <c r="H99" s="425" t="s">
        <v>11</v>
      </c>
      <c r="I99" s="425" t="s">
        <v>1005</v>
      </c>
      <c r="J99" t="s">
        <v>1</v>
      </c>
      <c r="K99" s="425" t="s">
        <v>2902</v>
      </c>
      <c r="L99" s="426" t="s">
        <v>1010</v>
      </c>
      <c r="M99" s="426" t="s">
        <v>1010</v>
      </c>
      <c r="N99" s="425" t="s">
        <v>130</v>
      </c>
      <c r="O99" s="426" t="s">
        <v>1010</v>
      </c>
      <c r="P99" s="425" t="s">
        <v>205</v>
      </c>
      <c r="AC99" t="s">
        <v>2</v>
      </c>
      <c r="AD99" s="74"/>
      <c r="AE99" s="668"/>
      <c r="AF99" s="668"/>
      <c r="AG99" s="668"/>
      <c r="AH99" s="668"/>
      <c r="AI99" s="668"/>
    </row>
    <row r="100" spans="1:35">
      <c r="D100" t="s">
        <v>76</v>
      </c>
      <c r="E100" t="s">
        <v>67</v>
      </c>
      <c r="F100" s="425" t="s">
        <v>240</v>
      </c>
      <c r="G100" s="425" t="s">
        <v>2918</v>
      </c>
      <c r="H100" s="425" t="s">
        <v>11</v>
      </c>
      <c r="I100" s="425" t="s">
        <v>1005</v>
      </c>
      <c r="J100" t="s">
        <v>1</v>
      </c>
      <c r="K100" s="425" t="s">
        <v>2902</v>
      </c>
      <c r="L100" s="426" t="s">
        <v>1010</v>
      </c>
      <c r="M100" s="426" t="s">
        <v>1010</v>
      </c>
      <c r="N100" s="425" t="s">
        <v>131</v>
      </c>
      <c r="O100" s="426" t="s">
        <v>1010</v>
      </c>
      <c r="P100" s="425" t="s">
        <v>205</v>
      </c>
      <c r="AC100" t="s">
        <v>2</v>
      </c>
      <c r="AD100" s="74"/>
      <c r="AE100" s="668"/>
      <c r="AF100" s="668"/>
      <c r="AG100" s="668"/>
      <c r="AH100" s="668"/>
      <c r="AI100" s="668"/>
    </row>
    <row r="101" spans="1:35">
      <c r="D101" t="s">
        <v>76</v>
      </c>
      <c r="E101" t="s">
        <v>67</v>
      </c>
      <c r="F101" s="425" t="s">
        <v>240</v>
      </c>
      <c r="G101" s="425" t="s">
        <v>2918</v>
      </c>
      <c r="H101" s="425" t="s">
        <v>11</v>
      </c>
      <c r="I101" s="425" t="s">
        <v>1005</v>
      </c>
      <c r="J101" t="s">
        <v>1</v>
      </c>
      <c r="K101" s="425" t="s">
        <v>2902</v>
      </c>
      <c r="L101" s="426" t="s">
        <v>1010</v>
      </c>
      <c r="M101" s="426" t="s">
        <v>1010</v>
      </c>
      <c r="O101" s="426" t="s">
        <v>1010</v>
      </c>
      <c r="P101" s="425" t="s">
        <v>205</v>
      </c>
      <c r="AC101" t="s">
        <v>2</v>
      </c>
      <c r="AD101" s="74"/>
      <c r="AE101" s="73"/>
      <c r="AF101" s="73"/>
      <c r="AG101" s="73"/>
      <c r="AH101" s="73"/>
      <c r="AI101" s="73"/>
    </row>
    <row r="102" spans="1:35">
      <c r="D102" t="s">
        <v>76</v>
      </c>
      <c r="E102" t="s">
        <v>67</v>
      </c>
      <c r="F102" s="425" t="s">
        <v>240</v>
      </c>
      <c r="G102" s="425" t="s">
        <v>2918</v>
      </c>
      <c r="H102" s="425" t="s">
        <v>11</v>
      </c>
      <c r="I102" s="425" t="s">
        <v>1005</v>
      </c>
      <c r="J102" t="s">
        <v>1</v>
      </c>
      <c r="K102" s="425" t="s">
        <v>2902</v>
      </c>
      <c r="L102" s="426" t="s">
        <v>1010</v>
      </c>
      <c r="M102" s="426" t="s">
        <v>1010</v>
      </c>
      <c r="O102" s="426" t="s">
        <v>1010</v>
      </c>
      <c r="P102" s="425" t="s">
        <v>205</v>
      </c>
      <c r="AC102" t="s">
        <v>2</v>
      </c>
      <c r="AD102" s="74"/>
      <c r="AE102" s="73"/>
      <c r="AF102" s="73"/>
      <c r="AG102" s="73"/>
      <c r="AH102" s="73"/>
      <c r="AI102" s="73"/>
    </row>
    <row r="103" spans="1:35">
      <c r="D103" t="s">
        <v>76</v>
      </c>
      <c r="E103" t="s">
        <v>67</v>
      </c>
      <c r="F103" s="425" t="s">
        <v>240</v>
      </c>
      <c r="G103" s="425" t="s">
        <v>2918</v>
      </c>
      <c r="H103" s="425" t="s">
        <v>11</v>
      </c>
      <c r="I103" s="425" t="s">
        <v>1005</v>
      </c>
      <c r="J103" t="s">
        <v>1</v>
      </c>
      <c r="K103" s="425" t="s">
        <v>2902</v>
      </c>
      <c r="L103" s="426" t="s">
        <v>1010</v>
      </c>
      <c r="M103" s="426" t="s">
        <v>1010</v>
      </c>
      <c r="O103" s="426" t="s">
        <v>1010</v>
      </c>
      <c r="P103" s="425" t="s">
        <v>205</v>
      </c>
      <c r="AC103" t="s">
        <v>2</v>
      </c>
      <c r="AD103" s="74"/>
      <c r="AE103" s="73"/>
      <c r="AF103" s="73"/>
      <c r="AG103" s="73"/>
      <c r="AH103" s="73"/>
      <c r="AI103" s="73"/>
    </row>
    <row r="105" spans="1:35" s="1" customFormat="1" ht="13.8">
      <c r="A105" s="64"/>
      <c r="B105" s="72" t="s">
        <v>133</v>
      </c>
    </row>
    <row r="107" spans="1:35">
      <c r="D107" t="s">
        <v>76</v>
      </c>
      <c r="E107" t="s">
        <v>67</v>
      </c>
      <c r="F107" s="425" t="s">
        <v>240</v>
      </c>
      <c r="G107" s="425" t="s">
        <v>2918</v>
      </c>
      <c r="H107" s="425" t="s">
        <v>11</v>
      </c>
      <c r="I107" s="425" t="s">
        <v>1005</v>
      </c>
      <c r="J107" t="s">
        <v>1</v>
      </c>
      <c r="K107" t="s">
        <v>134</v>
      </c>
      <c r="L107" s="426" t="s">
        <v>1010</v>
      </c>
      <c r="M107" s="426" t="s">
        <v>1010</v>
      </c>
      <c r="N107" s="425" t="s">
        <v>158</v>
      </c>
      <c r="O107" s="426" t="s">
        <v>1010</v>
      </c>
      <c r="P107" s="425" t="s">
        <v>205</v>
      </c>
      <c r="AC107" t="s">
        <v>2</v>
      </c>
      <c r="AD107" s="74"/>
      <c r="AE107" s="668"/>
      <c r="AF107" s="668"/>
      <c r="AG107" s="668"/>
      <c r="AH107" s="668"/>
      <c r="AI107" s="668"/>
    </row>
    <row r="108" spans="1:35">
      <c r="D108" t="s">
        <v>76</v>
      </c>
      <c r="E108" t="s">
        <v>67</v>
      </c>
      <c r="F108" s="425" t="s">
        <v>240</v>
      </c>
      <c r="G108" s="425" t="s">
        <v>2918</v>
      </c>
      <c r="H108" s="425" t="s">
        <v>11</v>
      </c>
      <c r="I108" s="425" t="s">
        <v>1005</v>
      </c>
      <c r="J108" t="s">
        <v>1</v>
      </c>
      <c r="P108" s="425" t="s">
        <v>205</v>
      </c>
      <c r="AC108" t="s">
        <v>2</v>
      </c>
      <c r="AD108" s="74"/>
      <c r="AE108" s="73"/>
      <c r="AF108" s="73"/>
      <c r="AG108" s="73"/>
      <c r="AH108" s="73"/>
      <c r="AI108" s="73"/>
    </row>
    <row r="109" spans="1:35">
      <c r="AD109" s="74"/>
      <c r="AE109" s="89"/>
      <c r="AF109" s="89"/>
      <c r="AG109" s="89"/>
      <c r="AH109" s="89"/>
      <c r="AI109" s="89"/>
    </row>
    <row r="110" spans="1:35" s="68" customFormat="1" ht="18">
      <c r="A110"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77" id="{EA7DF3A0-C958-43DA-85C5-2D99BCDFB6E2}">
            <xm:f>'1.5 Universal Data'!$C$8&lt;$AE$7</xm:f>
            <x14:dxf>
              <fill>
                <patternFill patternType="lightUp">
                  <bgColor theme="0"/>
                </patternFill>
              </fill>
            </x14:dxf>
          </x14:cfRule>
          <xm:sqref>AE25</xm:sqref>
        </x14:conditionalFormatting>
        <x14:conditionalFormatting xmlns:xm="http://schemas.microsoft.com/office/excel/2006/main">
          <x14:cfRule type="expression" priority="69" id="{44EFF0A4-9831-4FCE-9BA3-29183583F40E}">
            <xm:f>'1.5 Universal Data'!$C$8&lt;$AF$7</xm:f>
            <x14:dxf>
              <fill>
                <patternFill patternType="lightUp">
                  <bgColor theme="0"/>
                </patternFill>
              </fill>
            </x14:dxf>
          </x14:cfRule>
          <xm:sqref>AF25</xm:sqref>
        </x14:conditionalFormatting>
        <x14:conditionalFormatting xmlns:xm="http://schemas.microsoft.com/office/excel/2006/main">
          <x14:cfRule type="expression" priority="68" id="{92044D94-09D5-4BAA-B6C0-49C5E902E679}">
            <xm:f>'1.5 Universal Data'!$C$8&lt;$AG$7</xm:f>
            <x14:dxf>
              <fill>
                <patternFill patternType="lightUp">
                  <bgColor theme="0"/>
                </patternFill>
              </fill>
            </x14:dxf>
          </x14:cfRule>
          <xm:sqref>AG25</xm:sqref>
        </x14:conditionalFormatting>
        <x14:conditionalFormatting xmlns:xm="http://schemas.microsoft.com/office/excel/2006/main">
          <x14:cfRule type="expression" priority="67" id="{F7163A23-2A23-4402-9FCA-6C90FD481ACC}">
            <xm:f>'1.5 Universal Data'!$C$8&lt;$AH$7</xm:f>
            <x14:dxf>
              <fill>
                <patternFill patternType="lightUp">
                  <bgColor theme="0"/>
                </patternFill>
              </fill>
            </x14:dxf>
          </x14:cfRule>
          <xm:sqref>AH25</xm:sqref>
        </x14:conditionalFormatting>
        <x14:conditionalFormatting xmlns:xm="http://schemas.microsoft.com/office/excel/2006/main">
          <x14:cfRule type="expression" priority="66" id="{78BCE8C5-6EEA-4857-B0D2-C2EB0C03D17A}">
            <xm:f>'1.5 Universal Data'!$C$8&lt;$AI$7</xm:f>
            <x14:dxf>
              <fill>
                <patternFill patternType="lightUp">
                  <bgColor theme="0"/>
                </patternFill>
              </fill>
            </x14:dxf>
          </x14:cfRule>
          <xm:sqref>AI25</xm:sqref>
        </x14:conditionalFormatting>
        <x14:conditionalFormatting xmlns:xm="http://schemas.microsoft.com/office/excel/2006/main">
          <x14:cfRule type="expression" priority="65" id="{343CF341-FE64-46AD-921E-3FC5E529DB86}">
            <xm:f>'1.5 Universal Data'!$C$8&lt;$AE$7</xm:f>
            <x14:dxf>
              <fill>
                <patternFill patternType="lightUp">
                  <bgColor theme="0"/>
                </patternFill>
              </fill>
            </x14:dxf>
          </x14:cfRule>
          <xm:sqref>AE26:AE36</xm:sqref>
        </x14:conditionalFormatting>
        <x14:conditionalFormatting xmlns:xm="http://schemas.microsoft.com/office/excel/2006/main">
          <x14:cfRule type="expression" priority="64" id="{F583FC4A-23AF-4F8C-A48B-E6968DC5F0F9}">
            <xm:f>'1.5 Universal Data'!$C$8&lt;$AF$7</xm:f>
            <x14:dxf>
              <fill>
                <patternFill patternType="lightUp">
                  <bgColor theme="0"/>
                </patternFill>
              </fill>
            </x14:dxf>
          </x14:cfRule>
          <xm:sqref>AF26:AF36</xm:sqref>
        </x14:conditionalFormatting>
        <x14:conditionalFormatting xmlns:xm="http://schemas.microsoft.com/office/excel/2006/main">
          <x14:cfRule type="expression" priority="63" id="{FF52F9E4-C0AE-45D2-A965-630AC727804C}">
            <xm:f>'1.5 Universal Data'!$C$8&lt;$AG$7</xm:f>
            <x14:dxf>
              <fill>
                <patternFill patternType="lightUp">
                  <bgColor theme="0"/>
                </patternFill>
              </fill>
            </x14:dxf>
          </x14:cfRule>
          <xm:sqref>AG26:AG36</xm:sqref>
        </x14:conditionalFormatting>
        <x14:conditionalFormatting xmlns:xm="http://schemas.microsoft.com/office/excel/2006/main">
          <x14:cfRule type="expression" priority="62" id="{FB47B9FB-ED64-4F99-8A81-ED5DADCF511F}">
            <xm:f>'1.5 Universal Data'!$C$8&lt;$AH$7</xm:f>
            <x14:dxf>
              <fill>
                <patternFill patternType="lightUp">
                  <bgColor theme="0"/>
                </patternFill>
              </fill>
            </x14:dxf>
          </x14:cfRule>
          <xm:sqref>AH26:AH36</xm:sqref>
        </x14:conditionalFormatting>
        <x14:conditionalFormatting xmlns:xm="http://schemas.microsoft.com/office/excel/2006/main">
          <x14:cfRule type="expression" priority="61" id="{DF966446-C0B4-4C1B-B733-65627A511228}">
            <xm:f>'1.5 Universal Data'!$C$8&lt;$AI$7</xm:f>
            <x14:dxf>
              <fill>
                <patternFill patternType="lightUp">
                  <bgColor theme="0"/>
                </patternFill>
              </fill>
            </x14:dxf>
          </x14:cfRule>
          <xm:sqref>AI26:AI36</xm:sqref>
        </x14:conditionalFormatting>
        <x14:conditionalFormatting xmlns:xm="http://schemas.microsoft.com/office/excel/2006/main">
          <x14:cfRule type="expression" priority="60" id="{C7B90D28-5630-4CCF-AF88-08965854F05D}">
            <xm:f>'1.5 Universal Data'!$C$8&lt;$AE$7</xm:f>
            <x14:dxf>
              <fill>
                <patternFill patternType="lightUp">
                  <bgColor theme="0"/>
                </patternFill>
              </fill>
            </x14:dxf>
          </x14:cfRule>
          <xm:sqref>AE44</xm:sqref>
        </x14:conditionalFormatting>
        <x14:conditionalFormatting xmlns:xm="http://schemas.microsoft.com/office/excel/2006/main">
          <x14:cfRule type="expression" priority="59" id="{14F332CB-607F-4BD0-AD0F-BE96AA0CFFDC}">
            <xm:f>'1.5 Universal Data'!$C$8&lt;$AF$7</xm:f>
            <x14:dxf>
              <fill>
                <patternFill patternType="lightUp">
                  <bgColor theme="0"/>
                </patternFill>
              </fill>
            </x14:dxf>
          </x14:cfRule>
          <xm:sqref>AF44</xm:sqref>
        </x14:conditionalFormatting>
        <x14:conditionalFormatting xmlns:xm="http://schemas.microsoft.com/office/excel/2006/main">
          <x14:cfRule type="expression" priority="58"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57" id="{CD03B48B-91D3-42B2-A4EC-F50EA3C6BC93}">
            <xm:f>'1.5 Universal Data'!$C$8&lt;$AH$7</xm:f>
            <x14:dxf>
              <fill>
                <patternFill patternType="lightUp">
                  <bgColor theme="0"/>
                </patternFill>
              </fill>
            </x14:dxf>
          </x14:cfRule>
          <xm:sqref>AH44</xm:sqref>
        </x14:conditionalFormatting>
        <x14:conditionalFormatting xmlns:xm="http://schemas.microsoft.com/office/excel/2006/main">
          <x14:cfRule type="expression" priority="56" id="{6A499FB6-9F48-46A8-82B8-2D80AB5C9BB3}">
            <xm:f>'1.5 Universal Data'!$C$8&lt;$AI$7</xm:f>
            <x14:dxf>
              <fill>
                <patternFill patternType="lightUp">
                  <bgColor theme="0"/>
                </patternFill>
              </fill>
            </x14:dxf>
          </x14:cfRule>
          <xm:sqref>AI44</xm:sqref>
        </x14:conditionalFormatting>
        <x14:conditionalFormatting xmlns:xm="http://schemas.microsoft.com/office/excel/2006/main">
          <x14:cfRule type="expression" priority="35" id="{42F9C939-4667-4E95-A5D6-3C34301C7B66}">
            <xm:f>'1.5 Universal Data'!$C$8&lt;$AE$7</xm:f>
            <x14:dxf>
              <fill>
                <patternFill patternType="lightUp">
                  <bgColor theme="0"/>
                </patternFill>
              </fill>
            </x14:dxf>
          </x14:cfRule>
          <xm:sqref>AE89:AE100</xm:sqref>
        </x14:conditionalFormatting>
        <x14:conditionalFormatting xmlns:xm="http://schemas.microsoft.com/office/excel/2006/main">
          <x14:cfRule type="expression" priority="34" id="{C98644B9-D046-4624-A61D-F9FD105688BB}">
            <xm:f>'1.5 Universal Data'!$C$8&lt;$AF$7</xm:f>
            <x14:dxf>
              <fill>
                <patternFill patternType="lightUp">
                  <bgColor theme="0"/>
                </patternFill>
              </fill>
            </x14:dxf>
          </x14:cfRule>
          <xm:sqref>AF89:AF100</xm:sqref>
        </x14:conditionalFormatting>
        <x14:conditionalFormatting xmlns:xm="http://schemas.microsoft.com/office/excel/2006/main">
          <x14:cfRule type="expression" priority="33" id="{DABC86C6-DA94-4D84-8858-2125245235C1}">
            <xm:f>'1.5 Universal Data'!$C$8&lt;$AG$7</xm:f>
            <x14:dxf>
              <fill>
                <patternFill patternType="lightUp">
                  <bgColor theme="0"/>
                </patternFill>
              </fill>
            </x14:dxf>
          </x14:cfRule>
          <xm:sqref>AG89:AG100</xm:sqref>
        </x14:conditionalFormatting>
        <x14:conditionalFormatting xmlns:xm="http://schemas.microsoft.com/office/excel/2006/main">
          <x14:cfRule type="expression" priority="32" id="{071451AC-9916-448B-9C50-0421179CB005}">
            <xm:f>'1.5 Universal Data'!$C$8&lt;$AH$7</xm:f>
            <x14:dxf>
              <fill>
                <patternFill patternType="lightUp">
                  <bgColor theme="0"/>
                </patternFill>
              </fill>
            </x14:dxf>
          </x14:cfRule>
          <xm:sqref>AH89:AH100</xm:sqref>
        </x14:conditionalFormatting>
        <x14:conditionalFormatting xmlns:xm="http://schemas.microsoft.com/office/excel/2006/main">
          <x14:cfRule type="expression" priority="31" id="{F126EB32-03ED-41A2-86BA-EC452B52F593}">
            <xm:f>'1.5 Universal Data'!$C$8&lt;$AI$7</xm:f>
            <x14:dxf>
              <fill>
                <patternFill patternType="lightUp">
                  <bgColor theme="0"/>
                </patternFill>
              </fill>
            </x14:dxf>
          </x14:cfRule>
          <xm:sqref>AI89:AI100</xm:sqref>
        </x14:conditionalFormatting>
        <x14:conditionalFormatting xmlns:xm="http://schemas.microsoft.com/office/excel/2006/main">
          <x14:cfRule type="expression" priority="30" id="{D066C9EB-31D3-43B7-BAB4-4C78102B37CD}">
            <xm:f>'1.5 Universal Data'!$C$8&lt;$AE$7</xm:f>
            <x14:dxf>
              <fill>
                <patternFill patternType="lightUp">
                  <bgColor theme="0"/>
                </patternFill>
              </fill>
            </x14:dxf>
          </x14:cfRule>
          <xm:sqref>AE107</xm:sqref>
        </x14:conditionalFormatting>
        <x14:conditionalFormatting xmlns:xm="http://schemas.microsoft.com/office/excel/2006/main">
          <x14:cfRule type="expression" priority="29" id="{ACD7445D-D414-4663-8523-5515CDF5CC9E}">
            <xm:f>'1.5 Universal Data'!$C$8&lt;$AF$7</xm:f>
            <x14:dxf>
              <fill>
                <patternFill patternType="lightUp">
                  <bgColor theme="0"/>
                </patternFill>
              </fill>
            </x14:dxf>
          </x14:cfRule>
          <xm:sqref>AF107</xm:sqref>
        </x14:conditionalFormatting>
        <x14:conditionalFormatting xmlns:xm="http://schemas.microsoft.com/office/excel/2006/main">
          <x14:cfRule type="expression" priority="28" id="{D4E24A7E-C587-4E80-A37B-7AF5857D0A67}">
            <xm:f>'1.5 Universal Data'!$C$8&lt;$AG$7</xm:f>
            <x14:dxf>
              <fill>
                <patternFill patternType="lightUp">
                  <bgColor theme="0"/>
                </patternFill>
              </fill>
            </x14:dxf>
          </x14:cfRule>
          <xm:sqref>AG107</xm:sqref>
        </x14:conditionalFormatting>
        <x14:conditionalFormatting xmlns:xm="http://schemas.microsoft.com/office/excel/2006/main">
          <x14:cfRule type="expression" priority="27" id="{C26C8DC6-D1A1-4207-98B1-99BEEE8C1C35}">
            <xm:f>'1.5 Universal Data'!$C$8&lt;$AH$7</xm:f>
            <x14:dxf>
              <fill>
                <patternFill patternType="lightUp">
                  <bgColor theme="0"/>
                </patternFill>
              </fill>
            </x14:dxf>
          </x14:cfRule>
          <xm:sqref>AH107</xm:sqref>
        </x14:conditionalFormatting>
        <x14:conditionalFormatting xmlns:xm="http://schemas.microsoft.com/office/excel/2006/main">
          <x14:cfRule type="expression" priority="26" id="{228EF5A0-AEAC-4889-A447-006D731E26D5}">
            <xm:f>'1.5 Universal Data'!$C$8&lt;$AI$7</xm:f>
            <x14:dxf>
              <fill>
                <patternFill patternType="lightUp">
                  <bgColor theme="0"/>
                </patternFill>
              </fill>
            </x14:dxf>
          </x14:cfRule>
          <xm:sqref>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zoomScale="80" zoomScaleNormal="80" workbookViewId="0">
      <pane ySplit="8" topLeftCell="A9" activePane="bottomLeft" state="frozen"/>
      <selection activeCell="F13" sqref="F13"/>
      <selection pane="bottomLeft"/>
    </sheetView>
  </sheetViews>
  <sheetFormatPr defaultRowHeight="14.4"/>
  <cols>
    <col min="1" max="3" width="1.77734375" customWidth="1"/>
    <col min="4" max="4" width="8.77734375" bestFit="1" customWidth="1"/>
    <col min="5" max="5" width="9.44140625" bestFit="1" customWidth="1"/>
    <col min="6" max="6" width="12.21875" style="425" bestFit="1" customWidth="1"/>
    <col min="7" max="8" width="5" style="425" customWidth="1"/>
    <col min="9" max="9" width="14.21875" bestFit="1" customWidth="1"/>
    <col min="10" max="10" width="10" bestFit="1" customWidth="1"/>
    <col min="11" max="11" width="65.21875" bestFit="1" customWidth="1"/>
    <col min="12" max="13" width="11.44140625" bestFit="1" customWidth="1"/>
    <col min="14" max="14" width="45.44140625" bestFit="1" customWidth="1"/>
    <col min="15" max="15" width="5.77734375" bestFit="1" customWidth="1"/>
    <col min="16" max="16" width="9.77734375" customWidth="1"/>
    <col min="17" max="17" width="1.77734375" style="425" customWidth="1"/>
    <col min="18" max="28" width="1.77734375" hidden="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1035</v>
      </c>
    </row>
    <row r="6" spans="1:35">
      <c r="AD6" s="425"/>
      <c r="AE6" s="1557" t="s">
        <v>107</v>
      </c>
      <c r="AF6" s="1558"/>
      <c r="AG6" s="1558"/>
      <c r="AH6" s="1558"/>
      <c r="AI6" s="1559"/>
    </row>
    <row r="7" spans="1:35" s="65" customFormat="1">
      <c r="D7" s="81" t="s">
        <v>106</v>
      </c>
      <c r="E7" s="81" t="s">
        <v>67</v>
      </c>
      <c r="F7" s="81" t="s">
        <v>2518</v>
      </c>
      <c r="G7" s="81" t="s">
        <v>1237</v>
      </c>
      <c r="H7" s="81" t="s">
        <v>2508</v>
      </c>
      <c r="I7" s="81" t="s">
        <v>105</v>
      </c>
      <c r="J7" s="81" t="s">
        <v>104</v>
      </c>
      <c r="K7" s="81" t="s">
        <v>103</v>
      </c>
      <c r="L7" s="81" t="s">
        <v>102</v>
      </c>
      <c r="M7" s="81" t="s">
        <v>101</v>
      </c>
      <c r="N7" s="81" t="s">
        <v>100</v>
      </c>
      <c r="O7" s="81" t="s">
        <v>99</v>
      </c>
      <c r="P7" s="81" t="s">
        <v>98</v>
      </c>
      <c r="Q7" s="81"/>
      <c r="R7" s="81"/>
      <c r="S7" s="81"/>
      <c r="T7" s="81"/>
      <c r="U7" s="81"/>
      <c r="V7" s="81"/>
      <c r="W7" s="81"/>
      <c r="X7" s="81"/>
      <c r="Y7" s="81"/>
      <c r="Z7" s="81"/>
      <c r="AA7" s="81"/>
      <c r="AB7" s="81"/>
      <c r="AC7" s="65" t="s">
        <v>4</v>
      </c>
      <c r="AE7" s="84">
        <v>2022</v>
      </c>
      <c r="AF7" s="85">
        <v>2023</v>
      </c>
      <c r="AG7" s="85">
        <v>2024</v>
      </c>
      <c r="AH7" s="85">
        <v>2025</v>
      </c>
      <c r="AI7" s="86">
        <v>2026</v>
      </c>
    </row>
    <row r="8" spans="1:35">
      <c r="S8" s="65"/>
      <c r="T8" s="65"/>
      <c r="U8" s="65"/>
      <c r="V8" s="65"/>
    </row>
    <row r="9" spans="1:35" s="1" customFormat="1" ht="17.399999999999999">
      <c r="A9" s="2" t="s">
        <v>5</v>
      </c>
      <c r="B9" s="2"/>
    </row>
    <row r="11" spans="1:35" s="1" customFormat="1" ht="13.8">
      <c r="A11" s="64"/>
      <c r="B11" s="72" t="s">
        <v>2523</v>
      </c>
    </row>
    <row r="12" spans="1:35">
      <c r="B12" s="425"/>
    </row>
    <row r="13" spans="1:35">
      <c r="B13" s="425"/>
      <c r="D13" t="s">
        <v>165</v>
      </c>
      <c r="E13" t="s">
        <v>67</v>
      </c>
      <c r="F13" s="425" t="s">
        <v>240</v>
      </c>
      <c r="G13" s="425" t="s">
        <v>2590</v>
      </c>
      <c r="H13" s="425" t="s">
        <v>11</v>
      </c>
      <c r="I13" t="s">
        <v>1005</v>
      </c>
      <c r="J13" s="425" t="s">
        <v>1</v>
      </c>
      <c r="K13" s="425" t="s">
        <v>2940</v>
      </c>
      <c r="L13" s="426" t="s">
        <v>1010</v>
      </c>
      <c r="M13" s="426" t="s">
        <v>1010</v>
      </c>
      <c r="N13" s="425" t="s">
        <v>113</v>
      </c>
      <c r="O13" s="426" t="s">
        <v>1010</v>
      </c>
      <c r="P13" t="s">
        <v>216</v>
      </c>
      <c r="AC13" t="s">
        <v>2</v>
      </c>
      <c r="AD13" s="74"/>
      <c r="AE13" s="87">
        <f>SUMIFS('5.9 Bus_Sup_Alloc'!AE$11:AE$64,'5.9 Bus_Sup_Alloc'!$D$11:$D$64,$D13,'5.9 Bus_Sup_Alloc'!$N$11:$N$64,$N13)</f>
        <v>0</v>
      </c>
      <c r="AF13" s="87">
        <f>SUMIFS('5.9 Bus_Sup_Alloc'!AF$11:AF$64,'5.9 Bus_Sup_Alloc'!$D$11:$D$64,$D13,'5.9 Bus_Sup_Alloc'!$N$11:$N$64,$N13)</f>
        <v>0</v>
      </c>
      <c r="AG13" s="87">
        <f>SUMIFS('5.9 Bus_Sup_Alloc'!AG$11:AG$64,'5.9 Bus_Sup_Alloc'!$D$11:$D$64,$D13,'5.9 Bus_Sup_Alloc'!$N$11:$N$64,$N13)</f>
        <v>0</v>
      </c>
      <c r="AH13" s="87">
        <f>SUMIFS('5.9 Bus_Sup_Alloc'!AH$11:AH$64,'5.9 Bus_Sup_Alloc'!$D$11:$D$64,$D13,'5.9 Bus_Sup_Alloc'!$N$11:$N$64,$N13)</f>
        <v>0</v>
      </c>
      <c r="AI13" s="87">
        <f>SUMIFS('5.9 Bus_Sup_Alloc'!AI$11:AI$64,'5.9 Bus_Sup_Alloc'!$D$11:$D$64,$D13,'5.9 Bus_Sup_Alloc'!$N$11:$N$64,$N13)</f>
        <v>0</v>
      </c>
    </row>
    <row r="14" spans="1:35">
      <c r="B14" s="425"/>
      <c r="D14" t="s">
        <v>165</v>
      </c>
      <c r="E14" t="s">
        <v>67</v>
      </c>
      <c r="F14" s="425" t="s">
        <v>240</v>
      </c>
      <c r="G14" s="425" t="s">
        <v>2590</v>
      </c>
      <c r="H14" s="425" t="s">
        <v>11</v>
      </c>
      <c r="I14" s="425" t="s">
        <v>1005</v>
      </c>
      <c r="J14" s="425" t="s">
        <v>1</v>
      </c>
      <c r="K14" s="425" t="s">
        <v>2940</v>
      </c>
      <c r="L14" s="426" t="s">
        <v>1010</v>
      </c>
      <c r="M14" s="426" t="s">
        <v>1010</v>
      </c>
      <c r="N14" s="425" t="s">
        <v>114</v>
      </c>
      <c r="O14" s="426" t="s">
        <v>1010</v>
      </c>
      <c r="P14" s="425" t="s">
        <v>216</v>
      </c>
      <c r="AC14" t="s">
        <v>2</v>
      </c>
      <c r="AD14" s="74"/>
      <c r="AE14" s="87">
        <f>SUMIFS('5.9 Bus_Sup_Alloc'!AE$11:AE$64,'5.9 Bus_Sup_Alloc'!$D$11:$D$64,$D14,'5.9 Bus_Sup_Alloc'!$N$11:$N$64,$N14)</f>
        <v>0</v>
      </c>
      <c r="AF14" s="87">
        <f>SUMIFS('5.9 Bus_Sup_Alloc'!AF$11:AF$64,'5.9 Bus_Sup_Alloc'!$D$11:$D$64,$D14,'5.9 Bus_Sup_Alloc'!$N$11:$N$64,$N14)</f>
        <v>0</v>
      </c>
      <c r="AG14" s="87">
        <f>SUMIFS('5.9 Bus_Sup_Alloc'!AG$11:AG$64,'5.9 Bus_Sup_Alloc'!$D$11:$D$64,$D14,'5.9 Bus_Sup_Alloc'!$N$11:$N$64,$N14)</f>
        <v>0</v>
      </c>
      <c r="AH14" s="87">
        <f>SUMIFS('5.9 Bus_Sup_Alloc'!AH$11:AH$64,'5.9 Bus_Sup_Alloc'!$D$11:$D$64,$D14,'5.9 Bus_Sup_Alloc'!$N$11:$N$64,$N14)</f>
        <v>0</v>
      </c>
      <c r="AI14" s="87">
        <f>SUMIFS('5.9 Bus_Sup_Alloc'!AI$11:AI$64,'5.9 Bus_Sup_Alloc'!$D$11:$D$64,$D14,'5.9 Bus_Sup_Alloc'!$N$11:$N$64,$N14)</f>
        <v>0</v>
      </c>
    </row>
    <row r="15" spans="1:35">
      <c r="B15" s="425"/>
      <c r="D15" t="s">
        <v>165</v>
      </c>
      <c r="E15" t="s">
        <v>67</v>
      </c>
      <c r="F15" s="425" t="s">
        <v>240</v>
      </c>
      <c r="G15" s="425" t="s">
        <v>2590</v>
      </c>
      <c r="H15" s="425" t="s">
        <v>11</v>
      </c>
      <c r="I15" s="425" t="s">
        <v>1005</v>
      </c>
      <c r="J15" s="425" t="s">
        <v>1</v>
      </c>
      <c r="K15" s="425" t="s">
        <v>2940</v>
      </c>
      <c r="L15" s="426" t="s">
        <v>1010</v>
      </c>
      <c r="M15" s="426" t="s">
        <v>1010</v>
      </c>
      <c r="N15" s="425" t="s">
        <v>115</v>
      </c>
      <c r="O15" s="426" t="s">
        <v>1010</v>
      </c>
      <c r="P15" s="425" t="s">
        <v>216</v>
      </c>
      <c r="AC15" t="s">
        <v>2</v>
      </c>
      <c r="AD15" s="74"/>
      <c r="AE15" s="87">
        <f>SUMIFS('5.9 Bus_Sup_Alloc'!AE$11:AE$64,'5.9 Bus_Sup_Alloc'!$D$11:$D$64,$D15,'5.9 Bus_Sup_Alloc'!$N$11:$N$64,$N15)</f>
        <v>0</v>
      </c>
      <c r="AF15" s="87">
        <f>SUMIFS('5.9 Bus_Sup_Alloc'!AF$11:AF$64,'5.9 Bus_Sup_Alloc'!$D$11:$D$64,$D15,'5.9 Bus_Sup_Alloc'!$N$11:$N$64,$N15)</f>
        <v>0</v>
      </c>
      <c r="AG15" s="87">
        <f>SUMIFS('5.9 Bus_Sup_Alloc'!AG$11:AG$64,'5.9 Bus_Sup_Alloc'!$D$11:$D$64,$D15,'5.9 Bus_Sup_Alloc'!$N$11:$N$64,$N15)</f>
        <v>0</v>
      </c>
      <c r="AH15" s="87">
        <f>SUMIFS('5.9 Bus_Sup_Alloc'!AH$11:AH$64,'5.9 Bus_Sup_Alloc'!$D$11:$D$64,$D15,'5.9 Bus_Sup_Alloc'!$N$11:$N$64,$N15)</f>
        <v>0</v>
      </c>
      <c r="AI15" s="87">
        <f>SUMIFS('5.9 Bus_Sup_Alloc'!AI$11:AI$64,'5.9 Bus_Sup_Alloc'!$D$11:$D$64,$D15,'5.9 Bus_Sup_Alloc'!$N$11:$N$64,$N15)</f>
        <v>0</v>
      </c>
    </row>
    <row r="16" spans="1:35">
      <c r="B16" s="425"/>
      <c r="D16" t="s">
        <v>165</v>
      </c>
      <c r="E16" t="s">
        <v>67</v>
      </c>
      <c r="F16" s="425" t="s">
        <v>240</v>
      </c>
      <c r="G16" s="425" t="s">
        <v>2590</v>
      </c>
      <c r="H16" s="425" t="s">
        <v>11</v>
      </c>
      <c r="I16" s="425" t="s">
        <v>1005</v>
      </c>
      <c r="J16" s="425" t="s">
        <v>1</v>
      </c>
      <c r="K16" s="425" t="s">
        <v>2940</v>
      </c>
      <c r="L16" s="426" t="s">
        <v>1010</v>
      </c>
      <c r="M16" s="426" t="s">
        <v>1010</v>
      </c>
      <c r="N16" s="425" t="s">
        <v>116</v>
      </c>
      <c r="O16" s="426" t="s">
        <v>1010</v>
      </c>
      <c r="P16" s="425" t="s">
        <v>216</v>
      </c>
      <c r="AC16" t="s">
        <v>2</v>
      </c>
      <c r="AD16" s="74"/>
      <c r="AE16" s="87">
        <f>SUMIFS('5.9 Bus_Sup_Alloc'!AE$11:AE$64,'5.9 Bus_Sup_Alloc'!$D$11:$D$64,$D16,'5.9 Bus_Sup_Alloc'!$N$11:$N$64,$N16)</f>
        <v>0</v>
      </c>
      <c r="AF16" s="87">
        <f>SUMIFS('5.9 Bus_Sup_Alloc'!AF$11:AF$64,'5.9 Bus_Sup_Alloc'!$D$11:$D$64,$D16,'5.9 Bus_Sup_Alloc'!$N$11:$N$64,$N16)</f>
        <v>0</v>
      </c>
      <c r="AG16" s="87">
        <f>SUMIFS('5.9 Bus_Sup_Alloc'!AG$11:AG$64,'5.9 Bus_Sup_Alloc'!$D$11:$D$64,$D16,'5.9 Bus_Sup_Alloc'!$N$11:$N$64,$N16)</f>
        <v>0</v>
      </c>
      <c r="AH16" s="87">
        <f>SUMIFS('5.9 Bus_Sup_Alloc'!AH$11:AH$64,'5.9 Bus_Sup_Alloc'!$D$11:$D$64,$D16,'5.9 Bus_Sup_Alloc'!$N$11:$N$64,$N16)</f>
        <v>0</v>
      </c>
      <c r="AI16" s="87">
        <f>SUMIFS('5.9 Bus_Sup_Alloc'!AI$11:AI$64,'5.9 Bus_Sup_Alloc'!$D$11:$D$64,$D16,'5.9 Bus_Sup_Alloc'!$N$11:$N$64,$N16)</f>
        <v>0</v>
      </c>
    </row>
    <row r="17" spans="1:35">
      <c r="B17" s="425"/>
      <c r="D17" t="s">
        <v>165</v>
      </c>
      <c r="E17" t="s">
        <v>67</v>
      </c>
      <c r="F17" s="425" t="s">
        <v>240</v>
      </c>
      <c r="G17" s="425" t="s">
        <v>2590</v>
      </c>
      <c r="H17" s="425" t="s">
        <v>11</v>
      </c>
      <c r="I17" s="425" t="s">
        <v>1005</v>
      </c>
      <c r="J17" s="425" t="s">
        <v>1</v>
      </c>
      <c r="K17" s="425" t="s">
        <v>2940</v>
      </c>
      <c r="L17" s="426" t="s">
        <v>1010</v>
      </c>
      <c r="M17" s="426" t="s">
        <v>1010</v>
      </c>
      <c r="N17" s="425" t="s">
        <v>117</v>
      </c>
      <c r="O17" s="426" t="s">
        <v>1010</v>
      </c>
      <c r="P17" s="425" t="s">
        <v>216</v>
      </c>
      <c r="AC17" t="s">
        <v>2</v>
      </c>
      <c r="AD17" s="74"/>
      <c r="AE17" s="87">
        <f>SUMIFS('5.9 Bus_Sup_Alloc'!AE$11:AE$64,'5.9 Bus_Sup_Alloc'!$D$11:$D$64,$D17,'5.9 Bus_Sup_Alloc'!$N$11:$N$64,$N17)</f>
        <v>0</v>
      </c>
      <c r="AF17" s="87">
        <f>SUMIFS('5.9 Bus_Sup_Alloc'!AF$11:AF$64,'5.9 Bus_Sup_Alloc'!$D$11:$D$64,$D17,'5.9 Bus_Sup_Alloc'!$N$11:$N$64,$N17)</f>
        <v>0</v>
      </c>
      <c r="AG17" s="87">
        <f>SUMIFS('5.9 Bus_Sup_Alloc'!AG$11:AG$64,'5.9 Bus_Sup_Alloc'!$D$11:$D$64,$D17,'5.9 Bus_Sup_Alloc'!$N$11:$N$64,$N17)</f>
        <v>0</v>
      </c>
      <c r="AH17" s="87">
        <f>SUMIFS('5.9 Bus_Sup_Alloc'!AH$11:AH$64,'5.9 Bus_Sup_Alloc'!$D$11:$D$64,$D17,'5.9 Bus_Sup_Alloc'!$N$11:$N$64,$N17)</f>
        <v>0</v>
      </c>
      <c r="AI17" s="87">
        <f>SUMIFS('5.9 Bus_Sup_Alloc'!AI$11:AI$64,'5.9 Bus_Sup_Alloc'!$D$11:$D$64,$D17,'5.9 Bus_Sup_Alloc'!$N$11:$N$64,$N17)</f>
        <v>0</v>
      </c>
    </row>
    <row r="18" spans="1:35">
      <c r="B18" s="425"/>
      <c r="D18" t="s">
        <v>165</v>
      </c>
      <c r="E18" t="s">
        <v>67</v>
      </c>
      <c r="F18" s="425" t="s">
        <v>240</v>
      </c>
      <c r="G18" s="425" t="s">
        <v>2590</v>
      </c>
      <c r="H18" s="425" t="s">
        <v>11</v>
      </c>
      <c r="I18" s="425" t="s">
        <v>1005</v>
      </c>
      <c r="J18" s="425" t="s">
        <v>1</v>
      </c>
      <c r="K18" s="425" t="s">
        <v>2940</v>
      </c>
      <c r="L18" s="426" t="s">
        <v>1010</v>
      </c>
      <c r="M18" s="426" t="s">
        <v>1010</v>
      </c>
      <c r="N18" s="425" t="s">
        <v>118</v>
      </c>
      <c r="O18" s="426" t="s">
        <v>1010</v>
      </c>
      <c r="P18" s="425" t="s">
        <v>216</v>
      </c>
      <c r="AC18" t="s">
        <v>2</v>
      </c>
      <c r="AD18" s="74"/>
      <c r="AE18" s="87">
        <f>SUMIFS('5.9 Bus_Sup_Alloc'!AE$11:AE$64,'5.9 Bus_Sup_Alloc'!$D$11:$D$64,$D18,'5.9 Bus_Sup_Alloc'!$N$11:$N$64,$N18)</f>
        <v>0</v>
      </c>
      <c r="AF18" s="87">
        <f>SUMIFS('5.9 Bus_Sup_Alloc'!AF$11:AF$64,'5.9 Bus_Sup_Alloc'!$D$11:$D$64,$D18,'5.9 Bus_Sup_Alloc'!$N$11:$N$64,$N18)</f>
        <v>0</v>
      </c>
      <c r="AG18" s="87">
        <f>SUMIFS('5.9 Bus_Sup_Alloc'!AG$11:AG$64,'5.9 Bus_Sup_Alloc'!$D$11:$D$64,$D18,'5.9 Bus_Sup_Alloc'!$N$11:$N$64,$N18)</f>
        <v>0</v>
      </c>
      <c r="AH18" s="87">
        <f>SUMIFS('5.9 Bus_Sup_Alloc'!AH$11:AH$64,'5.9 Bus_Sup_Alloc'!$D$11:$D$64,$D18,'5.9 Bus_Sup_Alloc'!$N$11:$N$64,$N18)</f>
        <v>0</v>
      </c>
      <c r="AI18" s="87">
        <f>SUMIFS('5.9 Bus_Sup_Alloc'!AI$11:AI$64,'5.9 Bus_Sup_Alloc'!$D$11:$D$64,$D18,'5.9 Bus_Sup_Alloc'!$N$11:$N$64,$N18)</f>
        <v>0</v>
      </c>
    </row>
    <row r="19" spans="1:35">
      <c r="B19" s="425"/>
      <c r="D19" t="s">
        <v>165</v>
      </c>
      <c r="E19" t="s">
        <v>67</v>
      </c>
      <c r="F19" s="425" t="s">
        <v>240</v>
      </c>
      <c r="G19" s="425" t="s">
        <v>2590</v>
      </c>
      <c r="H19" s="425" t="s">
        <v>11</v>
      </c>
      <c r="I19" s="425" t="s">
        <v>1005</v>
      </c>
      <c r="J19" s="425" t="s">
        <v>1</v>
      </c>
      <c r="K19" s="425" t="s">
        <v>2940</v>
      </c>
      <c r="L19" s="426" t="s">
        <v>1010</v>
      </c>
      <c r="M19" s="426" t="s">
        <v>1010</v>
      </c>
      <c r="N19" s="425" t="s">
        <v>119</v>
      </c>
      <c r="O19" s="426" t="s">
        <v>1010</v>
      </c>
      <c r="P19" s="425" t="s">
        <v>216</v>
      </c>
      <c r="AC19" t="s">
        <v>2</v>
      </c>
      <c r="AD19" s="74"/>
      <c r="AE19" s="87">
        <f>SUMIFS('5.9 Bus_Sup_Alloc'!AE$11:AE$64,'5.9 Bus_Sup_Alloc'!$D$11:$D$64,$D19,'5.9 Bus_Sup_Alloc'!$N$11:$N$64,$N19)</f>
        <v>0</v>
      </c>
      <c r="AF19" s="87">
        <f>SUMIFS('5.9 Bus_Sup_Alloc'!AF$11:AF$64,'5.9 Bus_Sup_Alloc'!$D$11:$D$64,$D19,'5.9 Bus_Sup_Alloc'!$N$11:$N$64,$N19)</f>
        <v>0</v>
      </c>
      <c r="AG19" s="87">
        <f>SUMIFS('5.9 Bus_Sup_Alloc'!AG$11:AG$64,'5.9 Bus_Sup_Alloc'!$D$11:$D$64,$D19,'5.9 Bus_Sup_Alloc'!$N$11:$N$64,$N19)</f>
        <v>0</v>
      </c>
      <c r="AH19" s="87">
        <f>SUMIFS('5.9 Bus_Sup_Alloc'!AH$11:AH$64,'5.9 Bus_Sup_Alloc'!$D$11:$D$64,$D19,'5.9 Bus_Sup_Alloc'!$N$11:$N$64,$N19)</f>
        <v>0</v>
      </c>
      <c r="AI19" s="87">
        <f>SUMIFS('5.9 Bus_Sup_Alloc'!AI$11:AI$64,'5.9 Bus_Sup_Alloc'!$D$11:$D$64,$D19,'5.9 Bus_Sup_Alloc'!$N$11:$N$64,$N19)</f>
        <v>0</v>
      </c>
    </row>
    <row r="20" spans="1:35">
      <c r="B20" s="425"/>
      <c r="D20" t="s">
        <v>165</v>
      </c>
      <c r="E20" t="s">
        <v>67</v>
      </c>
      <c r="F20" s="425" t="s">
        <v>240</v>
      </c>
      <c r="G20" s="425" t="s">
        <v>2590</v>
      </c>
      <c r="H20" s="425" t="s">
        <v>11</v>
      </c>
      <c r="I20" s="425" t="s">
        <v>1005</v>
      </c>
      <c r="J20" s="425" t="s">
        <v>1</v>
      </c>
      <c r="K20" s="425" t="s">
        <v>2940</v>
      </c>
      <c r="L20" s="426" t="s">
        <v>1010</v>
      </c>
      <c r="M20" s="426" t="s">
        <v>1010</v>
      </c>
      <c r="N20" s="425"/>
      <c r="O20" s="426" t="s">
        <v>1010</v>
      </c>
      <c r="P20" s="425" t="s">
        <v>216</v>
      </c>
      <c r="AC20" t="s">
        <v>2</v>
      </c>
      <c r="AD20" s="74"/>
      <c r="AE20" s="73"/>
      <c r="AF20" s="73"/>
      <c r="AG20" s="73"/>
      <c r="AH20" s="73"/>
      <c r="AI20" s="73"/>
    </row>
    <row r="21" spans="1:35">
      <c r="B21" s="425"/>
      <c r="D21" t="s">
        <v>165</v>
      </c>
      <c r="E21" t="s">
        <v>67</v>
      </c>
      <c r="F21" s="425" t="s">
        <v>240</v>
      </c>
      <c r="G21" s="425" t="s">
        <v>2590</v>
      </c>
      <c r="H21" s="425" t="s">
        <v>11</v>
      </c>
      <c r="I21" s="425" t="s">
        <v>1005</v>
      </c>
      <c r="J21" s="425" t="s">
        <v>1</v>
      </c>
      <c r="K21" s="425" t="s">
        <v>2940</v>
      </c>
      <c r="L21" s="426" t="s">
        <v>1010</v>
      </c>
      <c r="M21" s="426" t="s">
        <v>1010</v>
      </c>
      <c r="N21" s="425"/>
      <c r="O21" s="426" t="s">
        <v>1010</v>
      </c>
      <c r="P21" s="425" t="s">
        <v>216</v>
      </c>
      <c r="AC21" t="s">
        <v>2</v>
      </c>
      <c r="AD21" s="74"/>
      <c r="AE21" s="73"/>
      <c r="AF21" s="73"/>
      <c r="AG21" s="73"/>
      <c r="AH21" s="73"/>
      <c r="AI21" s="73"/>
    </row>
    <row r="22" spans="1:35">
      <c r="B22" s="425"/>
      <c r="J22" s="425"/>
      <c r="K22" s="425"/>
      <c r="L22" s="425"/>
      <c r="M22" s="425"/>
      <c r="N22" s="425"/>
    </row>
    <row r="23" spans="1:35" s="1" customFormat="1" ht="13.8">
      <c r="A23" s="64"/>
      <c r="B23" s="72" t="s">
        <v>2524</v>
      </c>
    </row>
    <row r="24" spans="1:35">
      <c r="J24" s="425"/>
      <c r="K24" s="425"/>
      <c r="L24" s="425"/>
      <c r="M24" s="425"/>
      <c r="N24" s="425"/>
    </row>
    <row r="25" spans="1:35">
      <c r="D25" t="s">
        <v>165</v>
      </c>
      <c r="E25" t="s">
        <v>67</v>
      </c>
      <c r="F25" s="425" t="s">
        <v>240</v>
      </c>
      <c r="G25" s="425" t="s">
        <v>2590</v>
      </c>
      <c r="H25" s="425" t="s">
        <v>11</v>
      </c>
      <c r="I25" s="425" t="s">
        <v>1005</v>
      </c>
      <c r="J25" s="425" t="s">
        <v>1</v>
      </c>
      <c r="K25" s="425" t="s">
        <v>2902</v>
      </c>
      <c r="L25" s="426" t="s">
        <v>1010</v>
      </c>
      <c r="M25" s="426" t="s">
        <v>1010</v>
      </c>
      <c r="N25" s="425" t="s">
        <v>120</v>
      </c>
      <c r="O25" s="426" t="s">
        <v>1010</v>
      </c>
      <c r="P25" s="425" t="s">
        <v>216</v>
      </c>
      <c r="AC25" t="s">
        <v>2</v>
      </c>
      <c r="AD25" s="74"/>
      <c r="AE25" s="1314"/>
      <c r="AF25" s="1314"/>
      <c r="AG25" s="1314"/>
      <c r="AH25" s="1314"/>
      <c r="AI25" s="1314"/>
    </row>
    <row r="26" spans="1:35">
      <c r="D26" t="s">
        <v>165</v>
      </c>
      <c r="E26" t="s">
        <v>67</v>
      </c>
      <c r="F26" s="425" t="s">
        <v>240</v>
      </c>
      <c r="G26" s="425" t="s">
        <v>2590</v>
      </c>
      <c r="H26" s="425" t="s">
        <v>11</v>
      </c>
      <c r="I26" s="425" t="s">
        <v>1005</v>
      </c>
      <c r="J26" s="425" t="s">
        <v>1</v>
      </c>
      <c r="K26" s="425" t="s">
        <v>2902</v>
      </c>
      <c r="L26" s="426" t="s">
        <v>1010</v>
      </c>
      <c r="M26" s="426" t="s">
        <v>1010</v>
      </c>
      <c r="N26" s="425" t="s">
        <v>121</v>
      </c>
      <c r="O26" s="426" t="s">
        <v>1010</v>
      </c>
      <c r="P26" s="425" t="s">
        <v>216</v>
      </c>
      <c r="AC26" t="s">
        <v>2</v>
      </c>
      <c r="AD26" s="74"/>
      <c r="AE26" s="1314"/>
      <c r="AF26" s="1314"/>
      <c r="AG26" s="1314"/>
      <c r="AH26" s="1314"/>
      <c r="AI26" s="1314"/>
    </row>
    <row r="27" spans="1:35">
      <c r="D27" t="s">
        <v>165</v>
      </c>
      <c r="E27" t="s">
        <v>67</v>
      </c>
      <c r="F27" s="425" t="s">
        <v>240</v>
      </c>
      <c r="G27" s="425" t="s">
        <v>2590</v>
      </c>
      <c r="H27" s="425" t="s">
        <v>11</v>
      </c>
      <c r="I27" s="425" t="s">
        <v>1005</v>
      </c>
      <c r="J27" s="425" t="s">
        <v>1</v>
      </c>
      <c r="K27" s="425" t="s">
        <v>2902</v>
      </c>
      <c r="L27" s="426" t="s">
        <v>1010</v>
      </c>
      <c r="M27" s="426" t="s">
        <v>1010</v>
      </c>
      <c r="N27" s="425" t="s">
        <v>122</v>
      </c>
      <c r="O27" s="426" t="s">
        <v>1010</v>
      </c>
      <c r="P27" s="425" t="s">
        <v>216</v>
      </c>
      <c r="AC27" t="s">
        <v>2</v>
      </c>
      <c r="AD27" s="74"/>
      <c r="AE27" s="1314"/>
      <c r="AF27" s="1314"/>
      <c r="AG27" s="1314"/>
      <c r="AH27" s="1314"/>
      <c r="AI27" s="1314"/>
    </row>
    <row r="28" spans="1:35">
      <c r="D28" t="s">
        <v>165</v>
      </c>
      <c r="E28" t="s">
        <v>67</v>
      </c>
      <c r="F28" s="425" t="s">
        <v>240</v>
      </c>
      <c r="G28" s="425" t="s">
        <v>2590</v>
      </c>
      <c r="H28" s="425" t="s">
        <v>11</v>
      </c>
      <c r="I28" s="425" t="s">
        <v>1005</v>
      </c>
      <c r="J28" s="425" t="s">
        <v>1</v>
      </c>
      <c r="K28" s="425" t="s">
        <v>2902</v>
      </c>
      <c r="L28" s="426" t="s">
        <v>1010</v>
      </c>
      <c r="M28" s="426" t="s">
        <v>1010</v>
      </c>
      <c r="N28" s="425" t="s">
        <v>123</v>
      </c>
      <c r="O28" s="426" t="s">
        <v>1010</v>
      </c>
      <c r="P28" s="425" t="s">
        <v>216</v>
      </c>
      <c r="AC28" t="s">
        <v>2</v>
      </c>
      <c r="AD28" s="74"/>
      <c r="AE28" s="668"/>
      <c r="AF28" s="668"/>
      <c r="AG28" s="668"/>
      <c r="AH28" s="668"/>
      <c r="AI28" s="668"/>
    </row>
    <row r="29" spans="1:35">
      <c r="D29" t="s">
        <v>165</v>
      </c>
      <c r="E29" t="s">
        <v>67</v>
      </c>
      <c r="F29" s="425" t="s">
        <v>240</v>
      </c>
      <c r="G29" s="425" t="s">
        <v>2590</v>
      </c>
      <c r="H29" s="425" t="s">
        <v>11</v>
      </c>
      <c r="I29" s="425" t="s">
        <v>1005</v>
      </c>
      <c r="J29" s="425" t="s">
        <v>1</v>
      </c>
      <c r="K29" s="425" t="s">
        <v>2902</v>
      </c>
      <c r="L29" s="426" t="s">
        <v>1010</v>
      </c>
      <c r="M29" s="426" t="s">
        <v>1010</v>
      </c>
      <c r="N29" s="425" t="s">
        <v>124</v>
      </c>
      <c r="O29" s="426" t="s">
        <v>1010</v>
      </c>
      <c r="P29" s="425" t="s">
        <v>216</v>
      </c>
      <c r="AC29" t="s">
        <v>2</v>
      </c>
      <c r="AD29" s="74"/>
      <c r="AE29" s="1314"/>
      <c r="AF29" s="1314"/>
      <c r="AG29" s="1314"/>
      <c r="AH29" s="1314"/>
      <c r="AI29" s="1314"/>
    </row>
    <row r="30" spans="1:35">
      <c r="D30" t="s">
        <v>165</v>
      </c>
      <c r="E30" t="s">
        <v>67</v>
      </c>
      <c r="F30" s="425" t="s">
        <v>240</v>
      </c>
      <c r="G30" s="425" t="s">
        <v>2590</v>
      </c>
      <c r="H30" s="425" t="s">
        <v>11</v>
      </c>
      <c r="I30" s="425" t="s">
        <v>1005</v>
      </c>
      <c r="J30" s="425" t="s">
        <v>1</v>
      </c>
      <c r="K30" s="425" t="s">
        <v>2902</v>
      </c>
      <c r="L30" s="426" t="s">
        <v>1010</v>
      </c>
      <c r="M30" s="426" t="s">
        <v>1010</v>
      </c>
      <c r="N30" s="425" t="s">
        <v>125</v>
      </c>
      <c r="O30" s="426" t="s">
        <v>1010</v>
      </c>
      <c r="P30" s="425" t="s">
        <v>216</v>
      </c>
      <c r="AC30" t="s">
        <v>2</v>
      </c>
      <c r="AD30" s="74"/>
      <c r="AE30" s="1314"/>
      <c r="AF30" s="1314"/>
      <c r="AG30" s="1314"/>
      <c r="AH30" s="1314"/>
      <c r="AI30" s="1314"/>
    </row>
    <row r="31" spans="1:35">
      <c r="D31" t="s">
        <v>165</v>
      </c>
      <c r="E31" t="s">
        <v>67</v>
      </c>
      <c r="F31" s="425" t="s">
        <v>240</v>
      </c>
      <c r="G31" s="425" t="s">
        <v>2590</v>
      </c>
      <c r="H31" s="425" t="s">
        <v>11</v>
      </c>
      <c r="I31" s="425" t="s">
        <v>1005</v>
      </c>
      <c r="J31" s="425" t="s">
        <v>1</v>
      </c>
      <c r="K31" s="425" t="s">
        <v>2902</v>
      </c>
      <c r="L31" s="426" t="s">
        <v>1010</v>
      </c>
      <c r="M31" s="426" t="s">
        <v>1010</v>
      </c>
      <c r="N31" s="425" t="s">
        <v>126</v>
      </c>
      <c r="O31" s="426" t="s">
        <v>1010</v>
      </c>
      <c r="P31" s="425" t="s">
        <v>216</v>
      </c>
      <c r="AC31" t="s">
        <v>2</v>
      </c>
      <c r="AD31" s="74"/>
      <c r="AE31" s="668"/>
      <c r="AF31" s="668"/>
      <c r="AG31" s="668"/>
      <c r="AH31" s="668"/>
      <c r="AI31" s="668"/>
    </row>
    <row r="32" spans="1:35">
      <c r="D32" t="s">
        <v>165</v>
      </c>
      <c r="E32" t="s">
        <v>67</v>
      </c>
      <c r="F32" s="425" t="s">
        <v>240</v>
      </c>
      <c r="G32" s="425" t="s">
        <v>2590</v>
      </c>
      <c r="H32" s="425" t="s">
        <v>11</v>
      </c>
      <c r="I32" s="425" t="s">
        <v>1005</v>
      </c>
      <c r="J32" s="425" t="s">
        <v>1</v>
      </c>
      <c r="K32" s="425" t="s">
        <v>2902</v>
      </c>
      <c r="L32" s="426" t="s">
        <v>1010</v>
      </c>
      <c r="M32" s="426" t="s">
        <v>1010</v>
      </c>
      <c r="N32" s="425" t="s">
        <v>127</v>
      </c>
      <c r="O32" s="426" t="s">
        <v>1010</v>
      </c>
      <c r="P32" s="425" t="s">
        <v>216</v>
      </c>
      <c r="AC32" t="s">
        <v>2</v>
      </c>
      <c r="AD32" s="74"/>
      <c r="AE32" s="1314"/>
      <c r="AF32" s="1314"/>
      <c r="AG32" s="1314"/>
      <c r="AH32" s="1314"/>
      <c r="AI32" s="1314"/>
    </row>
    <row r="33" spans="1:35">
      <c r="D33" t="s">
        <v>165</v>
      </c>
      <c r="E33" t="s">
        <v>67</v>
      </c>
      <c r="F33" s="425" t="s">
        <v>240</v>
      </c>
      <c r="G33" s="425" t="s">
        <v>2590</v>
      </c>
      <c r="H33" s="425" t="s">
        <v>11</v>
      </c>
      <c r="I33" s="425" t="s">
        <v>1005</v>
      </c>
      <c r="J33" s="425" t="s">
        <v>1</v>
      </c>
      <c r="K33" s="425" t="s">
        <v>2902</v>
      </c>
      <c r="L33" s="426" t="s">
        <v>1010</v>
      </c>
      <c r="M33" s="426" t="s">
        <v>1010</v>
      </c>
      <c r="N33" s="425" t="s">
        <v>128</v>
      </c>
      <c r="O33" s="426" t="s">
        <v>1010</v>
      </c>
      <c r="P33" s="425" t="s">
        <v>216</v>
      </c>
      <c r="AC33" t="s">
        <v>2</v>
      </c>
      <c r="AD33" s="74"/>
      <c r="AE33" s="1314"/>
      <c r="AF33" s="1314"/>
      <c r="AG33" s="1314"/>
      <c r="AH33" s="1314"/>
      <c r="AI33" s="1314"/>
    </row>
    <row r="34" spans="1:35">
      <c r="D34" t="s">
        <v>165</v>
      </c>
      <c r="E34" t="s">
        <v>67</v>
      </c>
      <c r="F34" s="425" t="s">
        <v>240</v>
      </c>
      <c r="G34" s="425" t="s">
        <v>2590</v>
      </c>
      <c r="H34" s="425" t="s">
        <v>11</v>
      </c>
      <c r="I34" s="425" t="s">
        <v>1005</v>
      </c>
      <c r="J34" s="425" t="s">
        <v>1</v>
      </c>
      <c r="K34" s="425" t="s">
        <v>2902</v>
      </c>
      <c r="L34" s="426" t="s">
        <v>1010</v>
      </c>
      <c r="M34" s="426" t="s">
        <v>1010</v>
      </c>
      <c r="N34" s="425" t="s">
        <v>129</v>
      </c>
      <c r="O34" s="426" t="s">
        <v>1010</v>
      </c>
      <c r="P34" s="425" t="s">
        <v>216</v>
      </c>
      <c r="AC34" t="s">
        <v>2</v>
      </c>
      <c r="AD34" s="74"/>
      <c r="AE34" s="1314"/>
      <c r="AF34" s="1314"/>
      <c r="AG34" s="1314"/>
      <c r="AH34" s="1314"/>
      <c r="AI34" s="1314"/>
    </row>
    <row r="35" spans="1:35">
      <c r="D35" t="s">
        <v>165</v>
      </c>
      <c r="E35" t="s">
        <v>67</v>
      </c>
      <c r="F35" s="425" t="s">
        <v>240</v>
      </c>
      <c r="G35" s="425" t="s">
        <v>2590</v>
      </c>
      <c r="H35" s="425" t="s">
        <v>11</v>
      </c>
      <c r="I35" s="425" t="s">
        <v>1005</v>
      </c>
      <c r="J35" s="425" t="s">
        <v>1</v>
      </c>
      <c r="K35" s="425" t="s">
        <v>2902</v>
      </c>
      <c r="L35" s="426" t="s">
        <v>1010</v>
      </c>
      <c r="M35" s="426" t="s">
        <v>1010</v>
      </c>
      <c r="N35" s="425" t="s">
        <v>130</v>
      </c>
      <c r="O35" s="426" t="s">
        <v>1010</v>
      </c>
      <c r="P35" s="425" t="s">
        <v>216</v>
      </c>
      <c r="AC35" t="s">
        <v>2</v>
      </c>
      <c r="AD35" s="74"/>
      <c r="AE35" s="1314"/>
      <c r="AF35" s="1314"/>
      <c r="AG35" s="1314"/>
      <c r="AH35" s="1314"/>
      <c r="AI35" s="1314"/>
    </row>
    <row r="36" spans="1:35">
      <c r="D36" t="s">
        <v>165</v>
      </c>
      <c r="E36" t="s">
        <v>67</v>
      </c>
      <c r="F36" s="425" t="s">
        <v>240</v>
      </c>
      <c r="G36" s="425" t="s">
        <v>2590</v>
      </c>
      <c r="H36" s="425" t="s">
        <v>11</v>
      </c>
      <c r="I36" s="425" t="s">
        <v>1005</v>
      </c>
      <c r="J36" s="425" t="s">
        <v>1</v>
      </c>
      <c r="K36" s="425" t="s">
        <v>2902</v>
      </c>
      <c r="L36" s="426" t="s">
        <v>1010</v>
      </c>
      <c r="M36" s="426" t="s">
        <v>1010</v>
      </c>
      <c r="N36" s="425" t="s">
        <v>131</v>
      </c>
      <c r="O36" s="426" t="s">
        <v>1010</v>
      </c>
      <c r="P36" s="425" t="s">
        <v>216</v>
      </c>
      <c r="AC36" t="s">
        <v>2</v>
      </c>
      <c r="AD36" s="74"/>
      <c r="AE36" s="1314"/>
      <c r="AF36" s="1314"/>
      <c r="AG36" s="1314"/>
      <c r="AH36" s="1314"/>
      <c r="AI36" s="1314"/>
    </row>
    <row r="37" spans="1:35">
      <c r="D37" t="s">
        <v>165</v>
      </c>
      <c r="E37" t="s">
        <v>67</v>
      </c>
      <c r="F37" s="425" t="s">
        <v>240</v>
      </c>
      <c r="G37" s="425" t="s">
        <v>2590</v>
      </c>
      <c r="H37" s="425" t="s">
        <v>11</v>
      </c>
      <c r="I37" s="425" t="s">
        <v>1005</v>
      </c>
      <c r="J37" s="425" t="s">
        <v>1</v>
      </c>
      <c r="K37" s="425" t="s">
        <v>2902</v>
      </c>
      <c r="L37" s="426" t="s">
        <v>1010</v>
      </c>
      <c r="M37" s="426" t="s">
        <v>1010</v>
      </c>
      <c r="N37" s="425"/>
      <c r="O37" s="426" t="s">
        <v>1010</v>
      </c>
      <c r="P37" s="425" t="s">
        <v>216</v>
      </c>
      <c r="AC37" t="s">
        <v>2</v>
      </c>
      <c r="AD37" s="74"/>
      <c r="AE37" s="73"/>
      <c r="AF37" s="73"/>
      <c r="AG37" s="73"/>
      <c r="AH37" s="73"/>
      <c r="AI37" s="73"/>
    </row>
    <row r="38" spans="1:35">
      <c r="D38" t="s">
        <v>165</v>
      </c>
      <c r="E38" t="s">
        <v>67</v>
      </c>
      <c r="F38" s="425" t="s">
        <v>240</v>
      </c>
      <c r="G38" s="425" t="s">
        <v>2590</v>
      </c>
      <c r="H38" s="425" t="s">
        <v>11</v>
      </c>
      <c r="I38" s="425" t="s">
        <v>1005</v>
      </c>
      <c r="J38" s="425" t="s">
        <v>1</v>
      </c>
      <c r="K38" s="425" t="s">
        <v>2902</v>
      </c>
      <c r="L38" s="426" t="s">
        <v>1010</v>
      </c>
      <c r="M38" s="426" t="s">
        <v>1010</v>
      </c>
      <c r="N38" s="425"/>
      <c r="O38" s="426" t="s">
        <v>1010</v>
      </c>
      <c r="P38" s="425" t="s">
        <v>216</v>
      </c>
      <c r="AC38" t="s">
        <v>2</v>
      </c>
      <c r="AD38" s="74"/>
      <c r="AE38" s="73"/>
      <c r="AF38" s="73"/>
      <c r="AG38" s="73"/>
      <c r="AH38" s="73"/>
      <c r="AI38" s="73"/>
    </row>
    <row r="39" spans="1:35">
      <c r="D39" t="s">
        <v>165</v>
      </c>
      <c r="E39" t="s">
        <v>67</v>
      </c>
      <c r="F39" s="425" t="s">
        <v>240</v>
      </c>
      <c r="G39" s="425" t="s">
        <v>2590</v>
      </c>
      <c r="H39" s="425" t="s">
        <v>11</v>
      </c>
      <c r="I39" s="425" t="s">
        <v>1005</v>
      </c>
      <c r="J39" s="425" t="s">
        <v>1</v>
      </c>
      <c r="K39" s="425" t="s">
        <v>2902</v>
      </c>
      <c r="L39" s="426" t="s">
        <v>1010</v>
      </c>
      <c r="M39" s="426" t="s">
        <v>1010</v>
      </c>
      <c r="N39" s="425"/>
      <c r="O39" s="426" t="s">
        <v>1010</v>
      </c>
      <c r="P39" s="425" t="s">
        <v>216</v>
      </c>
      <c r="AC39" t="s">
        <v>2</v>
      </c>
      <c r="AD39" s="74"/>
      <c r="AE39" s="73"/>
      <c r="AF39" s="73"/>
      <c r="AG39" s="73"/>
      <c r="AH39" s="73"/>
      <c r="AI39" s="73"/>
    </row>
    <row r="41" spans="1:35">
      <c r="AE41" s="71"/>
      <c r="AF41" s="71"/>
      <c r="AG41" s="71"/>
      <c r="AH41" s="71"/>
      <c r="AI41" s="71"/>
    </row>
    <row r="42" spans="1:35" s="1" customFormat="1" ht="13.8">
      <c r="A42" s="64"/>
      <c r="B42" s="72" t="s">
        <v>133</v>
      </c>
    </row>
    <row r="44" spans="1:35">
      <c r="D44" t="s">
        <v>165</v>
      </c>
      <c r="E44" t="s">
        <v>67</v>
      </c>
      <c r="F44" s="425" t="s">
        <v>240</v>
      </c>
      <c r="G44" s="425" t="s">
        <v>2590</v>
      </c>
      <c r="H44" s="425" t="s">
        <v>11</v>
      </c>
      <c r="I44" s="425" t="s">
        <v>1005</v>
      </c>
      <c r="J44" s="425" t="s">
        <v>1</v>
      </c>
      <c r="K44" s="425" t="s">
        <v>2904</v>
      </c>
      <c r="L44" s="426" t="s">
        <v>1010</v>
      </c>
      <c r="M44" s="426" t="s">
        <v>1010</v>
      </c>
      <c r="N44" s="425" t="s">
        <v>158</v>
      </c>
      <c r="O44" s="426" t="s">
        <v>1010</v>
      </c>
      <c r="P44" s="425" t="s">
        <v>216</v>
      </c>
      <c r="AC44" t="s">
        <v>2</v>
      </c>
      <c r="AD44" s="74"/>
      <c r="AE44" s="668"/>
      <c r="AF44" s="668"/>
      <c r="AG44" s="668"/>
      <c r="AH44" s="668"/>
      <c r="AI44" s="668"/>
    </row>
    <row r="45" spans="1:35">
      <c r="D45" t="s">
        <v>165</v>
      </c>
      <c r="E45" t="s">
        <v>67</v>
      </c>
      <c r="F45" s="425" t="s">
        <v>240</v>
      </c>
      <c r="G45" s="425" t="s">
        <v>2590</v>
      </c>
      <c r="H45" s="425" t="s">
        <v>11</v>
      </c>
      <c r="I45" s="425" t="s">
        <v>1005</v>
      </c>
      <c r="J45" s="425" t="s">
        <v>1</v>
      </c>
      <c r="K45" s="425"/>
      <c r="L45" s="426"/>
      <c r="M45" s="426" t="s">
        <v>1010</v>
      </c>
      <c r="N45" s="425"/>
      <c r="O45" s="426" t="s">
        <v>1010</v>
      </c>
      <c r="P45" s="425" t="s">
        <v>216</v>
      </c>
      <c r="AC45" t="s">
        <v>2</v>
      </c>
      <c r="AD45" s="74"/>
      <c r="AE45" s="73"/>
      <c r="AF45" s="73"/>
      <c r="AG45" s="73"/>
      <c r="AH45" s="73"/>
      <c r="AI45" s="73"/>
    </row>
    <row r="46" spans="1:35">
      <c r="J46" s="425"/>
      <c r="K46" s="425"/>
      <c r="L46" s="425"/>
      <c r="M46" s="425"/>
      <c r="N46" s="425"/>
      <c r="AE46" s="71"/>
      <c r="AF46" s="71"/>
      <c r="AG46" s="71"/>
      <c r="AH46" s="71"/>
      <c r="AI46" s="71"/>
    </row>
    <row r="47" spans="1:35" s="1" customFormat="1" ht="13.8">
      <c r="A47" s="64"/>
      <c r="B47" s="72" t="s">
        <v>135</v>
      </c>
    </row>
    <row r="48" spans="1:35" s="425" customFormat="1"/>
    <row r="49" spans="1:37" s="1" customFormat="1">
      <c r="A49" s="64"/>
      <c r="B49" s="425"/>
      <c r="C49" s="1" t="s">
        <v>3074</v>
      </c>
    </row>
    <row r="50" spans="1:37" s="425" customFormat="1"/>
    <row r="51" spans="1:37" s="425" customFormat="1">
      <c r="D51" s="425" t="s">
        <v>165</v>
      </c>
      <c r="E51" s="425" t="s">
        <v>136</v>
      </c>
      <c r="F51" s="425" t="s">
        <v>240</v>
      </c>
      <c r="G51" s="425" t="s">
        <v>2590</v>
      </c>
      <c r="H51" s="425" t="s">
        <v>11</v>
      </c>
      <c r="I51" s="425" t="s">
        <v>137</v>
      </c>
      <c r="J51" s="425" t="s">
        <v>1</v>
      </c>
      <c r="K51" s="425" t="s">
        <v>140</v>
      </c>
      <c r="O51" s="426" t="s">
        <v>1010</v>
      </c>
      <c r="P51" s="425" t="s">
        <v>2700</v>
      </c>
      <c r="AC51" s="425" t="s">
        <v>2</v>
      </c>
      <c r="AD51" s="74"/>
      <c r="AE51" s="668"/>
      <c r="AF51" s="668"/>
      <c r="AG51" s="668"/>
      <c r="AH51" s="668"/>
      <c r="AI51" s="668"/>
      <c r="AK51" s="93"/>
    </row>
    <row r="52" spans="1:37" s="425" customFormat="1">
      <c r="D52" s="425" t="s">
        <v>165</v>
      </c>
      <c r="E52" s="425" t="s">
        <v>136</v>
      </c>
      <c r="F52" s="425" t="s">
        <v>240</v>
      </c>
      <c r="G52" s="425" t="s">
        <v>2590</v>
      </c>
      <c r="H52" s="425" t="s">
        <v>11</v>
      </c>
      <c r="I52" s="425" t="s">
        <v>137</v>
      </c>
      <c r="J52" s="425" t="s">
        <v>1</v>
      </c>
      <c r="K52" s="425" t="s">
        <v>159</v>
      </c>
      <c r="O52" s="426" t="s">
        <v>1010</v>
      </c>
      <c r="P52" s="425" t="s">
        <v>2699</v>
      </c>
      <c r="AC52" s="425" t="s">
        <v>2</v>
      </c>
      <c r="AD52" s="74"/>
      <c r="AE52" s="668"/>
      <c r="AF52" s="668"/>
      <c r="AG52" s="668"/>
      <c r="AH52" s="668"/>
      <c r="AI52" s="668"/>
      <c r="AK52" s="93"/>
    </row>
    <row r="53" spans="1:37" s="425" customFormat="1">
      <c r="O53" s="426"/>
      <c r="AD53" s="74"/>
      <c r="AE53" s="1313"/>
      <c r="AF53" s="1313"/>
      <c r="AG53" s="1313"/>
      <c r="AH53" s="1313"/>
      <c r="AI53" s="1313"/>
      <c r="AK53" s="93"/>
    </row>
    <row r="54" spans="1:37" s="425" customFormat="1">
      <c r="O54" s="426"/>
      <c r="AD54" s="74"/>
      <c r="AE54" s="1313"/>
      <c r="AF54" s="1313"/>
      <c r="AG54" s="1313"/>
      <c r="AH54" s="1313"/>
      <c r="AI54" s="1313"/>
      <c r="AK54" s="93"/>
    </row>
    <row r="55" spans="1:37" s="425" customFormat="1">
      <c r="O55" s="426"/>
      <c r="AD55" s="74"/>
      <c r="AE55" s="1313"/>
      <c r="AF55" s="1313"/>
      <c r="AG55" s="1313"/>
      <c r="AH55" s="1313"/>
      <c r="AI55" s="1313"/>
      <c r="AK55" s="93"/>
    </row>
    <row r="56" spans="1:37" s="425" customFormat="1">
      <c r="K56" s="1268"/>
      <c r="O56" s="426"/>
      <c r="AD56" s="74"/>
      <c r="AE56" s="1313"/>
      <c r="AF56" s="1313"/>
      <c r="AG56" s="1313"/>
      <c r="AH56" s="1313"/>
      <c r="AI56" s="1313"/>
      <c r="AK56" s="93"/>
    </row>
    <row r="57" spans="1:37" s="425" customFormat="1">
      <c r="O57" s="426"/>
      <c r="AD57" s="74"/>
      <c r="AE57" s="1312"/>
      <c r="AF57" s="1312"/>
      <c r="AG57" s="1312"/>
      <c r="AH57" s="1312"/>
      <c r="AI57" s="1312"/>
      <c r="AK57" s="93"/>
    </row>
    <row r="58" spans="1:37" s="1" customFormat="1">
      <c r="A58" s="64"/>
      <c r="B58" s="425"/>
      <c r="C58" s="1" t="s">
        <v>3077</v>
      </c>
    </row>
    <row r="59" spans="1:37" s="425" customFormat="1">
      <c r="O59" s="426"/>
      <c r="AD59" s="74"/>
      <c r="AE59" s="1312"/>
      <c r="AF59" s="1312"/>
      <c r="AG59" s="1312"/>
      <c r="AH59" s="1312"/>
      <c r="AI59" s="1312"/>
      <c r="AK59" s="93"/>
    </row>
    <row r="60" spans="1:37" s="425" customFormat="1">
      <c r="D60" s="425" t="s">
        <v>165</v>
      </c>
      <c r="E60" s="425" t="s">
        <v>136</v>
      </c>
      <c r="F60" s="425" t="s">
        <v>240</v>
      </c>
      <c r="G60" s="425" t="s">
        <v>2590</v>
      </c>
      <c r="H60" s="425" t="s">
        <v>11</v>
      </c>
      <c r="I60" s="425" t="s">
        <v>137</v>
      </c>
      <c r="J60" s="425" t="s">
        <v>1</v>
      </c>
      <c r="K60" s="425" t="s">
        <v>1429</v>
      </c>
      <c r="O60" s="426" t="s">
        <v>1010</v>
      </c>
      <c r="AC60" s="425" t="s">
        <v>2</v>
      </c>
      <c r="AD60" s="74"/>
      <c r="AE60" s="668"/>
      <c r="AF60" s="668"/>
      <c r="AG60" s="668"/>
      <c r="AH60" s="668"/>
      <c r="AI60" s="668"/>
      <c r="AK60" s="93"/>
    </row>
    <row r="61" spans="1:37" s="425" customFormat="1">
      <c r="D61" s="425" t="s">
        <v>165</v>
      </c>
      <c r="E61" s="425" t="s">
        <v>136</v>
      </c>
      <c r="F61" s="425" t="s">
        <v>240</v>
      </c>
      <c r="G61" s="425" t="s">
        <v>2590</v>
      </c>
      <c r="H61" s="425" t="s">
        <v>11</v>
      </c>
      <c r="I61" s="425" t="s">
        <v>137</v>
      </c>
      <c r="J61" s="425" t="s">
        <v>1</v>
      </c>
      <c r="K61" s="425" t="s">
        <v>1430</v>
      </c>
      <c r="O61" s="426" t="s">
        <v>1010</v>
      </c>
      <c r="P61" s="425" t="s">
        <v>1430</v>
      </c>
      <c r="AC61" s="425" t="s">
        <v>2</v>
      </c>
      <c r="AD61" s="74"/>
      <c r="AE61" s="668"/>
      <c r="AF61" s="668"/>
      <c r="AG61" s="668"/>
      <c r="AH61" s="668"/>
      <c r="AI61" s="668"/>
      <c r="AK61" s="93"/>
    </row>
    <row r="62" spans="1:37" s="425" customFormat="1">
      <c r="D62" s="425" t="s">
        <v>165</v>
      </c>
      <c r="E62" s="425" t="s">
        <v>136</v>
      </c>
      <c r="F62" s="425" t="s">
        <v>240</v>
      </c>
      <c r="G62" s="425" t="s">
        <v>2590</v>
      </c>
      <c r="H62" s="425" t="s">
        <v>11</v>
      </c>
      <c r="I62" s="425" t="s">
        <v>137</v>
      </c>
      <c r="J62" s="425" t="s">
        <v>1</v>
      </c>
      <c r="K62" s="425" t="s">
        <v>1431</v>
      </c>
      <c r="O62" s="426" t="s">
        <v>1010</v>
      </c>
      <c r="AC62" s="425" t="s">
        <v>2</v>
      </c>
      <c r="AD62" s="74"/>
      <c r="AE62" s="668"/>
      <c r="AF62" s="668"/>
      <c r="AG62" s="668"/>
      <c r="AH62" s="668"/>
      <c r="AI62" s="668"/>
      <c r="AK62" s="93"/>
    </row>
    <row r="63" spans="1:37" s="425" customFormat="1">
      <c r="D63" s="425" t="s">
        <v>165</v>
      </c>
      <c r="E63" s="425" t="s">
        <v>136</v>
      </c>
      <c r="F63" s="425" t="s">
        <v>240</v>
      </c>
      <c r="G63" s="425" t="s">
        <v>2590</v>
      </c>
      <c r="H63" s="425" t="s">
        <v>11</v>
      </c>
      <c r="I63" s="425" t="s">
        <v>137</v>
      </c>
      <c r="J63" s="425" t="s">
        <v>1</v>
      </c>
      <c r="K63" s="425" t="s">
        <v>1433</v>
      </c>
      <c r="O63" s="426" t="s">
        <v>1010</v>
      </c>
      <c r="P63" s="425" t="s">
        <v>2707</v>
      </c>
      <c r="AC63" s="425" t="s">
        <v>2</v>
      </c>
      <c r="AD63" s="74"/>
      <c r="AE63" s="668"/>
      <c r="AF63" s="668"/>
      <c r="AG63" s="668"/>
      <c r="AH63" s="668"/>
      <c r="AI63" s="668"/>
      <c r="AK63" s="93"/>
    </row>
    <row r="64" spans="1:37" s="425" customFormat="1">
      <c r="O64" s="426"/>
      <c r="AD64" s="74"/>
      <c r="AE64" s="1312"/>
      <c r="AF64" s="1312"/>
      <c r="AG64" s="1312"/>
      <c r="AH64" s="1312"/>
      <c r="AI64" s="1312"/>
      <c r="AK64" s="93"/>
    </row>
    <row r="65" spans="1:37" s="1" customFormat="1">
      <c r="A65" s="64"/>
      <c r="B65" s="425"/>
    </row>
    <row r="66" spans="1:37" s="1312" customFormat="1">
      <c r="B66" s="58"/>
    </row>
    <row r="67" spans="1:37" s="425" customFormat="1">
      <c r="O67" s="426"/>
      <c r="AD67" s="74"/>
      <c r="AE67" s="1313"/>
      <c r="AF67" s="1313"/>
      <c r="AG67" s="1313"/>
      <c r="AH67" s="1313"/>
      <c r="AI67" s="1313"/>
      <c r="AK67" s="93"/>
    </row>
    <row r="68" spans="1:37" s="425" customFormat="1">
      <c r="AD68" s="74"/>
      <c r="AE68" s="669"/>
      <c r="AF68" s="669"/>
      <c r="AG68" s="669"/>
      <c r="AH68" s="669"/>
      <c r="AI68" s="669"/>
      <c r="AK68" s="93"/>
    </row>
    <row r="69" spans="1:37" s="1" customFormat="1">
      <c r="A69" s="64"/>
      <c r="B69" s="425"/>
    </row>
    <row r="70" spans="1:37" s="1312" customFormat="1">
      <c r="B70" s="58"/>
    </row>
    <row r="71" spans="1:37" s="425" customFormat="1">
      <c r="O71" s="426"/>
      <c r="AD71" s="74"/>
      <c r="AE71" s="1313"/>
      <c r="AF71" s="1313"/>
      <c r="AG71" s="1313"/>
      <c r="AH71" s="1313"/>
      <c r="AI71" s="1313"/>
      <c r="AK71" s="93"/>
    </row>
    <row r="72" spans="1:37" s="425" customFormat="1">
      <c r="AD72" s="74"/>
      <c r="AE72" s="669"/>
      <c r="AF72" s="669"/>
      <c r="AG72" s="669"/>
      <c r="AH72" s="669"/>
      <c r="AI72" s="669"/>
      <c r="AK72" s="93"/>
    </row>
    <row r="73" spans="1:37" s="1" customFormat="1" ht="17.399999999999999">
      <c r="A73" s="2" t="s">
        <v>62</v>
      </c>
      <c r="B73" s="2"/>
    </row>
    <row r="75" spans="1:37" s="1" customFormat="1" ht="13.8">
      <c r="A75" s="64"/>
      <c r="B75" s="72" t="s">
        <v>2523</v>
      </c>
    </row>
    <row r="76" spans="1:37">
      <c r="B76" s="425"/>
    </row>
    <row r="77" spans="1:37">
      <c r="B77" s="425"/>
      <c r="D77" t="s">
        <v>165</v>
      </c>
      <c r="E77" t="s">
        <v>67</v>
      </c>
      <c r="F77" s="425" t="s">
        <v>240</v>
      </c>
      <c r="G77" s="425" t="s">
        <v>2918</v>
      </c>
      <c r="H77" s="425" t="s">
        <v>11</v>
      </c>
      <c r="I77" s="425" t="s">
        <v>1005</v>
      </c>
      <c r="J77" s="425" t="s">
        <v>1</v>
      </c>
      <c r="K77" s="425" t="s">
        <v>2940</v>
      </c>
      <c r="L77" s="426" t="s">
        <v>1010</v>
      </c>
      <c r="M77" s="426" t="s">
        <v>1010</v>
      </c>
      <c r="N77" s="425" t="s">
        <v>113</v>
      </c>
      <c r="O77" s="426" t="s">
        <v>1010</v>
      </c>
      <c r="P77" s="425" t="s">
        <v>216</v>
      </c>
      <c r="AC77" t="s">
        <v>2</v>
      </c>
      <c r="AD77" s="74"/>
      <c r="AE77" s="87">
        <f>SUMIFS('5.9 Bus_Sup_Alloc'!$AE$76:$AE$129,'5.9 Bus_Sup_Alloc'!$D$76:$D$129,$D77,'5.9 Bus_Sup_Alloc'!$L$76:$L$129,$L77)</f>
        <v>0</v>
      </c>
      <c r="AF77" s="87">
        <f>SUMIFS('5.9 Bus_Sup_Alloc'!$AE$76:$AE$129,'5.9 Bus_Sup_Alloc'!$D$76:$D$129,$D77,'5.9 Bus_Sup_Alloc'!$L$76:$L$129,$L77)</f>
        <v>0</v>
      </c>
      <c r="AG77" s="87">
        <f>SUMIFS('5.9 Bus_Sup_Alloc'!$AE$76:$AE$129,'5.9 Bus_Sup_Alloc'!$D$76:$D$129,$D77,'5.9 Bus_Sup_Alloc'!$L$76:$L$129,$L77)</f>
        <v>0</v>
      </c>
      <c r="AH77" s="87">
        <f>SUMIFS('5.9 Bus_Sup_Alloc'!$AE$76:$AE$129,'5.9 Bus_Sup_Alloc'!$D$76:$D$129,$D77,'5.9 Bus_Sup_Alloc'!$L$76:$L$129,$L77)</f>
        <v>0</v>
      </c>
      <c r="AI77" s="87">
        <f>SUMIFS('5.9 Bus_Sup_Alloc'!$AE$76:$AE$129,'5.9 Bus_Sup_Alloc'!$D$76:$D$129,$D77,'5.9 Bus_Sup_Alloc'!$L$76:$L$129,$L77)</f>
        <v>0</v>
      </c>
    </row>
    <row r="78" spans="1:37">
      <c r="B78" s="425"/>
      <c r="D78" t="s">
        <v>165</v>
      </c>
      <c r="E78" t="s">
        <v>67</v>
      </c>
      <c r="F78" s="425" t="s">
        <v>240</v>
      </c>
      <c r="G78" s="425" t="s">
        <v>2918</v>
      </c>
      <c r="H78" s="425" t="s">
        <v>11</v>
      </c>
      <c r="I78" s="425" t="s">
        <v>1005</v>
      </c>
      <c r="J78" s="425" t="s">
        <v>1</v>
      </c>
      <c r="K78" s="425" t="s">
        <v>2940</v>
      </c>
      <c r="L78" s="426" t="s">
        <v>1010</v>
      </c>
      <c r="M78" s="426" t="s">
        <v>1010</v>
      </c>
      <c r="N78" s="425" t="s">
        <v>114</v>
      </c>
      <c r="O78" s="426" t="s">
        <v>1010</v>
      </c>
      <c r="P78" s="425" t="s">
        <v>216</v>
      </c>
      <c r="AC78" t="s">
        <v>2</v>
      </c>
      <c r="AD78" s="74"/>
      <c r="AE78" s="87">
        <f>SUMIFS('5.9 Bus_Sup_Alloc'!$AE$76:$AE$129,'5.9 Bus_Sup_Alloc'!$D$76:$D$129,$D78,'5.9 Bus_Sup_Alloc'!$L$76:$L$129,$L78)</f>
        <v>0</v>
      </c>
      <c r="AF78" s="87">
        <f>SUMIFS('5.9 Bus_Sup_Alloc'!$AE$76:$AE$129,'5.9 Bus_Sup_Alloc'!$D$76:$D$129,$D78,'5.9 Bus_Sup_Alloc'!$L$76:$L$129,$L78)</f>
        <v>0</v>
      </c>
      <c r="AG78" s="87">
        <f>SUMIFS('5.9 Bus_Sup_Alloc'!$AE$76:$AE$129,'5.9 Bus_Sup_Alloc'!$D$76:$D$129,$D78,'5.9 Bus_Sup_Alloc'!$L$76:$L$129,$L78)</f>
        <v>0</v>
      </c>
      <c r="AH78" s="87">
        <f>SUMIFS('5.9 Bus_Sup_Alloc'!$AE$76:$AE$129,'5.9 Bus_Sup_Alloc'!$D$76:$D$129,$D78,'5.9 Bus_Sup_Alloc'!$L$76:$L$129,$L78)</f>
        <v>0</v>
      </c>
      <c r="AI78" s="87">
        <f>SUMIFS('5.9 Bus_Sup_Alloc'!$AE$76:$AE$129,'5.9 Bus_Sup_Alloc'!$D$76:$D$129,$D78,'5.9 Bus_Sup_Alloc'!$L$76:$L$129,$L78)</f>
        <v>0</v>
      </c>
    </row>
    <row r="79" spans="1:37">
      <c r="B79" s="425"/>
      <c r="D79" t="s">
        <v>165</v>
      </c>
      <c r="E79" t="s">
        <v>67</v>
      </c>
      <c r="F79" s="425" t="s">
        <v>240</v>
      </c>
      <c r="G79" s="425" t="s">
        <v>2918</v>
      </c>
      <c r="H79" s="425" t="s">
        <v>11</v>
      </c>
      <c r="I79" s="425" t="s">
        <v>1005</v>
      </c>
      <c r="J79" s="425" t="s">
        <v>1</v>
      </c>
      <c r="K79" s="425" t="s">
        <v>2940</v>
      </c>
      <c r="L79" s="426" t="s">
        <v>1010</v>
      </c>
      <c r="M79" s="426" t="s">
        <v>1010</v>
      </c>
      <c r="N79" s="425" t="s">
        <v>115</v>
      </c>
      <c r="O79" s="426" t="s">
        <v>1010</v>
      </c>
      <c r="P79" s="425" t="s">
        <v>216</v>
      </c>
      <c r="AC79" t="s">
        <v>2</v>
      </c>
      <c r="AD79" s="74"/>
      <c r="AE79" s="87">
        <f>SUMIFS('5.9 Bus_Sup_Alloc'!$AE$76:$AE$129,'5.9 Bus_Sup_Alloc'!$D$76:$D$129,$D79,'5.9 Bus_Sup_Alloc'!$L$76:$L$129,$L79)</f>
        <v>0</v>
      </c>
      <c r="AF79" s="87">
        <f>SUMIFS('5.9 Bus_Sup_Alloc'!$AE$76:$AE$129,'5.9 Bus_Sup_Alloc'!$D$76:$D$129,$D79,'5.9 Bus_Sup_Alloc'!$L$76:$L$129,$L79)</f>
        <v>0</v>
      </c>
      <c r="AG79" s="87">
        <f>SUMIFS('5.9 Bus_Sup_Alloc'!$AE$76:$AE$129,'5.9 Bus_Sup_Alloc'!$D$76:$D$129,$D79,'5.9 Bus_Sup_Alloc'!$L$76:$L$129,$L79)</f>
        <v>0</v>
      </c>
      <c r="AH79" s="87">
        <f>SUMIFS('5.9 Bus_Sup_Alloc'!$AE$76:$AE$129,'5.9 Bus_Sup_Alloc'!$D$76:$D$129,$D79,'5.9 Bus_Sup_Alloc'!$L$76:$L$129,$L79)</f>
        <v>0</v>
      </c>
      <c r="AI79" s="87">
        <f>SUMIFS('5.9 Bus_Sup_Alloc'!$AE$76:$AE$129,'5.9 Bus_Sup_Alloc'!$D$76:$D$129,$D79,'5.9 Bus_Sup_Alloc'!$L$76:$L$129,$L79)</f>
        <v>0</v>
      </c>
    </row>
    <row r="80" spans="1:37">
      <c r="B80" s="425"/>
      <c r="D80" t="s">
        <v>165</v>
      </c>
      <c r="E80" t="s">
        <v>67</v>
      </c>
      <c r="F80" s="425" t="s">
        <v>240</v>
      </c>
      <c r="G80" s="425" t="s">
        <v>2918</v>
      </c>
      <c r="H80" s="425" t="s">
        <v>11</v>
      </c>
      <c r="I80" s="425" t="s">
        <v>1005</v>
      </c>
      <c r="J80" s="425" t="s">
        <v>1</v>
      </c>
      <c r="K80" s="425" t="s">
        <v>2940</v>
      </c>
      <c r="L80" s="426" t="s">
        <v>1010</v>
      </c>
      <c r="M80" s="426" t="s">
        <v>1010</v>
      </c>
      <c r="N80" s="425" t="s">
        <v>116</v>
      </c>
      <c r="O80" s="426" t="s">
        <v>1010</v>
      </c>
      <c r="P80" s="425" t="s">
        <v>216</v>
      </c>
      <c r="AC80" t="s">
        <v>2</v>
      </c>
      <c r="AD80" s="74"/>
      <c r="AE80" s="87">
        <f>SUMIFS('5.9 Bus_Sup_Alloc'!$AE$76:$AE$129,'5.9 Bus_Sup_Alloc'!$D$76:$D$129,$D80,'5.9 Bus_Sup_Alloc'!$L$76:$L$129,$L80)</f>
        <v>0</v>
      </c>
      <c r="AF80" s="87">
        <f>SUMIFS('5.9 Bus_Sup_Alloc'!$AE$76:$AE$129,'5.9 Bus_Sup_Alloc'!$D$76:$D$129,$D80,'5.9 Bus_Sup_Alloc'!$L$76:$L$129,$L80)</f>
        <v>0</v>
      </c>
      <c r="AG80" s="87">
        <f>SUMIFS('5.9 Bus_Sup_Alloc'!$AE$76:$AE$129,'5.9 Bus_Sup_Alloc'!$D$76:$D$129,$D80,'5.9 Bus_Sup_Alloc'!$L$76:$L$129,$L80)</f>
        <v>0</v>
      </c>
      <c r="AH80" s="87">
        <f>SUMIFS('5.9 Bus_Sup_Alloc'!$AE$76:$AE$129,'5.9 Bus_Sup_Alloc'!$D$76:$D$129,$D80,'5.9 Bus_Sup_Alloc'!$L$76:$L$129,$L80)</f>
        <v>0</v>
      </c>
      <c r="AI80" s="87">
        <f>SUMIFS('5.9 Bus_Sup_Alloc'!$AE$76:$AE$129,'5.9 Bus_Sup_Alloc'!$D$76:$D$129,$D80,'5.9 Bus_Sup_Alloc'!$L$76:$L$129,$L80)</f>
        <v>0</v>
      </c>
    </row>
    <row r="81" spans="1:35">
      <c r="B81" s="425"/>
      <c r="D81" t="s">
        <v>165</v>
      </c>
      <c r="E81" t="s">
        <v>67</v>
      </c>
      <c r="F81" s="425" t="s">
        <v>240</v>
      </c>
      <c r="G81" s="425" t="s">
        <v>2918</v>
      </c>
      <c r="H81" s="425" t="s">
        <v>11</v>
      </c>
      <c r="I81" s="425" t="s">
        <v>1005</v>
      </c>
      <c r="J81" s="425" t="s">
        <v>1</v>
      </c>
      <c r="K81" s="425" t="s">
        <v>2940</v>
      </c>
      <c r="L81" s="426" t="s">
        <v>1010</v>
      </c>
      <c r="M81" s="426" t="s">
        <v>1010</v>
      </c>
      <c r="N81" s="425" t="s">
        <v>117</v>
      </c>
      <c r="O81" s="426" t="s">
        <v>1010</v>
      </c>
      <c r="P81" s="425" t="s">
        <v>216</v>
      </c>
      <c r="AC81" t="s">
        <v>2</v>
      </c>
      <c r="AD81" s="74"/>
      <c r="AE81" s="87">
        <f>SUMIFS('5.9 Bus_Sup_Alloc'!$AE$76:$AE$129,'5.9 Bus_Sup_Alloc'!$D$76:$D$129,$D81,'5.9 Bus_Sup_Alloc'!$L$76:$L$129,$L81)</f>
        <v>0</v>
      </c>
      <c r="AF81" s="87">
        <f>SUMIFS('5.9 Bus_Sup_Alloc'!$AE$76:$AE$129,'5.9 Bus_Sup_Alloc'!$D$76:$D$129,$D81,'5.9 Bus_Sup_Alloc'!$L$76:$L$129,$L81)</f>
        <v>0</v>
      </c>
      <c r="AG81" s="87">
        <f>SUMIFS('5.9 Bus_Sup_Alloc'!$AE$76:$AE$129,'5.9 Bus_Sup_Alloc'!$D$76:$D$129,$D81,'5.9 Bus_Sup_Alloc'!$L$76:$L$129,$L81)</f>
        <v>0</v>
      </c>
      <c r="AH81" s="87">
        <f>SUMIFS('5.9 Bus_Sup_Alloc'!$AE$76:$AE$129,'5.9 Bus_Sup_Alloc'!$D$76:$D$129,$D81,'5.9 Bus_Sup_Alloc'!$L$76:$L$129,$L81)</f>
        <v>0</v>
      </c>
      <c r="AI81" s="87">
        <f>SUMIFS('5.9 Bus_Sup_Alloc'!$AE$76:$AE$129,'5.9 Bus_Sup_Alloc'!$D$76:$D$129,$D81,'5.9 Bus_Sup_Alloc'!$L$76:$L$129,$L81)</f>
        <v>0</v>
      </c>
    </row>
    <row r="82" spans="1:35">
      <c r="B82" s="425"/>
      <c r="D82" t="s">
        <v>165</v>
      </c>
      <c r="E82" t="s">
        <v>67</v>
      </c>
      <c r="F82" s="425" t="s">
        <v>240</v>
      </c>
      <c r="G82" s="425" t="s">
        <v>2918</v>
      </c>
      <c r="H82" s="425" t="s">
        <v>11</v>
      </c>
      <c r="I82" s="425" t="s">
        <v>1005</v>
      </c>
      <c r="J82" s="425" t="s">
        <v>1</v>
      </c>
      <c r="K82" s="425" t="s">
        <v>2940</v>
      </c>
      <c r="L82" s="426" t="s">
        <v>1010</v>
      </c>
      <c r="M82" s="426" t="s">
        <v>1010</v>
      </c>
      <c r="N82" s="425" t="s">
        <v>118</v>
      </c>
      <c r="O82" s="426" t="s">
        <v>1010</v>
      </c>
      <c r="P82" s="425" t="s">
        <v>216</v>
      </c>
      <c r="AC82" t="s">
        <v>2</v>
      </c>
      <c r="AD82" s="74"/>
      <c r="AE82" s="87">
        <f>SUMIFS('5.9 Bus_Sup_Alloc'!$AE$76:$AE$129,'5.9 Bus_Sup_Alloc'!$D$76:$D$129,$D82,'5.9 Bus_Sup_Alloc'!$L$76:$L$129,$L82)</f>
        <v>0</v>
      </c>
      <c r="AF82" s="87">
        <f>SUMIFS('5.9 Bus_Sup_Alloc'!$AE$76:$AE$129,'5.9 Bus_Sup_Alloc'!$D$76:$D$129,$D82,'5.9 Bus_Sup_Alloc'!$L$76:$L$129,$L82)</f>
        <v>0</v>
      </c>
      <c r="AG82" s="87">
        <f>SUMIFS('5.9 Bus_Sup_Alloc'!$AE$76:$AE$129,'5.9 Bus_Sup_Alloc'!$D$76:$D$129,$D82,'5.9 Bus_Sup_Alloc'!$L$76:$L$129,$L82)</f>
        <v>0</v>
      </c>
      <c r="AH82" s="87">
        <f>SUMIFS('5.9 Bus_Sup_Alloc'!$AE$76:$AE$129,'5.9 Bus_Sup_Alloc'!$D$76:$D$129,$D82,'5.9 Bus_Sup_Alloc'!$L$76:$L$129,$L82)</f>
        <v>0</v>
      </c>
      <c r="AI82" s="87">
        <f>SUMIFS('5.9 Bus_Sup_Alloc'!$AE$76:$AE$129,'5.9 Bus_Sup_Alloc'!$D$76:$D$129,$D82,'5.9 Bus_Sup_Alloc'!$L$76:$L$129,$L82)</f>
        <v>0</v>
      </c>
    </row>
    <row r="83" spans="1:35">
      <c r="B83" s="425"/>
      <c r="D83" t="s">
        <v>165</v>
      </c>
      <c r="E83" t="s">
        <v>67</v>
      </c>
      <c r="F83" s="425" t="s">
        <v>240</v>
      </c>
      <c r="G83" s="425" t="s">
        <v>2918</v>
      </c>
      <c r="H83" s="425" t="s">
        <v>11</v>
      </c>
      <c r="I83" s="425" t="s">
        <v>1005</v>
      </c>
      <c r="J83" s="425" t="s">
        <v>1</v>
      </c>
      <c r="K83" s="425" t="s">
        <v>2940</v>
      </c>
      <c r="L83" s="426" t="s">
        <v>1010</v>
      </c>
      <c r="M83" s="426" t="s">
        <v>1010</v>
      </c>
      <c r="N83" s="425" t="s">
        <v>119</v>
      </c>
      <c r="O83" s="426" t="s">
        <v>1010</v>
      </c>
      <c r="P83" s="425" t="s">
        <v>216</v>
      </c>
      <c r="AC83" t="s">
        <v>2</v>
      </c>
      <c r="AD83" s="74"/>
      <c r="AE83" s="87">
        <f>SUMIFS('5.9 Bus_Sup_Alloc'!$AE$76:$AE$129,'5.9 Bus_Sup_Alloc'!$D$76:$D$129,$D83,'5.9 Bus_Sup_Alloc'!$L$76:$L$129,$L83)</f>
        <v>0</v>
      </c>
      <c r="AF83" s="87">
        <f>SUMIFS('5.9 Bus_Sup_Alloc'!$AE$76:$AE$129,'5.9 Bus_Sup_Alloc'!$D$76:$D$129,$D83,'5.9 Bus_Sup_Alloc'!$L$76:$L$129,$L83)</f>
        <v>0</v>
      </c>
      <c r="AG83" s="87">
        <f>SUMIFS('5.9 Bus_Sup_Alloc'!$AE$76:$AE$129,'5.9 Bus_Sup_Alloc'!$D$76:$D$129,$D83,'5.9 Bus_Sup_Alloc'!$L$76:$L$129,$L83)</f>
        <v>0</v>
      </c>
      <c r="AH83" s="87">
        <f>SUMIFS('5.9 Bus_Sup_Alloc'!$AE$76:$AE$129,'5.9 Bus_Sup_Alloc'!$D$76:$D$129,$D83,'5.9 Bus_Sup_Alloc'!$L$76:$L$129,$L83)</f>
        <v>0</v>
      </c>
      <c r="AI83" s="87">
        <f>SUMIFS('5.9 Bus_Sup_Alloc'!$AE$76:$AE$129,'5.9 Bus_Sup_Alloc'!$D$76:$D$129,$D83,'5.9 Bus_Sup_Alloc'!$L$76:$L$129,$L83)</f>
        <v>0</v>
      </c>
    </row>
    <row r="84" spans="1:35">
      <c r="B84" s="425"/>
      <c r="D84" t="s">
        <v>165</v>
      </c>
      <c r="E84" t="s">
        <v>67</v>
      </c>
      <c r="F84" s="425" t="s">
        <v>240</v>
      </c>
      <c r="G84" s="425" t="s">
        <v>2918</v>
      </c>
      <c r="H84" s="425" t="s">
        <v>11</v>
      </c>
      <c r="I84" s="425" t="s">
        <v>1005</v>
      </c>
      <c r="J84" s="425" t="s">
        <v>1</v>
      </c>
      <c r="K84" s="425" t="s">
        <v>2940</v>
      </c>
      <c r="L84" s="426" t="s">
        <v>1010</v>
      </c>
      <c r="M84" s="426" t="s">
        <v>1010</v>
      </c>
      <c r="N84" s="425"/>
      <c r="O84" s="426" t="s">
        <v>1010</v>
      </c>
      <c r="P84" s="425" t="s">
        <v>216</v>
      </c>
      <c r="AC84" t="s">
        <v>2</v>
      </c>
      <c r="AD84" s="74"/>
      <c r="AE84" s="73"/>
      <c r="AF84" s="73"/>
      <c r="AG84" s="73"/>
      <c r="AH84" s="73"/>
      <c r="AI84" s="73"/>
    </row>
    <row r="85" spans="1:35">
      <c r="B85" s="425"/>
      <c r="D85" t="s">
        <v>165</v>
      </c>
      <c r="E85" t="s">
        <v>67</v>
      </c>
      <c r="F85" s="425" t="s">
        <v>240</v>
      </c>
      <c r="G85" s="425" t="s">
        <v>2918</v>
      </c>
      <c r="H85" s="425" t="s">
        <v>11</v>
      </c>
      <c r="I85" s="425" t="s">
        <v>1005</v>
      </c>
      <c r="J85" s="425" t="s">
        <v>1</v>
      </c>
      <c r="K85" s="425" t="s">
        <v>2940</v>
      </c>
      <c r="L85" s="426" t="s">
        <v>1010</v>
      </c>
      <c r="M85" s="426" t="s">
        <v>1010</v>
      </c>
      <c r="N85" s="425"/>
      <c r="O85" s="426" t="s">
        <v>1010</v>
      </c>
      <c r="P85" s="425" t="s">
        <v>216</v>
      </c>
      <c r="AC85" t="s">
        <v>2</v>
      </c>
      <c r="AD85" s="74"/>
      <c r="AE85" s="73"/>
      <c r="AF85" s="73"/>
      <c r="AG85" s="73"/>
      <c r="AH85" s="73"/>
      <c r="AI85" s="73"/>
    </row>
    <row r="86" spans="1:35">
      <c r="B86" s="425"/>
      <c r="J86" s="425"/>
      <c r="K86" s="425"/>
      <c r="L86" s="425"/>
      <c r="M86" s="425"/>
      <c r="N86" s="425"/>
    </row>
    <row r="87" spans="1:35" s="1" customFormat="1" ht="13.8">
      <c r="A87" s="64"/>
      <c r="B87" s="72" t="s">
        <v>2524</v>
      </c>
    </row>
    <row r="88" spans="1:35">
      <c r="J88" s="425"/>
      <c r="K88" s="425"/>
      <c r="L88" s="425"/>
      <c r="M88" s="425"/>
      <c r="N88" s="425"/>
    </row>
    <row r="89" spans="1:35">
      <c r="D89" t="s">
        <v>165</v>
      </c>
      <c r="E89" t="s">
        <v>67</v>
      </c>
      <c r="F89" s="425" t="s">
        <v>240</v>
      </c>
      <c r="G89" s="425" t="s">
        <v>2918</v>
      </c>
      <c r="H89" s="425" t="s">
        <v>11</v>
      </c>
      <c r="I89" s="425" t="s">
        <v>1005</v>
      </c>
      <c r="J89" s="425" t="s">
        <v>1</v>
      </c>
      <c r="K89" s="425" t="s">
        <v>2902</v>
      </c>
      <c r="L89" s="426" t="s">
        <v>1010</v>
      </c>
      <c r="M89" s="426" t="s">
        <v>1010</v>
      </c>
      <c r="N89" s="425" t="s">
        <v>120</v>
      </c>
      <c r="O89" s="426" t="s">
        <v>1010</v>
      </c>
      <c r="P89" s="425" t="s">
        <v>216</v>
      </c>
      <c r="AC89" t="s">
        <v>2</v>
      </c>
      <c r="AD89" s="74"/>
      <c r="AE89" s="1314"/>
      <c r="AF89" s="1314"/>
      <c r="AG89" s="1314"/>
      <c r="AH89" s="1314"/>
      <c r="AI89" s="1314"/>
    </row>
    <row r="90" spans="1:35">
      <c r="D90" t="s">
        <v>165</v>
      </c>
      <c r="E90" t="s">
        <v>67</v>
      </c>
      <c r="F90" s="425" t="s">
        <v>240</v>
      </c>
      <c r="G90" s="425" t="s">
        <v>2918</v>
      </c>
      <c r="H90" s="425" t="s">
        <v>11</v>
      </c>
      <c r="I90" s="425" t="s">
        <v>1005</v>
      </c>
      <c r="J90" s="425" t="s">
        <v>1</v>
      </c>
      <c r="K90" s="425" t="s">
        <v>2902</v>
      </c>
      <c r="L90" s="426" t="s">
        <v>1010</v>
      </c>
      <c r="M90" s="426" t="s">
        <v>1010</v>
      </c>
      <c r="N90" s="425" t="s">
        <v>121</v>
      </c>
      <c r="O90" s="426" t="s">
        <v>1010</v>
      </c>
      <c r="P90" s="425" t="s">
        <v>216</v>
      </c>
      <c r="AC90" t="s">
        <v>2</v>
      </c>
      <c r="AD90" s="74"/>
      <c r="AE90" s="1314"/>
      <c r="AF90" s="1314"/>
      <c r="AG90" s="1314"/>
      <c r="AH90" s="1314"/>
      <c r="AI90" s="1314"/>
    </row>
    <row r="91" spans="1:35">
      <c r="D91" t="s">
        <v>165</v>
      </c>
      <c r="E91" t="s">
        <v>67</v>
      </c>
      <c r="F91" s="425" t="s">
        <v>240</v>
      </c>
      <c r="G91" s="425" t="s">
        <v>2918</v>
      </c>
      <c r="H91" s="425" t="s">
        <v>11</v>
      </c>
      <c r="I91" s="425" t="s">
        <v>1005</v>
      </c>
      <c r="J91" s="425" t="s">
        <v>1</v>
      </c>
      <c r="K91" s="425" t="s">
        <v>2902</v>
      </c>
      <c r="L91" s="426" t="s">
        <v>1010</v>
      </c>
      <c r="M91" s="426" t="s">
        <v>1010</v>
      </c>
      <c r="N91" s="425" t="s">
        <v>122</v>
      </c>
      <c r="O91" s="426" t="s">
        <v>1010</v>
      </c>
      <c r="P91" s="425" t="s">
        <v>216</v>
      </c>
      <c r="AC91" t="s">
        <v>2</v>
      </c>
      <c r="AD91" s="74"/>
      <c r="AE91" s="1314"/>
      <c r="AF91" s="1314"/>
      <c r="AG91" s="1314"/>
      <c r="AH91" s="1314"/>
      <c r="AI91" s="1314"/>
    </row>
    <row r="92" spans="1:35">
      <c r="D92" t="s">
        <v>165</v>
      </c>
      <c r="E92" t="s">
        <v>67</v>
      </c>
      <c r="F92" s="425" t="s">
        <v>240</v>
      </c>
      <c r="G92" s="425" t="s">
        <v>2918</v>
      </c>
      <c r="H92" s="425" t="s">
        <v>11</v>
      </c>
      <c r="I92" s="425" t="s">
        <v>1005</v>
      </c>
      <c r="J92" s="425" t="s">
        <v>1</v>
      </c>
      <c r="K92" s="425" t="s">
        <v>2902</v>
      </c>
      <c r="L92" s="426" t="s">
        <v>1010</v>
      </c>
      <c r="M92" s="426" t="s">
        <v>1010</v>
      </c>
      <c r="N92" s="425" t="s">
        <v>123</v>
      </c>
      <c r="O92" s="426" t="s">
        <v>1010</v>
      </c>
      <c r="P92" s="425" t="s">
        <v>216</v>
      </c>
      <c r="AC92" t="s">
        <v>2</v>
      </c>
      <c r="AD92" s="74"/>
      <c r="AE92" s="668"/>
      <c r="AF92" s="668"/>
      <c r="AG92" s="668"/>
      <c r="AH92" s="668"/>
      <c r="AI92" s="668"/>
    </row>
    <row r="93" spans="1:35">
      <c r="D93" t="s">
        <v>165</v>
      </c>
      <c r="E93" t="s">
        <v>67</v>
      </c>
      <c r="F93" s="425" t="s">
        <v>240</v>
      </c>
      <c r="G93" s="425" t="s">
        <v>2918</v>
      </c>
      <c r="H93" s="425" t="s">
        <v>11</v>
      </c>
      <c r="I93" s="425" t="s">
        <v>1005</v>
      </c>
      <c r="J93" s="425" t="s">
        <v>1</v>
      </c>
      <c r="K93" s="425" t="s">
        <v>2902</v>
      </c>
      <c r="L93" s="426" t="s">
        <v>1010</v>
      </c>
      <c r="M93" s="426" t="s">
        <v>1010</v>
      </c>
      <c r="N93" s="425" t="s">
        <v>124</v>
      </c>
      <c r="O93" s="426" t="s">
        <v>1010</v>
      </c>
      <c r="P93" s="425" t="s">
        <v>216</v>
      </c>
      <c r="AC93" t="s">
        <v>2</v>
      </c>
      <c r="AD93" s="74"/>
      <c r="AE93" s="1314"/>
      <c r="AF93" s="1314"/>
      <c r="AG93" s="1314"/>
      <c r="AH93" s="1314"/>
      <c r="AI93" s="1314"/>
    </row>
    <row r="94" spans="1:35">
      <c r="D94" t="s">
        <v>165</v>
      </c>
      <c r="E94" t="s">
        <v>67</v>
      </c>
      <c r="F94" s="425" t="s">
        <v>240</v>
      </c>
      <c r="G94" s="425" t="s">
        <v>2918</v>
      </c>
      <c r="H94" s="425" t="s">
        <v>11</v>
      </c>
      <c r="I94" s="425" t="s">
        <v>1005</v>
      </c>
      <c r="J94" s="425" t="s">
        <v>1</v>
      </c>
      <c r="K94" s="425" t="s">
        <v>2902</v>
      </c>
      <c r="L94" s="426" t="s">
        <v>1010</v>
      </c>
      <c r="M94" s="426" t="s">
        <v>1010</v>
      </c>
      <c r="N94" s="425" t="s">
        <v>125</v>
      </c>
      <c r="O94" s="426" t="s">
        <v>1010</v>
      </c>
      <c r="P94" s="425" t="s">
        <v>216</v>
      </c>
      <c r="AC94" t="s">
        <v>2</v>
      </c>
      <c r="AD94" s="74"/>
      <c r="AE94" s="1314"/>
      <c r="AF94" s="1314"/>
      <c r="AG94" s="1314"/>
      <c r="AH94" s="1314"/>
      <c r="AI94" s="1314"/>
    </row>
    <row r="95" spans="1:35">
      <c r="D95" t="s">
        <v>165</v>
      </c>
      <c r="E95" t="s">
        <v>67</v>
      </c>
      <c r="F95" s="425" t="s">
        <v>240</v>
      </c>
      <c r="G95" s="425" t="s">
        <v>2918</v>
      </c>
      <c r="H95" s="425" t="s">
        <v>11</v>
      </c>
      <c r="I95" s="425" t="s">
        <v>1005</v>
      </c>
      <c r="J95" s="425" t="s">
        <v>1</v>
      </c>
      <c r="K95" s="425" t="s">
        <v>2902</v>
      </c>
      <c r="L95" s="426" t="s">
        <v>1010</v>
      </c>
      <c r="M95" s="426" t="s">
        <v>1010</v>
      </c>
      <c r="N95" s="425" t="s">
        <v>126</v>
      </c>
      <c r="O95" s="426" t="s">
        <v>1010</v>
      </c>
      <c r="P95" s="425" t="s">
        <v>216</v>
      </c>
      <c r="AC95" t="s">
        <v>2</v>
      </c>
      <c r="AD95" s="74"/>
      <c r="AE95" s="668"/>
      <c r="AF95" s="668"/>
      <c r="AG95" s="668"/>
      <c r="AH95" s="668"/>
      <c r="AI95" s="668"/>
    </row>
    <row r="96" spans="1:35">
      <c r="D96" t="s">
        <v>165</v>
      </c>
      <c r="E96" t="s">
        <v>67</v>
      </c>
      <c r="F96" s="425" t="s">
        <v>240</v>
      </c>
      <c r="G96" s="425" t="s">
        <v>2918</v>
      </c>
      <c r="H96" s="425" t="s">
        <v>11</v>
      </c>
      <c r="I96" s="425" t="s">
        <v>1005</v>
      </c>
      <c r="J96" s="425" t="s">
        <v>1</v>
      </c>
      <c r="K96" s="425" t="s">
        <v>2902</v>
      </c>
      <c r="L96" s="426" t="s">
        <v>1010</v>
      </c>
      <c r="M96" s="426" t="s">
        <v>1010</v>
      </c>
      <c r="N96" s="425" t="s">
        <v>127</v>
      </c>
      <c r="O96" s="426" t="s">
        <v>1010</v>
      </c>
      <c r="P96" s="425" t="s">
        <v>216</v>
      </c>
      <c r="AC96" t="s">
        <v>2</v>
      </c>
      <c r="AD96" s="74"/>
      <c r="AE96" s="1314"/>
      <c r="AF96" s="1314"/>
      <c r="AG96" s="1314"/>
      <c r="AH96" s="1314"/>
      <c r="AI96" s="1314"/>
    </row>
    <row r="97" spans="1:35">
      <c r="D97" t="s">
        <v>165</v>
      </c>
      <c r="E97" t="s">
        <v>67</v>
      </c>
      <c r="F97" s="425" t="s">
        <v>240</v>
      </c>
      <c r="G97" s="425" t="s">
        <v>2918</v>
      </c>
      <c r="H97" s="425" t="s">
        <v>11</v>
      </c>
      <c r="I97" s="425" t="s">
        <v>1005</v>
      </c>
      <c r="J97" s="425" t="s">
        <v>1</v>
      </c>
      <c r="K97" s="425" t="s">
        <v>2902</v>
      </c>
      <c r="L97" s="426" t="s">
        <v>1010</v>
      </c>
      <c r="M97" s="426" t="s">
        <v>1010</v>
      </c>
      <c r="N97" s="425" t="s">
        <v>128</v>
      </c>
      <c r="O97" s="426" t="s">
        <v>1010</v>
      </c>
      <c r="P97" s="425" t="s">
        <v>216</v>
      </c>
      <c r="AC97" t="s">
        <v>2</v>
      </c>
      <c r="AD97" s="74"/>
      <c r="AE97" s="1314"/>
      <c r="AF97" s="1314"/>
      <c r="AG97" s="1314"/>
      <c r="AH97" s="1314"/>
      <c r="AI97" s="1314"/>
    </row>
    <row r="98" spans="1:35">
      <c r="D98" t="s">
        <v>165</v>
      </c>
      <c r="E98" t="s">
        <v>67</v>
      </c>
      <c r="F98" s="425" t="s">
        <v>240</v>
      </c>
      <c r="G98" s="425" t="s">
        <v>2918</v>
      </c>
      <c r="H98" s="425" t="s">
        <v>11</v>
      </c>
      <c r="I98" s="425" t="s">
        <v>1005</v>
      </c>
      <c r="J98" s="425" t="s">
        <v>1</v>
      </c>
      <c r="K98" s="425" t="s">
        <v>2902</v>
      </c>
      <c r="L98" s="426" t="s">
        <v>1010</v>
      </c>
      <c r="M98" s="426" t="s">
        <v>1010</v>
      </c>
      <c r="N98" s="425" t="s">
        <v>129</v>
      </c>
      <c r="O98" s="426" t="s">
        <v>1010</v>
      </c>
      <c r="P98" s="425" t="s">
        <v>216</v>
      </c>
      <c r="AC98" t="s">
        <v>2</v>
      </c>
      <c r="AD98" s="74"/>
      <c r="AE98" s="1314"/>
      <c r="AF98" s="1314"/>
      <c r="AG98" s="1314"/>
      <c r="AH98" s="1314"/>
      <c r="AI98" s="1314"/>
    </row>
    <row r="99" spans="1:35">
      <c r="D99" t="s">
        <v>165</v>
      </c>
      <c r="E99" t="s">
        <v>67</v>
      </c>
      <c r="F99" s="425" t="s">
        <v>240</v>
      </c>
      <c r="G99" s="425" t="s">
        <v>2918</v>
      </c>
      <c r="H99" s="425" t="s">
        <v>11</v>
      </c>
      <c r="I99" s="425" t="s">
        <v>1005</v>
      </c>
      <c r="J99" s="425" t="s">
        <v>1</v>
      </c>
      <c r="K99" s="425" t="s">
        <v>2902</v>
      </c>
      <c r="L99" s="426" t="s">
        <v>1010</v>
      </c>
      <c r="M99" s="426" t="s">
        <v>1010</v>
      </c>
      <c r="N99" s="425" t="s">
        <v>130</v>
      </c>
      <c r="O99" s="426" t="s">
        <v>1010</v>
      </c>
      <c r="P99" s="425" t="s">
        <v>216</v>
      </c>
      <c r="AC99" t="s">
        <v>2</v>
      </c>
      <c r="AD99" s="74"/>
      <c r="AE99" s="1314"/>
      <c r="AF99" s="1314"/>
      <c r="AG99" s="1314"/>
      <c r="AH99" s="1314"/>
      <c r="AI99" s="1314"/>
    </row>
    <row r="100" spans="1:35">
      <c r="D100" t="s">
        <v>165</v>
      </c>
      <c r="E100" t="s">
        <v>67</v>
      </c>
      <c r="F100" s="425" t="s">
        <v>240</v>
      </c>
      <c r="G100" s="425" t="s">
        <v>2918</v>
      </c>
      <c r="H100" s="425" t="s">
        <v>11</v>
      </c>
      <c r="I100" s="425" t="s">
        <v>1005</v>
      </c>
      <c r="J100" s="425" t="s">
        <v>1</v>
      </c>
      <c r="K100" s="425" t="s">
        <v>2902</v>
      </c>
      <c r="L100" s="426" t="s">
        <v>1010</v>
      </c>
      <c r="M100" s="426" t="s">
        <v>1010</v>
      </c>
      <c r="N100" s="425" t="s">
        <v>131</v>
      </c>
      <c r="O100" s="426" t="s">
        <v>1010</v>
      </c>
      <c r="P100" s="425" t="s">
        <v>216</v>
      </c>
      <c r="AC100" t="s">
        <v>2</v>
      </c>
      <c r="AD100" s="74"/>
      <c r="AE100" s="1314"/>
      <c r="AF100" s="1314"/>
      <c r="AG100" s="1314"/>
      <c r="AH100" s="1314"/>
      <c r="AI100" s="1314"/>
    </row>
    <row r="101" spans="1:35">
      <c r="D101" t="s">
        <v>165</v>
      </c>
      <c r="E101" t="s">
        <v>67</v>
      </c>
      <c r="F101" s="425" t="s">
        <v>240</v>
      </c>
      <c r="G101" s="425" t="s">
        <v>2918</v>
      </c>
      <c r="H101" s="425" t="s">
        <v>11</v>
      </c>
      <c r="I101" s="425" t="s">
        <v>1005</v>
      </c>
      <c r="J101" s="425" t="s">
        <v>1</v>
      </c>
      <c r="K101" s="425" t="s">
        <v>2902</v>
      </c>
      <c r="L101" s="426" t="s">
        <v>1010</v>
      </c>
      <c r="M101" s="426" t="s">
        <v>1010</v>
      </c>
      <c r="N101" s="425"/>
      <c r="O101" s="426" t="s">
        <v>1010</v>
      </c>
      <c r="P101" s="425" t="s">
        <v>216</v>
      </c>
      <c r="AC101" t="s">
        <v>2</v>
      </c>
      <c r="AD101" s="74"/>
      <c r="AE101" s="73"/>
      <c r="AF101" s="73"/>
      <c r="AG101" s="73"/>
      <c r="AH101" s="73"/>
      <c r="AI101" s="73"/>
    </row>
    <row r="102" spans="1:35">
      <c r="D102" t="s">
        <v>165</v>
      </c>
      <c r="E102" t="s">
        <v>67</v>
      </c>
      <c r="F102" s="425" t="s">
        <v>240</v>
      </c>
      <c r="G102" s="425" t="s">
        <v>2918</v>
      </c>
      <c r="H102" s="425" t="s">
        <v>11</v>
      </c>
      <c r="I102" s="425" t="s">
        <v>1005</v>
      </c>
      <c r="J102" s="425" t="s">
        <v>1</v>
      </c>
      <c r="K102" s="425" t="s">
        <v>2902</v>
      </c>
      <c r="L102" s="426" t="s">
        <v>1010</v>
      </c>
      <c r="M102" s="426" t="s">
        <v>1010</v>
      </c>
      <c r="N102" s="425"/>
      <c r="O102" s="426" t="s">
        <v>1010</v>
      </c>
      <c r="P102" s="425" t="s">
        <v>216</v>
      </c>
      <c r="AC102" t="s">
        <v>2</v>
      </c>
      <c r="AD102" s="74"/>
      <c r="AE102" s="73"/>
      <c r="AF102" s="73"/>
      <c r="AG102" s="73"/>
      <c r="AH102" s="73"/>
      <c r="AI102" s="73"/>
    </row>
    <row r="103" spans="1:35">
      <c r="D103" t="s">
        <v>165</v>
      </c>
      <c r="E103" t="s">
        <v>67</v>
      </c>
      <c r="F103" s="425" t="s">
        <v>240</v>
      </c>
      <c r="G103" s="425" t="s">
        <v>2918</v>
      </c>
      <c r="H103" s="425" t="s">
        <v>11</v>
      </c>
      <c r="I103" s="425" t="s">
        <v>1005</v>
      </c>
      <c r="J103" s="425" t="s">
        <v>1</v>
      </c>
      <c r="K103" s="425" t="s">
        <v>2902</v>
      </c>
      <c r="L103" s="426" t="s">
        <v>1010</v>
      </c>
      <c r="M103" s="426" t="s">
        <v>1010</v>
      </c>
      <c r="N103" s="425"/>
      <c r="O103" s="426" t="s">
        <v>1010</v>
      </c>
      <c r="P103" s="425" t="s">
        <v>216</v>
      </c>
      <c r="AC103" t="s">
        <v>2</v>
      </c>
      <c r="AD103" s="74"/>
      <c r="AE103" s="73"/>
      <c r="AF103" s="73"/>
      <c r="AG103" s="73"/>
      <c r="AH103" s="73"/>
      <c r="AI103" s="73"/>
    </row>
    <row r="104" spans="1:35">
      <c r="J104" s="425"/>
      <c r="K104" s="425"/>
      <c r="L104" s="425"/>
      <c r="M104" s="425"/>
      <c r="N104" s="425"/>
    </row>
    <row r="105" spans="1:35" s="1" customFormat="1" ht="13.8">
      <c r="A105" s="64"/>
      <c r="B105" s="72" t="s">
        <v>133</v>
      </c>
    </row>
    <row r="106" spans="1:35">
      <c r="J106" s="425"/>
      <c r="K106" s="425"/>
      <c r="L106" s="425"/>
      <c r="M106" s="425"/>
      <c r="N106" s="425"/>
    </row>
    <row r="107" spans="1:35">
      <c r="D107" t="s">
        <v>165</v>
      </c>
      <c r="E107" t="s">
        <v>67</v>
      </c>
      <c r="F107" s="425" t="s">
        <v>240</v>
      </c>
      <c r="G107" s="425" t="s">
        <v>2918</v>
      </c>
      <c r="H107" s="425" t="s">
        <v>11</v>
      </c>
      <c r="I107" s="425" t="s">
        <v>1005</v>
      </c>
      <c r="J107" s="425" t="s">
        <v>1</v>
      </c>
      <c r="K107" s="425" t="s">
        <v>134</v>
      </c>
      <c r="L107" s="426" t="s">
        <v>1010</v>
      </c>
      <c r="M107" s="426" t="s">
        <v>1010</v>
      </c>
      <c r="N107" s="425" t="s">
        <v>158</v>
      </c>
      <c r="O107" s="426" t="s">
        <v>1010</v>
      </c>
      <c r="P107" s="425" t="s">
        <v>216</v>
      </c>
      <c r="AC107" t="s">
        <v>2</v>
      </c>
      <c r="AD107" s="74"/>
      <c r="AE107" s="668"/>
      <c r="AF107" s="668"/>
      <c r="AG107" s="668"/>
      <c r="AH107" s="668"/>
      <c r="AI107" s="668"/>
    </row>
    <row r="108" spans="1:35">
      <c r="D108" t="s">
        <v>165</v>
      </c>
      <c r="E108" t="s">
        <v>67</v>
      </c>
      <c r="F108" s="425" t="s">
        <v>240</v>
      </c>
      <c r="G108" s="425" t="s">
        <v>2918</v>
      </c>
      <c r="H108" s="425" t="s">
        <v>11</v>
      </c>
      <c r="I108" s="425" t="s">
        <v>1005</v>
      </c>
      <c r="J108" s="425" t="s">
        <v>1</v>
      </c>
      <c r="K108" s="425"/>
      <c r="L108" s="425"/>
      <c r="M108" s="425"/>
      <c r="N108" s="425"/>
      <c r="O108" s="426" t="s">
        <v>1010</v>
      </c>
      <c r="P108" s="425" t="s">
        <v>216</v>
      </c>
      <c r="AC108" t="s">
        <v>2</v>
      </c>
      <c r="AD108" s="74"/>
      <c r="AE108" s="73"/>
      <c r="AF108" s="73"/>
      <c r="AG108" s="73"/>
      <c r="AH108" s="73"/>
      <c r="AI108" s="73"/>
    </row>
    <row r="109" spans="1:35">
      <c r="J109" s="425"/>
      <c r="K109" s="425"/>
      <c r="L109" s="425"/>
      <c r="M109" s="425"/>
      <c r="N109" s="425"/>
      <c r="AE109" s="71"/>
      <c r="AF109" s="71"/>
      <c r="AG109" s="71"/>
      <c r="AH109" s="71"/>
      <c r="AI109" s="71"/>
    </row>
    <row r="110" spans="1:35" s="68" customFormat="1" ht="18">
      <c r="A110"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xm:sqref>
        </x14:conditionalFormatting>
        <x14:conditionalFormatting xmlns:xm="http://schemas.microsoft.com/office/excel/2006/main">
          <x14:cfRule type="expression" priority="49" id="{616DCAAD-607F-4FB4-8DD4-4F9490CC8D60}">
            <xm:f>'1.5 Universal Data'!$C$8&lt;$AF$7</xm:f>
            <x14:dxf>
              <fill>
                <patternFill patternType="lightUp">
                  <bgColor theme="0"/>
                </patternFill>
              </fill>
            </x14:dxf>
          </x14:cfRule>
          <xm:sqref>AF28</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xm:sqref>
        </x14:conditionalFormatting>
        <x14:conditionalFormatting xmlns:xm="http://schemas.microsoft.com/office/excel/2006/main">
          <x14:cfRule type="expression" priority="46" id="{814AD00A-DDCF-49BB-9E56-17713A661B9E}">
            <xm:f>'1.5 Universal Data'!$C$8&lt;$AI$7</xm:f>
            <x14:dxf>
              <fill>
                <patternFill patternType="lightUp">
                  <bgColor theme="0"/>
                </patternFill>
              </fill>
            </x14:dxf>
          </x14:cfRule>
          <xm:sqref>AI28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xm:sqref>
        </x14:conditionalFormatting>
        <x14:conditionalFormatting xmlns:xm="http://schemas.microsoft.com/office/excel/2006/main">
          <x14:cfRule type="expression" priority="44" id="{F11B75CF-B050-4B21-AB23-AFDE2387F7FB}">
            <xm:f>'1.5 Universal Data'!$C$8&lt;$AF$7</xm:f>
            <x14:dxf>
              <fill>
                <patternFill patternType="lightUp">
                  <bgColor theme="0"/>
                </patternFill>
              </fill>
            </x14:dxf>
          </x14:cfRule>
          <xm:sqref>AF31</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xm:sqref>
        </x14:conditionalFormatting>
        <x14:conditionalFormatting xmlns:xm="http://schemas.microsoft.com/office/excel/2006/main">
          <x14:cfRule type="expression" priority="41" id="{2A28ACA3-057B-49A8-B723-71440E8719B3}">
            <xm:f>'1.5 Universal Data'!$C$8&lt;$AI$7</xm:f>
            <x14:dxf>
              <fill>
                <patternFill patternType="lightUp">
                  <bgColor theme="0"/>
                </patternFill>
              </fill>
            </x14:dxf>
          </x14:cfRule>
          <xm:sqref>AI31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xm:sqref>
        </x14:conditionalFormatting>
        <x14:conditionalFormatting xmlns:xm="http://schemas.microsoft.com/office/excel/2006/main">
          <x14:cfRule type="expression" priority="39" id="{6034DA5B-DC1B-4ACA-A508-065CAF6F499C}">
            <xm:f>'1.5 Universal Data'!$C$8&lt;$AF$7</xm:f>
            <x14:dxf>
              <fill>
                <patternFill patternType="lightUp">
                  <bgColor theme="0"/>
                </patternFill>
              </fill>
            </x14:dxf>
          </x14:cfRule>
          <xm:sqref>AF44</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xm:sqref>
        </x14:conditionalFormatting>
        <x14:conditionalFormatting xmlns:xm="http://schemas.microsoft.com/office/excel/2006/main">
          <x14:cfRule type="expression" priority="36" id="{CC334143-B7A8-499E-95E1-BC03368AAD23}">
            <xm:f>'1.5 Universal Data'!$C$8&lt;$AI$7</xm:f>
            <x14:dxf>
              <fill>
                <patternFill patternType="lightUp">
                  <bgColor theme="0"/>
                </patternFill>
              </fill>
            </x14:dxf>
          </x14:cfRule>
          <xm:sqref>AI44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 AE95</xm:sqref>
        </x14:conditionalFormatting>
        <x14:conditionalFormatting xmlns:xm="http://schemas.microsoft.com/office/excel/2006/main">
          <x14:cfRule type="expression" priority="19" id="{F6B4D481-3282-4EA4-A924-F30B954F679A}">
            <xm:f>'1.5 Universal Data'!$C$8&lt;$AF$7</xm:f>
            <x14:dxf>
              <fill>
                <patternFill patternType="lightUp">
                  <bgColor theme="0"/>
                </patternFill>
              </fill>
            </x14:dxf>
          </x14:cfRule>
          <xm:sqref>AF92 AF95</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 AH95</xm:sqref>
        </x14:conditionalFormatting>
        <x14:conditionalFormatting xmlns:xm="http://schemas.microsoft.com/office/excel/2006/main">
          <x14:cfRule type="expression" priority="16" id="{5E957460-8B86-4372-A029-BF1995D0DA03}">
            <xm:f>'1.5 Universal Data'!$C$8&lt;$AI$7</xm:f>
            <x14:dxf>
              <fill>
                <patternFill patternType="lightUp">
                  <bgColor theme="0"/>
                </patternFill>
              </fill>
            </x14:dxf>
          </x14:cfRule>
          <xm:sqref>AI92 AI95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xm:sqref>
        </x14:conditionalFormatting>
        <x14:conditionalFormatting xmlns:xm="http://schemas.microsoft.com/office/excel/2006/main">
          <x14:cfRule type="expression" priority="14" id="{76E84665-28C3-4699-91D9-57C571C0051F}">
            <xm:f>'1.5 Universal Data'!$C$8&lt;$AF$7</xm:f>
            <x14:dxf>
              <fill>
                <patternFill patternType="lightUp">
                  <bgColor theme="0"/>
                </patternFill>
              </fill>
            </x14:dxf>
          </x14:cfRule>
          <xm:sqref>AF107</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xm:sqref>
        </x14:conditionalFormatting>
        <x14:conditionalFormatting xmlns:xm="http://schemas.microsoft.com/office/excel/2006/main">
          <x14:cfRule type="expression" priority="11" id="{8037FFA4-89C7-4006-9CD7-C3591920CD38}">
            <xm:f>'1.5 Universal Data'!$C$8&lt;$AI$7</xm:f>
            <x14:dxf>
              <fill>
                <patternFill patternType="lightUp">
                  <bgColor theme="0"/>
                </patternFill>
              </fill>
            </x14:dxf>
          </x14:cfRule>
          <xm:sqref>AI107</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K127"/>
  <sheetViews>
    <sheetView zoomScale="80" zoomScaleNormal="80" workbookViewId="0">
      <pane ySplit="8" topLeftCell="A9" activePane="bottomLeft" state="frozen"/>
      <selection activeCell="F13" sqref="F13"/>
      <selection pane="bottomLeft"/>
    </sheetView>
  </sheetViews>
  <sheetFormatPr defaultRowHeight="14.4"/>
  <cols>
    <col min="1" max="3" width="1.77734375" customWidth="1"/>
    <col min="4" max="4" width="4.44140625" customWidth="1"/>
    <col min="5" max="5" width="5" bestFit="1" customWidth="1"/>
    <col min="6" max="6" width="12.21875" style="425" bestFit="1" customWidth="1"/>
    <col min="7" max="7" width="5.77734375" style="425" customWidth="1"/>
    <col min="8" max="8" width="11.21875" style="425" bestFit="1" customWidth="1"/>
    <col min="9" max="9" width="25.21875" bestFit="1" customWidth="1"/>
    <col min="10" max="10" width="10" bestFit="1" customWidth="1"/>
    <col min="11" max="11" width="12.21875" bestFit="1" customWidth="1"/>
    <col min="12" max="12" width="37.77734375" bestFit="1" customWidth="1"/>
    <col min="13" max="13" width="11.44140625" bestFit="1" customWidth="1"/>
    <col min="14" max="14" width="19.44140625" bestFit="1" customWidth="1"/>
    <col min="15" max="15" width="5.77734375" bestFit="1" customWidth="1"/>
    <col min="16" max="16" width="7.21875" bestFit="1" customWidth="1"/>
    <col min="17" max="17" width="1.77734375" style="425" customWidth="1"/>
    <col min="18" max="18" width="57.21875" bestFit="1" customWidth="1"/>
    <col min="19" max="27" width="1.77734375" hidden="1" customWidth="1"/>
    <col min="28" max="28" width="1.44140625" hidden="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187</v>
      </c>
    </row>
    <row r="6" spans="1:35">
      <c r="AD6" s="425"/>
      <c r="AE6" s="1534" t="s">
        <v>107</v>
      </c>
      <c r="AF6" s="1535"/>
      <c r="AG6" s="1535"/>
      <c r="AH6" s="1535"/>
      <c r="AI6" s="1536"/>
    </row>
    <row r="7" spans="1:35" s="65" customFormat="1">
      <c r="D7" s="81" t="s">
        <v>106</v>
      </c>
      <c r="E7" s="81" t="s">
        <v>67</v>
      </c>
      <c r="F7" s="81" t="s">
        <v>2518</v>
      </c>
      <c r="G7" s="81" t="s">
        <v>1237</v>
      </c>
      <c r="H7" s="81" t="s">
        <v>2508</v>
      </c>
      <c r="I7" s="81" t="s">
        <v>105</v>
      </c>
      <c r="J7" s="81" t="s">
        <v>104</v>
      </c>
      <c r="K7" s="81" t="s">
        <v>103</v>
      </c>
      <c r="L7" s="81" t="s">
        <v>102</v>
      </c>
      <c r="M7" s="81" t="s">
        <v>101</v>
      </c>
      <c r="N7" s="81" t="s">
        <v>100</v>
      </c>
      <c r="O7" s="81" t="s">
        <v>99</v>
      </c>
      <c r="P7" s="81" t="s">
        <v>98</v>
      </c>
      <c r="Q7" s="81"/>
      <c r="R7" s="81" t="s">
        <v>2951</v>
      </c>
      <c r="S7" s="81"/>
      <c r="T7" s="81"/>
      <c r="U7" s="81"/>
      <c r="V7" s="81"/>
      <c r="W7" s="81"/>
      <c r="X7" s="81"/>
      <c r="Y7" s="81"/>
      <c r="Z7" s="81"/>
      <c r="AA7" s="81"/>
      <c r="AB7" s="81"/>
      <c r="AC7" s="65" t="s">
        <v>4</v>
      </c>
      <c r="AE7" s="78">
        <v>2022</v>
      </c>
      <c r="AF7" s="77">
        <v>2023</v>
      </c>
      <c r="AG7" s="77">
        <v>2024</v>
      </c>
      <c r="AH7" s="77">
        <v>2025</v>
      </c>
      <c r="AI7" s="76">
        <v>2026</v>
      </c>
    </row>
    <row r="8" spans="1:35">
      <c r="S8" s="65"/>
      <c r="T8" s="65"/>
      <c r="U8" s="65"/>
      <c r="V8" s="65"/>
      <c r="AD8" s="65"/>
    </row>
    <row r="9" spans="1:35" s="1" customFormat="1" ht="17.399999999999999">
      <c r="A9" s="2" t="s">
        <v>82</v>
      </c>
      <c r="B9" s="2"/>
    </row>
    <row r="11" spans="1:35" s="1" customFormat="1" ht="13.8">
      <c r="A11" s="64"/>
      <c r="B11" s="72" t="s">
        <v>2526</v>
      </c>
    </row>
    <row r="13" spans="1:35" s="425" customFormat="1">
      <c r="D13" s="425" t="s">
        <v>76</v>
      </c>
      <c r="E13" s="425" t="s">
        <v>67</v>
      </c>
      <c r="F13" s="425" t="s">
        <v>240</v>
      </c>
      <c r="G13" s="425" t="s">
        <v>2590</v>
      </c>
      <c r="H13" s="425" t="s">
        <v>11</v>
      </c>
      <c r="I13" s="425" t="s">
        <v>2938</v>
      </c>
      <c r="J13" s="425" t="s">
        <v>1</v>
      </c>
      <c r="K13" s="425" t="s">
        <v>2525</v>
      </c>
      <c r="L13" s="425" t="s">
        <v>2934</v>
      </c>
      <c r="M13" s="1273" t="s">
        <v>1010</v>
      </c>
      <c r="N13" s="806" t="s">
        <v>265</v>
      </c>
      <c r="O13" s="426" t="s">
        <v>1010</v>
      </c>
      <c r="P13" s="425" t="s">
        <v>204</v>
      </c>
      <c r="R13" s="806" t="s">
        <v>266</v>
      </c>
      <c r="AC13" s="425" t="s">
        <v>2</v>
      </c>
      <c r="AE13" s="668"/>
      <c r="AF13" s="668"/>
      <c r="AG13" s="668"/>
      <c r="AH13" s="668"/>
      <c r="AI13" s="668"/>
    </row>
    <row r="14" spans="1:35" s="425" customFormat="1">
      <c r="D14" s="425" t="s">
        <v>76</v>
      </c>
      <c r="E14" s="425" t="s">
        <v>67</v>
      </c>
      <c r="F14" s="425" t="s">
        <v>240</v>
      </c>
      <c r="G14" s="425" t="s">
        <v>2590</v>
      </c>
      <c r="H14" s="425" t="s">
        <v>11</v>
      </c>
      <c r="I14" s="425" t="s">
        <v>2938</v>
      </c>
      <c r="J14" s="425" t="s">
        <v>1</v>
      </c>
      <c r="K14" s="425" t="s">
        <v>2525</v>
      </c>
      <c r="L14" s="425" t="s">
        <v>2934</v>
      </c>
      <c r="M14" s="1273" t="s">
        <v>1010</v>
      </c>
      <c r="N14" s="806" t="s">
        <v>265</v>
      </c>
      <c r="O14" s="426" t="s">
        <v>1010</v>
      </c>
      <c r="P14" s="425" t="s">
        <v>204</v>
      </c>
      <c r="R14" s="806" t="s">
        <v>267</v>
      </c>
      <c r="AC14" s="425" t="s">
        <v>2</v>
      </c>
      <c r="AE14" s="668"/>
      <c r="AF14" s="668"/>
      <c r="AG14" s="668"/>
      <c r="AH14" s="668"/>
      <c r="AI14" s="668"/>
    </row>
    <row r="15" spans="1:35" s="425" customFormat="1">
      <c r="D15" s="425" t="s">
        <v>76</v>
      </c>
      <c r="E15" s="425" t="s">
        <v>67</v>
      </c>
      <c r="F15" s="425" t="s">
        <v>240</v>
      </c>
      <c r="G15" s="425" t="s">
        <v>2590</v>
      </c>
      <c r="H15" s="425" t="s">
        <v>11</v>
      </c>
      <c r="I15" s="425" t="s">
        <v>2938</v>
      </c>
      <c r="J15" s="425" t="s">
        <v>1</v>
      </c>
      <c r="K15" s="425" t="s">
        <v>2525</v>
      </c>
      <c r="L15" s="425" t="s">
        <v>2934</v>
      </c>
      <c r="M15" s="1273" t="s">
        <v>1010</v>
      </c>
      <c r="N15" s="806" t="s">
        <v>265</v>
      </c>
      <c r="O15" s="426" t="s">
        <v>1010</v>
      </c>
      <c r="P15" s="425" t="s">
        <v>204</v>
      </c>
      <c r="R15" s="806" t="s">
        <v>1591</v>
      </c>
      <c r="AC15" s="425" t="s">
        <v>2</v>
      </c>
      <c r="AE15" s="668"/>
      <c r="AF15" s="668"/>
      <c r="AG15" s="668"/>
      <c r="AH15" s="668"/>
      <c r="AI15" s="668"/>
    </row>
    <row r="16" spans="1:35" s="425" customFormat="1">
      <c r="D16" s="425" t="s">
        <v>76</v>
      </c>
      <c r="E16" s="425" t="s">
        <v>67</v>
      </c>
      <c r="F16" s="425" t="s">
        <v>240</v>
      </c>
      <c r="G16" s="425" t="s">
        <v>2590</v>
      </c>
      <c r="H16" s="425" t="s">
        <v>11</v>
      </c>
      <c r="I16" s="425" t="s">
        <v>2938</v>
      </c>
      <c r="J16" s="425" t="s">
        <v>1</v>
      </c>
      <c r="K16" s="425" t="s">
        <v>2525</v>
      </c>
      <c r="L16" s="425" t="s">
        <v>2934</v>
      </c>
      <c r="M16" s="1273" t="s">
        <v>1010</v>
      </c>
      <c r="N16" s="806" t="s">
        <v>268</v>
      </c>
      <c r="O16" s="426" t="s">
        <v>1010</v>
      </c>
      <c r="P16" s="425" t="s">
        <v>204</v>
      </c>
      <c r="R16" s="806" t="s">
        <v>269</v>
      </c>
      <c r="AC16" s="425" t="s">
        <v>2</v>
      </c>
      <c r="AE16" s="668"/>
      <c r="AF16" s="668"/>
      <c r="AG16" s="668"/>
      <c r="AH16" s="668"/>
      <c r="AI16" s="668"/>
    </row>
    <row r="17" spans="4:35" s="425" customFormat="1">
      <c r="D17" s="425" t="s">
        <v>76</v>
      </c>
      <c r="E17" s="425" t="s">
        <v>67</v>
      </c>
      <c r="F17" s="425" t="s">
        <v>240</v>
      </c>
      <c r="G17" s="425" t="s">
        <v>2590</v>
      </c>
      <c r="H17" s="425" t="s">
        <v>11</v>
      </c>
      <c r="I17" s="425" t="s">
        <v>2938</v>
      </c>
      <c r="J17" s="425" t="s">
        <v>1</v>
      </c>
      <c r="K17" s="425" t="s">
        <v>2525</v>
      </c>
      <c r="L17" s="425" t="s">
        <v>2934</v>
      </c>
      <c r="M17" s="1273" t="s">
        <v>1010</v>
      </c>
      <c r="N17" s="806" t="s">
        <v>268</v>
      </c>
      <c r="O17" s="426" t="s">
        <v>1010</v>
      </c>
      <c r="P17" s="425" t="s">
        <v>204</v>
      </c>
      <c r="R17" s="806" t="s">
        <v>270</v>
      </c>
      <c r="AC17" s="425" t="s">
        <v>2</v>
      </c>
      <c r="AE17" s="668"/>
      <c r="AF17" s="668"/>
      <c r="AG17" s="668"/>
      <c r="AH17" s="668"/>
      <c r="AI17" s="668"/>
    </row>
    <row r="18" spans="4:35" s="425" customFormat="1">
      <c r="D18" s="425" t="s">
        <v>76</v>
      </c>
      <c r="E18" s="425" t="s">
        <v>67</v>
      </c>
      <c r="F18" s="425" t="s">
        <v>240</v>
      </c>
      <c r="G18" s="425" t="s">
        <v>2590</v>
      </c>
      <c r="H18" s="425" t="s">
        <v>11</v>
      </c>
      <c r="I18" s="425" t="s">
        <v>2938</v>
      </c>
      <c r="J18" s="425" t="s">
        <v>1</v>
      </c>
      <c r="K18" s="425" t="s">
        <v>2525</v>
      </c>
      <c r="L18" s="425" t="s">
        <v>2934</v>
      </c>
      <c r="M18" s="1273" t="s">
        <v>1010</v>
      </c>
      <c r="N18" s="806" t="s">
        <v>268</v>
      </c>
      <c r="O18" s="426" t="s">
        <v>1010</v>
      </c>
      <c r="P18" s="425" t="s">
        <v>204</v>
      </c>
      <c r="R18" s="806" t="s">
        <v>271</v>
      </c>
      <c r="AC18" s="425" t="s">
        <v>2</v>
      </c>
      <c r="AE18" s="668"/>
      <c r="AF18" s="668"/>
      <c r="AG18" s="668"/>
      <c r="AH18" s="668"/>
      <c r="AI18" s="668"/>
    </row>
    <row r="19" spans="4:35" s="425" customFormat="1">
      <c r="D19" s="425" t="s">
        <v>76</v>
      </c>
      <c r="E19" s="425" t="s">
        <v>67</v>
      </c>
      <c r="F19" s="425" t="s">
        <v>240</v>
      </c>
      <c r="G19" s="425" t="s">
        <v>2590</v>
      </c>
      <c r="H19" s="425" t="s">
        <v>11</v>
      </c>
      <c r="I19" s="425" t="s">
        <v>2938</v>
      </c>
      <c r="J19" s="425" t="s">
        <v>1</v>
      </c>
      <c r="K19" s="425" t="s">
        <v>2525</v>
      </c>
      <c r="L19" s="425" t="s">
        <v>2934</v>
      </c>
      <c r="M19" s="1273" t="s">
        <v>1010</v>
      </c>
      <c r="N19" s="806" t="s">
        <v>268</v>
      </c>
      <c r="O19" s="426" t="s">
        <v>1010</v>
      </c>
      <c r="P19" s="425" t="s">
        <v>204</v>
      </c>
      <c r="R19" s="806" t="s">
        <v>1591</v>
      </c>
      <c r="AC19" s="425" t="s">
        <v>2</v>
      </c>
      <c r="AE19" s="668"/>
      <c r="AF19" s="668"/>
      <c r="AG19" s="668"/>
      <c r="AH19" s="668"/>
      <c r="AI19" s="668"/>
    </row>
    <row r="20" spans="4:35" s="425" customFormat="1">
      <c r="D20" s="425" t="s">
        <v>76</v>
      </c>
      <c r="E20" s="425" t="s">
        <v>67</v>
      </c>
      <c r="F20" s="425" t="s">
        <v>240</v>
      </c>
      <c r="G20" s="425" t="s">
        <v>2590</v>
      </c>
      <c r="H20" s="425" t="s">
        <v>11</v>
      </c>
      <c r="I20" s="425" t="s">
        <v>2938</v>
      </c>
      <c r="J20" s="425" t="s">
        <v>1</v>
      </c>
      <c r="K20" s="425" t="s">
        <v>2525</v>
      </c>
      <c r="L20" s="425" t="s">
        <v>2934</v>
      </c>
      <c r="M20" s="1273" t="s">
        <v>1010</v>
      </c>
      <c r="N20" s="806" t="s">
        <v>224</v>
      </c>
      <c r="O20" s="426" t="s">
        <v>1010</v>
      </c>
      <c r="P20" s="425" t="s">
        <v>204</v>
      </c>
      <c r="R20" s="806" t="s">
        <v>224</v>
      </c>
      <c r="AC20" s="425" t="s">
        <v>2</v>
      </c>
      <c r="AE20" s="668"/>
      <c r="AF20" s="668"/>
      <c r="AG20" s="668"/>
      <c r="AH20" s="668"/>
      <c r="AI20" s="668"/>
    </row>
    <row r="21" spans="4:35" s="425" customFormat="1">
      <c r="D21" s="425" t="s">
        <v>76</v>
      </c>
      <c r="E21" s="425" t="s">
        <v>67</v>
      </c>
      <c r="F21" s="425" t="s">
        <v>240</v>
      </c>
      <c r="G21" s="425" t="s">
        <v>2590</v>
      </c>
      <c r="H21" s="425" t="s">
        <v>11</v>
      </c>
      <c r="I21" s="425" t="s">
        <v>2938</v>
      </c>
      <c r="J21" s="425" t="s">
        <v>1</v>
      </c>
      <c r="K21" s="425" t="s">
        <v>2525</v>
      </c>
      <c r="L21" s="425" t="s">
        <v>2934</v>
      </c>
      <c r="M21" s="1273" t="s">
        <v>1010</v>
      </c>
      <c r="N21" s="806" t="s">
        <v>224</v>
      </c>
      <c r="O21" s="426" t="s">
        <v>1010</v>
      </c>
      <c r="P21" s="425" t="s">
        <v>204</v>
      </c>
      <c r="R21" s="806" t="s">
        <v>1592</v>
      </c>
      <c r="AC21" s="425" t="s">
        <v>2</v>
      </c>
      <c r="AE21" s="668"/>
      <c r="AF21" s="668"/>
      <c r="AG21" s="668"/>
      <c r="AH21" s="668"/>
      <c r="AI21" s="668"/>
    </row>
    <row r="22" spans="4:35" s="425" customFormat="1">
      <c r="D22" s="425" t="s">
        <v>76</v>
      </c>
      <c r="E22" s="425" t="s">
        <v>67</v>
      </c>
      <c r="F22" s="425" t="s">
        <v>240</v>
      </c>
      <c r="G22" s="425" t="s">
        <v>2590</v>
      </c>
      <c r="H22" s="425" t="s">
        <v>11</v>
      </c>
      <c r="I22" s="425" t="s">
        <v>2938</v>
      </c>
      <c r="J22" s="425" t="s">
        <v>1</v>
      </c>
      <c r="K22" s="425" t="s">
        <v>2525</v>
      </c>
      <c r="L22" s="425" t="s">
        <v>2934</v>
      </c>
      <c r="M22" s="1273" t="s">
        <v>1010</v>
      </c>
      <c r="N22" s="806" t="s">
        <v>224</v>
      </c>
      <c r="O22" s="426" t="s">
        <v>1010</v>
      </c>
      <c r="P22" s="425" t="s">
        <v>204</v>
      </c>
      <c r="R22" s="806" t="s">
        <v>273</v>
      </c>
      <c r="AC22" s="425" t="s">
        <v>2</v>
      </c>
      <c r="AE22" s="668"/>
      <c r="AF22" s="668"/>
      <c r="AG22" s="668"/>
      <c r="AH22" s="668"/>
      <c r="AI22" s="668"/>
    </row>
    <row r="23" spans="4:35" s="425" customFormat="1">
      <c r="D23" s="425" t="s">
        <v>76</v>
      </c>
      <c r="E23" s="425" t="s">
        <v>67</v>
      </c>
      <c r="F23" s="425" t="s">
        <v>240</v>
      </c>
      <c r="G23" s="425" t="s">
        <v>2590</v>
      </c>
      <c r="H23" s="425" t="s">
        <v>11</v>
      </c>
      <c r="I23" s="425" t="s">
        <v>2938</v>
      </c>
      <c r="J23" s="425" t="s">
        <v>1</v>
      </c>
      <c r="K23" s="425" t="s">
        <v>2525</v>
      </c>
      <c r="L23" s="425" t="s">
        <v>2934</v>
      </c>
      <c r="M23" s="1273" t="s">
        <v>1010</v>
      </c>
      <c r="N23" s="806" t="s">
        <v>224</v>
      </c>
      <c r="O23" s="426" t="s">
        <v>1010</v>
      </c>
      <c r="P23" s="425" t="s">
        <v>204</v>
      </c>
      <c r="R23" s="806" t="s">
        <v>274</v>
      </c>
      <c r="AC23" s="425" t="s">
        <v>2</v>
      </c>
      <c r="AE23" s="668"/>
      <c r="AF23" s="668"/>
      <c r="AG23" s="668"/>
      <c r="AH23" s="668"/>
      <c r="AI23" s="668"/>
    </row>
    <row r="24" spans="4:35" s="425" customFormat="1">
      <c r="D24" s="425" t="s">
        <v>76</v>
      </c>
      <c r="E24" s="425" t="s">
        <v>67</v>
      </c>
      <c r="F24" s="425" t="s">
        <v>240</v>
      </c>
      <c r="G24" s="425" t="s">
        <v>2590</v>
      </c>
      <c r="H24" s="425" t="s">
        <v>11</v>
      </c>
      <c r="I24" s="425" t="s">
        <v>2938</v>
      </c>
      <c r="J24" s="425" t="s">
        <v>1</v>
      </c>
      <c r="K24" s="425" t="s">
        <v>2525</v>
      </c>
      <c r="L24" s="425" t="s">
        <v>2934</v>
      </c>
      <c r="M24" s="1273" t="s">
        <v>1010</v>
      </c>
      <c r="N24" s="806" t="s">
        <v>224</v>
      </c>
      <c r="O24" s="426" t="s">
        <v>1010</v>
      </c>
      <c r="P24" s="425" t="s">
        <v>204</v>
      </c>
      <c r="R24" s="806" t="s">
        <v>1591</v>
      </c>
      <c r="AC24" s="425" t="s">
        <v>2</v>
      </c>
      <c r="AE24" s="668"/>
      <c r="AF24" s="668"/>
      <c r="AG24" s="668"/>
      <c r="AH24" s="668"/>
      <c r="AI24" s="668"/>
    </row>
    <row r="25" spans="4:35" s="425" customFormat="1">
      <c r="D25" s="425" t="s">
        <v>76</v>
      </c>
      <c r="E25" s="425" t="s">
        <v>67</v>
      </c>
      <c r="F25" s="425" t="s">
        <v>240</v>
      </c>
      <c r="G25" s="425" t="s">
        <v>2590</v>
      </c>
      <c r="H25" s="425" t="s">
        <v>11</v>
      </c>
      <c r="I25" s="425" t="s">
        <v>2938</v>
      </c>
      <c r="J25" s="425" t="s">
        <v>1</v>
      </c>
      <c r="K25" s="425" t="s">
        <v>2525</v>
      </c>
      <c r="L25" s="425" t="s">
        <v>2934</v>
      </c>
      <c r="M25" s="1273" t="s">
        <v>1010</v>
      </c>
      <c r="N25" s="806" t="s">
        <v>275</v>
      </c>
      <c r="O25" s="426" t="s">
        <v>1010</v>
      </c>
      <c r="P25" s="425" t="s">
        <v>204</v>
      </c>
      <c r="R25" s="806" t="s">
        <v>276</v>
      </c>
      <c r="AC25" s="425" t="s">
        <v>2</v>
      </c>
      <c r="AE25" s="668"/>
      <c r="AF25" s="668"/>
      <c r="AG25" s="668"/>
      <c r="AH25" s="668"/>
      <c r="AI25" s="668"/>
    </row>
    <row r="26" spans="4:35" s="425" customFormat="1">
      <c r="D26" s="425" t="s">
        <v>76</v>
      </c>
      <c r="E26" s="425" t="s">
        <v>67</v>
      </c>
      <c r="F26" s="425" t="s">
        <v>240</v>
      </c>
      <c r="G26" s="425" t="s">
        <v>2590</v>
      </c>
      <c r="H26" s="425" t="s">
        <v>11</v>
      </c>
      <c r="I26" s="425" t="s">
        <v>2938</v>
      </c>
      <c r="J26" s="425" t="s">
        <v>1</v>
      </c>
      <c r="K26" s="425" t="s">
        <v>2525</v>
      </c>
      <c r="L26" s="425" t="s">
        <v>2934</v>
      </c>
      <c r="M26" s="1273" t="s">
        <v>1010</v>
      </c>
      <c r="N26" s="806" t="s">
        <v>275</v>
      </c>
      <c r="O26" s="426" t="s">
        <v>1010</v>
      </c>
      <c r="P26" s="425" t="s">
        <v>204</v>
      </c>
      <c r="R26" s="806" t="s">
        <v>277</v>
      </c>
      <c r="AC26" s="425" t="s">
        <v>2</v>
      </c>
      <c r="AE26" s="668"/>
      <c r="AF26" s="668"/>
      <c r="AG26" s="668"/>
      <c r="AH26" s="668"/>
      <c r="AI26" s="668"/>
    </row>
    <row r="27" spans="4:35" s="425" customFormat="1">
      <c r="D27" s="425" t="s">
        <v>76</v>
      </c>
      <c r="E27" s="425" t="s">
        <v>67</v>
      </c>
      <c r="F27" s="425" t="s">
        <v>240</v>
      </c>
      <c r="G27" s="425" t="s">
        <v>2590</v>
      </c>
      <c r="H27" s="425" t="s">
        <v>11</v>
      </c>
      <c r="I27" s="425" t="s">
        <v>2938</v>
      </c>
      <c r="J27" s="425" t="s">
        <v>1</v>
      </c>
      <c r="K27" s="425" t="s">
        <v>2525</v>
      </c>
      <c r="L27" s="425" t="s">
        <v>2934</v>
      </c>
      <c r="M27" s="1273" t="s">
        <v>1010</v>
      </c>
      <c r="N27" s="806" t="s">
        <v>275</v>
      </c>
      <c r="O27" s="426" t="s">
        <v>1010</v>
      </c>
      <c r="P27" s="425" t="s">
        <v>204</v>
      </c>
      <c r="R27" s="806" t="s">
        <v>1591</v>
      </c>
      <c r="AC27" s="425" t="s">
        <v>2</v>
      </c>
      <c r="AE27" s="668"/>
      <c r="AF27" s="668"/>
      <c r="AG27" s="668"/>
      <c r="AH27" s="668"/>
      <c r="AI27" s="668"/>
    </row>
    <row r="28" spans="4:35" s="425" customFormat="1">
      <c r="D28" s="425" t="s">
        <v>76</v>
      </c>
      <c r="E28" s="425" t="s">
        <v>67</v>
      </c>
      <c r="F28" s="425" t="s">
        <v>240</v>
      </c>
      <c r="G28" s="425" t="s">
        <v>2590</v>
      </c>
      <c r="H28" s="425" t="s">
        <v>11</v>
      </c>
      <c r="I28" s="425" t="s">
        <v>2938</v>
      </c>
      <c r="J28" s="425" t="s">
        <v>1</v>
      </c>
      <c r="K28" s="425" t="s">
        <v>2525</v>
      </c>
      <c r="L28" s="425" t="s">
        <v>2934</v>
      </c>
      <c r="M28" s="1273" t="s">
        <v>1010</v>
      </c>
      <c r="N28" s="806" t="s">
        <v>278</v>
      </c>
      <c r="O28" s="426" t="s">
        <v>1010</v>
      </c>
      <c r="P28" s="425" t="s">
        <v>204</v>
      </c>
      <c r="R28" s="806" t="s">
        <v>1593</v>
      </c>
      <c r="AC28" s="425" t="s">
        <v>2</v>
      </c>
      <c r="AE28" s="668"/>
      <c r="AF28" s="668"/>
      <c r="AG28" s="668"/>
      <c r="AH28" s="668"/>
      <c r="AI28" s="668"/>
    </row>
    <row r="29" spans="4:35" s="425" customFormat="1">
      <c r="D29" s="425" t="s">
        <v>76</v>
      </c>
      <c r="E29" s="425" t="s">
        <v>67</v>
      </c>
      <c r="F29" s="425" t="s">
        <v>240</v>
      </c>
      <c r="G29" s="425" t="s">
        <v>2590</v>
      </c>
      <c r="H29" s="425" t="s">
        <v>11</v>
      </c>
      <c r="I29" s="425" t="s">
        <v>2938</v>
      </c>
      <c r="J29" s="425" t="s">
        <v>1</v>
      </c>
      <c r="K29" s="425" t="s">
        <v>2525</v>
      </c>
      <c r="L29" s="425" t="s">
        <v>2934</v>
      </c>
      <c r="M29" s="1273" t="s">
        <v>1010</v>
      </c>
      <c r="N29" s="806" t="s">
        <v>278</v>
      </c>
      <c r="O29" s="426" t="s">
        <v>1010</v>
      </c>
      <c r="P29" s="425" t="s">
        <v>204</v>
      </c>
      <c r="R29" s="806" t="s">
        <v>1594</v>
      </c>
      <c r="AC29" s="425" t="s">
        <v>2</v>
      </c>
      <c r="AE29" s="668"/>
      <c r="AF29" s="668"/>
      <c r="AG29" s="668"/>
      <c r="AH29" s="668"/>
      <c r="AI29" s="668"/>
    </row>
    <row r="30" spans="4:35" s="425" customFormat="1">
      <c r="D30" s="425" t="s">
        <v>76</v>
      </c>
      <c r="E30" s="425" t="s">
        <v>67</v>
      </c>
      <c r="F30" s="425" t="s">
        <v>240</v>
      </c>
      <c r="G30" s="425" t="s">
        <v>2590</v>
      </c>
      <c r="H30" s="425" t="s">
        <v>11</v>
      </c>
      <c r="I30" s="425" t="s">
        <v>2938</v>
      </c>
      <c r="J30" s="425" t="s">
        <v>1</v>
      </c>
      <c r="K30" s="425" t="s">
        <v>2525</v>
      </c>
      <c r="L30" s="425" t="s">
        <v>2934</v>
      </c>
      <c r="M30" s="1273" t="s">
        <v>1010</v>
      </c>
      <c r="N30" s="806" t="s">
        <v>278</v>
      </c>
      <c r="O30" s="426" t="s">
        <v>1010</v>
      </c>
      <c r="P30" s="425" t="s">
        <v>204</v>
      </c>
      <c r="R30" s="806" t="s">
        <v>281</v>
      </c>
      <c r="AC30" s="425" t="s">
        <v>2</v>
      </c>
      <c r="AE30" s="668"/>
      <c r="AF30" s="668"/>
      <c r="AG30" s="668"/>
      <c r="AH30" s="668"/>
      <c r="AI30" s="668"/>
    </row>
    <row r="31" spans="4:35" s="425" customFormat="1">
      <c r="D31" s="425" t="s">
        <v>76</v>
      </c>
      <c r="E31" s="425" t="s">
        <v>67</v>
      </c>
      <c r="F31" s="425" t="s">
        <v>240</v>
      </c>
      <c r="G31" s="425" t="s">
        <v>2590</v>
      </c>
      <c r="H31" s="425" t="s">
        <v>11</v>
      </c>
      <c r="I31" s="425" t="s">
        <v>2938</v>
      </c>
      <c r="J31" s="425" t="s">
        <v>1</v>
      </c>
      <c r="K31" s="425" t="s">
        <v>2525</v>
      </c>
      <c r="L31" s="425" t="s">
        <v>2934</v>
      </c>
      <c r="M31" s="1273" t="s">
        <v>1010</v>
      </c>
      <c r="N31" s="806" t="s">
        <v>278</v>
      </c>
      <c r="O31" s="426" t="s">
        <v>1010</v>
      </c>
      <c r="P31" s="425" t="s">
        <v>204</v>
      </c>
      <c r="R31" s="806" t="s">
        <v>282</v>
      </c>
      <c r="AC31" s="425" t="s">
        <v>2</v>
      </c>
      <c r="AE31" s="668"/>
      <c r="AF31" s="668"/>
      <c r="AG31" s="668"/>
      <c r="AH31" s="668"/>
      <c r="AI31" s="668"/>
    </row>
    <row r="32" spans="4:35" s="425" customFormat="1">
      <c r="D32" s="425" t="s">
        <v>76</v>
      </c>
      <c r="E32" s="425" t="s">
        <v>67</v>
      </c>
      <c r="F32" s="425" t="s">
        <v>240</v>
      </c>
      <c r="G32" s="425" t="s">
        <v>2590</v>
      </c>
      <c r="H32" s="425" t="s">
        <v>11</v>
      </c>
      <c r="I32" s="425" t="s">
        <v>2938</v>
      </c>
      <c r="J32" s="425" t="s">
        <v>1</v>
      </c>
      <c r="K32" s="425" t="s">
        <v>2525</v>
      </c>
      <c r="L32" s="425" t="s">
        <v>2934</v>
      </c>
      <c r="M32" s="1273" t="s">
        <v>1010</v>
      </c>
      <c r="N32" s="806" t="s">
        <v>278</v>
      </c>
      <c r="O32" s="426" t="s">
        <v>1010</v>
      </c>
      <c r="P32" s="425" t="s">
        <v>204</v>
      </c>
      <c r="R32" s="806" t="s">
        <v>1595</v>
      </c>
      <c r="AC32" s="425" t="s">
        <v>2</v>
      </c>
      <c r="AE32" s="668"/>
      <c r="AF32" s="668"/>
      <c r="AG32" s="668"/>
      <c r="AH32" s="668"/>
      <c r="AI32" s="668"/>
    </row>
    <row r="33" spans="1:35" s="425" customFormat="1">
      <c r="D33" s="425" t="s">
        <v>76</v>
      </c>
      <c r="E33" s="425" t="s">
        <v>67</v>
      </c>
      <c r="F33" s="425" t="s">
        <v>240</v>
      </c>
      <c r="G33" s="425" t="s">
        <v>2590</v>
      </c>
      <c r="H33" s="425" t="s">
        <v>11</v>
      </c>
      <c r="I33" s="425" t="s">
        <v>2938</v>
      </c>
      <c r="J33" s="425" t="s">
        <v>1</v>
      </c>
      <c r="K33" s="425" t="s">
        <v>2525</v>
      </c>
      <c r="L33" s="425" t="s">
        <v>2934</v>
      </c>
      <c r="M33" s="1273" t="s">
        <v>1010</v>
      </c>
      <c r="N33" s="806" t="s">
        <v>278</v>
      </c>
      <c r="O33" s="426" t="s">
        <v>1010</v>
      </c>
      <c r="P33" s="425" t="s">
        <v>204</v>
      </c>
      <c r="R33" s="806" t="s">
        <v>1591</v>
      </c>
      <c r="AC33" s="425" t="s">
        <v>2</v>
      </c>
      <c r="AE33" s="668"/>
      <c r="AF33" s="668"/>
      <c r="AG33" s="668"/>
      <c r="AH33" s="668"/>
      <c r="AI33" s="668"/>
    </row>
    <row r="34" spans="1:35" s="425" customFormat="1">
      <c r="D34" s="425" t="s">
        <v>76</v>
      </c>
      <c r="E34" s="425" t="s">
        <v>67</v>
      </c>
      <c r="F34" s="425" t="s">
        <v>240</v>
      </c>
      <c r="G34" s="425" t="s">
        <v>2590</v>
      </c>
      <c r="H34" s="425" t="s">
        <v>11</v>
      </c>
      <c r="I34" s="425" t="s">
        <v>2938</v>
      </c>
      <c r="J34" s="425" t="s">
        <v>1</v>
      </c>
      <c r="K34" s="425" t="s">
        <v>2525</v>
      </c>
      <c r="L34" s="425" t="s">
        <v>2934</v>
      </c>
      <c r="M34" s="1273" t="s">
        <v>1010</v>
      </c>
      <c r="N34" s="806" t="s">
        <v>284</v>
      </c>
      <c r="O34" s="426" t="s">
        <v>1010</v>
      </c>
      <c r="P34" s="425" t="s">
        <v>204</v>
      </c>
      <c r="R34" s="806" t="s">
        <v>285</v>
      </c>
      <c r="AC34" s="425" t="s">
        <v>2</v>
      </c>
      <c r="AE34" s="668"/>
      <c r="AF34" s="668"/>
      <c r="AG34" s="668"/>
      <c r="AH34" s="668"/>
      <c r="AI34" s="668"/>
    </row>
    <row r="35" spans="1:35" s="425" customFormat="1">
      <c r="D35" s="425" t="s">
        <v>76</v>
      </c>
      <c r="E35" s="425" t="s">
        <v>67</v>
      </c>
      <c r="F35" s="425" t="s">
        <v>240</v>
      </c>
      <c r="G35" s="425" t="s">
        <v>2590</v>
      </c>
      <c r="H35" s="425" t="s">
        <v>11</v>
      </c>
      <c r="I35" s="425" t="s">
        <v>2938</v>
      </c>
      <c r="J35" s="425" t="s">
        <v>1</v>
      </c>
      <c r="K35" s="425" t="s">
        <v>2525</v>
      </c>
      <c r="L35" s="425" t="s">
        <v>2934</v>
      </c>
      <c r="M35" s="1273" t="s">
        <v>1010</v>
      </c>
      <c r="N35" s="806" t="s">
        <v>284</v>
      </c>
      <c r="O35" s="426" t="s">
        <v>1010</v>
      </c>
      <c r="P35" s="425" t="s">
        <v>204</v>
      </c>
      <c r="R35" s="806" t="s">
        <v>286</v>
      </c>
      <c r="AC35" s="425" t="s">
        <v>2</v>
      </c>
      <c r="AE35" s="668"/>
      <c r="AF35" s="668"/>
      <c r="AG35" s="668"/>
      <c r="AH35" s="668"/>
      <c r="AI35" s="668"/>
    </row>
    <row r="36" spans="1:35" s="425" customFormat="1">
      <c r="D36" s="425" t="s">
        <v>76</v>
      </c>
      <c r="E36" s="425" t="s">
        <v>67</v>
      </c>
      <c r="F36" s="425" t="s">
        <v>240</v>
      </c>
      <c r="G36" s="425" t="s">
        <v>2590</v>
      </c>
      <c r="H36" s="425" t="s">
        <v>11</v>
      </c>
      <c r="I36" s="425" t="s">
        <v>2938</v>
      </c>
      <c r="J36" s="425" t="s">
        <v>1</v>
      </c>
      <c r="K36" s="425" t="s">
        <v>2525</v>
      </c>
      <c r="L36" s="425" t="s">
        <v>2934</v>
      </c>
      <c r="M36" s="1273" t="s">
        <v>1010</v>
      </c>
      <c r="N36" s="806" t="s">
        <v>284</v>
      </c>
      <c r="O36" s="426" t="s">
        <v>1010</v>
      </c>
      <c r="P36" s="425" t="s">
        <v>204</v>
      </c>
      <c r="R36" s="806" t="s">
        <v>287</v>
      </c>
      <c r="AC36" s="425" t="s">
        <v>2</v>
      </c>
      <c r="AE36" s="668"/>
      <c r="AF36" s="668"/>
      <c r="AG36" s="668"/>
      <c r="AH36" s="668"/>
      <c r="AI36" s="668"/>
    </row>
    <row r="37" spans="1:35" s="425" customFormat="1">
      <c r="D37" s="425" t="s">
        <v>76</v>
      </c>
      <c r="E37" s="425" t="s">
        <v>67</v>
      </c>
      <c r="F37" s="425" t="s">
        <v>240</v>
      </c>
      <c r="G37" s="425" t="s">
        <v>2590</v>
      </c>
      <c r="H37" s="425" t="s">
        <v>11</v>
      </c>
      <c r="I37" s="425" t="s">
        <v>2938</v>
      </c>
      <c r="J37" s="425" t="s">
        <v>1</v>
      </c>
      <c r="K37" s="425" t="s">
        <v>2525</v>
      </c>
      <c r="L37" s="425" t="s">
        <v>2934</v>
      </c>
      <c r="M37" s="1273" t="s">
        <v>1010</v>
      </c>
      <c r="N37" s="806" t="s">
        <v>284</v>
      </c>
      <c r="O37" s="426" t="s">
        <v>1010</v>
      </c>
      <c r="P37" s="425" t="s">
        <v>204</v>
      </c>
      <c r="R37" s="806" t="s">
        <v>1591</v>
      </c>
      <c r="AC37" s="425" t="s">
        <v>2</v>
      </c>
      <c r="AE37" s="668"/>
      <c r="AF37" s="668"/>
      <c r="AG37" s="668"/>
      <c r="AH37" s="668"/>
      <c r="AI37" s="668"/>
    </row>
    <row r="38" spans="1:35" s="425" customFormat="1">
      <c r="D38" s="425" t="s">
        <v>76</v>
      </c>
      <c r="E38" s="425" t="s">
        <v>67</v>
      </c>
      <c r="F38" s="425" t="s">
        <v>240</v>
      </c>
      <c r="G38" s="425" t="s">
        <v>2590</v>
      </c>
      <c r="H38" s="425" t="s">
        <v>11</v>
      </c>
      <c r="I38" s="425" t="s">
        <v>2938</v>
      </c>
      <c r="J38" s="425" t="s">
        <v>1</v>
      </c>
      <c r="K38" s="425" t="s">
        <v>2525</v>
      </c>
      <c r="L38" s="425" t="s">
        <v>2934</v>
      </c>
      <c r="M38" s="1273" t="s">
        <v>1010</v>
      </c>
      <c r="N38" s="806" t="s">
        <v>288</v>
      </c>
      <c r="O38" s="426" t="s">
        <v>1010</v>
      </c>
      <c r="P38" s="425" t="s">
        <v>204</v>
      </c>
      <c r="R38" s="806" t="s">
        <v>1596</v>
      </c>
      <c r="AC38" s="425" t="s">
        <v>2</v>
      </c>
      <c r="AE38" s="668"/>
      <c r="AF38" s="668"/>
      <c r="AG38" s="668"/>
      <c r="AH38" s="668"/>
      <c r="AI38" s="668"/>
    </row>
    <row r="39" spans="1:35" s="425" customFormat="1">
      <c r="D39" s="425" t="s">
        <v>76</v>
      </c>
      <c r="E39" s="425" t="s">
        <v>67</v>
      </c>
      <c r="F39" s="425" t="s">
        <v>240</v>
      </c>
      <c r="G39" s="425" t="s">
        <v>2590</v>
      </c>
      <c r="H39" s="425" t="s">
        <v>11</v>
      </c>
      <c r="I39" s="425" t="s">
        <v>2938</v>
      </c>
      <c r="J39" s="425" t="s">
        <v>1</v>
      </c>
      <c r="K39" s="425" t="s">
        <v>2525</v>
      </c>
      <c r="L39" s="425" t="s">
        <v>2934</v>
      </c>
      <c r="M39" s="1273" t="s">
        <v>1010</v>
      </c>
      <c r="N39" s="806" t="s">
        <v>288</v>
      </c>
      <c r="O39" s="426" t="s">
        <v>1010</v>
      </c>
      <c r="P39" s="425" t="s">
        <v>204</v>
      </c>
      <c r="R39" s="806" t="s">
        <v>1591</v>
      </c>
      <c r="AC39" s="425" t="s">
        <v>2</v>
      </c>
      <c r="AE39" s="668"/>
      <c r="AF39" s="668"/>
      <c r="AG39" s="668"/>
      <c r="AH39" s="668"/>
      <c r="AI39" s="668"/>
    </row>
    <row r="40" spans="1:35">
      <c r="D40" t="s">
        <v>76</v>
      </c>
      <c r="E40" t="s">
        <v>67</v>
      </c>
      <c r="F40" s="425" t="s">
        <v>240</v>
      </c>
      <c r="G40" s="425" t="s">
        <v>2590</v>
      </c>
      <c r="H40" s="425" t="s">
        <v>11</v>
      </c>
      <c r="I40" s="425" t="s">
        <v>2938</v>
      </c>
      <c r="J40" t="s">
        <v>1</v>
      </c>
      <c r="K40" s="425" t="s">
        <v>2525</v>
      </c>
      <c r="L40" s="425" t="s">
        <v>2934</v>
      </c>
      <c r="M40" s="1273" t="s">
        <v>1010</v>
      </c>
      <c r="N40" s="806" t="s">
        <v>1591</v>
      </c>
      <c r="O40" s="426" t="s">
        <v>1010</v>
      </c>
      <c r="P40" s="425" t="s">
        <v>204</v>
      </c>
      <c r="R40" s="105"/>
      <c r="S40" s="71"/>
      <c r="T40" s="71"/>
      <c r="U40" s="71"/>
      <c r="V40" s="71"/>
      <c r="AC40" t="s">
        <v>2</v>
      </c>
      <c r="AD40" s="74"/>
      <c r="AE40" s="668"/>
      <c r="AF40" s="668"/>
      <c r="AG40" s="668"/>
      <c r="AH40" s="668"/>
      <c r="AI40" s="668"/>
    </row>
    <row r="41" spans="1:35" s="425" customFormat="1">
      <c r="D41" s="425" t="s">
        <v>76</v>
      </c>
      <c r="E41" s="425" t="s">
        <v>67</v>
      </c>
      <c r="F41" s="425" t="s">
        <v>240</v>
      </c>
      <c r="G41" s="425" t="s">
        <v>2590</v>
      </c>
      <c r="H41" s="425" t="s">
        <v>11</v>
      </c>
      <c r="I41" s="425" t="s">
        <v>2938</v>
      </c>
      <c r="J41" s="425" t="s">
        <v>1</v>
      </c>
      <c r="K41" s="425" t="s">
        <v>2525</v>
      </c>
      <c r="L41" s="425" t="s">
        <v>2934</v>
      </c>
      <c r="M41" s="1273" t="s">
        <v>1010</v>
      </c>
      <c r="N41" s="806" t="s">
        <v>1591</v>
      </c>
      <c r="O41" s="426" t="s">
        <v>1010</v>
      </c>
      <c r="P41" s="425" t="s">
        <v>204</v>
      </c>
      <c r="R41" s="105"/>
      <c r="S41" s="71"/>
      <c r="T41" s="71"/>
      <c r="U41" s="71"/>
      <c r="V41" s="71"/>
      <c r="AC41" s="425" t="s">
        <v>2</v>
      </c>
      <c r="AD41" s="74"/>
      <c r="AE41" s="668"/>
      <c r="AF41" s="668"/>
      <c r="AG41" s="668"/>
      <c r="AH41" s="668"/>
      <c r="AI41" s="668"/>
    </row>
    <row r="42" spans="1:35" s="425" customFormat="1">
      <c r="D42" s="425" t="s">
        <v>76</v>
      </c>
      <c r="E42" s="425" t="s">
        <v>67</v>
      </c>
      <c r="F42" s="425" t="s">
        <v>240</v>
      </c>
      <c r="G42" s="425" t="s">
        <v>2590</v>
      </c>
      <c r="H42" s="425" t="s">
        <v>11</v>
      </c>
      <c r="I42" s="425" t="s">
        <v>2938</v>
      </c>
      <c r="J42" s="425" t="s">
        <v>1</v>
      </c>
      <c r="K42" s="425" t="s">
        <v>2525</v>
      </c>
      <c r="L42" s="425" t="s">
        <v>2934</v>
      </c>
      <c r="M42" s="1273" t="s">
        <v>1010</v>
      </c>
      <c r="N42" s="806" t="s">
        <v>1591</v>
      </c>
      <c r="O42" s="426" t="s">
        <v>1010</v>
      </c>
      <c r="P42" s="425" t="s">
        <v>204</v>
      </c>
      <c r="R42" s="105"/>
      <c r="S42" s="71"/>
      <c r="T42" s="71"/>
      <c r="U42" s="71"/>
      <c r="V42" s="71"/>
      <c r="AC42" s="425" t="s">
        <v>2</v>
      </c>
      <c r="AD42" s="74"/>
      <c r="AE42" s="668"/>
      <c r="AF42" s="668"/>
      <c r="AG42" s="668"/>
      <c r="AH42" s="668"/>
      <c r="AI42" s="668"/>
    </row>
    <row r="43" spans="1:35" s="425" customFormat="1">
      <c r="D43" s="425" t="s">
        <v>76</v>
      </c>
      <c r="E43" s="425" t="s">
        <v>67</v>
      </c>
      <c r="F43" s="425" t="s">
        <v>240</v>
      </c>
      <c r="G43" s="425" t="s">
        <v>2590</v>
      </c>
      <c r="H43" s="425" t="s">
        <v>11</v>
      </c>
      <c r="I43" s="425" t="s">
        <v>2938</v>
      </c>
      <c r="J43" s="425" t="s">
        <v>1</v>
      </c>
      <c r="K43" s="425" t="s">
        <v>2525</v>
      </c>
      <c r="L43" s="425" t="s">
        <v>2934</v>
      </c>
      <c r="M43" s="1273" t="s">
        <v>1010</v>
      </c>
      <c r="N43" s="806" t="s">
        <v>1591</v>
      </c>
      <c r="O43" s="426" t="s">
        <v>1010</v>
      </c>
      <c r="P43" s="425" t="s">
        <v>204</v>
      </c>
      <c r="R43" s="105"/>
      <c r="S43" s="71"/>
      <c r="T43" s="71"/>
      <c r="U43" s="71"/>
      <c r="V43" s="71"/>
      <c r="AC43" s="425" t="s">
        <v>2</v>
      </c>
      <c r="AD43" s="74"/>
      <c r="AE43" s="668"/>
      <c r="AF43" s="668"/>
      <c r="AG43" s="668"/>
      <c r="AH43" s="668"/>
      <c r="AI43" s="668"/>
    </row>
    <row r="44" spans="1:35" s="425" customFormat="1">
      <c r="D44" s="425" t="s">
        <v>76</v>
      </c>
      <c r="E44" s="425" t="s">
        <v>67</v>
      </c>
      <c r="F44" s="425" t="s">
        <v>240</v>
      </c>
      <c r="G44" s="425" t="s">
        <v>2590</v>
      </c>
      <c r="H44" s="425" t="s">
        <v>11</v>
      </c>
      <c r="I44" s="425" t="s">
        <v>2938</v>
      </c>
      <c r="J44" s="425" t="s">
        <v>1</v>
      </c>
      <c r="K44" s="425" t="s">
        <v>2525</v>
      </c>
      <c r="L44" s="425" t="s">
        <v>2934</v>
      </c>
      <c r="M44" s="1273" t="s">
        <v>1010</v>
      </c>
      <c r="N44" s="806" t="s">
        <v>1591</v>
      </c>
      <c r="O44" s="426" t="s">
        <v>1010</v>
      </c>
      <c r="P44" s="425" t="s">
        <v>204</v>
      </c>
      <c r="R44" s="105"/>
      <c r="S44" s="71"/>
      <c r="T44" s="71"/>
      <c r="U44" s="71"/>
      <c r="V44" s="71"/>
      <c r="AC44" s="425" t="s">
        <v>2</v>
      </c>
      <c r="AD44" s="74"/>
      <c r="AE44" s="668"/>
      <c r="AF44" s="668"/>
      <c r="AG44" s="668"/>
      <c r="AH44" s="668"/>
      <c r="AI44" s="668"/>
    </row>
    <row r="45" spans="1:35" s="425" customFormat="1">
      <c r="D45" s="425" t="s">
        <v>76</v>
      </c>
      <c r="E45" s="425" t="s">
        <v>67</v>
      </c>
      <c r="F45" s="425" t="s">
        <v>240</v>
      </c>
      <c r="G45" s="425" t="s">
        <v>2590</v>
      </c>
      <c r="H45" s="425" t="s">
        <v>11</v>
      </c>
      <c r="I45" s="425" t="s">
        <v>2938</v>
      </c>
      <c r="J45" s="425" t="s">
        <v>1</v>
      </c>
      <c r="K45" s="425" t="s">
        <v>2525</v>
      </c>
      <c r="L45" s="425" t="s">
        <v>2934</v>
      </c>
      <c r="M45" s="1273" t="s">
        <v>1010</v>
      </c>
      <c r="N45" s="806" t="s">
        <v>1591</v>
      </c>
      <c r="O45" s="426" t="s">
        <v>1010</v>
      </c>
      <c r="P45" s="425" t="s">
        <v>204</v>
      </c>
      <c r="R45" s="105"/>
      <c r="S45" s="71"/>
      <c r="T45" s="71"/>
      <c r="U45" s="71"/>
      <c r="V45" s="71"/>
      <c r="AC45" s="425" t="s">
        <v>2</v>
      </c>
      <c r="AD45" s="74"/>
      <c r="AE45" s="668"/>
      <c r="AF45" s="668"/>
      <c r="AG45" s="668"/>
      <c r="AH45" s="668"/>
      <c r="AI45" s="668"/>
    </row>
    <row r="46" spans="1:35">
      <c r="L46" s="806"/>
      <c r="M46" s="806"/>
    </row>
    <row r="47" spans="1:35" s="1" customFormat="1" ht="13.8">
      <c r="A47" s="64"/>
      <c r="B47" s="72" t="s">
        <v>132</v>
      </c>
    </row>
    <row r="48" spans="1:35">
      <c r="L48" s="806"/>
      <c r="M48" s="806"/>
    </row>
    <row r="49" spans="1:37">
      <c r="D49" t="s">
        <v>76</v>
      </c>
      <c r="E49" t="s">
        <v>67</v>
      </c>
      <c r="F49" s="425" t="s">
        <v>240</v>
      </c>
      <c r="G49" s="425" t="s">
        <v>2590</v>
      </c>
      <c r="H49" s="425" t="s">
        <v>11</v>
      </c>
      <c r="I49" t="s">
        <v>2938</v>
      </c>
      <c r="J49" t="s">
        <v>1</v>
      </c>
      <c r="K49" s="425" t="s">
        <v>2525</v>
      </c>
      <c r="L49" s="425" t="s">
        <v>132</v>
      </c>
      <c r="M49" s="1273" t="s">
        <v>1010</v>
      </c>
      <c r="N49" s="806" t="s">
        <v>265</v>
      </c>
      <c r="O49" s="426" t="s">
        <v>1010</v>
      </c>
      <c r="P49" s="425" t="s">
        <v>204</v>
      </c>
      <c r="R49" s="71"/>
      <c r="S49" s="71"/>
      <c r="T49" s="71"/>
      <c r="U49" s="71"/>
      <c r="V49" s="71"/>
      <c r="AC49" t="s">
        <v>2</v>
      </c>
      <c r="AD49" s="74"/>
      <c r="AE49" s="668"/>
      <c r="AF49" s="668"/>
      <c r="AG49" s="668"/>
      <c r="AH49" s="668"/>
      <c r="AI49" s="668"/>
      <c r="AK49" s="425"/>
    </row>
    <row r="50" spans="1:37">
      <c r="D50" t="s">
        <v>76</v>
      </c>
      <c r="E50" t="s">
        <v>67</v>
      </c>
      <c r="F50" s="425" t="s">
        <v>240</v>
      </c>
      <c r="G50" s="425" t="s">
        <v>2590</v>
      </c>
      <c r="H50" s="425" t="s">
        <v>11</v>
      </c>
      <c r="I50" s="425" t="s">
        <v>2938</v>
      </c>
      <c r="J50" t="s">
        <v>1</v>
      </c>
      <c r="K50" s="425" t="s">
        <v>2525</v>
      </c>
      <c r="L50" s="425" t="s">
        <v>132</v>
      </c>
      <c r="M50" s="1273" t="s">
        <v>1010</v>
      </c>
      <c r="N50" s="806" t="s">
        <v>268</v>
      </c>
      <c r="O50" s="426" t="s">
        <v>1010</v>
      </c>
      <c r="P50" s="425" t="s">
        <v>204</v>
      </c>
      <c r="R50" s="71"/>
      <c r="S50" s="71"/>
      <c r="T50" s="71"/>
      <c r="U50" s="71"/>
      <c r="V50" s="71"/>
      <c r="AC50" t="s">
        <v>2</v>
      </c>
      <c r="AD50" s="74"/>
      <c r="AE50" s="668"/>
      <c r="AF50" s="668"/>
      <c r="AG50" s="668"/>
      <c r="AH50" s="668"/>
      <c r="AI50" s="668"/>
    </row>
    <row r="51" spans="1:37">
      <c r="D51" t="s">
        <v>76</v>
      </c>
      <c r="E51" t="s">
        <v>67</v>
      </c>
      <c r="F51" s="425" t="s">
        <v>240</v>
      </c>
      <c r="G51" s="425" t="s">
        <v>2590</v>
      </c>
      <c r="H51" s="425" t="s">
        <v>11</v>
      </c>
      <c r="I51" s="425" t="s">
        <v>2938</v>
      </c>
      <c r="J51" t="s">
        <v>1</v>
      </c>
      <c r="K51" s="425" t="s">
        <v>2525</v>
      </c>
      <c r="L51" s="425" t="s">
        <v>132</v>
      </c>
      <c r="M51" s="1273" t="s">
        <v>1010</v>
      </c>
      <c r="N51" s="806" t="s">
        <v>224</v>
      </c>
      <c r="O51" s="426" t="s">
        <v>1010</v>
      </c>
      <c r="P51" s="425" t="s">
        <v>204</v>
      </c>
      <c r="R51" s="71"/>
      <c r="S51" s="71"/>
      <c r="T51" s="71"/>
      <c r="U51" s="71"/>
      <c r="V51" s="71"/>
      <c r="AC51" t="s">
        <v>2</v>
      </c>
      <c r="AD51" s="74"/>
      <c r="AE51" s="668"/>
      <c r="AF51" s="668"/>
      <c r="AG51" s="668"/>
      <c r="AH51" s="668"/>
      <c r="AI51" s="668"/>
    </row>
    <row r="52" spans="1:37">
      <c r="D52" t="s">
        <v>76</v>
      </c>
      <c r="E52" t="s">
        <v>67</v>
      </c>
      <c r="F52" s="425" t="s">
        <v>240</v>
      </c>
      <c r="G52" s="425" t="s">
        <v>2590</v>
      </c>
      <c r="H52" s="425" t="s">
        <v>11</v>
      </c>
      <c r="I52" s="425" t="s">
        <v>2938</v>
      </c>
      <c r="J52" t="s">
        <v>1</v>
      </c>
      <c r="K52" s="425" t="s">
        <v>2525</v>
      </c>
      <c r="L52" s="425" t="s">
        <v>132</v>
      </c>
      <c r="M52" s="1273" t="s">
        <v>1010</v>
      </c>
      <c r="N52" s="806" t="s">
        <v>275</v>
      </c>
      <c r="O52" s="426" t="s">
        <v>1010</v>
      </c>
      <c r="P52" s="425" t="s">
        <v>204</v>
      </c>
      <c r="R52" s="71"/>
      <c r="S52" s="71"/>
      <c r="T52" s="71"/>
      <c r="U52" s="71"/>
      <c r="V52" s="71"/>
      <c r="AC52" t="s">
        <v>2</v>
      </c>
      <c r="AD52" s="74"/>
      <c r="AE52" s="668"/>
      <c r="AF52" s="668"/>
      <c r="AG52" s="668"/>
      <c r="AH52" s="668"/>
      <c r="AI52" s="668"/>
    </row>
    <row r="53" spans="1:37">
      <c r="D53" t="s">
        <v>76</v>
      </c>
      <c r="E53" t="s">
        <v>67</v>
      </c>
      <c r="F53" s="425" t="s">
        <v>240</v>
      </c>
      <c r="G53" s="425" t="s">
        <v>2590</v>
      </c>
      <c r="H53" s="425" t="s">
        <v>11</v>
      </c>
      <c r="I53" s="425" t="s">
        <v>2938</v>
      </c>
      <c r="J53" t="s">
        <v>1</v>
      </c>
      <c r="K53" s="425" t="s">
        <v>2525</v>
      </c>
      <c r="L53" s="425" t="s">
        <v>132</v>
      </c>
      <c r="M53" s="1273" t="s">
        <v>1010</v>
      </c>
      <c r="N53" s="806" t="s">
        <v>278</v>
      </c>
      <c r="O53" s="426" t="s">
        <v>1010</v>
      </c>
      <c r="P53" s="425" t="s">
        <v>204</v>
      </c>
      <c r="R53" s="71"/>
      <c r="S53" s="71"/>
      <c r="T53" s="71"/>
      <c r="U53" s="71"/>
      <c r="V53" s="71"/>
      <c r="AC53" t="s">
        <v>2</v>
      </c>
      <c r="AD53" s="74"/>
      <c r="AE53" s="668"/>
      <c r="AF53" s="668"/>
      <c r="AG53" s="668"/>
      <c r="AH53" s="668"/>
      <c r="AI53" s="668"/>
    </row>
    <row r="54" spans="1:37">
      <c r="D54" t="s">
        <v>76</v>
      </c>
      <c r="E54" t="s">
        <v>67</v>
      </c>
      <c r="F54" s="425" t="s">
        <v>240</v>
      </c>
      <c r="G54" s="425" t="s">
        <v>2590</v>
      </c>
      <c r="H54" s="425" t="s">
        <v>11</v>
      </c>
      <c r="I54" s="425" t="s">
        <v>2938</v>
      </c>
      <c r="J54" t="s">
        <v>1</v>
      </c>
      <c r="K54" s="425" t="s">
        <v>2525</v>
      </c>
      <c r="L54" s="425" t="s">
        <v>132</v>
      </c>
      <c r="M54" s="1273" t="s">
        <v>1010</v>
      </c>
      <c r="N54" s="806" t="s">
        <v>284</v>
      </c>
      <c r="O54" s="426" t="s">
        <v>1010</v>
      </c>
      <c r="P54" s="425" t="s">
        <v>204</v>
      </c>
      <c r="R54" s="71"/>
      <c r="S54" s="71"/>
      <c r="T54" s="71"/>
      <c r="U54" s="71"/>
      <c r="V54" s="71"/>
      <c r="AC54" t="s">
        <v>2</v>
      </c>
      <c r="AD54" s="74"/>
      <c r="AE54" s="668"/>
      <c r="AF54" s="668"/>
      <c r="AG54" s="668"/>
      <c r="AH54" s="668"/>
      <c r="AI54" s="668"/>
    </row>
    <row r="55" spans="1:37">
      <c r="D55" t="s">
        <v>76</v>
      </c>
      <c r="E55" t="s">
        <v>67</v>
      </c>
      <c r="F55" s="425" t="s">
        <v>240</v>
      </c>
      <c r="G55" s="425" t="s">
        <v>2590</v>
      </c>
      <c r="H55" s="425" t="s">
        <v>11</v>
      </c>
      <c r="I55" s="425" t="s">
        <v>2938</v>
      </c>
      <c r="J55" t="s">
        <v>1</v>
      </c>
      <c r="K55" s="425" t="s">
        <v>2525</v>
      </c>
      <c r="L55" s="425" t="s">
        <v>132</v>
      </c>
      <c r="M55" s="1273" t="s">
        <v>1010</v>
      </c>
      <c r="N55" s="806" t="s">
        <v>288</v>
      </c>
      <c r="O55" s="426" t="s">
        <v>1010</v>
      </c>
      <c r="P55" s="425" t="s">
        <v>204</v>
      </c>
      <c r="R55" s="71"/>
      <c r="S55" s="71"/>
      <c r="T55" s="71"/>
      <c r="U55" s="71"/>
      <c r="V55" s="71"/>
      <c r="AC55" t="s">
        <v>2</v>
      </c>
      <c r="AD55" s="74"/>
      <c r="AE55" s="668"/>
      <c r="AF55" s="668"/>
      <c r="AG55" s="668"/>
      <c r="AH55" s="668"/>
      <c r="AI55" s="668"/>
    </row>
    <row r="56" spans="1:37">
      <c r="D56" t="s">
        <v>76</v>
      </c>
      <c r="E56" t="s">
        <v>67</v>
      </c>
      <c r="F56" s="425" t="s">
        <v>240</v>
      </c>
      <c r="G56" s="425" t="s">
        <v>2590</v>
      </c>
      <c r="H56" s="425" t="s">
        <v>11</v>
      </c>
      <c r="I56" s="425" t="s">
        <v>2938</v>
      </c>
      <c r="J56" t="s">
        <v>1</v>
      </c>
      <c r="K56" s="425" t="s">
        <v>2525</v>
      </c>
      <c r="L56" s="425" t="s">
        <v>132</v>
      </c>
      <c r="M56" s="1273" t="s">
        <v>1010</v>
      </c>
      <c r="N56" s="806" t="s">
        <v>1591</v>
      </c>
      <c r="O56" s="426" t="s">
        <v>1010</v>
      </c>
      <c r="P56" s="425" t="s">
        <v>204</v>
      </c>
      <c r="R56" s="105"/>
      <c r="S56" s="71"/>
      <c r="T56" s="71"/>
      <c r="U56" s="71"/>
      <c r="V56" s="71"/>
      <c r="AC56" t="s">
        <v>2</v>
      </c>
      <c r="AD56" s="74"/>
      <c r="AE56" s="668"/>
      <c r="AF56" s="668"/>
      <c r="AG56" s="668"/>
      <c r="AH56" s="668"/>
      <c r="AI56" s="668"/>
    </row>
    <row r="57" spans="1:37" s="425" customFormat="1">
      <c r="D57" s="425" t="s">
        <v>76</v>
      </c>
      <c r="E57" s="425" t="s">
        <v>67</v>
      </c>
      <c r="F57" s="425" t="s">
        <v>240</v>
      </c>
      <c r="G57" s="425" t="s">
        <v>2590</v>
      </c>
      <c r="H57" s="425" t="s">
        <v>11</v>
      </c>
      <c r="I57" s="425" t="s">
        <v>2938</v>
      </c>
      <c r="J57" s="425" t="s">
        <v>1</v>
      </c>
      <c r="K57" s="425" t="s">
        <v>2525</v>
      </c>
      <c r="L57" s="425" t="s">
        <v>132</v>
      </c>
      <c r="M57" s="1273" t="s">
        <v>1010</v>
      </c>
      <c r="N57" s="806" t="s">
        <v>1591</v>
      </c>
      <c r="O57" s="426" t="s">
        <v>1010</v>
      </c>
      <c r="P57" s="425" t="s">
        <v>204</v>
      </c>
      <c r="R57" s="105"/>
      <c r="S57" s="71"/>
      <c r="T57" s="71"/>
      <c r="U57" s="71"/>
      <c r="V57" s="71"/>
      <c r="AC57" s="425" t="s">
        <v>2</v>
      </c>
      <c r="AD57" s="74"/>
      <c r="AE57" s="668"/>
      <c r="AF57" s="668"/>
      <c r="AG57" s="668"/>
      <c r="AH57" s="668"/>
      <c r="AI57" s="668"/>
    </row>
    <row r="58" spans="1:37" s="425" customFormat="1">
      <c r="D58" s="425" t="s">
        <v>76</v>
      </c>
      <c r="E58" s="425" t="s">
        <v>67</v>
      </c>
      <c r="F58" s="425" t="s">
        <v>240</v>
      </c>
      <c r="G58" s="425" t="s">
        <v>2590</v>
      </c>
      <c r="H58" s="425" t="s">
        <v>11</v>
      </c>
      <c r="I58" s="425" t="s">
        <v>2938</v>
      </c>
      <c r="J58" s="425" t="s">
        <v>1</v>
      </c>
      <c r="K58" s="425" t="s">
        <v>2525</v>
      </c>
      <c r="L58" s="425" t="s">
        <v>132</v>
      </c>
      <c r="M58" s="1273" t="s">
        <v>1010</v>
      </c>
      <c r="N58" s="806" t="s">
        <v>1591</v>
      </c>
      <c r="O58" s="426" t="s">
        <v>1010</v>
      </c>
      <c r="P58" s="425" t="s">
        <v>204</v>
      </c>
      <c r="R58" s="105"/>
      <c r="S58" s="71"/>
      <c r="T58" s="71"/>
      <c r="U58" s="71"/>
      <c r="V58" s="71"/>
      <c r="AC58" s="425" t="s">
        <v>2</v>
      </c>
      <c r="AD58" s="74"/>
      <c r="AE58" s="668"/>
      <c r="AF58" s="668"/>
      <c r="AG58" s="668"/>
      <c r="AH58" s="668"/>
      <c r="AI58" s="668"/>
    </row>
    <row r="59" spans="1:37" s="425" customFormat="1">
      <c r="D59" s="425" t="s">
        <v>76</v>
      </c>
      <c r="E59" s="425" t="s">
        <v>67</v>
      </c>
      <c r="F59" s="425" t="s">
        <v>240</v>
      </c>
      <c r="G59" s="425" t="s">
        <v>2590</v>
      </c>
      <c r="H59" s="425" t="s">
        <v>11</v>
      </c>
      <c r="I59" s="425" t="s">
        <v>2938</v>
      </c>
      <c r="J59" s="425" t="s">
        <v>1</v>
      </c>
      <c r="K59" s="425" t="s">
        <v>2525</v>
      </c>
      <c r="L59" s="425" t="s">
        <v>132</v>
      </c>
      <c r="M59" s="1273" t="s">
        <v>1010</v>
      </c>
      <c r="N59" s="806" t="s">
        <v>1591</v>
      </c>
      <c r="O59" s="426" t="s">
        <v>1010</v>
      </c>
      <c r="P59" s="425" t="s">
        <v>204</v>
      </c>
      <c r="R59" s="105"/>
      <c r="S59" s="71"/>
      <c r="T59" s="71"/>
      <c r="U59" s="71"/>
      <c r="V59" s="71"/>
      <c r="AC59" s="425" t="s">
        <v>2</v>
      </c>
      <c r="AD59" s="74"/>
      <c r="AE59" s="668"/>
      <c r="AF59" s="668"/>
      <c r="AG59" s="668"/>
      <c r="AH59" s="668"/>
      <c r="AI59" s="668"/>
    </row>
    <row r="60" spans="1:37" s="425" customFormat="1">
      <c r="D60" s="425" t="s">
        <v>76</v>
      </c>
      <c r="E60" s="425" t="s">
        <v>67</v>
      </c>
      <c r="F60" s="425" t="s">
        <v>240</v>
      </c>
      <c r="G60" s="425" t="s">
        <v>2590</v>
      </c>
      <c r="H60" s="425" t="s">
        <v>11</v>
      </c>
      <c r="I60" s="425" t="s">
        <v>2938</v>
      </c>
      <c r="J60" s="425" t="s">
        <v>1</v>
      </c>
      <c r="K60" s="425" t="s">
        <v>2525</v>
      </c>
      <c r="L60" s="425" t="s">
        <v>132</v>
      </c>
      <c r="M60" s="1273" t="s">
        <v>1010</v>
      </c>
      <c r="N60" s="806" t="s">
        <v>1591</v>
      </c>
      <c r="O60" s="426" t="s">
        <v>1010</v>
      </c>
      <c r="P60" s="425" t="s">
        <v>204</v>
      </c>
      <c r="R60" s="105"/>
      <c r="S60" s="71"/>
      <c r="T60" s="71"/>
      <c r="U60" s="71"/>
      <c r="V60" s="71"/>
      <c r="AC60" s="425" t="s">
        <v>2</v>
      </c>
      <c r="AD60" s="74"/>
      <c r="AE60" s="668"/>
      <c r="AF60" s="668"/>
      <c r="AG60" s="668"/>
      <c r="AH60" s="668"/>
      <c r="AI60" s="668"/>
    </row>
    <row r="61" spans="1:37" s="425" customFormat="1">
      <c r="D61" s="425" t="s">
        <v>76</v>
      </c>
      <c r="E61" s="425" t="s">
        <v>67</v>
      </c>
      <c r="F61" s="425" t="s">
        <v>240</v>
      </c>
      <c r="G61" s="425" t="s">
        <v>2590</v>
      </c>
      <c r="H61" s="425" t="s">
        <v>11</v>
      </c>
      <c r="I61" s="425" t="s">
        <v>2938</v>
      </c>
      <c r="J61" s="425" t="s">
        <v>1</v>
      </c>
      <c r="K61" s="425" t="s">
        <v>2525</v>
      </c>
      <c r="L61" s="425" t="s">
        <v>132</v>
      </c>
      <c r="M61" s="1273" t="s">
        <v>1010</v>
      </c>
      <c r="N61" s="806" t="s">
        <v>1591</v>
      </c>
      <c r="O61" s="426" t="s">
        <v>1010</v>
      </c>
      <c r="P61" s="425" t="s">
        <v>204</v>
      </c>
      <c r="R61" s="105"/>
      <c r="S61" s="71"/>
      <c r="T61" s="71"/>
      <c r="U61" s="71"/>
      <c r="V61" s="71"/>
      <c r="AC61" s="425" t="s">
        <v>2</v>
      </c>
      <c r="AD61" s="74"/>
      <c r="AE61" s="668"/>
      <c r="AF61" s="668"/>
      <c r="AG61" s="668"/>
      <c r="AH61" s="668"/>
      <c r="AI61" s="668"/>
    </row>
    <row r="62" spans="1:37" s="65" customFormat="1">
      <c r="D62"/>
      <c r="E62"/>
      <c r="F62" s="425"/>
      <c r="G62" s="425"/>
      <c r="H62" s="425"/>
      <c r="I62"/>
      <c r="J62"/>
      <c r="K62"/>
      <c r="L62" s="806"/>
      <c r="M62" s="806"/>
      <c r="N62"/>
      <c r="O62"/>
      <c r="P62"/>
      <c r="Q62" s="425"/>
      <c r="R62" s="71"/>
      <c r="S62" s="71"/>
      <c r="T62" s="71"/>
      <c r="U62" s="71"/>
      <c r="V62" s="71"/>
      <c r="W62"/>
      <c r="X62"/>
      <c r="Y62"/>
      <c r="Z62"/>
      <c r="AA62"/>
      <c r="AB62"/>
      <c r="AC62"/>
      <c r="AD62" s="74"/>
      <c r="AE62" s="89"/>
      <c r="AF62" s="89"/>
      <c r="AG62" s="89"/>
      <c r="AH62" s="89"/>
      <c r="AI62" s="89"/>
    </row>
    <row r="63" spans="1:37" s="1" customFormat="1" ht="13.8">
      <c r="A63" s="64"/>
      <c r="B63" s="72" t="s">
        <v>2527</v>
      </c>
    </row>
    <row r="64" spans="1:37">
      <c r="L64" s="806"/>
      <c r="M64" s="806"/>
    </row>
    <row r="65" spans="1:37">
      <c r="D65" t="s">
        <v>76</v>
      </c>
      <c r="E65" t="s">
        <v>67</v>
      </c>
      <c r="F65" s="425" t="s">
        <v>240</v>
      </c>
      <c r="G65" s="425" t="s">
        <v>2590</v>
      </c>
      <c r="H65" s="425" t="s">
        <v>11</v>
      </c>
      <c r="I65" s="425" t="s">
        <v>2938</v>
      </c>
      <c r="J65" t="s">
        <v>1</v>
      </c>
      <c r="K65" s="425" t="s">
        <v>2525</v>
      </c>
      <c r="L65" s="425" t="s">
        <v>189</v>
      </c>
      <c r="M65" s="1273" t="s">
        <v>1010</v>
      </c>
      <c r="O65" s="426" t="s">
        <v>1010</v>
      </c>
      <c r="P65" s="425" t="s">
        <v>204</v>
      </c>
      <c r="R65" s="71"/>
      <c r="S65" s="71"/>
      <c r="T65" s="71"/>
      <c r="U65" s="71"/>
      <c r="V65" s="71"/>
      <c r="AC65" t="s">
        <v>2</v>
      </c>
      <c r="AE65" s="668"/>
      <c r="AF65" s="668"/>
      <c r="AG65" s="668"/>
      <c r="AH65" s="668"/>
      <c r="AI65" s="668"/>
      <c r="AK65" s="425"/>
    </row>
    <row r="66" spans="1:37" s="65" customFormat="1">
      <c r="D66"/>
      <c r="E66"/>
      <c r="F66" s="425"/>
      <c r="G66" s="425"/>
      <c r="H66" s="425"/>
      <c r="I66"/>
      <c r="J66"/>
      <c r="K66"/>
      <c r="L66" s="806"/>
      <c r="M66" s="806"/>
      <c r="N66"/>
      <c r="O66"/>
      <c r="P66"/>
      <c r="Q66" s="425"/>
      <c r="R66" s="71"/>
      <c r="S66" s="71"/>
      <c r="T66" s="71"/>
      <c r="U66" s="71"/>
      <c r="V66" s="71"/>
      <c r="W66"/>
      <c r="X66"/>
      <c r="Y66"/>
      <c r="Z66"/>
      <c r="AA66"/>
      <c r="AB66"/>
      <c r="AC66"/>
      <c r="AD66"/>
      <c r="AE66" s="70"/>
      <c r="AF66" s="70"/>
      <c r="AG66" s="70"/>
      <c r="AH66" s="70"/>
      <c r="AI66" s="70"/>
    </row>
    <row r="67" spans="1:37">
      <c r="L67" s="806"/>
      <c r="M67" s="806"/>
    </row>
    <row r="68" spans="1:37" s="1" customFormat="1" ht="17.399999999999999">
      <c r="A68" s="2" t="s">
        <v>81</v>
      </c>
      <c r="B68" s="2"/>
    </row>
    <row r="69" spans="1:37">
      <c r="L69" s="806"/>
      <c r="M69" s="806"/>
    </row>
    <row r="70" spans="1:37" s="1" customFormat="1" ht="13.8">
      <c r="A70" s="64"/>
      <c r="B70" s="72" t="s">
        <v>2526</v>
      </c>
    </row>
    <row r="71" spans="1:37" s="425" customFormat="1">
      <c r="L71" s="806"/>
      <c r="M71" s="806"/>
    </row>
    <row r="72" spans="1:37" s="425" customFormat="1">
      <c r="D72" s="425" t="s">
        <v>76</v>
      </c>
      <c r="E72" s="425" t="s">
        <v>67</v>
      </c>
      <c r="F72" s="425" t="s">
        <v>240</v>
      </c>
      <c r="G72" s="425" t="s">
        <v>182</v>
      </c>
      <c r="H72" s="425" t="s">
        <v>81</v>
      </c>
      <c r="I72" s="425" t="s">
        <v>2938</v>
      </c>
      <c r="J72" s="425" t="s">
        <v>1</v>
      </c>
      <c r="K72" s="425" t="s">
        <v>2525</v>
      </c>
      <c r="L72" s="425" t="s">
        <v>2934</v>
      </c>
      <c r="M72" s="1273" t="s">
        <v>1010</v>
      </c>
      <c r="N72" s="806" t="s">
        <v>265</v>
      </c>
      <c r="O72" s="426" t="s">
        <v>1010</v>
      </c>
      <c r="R72" s="806" t="s">
        <v>266</v>
      </c>
      <c r="AC72" s="425" t="s">
        <v>924</v>
      </c>
      <c r="AE72" s="668"/>
      <c r="AF72" s="668"/>
      <c r="AG72" s="668"/>
      <c r="AH72" s="668"/>
      <c r="AI72" s="668"/>
    </row>
    <row r="73" spans="1:37" s="425" customFormat="1">
      <c r="D73" s="425" t="s">
        <v>76</v>
      </c>
      <c r="E73" s="425" t="s">
        <v>67</v>
      </c>
      <c r="F73" s="425" t="s">
        <v>240</v>
      </c>
      <c r="G73" s="425" t="s">
        <v>182</v>
      </c>
      <c r="H73" s="425" t="s">
        <v>81</v>
      </c>
      <c r="I73" s="425" t="s">
        <v>2938</v>
      </c>
      <c r="J73" s="425" t="s">
        <v>1</v>
      </c>
      <c r="K73" s="425" t="s">
        <v>2525</v>
      </c>
      <c r="L73" s="425" t="s">
        <v>2934</v>
      </c>
      <c r="M73" s="1273" t="s">
        <v>1010</v>
      </c>
      <c r="N73" s="806" t="s">
        <v>265</v>
      </c>
      <c r="O73" s="426" t="s">
        <v>1010</v>
      </c>
      <c r="R73" s="806" t="s">
        <v>267</v>
      </c>
      <c r="AC73" s="425" t="s">
        <v>924</v>
      </c>
      <c r="AE73" s="668"/>
      <c r="AF73" s="668"/>
      <c r="AG73" s="668"/>
      <c r="AH73" s="668"/>
      <c r="AI73" s="668"/>
    </row>
    <row r="74" spans="1:37" s="425" customFormat="1">
      <c r="D74" s="425" t="s">
        <v>76</v>
      </c>
      <c r="E74" s="425" t="s">
        <v>67</v>
      </c>
      <c r="F74" s="425" t="s">
        <v>240</v>
      </c>
      <c r="G74" s="425" t="s">
        <v>182</v>
      </c>
      <c r="H74" s="425" t="s">
        <v>81</v>
      </c>
      <c r="I74" s="425" t="s">
        <v>2938</v>
      </c>
      <c r="J74" s="425" t="s">
        <v>1</v>
      </c>
      <c r="K74" s="425" t="s">
        <v>2525</v>
      </c>
      <c r="L74" s="425" t="s">
        <v>2934</v>
      </c>
      <c r="M74" s="1273" t="s">
        <v>1010</v>
      </c>
      <c r="N74" s="806" t="s">
        <v>265</v>
      </c>
      <c r="O74" s="426" t="s">
        <v>1010</v>
      </c>
      <c r="R74" s="806" t="s">
        <v>1591</v>
      </c>
      <c r="AC74" s="425" t="s">
        <v>924</v>
      </c>
      <c r="AE74" s="668"/>
      <c r="AF74" s="668"/>
      <c r="AG74" s="668"/>
      <c r="AH74" s="668"/>
      <c r="AI74" s="668"/>
    </row>
    <row r="75" spans="1:37" s="425" customFormat="1">
      <c r="D75" s="425" t="s">
        <v>76</v>
      </c>
      <c r="E75" s="425" t="s">
        <v>67</v>
      </c>
      <c r="F75" s="425" t="s">
        <v>240</v>
      </c>
      <c r="G75" s="425" t="s">
        <v>182</v>
      </c>
      <c r="H75" s="425" t="s">
        <v>81</v>
      </c>
      <c r="I75" s="425" t="s">
        <v>2938</v>
      </c>
      <c r="J75" s="425" t="s">
        <v>1</v>
      </c>
      <c r="K75" s="425" t="s">
        <v>2525</v>
      </c>
      <c r="L75" s="425" t="s">
        <v>2934</v>
      </c>
      <c r="M75" s="1273" t="s">
        <v>1010</v>
      </c>
      <c r="N75" s="806" t="s">
        <v>268</v>
      </c>
      <c r="O75" s="426" t="s">
        <v>1010</v>
      </c>
      <c r="R75" s="806" t="s">
        <v>269</v>
      </c>
      <c r="AC75" s="425" t="s">
        <v>924</v>
      </c>
      <c r="AE75" s="668"/>
      <c r="AF75" s="668"/>
      <c r="AG75" s="668"/>
      <c r="AH75" s="668"/>
      <c r="AI75" s="668"/>
    </row>
    <row r="76" spans="1:37" s="425" customFormat="1">
      <c r="D76" s="425" t="s">
        <v>76</v>
      </c>
      <c r="E76" s="425" t="s">
        <v>67</v>
      </c>
      <c r="F76" s="425" t="s">
        <v>240</v>
      </c>
      <c r="G76" s="425" t="s">
        <v>182</v>
      </c>
      <c r="H76" s="425" t="s">
        <v>81</v>
      </c>
      <c r="I76" s="425" t="s">
        <v>2938</v>
      </c>
      <c r="J76" s="425" t="s">
        <v>1</v>
      </c>
      <c r="K76" s="425" t="s">
        <v>2525</v>
      </c>
      <c r="L76" s="425" t="s">
        <v>2934</v>
      </c>
      <c r="M76" s="1273" t="s">
        <v>1010</v>
      </c>
      <c r="N76" s="806" t="s">
        <v>268</v>
      </c>
      <c r="O76" s="426" t="s">
        <v>1010</v>
      </c>
      <c r="R76" s="806" t="s">
        <v>270</v>
      </c>
      <c r="AC76" s="425" t="s">
        <v>924</v>
      </c>
      <c r="AE76" s="668"/>
      <c r="AF76" s="668"/>
      <c r="AG76" s="668"/>
      <c r="AH76" s="668"/>
      <c r="AI76" s="668"/>
    </row>
    <row r="77" spans="1:37" s="425" customFormat="1">
      <c r="D77" s="425" t="s">
        <v>76</v>
      </c>
      <c r="E77" s="425" t="s">
        <v>67</v>
      </c>
      <c r="F77" s="425" t="s">
        <v>240</v>
      </c>
      <c r="G77" s="425" t="s">
        <v>182</v>
      </c>
      <c r="H77" s="425" t="s">
        <v>81</v>
      </c>
      <c r="I77" s="425" t="s">
        <v>2938</v>
      </c>
      <c r="J77" s="425" t="s">
        <v>1</v>
      </c>
      <c r="K77" s="425" t="s">
        <v>2525</v>
      </c>
      <c r="L77" s="425" t="s">
        <v>2934</v>
      </c>
      <c r="M77" s="1273" t="s">
        <v>1010</v>
      </c>
      <c r="N77" s="806" t="s">
        <v>268</v>
      </c>
      <c r="O77" s="426" t="s">
        <v>1010</v>
      </c>
      <c r="R77" s="806" t="s">
        <v>271</v>
      </c>
      <c r="AC77" s="425" t="s">
        <v>924</v>
      </c>
      <c r="AE77" s="668"/>
      <c r="AF77" s="668"/>
      <c r="AG77" s="668"/>
      <c r="AH77" s="668"/>
      <c r="AI77" s="668"/>
    </row>
    <row r="78" spans="1:37" s="425" customFormat="1">
      <c r="D78" s="425" t="s">
        <v>76</v>
      </c>
      <c r="E78" s="425" t="s">
        <v>67</v>
      </c>
      <c r="F78" s="425" t="s">
        <v>240</v>
      </c>
      <c r="G78" s="425" t="s">
        <v>182</v>
      </c>
      <c r="H78" s="425" t="s">
        <v>81</v>
      </c>
      <c r="I78" s="425" t="s">
        <v>2938</v>
      </c>
      <c r="J78" s="425" t="s">
        <v>1</v>
      </c>
      <c r="K78" s="425" t="s">
        <v>2525</v>
      </c>
      <c r="L78" s="425" t="s">
        <v>2934</v>
      </c>
      <c r="M78" s="1273" t="s">
        <v>1010</v>
      </c>
      <c r="N78" s="806" t="s">
        <v>268</v>
      </c>
      <c r="O78" s="426" t="s">
        <v>1010</v>
      </c>
      <c r="R78" s="806" t="s">
        <v>1591</v>
      </c>
      <c r="AC78" s="425" t="s">
        <v>924</v>
      </c>
      <c r="AE78" s="668"/>
      <c r="AF78" s="668"/>
      <c r="AG78" s="668"/>
      <c r="AH78" s="668"/>
      <c r="AI78" s="668"/>
    </row>
    <row r="79" spans="1:37" s="425" customFormat="1">
      <c r="D79" s="425" t="s">
        <v>76</v>
      </c>
      <c r="E79" s="425" t="s">
        <v>67</v>
      </c>
      <c r="F79" s="425" t="s">
        <v>240</v>
      </c>
      <c r="G79" s="425" t="s">
        <v>182</v>
      </c>
      <c r="H79" s="425" t="s">
        <v>81</v>
      </c>
      <c r="I79" s="425" t="s">
        <v>2938</v>
      </c>
      <c r="J79" s="425" t="s">
        <v>1</v>
      </c>
      <c r="K79" s="425" t="s">
        <v>2525</v>
      </c>
      <c r="L79" s="425" t="s">
        <v>2934</v>
      </c>
      <c r="M79" s="1273" t="s">
        <v>1010</v>
      </c>
      <c r="N79" s="806" t="s">
        <v>224</v>
      </c>
      <c r="O79" s="426" t="s">
        <v>1010</v>
      </c>
      <c r="R79" s="806" t="s">
        <v>224</v>
      </c>
      <c r="AC79" s="425" t="s">
        <v>924</v>
      </c>
      <c r="AE79" s="668"/>
      <c r="AF79" s="668"/>
      <c r="AG79" s="668"/>
      <c r="AH79" s="668"/>
      <c r="AI79" s="668"/>
    </row>
    <row r="80" spans="1:37" s="425" customFormat="1">
      <c r="D80" s="425" t="s">
        <v>76</v>
      </c>
      <c r="E80" s="425" t="s">
        <v>67</v>
      </c>
      <c r="F80" s="425" t="s">
        <v>240</v>
      </c>
      <c r="G80" s="425" t="s">
        <v>182</v>
      </c>
      <c r="H80" s="425" t="s">
        <v>81</v>
      </c>
      <c r="I80" s="425" t="s">
        <v>2938</v>
      </c>
      <c r="J80" s="425" t="s">
        <v>1</v>
      </c>
      <c r="K80" s="425" t="s">
        <v>2525</v>
      </c>
      <c r="L80" s="425" t="s">
        <v>2934</v>
      </c>
      <c r="M80" s="1273" t="s">
        <v>1010</v>
      </c>
      <c r="N80" s="806" t="s">
        <v>224</v>
      </c>
      <c r="O80" s="426" t="s">
        <v>1010</v>
      </c>
      <c r="R80" s="806" t="s">
        <v>1592</v>
      </c>
      <c r="AC80" s="425" t="s">
        <v>924</v>
      </c>
      <c r="AE80" s="668"/>
      <c r="AF80" s="668"/>
      <c r="AG80" s="668"/>
      <c r="AH80" s="668"/>
      <c r="AI80" s="668"/>
    </row>
    <row r="81" spans="4:35" s="425" customFormat="1">
      <c r="D81" s="425" t="s">
        <v>76</v>
      </c>
      <c r="E81" s="425" t="s">
        <v>67</v>
      </c>
      <c r="F81" s="425" t="s">
        <v>240</v>
      </c>
      <c r="G81" s="425" t="s">
        <v>182</v>
      </c>
      <c r="H81" s="425" t="s">
        <v>81</v>
      </c>
      <c r="I81" s="425" t="s">
        <v>2938</v>
      </c>
      <c r="J81" s="425" t="s">
        <v>1</v>
      </c>
      <c r="K81" s="425" t="s">
        <v>2525</v>
      </c>
      <c r="L81" s="425" t="s">
        <v>2934</v>
      </c>
      <c r="M81" s="1273" t="s">
        <v>1010</v>
      </c>
      <c r="N81" s="806" t="s">
        <v>224</v>
      </c>
      <c r="O81" s="426" t="s">
        <v>1010</v>
      </c>
      <c r="R81" s="806" t="s">
        <v>273</v>
      </c>
      <c r="AC81" s="425" t="s">
        <v>924</v>
      </c>
      <c r="AE81" s="668"/>
      <c r="AF81" s="668"/>
      <c r="AG81" s="668"/>
      <c r="AH81" s="668"/>
      <c r="AI81" s="668"/>
    </row>
    <row r="82" spans="4:35" s="425" customFormat="1">
      <c r="D82" s="425" t="s">
        <v>76</v>
      </c>
      <c r="E82" s="425" t="s">
        <v>67</v>
      </c>
      <c r="F82" s="425" t="s">
        <v>240</v>
      </c>
      <c r="G82" s="425" t="s">
        <v>182</v>
      </c>
      <c r="H82" s="425" t="s">
        <v>81</v>
      </c>
      <c r="I82" s="425" t="s">
        <v>2938</v>
      </c>
      <c r="J82" s="425" t="s">
        <v>1</v>
      </c>
      <c r="K82" s="425" t="s">
        <v>2525</v>
      </c>
      <c r="L82" s="425" t="s">
        <v>2934</v>
      </c>
      <c r="M82" s="1273" t="s">
        <v>1010</v>
      </c>
      <c r="N82" s="806" t="s">
        <v>224</v>
      </c>
      <c r="O82" s="426" t="s">
        <v>1010</v>
      </c>
      <c r="R82" s="806" t="s">
        <v>274</v>
      </c>
      <c r="AC82" s="425" t="s">
        <v>924</v>
      </c>
      <c r="AE82" s="668"/>
      <c r="AF82" s="668"/>
      <c r="AG82" s="668"/>
      <c r="AH82" s="668"/>
      <c r="AI82" s="668"/>
    </row>
    <row r="83" spans="4:35" s="425" customFormat="1">
      <c r="D83" s="425" t="s">
        <v>76</v>
      </c>
      <c r="E83" s="425" t="s">
        <v>67</v>
      </c>
      <c r="F83" s="425" t="s">
        <v>240</v>
      </c>
      <c r="G83" s="425" t="s">
        <v>182</v>
      </c>
      <c r="H83" s="425" t="s">
        <v>81</v>
      </c>
      <c r="I83" s="425" t="s">
        <v>2938</v>
      </c>
      <c r="J83" s="425" t="s">
        <v>1</v>
      </c>
      <c r="K83" s="425" t="s">
        <v>2525</v>
      </c>
      <c r="L83" s="425" t="s">
        <v>2934</v>
      </c>
      <c r="M83" s="1273" t="s">
        <v>1010</v>
      </c>
      <c r="N83" s="806" t="s">
        <v>224</v>
      </c>
      <c r="O83" s="426" t="s">
        <v>1010</v>
      </c>
      <c r="R83" s="806" t="s">
        <v>1591</v>
      </c>
      <c r="AC83" s="425" t="s">
        <v>924</v>
      </c>
      <c r="AE83" s="668"/>
      <c r="AF83" s="668"/>
      <c r="AG83" s="668"/>
      <c r="AH83" s="668"/>
      <c r="AI83" s="668"/>
    </row>
    <row r="84" spans="4:35" s="425" customFormat="1">
      <c r="D84" s="425" t="s">
        <v>76</v>
      </c>
      <c r="E84" s="425" t="s">
        <v>67</v>
      </c>
      <c r="F84" s="425" t="s">
        <v>240</v>
      </c>
      <c r="G84" s="425" t="s">
        <v>182</v>
      </c>
      <c r="H84" s="425" t="s">
        <v>81</v>
      </c>
      <c r="I84" s="425" t="s">
        <v>2938</v>
      </c>
      <c r="J84" s="425" t="s">
        <v>1</v>
      </c>
      <c r="K84" s="425" t="s">
        <v>2525</v>
      </c>
      <c r="L84" s="425" t="s">
        <v>2934</v>
      </c>
      <c r="M84" s="1273" t="s">
        <v>1010</v>
      </c>
      <c r="N84" s="806" t="s">
        <v>275</v>
      </c>
      <c r="O84" s="426" t="s">
        <v>1010</v>
      </c>
      <c r="R84" s="806" t="s">
        <v>276</v>
      </c>
      <c r="AC84" s="425" t="s">
        <v>924</v>
      </c>
      <c r="AE84" s="668"/>
      <c r="AF84" s="668"/>
      <c r="AG84" s="668"/>
      <c r="AH84" s="668"/>
      <c r="AI84" s="668"/>
    </row>
    <row r="85" spans="4:35" s="425" customFormat="1">
      <c r="D85" s="425" t="s">
        <v>76</v>
      </c>
      <c r="E85" s="425" t="s">
        <v>67</v>
      </c>
      <c r="F85" s="425" t="s">
        <v>240</v>
      </c>
      <c r="G85" s="425" t="s">
        <v>182</v>
      </c>
      <c r="H85" s="425" t="s">
        <v>81</v>
      </c>
      <c r="I85" s="425" t="s">
        <v>2938</v>
      </c>
      <c r="J85" s="425" t="s">
        <v>1</v>
      </c>
      <c r="K85" s="425" t="s">
        <v>2525</v>
      </c>
      <c r="L85" s="425" t="s">
        <v>2934</v>
      </c>
      <c r="M85" s="1273" t="s">
        <v>1010</v>
      </c>
      <c r="N85" s="806" t="s">
        <v>275</v>
      </c>
      <c r="O85" s="426" t="s">
        <v>1010</v>
      </c>
      <c r="R85" s="806" t="s">
        <v>277</v>
      </c>
      <c r="AC85" s="425" t="s">
        <v>924</v>
      </c>
      <c r="AE85" s="668"/>
      <c r="AF85" s="668"/>
      <c r="AG85" s="668"/>
      <c r="AH85" s="668"/>
      <c r="AI85" s="668"/>
    </row>
    <row r="86" spans="4:35" s="425" customFormat="1">
      <c r="D86" s="425" t="s">
        <v>76</v>
      </c>
      <c r="E86" s="425" t="s">
        <v>67</v>
      </c>
      <c r="F86" s="425" t="s">
        <v>240</v>
      </c>
      <c r="G86" s="425" t="s">
        <v>182</v>
      </c>
      <c r="H86" s="425" t="s">
        <v>81</v>
      </c>
      <c r="I86" s="425" t="s">
        <v>2938</v>
      </c>
      <c r="J86" s="425" t="s">
        <v>1</v>
      </c>
      <c r="K86" s="425" t="s">
        <v>2525</v>
      </c>
      <c r="L86" s="425" t="s">
        <v>2934</v>
      </c>
      <c r="M86" s="1273" t="s">
        <v>1010</v>
      </c>
      <c r="N86" s="806" t="s">
        <v>275</v>
      </c>
      <c r="O86" s="426" t="s">
        <v>1010</v>
      </c>
      <c r="R86" s="806" t="s">
        <v>1591</v>
      </c>
      <c r="AC86" s="425" t="s">
        <v>924</v>
      </c>
      <c r="AE86" s="668"/>
      <c r="AF86" s="668"/>
      <c r="AG86" s="668"/>
      <c r="AH86" s="668"/>
      <c r="AI86" s="668"/>
    </row>
    <row r="87" spans="4:35" s="425" customFormat="1">
      <c r="D87" s="425" t="s">
        <v>76</v>
      </c>
      <c r="E87" s="425" t="s">
        <v>67</v>
      </c>
      <c r="F87" s="425" t="s">
        <v>240</v>
      </c>
      <c r="G87" s="425" t="s">
        <v>182</v>
      </c>
      <c r="H87" s="425" t="s">
        <v>81</v>
      </c>
      <c r="I87" s="425" t="s">
        <v>2938</v>
      </c>
      <c r="J87" s="425" t="s">
        <v>1</v>
      </c>
      <c r="K87" s="425" t="s">
        <v>2525</v>
      </c>
      <c r="L87" s="425" t="s">
        <v>2934</v>
      </c>
      <c r="M87" s="1273" t="s">
        <v>1010</v>
      </c>
      <c r="N87" s="806" t="s">
        <v>278</v>
      </c>
      <c r="O87" s="426" t="s">
        <v>1010</v>
      </c>
      <c r="R87" s="806" t="s">
        <v>1593</v>
      </c>
      <c r="AC87" s="425" t="s">
        <v>924</v>
      </c>
      <c r="AE87" s="668"/>
      <c r="AF87" s="668"/>
      <c r="AG87" s="668"/>
      <c r="AH87" s="668"/>
      <c r="AI87" s="668"/>
    </row>
    <row r="88" spans="4:35" s="425" customFormat="1">
      <c r="D88" s="425" t="s">
        <v>76</v>
      </c>
      <c r="E88" s="425" t="s">
        <v>67</v>
      </c>
      <c r="F88" s="425" t="s">
        <v>240</v>
      </c>
      <c r="G88" s="425" t="s">
        <v>182</v>
      </c>
      <c r="H88" s="425" t="s">
        <v>81</v>
      </c>
      <c r="I88" s="425" t="s">
        <v>2938</v>
      </c>
      <c r="J88" s="425" t="s">
        <v>1</v>
      </c>
      <c r="K88" s="425" t="s">
        <v>2525</v>
      </c>
      <c r="L88" s="425" t="s">
        <v>2934</v>
      </c>
      <c r="M88" s="1273" t="s">
        <v>1010</v>
      </c>
      <c r="N88" s="806" t="s">
        <v>278</v>
      </c>
      <c r="O88" s="426" t="s">
        <v>1010</v>
      </c>
      <c r="R88" s="806" t="s">
        <v>1594</v>
      </c>
      <c r="AC88" s="425" t="s">
        <v>924</v>
      </c>
      <c r="AE88" s="668"/>
      <c r="AF88" s="668"/>
      <c r="AG88" s="668"/>
      <c r="AH88" s="668"/>
      <c r="AI88" s="668"/>
    </row>
    <row r="89" spans="4:35" s="425" customFormat="1">
      <c r="D89" s="425" t="s">
        <v>76</v>
      </c>
      <c r="E89" s="425" t="s">
        <v>67</v>
      </c>
      <c r="F89" s="425" t="s">
        <v>240</v>
      </c>
      <c r="G89" s="425" t="s">
        <v>182</v>
      </c>
      <c r="H89" s="425" t="s">
        <v>81</v>
      </c>
      <c r="I89" s="425" t="s">
        <v>2938</v>
      </c>
      <c r="J89" s="425" t="s">
        <v>1</v>
      </c>
      <c r="K89" s="425" t="s">
        <v>2525</v>
      </c>
      <c r="L89" s="425" t="s">
        <v>2934</v>
      </c>
      <c r="M89" s="1273" t="s">
        <v>1010</v>
      </c>
      <c r="N89" s="806" t="s">
        <v>278</v>
      </c>
      <c r="O89" s="426" t="s">
        <v>1010</v>
      </c>
      <c r="R89" s="806" t="s">
        <v>281</v>
      </c>
      <c r="AC89" s="425" t="s">
        <v>924</v>
      </c>
      <c r="AE89" s="668"/>
      <c r="AF89" s="668"/>
      <c r="AG89" s="668"/>
      <c r="AH89" s="668"/>
      <c r="AI89" s="668"/>
    </row>
    <row r="90" spans="4:35" s="425" customFormat="1">
      <c r="D90" s="425" t="s">
        <v>76</v>
      </c>
      <c r="E90" s="425" t="s">
        <v>67</v>
      </c>
      <c r="F90" s="425" t="s">
        <v>240</v>
      </c>
      <c r="G90" s="425" t="s">
        <v>182</v>
      </c>
      <c r="H90" s="425" t="s">
        <v>81</v>
      </c>
      <c r="I90" s="425" t="s">
        <v>2938</v>
      </c>
      <c r="J90" s="425" t="s">
        <v>1</v>
      </c>
      <c r="K90" s="425" t="s">
        <v>2525</v>
      </c>
      <c r="L90" s="425" t="s">
        <v>2934</v>
      </c>
      <c r="M90" s="1273" t="s">
        <v>1010</v>
      </c>
      <c r="N90" s="806" t="s">
        <v>278</v>
      </c>
      <c r="O90" s="426" t="s">
        <v>1010</v>
      </c>
      <c r="R90" s="806" t="s">
        <v>282</v>
      </c>
      <c r="AC90" s="425" t="s">
        <v>924</v>
      </c>
      <c r="AE90" s="668"/>
      <c r="AF90" s="668"/>
      <c r="AG90" s="668"/>
      <c r="AH90" s="668"/>
      <c r="AI90" s="668"/>
    </row>
    <row r="91" spans="4:35" s="425" customFormat="1">
      <c r="D91" s="425" t="s">
        <v>76</v>
      </c>
      <c r="E91" s="425" t="s">
        <v>67</v>
      </c>
      <c r="F91" s="425" t="s">
        <v>240</v>
      </c>
      <c r="G91" s="425" t="s">
        <v>182</v>
      </c>
      <c r="H91" s="425" t="s">
        <v>81</v>
      </c>
      <c r="I91" s="425" t="s">
        <v>2938</v>
      </c>
      <c r="J91" s="425" t="s">
        <v>1</v>
      </c>
      <c r="K91" s="425" t="s">
        <v>2525</v>
      </c>
      <c r="L91" s="425" t="s">
        <v>2934</v>
      </c>
      <c r="M91" s="1273" t="s">
        <v>1010</v>
      </c>
      <c r="N91" s="806" t="s">
        <v>278</v>
      </c>
      <c r="O91" s="426" t="s">
        <v>1010</v>
      </c>
      <c r="R91" s="806" t="s">
        <v>1595</v>
      </c>
      <c r="AC91" s="425" t="s">
        <v>924</v>
      </c>
      <c r="AE91" s="668"/>
      <c r="AF91" s="668"/>
      <c r="AG91" s="668"/>
      <c r="AH91" s="668"/>
      <c r="AI91" s="668"/>
    </row>
    <row r="92" spans="4:35" s="425" customFormat="1">
      <c r="D92" s="425" t="s">
        <v>76</v>
      </c>
      <c r="E92" s="425" t="s">
        <v>67</v>
      </c>
      <c r="F92" s="425" t="s">
        <v>240</v>
      </c>
      <c r="G92" s="425" t="s">
        <v>182</v>
      </c>
      <c r="H92" s="425" t="s">
        <v>81</v>
      </c>
      <c r="I92" s="425" t="s">
        <v>2938</v>
      </c>
      <c r="J92" s="425" t="s">
        <v>1</v>
      </c>
      <c r="K92" s="425" t="s">
        <v>2525</v>
      </c>
      <c r="L92" s="425" t="s">
        <v>2934</v>
      </c>
      <c r="M92" s="1273" t="s">
        <v>1010</v>
      </c>
      <c r="N92" s="806" t="s">
        <v>278</v>
      </c>
      <c r="O92" s="426" t="s">
        <v>1010</v>
      </c>
      <c r="R92" s="806" t="s">
        <v>1591</v>
      </c>
      <c r="AC92" s="425" t="s">
        <v>924</v>
      </c>
      <c r="AE92" s="668"/>
      <c r="AF92" s="668"/>
      <c r="AG92" s="668"/>
      <c r="AH92" s="668"/>
      <c r="AI92" s="668"/>
    </row>
    <row r="93" spans="4:35" s="425" customFormat="1">
      <c r="D93" s="425" t="s">
        <v>76</v>
      </c>
      <c r="E93" s="425" t="s">
        <v>67</v>
      </c>
      <c r="F93" s="425" t="s">
        <v>240</v>
      </c>
      <c r="G93" s="425" t="s">
        <v>182</v>
      </c>
      <c r="H93" s="425" t="s">
        <v>81</v>
      </c>
      <c r="I93" s="425" t="s">
        <v>2938</v>
      </c>
      <c r="J93" s="425" t="s">
        <v>1</v>
      </c>
      <c r="K93" s="425" t="s">
        <v>2525</v>
      </c>
      <c r="L93" s="425" t="s">
        <v>2934</v>
      </c>
      <c r="M93" s="1273" t="s">
        <v>1010</v>
      </c>
      <c r="N93" s="806" t="s">
        <v>284</v>
      </c>
      <c r="O93" s="426" t="s">
        <v>1010</v>
      </c>
      <c r="R93" s="806" t="s">
        <v>285</v>
      </c>
      <c r="AC93" s="425" t="s">
        <v>924</v>
      </c>
      <c r="AE93" s="668"/>
      <c r="AF93" s="668"/>
      <c r="AG93" s="668"/>
      <c r="AH93" s="668"/>
      <c r="AI93" s="668"/>
    </row>
    <row r="94" spans="4:35" s="425" customFormat="1">
      <c r="D94" s="425" t="s">
        <v>76</v>
      </c>
      <c r="E94" s="425" t="s">
        <v>67</v>
      </c>
      <c r="F94" s="425" t="s">
        <v>240</v>
      </c>
      <c r="G94" s="425" t="s">
        <v>182</v>
      </c>
      <c r="H94" s="425" t="s">
        <v>81</v>
      </c>
      <c r="I94" s="425" t="s">
        <v>2938</v>
      </c>
      <c r="J94" s="425" t="s">
        <v>1</v>
      </c>
      <c r="K94" s="425" t="s">
        <v>2525</v>
      </c>
      <c r="L94" s="425" t="s">
        <v>2934</v>
      </c>
      <c r="M94" s="1273" t="s">
        <v>1010</v>
      </c>
      <c r="N94" s="806" t="s">
        <v>284</v>
      </c>
      <c r="O94" s="426" t="s">
        <v>1010</v>
      </c>
      <c r="R94" s="806" t="s">
        <v>286</v>
      </c>
      <c r="AC94" s="425" t="s">
        <v>924</v>
      </c>
      <c r="AE94" s="668"/>
      <c r="AF94" s="668"/>
      <c r="AG94" s="668"/>
      <c r="AH94" s="668"/>
      <c r="AI94" s="668"/>
    </row>
    <row r="95" spans="4:35" s="425" customFormat="1">
      <c r="D95" s="425" t="s">
        <v>76</v>
      </c>
      <c r="E95" s="425" t="s">
        <v>67</v>
      </c>
      <c r="F95" s="425" t="s">
        <v>240</v>
      </c>
      <c r="G95" s="425" t="s">
        <v>182</v>
      </c>
      <c r="H95" s="425" t="s">
        <v>81</v>
      </c>
      <c r="I95" s="425" t="s">
        <v>2938</v>
      </c>
      <c r="J95" s="425" t="s">
        <v>1</v>
      </c>
      <c r="K95" s="425" t="s">
        <v>2525</v>
      </c>
      <c r="L95" s="425" t="s">
        <v>2934</v>
      </c>
      <c r="M95" s="1273" t="s">
        <v>1010</v>
      </c>
      <c r="N95" s="806" t="s">
        <v>284</v>
      </c>
      <c r="O95" s="426" t="s">
        <v>1010</v>
      </c>
      <c r="R95" s="806" t="s">
        <v>287</v>
      </c>
      <c r="AC95" s="425" t="s">
        <v>924</v>
      </c>
      <c r="AE95" s="668"/>
      <c r="AF95" s="668"/>
      <c r="AG95" s="668"/>
      <c r="AH95" s="668"/>
      <c r="AI95" s="668"/>
    </row>
    <row r="96" spans="4:35" s="425" customFormat="1">
      <c r="D96" s="425" t="s">
        <v>76</v>
      </c>
      <c r="E96" s="425" t="s">
        <v>67</v>
      </c>
      <c r="F96" s="425" t="s">
        <v>240</v>
      </c>
      <c r="G96" s="425" t="s">
        <v>182</v>
      </c>
      <c r="H96" s="425" t="s">
        <v>81</v>
      </c>
      <c r="I96" s="425" t="s">
        <v>2938</v>
      </c>
      <c r="J96" s="425" t="s">
        <v>1</v>
      </c>
      <c r="K96" s="425" t="s">
        <v>2525</v>
      </c>
      <c r="L96" s="425" t="s">
        <v>2934</v>
      </c>
      <c r="M96" s="1273" t="s">
        <v>1010</v>
      </c>
      <c r="N96" s="806" t="s">
        <v>284</v>
      </c>
      <c r="O96" s="426" t="s">
        <v>1010</v>
      </c>
      <c r="R96" s="806" t="s">
        <v>1591</v>
      </c>
      <c r="AC96" s="425" t="s">
        <v>924</v>
      </c>
      <c r="AE96" s="668"/>
      <c r="AF96" s="668"/>
      <c r="AG96" s="668"/>
      <c r="AH96" s="668"/>
      <c r="AI96" s="668"/>
    </row>
    <row r="97" spans="1:35" s="425" customFormat="1">
      <c r="D97" s="425" t="s">
        <v>76</v>
      </c>
      <c r="E97" s="425" t="s">
        <v>67</v>
      </c>
      <c r="F97" s="425" t="s">
        <v>240</v>
      </c>
      <c r="G97" s="425" t="s">
        <v>182</v>
      </c>
      <c r="H97" s="425" t="s">
        <v>81</v>
      </c>
      <c r="I97" s="425" t="s">
        <v>2938</v>
      </c>
      <c r="J97" s="425" t="s">
        <v>1</v>
      </c>
      <c r="K97" s="425" t="s">
        <v>2525</v>
      </c>
      <c r="L97" s="425" t="s">
        <v>2934</v>
      </c>
      <c r="M97" s="1273" t="s">
        <v>1010</v>
      </c>
      <c r="N97" s="806" t="s">
        <v>288</v>
      </c>
      <c r="O97" s="426" t="s">
        <v>1010</v>
      </c>
      <c r="R97" s="806" t="s">
        <v>1596</v>
      </c>
      <c r="AC97" s="425" t="s">
        <v>924</v>
      </c>
      <c r="AE97" s="668"/>
      <c r="AF97" s="668"/>
      <c r="AG97" s="668"/>
      <c r="AH97" s="668"/>
      <c r="AI97" s="668"/>
    </row>
    <row r="98" spans="1:35" s="425" customFormat="1">
      <c r="D98" s="425" t="s">
        <v>76</v>
      </c>
      <c r="E98" s="425" t="s">
        <v>67</v>
      </c>
      <c r="F98" s="425" t="s">
        <v>240</v>
      </c>
      <c r="G98" s="425" t="s">
        <v>182</v>
      </c>
      <c r="H98" s="425" t="s">
        <v>81</v>
      </c>
      <c r="I98" s="425" t="s">
        <v>2938</v>
      </c>
      <c r="J98" s="425" t="s">
        <v>1</v>
      </c>
      <c r="K98" s="425" t="s">
        <v>2525</v>
      </c>
      <c r="L98" s="425" t="s">
        <v>2934</v>
      </c>
      <c r="M98" s="1273" t="s">
        <v>1010</v>
      </c>
      <c r="N98" s="806" t="s">
        <v>288</v>
      </c>
      <c r="O98" s="426" t="s">
        <v>1010</v>
      </c>
      <c r="R98" s="806" t="s">
        <v>1591</v>
      </c>
      <c r="AC98" s="425" t="s">
        <v>924</v>
      </c>
      <c r="AE98" s="668"/>
      <c r="AF98" s="668"/>
      <c r="AG98" s="668"/>
      <c r="AH98" s="668"/>
      <c r="AI98" s="668"/>
    </row>
    <row r="99" spans="1:35" s="425" customFormat="1">
      <c r="D99" s="425" t="s">
        <v>76</v>
      </c>
      <c r="E99" s="425" t="s">
        <v>67</v>
      </c>
      <c r="F99" s="425" t="s">
        <v>240</v>
      </c>
      <c r="G99" s="425" t="s">
        <v>182</v>
      </c>
      <c r="H99" s="425" t="s">
        <v>81</v>
      </c>
      <c r="I99" s="425" t="s">
        <v>2938</v>
      </c>
      <c r="J99" s="425" t="s">
        <v>1</v>
      </c>
      <c r="K99" s="425" t="s">
        <v>2525</v>
      </c>
      <c r="L99" s="425" t="s">
        <v>2934</v>
      </c>
      <c r="M99" s="1273" t="s">
        <v>1010</v>
      </c>
      <c r="N99" s="806" t="s">
        <v>1591</v>
      </c>
      <c r="O99" s="426" t="s">
        <v>1010</v>
      </c>
      <c r="R99" s="1295" t="str">
        <f>IF(R40="","",R40)</f>
        <v/>
      </c>
      <c r="S99" s="71"/>
      <c r="T99" s="71"/>
      <c r="U99" s="71"/>
      <c r="V99" s="71"/>
      <c r="AC99" s="425" t="s">
        <v>924</v>
      </c>
      <c r="AD99" s="74"/>
      <c r="AE99" s="668"/>
      <c r="AF99" s="668"/>
      <c r="AG99" s="668"/>
      <c r="AH99" s="668"/>
      <c r="AI99" s="668"/>
    </row>
    <row r="100" spans="1:35" s="425" customFormat="1">
      <c r="D100" s="425" t="s">
        <v>76</v>
      </c>
      <c r="E100" s="425" t="s">
        <v>67</v>
      </c>
      <c r="F100" s="425" t="s">
        <v>240</v>
      </c>
      <c r="G100" s="425" t="s">
        <v>182</v>
      </c>
      <c r="H100" s="425" t="s">
        <v>81</v>
      </c>
      <c r="I100" s="425" t="s">
        <v>2938</v>
      </c>
      <c r="J100" s="425" t="s">
        <v>1</v>
      </c>
      <c r="K100" s="425" t="s">
        <v>2525</v>
      </c>
      <c r="L100" s="425" t="s">
        <v>2934</v>
      </c>
      <c r="M100" s="1273" t="s">
        <v>1010</v>
      </c>
      <c r="N100" s="806" t="s">
        <v>1591</v>
      </c>
      <c r="O100" s="426" t="s">
        <v>1010</v>
      </c>
      <c r="R100" s="1295" t="str">
        <f t="shared" ref="R100:R104" si="0">IF(R41="","",R41)</f>
        <v/>
      </c>
      <c r="S100" s="71"/>
      <c r="T100" s="71"/>
      <c r="U100" s="71"/>
      <c r="V100" s="71"/>
      <c r="AC100" s="425" t="s">
        <v>924</v>
      </c>
      <c r="AD100" s="74"/>
      <c r="AE100" s="668"/>
      <c r="AF100" s="668"/>
      <c r="AG100" s="668"/>
      <c r="AH100" s="668"/>
      <c r="AI100" s="668"/>
    </row>
    <row r="101" spans="1:35" s="425" customFormat="1">
      <c r="D101" s="425" t="s">
        <v>76</v>
      </c>
      <c r="E101" s="425" t="s">
        <v>67</v>
      </c>
      <c r="F101" s="425" t="s">
        <v>240</v>
      </c>
      <c r="G101" s="425" t="s">
        <v>182</v>
      </c>
      <c r="H101" s="425" t="s">
        <v>81</v>
      </c>
      <c r="I101" s="425" t="s">
        <v>2938</v>
      </c>
      <c r="J101" s="425" t="s">
        <v>1</v>
      </c>
      <c r="K101" s="425" t="s">
        <v>2525</v>
      </c>
      <c r="L101" s="425" t="s">
        <v>2934</v>
      </c>
      <c r="M101" s="1273" t="s">
        <v>1010</v>
      </c>
      <c r="N101" s="806" t="s">
        <v>1591</v>
      </c>
      <c r="O101" s="426" t="s">
        <v>1010</v>
      </c>
      <c r="R101" s="1295" t="str">
        <f t="shared" si="0"/>
        <v/>
      </c>
      <c r="S101" s="71"/>
      <c r="T101" s="71"/>
      <c r="U101" s="71"/>
      <c r="V101" s="71"/>
      <c r="AC101" s="425" t="s">
        <v>924</v>
      </c>
      <c r="AD101" s="74"/>
      <c r="AE101" s="668"/>
      <c r="AF101" s="668"/>
      <c r="AG101" s="668"/>
      <c r="AH101" s="668"/>
      <c r="AI101" s="668"/>
    </row>
    <row r="102" spans="1:35" s="425" customFormat="1">
      <c r="D102" s="425" t="s">
        <v>76</v>
      </c>
      <c r="E102" s="425" t="s">
        <v>67</v>
      </c>
      <c r="F102" s="425" t="s">
        <v>240</v>
      </c>
      <c r="G102" s="425" t="s">
        <v>182</v>
      </c>
      <c r="H102" s="425" t="s">
        <v>81</v>
      </c>
      <c r="I102" s="425" t="s">
        <v>2938</v>
      </c>
      <c r="J102" s="425" t="s">
        <v>1</v>
      </c>
      <c r="K102" s="425" t="s">
        <v>2525</v>
      </c>
      <c r="L102" s="425" t="s">
        <v>2934</v>
      </c>
      <c r="M102" s="1273" t="s">
        <v>1010</v>
      </c>
      <c r="N102" s="806" t="s">
        <v>1591</v>
      </c>
      <c r="O102" s="426" t="s">
        <v>1010</v>
      </c>
      <c r="R102" s="1295" t="str">
        <f t="shared" si="0"/>
        <v/>
      </c>
      <c r="S102" s="71"/>
      <c r="T102" s="71"/>
      <c r="U102" s="71"/>
      <c r="V102" s="71"/>
      <c r="AC102" s="425" t="s">
        <v>924</v>
      </c>
      <c r="AD102" s="74"/>
      <c r="AE102" s="668"/>
      <c r="AF102" s="668"/>
      <c r="AG102" s="668"/>
      <c r="AH102" s="668"/>
      <c r="AI102" s="668"/>
    </row>
    <row r="103" spans="1:35" s="425" customFormat="1">
      <c r="D103" s="425" t="s">
        <v>76</v>
      </c>
      <c r="E103" s="425" t="s">
        <v>67</v>
      </c>
      <c r="F103" s="425" t="s">
        <v>240</v>
      </c>
      <c r="G103" s="425" t="s">
        <v>182</v>
      </c>
      <c r="H103" s="425" t="s">
        <v>81</v>
      </c>
      <c r="I103" s="425" t="s">
        <v>2938</v>
      </c>
      <c r="J103" s="425" t="s">
        <v>1</v>
      </c>
      <c r="K103" s="425" t="s">
        <v>2525</v>
      </c>
      <c r="L103" s="425" t="s">
        <v>2934</v>
      </c>
      <c r="M103" s="1273" t="s">
        <v>1010</v>
      </c>
      <c r="N103" s="806" t="s">
        <v>1591</v>
      </c>
      <c r="O103" s="426" t="s">
        <v>1010</v>
      </c>
      <c r="R103" s="1295" t="str">
        <f t="shared" si="0"/>
        <v/>
      </c>
      <c r="S103" s="71"/>
      <c r="T103" s="71"/>
      <c r="U103" s="71"/>
      <c r="V103" s="71"/>
      <c r="AC103" s="425" t="s">
        <v>924</v>
      </c>
      <c r="AD103" s="74"/>
      <c r="AE103" s="668"/>
      <c r="AF103" s="668"/>
      <c r="AG103" s="668"/>
      <c r="AH103" s="668"/>
      <c r="AI103" s="668"/>
    </row>
    <row r="104" spans="1:35" s="425" customFormat="1">
      <c r="D104" s="425" t="s">
        <v>76</v>
      </c>
      <c r="E104" s="425" t="s">
        <v>67</v>
      </c>
      <c r="F104" s="425" t="s">
        <v>240</v>
      </c>
      <c r="G104" s="425" t="s">
        <v>182</v>
      </c>
      <c r="H104" s="425" t="s">
        <v>81</v>
      </c>
      <c r="I104" s="425" t="s">
        <v>2938</v>
      </c>
      <c r="J104" s="425" t="s">
        <v>1</v>
      </c>
      <c r="K104" s="425" t="s">
        <v>2525</v>
      </c>
      <c r="L104" s="425" t="s">
        <v>2934</v>
      </c>
      <c r="M104" s="1273" t="s">
        <v>1010</v>
      </c>
      <c r="N104" s="806" t="s">
        <v>1591</v>
      </c>
      <c r="O104" s="426" t="s">
        <v>1010</v>
      </c>
      <c r="R104" s="1295" t="str">
        <f t="shared" si="0"/>
        <v/>
      </c>
      <c r="S104" s="71"/>
      <c r="T104" s="71"/>
      <c r="U104" s="71"/>
      <c r="V104" s="71"/>
      <c r="AC104" s="425" t="s">
        <v>924</v>
      </c>
      <c r="AD104" s="74"/>
      <c r="AE104" s="668"/>
      <c r="AF104" s="668"/>
      <c r="AG104" s="668"/>
      <c r="AH104" s="668"/>
      <c r="AI104" s="668"/>
    </row>
    <row r="105" spans="1:35" s="425" customFormat="1">
      <c r="L105" s="806"/>
      <c r="M105" s="806"/>
    </row>
    <row r="106" spans="1:35" s="1" customFormat="1" ht="13.8">
      <c r="A106" s="64"/>
      <c r="B106" s="72" t="s">
        <v>132</v>
      </c>
    </row>
    <row r="107" spans="1:35" s="425" customFormat="1">
      <c r="L107" s="806"/>
      <c r="M107" s="806"/>
    </row>
    <row r="108" spans="1:35" s="425" customFormat="1">
      <c r="D108" s="425" t="s">
        <v>76</v>
      </c>
      <c r="E108" s="425" t="s">
        <v>67</v>
      </c>
      <c r="F108" s="425" t="s">
        <v>240</v>
      </c>
      <c r="G108" s="425" t="s">
        <v>182</v>
      </c>
      <c r="H108" s="425" t="s">
        <v>81</v>
      </c>
      <c r="I108" s="425" t="s">
        <v>2938</v>
      </c>
      <c r="J108" s="425" t="s">
        <v>1</v>
      </c>
      <c r="K108" s="425" t="s">
        <v>2525</v>
      </c>
      <c r="L108" s="806" t="s">
        <v>132</v>
      </c>
      <c r="M108" s="1273" t="s">
        <v>1010</v>
      </c>
      <c r="N108" s="806" t="s">
        <v>265</v>
      </c>
      <c r="O108" s="426" t="s">
        <v>1010</v>
      </c>
      <c r="R108" s="71"/>
      <c r="S108" s="71"/>
      <c r="T108" s="71"/>
      <c r="U108" s="71"/>
      <c r="V108" s="71"/>
      <c r="AC108" s="425" t="s">
        <v>924</v>
      </c>
      <c r="AD108" s="74"/>
      <c r="AE108" s="668"/>
      <c r="AF108" s="668"/>
      <c r="AG108" s="668"/>
      <c r="AH108" s="668"/>
      <c r="AI108" s="668"/>
    </row>
    <row r="109" spans="1:35" s="425" customFormat="1">
      <c r="D109" s="425" t="s">
        <v>76</v>
      </c>
      <c r="E109" s="425" t="s">
        <v>67</v>
      </c>
      <c r="F109" s="425" t="s">
        <v>240</v>
      </c>
      <c r="G109" s="425" t="s">
        <v>182</v>
      </c>
      <c r="H109" s="425" t="s">
        <v>81</v>
      </c>
      <c r="I109" s="425" t="s">
        <v>2938</v>
      </c>
      <c r="J109" s="425" t="s">
        <v>1</v>
      </c>
      <c r="K109" s="425" t="s">
        <v>2525</v>
      </c>
      <c r="L109" s="806" t="s">
        <v>132</v>
      </c>
      <c r="M109" s="1273" t="s">
        <v>1010</v>
      </c>
      <c r="N109" s="806" t="s">
        <v>268</v>
      </c>
      <c r="O109" s="426" t="s">
        <v>1010</v>
      </c>
      <c r="R109" s="71"/>
      <c r="S109" s="71"/>
      <c r="T109" s="71"/>
      <c r="U109" s="71"/>
      <c r="V109" s="71"/>
      <c r="AC109" s="425" t="s">
        <v>924</v>
      </c>
      <c r="AD109" s="74"/>
      <c r="AE109" s="668"/>
      <c r="AF109" s="668"/>
      <c r="AG109" s="668"/>
      <c r="AH109" s="668"/>
      <c r="AI109" s="668"/>
    </row>
    <row r="110" spans="1:35" s="425" customFormat="1">
      <c r="D110" s="425" t="s">
        <v>76</v>
      </c>
      <c r="E110" s="425" t="s">
        <v>67</v>
      </c>
      <c r="F110" s="425" t="s">
        <v>240</v>
      </c>
      <c r="G110" s="425" t="s">
        <v>182</v>
      </c>
      <c r="H110" s="425" t="s">
        <v>81</v>
      </c>
      <c r="I110" s="425" t="s">
        <v>2938</v>
      </c>
      <c r="J110" s="425" t="s">
        <v>1</v>
      </c>
      <c r="K110" s="425" t="s">
        <v>2525</v>
      </c>
      <c r="L110" s="806" t="s">
        <v>132</v>
      </c>
      <c r="M110" s="1273" t="s">
        <v>1010</v>
      </c>
      <c r="N110" s="806" t="s">
        <v>224</v>
      </c>
      <c r="O110" s="426" t="s">
        <v>1010</v>
      </c>
      <c r="R110" s="71"/>
      <c r="S110" s="71"/>
      <c r="T110" s="71"/>
      <c r="U110" s="71"/>
      <c r="V110" s="71"/>
      <c r="AC110" s="425" t="s">
        <v>924</v>
      </c>
      <c r="AD110" s="74"/>
      <c r="AE110" s="668"/>
      <c r="AF110" s="668"/>
      <c r="AG110" s="668"/>
      <c r="AH110" s="668"/>
      <c r="AI110" s="668"/>
    </row>
    <row r="111" spans="1:35" s="425" customFormat="1">
      <c r="D111" s="425" t="s">
        <v>76</v>
      </c>
      <c r="E111" s="425" t="s">
        <v>67</v>
      </c>
      <c r="F111" s="425" t="s">
        <v>240</v>
      </c>
      <c r="G111" s="425" t="s">
        <v>182</v>
      </c>
      <c r="H111" s="425" t="s">
        <v>81</v>
      </c>
      <c r="I111" s="425" t="s">
        <v>2938</v>
      </c>
      <c r="J111" s="425" t="s">
        <v>1</v>
      </c>
      <c r="K111" s="425" t="s">
        <v>2525</v>
      </c>
      <c r="L111" s="806" t="s">
        <v>132</v>
      </c>
      <c r="M111" s="1273" t="s">
        <v>1010</v>
      </c>
      <c r="N111" s="806" t="s">
        <v>275</v>
      </c>
      <c r="O111" s="426" t="s">
        <v>1010</v>
      </c>
      <c r="R111" s="71"/>
      <c r="S111" s="71"/>
      <c r="T111" s="71"/>
      <c r="U111" s="71"/>
      <c r="V111" s="71"/>
      <c r="AC111" s="425" t="s">
        <v>924</v>
      </c>
      <c r="AD111" s="74"/>
      <c r="AE111" s="668"/>
      <c r="AF111" s="668"/>
      <c r="AG111" s="668"/>
      <c r="AH111" s="668"/>
      <c r="AI111" s="668"/>
    </row>
    <row r="112" spans="1:35" s="425" customFormat="1">
      <c r="D112" s="425" t="s">
        <v>76</v>
      </c>
      <c r="E112" s="425" t="s">
        <v>67</v>
      </c>
      <c r="F112" s="425" t="s">
        <v>240</v>
      </c>
      <c r="G112" s="425" t="s">
        <v>182</v>
      </c>
      <c r="H112" s="425" t="s">
        <v>81</v>
      </c>
      <c r="I112" s="425" t="s">
        <v>2938</v>
      </c>
      <c r="J112" s="425" t="s">
        <v>1</v>
      </c>
      <c r="K112" s="425" t="s">
        <v>2525</v>
      </c>
      <c r="L112" s="806" t="s">
        <v>132</v>
      </c>
      <c r="M112" s="1273" t="s">
        <v>1010</v>
      </c>
      <c r="N112" s="806" t="s">
        <v>278</v>
      </c>
      <c r="O112" s="426" t="s">
        <v>1010</v>
      </c>
      <c r="R112" s="71"/>
      <c r="S112" s="71"/>
      <c r="T112" s="71"/>
      <c r="U112" s="71"/>
      <c r="V112" s="71"/>
      <c r="AC112" s="425" t="s">
        <v>924</v>
      </c>
      <c r="AD112" s="74"/>
      <c r="AE112" s="668"/>
      <c r="AF112" s="668"/>
      <c r="AG112" s="668"/>
      <c r="AH112" s="668"/>
      <c r="AI112" s="668"/>
    </row>
    <row r="113" spans="1:35" s="425" customFormat="1">
      <c r="D113" s="425" t="s">
        <v>76</v>
      </c>
      <c r="E113" s="425" t="s">
        <v>67</v>
      </c>
      <c r="F113" s="425" t="s">
        <v>240</v>
      </c>
      <c r="G113" s="425" t="s">
        <v>182</v>
      </c>
      <c r="H113" s="425" t="s">
        <v>81</v>
      </c>
      <c r="I113" s="425" t="s">
        <v>2938</v>
      </c>
      <c r="J113" s="425" t="s">
        <v>1</v>
      </c>
      <c r="K113" s="425" t="s">
        <v>2525</v>
      </c>
      <c r="L113" s="806" t="s">
        <v>132</v>
      </c>
      <c r="M113" s="1273" t="s">
        <v>1010</v>
      </c>
      <c r="N113" s="806" t="s">
        <v>284</v>
      </c>
      <c r="O113" s="426" t="s">
        <v>1010</v>
      </c>
      <c r="R113" s="71"/>
      <c r="S113" s="71"/>
      <c r="T113" s="71"/>
      <c r="U113" s="71"/>
      <c r="V113" s="71"/>
      <c r="AC113" s="425" t="s">
        <v>924</v>
      </c>
      <c r="AD113" s="74"/>
      <c r="AE113" s="668"/>
      <c r="AF113" s="668"/>
      <c r="AG113" s="668"/>
      <c r="AH113" s="668"/>
      <c r="AI113" s="668"/>
    </row>
    <row r="114" spans="1:35" s="425" customFormat="1">
      <c r="D114" s="425" t="s">
        <v>76</v>
      </c>
      <c r="E114" s="425" t="s">
        <v>67</v>
      </c>
      <c r="F114" s="425" t="s">
        <v>240</v>
      </c>
      <c r="G114" s="425" t="s">
        <v>182</v>
      </c>
      <c r="H114" s="425" t="s">
        <v>81</v>
      </c>
      <c r="I114" s="425" t="s">
        <v>2938</v>
      </c>
      <c r="J114" s="425" t="s">
        <v>1</v>
      </c>
      <c r="K114" s="425" t="s">
        <v>2525</v>
      </c>
      <c r="L114" s="806" t="s">
        <v>132</v>
      </c>
      <c r="M114" s="1273" t="s">
        <v>1010</v>
      </c>
      <c r="N114" s="806" t="s">
        <v>288</v>
      </c>
      <c r="O114" s="426" t="s">
        <v>1010</v>
      </c>
      <c r="R114" s="71"/>
      <c r="S114" s="71"/>
      <c r="T114" s="71"/>
      <c r="U114" s="71"/>
      <c r="V114" s="71"/>
      <c r="AC114" s="425" t="s">
        <v>924</v>
      </c>
      <c r="AD114" s="74"/>
      <c r="AE114" s="668"/>
      <c r="AF114" s="668"/>
      <c r="AG114" s="668"/>
      <c r="AH114" s="668"/>
      <c r="AI114" s="668"/>
    </row>
    <row r="115" spans="1:35" s="425" customFormat="1">
      <c r="D115" s="425" t="s">
        <v>76</v>
      </c>
      <c r="E115" s="425" t="s">
        <v>67</v>
      </c>
      <c r="F115" s="425" t="s">
        <v>240</v>
      </c>
      <c r="G115" s="425" t="s">
        <v>182</v>
      </c>
      <c r="H115" s="425" t="s">
        <v>81</v>
      </c>
      <c r="I115" s="425" t="s">
        <v>2938</v>
      </c>
      <c r="J115" s="425" t="s">
        <v>1</v>
      </c>
      <c r="K115" s="425" t="s">
        <v>2525</v>
      </c>
      <c r="L115" s="806" t="s">
        <v>132</v>
      </c>
      <c r="M115" s="1273" t="s">
        <v>1010</v>
      </c>
      <c r="N115" s="806" t="s">
        <v>1591</v>
      </c>
      <c r="O115" s="426" t="s">
        <v>1010</v>
      </c>
      <c r="R115" s="1295" t="str">
        <f>IF(R56="","",R56)</f>
        <v/>
      </c>
      <c r="S115" s="71"/>
      <c r="T115" s="71"/>
      <c r="U115" s="71"/>
      <c r="V115" s="71"/>
      <c r="AC115" s="425" t="s">
        <v>924</v>
      </c>
      <c r="AD115" s="74"/>
      <c r="AE115" s="668"/>
      <c r="AF115" s="668"/>
      <c r="AG115" s="668"/>
      <c r="AH115" s="668"/>
      <c r="AI115" s="668"/>
    </row>
    <row r="116" spans="1:35" s="425" customFormat="1">
      <c r="D116" s="425" t="s">
        <v>76</v>
      </c>
      <c r="E116" s="425" t="s">
        <v>67</v>
      </c>
      <c r="F116" s="425" t="s">
        <v>240</v>
      </c>
      <c r="G116" s="425" t="s">
        <v>182</v>
      </c>
      <c r="H116" s="425" t="s">
        <v>81</v>
      </c>
      <c r="I116" s="425" t="s">
        <v>2938</v>
      </c>
      <c r="J116" s="425" t="s">
        <v>1</v>
      </c>
      <c r="K116" s="425" t="s">
        <v>2525</v>
      </c>
      <c r="L116" s="806" t="s">
        <v>132</v>
      </c>
      <c r="M116" s="1273" t="s">
        <v>1010</v>
      </c>
      <c r="N116" s="806" t="s">
        <v>1591</v>
      </c>
      <c r="O116" s="426" t="s">
        <v>1010</v>
      </c>
      <c r="R116" s="1295" t="str">
        <f t="shared" ref="R116:R120" si="1">IF(R57="","",R57)</f>
        <v/>
      </c>
      <c r="S116" s="71"/>
      <c r="T116" s="71"/>
      <c r="U116" s="71"/>
      <c r="V116" s="71"/>
      <c r="AC116" s="425" t="s">
        <v>924</v>
      </c>
      <c r="AD116" s="74"/>
      <c r="AE116" s="668"/>
      <c r="AF116" s="668"/>
      <c r="AG116" s="668"/>
      <c r="AH116" s="668"/>
      <c r="AI116" s="668"/>
    </row>
    <row r="117" spans="1:35" s="425" customFormat="1">
      <c r="D117" s="425" t="s">
        <v>76</v>
      </c>
      <c r="E117" s="425" t="s">
        <v>67</v>
      </c>
      <c r="F117" s="425" t="s">
        <v>240</v>
      </c>
      <c r="G117" s="425" t="s">
        <v>182</v>
      </c>
      <c r="H117" s="425" t="s">
        <v>81</v>
      </c>
      <c r="I117" s="425" t="s">
        <v>2938</v>
      </c>
      <c r="J117" s="425" t="s">
        <v>1</v>
      </c>
      <c r="K117" s="425" t="s">
        <v>2525</v>
      </c>
      <c r="L117" s="806" t="s">
        <v>132</v>
      </c>
      <c r="M117" s="1273" t="s">
        <v>1010</v>
      </c>
      <c r="N117" s="806" t="s">
        <v>1591</v>
      </c>
      <c r="O117" s="426" t="s">
        <v>1010</v>
      </c>
      <c r="R117" s="1295" t="str">
        <f t="shared" si="1"/>
        <v/>
      </c>
      <c r="S117" s="71"/>
      <c r="T117" s="71"/>
      <c r="U117" s="71"/>
      <c r="V117" s="71"/>
      <c r="AC117" s="425" t="s">
        <v>924</v>
      </c>
      <c r="AD117" s="74"/>
      <c r="AE117" s="668"/>
      <c r="AF117" s="668"/>
      <c r="AG117" s="668"/>
      <c r="AH117" s="668"/>
      <c r="AI117" s="668"/>
    </row>
    <row r="118" spans="1:35" s="425" customFormat="1">
      <c r="D118" s="425" t="s">
        <v>76</v>
      </c>
      <c r="E118" s="425" t="s">
        <v>67</v>
      </c>
      <c r="F118" s="425" t="s">
        <v>240</v>
      </c>
      <c r="G118" s="425" t="s">
        <v>182</v>
      </c>
      <c r="H118" s="425" t="s">
        <v>81</v>
      </c>
      <c r="I118" s="425" t="s">
        <v>2938</v>
      </c>
      <c r="J118" s="425" t="s">
        <v>1</v>
      </c>
      <c r="K118" s="425" t="s">
        <v>2525</v>
      </c>
      <c r="L118" s="806" t="s">
        <v>132</v>
      </c>
      <c r="M118" s="1273" t="s">
        <v>1010</v>
      </c>
      <c r="N118" s="806" t="s">
        <v>1591</v>
      </c>
      <c r="O118" s="426" t="s">
        <v>1010</v>
      </c>
      <c r="R118" s="1295" t="str">
        <f t="shared" si="1"/>
        <v/>
      </c>
      <c r="S118" s="71"/>
      <c r="T118" s="71"/>
      <c r="U118" s="71"/>
      <c r="V118" s="71"/>
      <c r="AC118" s="425" t="s">
        <v>924</v>
      </c>
      <c r="AD118" s="74"/>
      <c r="AE118" s="668"/>
      <c r="AF118" s="668"/>
      <c r="AG118" s="668"/>
      <c r="AH118" s="668"/>
      <c r="AI118" s="668"/>
    </row>
    <row r="119" spans="1:35" s="425" customFormat="1">
      <c r="D119" s="425" t="s">
        <v>76</v>
      </c>
      <c r="E119" s="425" t="s">
        <v>67</v>
      </c>
      <c r="F119" s="425" t="s">
        <v>240</v>
      </c>
      <c r="G119" s="425" t="s">
        <v>182</v>
      </c>
      <c r="H119" s="425" t="s">
        <v>81</v>
      </c>
      <c r="I119" s="425" t="s">
        <v>2938</v>
      </c>
      <c r="J119" s="425" t="s">
        <v>1</v>
      </c>
      <c r="K119" s="425" t="s">
        <v>2525</v>
      </c>
      <c r="L119" s="806" t="s">
        <v>132</v>
      </c>
      <c r="M119" s="1273" t="s">
        <v>1010</v>
      </c>
      <c r="N119" s="806" t="s">
        <v>1591</v>
      </c>
      <c r="O119" s="426" t="s">
        <v>1010</v>
      </c>
      <c r="R119" s="1295" t="str">
        <f t="shared" si="1"/>
        <v/>
      </c>
      <c r="S119" s="71"/>
      <c r="T119" s="71"/>
      <c r="U119" s="71"/>
      <c r="V119" s="71"/>
      <c r="AC119" s="425" t="s">
        <v>924</v>
      </c>
      <c r="AD119" s="74"/>
      <c r="AE119" s="668"/>
      <c r="AF119" s="668"/>
      <c r="AG119" s="668"/>
      <c r="AH119" s="668"/>
      <c r="AI119" s="668"/>
    </row>
    <row r="120" spans="1:35" s="425" customFormat="1">
      <c r="D120" s="425" t="s">
        <v>76</v>
      </c>
      <c r="E120" s="425" t="s">
        <v>67</v>
      </c>
      <c r="F120" s="425" t="s">
        <v>240</v>
      </c>
      <c r="G120" s="425" t="s">
        <v>182</v>
      </c>
      <c r="H120" s="425" t="s">
        <v>81</v>
      </c>
      <c r="I120" s="425" t="s">
        <v>2938</v>
      </c>
      <c r="J120" s="425" t="s">
        <v>1</v>
      </c>
      <c r="K120" s="425" t="s">
        <v>2525</v>
      </c>
      <c r="L120" s="806" t="s">
        <v>132</v>
      </c>
      <c r="M120" s="1273" t="s">
        <v>1010</v>
      </c>
      <c r="N120" s="806" t="s">
        <v>1591</v>
      </c>
      <c r="O120" s="426" t="s">
        <v>1010</v>
      </c>
      <c r="R120" s="1295" t="str">
        <f t="shared" si="1"/>
        <v/>
      </c>
      <c r="S120" s="71"/>
      <c r="T120" s="71"/>
      <c r="U120" s="71"/>
      <c r="V120" s="71"/>
      <c r="AC120" s="425" t="s">
        <v>924</v>
      </c>
      <c r="AD120" s="74"/>
      <c r="AE120" s="668"/>
      <c r="AF120" s="668"/>
      <c r="AG120" s="668"/>
      <c r="AH120" s="668"/>
      <c r="AI120" s="668"/>
    </row>
    <row r="121" spans="1:35" s="65" customFormat="1">
      <c r="D121" s="425"/>
      <c r="E121" s="425"/>
      <c r="F121" s="425"/>
      <c r="G121" s="425"/>
      <c r="H121" s="425"/>
      <c r="I121" s="425"/>
      <c r="J121" s="425"/>
      <c r="K121" s="425"/>
      <c r="L121" s="425"/>
      <c r="M121" s="425"/>
      <c r="N121" s="425"/>
      <c r="O121" s="425"/>
      <c r="P121" s="425"/>
      <c r="Q121" s="425"/>
      <c r="R121" s="71"/>
      <c r="S121" s="71"/>
      <c r="T121" s="71"/>
      <c r="U121" s="71"/>
      <c r="V121" s="71"/>
      <c r="W121" s="425"/>
      <c r="X121" s="425"/>
      <c r="Y121" s="425"/>
      <c r="Z121" s="425"/>
      <c r="AA121" s="425"/>
      <c r="AB121" s="425"/>
      <c r="AC121" s="425"/>
      <c r="AD121" s="74"/>
      <c r="AE121" s="89"/>
      <c r="AF121" s="89"/>
      <c r="AG121" s="89"/>
      <c r="AH121" s="89"/>
      <c r="AI121" s="89"/>
    </row>
    <row r="122" spans="1:35" s="1" customFormat="1" ht="13.8">
      <c r="A122" s="64"/>
      <c r="B122" s="72" t="s">
        <v>2527</v>
      </c>
    </row>
    <row r="123" spans="1:35" s="425" customFormat="1"/>
    <row r="124" spans="1:35" s="425" customFormat="1">
      <c r="D124" s="425" t="s">
        <v>76</v>
      </c>
      <c r="E124" s="425" t="s">
        <v>67</v>
      </c>
      <c r="F124" s="425" t="s">
        <v>240</v>
      </c>
      <c r="G124" s="425" t="s">
        <v>182</v>
      </c>
      <c r="H124" s="425" t="s">
        <v>81</v>
      </c>
      <c r="I124" s="425" t="s">
        <v>2938</v>
      </c>
      <c r="J124" s="425" t="s">
        <v>1</v>
      </c>
      <c r="K124" s="425" t="s">
        <v>2525</v>
      </c>
      <c r="L124" s="425" t="s">
        <v>189</v>
      </c>
      <c r="M124" s="1273" t="s">
        <v>1010</v>
      </c>
      <c r="O124" s="426" t="s">
        <v>1010</v>
      </c>
      <c r="R124" s="71"/>
      <c r="S124" s="71"/>
      <c r="T124" s="71"/>
      <c r="U124" s="71"/>
      <c r="V124" s="71"/>
      <c r="AC124" s="425" t="s">
        <v>2519</v>
      </c>
      <c r="AE124" s="668"/>
      <c r="AF124" s="668"/>
      <c r="AG124" s="668"/>
      <c r="AH124" s="668"/>
      <c r="AI124" s="668"/>
    </row>
    <row r="125" spans="1:35" s="65" customFormat="1">
      <c r="D125" s="425"/>
      <c r="E125" s="425"/>
      <c r="F125" s="425"/>
      <c r="G125" s="425"/>
      <c r="H125" s="425"/>
      <c r="I125" s="425"/>
      <c r="J125" s="425"/>
      <c r="K125" s="425"/>
      <c r="L125" s="425"/>
      <c r="M125" s="425"/>
      <c r="N125" s="425"/>
      <c r="O125" s="425"/>
      <c r="P125" s="425"/>
      <c r="Q125" s="425"/>
      <c r="R125" s="71"/>
      <c r="S125" s="71"/>
      <c r="T125" s="71"/>
      <c r="U125" s="71"/>
      <c r="V125" s="71"/>
      <c r="W125" s="425"/>
      <c r="X125" s="425"/>
      <c r="Y125" s="425"/>
      <c r="Z125" s="425"/>
      <c r="AA125" s="425"/>
      <c r="AB125" s="425"/>
      <c r="AC125" s="425"/>
      <c r="AD125" s="425"/>
      <c r="AE125" s="70"/>
      <c r="AF125" s="70"/>
      <c r="AG125" s="70"/>
      <c r="AH125" s="70"/>
      <c r="AI125" s="70"/>
    </row>
    <row r="126" spans="1:35" s="65" customFormat="1">
      <c r="D126"/>
      <c r="E126"/>
      <c r="F126" s="425"/>
      <c r="G126" s="425"/>
      <c r="H126" s="425"/>
      <c r="I126"/>
      <c r="J126"/>
      <c r="K126"/>
      <c r="L126"/>
      <c r="M126"/>
      <c r="N126"/>
      <c r="O126"/>
      <c r="P126"/>
      <c r="Q126" s="425"/>
      <c r="R126" s="71"/>
      <c r="S126" s="71"/>
      <c r="T126" s="71"/>
      <c r="U126" s="71"/>
      <c r="V126" s="71"/>
      <c r="W126"/>
      <c r="X126"/>
      <c r="Y126"/>
      <c r="Z126"/>
      <c r="AA126"/>
      <c r="AB126"/>
      <c r="AC126"/>
      <c r="AD126"/>
      <c r="AE126" s="88"/>
      <c r="AF126" s="88"/>
      <c r="AG126" s="88"/>
      <c r="AH126" s="88"/>
      <c r="AI126" s="88"/>
    </row>
    <row r="127" spans="1:35" s="68" customFormat="1" ht="18">
      <c r="A127"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9" id="{6289F3D7-B0BF-4CC2-9A80-DF30973EC7B9}">
            <xm:f>'1.5 Universal Data'!$C$8&lt;$AE$7</xm:f>
            <x14:dxf>
              <fill>
                <patternFill patternType="lightUp">
                  <bgColor theme="0"/>
                </patternFill>
              </fill>
            </x14:dxf>
          </x14:cfRule>
          <xm:sqref>AE13:AE40</xm:sqref>
        </x14:conditionalFormatting>
        <x14:conditionalFormatting xmlns:xm="http://schemas.microsoft.com/office/excel/2006/main">
          <x14:cfRule type="expression" priority="58" id="{39FB506F-6539-4FB5-B5C7-3BF846E4D488}">
            <xm:f>'1.5 Universal Data'!$C$8&lt;$AF$7</xm:f>
            <x14:dxf>
              <fill>
                <patternFill patternType="lightUp">
                  <bgColor theme="0"/>
                </patternFill>
              </fill>
            </x14:dxf>
          </x14:cfRule>
          <xm:sqref>AF13:AF40</xm:sqref>
        </x14:conditionalFormatting>
        <x14:conditionalFormatting xmlns:xm="http://schemas.microsoft.com/office/excel/2006/main">
          <x14:cfRule type="expression" priority="57" id="{B6835861-9DB3-4C91-ADBB-6E5FC32B6E80}">
            <xm:f>'1.5 Universal Data'!$C$8&lt;$AG$7</xm:f>
            <x14:dxf>
              <fill>
                <patternFill patternType="lightUp">
                  <bgColor theme="0"/>
                </patternFill>
              </fill>
            </x14:dxf>
          </x14:cfRule>
          <xm:sqref>AG13:AG40</xm:sqref>
        </x14:conditionalFormatting>
        <x14:conditionalFormatting xmlns:xm="http://schemas.microsoft.com/office/excel/2006/main">
          <x14:cfRule type="expression" priority="56" id="{3EB550D8-153F-4856-9132-8CE50F6A5981}">
            <xm:f>'1.5 Universal Data'!$C$8&lt;$AH$7</xm:f>
            <x14:dxf>
              <fill>
                <patternFill patternType="lightUp">
                  <bgColor theme="0"/>
                </patternFill>
              </fill>
            </x14:dxf>
          </x14:cfRule>
          <xm:sqref>AH13:AH40</xm:sqref>
        </x14:conditionalFormatting>
        <x14:conditionalFormatting xmlns:xm="http://schemas.microsoft.com/office/excel/2006/main">
          <x14:cfRule type="expression" priority="55" id="{8D74A900-4ECB-4434-8890-A66B23F2FC15}">
            <xm:f>'1.5 Universal Data'!$C$8&lt;$AI$7</xm:f>
            <x14:dxf>
              <fill>
                <patternFill patternType="lightUp">
                  <bgColor theme="0"/>
                </patternFill>
              </fill>
            </x14:dxf>
          </x14:cfRule>
          <xm:sqref>AI13:AI40</xm:sqref>
        </x14:conditionalFormatting>
        <x14:conditionalFormatting xmlns:xm="http://schemas.microsoft.com/office/excel/2006/main">
          <x14:cfRule type="expression" priority="54" id="{5E3175C2-BE96-4DB6-8B1E-3963A7691A23}">
            <xm:f>'1.5 Universal Data'!$C$8&lt;$AE$7</xm:f>
            <x14:dxf>
              <fill>
                <patternFill patternType="lightUp">
                  <bgColor theme="0"/>
                </patternFill>
              </fill>
            </x14:dxf>
          </x14:cfRule>
          <xm:sqref>AE49:AE54</xm:sqref>
        </x14:conditionalFormatting>
        <x14:conditionalFormatting xmlns:xm="http://schemas.microsoft.com/office/excel/2006/main">
          <x14:cfRule type="expression" priority="53" id="{04E170B6-87BF-4B47-9533-A64FE969703E}">
            <xm:f>'1.5 Universal Data'!$C$8&lt;$AF$7</xm:f>
            <x14:dxf>
              <fill>
                <patternFill patternType="lightUp">
                  <bgColor theme="0"/>
                </patternFill>
              </fill>
            </x14:dxf>
          </x14:cfRule>
          <xm:sqref>AF49:AF54</xm:sqref>
        </x14:conditionalFormatting>
        <x14:conditionalFormatting xmlns:xm="http://schemas.microsoft.com/office/excel/2006/main">
          <x14:cfRule type="expression" priority="52" id="{FBED7644-DDE6-481F-B425-36EBE361D015}">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1" id="{F14773E5-2161-4792-AA8E-431D48FA4FB8}">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0" id="{7143003A-D2D5-40F1-83B4-56D9F524A481}">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49" id="{30B2077E-4811-4CA4-9C59-3266B65EDE3A}">
            <xm:f>'1.5 Universal Data'!$C$8&lt;$AE$7</xm:f>
            <x14:dxf>
              <fill>
                <patternFill patternType="lightUp">
                  <bgColor theme="0"/>
                </patternFill>
              </fill>
            </x14:dxf>
          </x14:cfRule>
          <xm:sqref>AE65</xm:sqref>
        </x14:conditionalFormatting>
        <x14:conditionalFormatting xmlns:xm="http://schemas.microsoft.com/office/excel/2006/main">
          <x14:cfRule type="expression" priority="48" id="{416CBA36-9FAB-4E3F-BDA0-FCD35DEF78CD}">
            <xm:f>'1.5 Universal Data'!$C$8&lt;$AF$7</xm:f>
            <x14:dxf>
              <fill>
                <patternFill patternType="lightUp">
                  <bgColor theme="0"/>
                </patternFill>
              </fill>
            </x14:dxf>
          </x14:cfRule>
          <xm:sqref>AF65</xm:sqref>
        </x14:conditionalFormatting>
        <x14:conditionalFormatting xmlns:xm="http://schemas.microsoft.com/office/excel/2006/main">
          <x14:cfRule type="expression" priority="47" id="{582846D0-ABBD-46DA-A7DF-56E68394E4A7}">
            <xm:f>'1.5 Universal Data'!$C$8&lt;$AG$7</xm:f>
            <x14:dxf>
              <fill>
                <patternFill patternType="lightUp">
                  <bgColor theme="0"/>
                </patternFill>
              </fill>
            </x14:dxf>
          </x14:cfRule>
          <xm:sqref>AG65</xm:sqref>
        </x14:conditionalFormatting>
        <x14:conditionalFormatting xmlns:xm="http://schemas.microsoft.com/office/excel/2006/main">
          <x14:cfRule type="expression" priority="46" id="{23C787DE-0659-4343-90E5-E31EE3B06A84}">
            <xm:f>'1.5 Universal Data'!$C$8&lt;$AH$7</xm:f>
            <x14:dxf>
              <fill>
                <patternFill patternType="lightUp">
                  <bgColor theme="0"/>
                </patternFill>
              </fill>
            </x14:dxf>
          </x14:cfRule>
          <xm:sqref>AH65</xm:sqref>
        </x14:conditionalFormatting>
        <x14:conditionalFormatting xmlns:xm="http://schemas.microsoft.com/office/excel/2006/main">
          <x14:cfRule type="expression" priority="45" id="{780ED89D-8EA1-4462-B3DB-B5B2D651B6F8}">
            <xm:f>'1.5 Universal Data'!$C$8&lt;$AI$7</xm:f>
            <x14:dxf>
              <fill>
                <patternFill patternType="lightUp">
                  <bgColor theme="0"/>
                </patternFill>
              </fill>
            </x14:dxf>
          </x14:cfRule>
          <xm:sqref>AI65</xm:sqref>
        </x14:conditionalFormatting>
        <x14:conditionalFormatting xmlns:xm="http://schemas.microsoft.com/office/excel/2006/main">
          <x14:cfRule type="expression" priority="44" id="{C74CFD23-1BEB-48A9-AFCD-DC53C129ED17}">
            <xm:f>'1.5 Universal Data'!$C$8&lt;$AE$7</xm:f>
            <x14:dxf>
              <fill>
                <patternFill patternType="lightUp">
                  <bgColor theme="0"/>
                </patternFill>
              </fill>
            </x14:dxf>
          </x14:cfRule>
          <xm:sqref>AE72:AE99</xm:sqref>
        </x14:conditionalFormatting>
        <x14:conditionalFormatting xmlns:xm="http://schemas.microsoft.com/office/excel/2006/main">
          <x14:cfRule type="expression" priority="43" id="{F38541EB-E3B5-4368-BB80-970754444D1F}">
            <xm:f>'1.5 Universal Data'!$C$8&lt;$AF$7</xm:f>
            <x14:dxf>
              <fill>
                <patternFill patternType="lightUp">
                  <bgColor theme="0"/>
                </patternFill>
              </fill>
            </x14:dxf>
          </x14:cfRule>
          <xm:sqref>AF72:AF99</xm:sqref>
        </x14:conditionalFormatting>
        <x14:conditionalFormatting xmlns:xm="http://schemas.microsoft.com/office/excel/2006/main">
          <x14:cfRule type="expression" priority="42" id="{1BE2A7B1-A692-43CC-89A0-247E9A659F33}">
            <xm:f>'1.5 Universal Data'!$C$8&lt;$AG$7</xm:f>
            <x14:dxf>
              <fill>
                <patternFill patternType="lightUp">
                  <bgColor theme="0"/>
                </patternFill>
              </fill>
            </x14:dxf>
          </x14:cfRule>
          <xm:sqref>AG72:AG99</xm:sqref>
        </x14:conditionalFormatting>
        <x14:conditionalFormatting xmlns:xm="http://schemas.microsoft.com/office/excel/2006/main">
          <x14:cfRule type="expression" priority="41" id="{D22E4933-3A9C-42A9-841F-5FC8C82C48B0}">
            <xm:f>'1.5 Universal Data'!$C$8&lt;$AH$7</xm:f>
            <x14:dxf>
              <fill>
                <patternFill patternType="lightUp">
                  <bgColor theme="0"/>
                </patternFill>
              </fill>
            </x14:dxf>
          </x14:cfRule>
          <xm:sqref>AH72:AH99</xm:sqref>
        </x14:conditionalFormatting>
        <x14:conditionalFormatting xmlns:xm="http://schemas.microsoft.com/office/excel/2006/main">
          <x14:cfRule type="expression" priority="40" id="{F3E05D05-04F5-4367-8926-AD3928048D5B}">
            <xm:f>'1.5 Universal Data'!$C$8&lt;$AI$7</xm:f>
            <x14:dxf>
              <fill>
                <patternFill patternType="lightUp">
                  <bgColor theme="0"/>
                </patternFill>
              </fill>
            </x14:dxf>
          </x14:cfRule>
          <xm:sqref>AI72:AI99</xm:sqref>
        </x14:conditionalFormatting>
        <x14:conditionalFormatting xmlns:xm="http://schemas.microsoft.com/office/excel/2006/main">
          <x14:cfRule type="expression" priority="35" id="{9A6EC0B5-7885-486B-B289-6E0F11E326FA}">
            <xm:f>'1.5 Universal Data'!$C$8&lt;$AE$7</xm:f>
            <x14:dxf>
              <fill>
                <patternFill patternType="lightUp">
                  <bgColor theme="0"/>
                </patternFill>
              </fill>
            </x14:dxf>
          </x14:cfRule>
          <xm:sqref>AE108:AE113</xm:sqref>
        </x14:conditionalFormatting>
        <x14:conditionalFormatting xmlns:xm="http://schemas.microsoft.com/office/excel/2006/main">
          <x14:cfRule type="expression" priority="34" id="{2F068109-702C-49C6-AE80-214DC44FE078}">
            <xm:f>'1.5 Universal Data'!$C$8&lt;$AF$7</xm:f>
            <x14:dxf>
              <fill>
                <patternFill patternType="lightUp">
                  <bgColor theme="0"/>
                </patternFill>
              </fill>
            </x14:dxf>
          </x14:cfRule>
          <xm:sqref>AF108:AF113</xm:sqref>
        </x14:conditionalFormatting>
        <x14:conditionalFormatting xmlns:xm="http://schemas.microsoft.com/office/excel/2006/main">
          <x14:cfRule type="expression" priority="33" id="{22C997AD-0B0C-42A2-B5E0-5ED72A1FDC8A}">
            <xm:f>'1.5 Universal Data'!$C$8&lt;$AG$7</xm:f>
            <x14:dxf>
              <fill>
                <patternFill patternType="lightUp">
                  <bgColor theme="0"/>
                </patternFill>
              </fill>
            </x14:dxf>
          </x14:cfRule>
          <xm:sqref>AG108:AG113</xm:sqref>
        </x14:conditionalFormatting>
        <x14:conditionalFormatting xmlns:xm="http://schemas.microsoft.com/office/excel/2006/main">
          <x14:cfRule type="expression" priority="32" id="{83532733-CF4B-4DEE-8C71-D9F1A17D3F7F}">
            <xm:f>'1.5 Universal Data'!$C$8&lt;$AH$7</xm:f>
            <x14:dxf>
              <fill>
                <patternFill patternType="lightUp">
                  <bgColor theme="0"/>
                </patternFill>
              </fill>
            </x14:dxf>
          </x14:cfRule>
          <xm:sqref>AH108:AH113</xm:sqref>
        </x14:conditionalFormatting>
        <x14:conditionalFormatting xmlns:xm="http://schemas.microsoft.com/office/excel/2006/main">
          <x14:cfRule type="expression" priority="31" id="{940FD7AE-9625-41B9-AB90-FCE4A6221512}">
            <xm:f>'1.5 Universal Data'!$C$8&lt;$AI$7</xm:f>
            <x14:dxf>
              <fill>
                <patternFill patternType="lightUp">
                  <bgColor theme="0"/>
                </patternFill>
              </fill>
            </x14:dxf>
          </x14:cfRule>
          <xm:sqref>AI108:AI113</xm:sqref>
        </x14:conditionalFormatting>
        <x14:conditionalFormatting xmlns:xm="http://schemas.microsoft.com/office/excel/2006/main">
          <x14:cfRule type="expression" priority="30" id="{693E853A-AC98-46F0-AA60-6C9A898321DD}">
            <xm:f>'1.5 Universal Data'!$C$8&lt;$AE$7</xm:f>
            <x14:dxf>
              <fill>
                <patternFill patternType="lightUp">
                  <bgColor theme="0"/>
                </patternFill>
              </fill>
            </x14:dxf>
          </x14:cfRule>
          <xm:sqref>AE124</xm:sqref>
        </x14:conditionalFormatting>
        <x14:conditionalFormatting xmlns:xm="http://schemas.microsoft.com/office/excel/2006/main">
          <x14:cfRule type="expression" priority="29" id="{29637124-6099-41E3-A9C5-B3FBB35745EB}">
            <xm:f>'1.5 Universal Data'!$C$8&lt;$AF$7</xm:f>
            <x14:dxf>
              <fill>
                <patternFill patternType="lightUp">
                  <bgColor theme="0"/>
                </patternFill>
              </fill>
            </x14:dxf>
          </x14:cfRule>
          <xm:sqref>AF124</xm:sqref>
        </x14:conditionalFormatting>
        <x14:conditionalFormatting xmlns:xm="http://schemas.microsoft.com/office/excel/2006/main">
          <x14:cfRule type="expression" priority="28" id="{ED620D52-CA61-4263-A49C-E4E76748504D}">
            <xm:f>'1.5 Universal Data'!$C$8&lt;$AG$7</xm:f>
            <x14:dxf>
              <fill>
                <patternFill patternType="lightUp">
                  <bgColor theme="0"/>
                </patternFill>
              </fill>
            </x14:dxf>
          </x14:cfRule>
          <xm:sqref>AG124</xm:sqref>
        </x14:conditionalFormatting>
        <x14:conditionalFormatting xmlns:xm="http://schemas.microsoft.com/office/excel/2006/main">
          <x14:cfRule type="expression" priority="27" id="{32902509-6437-4739-9394-A9C4862B346A}">
            <xm:f>'1.5 Universal Data'!$C$8&lt;$AH$7</xm:f>
            <x14:dxf>
              <fill>
                <patternFill patternType="lightUp">
                  <bgColor theme="0"/>
                </patternFill>
              </fill>
            </x14:dxf>
          </x14:cfRule>
          <xm:sqref>AH124</xm:sqref>
        </x14:conditionalFormatting>
        <x14:conditionalFormatting xmlns:xm="http://schemas.microsoft.com/office/excel/2006/main">
          <x14:cfRule type="expression" priority="26" id="{110E4595-D002-4CE0-9DF3-F12E48B50ABB}">
            <xm:f>'1.5 Universal Data'!$C$8&lt;$AI$7</xm:f>
            <x14:dxf>
              <fill>
                <patternFill patternType="lightUp">
                  <bgColor theme="0"/>
                </patternFill>
              </fill>
            </x14:dxf>
          </x14:cfRule>
          <xm:sqref>AI124</xm:sqref>
        </x14:conditionalFormatting>
        <x14:conditionalFormatting xmlns:xm="http://schemas.microsoft.com/office/excel/2006/main">
          <x14:cfRule type="expression" priority="25" id="{A4412AF0-7F4E-416C-9D9F-62F91948C1D0}">
            <xm:f>'1.5 Universal Data'!$C$8&lt;$AE$7</xm:f>
            <x14:dxf>
              <fill>
                <patternFill patternType="lightUp">
                  <bgColor theme="0"/>
                </patternFill>
              </fill>
            </x14:dxf>
          </x14:cfRule>
          <xm:sqref>AE41:AE45</xm:sqref>
        </x14:conditionalFormatting>
        <x14:conditionalFormatting xmlns:xm="http://schemas.microsoft.com/office/excel/2006/main">
          <x14:cfRule type="expression" priority="24" id="{CD5CEC07-2E22-4EEB-B227-74283FD83319}">
            <xm:f>'1.5 Universal Data'!$C$8&lt;$AF$7</xm:f>
            <x14:dxf>
              <fill>
                <patternFill patternType="lightUp">
                  <bgColor theme="0"/>
                </patternFill>
              </fill>
            </x14:dxf>
          </x14:cfRule>
          <xm:sqref>AF41:AF45</xm:sqref>
        </x14:conditionalFormatting>
        <x14:conditionalFormatting xmlns:xm="http://schemas.microsoft.com/office/excel/2006/main">
          <x14:cfRule type="expression" priority="23" id="{92EA4217-5714-4256-B258-0F82327978F3}">
            <xm:f>'1.5 Universal Data'!$C$8&lt;$AG$7</xm:f>
            <x14:dxf>
              <fill>
                <patternFill patternType="lightUp">
                  <bgColor theme="0"/>
                </patternFill>
              </fill>
            </x14:dxf>
          </x14:cfRule>
          <xm:sqref>AG41:AG45</xm:sqref>
        </x14:conditionalFormatting>
        <x14:conditionalFormatting xmlns:xm="http://schemas.microsoft.com/office/excel/2006/main">
          <x14:cfRule type="expression" priority="22" id="{F353B853-81B9-4813-AD80-44672C809FC0}">
            <xm:f>'1.5 Universal Data'!$C$8&lt;$AH$7</xm:f>
            <x14:dxf>
              <fill>
                <patternFill patternType="lightUp">
                  <bgColor theme="0"/>
                </patternFill>
              </fill>
            </x14:dxf>
          </x14:cfRule>
          <xm:sqref>AH41:AH45</xm:sqref>
        </x14:conditionalFormatting>
        <x14:conditionalFormatting xmlns:xm="http://schemas.microsoft.com/office/excel/2006/main">
          <x14:cfRule type="expression" priority="21" id="{D4C6EC6E-2F48-4AAB-A02B-31D9BA629843}">
            <xm:f>'1.5 Universal Data'!$C$8&lt;$AI$7</xm:f>
            <x14:dxf>
              <fill>
                <patternFill patternType="lightUp">
                  <bgColor theme="0"/>
                </patternFill>
              </fill>
            </x14:dxf>
          </x14:cfRule>
          <xm:sqref>AI41:AI45</xm:sqref>
        </x14:conditionalFormatting>
        <x14:conditionalFormatting xmlns:xm="http://schemas.microsoft.com/office/excel/2006/main">
          <x14:cfRule type="expression" priority="20" id="{55E535BF-8458-4815-A9E2-4CAB422A6389}">
            <xm:f>'1.5 Universal Data'!$C$8&lt;$AE$7</xm:f>
            <x14:dxf>
              <fill>
                <patternFill patternType="lightUp">
                  <bgColor theme="0"/>
                </patternFill>
              </fill>
            </x14:dxf>
          </x14:cfRule>
          <xm:sqref>AE55:AE61</xm:sqref>
        </x14:conditionalFormatting>
        <x14:conditionalFormatting xmlns:xm="http://schemas.microsoft.com/office/excel/2006/main">
          <x14:cfRule type="expression" priority="19" id="{2EF6717A-85B9-43F3-A92B-2F27CCF06CCF}">
            <xm:f>'1.5 Universal Data'!$C$8&lt;$AF$7</xm:f>
            <x14:dxf>
              <fill>
                <patternFill patternType="lightUp">
                  <bgColor theme="0"/>
                </patternFill>
              </fill>
            </x14:dxf>
          </x14:cfRule>
          <xm:sqref>AF55:AF61</xm:sqref>
        </x14:conditionalFormatting>
        <x14:conditionalFormatting xmlns:xm="http://schemas.microsoft.com/office/excel/2006/main">
          <x14:cfRule type="expression" priority="18" id="{21CFCF85-FA95-4AF1-AE4C-6A22B074D3E3}">
            <xm:f>'1.5 Universal Data'!$C$8&lt;$AG$7</xm:f>
            <x14:dxf>
              <fill>
                <patternFill patternType="lightUp">
                  <bgColor theme="0"/>
                </patternFill>
              </fill>
            </x14:dxf>
          </x14:cfRule>
          <xm:sqref>AG55:AG61</xm:sqref>
        </x14:conditionalFormatting>
        <x14:conditionalFormatting xmlns:xm="http://schemas.microsoft.com/office/excel/2006/main">
          <x14:cfRule type="expression" priority="17" id="{282F0837-1DC9-4FAC-B535-F18AF8CB7ED1}">
            <xm:f>'1.5 Universal Data'!$C$8&lt;$AH$7</xm:f>
            <x14:dxf>
              <fill>
                <patternFill patternType="lightUp">
                  <bgColor theme="0"/>
                </patternFill>
              </fill>
            </x14:dxf>
          </x14:cfRule>
          <xm:sqref>AH55:AH61</xm:sqref>
        </x14:conditionalFormatting>
        <x14:conditionalFormatting xmlns:xm="http://schemas.microsoft.com/office/excel/2006/main">
          <x14:cfRule type="expression" priority="16" id="{2B283115-401C-453C-92D1-5F504AB7FAFF}">
            <xm:f>'1.5 Universal Data'!$C$8&lt;$AI$7</xm:f>
            <x14:dxf>
              <fill>
                <patternFill patternType="lightUp">
                  <bgColor theme="0"/>
                </patternFill>
              </fill>
            </x14:dxf>
          </x14:cfRule>
          <xm:sqref>AI55:AI61</xm:sqref>
        </x14:conditionalFormatting>
        <x14:conditionalFormatting xmlns:xm="http://schemas.microsoft.com/office/excel/2006/main">
          <x14:cfRule type="expression" priority="15" id="{2F3B44AC-8BB9-4805-AB9A-FC62F8D53B20}">
            <xm:f>'1.5 Universal Data'!$C$8&lt;$AE$7</xm:f>
            <x14:dxf>
              <fill>
                <patternFill patternType="lightUp">
                  <bgColor theme="0"/>
                </patternFill>
              </fill>
            </x14:dxf>
          </x14:cfRule>
          <xm:sqref>AE100:AE104</xm:sqref>
        </x14:conditionalFormatting>
        <x14:conditionalFormatting xmlns:xm="http://schemas.microsoft.com/office/excel/2006/main">
          <x14:cfRule type="expression" priority="14" id="{7F76A1D6-1346-4E04-8B54-CD5B3625FFDE}">
            <xm:f>'1.5 Universal Data'!$C$8&lt;$AF$7</xm:f>
            <x14:dxf>
              <fill>
                <patternFill patternType="lightUp">
                  <bgColor theme="0"/>
                </patternFill>
              </fill>
            </x14:dxf>
          </x14:cfRule>
          <xm:sqref>AF100:AF104</xm:sqref>
        </x14:conditionalFormatting>
        <x14:conditionalFormatting xmlns:xm="http://schemas.microsoft.com/office/excel/2006/main">
          <x14:cfRule type="expression" priority="13" id="{D776F9E7-F39D-43BB-A6DD-80B5EDCA0976}">
            <xm:f>'1.5 Universal Data'!$C$8&lt;$AG$7</xm:f>
            <x14:dxf>
              <fill>
                <patternFill patternType="lightUp">
                  <bgColor theme="0"/>
                </patternFill>
              </fill>
            </x14:dxf>
          </x14:cfRule>
          <xm:sqref>AG100:AG104</xm:sqref>
        </x14:conditionalFormatting>
        <x14:conditionalFormatting xmlns:xm="http://schemas.microsoft.com/office/excel/2006/main">
          <x14:cfRule type="expression" priority="12" id="{29282A90-61ED-4639-80C8-B994B629BE44}">
            <xm:f>'1.5 Universal Data'!$C$8&lt;$AH$7</xm:f>
            <x14:dxf>
              <fill>
                <patternFill patternType="lightUp">
                  <bgColor theme="0"/>
                </patternFill>
              </fill>
            </x14:dxf>
          </x14:cfRule>
          <xm:sqref>AH100:AH104</xm:sqref>
        </x14:conditionalFormatting>
        <x14:conditionalFormatting xmlns:xm="http://schemas.microsoft.com/office/excel/2006/main">
          <x14:cfRule type="expression" priority="11" id="{B51F2FE9-C60B-449C-999F-9A6C8C11C1B8}">
            <xm:f>'1.5 Universal Data'!$C$8&lt;$AI$7</xm:f>
            <x14:dxf>
              <fill>
                <patternFill patternType="lightUp">
                  <bgColor theme="0"/>
                </patternFill>
              </fill>
            </x14:dxf>
          </x14:cfRule>
          <xm:sqref>AI100:AI104</xm:sqref>
        </x14:conditionalFormatting>
        <x14:conditionalFormatting xmlns:xm="http://schemas.microsoft.com/office/excel/2006/main">
          <x14:cfRule type="expression" priority="10" id="{43BAC2FD-32F2-4899-BB48-D848167CDFF8}">
            <xm:f>'1.5 Universal Data'!$C$8&lt;$AE$7</xm:f>
            <x14:dxf>
              <fill>
                <patternFill patternType="lightUp">
                  <bgColor theme="0"/>
                </patternFill>
              </fill>
            </x14:dxf>
          </x14:cfRule>
          <xm:sqref>AE114:AE115</xm:sqref>
        </x14:conditionalFormatting>
        <x14:conditionalFormatting xmlns:xm="http://schemas.microsoft.com/office/excel/2006/main">
          <x14:cfRule type="expression" priority="9" id="{125B8C84-8931-42F6-A955-A4C1EFEDCBB5}">
            <xm:f>'1.5 Universal Data'!$C$8&lt;$AF$7</xm:f>
            <x14:dxf>
              <fill>
                <patternFill patternType="lightUp">
                  <bgColor theme="0"/>
                </patternFill>
              </fill>
            </x14:dxf>
          </x14:cfRule>
          <xm:sqref>AF114:AF115</xm:sqref>
        </x14:conditionalFormatting>
        <x14:conditionalFormatting xmlns:xm="http://schemas.microsoft.com/office/excel/2006/main">
          <x14:cfRule type="expression" priority="8" id="{C4EAB4BE-EB8D-4344-B341-5EABDF4F1EBC}">
            <xm:f>'1.5 Universal Data'!$C$8&lt;$AG$7</xm:f>
            <x14:dxf>
              <fill>
                <patternFill patternType="lightUp">
                  <bgColor theme="0"/>
                </patternFill>
              </fill>
            </x14:dxf>
          </x14:cfRule>
          <xm:sqref>AG114:AG115</xm:sqref>
        </x14:conditionalFormatting>
        <x14:conditionalFormatting xmlns:xm="http://schemas.microsoft.com/office/excel/2006/main">
          <x14:cfRule type="expression" priority="7" id="{C7035D5B-2EAA-414E-9CD3-2C2EB442CF17}">
            <xm:f>'1.5 Universal Data'!$C$8&lt;$AH$7</xm:f>
            <x14:dxf>
              <fill>
                <patternFill patternType="lightUp">
                  <bgColor theme="0"/>
                </patternFill>
              </fill>
            </x14:dxf>
          </x14:cfRule>
          <xm:sqref>AH114:AH115</xm:sqref>
        </x14:conditionalFormatting>
        <x14:conditionalFormatting xmlns:xm="http://schemas.microsoft.com/office/excel/2006/main">
          <x14:cfRule type="expression" priority="6" id="{713DA521-4BEF-4F74-8BB9-4949E0ADE0DF}">
            <xm:f>'1.5 Universal Data'!$C$8&lt;$AI$7</xm:f>
            <x14:dxf>
              <fill>
                <patternFill patternType="lightUp">
                  <bgColor theme="0"/>
                </patternFill>
              </fill>
            </x14:dxf>
          </x14:cfRule>
          <xm:sqref>AI114:AI115</xm:sqref>
        </x14:conditionalFormatting>
        <x14:conditionalFormatting xmlns:xm="http://schemas.microsoft.com/office/excel/2006/main">
          <x14:cfRule type="expression" priority="5" id="{8CE1D8A9-02FB-4DFD-A157-86EF533F6D50}">
            <xm:f>'1.5 Universal Data'!$C$8&lt;$AE$7</xm:f>
            <x14:dxf>
              <fill>
                <patternFill patternType="lightUp">
                  <bgColor theme="0"/>
                </patternFill>
              </fill>
            </x14:dxf>
          </x14:cfRule>
          <xm:sqref>AE116:AE120</xm:sqref>
        </x14:conditionalFormatting>
        <x14:conditionalFormatting xmlns:xm="http://schemas.microsoft.com/office/excel/2006/main">
          <x14:cfRule type="expression" priority="4" id="{058AB994-67F1-484C-8A04-898A5556BD01}">
            <xm:f>'1.5 Universal Data'!$C$8&lt;$AF$7</xm:f>
            <x14:dxf>
              <fill>
                <patternFill patternType="lightUp">
                  <bgColor theme="0"/>
                </patternFill>
              </fill>
            </x14:dxf>
          </x14:cfRule>
          <xm:sqref>AF116:AF120</xm:sqref>
        </x14:conditionalFormatting>
        <x14:conditionalFormatting xmlns:xm="http://schemas.microsoft.com/office/excel/2006/main">
          <x14:cfRule type="expression" priority="3" id="{95C385EB-47B4-47A4-8309-3E0D4224B38F}">
            <xm:f>'1.5 Universal Data'!$C$8&lt;$AG$7</xm:f>
            <x14:dxf>
              <fill>
                <patternFill patternType="lightUp">
                  <bgColor theme="0"/>
                </patternFill>
              </fill>
            </x14:dxf>
          </x14:cfRule>
          <xm:sqref>AG116:AG120</xm:sqref>
        </x14:conditionalFormatting>
        <x14:conditionalFormatting xmlns:xm="http://schemas.microsoft.com/office/excel/2006/main">
          <x14:cfRule type="expression" priority="2" id="{BE8AE983-6D64-4CDF-93C4-8185E1CC0460}">
            <xm:f>'1.5 Universal Data'!$C$8&lt;$AH$7</xm:f>
            <x14:dxf>
              <fill>
                <patternFill patternType="lightUp">
                  <bgColor theme="0"/>
                </patternFill>
              </fill>
            </x14:dxf>
          </x14:cfRule>
          <xm:sqref>AH116:AH120</xm:sqref>
        </x14:conditionalFormatting>
        <x14:conditionalFormatting xmlns:xm="http://schemas.microsoft.com/office/excel/2006/main">
          <x14:cfRule type="expression" priority="1" id="{84EBC3E6-BF06-4274-9236-7C912B58B763}">
            <xm:f>'1.5 Universal Data'!$C$8&lt;$AI$7</xm:f>
            <x14:dxf>
              <fill>
                <patternFill patternType="lightUp">
                  <bgColor theme="0"/>
                </patternFill>
              </fill>
            </x14:dxf>
          </x14:cfRule>
          <xm:sqref>AI116:AI120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activeCell="F13" sqref="F13"/>
      <selection pane="bottomLeft"/>
    </sheetView>
  </sheetViews>
  <sheetFormatPr defaultRowHeight="14.4"/>
  <cols>
    <col min="1" max="3" width="1.77734375" customWidth="1"/>
    <col min="4" max="4" width="4.44140625" customWidth="1"/>
    <col min="5" max="5" width="5" bestFit="1" customWidth="1"/>
    <col min="6" max="6" width="12.21875" style="425" bestFit="1" customWidth="1"/>
    <col min="7" max="7" width="5.44140625" style="425" bestFit="1" customWidth="1"/>
    <col min="8" max="8" width="11.21875" style="425" bestFit="1" customWidth="1"/>
    <col min="9" max="9" width="25.77734375" bestFit="1" customWidth="1"/>
    <col min="10" max="10" width="9.44140625" bestFit="1" customWidth="1"/>
    <col min="11" max="11" width="11.44140625" bestFit="1" customWidth="1"/>
    <col min="12" max="13" width="11" bestFit="1" customWidth="1"/>
    <col min="14" max="14" width="25.21875" bestFit="1" customWidth="1"/>
    <col min="15" max="15" width="5.77734375" bestFit="1" customWidth="1"/>
    <col min="16" max="16" width="7.44140625" bestFit="1" customWidth="1"/>
    <col min="17" max="17" width="1.77734375" style="425" customWidth="1"/>
    <col min="18" max="28" width="1.77734375" hidden="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237</v>
      </c>
    </row>
    <row r="6" spans="1:35">
      <c r="AD6" s="425"/>
      <c r="AE6" s="1534" t="s">
        <v>107</v>
      </c>
      <c r="AF6" s="1535"/>
      <c r="AG6" s="1535"/>
      <c r="AH6" s="1535"/>
      <c r="AI6" s="1536"/>
    </row>
    <row r="7" spans="1:35" s="65" customFormat="1">
      <c r="D7" s="81" t="s">
        <v>106</v>
      </c>
      <c r="E7" s="81" t="s">
        <v>67</v>
      </c>
      <c r="F7" s="81" t="s">
        <v>2518</v>
      </c>
      <c r="G7" s="81" t="s">
        <v>1237</v>
      </c>
      <c r="H7" s="81" t="s">
        <v>2508</v>
      </c>
      <c r="I7" s="81" t="s">
        <v>105</v>
      </c>
      <c r="J7" s="81" t="s">
        <v>104</v>
      </c>
      <c r="K7" s="81" t="s">
        <v>103</v>
      </c>
      <c r="L7" s="81" t="s">
        <v>102</v>
      </c>
      <c r="M7" s="81" t="s">
        <v>101</v>
      </c>
      <c r="N7" s="81" t="s">
        <v>100</v>
      </c>
      <c r="O7" s="81" t="s">
        <v>99</v>
      </c>
      <c r="P7" s="81" t="s">
        <v>98</v>
      </c>
      <c r="Q7" s="81"/>
      <c r="R7" s="81"/>
      <c r="S7" s="81"/>
      <c r="T7" s="81"/>
      <c r="U7" s="81"/>
      <c r="V7" s="81"/>
      <c r="W7" s="81"/>
      <c r="X7" s="81"/>
      <c r="Y7" s="81"/>
      <c r="Z7" s="81"/>
      <c r="AA7" s="81"/>
      <c r="AB7" s="81"/>
      <c r="AC7" s="65" t="s">
        <v>4</v>
      </c>
      <c r="AE7" s="78">
        <v>2022</v>
      </c>
      <c r="AF7" s="77">
        <v>2023</v>
      </c>
      <c r="AG7" s="77">
        <v>2024</v>
      </c>
      <c r="AH7" s="77">
        <v>2025</v>
      </c>
      <c r="AI7" s="76">
        <v>2026</v>
      </c>
    </row>
    <row r="8" spans="1:35">
      <c r="R8" s="81"/>
      <c r="S8" s="81"/>
      <c r="T8" s="81"/>
      <c r="U8" s="81"/>
      <c r="V8" s="81"/>
      <c r="W8" s="81"/>
      <c r="X8" s="81"/>
      <c r="Y8" s="81"/>
      <c r="Z8" s="81"/>
      <c r="AA8" s="81"/>
      <c r="AB8" s="81"/>
    </row>
    <row r="9" spans="1:35" s="1" customFormat="1" ht="17.399999999999999">
      <c r="A9" s="2" t="s">
        <v>82</v>
      </c>
      <c r="B9" s="2"/>
    </row>
    <row r="11" spans="1:35" s="1" customFormat="1" ht="13.8">
      <c r="A11" s="64"/>
      <c r="B11" s="72" t="s">
        <v>10</v>
      </c>
    </row>
    <row r="13" spans="1:35">
      <c r="D13" t="s">
        <v>165</v>
      </c>
      <c r="E13" t="s">
        <v>67</v>
      </c>
      <c r="F13" s="425" t="s">
        <v>240</v>
      </c>
      <c r="G13" s="425" t="s">
        <v>2590</v>
      </c>
      <c r="H13" s="425" t="s">
        <v>11</v>
      </c>
      <c r="I13" t="s">
        <v>2938</v>
      </c>
      <c r="J13" t="s">
        <v>1</v>
      </c>
      <c r="K13" t="s">
        <v>2525</v>
      </c>
      <c r="L13" s="1273" t="s">
        <v>1010</v>
      </c>
      <c r="M13" s="1273" t="s">
        <v>1010</v>
      </c>
      <c r="N13" s="425" t="s">
        <v>2798</v>
      </c>
      <c r="O13" s="426" t="s">
        <v>1010</v>
      </c>
      <c r="P13" t="s">
        <v>216</v>
      </c>
      <c r="R13" s="71"/>
      <c r="S13" s="71"/>
      <c r="T13" s="71"/>
      <c r="U13" s="71"/>
      <c r="V13" s="71"/>
      <c r="AC13" t="s">
        <v>2</v>
      </c>
      <c r="AD13" s="74"/>
      <c r="AE13" s="668"/>
      <c r="AF13" s="668"/>
      <c r="AG13" s="668"/>
      <c r="AH13" s="668"/>
      <c r="AI13" s="668"/>
    </row>
    <row r="14" spans="1:35">
      <c r="D14" s="425" t="s">
        <v>165</v>
      </c>
      <c r="E14" t="s">
        <v>67</v>
      </c>
      <c r="F14" s="425" t="s">
        <v>240</v>
      </c>
      <c r="G14" s="425" t="s">
        <v>2590</v>
      </c>
      <c r="H14" s="425" t="s">
        <v>11</v>
      </c>
      <c r="I14" s="425" t="s">
        <v>2938</v>
      </c>
      <c r="J14" t="s">
        <v>1</v>
      </c>
      <c r="K14" s="425" t="s">
        <v>2525</v>
      </c>
      <c r="L14" s="1273" t="s">
        <v>1010</v>
      </c>
      <c r="M14" s="1273" t="s">
        <v>1010</v>
      </c>
      <c r="N14" s="425" t="s">
        <v>2799</v>
      </c>
      <c r="O14" s="426" t="s">
        <v>1010</v>
      </c>
      <c r="P14" s="425" t="s">
        <v>216</v>
      </c>
      <c r="R14" s="71"/>
      <c r="S14" s="71"/>
      <c r="T14" s="71"/>
      <c r="U14" s="71"/>
      <c r="V14" s="71"/>
      <c r="AC14" t="s">
        <v>2</v>
      </c>
      <c r="AD14" s="74"/>
      <c r="AE14" s="668"/>
      <c r="AF14" s="668"/>
      <c r="AG14" s="668"/>
      <c r="AH14" s="668"/>
      <c r="AI14" s="668"/>
    </row>
    <row r="15" spans="1:35">
      <c r="D15" s="425" t="s">
        <v>165</v>
      </c>
      <c r="E15" t="s">
        <v>67</v>
      </c>
      <c r="F15" s="425" t="s">
        <v>240</v>
      </c>
      <c r="G15" s="425" t="s">
        <v>2590</v>
      </c>
      <c r="H15" s="425" t="s">
        <v>11</v>
      </c>
      <c r="I15" s="425" t="s">
        <v>2938</v>
      </c>
      <c r="J15" t="s">
        <v>1</v>
      </c>
      <c r="K15" s="425" t="s">
        <v>2525</v>
      </c>
      <c r="L15" s="1273" t="s">
        <v>1010</v>
      </c>
      <c r="M15" s="1273" t="s">
        <v>1010</v>
      </c>
      <c r="N15" s="425" t="s">
        <v>2802</v>
      </c>
      <c r="O15" s="426" t="s">
        <v>1010</v>
      </c>
      <c r="P15" s="425" t="s">
        <v>216</v>
      </c>
      <c r="R15" s="71"/>
      <c r="S15" s="71"/>
      <c r="T15" s="71"/>
      <c r="U15" s="71"/>
      <c r="V15" s="71"/>
      <c r="AC15" t="s">
        <v>2</v>
      </c>
      <c r="AD15" s="74"/>
      <c r="AE15" s="668"/>
      <c r="AF15" s="668"/>
      <c r="AG15" s="668"/>
      <c r="AH15" s="668"/>
      <c r="AI15" s="668"/>
    </row>
    <row r="16" spans="1:35">
      <c r="D16" s="425" t="s">
        <v>165</v>
      </c>
      <c r="E16" t="s">
        <v>67</v>
      </c>
      <c r="F16" s="425" t="s">
        <v>240</v>
      </c>
      <c r="G16" s="425" t="s">
        <v>2590</v>
      </c>
      <c r="H16" s="425" t="s">
        <v>11</v>
      </c>
      <c r="I16" s="425" t="s">
        <v>2938</v>
      </c>
      <c r="J16" t="s">
        <v>1</v>
      </c>
      <c r="K16" s="425" t="s">
        <v>2525</v>
      </c>
      <c r="L16" s="1273" t="s">
        <v>1010</v>
      </c>
      <c r="M16" s="1273" t="s">
        <v>1010</v>
      </c>
      <c r="N16" s="425" t="s">
        <v>2800</v>
      </c>
      <c r="O16" s="426" t="s">
        <v>1010</v>
      </c>
      <c r="P16" s="425" t="s">
        <v>216</v>
      </c>
      <c r="R16" s="71"/>
      <c r="S16" s="71"/>
      <c r="T16" s="71"/>
      <c r="U16" s="71"/>
      <c r="V16" s="71"/>
      <c r="AC16" t="s">
        <v>2</v>
      </c>
      <c r="AD16" s="74"/>
      <c r="AE16" s="668"/>
      <c r="AF16" s="668"/>
      <c r="AG16" s="668"/>
      <c r="AH16" s="668"/>
      <c r="AI16" s="668"/>
    </row>
    <row r="17" spans="1:35">
      <c r="D17" s="425" t="s">
        <v>165</v>
      </c>
      <c r="E17" t="s">
        <v>67</v>
      </c>
      <c r="F17" s="425" t="s">
        <v>240</v>
      </c>
      <c r="G17" s="425" t="s">
        <v>2590</v>
      </c>
      <c r="H17" s="425" t="s">
        <v>11</v>
      </c>
      <c r="I17" s="425" t="s">
        <v>2938</v>
      </c>
      <c r="J17" t="s">
        <v>1</v>
      </c>
      <c r="K17" s="425" t="s">
        <v>2525</v>
      </c>
      <c r="L17" s="1273" t="s">
        <v>1010</v>
      </c>
      <c r="M17" s="1273" t="s">
        <v>1010</v>
      </c>
      <c r="N17" s="425" t="s">
        <v>2801</v>
      </c>
      <c r="O17" s="426" t="s">
        <v>1010</v>
      </c>
      <c r="P17" s="425" t="s">
        <v>216</v>
      </c>
      <c r="R17" s="71"/>
      <c r="S17" s="71"/>
      <c r="T17" s="71"/>
      <c r="U17" s="71"/>
      <c r="V17" s="71"/>
      <c r="AC17" t="s">
        <v>2</v>
      </c>
      <c r="AD17" s="74"/>
      <c r="AE17" s="668"/>
      <c r="AF17" s="668"/>
      <c r="AG17" s="668"/>
      <c r="AH17" s="668"/>
      <c r="AI17" s="668"/>
    </row>
    <row r="18" spans="1:35">
      <c r="D18" s="425" t="s">
        <v>165</v>
      </c>
      <c r="E18" t="s">
        <v>67</v>
      </c>
      <c r="F18" s="425" t="s">
        <v>240</v>
      </c>
      <c r="G18" s="425" t="s">
        <v>2590</v>
      </c>
      <c r="H18" s="425" t="s">
        <v>11</v>
      </c>
      <c r="I18" s="425" t="s">
        <v>2938</v>
      </c>
      <c r="J18" t="s">
        <v>1</v>
      </c>
      <c r="K18" s="425" t="s">
        <v>2525</v>
      </c>
      <c r="L18" s="1273" t="s">
        <v>1010</v>
      </c>
      <c r="M18" s="1273" t="s">
        <v>1010</v>
      </c>
      <c r="N18" s="425" t="s">
        <v>140</v>
      </c>
      <c r="O18" s="426" t="s">
        <v>1010</v>
      </c>
      <c r="P18" s="425" t="s">
        <v>216</v>
      </c>
      <c r="R18" s="71"/>
      <c r="S18" s="71"/>
      <c r="T18" s="71"/>
      <c r="U18" s="71"/>
      <c r="V18" s="71"/>
      <c r="AC18" t="s">
        <v>2</v>
      </c>
      <c r="AD18" s="74"/>
      <c r="AE18" s="668"/>
      <c r="AF18" s="668"/>
      <c r="AG18" s="668"/>
      <c r="AH18" s="668"/>
      <c r="AI18" s="668"/>
    </row>
    <row r="19" spans="1:35">
      <c r="D19" s="425" t="s">
        <v>165</v>
      </c>
      <c r="E19" t="s">
        <v>67</v>
      </c>
      <c r="F19" s="425" t="s">
        <v>240</v>
      </c>
      <c r="G19" s="425" t="s">
        <v>2590</v>
      </c>
      <c r="H19" s="425" t="s">
        <v>11</v>
      </c>
      <c r="I19" s="425" t="s">
        <v>2938</v>
      </c>
      <c r="J19" t="s">
        <v>1</v>
      </c>
      <c r="K19" s="425" t="s">
        <v>2525</v>
      </c>
      <c r="L19" s="1273" t="s">
        <v>1010</v>
      </c>
      <c r="M19" s="1273" t="s">
        <v>1010</v>
      </c>
      <c r="N19" s="425"/>
      <c r="O19" s="426" t="s">
        <v>1010</v>
      </c>
      <c r="P19" s="425" t="s">
        <v>216</v>
      </c>
      <c r="R19" s="71"/>
      <c r="S19" s="71"/>
      <c r="T19" s="71"/>
      <c r="U19" s="71"/>
      <c r="V19" s="71"/>
      <c r="AC19" t="s">
        <v>2</v>
      </c>
      <c r="AD19" s="74"/>
      <c r="AE19" s="73"/>
      <c r="AF19" s="73"/>
      <c r="AG19" s="73"/>
      <c r="AH19" s="73"/>
      <c r="AI19" s="73"/>
    </row>
    <row r="20" spans="1:35" s="65" customFormat="1">
      <c r="D20" s="425" t="s">
        <v>165</v>
      </c>
      <c r="E20" t="s">
        <v>67</v>
      </c>
      <c r="F20" s="425" t="s">
        <v>240</v>
      </c>
      <c r="G20" s="425" t="s">
        <v>2590</v>
      </c>
      <c r="H20" s="425" t="s">
        <v>11</v>
      </c>
      <c r="I20" s="425" t="s">
        <v>2938</v>
      </c>
      <c r="J20" t="s">
        <v>1</v>
      </c>
      <c r="K20" s="425" t="s">
        <v>2525</v>
      </c>
      <c r="L20" s="1273" t="s">
        <v>1010</v>
      </c>
      <c r="M20" s="1273" t="s">
        <v>1010</v>
      </c>
      <c r="N20" s="425"/>
      <c r="O20" s="426" t="s">
        <v>1010</v>
      </c>
      <c r="P20" s="425" t="s">
        <v>216</v>
      </c>
      <c r="Q20" s="425"/>
      <c r="R20" s="71"/>
      <c r="S20" s="71"/>
      <c r="T20" s="71"/>
      <c r="U20" s="71"/>
      <c r="V20" s="71"/>
      <c r="W20"/>
      <c r="X20"/>
      <c r="Y20"/>
      <c r="Z20"/>
      <c r="AA20"/>
      <c r="AB20"/>
      <c r="AC20" t="s">
        <v>2</v>
      </c>
      <c r="AD20" s="74"/>
      <c r="AE20" s="73"/>
      <c r="AF20" s="73"/>
      <c r="AG20" s="73"/>
      <c r="AH20" s="73"/>
      <c r="AI20" s="73"/>
    </row>
    <row r="22" spans="1:35" s="1" customFormat="1" ht="17.399999999999999">
      <c r="A22" s="2" t="s">
        <v>81</v>
      </c>
      <c r="B22" s="2"/>
    </row>
    <row r="24" spans="1:35" s="1" customFormat="1" ht="13.8">
      <c r="A24" s="64"/>
      <c r="B24" s="72" t="s">
        <v>10</v>
      </c>
    </row>
    <row r="25" spans="1:35" s="65" customFormat="1">
      <c r="D25"/>
      <c r="E25"/>
      <c r="F25" s="425"/>
      <c r="G25" s="425"/>
      <c r="H25" s="425"/>
      <c r="I25"/>
      <c r="J25"/>
      <c r="K25"/>
      <c r="L25"/>
      <c r="M25"/>
      <c r="N25"/>
      <c r="O25"/>
      <c r="P25"/>
      <c r="Q25" s="425"/>
      <c r="R25" s="71"/>
      <c r="S25" s="71"/>
      <c r="T25" s="71"/>
      <c r="U25" s="71"/>
      <c r="V25" s="71"/>
      <c r="W25"/>
      <c r="X25"/>
      <c r="Y25"/>
      <c r="Z25"/>
      <c r="AA25"/>
      <c r="AB25"/>
      <c r="AC25"/>
      <c r="AD25"/>
      <c r="AE25" s="88"/>
      <c r="AF25" s="88"/>
      <c r="AG25" s="88"/>
      <c r="AH25" s="88"/>
      <c r="AI25" s="88"/>
    </row>
    <row r="26" spans="1:35" s="68" customFormat="1" ht="18">
      <c r="A26"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4" id="{8FAD1B0B-DF67-4629-BBD2-13EB4C870546}">
            <xm:f>'1.5 Universal Data'!$C$8&lt;$AF$7</xm:f>
            <x14:dxf>
              <fill>
                <patternFill patternType="lightUp">
                  <bgColor theme="0"/>
                </patternFill>
              </fill>
            </x14:dxf>
          </x14:cfRule>
          <xm:sqref>AF13:AF18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1" id="{E6E1768B-3EE7-4C14-B3EB-285C6186DA3F}">
            <xm:f>'1.5 Universal Data'!$C$8&lt;$AI$7</xm:f>
            <x14:dxf>
              <fill>
                <patternFill patternType="lightUp">
                  <bgColor theme="0"/>
                </patternFill>
              </fill>
            </x14:dxf>
          </x14:cfRule>
          <xm:sqref>AI13:AI18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9" activePane="bottomLeft" state="frozen"/>
      <selection activeCell="F13" sqref="F13"/>
      <selection pane="bottomLeft"/>
    </sheetView>
  </sheetViews>
  <sheetFormatPr defaultRowHeight="14.4"/>
  <cols>
    <col min="1" max="3" width="1.77734375" customWidth="1"/>
    <col min="4" max="4" width="4.77734375" customWidth="1"/>
    <col min="5" max="5" width="5" bestFit="1" customWidth="1"/>
    <col min="6" max="6" width="12.21875" style="425" bestFit="1" customWidth="1"/>
    <col min="7" max="7" width="9.21875" style="425" customWidth="1"/>
    <col min="8" max="8" width="11.21875" style="425" bestFit="1" customWidth="1"/>
    <col min="9" max="9" width="23" bestFit="1" customWidth="1"/>
    <col min="10" max="10" width="9.44140625" bestFit="1" customWidth="1"/>
    <col min="11" max="11" width="26.21875" bestFit="1" customWidth="1"/>
    <col min="12" max="16" width="1.77734375" customWidth="1"/>
    <col min="17" max="17" width="1.77734375" style="425" customWidth="1"/>
    <col min="18" max="27" width="1.77734375" hidden="1" customWidth="1"/>
    <col min="28" max="28" width="20.21875" bestFit="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164</v>
      </c>
    </row>
    <row r="6" spans="1:35">
      <c r="AD6" s="425"/>
      <c r="AE6" s="1557" t="s">
        <v>107</v>
      </c>
      <c r="AF6" s="1558"/>
      <c r="AG6" s="1558"/>
      <c r="AH6" s="1558"/>
      <c r="AI6" s="1559"/>
    </row>
    <row r="7" spans="1:35" s="65" customFormat="1">
      <c r="D7" s="81" t="s">
        <v>106</v>
      </c>
      <c r="E7" s="81" t="s">
        <v>67</v>
      </c>
      <c r="F7" s="81" t="s">
        <v>2518</v>
      </c>
      <c r="G7" s="81" t="s">
        <v>1237</v>
      </c>
      <c r="H7" s="81" t="s">
        <v>2508</v>
      </c>
      <c r="I7" s="81" t="s">
        <v>105</v>
      </c>
      <c r="J7" s="81" t="s">
        <v>104</v>
      </c>
      <c r="K7" s="81" t="s">
        <v>103</v>
      </c>
      <c r="L7" s="81"/>
      <c r="M7" s="81"/>
      <c r="N7" s="81"/>
      <c r="O7" s="81"/>
      <c r="P7" s="81"/>
      <c r="Q7" s="81"/>
      <c r="R7" s="81"/>
      <c r="S7" s="81"/>
      <c r="T7" s="81"/>
      <c r="U7" s="81"/>
      <c r="V7" s="81"/>
      <c r="W7" s="81"/>
      <c r="X7" s="81"/>
      <c r="Y7" s="81"/>
      <c r="Z7" s="81"/>
      <c r="AA7" s="81"/>
      <c r="AB7" s="80" t="s">
        <v>2521</v>
      </c>
      <c r="AC7" s="65" t="s">
        <v>4</v>
      </c>
      <c r="AE7" s="84">
        <v>2022</v>
      </c>
      <c r="AF7" s="85">
        <v>2023</v>
      </c>
      <c r="AG7" s="85">
        <v>2024</v>
      </c>
      <c r="AH7" s="85">
        <v>2025</v>
      </c>
      <c r="AI7" s="86">
        <v>2026</v>
      </c>
    </row>
    <row r="8" spans="1:35">
      <c r="S8" s="65"/>
      <c r="T8" s="65"/>
      <c r="U8" s="65"/>
      <c r="V8" s="65"/>
    </row>
    <row r="9" spans="1:35" s="1" customFormat="1" ht="17.399999999999999">
      <c r="A9" s="72" t="s">
        <v>2460</v>
      </c>
      <c r="B9" s="2"/>
    </row>
    <row r="11" spans="1:35" s="1" customFormat="1" ht="13.8">
      <c r="A11" s="64"/>
      <c r="B11" s="72" t="s">
        <v>2523</v>
      </c>
    </row>
    <row r="13" spans="1:35">
      <c r="D13" t="s">
        <v>76</v>
      </c>
      <c r="E13" t="s">
        <v>1753</v>
      </c>
      <c r="F13" s="425" t="s">
        <v>240</v>
      </c>
      <c r="G13" s="425" t="s">
        <v>2590</v>
      </c>
      <c r="H13" s="425" t="s">
        <v>82</v>
      </c>
      <c r="I13" t="s">
        <v>1005</v>
      </c>
      <c r="J13" t="s">
        <v>1</v>
      </c>
      <c r="K13" s="425" t="s">
        <v>2523</v>
      </c>
      <c r="AB13" s="75"/>
      <c r="AC13" t="s">
        <v>2</v>
      </c>
      <c r="AD13" s="74"/>
      <c r="AE13" s="668"/>
      <c r="AF13" s="668"/>
      <c r="AG13" s="668"/>
      <c r="AH13" s="668"/>
      <c r="AI13" s="668"/>
    </row>
    <row r="14" spans="1:35">
      <c r="D14" t="s">
        <v>76</v>
      </c>
      <c r="E14" s="425" t="s">
        <v>1753</v>
      </c>
      <c r="F14" s="425" t="s">
        <v>240</v>
      </c>
      <c r="G14" s="425" t="s">
        <v>2590</v>
      </c>
      <c r="H14" s="425" t="s">
        <v>82</v>
      </c>
      <c r="I14" s="425" t="s">
        <v>1005</v>
      </c>
      <c r="J14" t="s">
        <v>1</v>
      </c>
      <c r="K14" s="425" t="s">
        <v>2523</v>
      </c>
      <c r="P14" s="425"/>
      <c r="AB14" s="75"/>
      <c r="AC14" t="s">
        <v>2</v>
      </c>
      <c r="AD14" s="74"/>
      <c r="AE14" s="668"/>
      <c r="AF14" s="668"/>
      <c r="AG14" s="668"/>
      <c r="AH14" s="668"/>
      <c r="AI14" s="668"/>
    </row>
    <row r="15" spans="1:35">
      <c r="D15" t="s">
        <v>76</v>
      </c>
      <c r="E15" s="425" t="s">
        <v>1753</v>
      </c>
      <c r="F15" s="425" t="s">
        <v>240</v>
      </c>
      <c r="G15" s="425" t="s">
        <v>2590</v>
      </c>
      <c r="H15" s="425" t="s">
        <v>82</v>
      </c>
      <c r="I15" s="425" t="s">
        <v>1005</v>
      </c>
      <c r="J15" t="s">
        <v>1</v>
      </c>
      <c r="K15" s="425" t="s">
        <v>2523</v>
      </c>
      <c r="P15" s="425"/>
      <c r="AB15" s="75"/>
      <c r="AC15" t="s">
        <v>2</v>
      </c>
      <c r="AD15" s="74"/>
      <c r="AE15" s="668"/>
      <c r="AF15" s="668"/>
      <c r="AG15" s="668"/>
      <c r="AH15" s="668"/>
      <c r="AI15" s="668"/>
    </row>
    <row r="16" spans="1:35">
      <c r="D16" t="s">
        <v>76</v>
      </c>
      <c r="E16" s="425" t="s">
        <v>1753</v>
      </c>
      <c r="F16" s="425" t="s">
        <v>240</v>
      </c>
      <c r="G16" s="425" t="s">
        <v>2590</v>
      </c>
      <c r="H16" s="425" t="s">
        <v>82</v>
      </c>
      <c r="I16" s="425" t="s">
        <v>1005</v>
      </c>
      <c r="J16" t="s">
        <v>1</v>
      </c>
      <c r="K16" s="425" t="s">
        <v>2523</v>
      </c>
      <c r="P16" s="425"/>
      <c r="AB16" s="75"/>
      <c r="AC16" t="s">
        <v>2</v>
      </c>
      <c r="AD16" s="74"/>
      <c r="AE16" s="668"/>
      <c r="AF16" s="668"/>
      <c r="AG16" s="668"/>
      <c r="AH16" s="668"/>
      <c r="AI16" s="668"/>
    </row>
    <row r="17" spans="4:35">
      <c r="D17" t="s">
        <v>76</v>
      </c>
      <c r="E17" s="425" t="s">
        <v>1753</v>
      </c>
      <c r="F17" s="425" t="s">
        <v>240</v>
      </c>
      <c r="G17" s="425" t="s">
        <v>2590</v>
      </c>
      <c r="H17" s="425" t="s">
        <v>82</v>
      </c>
      <c r="I17" s="425" t="s">
        <v>1005</v>
      </c>
      <c r="J17" t="s">
        <v>1</v>
      </c>
      <c r="K17" s="425" t="s">
        <v>2523</v>
      </c>
      <c r="P17" s="425"/>
      <c r="AB17" s="75"/>
      <c r="AC17" t="s">
        <v>2</v>
      </c>
      <c r="AD17" s="74"/>
      <c r="AE17" s="668"/>
      <c r="AF17" s="668"/>
      <c r="AG17" s="668"/>
      <c r="AH17" s="668"/>
      <c r="AI17" s="668"/>
    </row>
    <row r="18" spans="4:35">
      <c r="D18" t="s">
        <v>76</v>
      </c>
      <c r="E18" s="425" t="s">
        <v>1753</v>
      </c>
      <c r="F18" s="425" t="s">
        <v>240</v>
      </c>
      <c r="G18" s="425" t="s">
        <v>2590</v>
      </c>
      <c r="H18" s="425" t="s">
        <v>82</v>
      </c>
      <c r="I18" s="425" t="s">
        <v>1005</v>
      </c>
      <c r="J18" t="s">
        <v>1</v>
      </c>
      <c r="K18" s="425" t="s">
        <v>2523</v>
      </c>
      <c r="P18" s="425"/>
      <c r="AB18" s="75"/>
      <c r="AC18" t="s">
        <v>2</v>
      </c>
      <c r="AD18" s="74"/>
      <c r="AE18" s="668"/>
      <c r="AF18" s="668"/>
      <c r="AG18" s="668"/>
      <c r="AH18" s="668"/>
      <c r="AI18" s="668"/>
    </row>
    <row r="19" spans="4:35">
      <c r="D19" t="s">
        <v>76</v>
      </c>
      <c r="E19" s="425" t="s">
        <v>1753</v>
      </c>
      <c r="F19" s="425" t="s">
        <v>240</v>
      </c>
      <c r="G19" s="425" t="s">
        <v>2590</v>
      </c>
      <c r="H19" s="425" t="s">
        <v>82</v>
      </c>
      <c r="I19" s="425" t="s">
        <v>1005</v>
      </c>
      <c r="J19" t="s">
        <v>1</v>
      </c>
      <c r="K19" s="425" t="s">
        <v>2523</v>
      </c>
      <c r="P19" s="425"/>
      <c r="AB19" s="75"/>
      <c r="AC19" t="s">
        <v>2</v>
      </c>
      <c r="AD19" s="74"/>
      <c r="AE19" s="668"/>
      <c r="AF19" s="668"/>
      <c r="AG19" s="668"/>
      <c r="AH19" s="668"/>
      <c r="AI19" s="668"/>
    </row>
    <row r="20" spans="4:35">
      <c r="D20" t="s">
        <v>76</v>
      </c>
      <c r="E20" s="425" t="s">
        <v>1753</v>
      </c>
      <c r="F20" s="425" t="s">
        <v>240</v>
      </c>
      <c r="G20" s="425" t="s">
        <v>2590</v>
      </c>
      <c r="H20" s="425" t="s">
        <v>82</v>
      </c>
      <c r="I20" s="425" t="s">
        <v>1005</v>
      </c>
      <c r="J20" t="s">
        <v>1</v>
      </c>
      <c r="K20" s="425" t="s">
        <v>2523</v>
      </c>
      <c r="P20" s="425"/>
      <c r="AB20" s="75"/>
      <c r="AC20" t="s">
        <v>2</v>
      </c>
      <c r="AD20" s="74"/>
      <c r="AE20" s="668"/>
      <c r="AF20" s="668"/>
      <c r="AG20" s="668"/>
      <c r="AH20" s="668"/>
      <c r="AI20" s="668"/>
    </row>
    <row r="21" spans="4:35">
      <c r="D21" t="s">
        <v>76</v>
      </c>
      <c r="E21" s="425" t="s">
        <v>1753</v>
      </c>
      <c r="F21" s="425" t="s">
        <v>240</v>
      </c>
      <c r="G21" s="425" t="s">
        <v>2590</v>
      </c>
      <c r="H21" s="425" t="s">
        <v>82</v>
      </c>
      <c r="I21" s="425" t="s">
        <v>1005</v>
      </c>
      <c r="J21" t="s">
        <v>1</v>
      </c>
      <c r="K21" s="425" t="s">
        <v>2523</v>
      </c>
      <c r="P21" s="425"/>
      <c r="AB21" s="75"/>
      <c r="AC21" t="s">
        <v>2</v>
      </c>
      <c r="AD21" s="74"/>
      <c r="AE21" s="668"/>
      <c r="AF21" s="668"/>
      <c r="AG21" s="668"/>
      <c r="AH21" s="668"/>
      <c r="AI21" s="668"/>
    </row>
    <row r="22" spans="4:35">
      <c r="D22" t="s">
        <v>76</v>
      </c>
      <c r="E22" s="425" t="s">
        <v>1753</v>
      </c>
      <c r="F22" s="425" t="s">
        <v>240</v>
      </c>
      <c r="G22" s="425" t="s">
        <v>2590</v>
      </c>
      <c r="H22" s="425" t="s">
        <v>82</v>
      </c>
      <c r="I22" s="425" t="s">
        <v>1005</v>
      </c>
      <c r="J22" t="s">
        <v>1</v>
      </c>
      <c r="K22" s="425" t="s">
        <v>2523</v>
      </c>
      <c r="P22" s="425"/>
      <c r="AB22" s="75"/>
      <c r="AC22" t="s">
        <v>2</v>
      </c>
      <c r="AD22" s="74"/>
      <c r="AE22" s="668"/>
      <c r="AF22" s="668"/>
      <c r="AG22" s="668"/>
      <c r="AH22" s="668"/>
      <c r="AI22" s="668"/>
    </row>
    <row r="23" spans="4:35">
      <c r="D23" t="s">
        <v>76</v>
      </c>
      <c r="E23" s="425" t="s">
        <v>1753</v>
      </c>
      <c r="F23" s="425" t="s">
        <v>240</v>
      </c>
      <c r="G23" s="425" t="s">
        <v>2590</v>
      </c>
      <c r="H23" s="425" t="s">
        <v>82</v>
      </c>
      <c r="I23" s="425" t="s">
        <v>1005</v>
      </c>
      <c r="J23" t="s">
        <v>1</v>
      </c>
      <c r="K23" s="425" t="s">
        <v>2523</v>
      </c>
      <c r="P23" s="425"/>
      <c r="AB23" s="75"/>
      <c r="AC23" t="s">
        <v>2</v>
      </c>
      <c r="AD23" s="74"/>
      <c r="AE23" s="668"/>
      <c r="AF23" s="668"/>
      <c r="AG23" s="668"/>
      <c r="AH23" s="668"/>
      <c r="AI23" s="668"/>
    </row>
    <row r="24" spans="4:35">
      <c r="D24" t="s">
        <v>76</v>
      </c>
      <c r="E24" s="425" t="s">
        <v>1753</v>
      </c>
      <c r="F24" s="425" t="s">
        <v>240</v>
      </c>
      <c r="G24" s="425" t="s">
        <v>2590</v>
      </c>
      <c r="H24" s="425" t="s">
        <v>82</v>
      </c>
      <c r="I24" s="425" t="s">
        <v>1005</v>
      </c>
      <c r="J24" t="s">
        <v>1</v>
      </c>
      <c r="K24" s="425" t="s">
        <v>2523</v>
      </c>
      <c r="P24" s="425"/>
      <c r="AB24" s="75"/>
      <c r="AC24" t="s">
        <v>2</v>
      </c>
      <c r="AD24" s="74"/>
      <c r="AE24" s="668"/>
      <c r="AF24" s="668"/>
      <c r="AG24" s="668"/>
      <c r="AH24" s="668"/>
      <c r="AI24" s="668"/>
    </row>
    <row r="25" spans="4:35">
      <c r="D25" t="s">
        <v>76</v>
      </c>
      <c r="E25" s="425" t="s">
        <v>1753</v>
      </c>
      <c r="F25" s="425" t="s">
        <v>240</v>
      </c>
      <c r="G25" s="425" t="s">
        <v>2590</v>
      </c>
      <c r="H25" s="425" t="s">
        <v>82</v>
      </c>
      <c r="I25" s="425" t="s">
        <v>1005</v>
      </c>
      <c r="J25" t="s">
        <v>1</v>
      </c>
      <c r="K25" s="425" t="s">
        <v>2523</v>
      </c>
      <c r="P25" s="425"/>
      <c r="AB25" s="75"/>
      <c r="AC25" t="s">
        <v>2</v>
      </c>
      <c r="AD25" s="74"/>
      <c r="AE25" s="668"/>
      <c r="AF25" s="668"/>
      <c r="AG25" s="668"/>
      <c r="AH25" s="668"/>
      <c r="AI25" s="668"/>
    </row>
    <row r="26" spans="4:35">
      <c r="D26" t="s">
        <v>76</v>
      </c>
      <c r="E26" s="425" t="s">
        <v>1753</v>
      </c>
      <c r="F26" s="425" t="s">
        <v>240</v>
      </c>
      <c r="G26" s="425" t="s">
        <v>2590</v>
      </c>
      <c r="H26" s="425" t="s">
        <v>82</v>
      </c>
      <c r="I26" s="425" t="s">
        <v>1005</v>
      </c>
      <c r="J26" t="s">
        <v>1</v>
      </c>
      <c r="K26" s="425" t="s">
        <v>2523</v>
      </c>
      <c r="P26" s="425"/>
      <c r="AB26" s="75"/>
      <c r="AC26" t="s">
        <v>2</v>
      </c>
      <c r="AD26" s="74"/>
      <c r="AE26" s="668"/>
      <c r="AF26" s="668"/>
      <c r="AG26" s="668"/>
      <c r="AH26" s="668"/>
      <c r="AI26" s="668"/>
    </row>
    <row r="27" spans="4:35">
      <c r="D27" t="s">
        <v>76</v>
      </c>
      <c r="E27" s="425" t="s">
        <v>1753</v>
      </c>
      <c r="F27" s="425" t="s">
        <v>240</v>
      </c>
      <c r="G27" s="425" t="s">
        <v>2590</v>
      </c>
      <c r="H27" s="425" t="s">
        <v>82</v>
      </c>
      <c r="I27" s="425" t="s">
        <v>1005</v>
      </c>
      <c r="J27" t="s">
        <v>1</v>
      </c>
      <c r="K27" s="425" t="s">
        <v>2523</v>
      </c>
      <c r="P27" s="425"/>
      <c r="AB27" s="75"/>
      <c r="AC27" t="s">
        <v>2</v>
      </c>
      <c r="AD27" s="74"/>
      <c r="AE27" s="668"/>
      <c r="AF27" s="668"/>
      <c r="AG27" s="668"/>
      <c r="AH27" s="668"/>
      <c r="AI27" s="668"/>
    </row>
    <row r="28" spans="4:35">
      <c r="D28" t="s">
        <v>76</v>
      </c>
      <c r="E28" s="425" t="s">
        <v>1753</v>
      </c>
      <c r="F28" s="425" t="s">
        <v>240</v>
      </c>
      <c r="G28" s="425" t="s">
        <v>2590</v>
      </c>
      <c r="H28" s="425" t="s">
        <v>82</v>
      </c>
      <c r="I28" s="425" t="s">
        <v>1005</v>
      </c>
      <c r="J28" t="s">
        <v>1</v>
      </c>
      <c r="K28" s="425" t="s">
        <v>2523</v>
      </c>
      <c r="P28" s="425"/>
      <c r="AB28" s="75"/>
      <c r="AC28" t="s">
        <v>2</v>
      </c>
      <c r="AD28" s="74"/>
      <c r="AE28" s="668"/>
      <c r="AF28" s="668"/>
      <c r="AG28" s="668"/>
      <c r="AH28" s="668"/>
      <c r="AI28" s="668"/>
    </row>
    <row r="29" spans="4:35">
      <c r="D29" t="s">
        <v>76</v>
      </c>
      <c r="E29" s="425" t="s">
        <v>1753</v>
      </c>
      <c r="F29" s="425" t="s">
        <v>240</v>
      </c>
      <c r="G29" s="425" t="s">
        <v>2590</v>
      </c>
      <c r="H29" s="425" t="s">
        <v>82</v>
      </c>
      <c r="I29" s="425" t="s">
        <v>1005</v>
      </c>
      <c r="J29" t="s">
        <v>1</v>
      </c>
      <c r="K29" s="425" t="s">
        <v>2523</v>
      </c>
      <c r="P29" s="425"/>
      <c r="AB29" s="75"/>
      <c r="AC29" t="s">
        <v>2</v>
      </c>
      <c r="AD29" s="74"/>
      <c r="AE29" s="668"/>
      <c r="AF29" s="668"/>
      <c r="AG29" s="668"/>
      <c r="AH29" s="668"/>
      <c r="AI29" s="668"/>
    </row>
    <row r="30" spans="4:35">
      <c r="D30" t="s">
        <v>76</v>
      </c>
      <c r="E30" s="425" t="s">
        <v>1753</v>
      </c>
      <c r="F30" s="425" t="s">
        <v>240</v>
      </c>
      <c r="G30" s="425" t="s">
        <v>2590</v>
      </c>
      <c r="H30" s="425" t="s">
        <v>82</v>
      </c>
      <c r="I30" s="425" t="s">
        <v>1005</v>
      </c>
      <c r="J30" t="s">
        <v>1</v>
      </c>
      <c r="K30" s="425" t="s">
        <v>2523</v>
      </c>
      <c r="P30" s="425"/>
      <c r="AB30" s="75"/>
      <c r="AC30" t="s">
        <v>2</v>
      </c>
      <c r="AD30" s="74"/>
      <c r="AE30" s="668"/>
      <c r="AF30" s="668"/>
      <c r="AG30" s="668"/>
      <c r="AH30" s="668"/>
      <c r="AI30" s="668"/>
    </row>
    <row r="31" spans="4:35">
      <c r="D31" t="s">
        <v>76</v>
      </c>
      <c r="E31" s="425" t="s">
        <v>1753</v>
      </c>
      <c r="F31" s="425" t="s">
        <v>240</v>
      </c>
      <c r="G31" s="425" t="s">
        <v>2590</v>
      </c>
      <c r="H31" s="425" t="s">
        <v>82</v>
      </c>
      <c r="I31" s="425" t="s">
        <v>1005</v>
      </c>
      <c r="J31" t="s">
        <v>1</v>
      </c>
      <c r="K31" s="425" t="s">
        <v>2523</v>
      </c>
      <c r="P31" s="425"/>
      <c r="AB31" s="75"/>
      <c r="AC31" t="s">
        <v>2</v>
      </c>
      <c r="AD31" s="74"/>
      <c r="AE31" s="668"/>
      <c r="AF31" s="668"/>
      <c r="AG31" s="668"/>
      <c r="AH31" s="668"/>
      <c r="AI31" s="668"/>
    </row>
    <row r="32" spans="4:35" s="65" customFormat="1">
      <c r="D32" t="s">
        <v>76</v>
      </c>
      <c r="E32" s="425" t="s">
        <v>1753</v>
      </c>
      <c r="F32" s="425" t="s">
        <v>240</v>
      </c>
      <c r="G32" s="425" t="s">
        <v>2590</v>
      </c>
      <c r="H32" s="425" t="s">
        <v>82</v>
      </c>
      <c r="I32" s="425" t="s">
        <v>1005</v>
      </c>
      <c r="J32" t="s">
        <v>1</v>
      </c>
      <c r="K32" s="425" t="s">
        <v>2523</v>
      </c>
      <c r="L32"/>
      <c r="M32"/>
      <c r="N32"/>
      <c r="O32"/>
      <c r="P32" s="425"/>
      <c r="Q32" s="425"/>
      <c r="R32"/>
      <c r="S32"/>
      <c r="T32"/>
      <c r="U32"/>
      <c r="V32"/>
      <c r="W32"/>
      <c r="X32"/>
      <c r="Y32"/>
      <c r="Z32"/>
      <c r="AA32"/>
      <c r="AB32" s="75"/>
      <c r="AC32" t="s">
        <v>2</v>
      </c>
      <c r="AD32" s="74"/>
      <c r="AE32" s="668"/>
      <c r="AF32" s="668"/>
      <c r="AG32" s="668"/>
      <c r="AH32" s="668"/>
      <c r="AI32" s="668"/>
    </row>
    <row r="34" spans="1:35" s="1" customFormat="1" ht="13.8">
      <c r="A34" s="64"/>
      <c r="B34" s="72" t="s">
        <v>2524</v>
      </c>
    </row>
    <row r="36" spans="1:35">
      <c r="D36" t="s">
        <v>76</v>
      </c>
      <c r="E36" s="425" t="s">
        <v>1753</v>
      </c>
      <c r="F36" s="425" t="s">
        <v>240</v>
      </c>
      <c r="G36" s="425" t="s">
        <v>2590</v>
      </c>
      <c r="H36" s="425" t="s">
        <v>82</v>
      </c>
      <c r="I36" s="425" t="s">
        <v>1005</v>
      </c>
      <c r="J36" t="s">
        <v>1</v>
      </c>
      <c r="K36" s="425" t="s">
        <v>2902</v>
      </c>
      <c r="P36" s="425"/>
      <c r="AB36" s="75"/>
      <c r="AC36" t="s">
        <v>2</v>
      </c>
      <c r="AD36" s="74"/>
      <c r="AE36" s="668"/>
      <c r="AF36" s="668"/>
      <c r="AG36" s="668"/>
      <c r="AH36" s="668"/>
      <c r="AI36" s="668"/>
    </row>
    <row r="37" spans="1:35">
      <c r="D37" t="s">
        <v>76</v>
      </c>
      <c r="E37" s="425" t="s">
        <v>1753</v>
      </c>
      <c r="F37" s="425" t="s">
        <v>240</v>
      </c>
      <c r="G37" s="425" t="s">
        <v>2590</v>
      </c>
      <c r="H37" s="425" t="s">
        <v>82</v>
      </c>
      <c r="I37" s="425" t="s">
        <v>1005</v>
      </c>
      <c r="J37" t="s">
        <v>1</v>
      </c>
      <c r="K37" s="425" t="s">
        <v>2902</v>
      </c>
      <c r="P37" s="425"/>
      <c r="AB37" s="75"/>
      <c r="AC37" t="s">
        <v>2</v>
      </c>
      <c r="AD37" s="74"/>
      <c r="AE37" s="668"/>
      <c r="AF37" s="668"/>
      <c r="AG37" s="668"/>
      <c r="AH37" s="668"/>
      <c r="AI37" s="668"/>
    </row>
    <row r="38" spans="1:35">
      <c r="D38" t="s">
        <v>76</v>
      </c>
      <c r="E38" s="425" t="s">
        <v>1753</v>
      </c>
      <c r="F38" s="425" t="s">
        <v>240</v>
      </c>
      <c r="G38" s="425" t="s">
        <v>2590</v>
      </c>
      <c r="H38" s="425" t="s">
        <v>82</v>
      </c>
      <c r="I38" s="425" t="s">
        <v>1005</v>
      </c>
      <c r="J38" t="s">
        <v>1</v>
      </c>
      <c r="K38" s="425" t="s">
        <v>2902</v>
      </c>
      <c r="P38" s="425"/>
      <c r="AB38" s="75"/>
      <c r="AC38" t="s">
        <v>2</v>
      </c>
      <c r="AD38" s="74"/>
      <c r="AE38" s="668"/>
      <c r="AF38" s="668"/>
      <c r="AG38" s="668"/>
      <c r="AH38" s="668"/>
      <c r="AI38" s="668"/>
    </row>
    <row r="39" spans="1:35">
      <c r="D39" t="s">
        <v>76</v>
      </c>
      <c r="E39" s="425" t="s">
        <v>1753</v>
      </c>
      <c r="F39" s="425" t="s">
        <v>240</v>
      </c>
      <c r="G39" s="425" t="s">
        <v>2590</v>
      </c>
      <c r="H39" s="425" t="s">
        <v>82</v>
      </c>
      <c r="I39" s="425" t="s">
        <v>1005</v>
      </c>
      <c r="J39" t="s">
        <v>1</v>
      </c>
      <c r="K39" s="425" t="s">
        <v>2902</v>
      </c>
      <c r="P39" s="425"/>
      <c r="AB39" s="75"/>
      <c r="AC39" t="s">
        <v>2</v>
      </c>
      <c r="AD39" s="74"/>
      <c r="AE39" s="668"/>
      <c r="AF39" s="668"/>
      <c r="AG39" s="668"/>
      <c r="AH39" s="668"/>
      <c r="AI39" s="668"/>
    </row>
    <row r="40" spans="1:35">
      <c r="D40" t="s">
        <v>76</v>
      </c>
      <c r="E40" s="425" t="s">
        <v>1753</v>
      </c>
      <c r="F40" s="425" t="s">
        <v>240</v>
      </c>
      <c r="G40" s="425" t="s">
        <v>2590</v>
      </c>
      <c r="H40" s="425" t="s">
        <v>82</v>
      </c>
      <c r="I40" s="425" t="s">
        <v>1005</v>
      </c>
      <c r="J40" t="s">
        <v>1</v>
      </c>
      <c r="K40" s="425" t="s">
        <v>2902</v>
      </c>
      <c r="P40" s="425"/>
      <c r="AB40" s="75"/>
      <c r="AC40" t="s">
        <v>2</v>
      </c>
      <c r="AD40" s="74"/>
      <c r="AE40" s="668"/>
      <c r="AF40" s="668"/>
      <c r="AG40" s="668"/>
      <c r="AH40" s="668"/>
      <c r="AI40" s="668"/>
    </row>
    <row r="41" spans="1:35">
      <c r="D41" t="s">
        <v>76</v>
      </c>
      <c r="E41" s="425" t="s">
        <v>1753</v>
      </c>
      <c r="F41" s="425" t="s">
        <v>240</v>
      </c>
      <c r="G41" s="425" t="s">
        <v>2590</v>
      </c>
      <c r="H41" s="425" t="s">
        <v>82</v>
      </c>
      <c r="I41" s="425" t="s">
        <v>1005</v>
      </c>
      <c r="J41" t="s">
        <v>1</v>
      </c>
      <c r="K41" s="425" t="s">
        <v>2902</v>
      </c>
      <c r="P41" s="425"/>
      <c r="AB41" s="75"/>
      <c r="AC41" t="s">
        <v>2</v>
      </c>
      <c r="AD41" s="74"/>
      <c r="AE41" s="668"/>
      <c r="AF41" s="668"/>
      <c r="AG41" s="668"/>
      <c r="AH41" s="668"/>
      <c r="AI41" s="668"/>
    </row>
    <row r="42" spans="1:35">
      <c r="D42" t="s">
        <v>76</v>
      </c>
      <c r="E42" s="425" t="s">
        <v>1753</v>
      </c>
      <c r="F42" s="425" t="s">
        <v>240</v>
      </c>
      <c r="G42" s="425" t="s">
        <v>2590</v>
      </c>
      <c r="H42" s="425" t="s">
        <v>82</v>
      </c>
      <c r="I42" s="425" t="s">
        <v>1005</v>
      </c>
      <c r="J42" t="s">
        <v>1</v>
      </c>
      <c r="K42" s="425" t="s">
        <v>2902</v>
      </c>
      <c r="P42" s="425"/>
      <c r="AB42" s="75"/>
      <c r="AC42" t="s">
        <v>2</v>
      </c>
      <c r="AD42" s="74"/>
      <c r="AE42" s="668"/>
      <c r="AF42" s="668"/>
      <c r="AG42" s="668"/>
      <c r="AH42" s="668"/>
      <c r="AI42" s="668"/>
    </row>
    <row r="43" spans="1:35">
      <c r="D43" t="s">
        <v>76</v>
      </c>
      <c r="E43" s="425" t="s">
        <v>1753</v>
      </c>
      <c r="F43" s="425" t="s">
        <v>240</v>
      </c>
      <c r="G43" s="425" t="s">
        <v>2590</v>
      </c>
      <c r="H43" s="425" t="s">
        <v>82</v>
      </c>
      <c r="I43" s="425" t="s">
        <v>1005</v>
      </c>
      <c r="J43" t="s">
        <v>1</v>
      </c>
      <c r="K43" s="425" t="s">
        <v>2902</v>
      </c>
      <c r="P43" s="425"/>
      <c r="AB43" s="75"/>
      <c r="AC43" t="s">
        <v>2</v>
      </c>
      <c r="AD43" s="74"/>
      <c r="AE43" s="668"/>
      <c r="AF43" s="668"/>
      <c r="AG43" s="668"/>
      <c r="AH43" s="668"/>
      <c r="AI43" s="668"/>
    </row>
    <row r="44" spans="1:35">
      <c r="D44" t="s">
        <v>76</v>
      </c>
      <c r="E44" s="425" t="s">
        <v>1753</v>
      </c>
      <c r="F44" s="425" t="s">
        <v>240</v>
      </c>
      <c r="G44" s="425" t="s">
        <v>2590</v>
      </c>
      <c r="H44" s="425" t="s">
        <v>82</v>
      </c>
      <c r="I44" s="425" t="s">
        <v>1005</v>
      </c>
      <c r="J44" t="s">
        <v>1</v>
      </c>
      <c r="K44" s="425" t="s">
        <v>2902</v>
      </c>
      <c r="P44" s="425"/>
      <c r="AB44" s="75"/>
      <c r="AC44" t="s">
        <v>2</v>
      </c>
      <c r="AD44" s="74"/>
      <c r="AE44" s="668"/>
      <c r="AF44" s="668"/>
      <c r="AG44" s="668"/>
      <c r="AH44" s="668"/>
      <c r="AI44" s="668"/>
    </row>
    <row r="45" spans="1:35">
      <c r="D45" t="s">
        <v>76</v>
      </c>
      <c r="E45" s="425" t="s">
        <v>1753</v>
      </c>
      <c r="F45" s="425" t="s">
        <v>240</v>
      </c>
      <c r="G45" s="425" t="s">
        <v>2590</v>
      </c>
      <c r="H45" s="425" t="s">
        <v>82</v>
      </c>
      <c r="I45" s="425" t="s">
        <v>1005</v>
      </c>
      <c r="J45" t="s">
        <v>1</v>
      </c>
      <c r="K45" s="425" t="s">
        <v>2902</v>
      </c>
      <c r="P45" s="425"/>
      <c r="AB45" s="75"/>
      <c r="AC45" t="s">
        <v>2</v>
      </c>
      <c r="AD45" s="74"/>
      <c r="AE45" s="668"/>
      <c r="AF45" s="668"/>
      <c r="AG45" s="668"/>
      <c r="AH45" s="668"/>
      <c r="AI45" s="668"/>
    </row>
    <row r="46" spans="1:35">
      <c r="D46" t="s">
        <v>76</v>
      </c>
      <c r="E46" s="425" t="s">
        <v>1753</v>
      </c>
      <c r="F46" s="425" t="s">
        <v>240</v>
      </c>
      <c r="G46" s="425" t="s">
        <v>2590</v>
      </c>
      <c r="H46" s="425" t="s">
        <v>82</v>
      </c>
      <c r="I46" s="425" t="s">
        <v>1005</v>
      </c>
      <c r="J46" t="s">
        <v>1</v>
      </c>
      <c r="K46" s="425" t="s">
        <v>2902</v>
      </c>
      <c r="P46" s="425"/>
      <c r="AB46" s="75"/>
      <c r="AC46" t="s">
        <v>2</v>
      </c>
      <c r="AD46" s="74"/>
      <c r="AE46" s="668"/>
      <c r="AF46" s="668"/>
      <c r="AG46" s="668"/>
      <c r="AH46" s="668"/>
      <c r="AI46" s="668"/>
    </row>
    <row r="47" spans="1:35">
      <c r="D47" t="s">
        <v>76</v>
      </c>
      <c r="E47" s="425" t="s">
        <v>1753</v>
      </c>
      <c r="F47" s="425" t="s">
        <v>240</v>
      </c>
      <c r="G47" s="425" t="s">
        <v>2590</v>
      </c>
      <c r="H47" s="425" t="s">
        <v>82</v>
      </c>
      <c r="I47" s="425" t="s">
        <v>1005</v>
      </c>
      <c r="J47" t="s">
        <v>1</v>
      </c>
      <c r="K47" s="425" t="s">
        <v>2902</v>
      </c>
      <c r="P47" s="425"/>
      <c r="AB47" s="75"/>
      <c r="AC47" t="s">
        <v>2</v>
      </c>
      <c r="AD47" s="74"/>
      <c r="AE47" s="668"/>
      <c r="AF47" s="668"/>
      <c r="AG47" s="668"/>
      <c r="AH47" s="668"/>
      <c r="AI47" s="668"/>
    </row>
    <row r="48" spans="1:35">
      <c r="D48" t="s">
        <v>76</v>
      </c>
      <c r="E48" s="425" t="s">
        <v>1753</v>
      </c>
      <c r="F48" s="425" t="s">
        <v>240</v>
      </c>
      <c r="G48" s="425" t="s">
        <v>2590</v>
      </c>
      <c r="H48" s="425" t="s">
        <v>82</v>
      </c>
      <c r="I48" s="425" t="s">
        <v>1005</v>
      </c>
      <c r="J48" t="s">
        <v>1</v>
      </c>
      <c r="K48" s="425" t="s">
        <v>2902</v>
      </c>
      <c r="P48" s="425"/>
      <c r="AB48" s="75"/>
      <c r="AC48" t="s">
        <v>2</v>
      </c>
      <c r="AD48" s="74"/>
      <c r="AE48" s="668"/>
      <c r="AF48" s="668"/>
      <c r="AG48" s="668"/>
      <c r="AH48" s="668"/>
      <c r="AI48" s="668"/>
    </row>
    <row r="49" spans="1:35">
      <c r="D49" t="s">
        <v>76</v>
      </c>
      <c r="E49" s="425" t="s">
        <v>1753</v>
      </c>
      <c r="F49" s="425" t="s">
        <v>240</v>
      </c>
      <c r="G49" s="425" t="s">
        <v>2590</v>
      </c>
      <c r="H49" s="425" t="s">
        <v>82</v>
      </c>
      <c r="I49" s="425" t="s">
        <v>1005</v>
      </c>
      <c r="J49" t="s">
        <v>1</v>
      </c>
      <c r="K49" s="425" t="s">
        <v>2902</v>
      </c>
      <c r="P49" s="425"/>
      <c r="AB49" s="75"/>
      <c r="AC49" t="s">
        <v>2</v>
      </c>
      <c r="AD49" s="74"/>
      <c r="AE49" s="668"/>
      <c r="AF49" s="668"/>
      <c r="AG49" s="668"/>
      <c r="AH49" s="668"/>
      <c r="AI49" s="668"/>
    </row>
    <row r="50" spans="1:35">
      <c r="D50" t="s">
        <v>76</v>
      </c>
      <c r="E50" s="425" t="s">
        <v>1753</v>
      </c>
      <c r="F50" s="425" t="s">
        <v>240</v>
      </c>
      <c r="G50" s="425" t="s">
        <v>2590</v>
      </c>
      <c r="H50" s="425" t="s">
        <v>82</v>
      </c>
      <c r="I50" s="425" t="s">
        <v>1005</v>
      </c>
      <c r="J50" t="s">
        <v>1</v>
      </c>
      <c r="K50" s="425" t="s">
        <v>2902</v>
      </c>
      <c r="P50" s="425"/>
      <c r="AB50" s="75"/>
      <c r="AC50" t="s">
        <v>2</v>
      </c>
      <c r="AD50" s="74"/>
      <c r="AE50" s="668"/>
      <c r="AF50" s="668"/>
      <c r="AG50" s="668"/>
      <c r="AH50" s="668"/>
      <c r="AI50" s="668"/>
    </row>
    <row r="51" spans="1:35">
      <c r="D51" t="s">
        <v>76</v>
      </c>
      <c r="E51" s="425" t="s">
        <v>1753</v>
      </c>
      <c r="F51" s="425" t="s">
        <v>240</v>
      </c>
      <c r="G51" s="425" t="s">
        <v>2590</v>
      </c>
      <c r="H51" s="425" t="s">
        <v>82</v>
      </c>
      <c r="I51" s="425" t="s">
        <v>1005</v>
      </c>
      <c r="J51" t="s">
        <v>1</v>
      </c>
      <c r="K51" s="425" t="s">
        <v>2902</v>
      </c>
      <c r="P51" s="425"/>
      <c r="AB51" s="75"/>
      <c r="AC51" t="s">
        <v>2</v>
      </c>
      <c r="AD51" s="74"/>
      <c r="AE51" s="668"/>
      <c r="AF51" s="668"/>
      <c r="AG51" s="668"/>
      <c r="AH51" s="668"/>
      <c r="AI51" s="668"/>
    </row>
    <row r="52" spans="1:35">
      <c r="D52" t="s">
        <v>76</v>
      </c>
      <c r="E52" s="425" t="s">
        <v>1753</v>
      </c>
      <c r="F52" s="425" t="s">
        <v>240</v>
      </c>
      <c r="G52" s="425" t="s">
        <v>2590</v>
      </c>
      <c r="H52" s="425" t="s">
        <v>82</v>
      </c>
      <c r="I52" s="425" t="s">
        <v>1005</v>
      </c>
      <c r="J52" t="s">
        <v>1</v>
      </c>
      <c r="K52" s="425" t="s">
        <v>2902</v>
      </c>
      <c r="P52" s="425"/>
      <c r="AB52" s="75"/>
      <c r="AC52" t="s">
        <v>2</v>
      </c>
      <c r="AD52" s="74"/>
      <c r="AE52" s="668"/>
      <c r="AF52" s="668"/>
      <c r="AG52" s="668"/>
      <c r="AH52" s="668"/>
      <c r="AI52" s="668"/>
    </row>
    <row r="53" spans="1:35">
      <c r="D53" t="s">
        <v>76</v>
      </c>
      <c r="E53" s="425" t="s">
        <v>1753</v>
      </c>
      <c r="F53" s="425" t="s">
        <v>240</v>
      </c>
      <c r="G53" s="425" t="s">
        <v>2590</v>
      </c>
      <c r="H53" s="425" t="s">
        <v>82</v>
      </c>
      <c r="I53" s="425" t="s">
        <v>1005</v>
      </c>
      <c r="J53" t="s">
        <v>1</v>
      </c>
      <c r="K53" s="425" t="s">
        <v>2902</v>
      </c>
      <c r="P53" s="425"/>
      <c r="AB53" s="75"/>
      <c r="AC53" t="s">
        <v>2</v>
      </c>
      <c r="AD53" s="74"/>
      <c r="AE53" s="668"/>
      <c r="AF53" s="668"/>
      <c r="AG53" s="668"/>
      <c r="AH53" s="668"/>
      <c r="AI53" s="668"/>
    </row>
    <row r="54" spans="1:35">
      <c r="D54" t="s">
        <v>76</v>
      </c>
      <c r="E54" s="425" t="s">
        <v>1753</v>
      </c>
      <c r="F54" s="425" t="s">
        <v>240</v>
      </c>
      <c r="G54" s="425" t="s">
        <v>2590</v>
      </c>
      <c r="H54" s="425" t="s">
        <v>82</v>
      </c>
      <c r="I54" s="425" t="s">
        <v>1005</v>
      </c>
      <c r="J54" t="s">
        <v>1</v>
      </c>
      <c r="K54" s="425" t="s">
        <v>2902</v>
      </c>
      <c r="P54" s="425"/>
      <c r="AB54" s="75"/>
      <c r="AC54" t="s">
        <v>2</v>
      </c>
      <c r="AD54" s="74"/>
      <c r="AE54" s="668"/>
      <c r="AF54" s="668"/>
      <c r="AG54" s="668"/>
      <c r="AH54" s="668"/>
      <c r="AI54" s="668"/>
    </row>
    <row r="55" spans="1:35">
      <c r="D55" t="s">
        <v>76</v>
      </c>
      <c r="E55" s="425" t="s">
        <v>1753</v>
      </c>
      <c r="F55" s="425" t="s">
        <v>240</v>
      </c>
      <c r="G55" s="425" t="s">
        <v>2590</v>
      </c>
      <c r="H55" s="425" t="s">
        <v>82</v>
      </c>
      <c r="I55" s="425" t="s">
        <v>1005</v>
      </c>
      <c r="J55" t="s">
        <v>1</v>
      </c>
      <c r="K55" s="425" t="s">
        <v>2902</v>
      </c>
      <c r="P55" s="425"/>
      <c r="AB55" s="75"/>
      <c r="AC55" t="s">
        <v>2</v>
      </c>
      <c r="AD55" s="74"/>
      <c r="AE55" s="668"/>
      <c r="AF55" s="668"/>
      <c r="AG55" s="668"/>
      <c r="AH55" s="668"/>
      <c r="AI55" s="668"/>
    </row>
    <row r="57" spans="1:35" s="1" customFormat="1" ht="13.8">
      <c r="A57" s="64"/>
      <c r="B57" s="72" t="s">
        <v>2525</v>
      </c>
    </row>
    <row r="59" spans="1:35">
      <c r="D59" t="s">
        <v>76</v>
      </c>
      <c r="E59" s="425" t="s">
        <v>1753</v>
      </c>
      <c r="F59" s="425" t="s">
        <v>240</v>
      </c>
      <c r="G59" s="425" t="s">
        <v>2590</v>
      </c>
      <c r="H59" s="425" t="s">
        <v>82</v>
      </c>
      <c r="I59" t="s">
        <v>2938</v>
      </c>
      <c r="J59" t="s">
        <v>1</v>
      </c>
      <c r="K59" s="425" t="s">
        <v>2525</v>
      </c>
      <c r="AB59" s="75"/>
      <c r="AC59" t="s">
        <v>2</v>
      </c>
      <c r="AD59" s="74"/>
      <c r="AE59" s="668"/>
      <c r="AF59" s="668"/>
      <c r="AG59" s="668"/>
      <c r="AH59" s="668"/>
      <c r="AI59" s="668"/>
    </row>
    <row r="60" spans="1:35">
      <c r="D60" t="s">
        <v>76</v>
      </c>
      <c r="E60" s="425" t="s">
        <v>1753</v>
      </c>
      <c r="F60" s="425" t="s">
        <v>240</v>
      </c>
      <c r="G60" s="425" t="s">
        <v>2590</v>
      </c>
      <c r="H60" s="425" t="s">
        <v>82</v>
      </c>
      <c r="I60" s="425" t="s">
        <v>2938</v>
      </c>
      <c r="J60" t="s">
        <v>1</v>
      </c>
      <c r="K60" s="425" t="s">
        <v>2525</v>
      </c>
      <c r="AB60" s="75"/>
      <c r="AC60" t="s">
        <v>2</v>
      </c>
      <c r="AD60" s="74"/>
      <c r="AE60" s="668"/>
      <c r="AF60" s="668"/>
      <c r="AG60" s="668"/>
      <c r="AH60" s="668"/>
      <c r="AI60" s="668"/>
    </row>
    <row r="61" spans="1:35">
      <c r="D61" t="s">
        <v>76</v>
      </c>
      <c r="E61" s="425" t="s">
        <v>1753</v>
      </c>
      <c r="F61" s="425" t="s">
        <v>240</v>
      </c>
      <c r="G61" s="425" t="s">
        <v>2590</v>
      </c>
      <c r="H61" s="425" t="s">
        <v>82</v>
      </c>
      <c r="I61" s="425" t="s">
        <v>2938</v>
      </c>
      <c r="J61" t="s">
        <v>1</v>
      </c>
      <c r="K61" s="425" t="s">
        <v>2525</v>
      </c>
      <c r="AB61" s="75"/>
      <c r="AC61" t="s">
        <v>2</v>
      </c>
      <c r="AD61" s="74"/>
      <c r="AE61" s="668"/>
      <c r="AF61" s="668"/>
      <c r="AG61" s="668"/>
      <c r="AH61" s="668"/>
      <c r="AI61" s="668"/>
    </row>
    <row r="62" spans="1:35">
      <c r="D62" t="s">
        <v>76</v>
      </c>
      <c r="E62" s="425" t="s">
        <v>1753</v>
      </c>
      <c r="F62" s="425" t="s">
        <v>240</v>
      </c>
      <c r="G62" s="425" t="s">
        <v>2590</v>
      </c>
      <c r="H62" s="425" t="s">
        <v>82</v>
      </c>
      <c r="I62" s="425" t="s">
        <v>2938</v>
      </c>
      <c r="J62" t="s">
        <v>1</v>
      </c>
      <c r="K62" s="425" t="s">
        <v>2525</v>
      </c>
      <c r="AB62" s="75"/>
      <c r="AC62" t="s">
        <v>2</v>
      </c>
      <c r="AD62" s="74"/>
      <c r="AE62" s="668"/>
      <c r="AF62" s="668"/>
      <c r="AG62" s="668"/>
      <c r="AH62" s="668"/>
      <c r="AI62" s="668"/>
    </row>
    <row r="63" spans="1:35">
      <c r="D63" t="s">
        <v>76</v>
      </c>
      <c r="E63" s="425" t="s">
        <v>1753</v>
      </c>
      <c r="F63" s="425" t="s">
        <v>240</v>
      </c>
      <c r="G63" s="425" t="s">
        <v>2590</v>
      </c>
      <c r="H63" s="425" t="s">
        <v>82</v>
      </c>
      <c r="I63" s="425" t="s">
        <v>2938</v>
      </c>
      <c r="J63" t="s">
        <v>1</v>
      </c>
      <c r="K63" s="425" t="s">
        <v>2525</v>
      </c>
      <c r="AB63" s="75"/>
      <c r="AC63" t="s">
        <v>2</v>
      </c>
      <c r="AD63" s="74"/>
      <c r="AE63" s="668"/>
      <c r="AF63" s="668"/>
      <c r="AG63" s="668"/>
      <c r="AH63" s="668"/>
      <c r="AI63" s="668"/>
    </row>
    <row r="64" spans="1:35">
      <c r="D64" t="s">
        <v>76</v>
      </c>
      <c r="E64" s="425" t="s">
        <v>1753</v>
      </c>
      <c r="F64" s="425" t="s">
        <v>240</v>
      </c>
      <c r="G64" s="425" t="s">
        <v>2590</v>
      </c>
      <c r="H64" s="425" t="s">
        <v>82</v>
      </c>
      <c r="I64" s="425" t="s">
        <v>2938</v>
      </c>
      <c r="J64" t="s">
        <v>1</v>
      </c>
      <c r="K64" s="425" t="s">
        <v>2525</v>
      </c>
      <c r="AB64" s="75"/>
      <c r="AC64" t="s">
        <v>2</v>
      </c>
      <c r="AD64" s="74"/>
      <c r="AE64" s="668"/>
      <c r="AF64" s="668"/>
      <c r="AG64" s="668"/>
      <c r="AH64" s="668"/>
      <c r="AI64" s="668"/>
    </row>
    <row r="65" spans="1:35">
      <c r="D65" t="s">
        <v>76</v>
      </c>
      <c r="E65" s="425" t="s">
        <v>1753</v>
      </c>
      <c r="F65" s="425" t="s">
        <v>240</v>
      </c>
      <c r="G65" s="425" t="s">
        <v>2590</v>
      </c>
      <c r="H65" s="425" t="s">
        <v>82</v>
      </c>
      <c r="I65" s="425" t="s">
        <v>2938</v>
      </c>
      <c r="J65" t="s">
        <v>1</v>
      </c>
      <c r="K65" s="425" t="s">
        <v>2525</v>
      </c>
      <c r="AB65" s="75"/>
      <c r="AC65" t="s">
        <v>2</v>
      </c>
      <c r="AD65" s="74"/>
      <c r="AE65" s="668"/>
      <c r="AF65" s="668"/>
      <c r="AG65" s="668"/>
      <c r="AH65" s="668"/>
      <c r="AI65" s="668"/>
    </row>
    <row r="66" spans="1:35">
      <c r="D66" t="s">
        <v>76</v>
      </c>
      <c r="E66" s="425" t="s">
        <v>1753</v>
      </c>
      <c r="F66" s="425" t="s">
        <v>240</v>
      </c>
      <c r="G66" s="425" t="s">
        <v>2590</v>
      </c>
      <c r="H66" s="425" t="s">
        <v>82</v>
      </c>
      <c r="I66" s="425" t="s">
        <v>2938</v>
      </c>
      <c r="J66" t="s">
        <v>1</v>
      </c>
      <c r="K66" s="425" t="s">
        <v>2525</v>
      </c>
      <c r="AB66" s="75"/>
      <c r="AC66" t="s">
        <v>2</v>
      </c>
      <c r="AD66" s="74"/>
      <c r="AE66" s="668"/>
      <c r="AF66" s="668"/>
      <c r="AG66" s="668"/>
      <c r="AH66" s="668"/>
      <c r="AI66" s="668"/>
    </row>
    <row r="67" spans="1:35">
      <c r="D67" t="s">
        <v>76</v>
      </c>
      <c r="E67" s="425" t="s">
        <v>1753</v>
      </c>
      <c r="F67" s="425" t="s">
        <v>240</v>
      </c>
      <c r="G67" s="425" t="s">
        <v>2590</v>
      </c>
      <c r="H67" s="425" t="s">
        <v>82</v>
      </c>
      <c r="I67" s="425" t="s">
        <v>2938</v>
      </c>
      <c r="J67" t="s">
        <v>1</v>
      </c>
      <c r="K67" s="425" t="s">
        <v>2525</v>
      </c>
      <c r="AB67" s="75"/>
      <c r="AC67" t="s">
        <v>2</v>
      </c>
      <c r="AD67" s="74"/>
      <c r="AE67" s="668"/>
      <c r="AF67" s="668"/>
      <c r="AG67" s="668"/>
      <c r="AH67" s="668"/>
      <c r="AI67" s="668"/>
    </row>
    <row r="68" spans="1:35">
      <c r="D68" t="s">
        <v>76</v>
      </c>
      <c r="E68" s="425" t="s">
        <v>1753</v>
      </c>
      <c r="F68" s="425" t="s">
        <v>240</v>
      </c>
      <c r="G68" s="425" t="s">
        <v>2590</v>
      </c>
      <c r="H68" s="425" t="s">
        <v>82</v>
      </c>
      <c r="I68" s="425" t="s">
        <v>2938</v>
      </c>
      <c r="J68" t="s">
        <v>1</v>
      </c>
      <c r="K68" s="425" t="s">
        <v>2525</v>
      </c>
      <c r="AB68" s="75"/>
      <c r="AC68" t="s">
        <v>2</v>
      </c>
      <c r="AD68" s="74"/>
      <c r="AE68" s="668"/>
      <c r="AF68" s="668"/>
      <c r="AG68" s="668"/>
      <c r="AH68" s="668"/>
      <c r="AI68" s="668"/>
    </row>
    <row r="69" spans="1:35">
      <c r="D69" t="s">
        <v>76</v>
      </c>
      <c r="E69" s="425" t="s">
        <v>1753</v>
      </c>
      <c r="F69" s="425" t="s">
        <v>240</v>
      </c>
      <c r="G69" s="425" t="s">
        <v>2590</v>
      </c>
      <c r="H69" s="425" t="s">
        <v>82</v>
      </c>
      <c r="I69" s="425" t="s">
        <v>2938</v>
      </c>
      <c r="J69" t="s">
        <v>1</v>
      </c>
      <c r="K69" s="425" t="s">
        <v>2525</v>
      </c>
      <c r="AB69" s="75"/>
      <c r="AC69" t="s">
        <v>2</v>
      </c>
      <c r="AD69" s="74"/>
      <c r="AE69" s="668"/>
      <c r="AF69" s="668"/>
      <c r="AG69" s="668"/>
      <c r="AH69" s="668"/>
      <c r="AI69" s="668"/>
    </row>
    <row r="70" spans="1:35">
      <c r="D70" t="s">
        <v>76</v>
      </c>
      <c r="E70" s="425" t="s">
        <v>1753</v>
      </c>
      <c r="F70" s="425" t="s">
        <v>240</v>
      </c>
      <c r="G70" s="425" t="s">
        <v>2590</v>
      </c>
      <c r="H70" s="425" t="s">
        <v>82</v>
      </c>
      <c r="I70" s="425" t="s">
        <v>2938</v>
      </c>
      <c r="J70" t="s">
        <v>1</v>
      </c>
      <c r="K70" s="425" t="s">
        <v>2525</v>
      </c>
      <c r="AB70" s="75"/>
      <c r="AC70" t="s">
        <v>2</v>
      </c>
      <c r="AD70" s="74"/>
      <c r="AE70" s="668"/>
      <c r="AF70" s="668"/>
      <c r="AG70" s="668"/>
      <c r="AH70" s="668"/>
      <c r="AI70" s="668"/>
    </row>
    <row r="71" spans="1:35">
      <c r="D71" t="s">
        <v>76</v>
      </c>
      <c r="E71" s="425" t="s">
        <v>1753</v>
      </c>
      <c r="F71" s="425" t="s">
        <v>240</v>
      </c>
      <c r="G71" s="425" t="s">
        <v>2590</v>
      </c>
      <c r="H71" s="425" t="s">
        <v>82</v>
      </c>
      <c r="I71" s="425" t="s">
        <v>2938</v>
      </c>
      <c r="J71" t="s">
        <v>1</v>
      </c>
      <c r="K71" s="425" t="s">
        <v>2525</v>
      </c>
      <c r="AB71" s="75"/>
      <c r="AC71" t="s">
        <v>2</v>
      </c>
      <c r="AD71" s="74"/>
      <c r="AE71" s="668"/>
      <c r="AF71" s="668"/>
      <c r="AG71" s="668"/>
      <c r="AH71" s="668"/>
      <c r="AI71" s="668"/>
    </row>
    <row r="72" spans="1:35">
      <c r="D72" t="s">
        <v>76</v>
      </c>
      <c r="E72" s="425" t="s">
        <v>1753</v>
      </c>
      <c r="F72" s="425" t="s">
        <v>240</v>
      </c>
      <c r="G72" s="425" t="s">
        <v>2590</v>
      </c>
      <c r="H72" s="425" t="s">
        <v>82</v>
      </c>
      <c r="I72" s="425" t="s">
        <v>2938</v>
      </c>
      <c r="J72" t="s">
        <v>1</v>
      </c>
      <c r="K72" s="425" t="s">
        <v>2525</v>
      </c>
      <c r="AB72" s="75"/>
      <c r="AC72" t="s">
        <v>2</v>
      </c>
      <c r="AD72" s="74"/>
      <c r="AE72" s="668"/>
      <c r="AF72" s="668"/>
      <c r="AG72" s="668"/>
      <c r="AH72" s="668"/>
      <c r="AI72" s="668"/>
    </row>
    <row r="73" spans="1:35">
      <c r="D73" t="s">
        <v>76</v>
      </c>
      <c r="E73" s="425" t="s">
        <v>1753</v>
      </c>
      <c r="F73" s="425" t="s">
        <v>240</v>
      </c>
      <c r="G73" s="425" t="s">
        <v>2590</v>
      </c>
      <c r="H73" s="425" t="s">
        <v>82</v>
      </c>
      <c r="I73" s="425" t="s">
        <v>2938</v>
      </c>
      <c r="J73" t="s">
        <v>1</v>
      </c>
      <c r="K73" s="425" t="s">
        <v>2525</v>
      </c>
      <c r="AB73" s="75"/>
      <c r="AC73" t="s">
        <v>2</v>
      </c>
      <c r="AD73" s="74"/>
      <c r="AE73" s="668"/>
      <c r="AF73" s="668"/>
      <c r="AG73" s="668"/>
      <c r="AH73" s="668"/>
      <c r="AI73" s="668"/>
    </row>
    <row r="74" spans="1:35">
      <c r="D74" t="s">
        <v>76</v>
      </c>
      <c r="E74" s="425" t="s">
        <v>1753</v>
      </c>
      <c r="F74" s="425" t="s">
        <v>240</v>
      </c>
      <c r="G74" s="425" t="s">
        <v>2590</v>
      </c>
      <c r="H74" s="425" t="s">
        <v>82</v>
      </c>
      <c r="I74" s="425" t="s">
        <v>2938</v>
      </c>
      <c r="J74" t="s">
        <v>1</v>
      </c>
      <c r="K74" s="425" t="s">
        <v>2525</v>
      </c>
      <c r="AB74" s="75"/>
      <c r="AC74" t="s">
        <v>2</v>
      </c>
      <c r="AD74" s="74"/>
      <c r="AE74" s="668"/>
      <c r="AF74" s="668"/>
      <c r="AG74" s="668"/>
      <c r="AH74" s="668"/>
      <c r="AI74" s="668"/>
    </row>
    <row r="75" spans="1:35">
      <c r="D75" t="s">
        <v>76</v>
      </c>
      <c r="E75" s="425" t="s">
        <v>1753</v>
      </c>
      <c r="F75" s="425" t="s">
        <v>240</v>
      </c>
      <c r="G75" s="425" t="s">
        <v>2590</v>
      </c>
      <c r="H75" s="425" t="s">
        <v>82</v>
      </c>
      <c r="I75" s="425" t="s">
        <v>2938</v>
      </c>
      <c r="J75" t="s">
        <v>1</v>
      </c>
      <c r="K75" s="425" t="s">
        <v>2525</v>
      </c>
      <c r="AB75" s="75"/>
      <c r="AC75" t="s">
        <v>2</v>
      </c>
      <c r="AD75" s="74"/>
      <c r="AE75" s="668"/>
      <c r="AF75" s="668"/>
      <c r="AG75" s="668"/>
      <c r="AH75" s="668"/>
      <c r="AI75" s="668"/>
    </row>
    <row r="76" spans="1:35">
      <c r="D76" t="s">
        <v>76</v>
      </c>
      <c r="E76" s="425" t="s">
        <v>1753</v>
      </c>
      <c r="F76" s="425" t="s">
        <v>240</v>
      </c>
      <c r="G76" s="425" t="s">
        <v>2590</v>
      </c>
      <c r="H76" s="425" t="s">
        <v>82</v>
      </c>
      <c r="I76" s="425" t="s">
        <v>2938</v>
      </c>
      <c r="J76" t="s">
        <v>1</v>
      </c>
      <c r="K76" s="425" t="s">
        <v>2525</v>
      </c>
      <c r="AB76" s="75"/>
      <c r="AC76" t="s">
        <v>2</v>
      </c>
      <c r="AD76" s="74"/>
      <c r="AE76" s="668"/>
      <c r="AF76" s="668"/>
      <c r="AG76" s="668"/>
      <c r="AH76" s="668"/>
      <c r="AI76" s="668"/>
    </row>
    <row r="77" spans="1:35">
      <c r="D77" t="s">
        <v>76</v>
      </c>
      <c r="E77" s="425" t="s">
        <v>1753</v>
      </c>
      <c r="F77" s="425" t="s">
        <v>240</v>
      </c>
      <c r="G77" s="425" t="s">
        <v>2590</v>
      </c>
      <c r="H77" s="425" t="s">
        <v>82</v>
      </c>
      <c r="I77" s="425" t="s">
        <v>2938</v>
      </c>
      <c r="J77" t="s">
        <v>1</v>
      </c>
      <c r="K77" s="425" t="s">
        <v>2525</v>
      </c>
      <c r="AB77" s="75"/>
      <c r="AC77" t="s">
        <v>2</v>
      </c>
      <c r="AD77" s="74"/>
      <c r="AE77" s="668"/>
      <c r="AF77" s="668"/>
      <c r="AG77" s="668"/>
      <c r="AH77" s="668"/>
      <c r="AI77" s="668"/>
    </row>
    <row r="78" spans="1:35">
      <c r="D78" t="s">
        <v>76</v>
      </c>
      <c r="E78" s="425" t="s">
        <v>1753</v>
      </c>
      <c r="F78" s="425" t="s">
        <v>240</v>
      </c>
      <c r="H78" s="425" t="s">
        <v>82</v>
      </c>
      <c r="I78" s="425" t="s">
        <v>2938</v>
      </c>
      <c r="J78" t="s">
        <v>1</v>
      </c>
      <c r="K78" s="425" t="s">
        <v>2525</v>
      </c>
      <c r="AB78" s="75"/>
      <c r="AC78" t="s">
        <v>2</v>
      </c>
      <c r="AD78" s="74"/>
      <c r="AE78" s="668"/>
      <c r="AF78" s="668"/>
      <c r="AG78" s="668"/>
      <c r="AH78" s="668"/>
      <c r="AI78" s="668"/>
    </row>
    <row r="80" spans="1:35" s="1" customFormat="1" ht="17.399999999999999">
      <c r="A80" s="72" t="s">
        <v>1651</v>
      </c>
      <c r="B80" s="2"/>
    </row>
    <row r="82" spans="1:35" s="1" customFormat="1" ht="13.8">
      <c r="A82" s="64"/>
      <c r="B82" s="72" t="s">
        <v>2523</v>
      </c>
    </row>
    <row r="84" spans="1:35">
      <c r="D84" t="s">
        <v>165</v>
      </c>
      <c r="E84" s="425" t="s">
        <v>1753</v>
      </c>
      <c r="F84" s="425" t="s">
        <v>240</v>
      </c>
      <c r="G84" s="425" t="s">
        <v>2590</v>
      </c>
      <c r="H84" s="425" t="s">
        <v>82</v>
      </c>
      <c r="I84" t="s">
        <v>1005</v>
      </c>
      <c r="J84" t="s">
        <v>1</v>
      </c>
      <c r="K84" t="s">
        <v>2523</v>
      </c>
      <c r="AB84" s="75"/>
      <c r="AC84" t="s">
        <v>2</v>
      </c>
      <c r="AD84" s="74"/>
      <c r="AE84" s="668"/>
      <c r="AF84" s="668"/>
      <c r="AG84" s="668"/>
      <c r="AH84" s="668"/>
      <c r="AI84" s="668"/>
    </row>
    <row r="85" spans="1:35">
      <c r="D85" t="s">
        <v>165</v>
      </c>
      <c r="E85" s="425" t="s">
        <v>1753</v>
      </c>
      <c r="F85" s="425" t="s">
        <v>240</v>
      </c>
      <c r="G85" s="425" t="s">
        <v>2590</v>
      </c>
      <c r="H85" s="425" t="s">
        <v>82</v>
      </c>
      <c r="I85" s="425" t="s">
        <v>1005</v>
      </c>
      <c r="J85" t="s">
        <v>1</v>
      </c>
      <c r="K85" s="425" t="s">
        <v>2523</v>
      </c>
      <c r="AB85" s="75"/>
      <c r="AC85" t="s">
        <v>2</v>
      </c>
      <c r="AD85" s="74"/>
      <c r="AE85" s="668"/>
      <c r="AF85" s="668"/>
      <c r="AG85" s="668"/>
      <c r="AH85" s="668"/>
      <c r="AI85" s="668"/>
    </row>
    <row r="86" spans="1:35">
      <c r="D86" t="s">
        <v>165</v>
      </c>
      <c r="E86" s="425" t="s">
        <v>1753</v>
      </c>
      <c r="F86" s="425" t="s">
        <v>240</v>
      </c>
      <c r="G86" s="425" t="s">
        <v>2590</v>
      </c>
      <c r="H86" s="425" t="s">
        <v>82</v>
      </c>
      <c r="I86" s="425" t="s">
        <v>1005</v>
      </c>
      <c r="J86" t="s">
        <v>1</v>
      </c>
      <c r="K86" s="425" t="s">
        <v>2523</v>
      </c>
      <c r="AB86" s="75"/>
      <c r="AC86" t="s">
        <v>2</v>
      </c>
      <c r="AD86" s="74"/>
      <c r="AE86" s="668"/>
      <c r="AF86" s="668"/>
      <c r="AG86" s="668"/>
      <c r="AH86" s="668"/>
      <c r="AI86" s="668"/>
    </row>
    <row r="87" spans="1:35">
      <c r="D87" t="s">
        <v>165</v>
      </c>
      <c r="E87" s="425" t="s">
        <v>1753</v>
      </c>
      <c r="F87" s="425" t="s">
        <v>240</v>
      </c>
      <c r="G87" s="425" t="s">
        <v>2590</v>
      </c>
      <c r="H87" s="425" t="s">
        <v>82</v>
      </c>
      <c r="I87" s="425" t="s">
        <v>1005</v>
      </c>
      <c r="J87" t="s">
        <v>1</v>
      </c>
      <c r="K87" s="425" t="s">
        <v>2523</v>
      </c>
      <c r="AB87" s="75"/>
      <c r="AC87" t="s">
        <v>2</v>
      </c>
      <c r="AD87" s="74"/>
      <c r="AE87" s="668"/>
      <c r="AF87" s="668"/>
      <c r="AG87" s="668"/>
      <c r="AH87" s="668"/>
      <c r="AI87" s="668"/>
    </row>
    <row r="88" spans="1:35">
      <c r="D88" t="s">
        <v>165</v>
      </c>
      <c r="E88" s="425" t="s">
        <v>1753</v>
      </c>
      <c r="F88" s="425" t="s">
        <v>240</v>
      </c>
      <c r="G88" s="425" t="s">
        <v>2590</v>
      </c>
      <c r="H88" s="425" t="s">
        <v>82</v>
      </c>
      <c r="I88" s="425" t="s">
        <v>1005</v>
      </c>
      <c r="J88" t="s">
        <v>1</v>
      </c>
      <c r="K88" s="425" t="s">
        <v>2523</v>
      </c>
      <c r="AB88" s="75"/>
      <c r="AC88" t="s">
        <v>2</v>
      </c>
      <c r="AD88" s="74"/>
      <c r="AE88" s="668"/>
      <c r="AF88" s="668"/>
      <c r="AG88" s="668"/>
      <c r="AH88" s="668"/>
      <c r="AI88" s="668"/>
    </row>
    <row r="89" spans="1:35">
      <c r="D89" t="s">
        <v>165</v>
      </c>
      <c r="E89" s="425" t="s">
        <v>1753</v>
      </c>
      <c r="F89" s="425" t="s">
        <v>240</v>
      </c>
      <c r="G89" s="425" t="s">
        <v>2590</v>
      </c>
      <c r="H89" s="425" t="s">
        <v>82</v>
      </c>
      <c r="I89" s="425" t="s">
        <v>1005</v>
      </c>
      <c r="J89" t="s">
        <v>1</v>
      </c>
      <c r="K89" s="425" t="s">
        <v>2523</v>
      </c>
      <c r="AB89" s="75"/>
      <c r="AC89" t="s">
        <v>2</v>
      </c>
      <c r="AD89" s="74"/>
      <c r="AE89" s="668"/>
      <c r="AF89" s="668"/>
      <c r="AG89" s="668"/>
      <c r="AH89" s="668"/>
      <c r="AI89" s="668"/>
    </row>
    <row r="90" spans="1:35">
      <c r="D90" t="s">
        <v>165</v>
      </c>
      <c r="E90" s="425" t="s">
        <v>1753</v>
      </c>
      <c r="F90" s="425" t="s">
        <v>240</v>
      </c>
      <c r="G90" s="425" t="s">
        <v>2590</v>
      </c>
      <c r="H90" s="425" t="s">
        <v>82</v>
      </c>
      <c r="I90" s="425" t="s">
        <v>1005</v>
      </c>
      <c r="J90" t="s">
        <v>1</v>
      </c>
      <c r="K90" s="425" t="s">
        <v>2523</v>
      </c>
      <c r="AB90" s="75"/>
      <c r="AC90" t="s">
        <v>2</v>
      </c>
      <c r="AD90" s="74"/>
      <c r="AE90" s="668"/>
      <c r="AF90" s="668"/>
      <c r="AG90" s="668"/>
      <c r="AH90" s="668"/>
      <c r="AI90" s="668"/>
    </row>
    <row r="91" spans="1:35">
      <c r="D91" t="s">
        <v>165</v>
      </c>
      <c r="E91" s="425" t="s">
        <v>1753</v>
      </c>
      <c r="F91" s="425" t="s">
        <v>240</v>
      </c>
      <c r="G91" s="425" t="s">
        <v>2590</v>
      </c>
      <c r="H91" s="425" t="s">
        <v>82</v>
      </c>
      <c r="I91" s="425" t="s">
        <v>1005</v>
      </c>
      <c r="J91" t="s">
        <v>1</v>
      </c>
      <c r="K91" s="425" t="s">
        <v>2523</v>
      </c>
      <c r="AB91" s="75"/>
      <c r="AC91" t="s">
        <v>2</v>
      </c>
      <c r="AD91" s="74"/>
      <c r="AE91" s="668"/>
      <c r="AF91" s="668"/>
      <c r="AG91" s="668"/>
      <c r="AH91" s="668"/>
      <c r="AI91" s="668"/>
    </row>
    <row r="92" spans="1:35">
      <c r="D92" t="s">
        <v>165</v>
      </c>
      <c r="E92" s="425" t="s">
        <v>1753</v>
      </c>
      <c r="F92" s="425" t="s">
        <v>240</v>
      </c>
      <c r="G92" s="425" t="s">
        <v>2590</v>
      </c>
      <c r="H92" s="425" t="s">
        <v>82</v>
      </c>
      <c r="I92" s="425" t="s">
        <v>1005</v>
      </c>
      <c r="J92" t="s">
        <v>1</v>
      </c>
      <c r="K92" s="425" t="s">
        <v>2523</v>
      </c>
      <c r="AB92" s="75"/>
      <c r="AC92" t="s">
        <v>2</v>
      </c>
      <c r="AD92" s="74"/>
      <c r="AE92" s="668"/>
      <c r="AF92" s="668"/>
      <c r="AG92" s="668"/>
      <c r="AH92" s="668"/>
      <c r="AI92" s="668"/>
    </row>
    <row r="93" spans="1:35">
      <c r="D93" t="s">
        <v>165</v>
      </c>
      <c r="E93" s="425" t="s">
        <v>1753</v>
      </c>
      <c r="F93" s="425" t="s">
        <v>240</v>
      </c>
      <c r="G93" s="425" t="s">
        <v>2590</v>
      </c>
      <c r="H93" s="425" t="s">
        <v>82</v>
      </c>
      <c r="I93" s="425" t="s">
        <v>1005</v>
      </c>
      <c r="J93" t="s">
        <v>1</v>
      </c>
      <c r="K93" s="425" t="s">
        <v>2523</v>
      </c>
      <c r="AB93" s="75"/>
      <c r="AC93" t="s">
        <v>2</v>
      </c>
      <c r="AD93" s="74"/>
      <c r="AE93" s="668"/>
      <c r="AF93" s="668"/>
      <c r="AG93" s="668"/>
      <c r="AH93" s="668"/>
      <c r="AI93" s="668"/>
    </row>
    <row r="94" spans="1:35">
      <c r="D94" t="s">
        <v>165</v>
      </c>
      <c r="E94" s="425" t="s">
        <v>1753</v>
      </c>
      <c r="F94" s="425" t="s">
        <v>240</v>
      </c>
      <c r="G94" s="425" t="s">
        <v>2590</v>
      </c>
      <c r="H94" s="425" t="s">
        <v>82</v>
      </c>
      <c r="I94" s="425" t="s">
        <v>1005</v>
      </c>
      <c r="J94" t="s">
        <v>1</v>
      </c>
      <c r="K94" s="425" t="s">
        <v>2523</v>
      </c>
      <c r="AB94" s="75"/>
      <c r="AC94" t="s">
        <v>2</v>
      </c>
      <c r="AD94" s="74"/>
      <c r="AE94" s="668"/>
      <c r="AF94" s="668"/>
      <c r="AG94" s="668"/>
      <c r="AH94" s="668"/>
      <c r="AI94" s="668"/>
    </row>
    <row r="95" spans="1:35">
      <c r="D95" t="s">
        <v>165</v>
      </c>
      <c r="E95" s="425" t="s">
        <v>1753</v>
      </c>
      <c r="F95" s="425" t="s">
        <v>240</v>
      </c>
      <c r="G95" s="425" t="s">
        <v>2590</v>
      </c>
      <c r="H95" s="425" t="s">
        <v>82</v>
      </c>
      <c r="I95" s="425" t="s">
        <v>1005</v>
      </c>
      <c r="J95" t="s">
        <v>1</v>
      </c>
      <c r="K95" s="425" t="s">
        <v>2523</v>
      </c>
      <c r="AB95" s="75"/>
      <c r="AC95" t="s">
        <v>2</v>
      </c>
      <c r="AD95" s="74"/>
      <c r="AE95" s="668"/>
      <c r="AF95" s="668"/>
      <c r="AG95" s="668"/>
      <c r="AH95" s="668"/>
      <c r="AI95" s="668"/>
    </row>
    <row r="96" spans="1:35">
      <c r="D96" t="s">
        <v>165</v>
      </c>
      <c r="E96" s="425" t="s">
        <v>1753</v>
      </c>
      <c r="F96" s="425" t="s">
        <v>240</v>
      </c>
      <c r="G96" s="425" t="s">
        <v>2590</v>
      </c>
      <c r="H96" s="425" t="s">
        <v>82</v>
      </c>
      <c r="I96" s="425" t="s">
        <v>1005</v>
      </c>
      <c r="J96" t="s">
        <v>1</v>
      </c>
      <c r="K96" s="425" t="s">
        <v>2523</v>
      </c>
      <c r="AB96" s="75"/>
      <c r="AC96" t="s">
        <v>2</v>
      </c>
      <c r="AD96" s="74"/>
      <c r="AE96" s="668"/>
      <c r="AF96" s="668"/>
      <c r="AG96" s="668"/>
      <c r="AH96" s="668"/>
      <c r="AI96" s="668"/>
    </row>
    <row r="97" spans="1:35">
      <c r="D97" t="s">
        <v>165</v>
      </c>
      <c r="E97" s="425" t="s">
        <v>1753</v>
      </c>
      <c r="F97" s="425" t="s">
        <v>240</v>
      </c>
      <c r="G97" s="425" t="s">
        <v>2590</v>
      </c>
      <c r="H97" s="425" t="s">
        <v>82</v>
      </c>
      <c r="I97" s="425" t="s">
        <v>1005</v>
      </c>
      <c r="J97" t="s">
        <v>1</v>
      </c>
      <c r="K97" s="425" t="s">
        <v>2523</v>
      </c>
      <c r="AB97" s="75"/>
      <c r="AC97" t="s">
        <v>2</v>
      </c>
      <c r="AD97" s="74"/>
      <c r="AE97" s="668"/>
      <c r="AF97" s="668"/>
      <c r="AG97" s="668"/>
      <c r="AH97" s="668"/>
      <c r="AI97" s="668"/>
    </row>
    <row r="98" spans="1:35">
      <c r="D98" t="s">
        <v>165</v>
      </c>
      <c r="E98" s="425" t="s">
        <v>1753</v>
      </c>
      <c r="F98" s="425" t="s">
        <v>240</v>
      </c>
      <c r="G98" s="425" t="s">
        <v>2590</v>
      </c>
      <c r="H98" s="425" t="s">
        <v>82</v>
      </c>
      <c r="I98" s="425" t="s">
        <v>1005</v>
      </c>
      <c r="J98" t="s">
        <v>1</v>
      </c>
      <c r="K98" s="425" t="s">
        <v>2523</v>
      </c>
      <c r="AB98" s="75"/>
      <c r="AC98" t="s">
        <v>2</v>
      </c>
      <c r="AD98" s="74"/>
      <c r="AE98" s="668"/>
      <c r="AF98" s="668"/>
      <c r="AG98" s="668"/>
      <c r="AH98" s="668"/>
      <c r="AI98" s="668"/>
    </row>
    <row r="99" spans="1:35">
      <c r="D99" t="s">
        <v>165</v>
      </c>
      <c r="E99" s="425" t="s">
        <v>1753</v>
      </c>
      <c r="F99" s="425" t="s">
        <v>240</v>
      </c>
      <c r="G99" s="425" t="s">
        <v>2590</v>
      </c>
      <c r="H99" s="425" t="s">
        <v>82</v>
      </c>
      <c r="I99" s="425" t="s">
        <v>1005</v>
      </c>
      <c r="J99" t="s">
        <v>1</v>
      </c>
      <c r="K99" s="425" t="s">
        <v>2523</v>
      </c>
      <c r="AB99" s="75"/>
      <c r="AC99" t="s">
        <v>2</v>
      </c>
      <c r="AD99" s="74"/>
      <c r="AE99" s="668"/>
      <c r="AF99" s="668"/>
      <c r="AG99" s="668"/>
      <c r="AH99" s="668"/>
      <c r="AI99" s="668"/>
    </row>
    <row r="100" spans="1:35">
      <c r="D100" t="s">
        <v>165</v>
      </c>
      <c r="E100" s="425" t="s">
        <v>1753</v>
      </c>
      <c r="F100" s="425" t="s">
        <v>240</v>
      </c>
      <c r="G100" s="425" t="s">
        <v>2590</v>
      </c>
      <c r="H100" s="425" t="s">
        <v>82</v>
      </c>
      <c r="I100" s="425" t="s">
        <v>1005</v>
      </c>
      <c r="J100" t="s">
        <v>1</v>
      </c>
      <c r="K100" s="425" t="s">
        <v>2523</v>
      </c>
      <c r="AB100" s="75"/>
      <c r="AC100" t="s">
        <v>2</v>
      </c>
      <c r="AD100" s="74"/>
      <c r="AE100" s="668"/>
      <c r="AF100" s="668"/>
      <c r="AG100" s="668"/>
      <c r="AH100" s="668"/>
      <c r="AI100" s="668"/>
    </row>
    <row r="101" spans="1:35">
      <c r="D101" t="s">
        <v>165</v>
      </c>
      <c r="E101" s="425" t="s">
        <v>1753</v>
      </c>
      <c r="F101" s="425" t="s">
        <v>240</v>
      </c>
      <c r="G101" s="425" t="s">
        <v>2590</v>
      </c>
      <c r="H101" s="425" t="s">
        <v>82</v>
      </c>
      <c r="I101" s="425" t="s">
        <v>1005</v>
      </c>
      <c r="J101" t="s">
        <v>1</v>
      </c>
      <c r="K101" s="425" t="s">
        <v>2523</v>
      </c>
      <c r="AB101" s="75"/>
      <c r="AC101" t="s">
        <v>2</v>
      </c>
      <c r="AD101" s="74"/>
      <c r="AE101" s="668"/>
      <c r="AF101" s="668"/>
      <c r="AG101" s="668"/>
      <c r="AH101" s="668"/>
      <c r="AI101" s="668"/>
    </row>
    <row r="102" spans="1:35">
      <c r="D102" t="s">
        <v>165</v>
      </c>
      <c r="E102" s="425" t="s">
        <v>1753</v>
      </c>
      <c r="F102" s="425" t="s">
        <v>240</v>
      </c>
      <c r="G102" s="425" t="s">
        <v>2590</v>
      </c>
      <c r="H102" s="425" t="s">
        <v>82</v>
      </c>
      <c r="I102" s="425" t="s">
        <v>1005</v>
      </c>
      <c r="J102" t="s">
        <v>1</v>
      </c>
      <c r="K102" s="425" t="s">
        <v>2523</v>
      </c>
      <c r="AB102" s="75"/>
      <c r="AC102" t="s">
        <v>2</v>
      </c>
      <c r="AD102" s="74"/>
      <c r="AE102" s="668"/>
      <c r="AF102" s="668"/>
      <c r="AG102" s="668"/>
      <c r="AH102" s="668"/>
      <c r="AI102" s="668"/>
    </row>
    <row r="103" spans="1:35" s="65" customFormat="1">
      <c r="D103" t="s">
        <v>165</v>
      </c>
      <c r="E103" s="425" t="s">
        <v>1753</v>
      </c>
      <c r="F103" s="425" t="s">
        <v>240</v>
      </c>
      <c r="G103" s="425" t="s">
        <v>2590</v>
      </c>
      <c r="H103" s="425" t="s">
        <v>82</v>
      </c>
      <c r="I103" s="425" t="s">
        <v>1005</v>
      </c>
      <c r="J103" t="s">
        <v>1</v>
      </c>
      <c r="K103" s="425" t="s">
        <v>2523</v>
      </c>
      <c r="L103"/>
      <c r="M103"/>
      <c r="N103"/>
      <c r="O103"/>
      <c r="P103"/>
      <c r="Q103" s="425"/>
      <c r="R103"/>
      <c r="S103"/>
      <c r="T103"/>
      <c r="U103"/>
      <c r="V103"/>
      <c r="W103"/>
      <c r="X103"/>
      <c r="Y103"/>
      <c r="Z103"/>
      <c r="AA103"/>
      <c r="AB103" s="75"/>
      <c r="AC103" t="s">
        <v>2</v>
      </c>
      <c r="AD103" s="74"/>
      <c r="AE103" s="668"/>
      <c r="AF103" s="668"/>
      <c r="AG103" s="668"/>
      <c r="AH103" s="668"/>
      <c r="AI103" s="668"/>
    </row>
    <row r="105" spans="1:35" s="1" customFormat="1" ht="13.8">
      <c r="A105" s="64"/>
      <c r="B105" s="72" t="s">
        <v>2524</v>
      </c>
    </row>
    <row r="107" spans="1:35">
      <c r="D107" t="s">
        <v>165</v>
      </c>
      <c r="E107" s="425" t="s">
        <v>1753</v>
      </c>
      <c r="F107" s="425" t="s">
        <v>240</v>
      </c>
      <c r="G107" s="425" t="s">
        <v>2590</v>
      </c>
      <c r="H107" s="425" t="s">
        <v>82</v>
      </c>
      <c r="I107" s="425" t="s">
        <v>1005</v>
      </c>
      <c r="J107" t="s">
        <v>1</v>
      </c>
      <c r="K107" t="s">
        <v>2902</v>
      </c>
      <c r="AB107" s="75"/>
      <c r="AC107" t="s">
        <v>2</v>
      </c>
      <c r="AD107" s="74"/>
      <c r="AE107" s="668"/>
      <c r="AF107" s="668"/>
      <c r="AG107" s="668"/>
      <c r="AH107" s="668"/>
      <c r="AI107" s="668"/>
    </row>
    <row r="108" spans="1:35">
      <c r="D108" t="s">
        <v>165</v>
      </c>
      <c r="E108" s="425" t="s">
        <v>1753</v>
      </c>
      <c r="F108" s="425" t="s">
        <v>240</v>
      </c>
      <c r="G108" s="425" t="s">
        <v>2590</v>
      </c>
      <c r="H108" s="425" t="s">
        <v>82</v>
      </c>
      <c r="I108" s="425" t="s">
        <v>1005</v>
      </c>
      <c r="J108" t="s">
        <v>1</v>
      </c>
      <c r="K108" s="425" t="s">
        <v>2902</v>
      </c>
      <c r="AB108" s="75"/>
      <c r="AC108" t="s">
        <v>2</v>
      </c>
      <c r="AD108" s="74"/>
      <c r="AE108" s="668"/>
      <c r="AF108" s="668"/>
      <c r="AG108" s="668"/>
      <c r="AH108" s="668"/>
      <c r="AI108" s="668"/>
    </row>
    <row r="109" spans="1:35">
      <c r="D109" t="s">
        <v>165</v>
      </c>
      <c r="E109" s="425" t="s">
        <v>1753</v>
      </c>
      <c r="F109" s="425" t="s">
        <v>240</v>
      </c>
      <c r="G109" s="425" t="s">
        <v>2590</v>
      </c>
      <c r="H109" s="425" t="s">
        <v>82</v>
      </c>
      <c r="I109" s="425" t="s">
        <v>1005</v>
      </c>
      <c r="J109" t="s">
        <v>1</v>
      </c>
      <c r="K109" s="425" t="s">
        <v>2902</v>
      </c>
      <c r="AB109" s="75"/>
      <c r="AC109" t="s">
        <v>2</v>
      </c>
      <c r="AD109" s="74"/>
      <c r="AE109" s="668"/>
      <c r="AF109" s="668"/>
      <c r="AG109" s="668"/>
      <c r="AH109" s="668"/>
      <c r="AI109" s="668"/>
    </row>
    <row r="110" spans="1:35">
      <c r="D110" t="s">
        <v>165</v>
      </c>
      <c r="E110" s="425" t="s">
        <v>1753</v>
      </c>
      <c r="F110" s="425" t="s">
        <v>240</v>
      </c>
      <c r="G110" s="425" t="s">
        <v>2590</v>
      </c>
      <c r="H110" s="425" t="s">
        <v>82</v>
      </c>
      <c r="I110" s="425" t="s">
        <v>1005</v>
      </c>
      <c r="J110" t="s">
        <v>1</v>
      </c>
      <c r="K110" s="425" t="s">
        <v>2902</v>
      </c>
      <c r="AB110" s="75"/>
      <c r="AC110" t="s">
        <v>2</v>
      </c>
      <c r="AD110" s="74"/>
      <c r="AE110" s="668"/>
      <c r="AF110" s="668"/>
      <c r="AG110" s="668"/>
      <c r="AH110" s="668"/>
      <c r="AI110" s="668"/>
    </row>
    <row r="111" spans="1:35">
      <c r="D111" t="s">
        <v>165</v>
      </c>
      <c r="E111" s="425" t="s">
        <v>1753</v>
      </c>
      <c r="F111" s="425" t="s">
        <v>240</v>
      </c>
      <c r="G111" s="425" t="s">
        <v>2590</v>
      </c>
      <c r="H111" s="425" t="s">
        <v>82</v>
      </c>
      <c r="I111" s="425" t="s">
        <v>1005</v>
      </c>
      <c r="J111" t="s">
        <v>1</v>
      </c>
      <c r="K111" s="425" t="s">
        <v>2902</v>
      </c>
      <c r="AB111" s="75"/>
      <c r="AC111" t="s">
        <v>2</v>
      </c>
      <c r="AD111" s="74"/>
      <c r="AE111" s="668"/>
      <c r="AF111" s="668"/>
      <c r="AG111" s="668"/>
      <c r="AH111" s="668"/>
      <c r="AI111" s="668"/>
    </row>
    <row r="112" spans="1:35">
      <c r="D112" t="s">
        <v>165</v>
      </c>
      <c r="E112" s="425" t="s">
        <v>1753</v>
      </c>
      <c r="F112" s="425" t="s">
        <v>240</v>
      </c>
      <c r="G112" s="425" t="s">
        <v>2590</v>
      </c>
      <c r="H112" s="425" t="s">
        <v>82</v>
      </c>
      <c r="I112" s="425" t="s">
        <v>1005</v>
      </c>
      <c r="J112" t="s">
        <v>1</v>
      </c>
      <c r="K112" s="425" t="s">
        <v>2902</v>
      </c>
      <c r="AB112" s="75"/>
      <c r="AC112" t="s">
        <v>2</v>
      </c>
      <c r="AD112" s="74"/>
      <c r="AE112" s="668"/>
      <c r="AF112" s="668"/>
      <c r="AG112" s="668"/>
      <c r="AH112" s="668"/>
      <c r="AI112" s="668"/>
    </row>
    <row r="113" spans="1:35">
      <c r="D113" t="s">
        <v>165</v>
      </c>
      <c r="E113" s="425" t="s">
        <v>1753</v>
      </c>
      <c r="F113" s="425" t="s">
        <v>240</v>
      </c>
      <c r="G113" s="425" t="s">
        <v>2590</v>
      </c>
      <c r="H113" s="425" t="s">
        <v>82</v>
      </c>
      <c r="I113" s="425" t="s">
        <v>1005</v>
      </c>
      <c r="J113" t="s">
        <v>1</v>
      </c>
      <c r="K113" s="425" t="s">
        <v>2902</v>
      </c>
      <c r="AB113" s="75"/>
      <c r="AC113" t="s">
        <v>2</v>
      </c>
      <c r="AD113" s="74"/>
      <c r="AE113" s="668"/>
      <c r="AF113" s="668"/>
      <c r="AG113" s="668"/>
      <c r="AH113" s="668"/>
      <c r="AI113" s="668"/>
    </row>
    <row r="114" spans="1:35">
      <c r="D114" t="s">
        <v>165</v>
      </c>
      <c r="E114" s="425" t="s">
        <v>1753</v>
      </c>
      <c r="F114" s="425" t="s">
        <v>240</v>
      </c>
      <c r="G114" s="425" t="s">
        <v>2590</v>
      </c>
      <c r="H114" s="425" t="s">
        <v>82</v>
      </c>
      <c r="I114" s="425" t="s">
        <v>1005</v>
      </c>
      <c r="J114" t="s">
        <v>1</v>
      </c>
      <c r="K114" s="425" t="s">
        <v>2902</v>
      </c>
      <c r="AB114" s="75"/>
      <c r="AC114" t="s">
        <v>2</v>
      </c>
      <c r="AD114" s="74"/>
      <c r="AE114" s="668"/>
      <c r="AF114" s="668"/>
      <c r="AG114" s="668"/>
      <c r="AH114" s="668"/>
      <c r="AI114" s="668"/>
    </row>
    <row r="115" spans="1:35">
      <c r="D115" t="s">
        <v>165</v>
      </c>
      <c r="E115" s="425" t="s">
        <v>1753</v>
      </c>
      <c r="F115" s="425" t="s">
        <v>240</v>
      </c>
      <c r="G115" s="425" t="s">
        <v>2590</v>
      </c>
      <c r="H115" s="425" t="s">
        <v>82</v>
      </c>
      <c r="I115" s="425" t="s">
        <v>1005</v>
      </c>
      <c r="J115" t="s">
        <v>1</v>
      </c>
      <c r="K115" s="425" t="s">
        <v>2902</v>
      </c>
      <c r="AB115" s="75"/>
      <c r="AC115" t="s">
        <v>2</v>
      </c>
      <c r="AD115" s="74"/>
      <c r="AE115" s="668"/>
      <c r="AF115" s="668"/>
      <c r="AG115" s="668"/>
      <c r="AH115" s="668"/>
      <c r="AI115" s="668"/>
    </row>
    <row r="116" spans="1:35">
      <c r="D116" t="s">
        <v>165</v>
      </c>
      <c r="E116" s="425" t="s">
        <v>1753</v>
      </c>
      <c r="F116" s="425" t="s">
        <v>240</v>
      </c>
      <c r="G116" s="425" t="s">
        <v>2590</v>
      </c>
      <c r="H116" s="425" t="s">
        <v>82</v>
      </c>
      <c r="I116" s="425" t="s">
        <v>1005</v>
      </c>
      <c r="J116" t="s">
        <v>1</v>
      </c>
      <c r="K116" s="425" t="s">
        <v>2902</v>
      </c>
      <c r="AB116" s="75"/>
      <c r="AC116" t="s">
        <v>2</v>
      </c>
      <c r="AD116" s="74"/>
      <c r="AE116" s="668"/>
      <c r="AF116" s="668"/>
      <c r="AG116" s="668"/>
      <c r="AH116" s="668"/>
      <c r="AI116" s="668"/>
    </row>
    <row r="117" spans="1:35">
      <c r="D117" t="s">
        <v>165</v>
      </c>
      <c r="E117" s="425" t="s">
        <v>1753</v>
      </c>
      <c r="F117" s="425" t="s">
        <v>240</v>
      </c>
      <c r="G117" s="425" t="s">
        <v>2590</v>
      </c>
      <c r="H117" s="425" t="s">
        <v>82</v>
      </c>
      <c r="I117" s="425" t="s">
        <v>1005</v>
      </c>
      <c r="J117" t="s">
        <v>1</v>
      </c>
      <c r="K117" s="425" t="s">
        <v>2902</v>
      </c>
      <c r="AB117" s="75"/>
      <c r="AC117" t="s">
        <v>2</v>
      </c>
      <c r="AD117" s="74"/>
      <c r="AE117" s="668"/>
      <c r="AF117" s="668"/>
      <c r="AG117" s="668"/>
      <c r="AH117" s="668"/>
      <c r="AI117" s="668"/>
    </row>
    <row r="118" spans="1:35">
      <c r="D118" t="s">
        <v>165</v>
      </c>
      <c r="E118" s="425" t="s">
        <v>1753</v>
      </c>
      <c r="F118" s="425" t="s">
        <v>240</v>
      </c>
      <c r="G118" s="425" t="s">
        <v>2590</v>
      </c>
      <c r="H118" s="425" t="s">
        <v>82</v>
      </c>
      <c r="I118" s="425" t="s">
        <v>1005</v>
      </c>
      <c r="J118" t="s">
        <v>1</v>
      </c>
      <c r="K118" s="425" t="s">
        <v>2902</v>
      </c>
      <c r="AB118" s="75"/>
      <c r="AC118" t="s">
        <v>2</v>
      </c>
      <c r="AD118" s="74"/>
      <c r="AE118" s="668"/>
      <c r="AF118" s="668"/>
      <c r="AG118" s="668"/>
      <c r="AH118" s="668"/>
      <c r="AI118" s="668"/>
    </row>
    <row r="119" spans="1:35">
      <c r="D119" t="s">
        <v>165</v>
      </c>
      <c r="E119" s="425" t="s">
        <v>1753</v>
      </c>
      <c r="F119" s="425" t="s">
        <v>240</v>
      </c>
      <c r="G119" s="425" t="s">
        <v>2590</v>
      </c>
      <c r="H119" s="425" t="s">
        <v>82</v>
      </c>
      <c r="I119" s="425" t="s">
        <v>1005</v>
      </c>
      <c r="J119" t="s">
        <v>1</v>
      </c>
      <c r="K119" s="425" t="s">
        <v>2902</v>
      </c>
      <c r="AB119" s="75"/>
      <c r="AC119" t="s">
        <v>2</v>
      </c>
      <c r="AD119" s="74"/>
      <c r="AE119" s="668"/>
      <c r="AF119" s="668"/>
      <c r="AG119" s="668"/>
      <c r="AH119" s="668"/>
      <c r="AI119" s="668"/>
    </row>
    <row r="120" spans="1:35">
      <c r="D120" t="s">
        <v>165</v>
      </c>
      <c r="E120" s="425" t="s">
        <v>1753</v>
      </c>
      <c r="F120" s="425" t="s">
        <v>240</v>
      </c>
      <c r="G120" s="425" t="s">
        <v>2590</v>
      </c>
      <c r="H120" s="425" t="s">
        <v>82</v>
      </c>
      <c r="I120" s="425" t="s">
        <v>1005</v>
      </c>
      <c r="J120" t="s">
        <v>1</v>
      </c>
      <c r="K120" s="425" t="s">
        <v>2902</v>
      </c>
      <c r="AB120" s="75"/>
      <c r="AC120" t="s">
        <v>2</v>
      </c>
      <c r="AD120" s="74"/>
      <c r="AE120" s="668"/>
      <c r="AF120" s="668"/>
      <c r="AG120" s="668"/>
      <c r="AH120" s="668"/>
      <c r="AI120" s="668"/>
    </row>
    <row r="121" spans="1:35">
      <c r="D121" t="s">
        <v>165</v>
      </c>
      <c r="E121" s="425" t="s">
        <v>1753</v>
      </c>
      <c r="F121" s="425" t="s">
        <v>240</v>
      </c>
      <c r="G121" s="425" t="s">
        <v>2590</v>
      </c>
      <c r="H121" s="425" t="s">
        <v>82</v>
      </c>
      <c r="I121" s="425" t="s">
        <v>1005</v>
      </c>
      <c r="J121" t="s">
        <v>1</v>
      </c>
      <c r="K121" s="425" t="s">
        <v>2902</v>
      </c>
      <c r="AB121" s="75"/>
      <c r="AC121" t="s">
        <v>2</v>
      </c>
      <c r="AD121" s="74"/>
      <c r="AE121" s="668"/>
      <c r="AF121" s="668"/>
      <c r="AG121" s="668"/>
      <c r="AH121" s="668"/>
      <c r="AI121" s="668"/>
    </row>
    <row r="122" spans="1:35">
      <c r="D122" t="s">
        <v>165</v>
      </c>
      <c r="E122" s="425" t="s">
        <v>1753</v>
      </c>
      <c r="F122" s="425" t="s">
        <v>240</v>
      </c>
      <c r="G122" s="425" t="s">
        <v>2590</v>
      </c>
      <c r="H122" s="425" t="s">
        <v>82</v>
      </c>
      <c r="I122" s="425" t="s">
        <v>1005</v>
      </c>
      <c r="J122" t="s">
        <v>1</v>
      </c>
      <c r="K122" s="425" t="s">
        <v>2902</v>
      </c>
      <c r="AB122" s="75"/>
      <c r="AC122" t="s">
        <v>2</v>
      </c>
      <c r="AD122" s="74"/>
      <c r="AE122" s="668"/>
      <c r="AF122" s="668"/>
      <c r="AG122" s="668"/>
      <c r="AH122" s="668"/>
      <c r="AI122" s="668"/>
    </row>
    <row r="123" spans="1:35">
      <c r="D123" t="s">
        <v>165</v>
      </c>
      <c r="E123" s="425" t="s">
        <v>1753</v>
      </c>
      <c r="F123" s="425" t="s">
        <v>240</v>
      </c>
      <c r="G123" s="425" t="s">
        <v>2590</v>
      </c>
      <c r="H123" s="425" t="s">
        <v>82</v>
      </c>
      <c r="I123" s="425" t="s">
        <v>1005</v>
      </c>
      <c r="J123" t="s">
        <v>1</v>
      </c>
      <c r="K123" s="425" t="s">
        <v>2902</v>
      </c>
      <c r="AB123" s="75"/>
      <c r="AC123" t="s">
        <v>2</v>
      </c>
      <c r="AD123" s="74"/>
      <c r="AE123" s="668"/>
      <c r="AF123" s="668"/>
      <c r="AG123" s="668"/>
      <c r="AH123" s="668"/>
      <c r="AI123" s="668"/>
    </row>
    <row r="124" spans="1:35">
      <c r="D124" t="s">
        <v>165</v>
      </c>
      <c r="E124" s="425" t="s">
        <v>1753</v>
      </c>
      <c r="F124" s="425" t="s">
        <v>240</v>
      </c>
      <c r="G124" s="425" t="s">
        <v>2590</v>
      </c>
      <c r="H124" s="425" t="s">
        <v>82</v>
      </c>
      <c r="I124" s="425" t="s">
        <v>1005</v>
      </c>
      <c r="J124" t="s">
        <v>1</v>
      </c>
      <c r="K124" s="425" t="s">
        <v>2902</v>
      </c>
      <c r="AB124" s="75"/>
      <c r="AC124" t="s">
        <v>2</v>
      </c>
      <c r="AD124" s="74"/>
      <c r="AE124" s="668"/>
      <c r="AF124" s="668"/>
      <c r="AG124" s="668"/>
      <c r="AH124" s="668"/>
      <c r="AI124" s="668"/>
    </row>
    <row r="125" spans="1:35">
      <c r="D125" t="s">
        <v>165</v>
      </c>
      <c r="E125" s="425" t="s">
        <v>1753</v>
      </c>
      <c r="F125" s="425" t="s">
        <v>240</v>
      </c>
      <c r="G125" s="425" t="s">
        <v>2590</v>
      </c>
      <c r="H125" s="425" t="s">
        <v>82</v>
      </c>
      <c r="I125" s="425" t="s">
        <v>1005</v>
      </c>
      <c r="J125" t="s">
        <v>1</v>
      </c>
      <c r="K125" s="425" t="s">
        <v>2902</v>
      </c>
      <c r="AB125" s="75"/>
      <c r="AC125" t="s">
        <v>2</v>
      </c>
      <c r="AD125" s="74"/>
      <c r="AE125" s="668"/>
      <c r="AF125" s="668"/>
      <c r="AG125" s="668"/>
      <c r="AH125" s="668"/>
      <c r="AI125" s="668"/>
    </row>
    <row r="126" spans="1:35">
      <c r="D126" t="s">
        <v>165</v>
      </c>
      <c r="E126" s="425" t="s">
        <v>1753</v>
      </c>
      <c r="F126" s="425" t="s">
        <v>240</v>
      </c>
      <c r="G126" s="425" t="s">
        <v>2590</v>
      </c>
      <c r="H126" s="425" t="s">
        <v>82</v>
      </c>
      <c r="I126" s="425" t="s">
        <v>1005</v>
      </c>
      <c r="J126" t="s">
        <v>1</v>
      </c>
      <c r="K126" s="425" t="s">
        <v>2902</v>
      </c>
      <c r="AB126" s="75"/>
      <c r="AC126" t="s">
        <v>2</v>
      </c>
      <c r="AD126" s="74"/>
      <c r="AE126" s="668"/>
      <c r="AF126" s="668"/>
      <c r="AG126" s="668"/>
      <c r="AH126" s="668"/>
      <c r="AI126" s="668"/>
    </row>
    <row r="128" spans="1:35" s="1" customFormat="1" ht="13.8">
      <c r="A128" s="64"/>
      <c r="B128" s="72" t="s">
        <v>10</v>
      </c>
    </row>
    <row r="130" spans="4:35">
      <c r="D130" t="s">
        <v>165</v>
      </c>
      <c r="E130" s="425" t="s">
        <v>1753</v>
      </c>
      <c r="F130" s="425" t="s">
        <v>240</v>
      </c>
      <c r="G130" s="425" t="s">
        <v>2590</v>
      </c>
      <c r="H130" s="425" t="s">
        <v>82</v>
      </c>
      <c r="I130" t="s">
        <v>2938</v>
      </c>
      <c r="J130" t="s">
        <v>1</v>
      </c>
      <c r="K130" t="s">
        <v>2525</v>
      </c>
      <c r="AB130" s="75"/>
      <c r="AC130" t="s">
        <v>2</v>
      </c>
      <c r="AD130" s="74"/>
      <c r="AE130" s="668"/>
      <c r="AF130" s="668"/>
      <c r="AG130" s="668"/>
      <c r="AH130" s="668"/>
      <c r="AI130" s="668"/>
    </row>
    <row r="131" spans="4:35">
      <c r="D131" t="s">
        <v>165</v>
      </c>
      <c r="E131" s="425" t="s">
        <v>1753</v>
      </c>
      <c r="F131" s="425" t="s">
        <v>240</v>
      </c>
      <c r="G131" s="425" t="s">
        <v>2590</v>
      </c>
      <c r="H131" s="425" t="s">
        <v>82</v>
      </c>
      <c r="I131" s="425" t="s">
        <v>2938</v>
      </c>
      <c r="J131" t="s">
        <v>1</v>
      </c>
      <c r="K131" s="425" t="s">
        <v>2525</v>
      </c>
      <c r="AB131" s="75"/>
      <c r="AC131" t="s">
        <v>2</v>
      </c>
      <c r="AD131" s="74"/>
      <c r="AE131" s="668"/>
      <c r="AF131" s="668"/>
      <c r="AG131" s="668"/>
      <c r="AH131" s="668"/>
      <c r="AI131" s="668"/>
    </row>
    <row r="132" spans="4:35">
      <c r="D132" t="s">
        <v>165</v>
      </c>
      <c r="E132" s="425" t="s">
        <v>1753</v>
      </c>
      <c r="F132" s="425" t="s">
        <v>240</v>
      </c>
      <c r="G132" s="425" t="s">
        <v>2590</v>
      </c>
      <c r="H132" s="425" t="s">
        <v>82</v>
      </c>
      <c r="I132" s="425" t="s">
        <v>2938</v>
      </c>
      <c r="J132" t="s">
        <v>1</v>
      </c>
      <c r="K132" s="425" t="s">
        <v>2525</v>
      </c>
      <c r="AB132" s="75"/>
      <c r="AC132" t="s">
        <v>2</v>
      </c>
      <c r="AD132" s="74"/>
      <c r="AE132" s="668"/>
      <c r="AF132" s="668"/>
      <c r="AG132" s="668"/>
      <c r="AH132" s="668"/>
      <c r="AI132" s="668"/>
    </row>
    <row r="133" spans="4:35">
      <c r="D133" t="s">
        <v>165</v>
      </c>
      <c r="E133" s="425" t="s">
        <v>1753</v>
      </c>
      <c r="F133" s="425" t="s">
        <v>240</v>
      </c>
      <c r="G133" s="425" t="s">
        <v>2590</v>
      </c>
      <c r="H133" s="425" t="s">
        <v>82</v>
      </c>
      <c r="I133" s="425" t="s">
        <v>2938</v>
      </c>
      <c r="J133" t="s">
        <v>1</v>
      </c>
      <c r="K133" s="425" t="s">
        <v>2525</v>
      </c>
      <c r="AB133" s="75"/>
      <c r="AC133" t="s">
        <v>2</v>
      </c>
      <c r="AD133" s="74"/>
      <c r="AE133" s="668"/>
      <c r="AF133" s="668"/>
      <c r="AG133" s="668"/>
      <c r="AH133" s="668"/>
      <c r="AI133" s="668"/>
    </row>
    <row r="134" spans="4:35">
      <c r="D134" t="s">
        <v>165</v>
      </c>
      <c r="E134" s="425" t="s">
        <v>1753</v>
      </c>
      <c r="F134" s="425" t="s">
        <v>240</v>
      </c>
      <c r="G134" s="425" t="s">
        <v>2590</v>
      </c>
      <c r="H134" s="425" t="s">
        <v>82</v>
      </c>
      <c r="I134" s="425" t="s">
        <v>2938</v>
      </c>
      <c r="J134" t="s">
        <v>1</v>
      </c>
      <c r="K134" s="425" t="s">
        <v>2525</v>
      </c>
      <c r="AB134" s="75"/>
      <c r="AC134" t="s">
        <v>2</v>
      </c>
      <c r="AD134" s="74"/>
      <c r="AE134" s="668"/>
      <c r="AF134" s="668"/>
      <c r="AG134" s="668"/>
      <c r="AH134" s="668"/>
      <c r="AI134" s="668"/>
    </row>
    <row r="135" spans="4:35">
      <c r="D135" t="s">
        <v>165</v>
      </c>
      <c r="E135" s="425" t="s">
        <v>1753</v>
      </c>
      <c r="F135" s="425" t="s">
        <v>240</v>
      </c>
      <c r="G135" s="425" t="s">
        <v>2590</v>
      </c>
      <c r="H135" s="425" t="s">
        <v>82</v>
      </c>
      <c r="I135" s="425" t="s">
        <v>2938</v>
      </c>
      <c r="J135" t="s">
        <v>1</v>
      </c>
      <c r="K135" s="425" t="s">
        <v>2525</v>
      </c>
      <c r="AB135" s="75"/>
      <c r="AC135" t="s">
        <v>2</v>
      </c>
      <c r="AD135" s="74"/>
      <c r="AE135" s="668"/>
      <c r="AF135" s="668"/>
      <c r="AG135" s="668"/>
      <c r="AH135" s="668"/>
      <c r="AI135" s="668"/>
    </row>
    <row r="136" spans="4:35">
      <c r="D136" t="s">
        <v>165</v>
      </c>
      <c r="E136" s="425" t="s">
        <v>1753</v>
      </c>
      <c r="F136" s="425" t="s">
        <v>240</v>
      </c>
      <c r="G136" s="425" t="s">
        <v>2590</v>
      </c>
      <c r="H136" s="425" t="s">
        <v>82</v>
      </c>
      <c r="I136" s="425" t="s">
        <v>2938</v>
      </c>
      <c r="J136" t="s">
        <v>1</v>
      </c>
      <c r="K136" s="425" t="s">
        <v>2525</v>
      </c>
      <c r="AB136" s="75"/>
      <c r="AC136" t="s">
        <v>2</v>
      </c>
      <c r="AD136" s="74"/>
      <c r="AE136" s="668"/>
      <c r="AF136" s="668"/>
      <c r="AG136" s="668"/>
      <c r="AH136" s="668"/>
      <c r="AI136" s="668"/>
    </row>
    <row r="137" spans="4:35">
      <c r="D137" t="s">
        <v>165</v>
      </c>
      <c r="E137" s="425" t="s">
        <v>1753</v>
      </c>
      <c r="F137" s="425" t="s">
        <v>240</v>
      </c>
      <c r="G137" s="425" t="s">
        <v>2590</v>
      </c>
      <c r="H137" s="425" t="s">
        <v>82</v>
      </c>
      <c r="I137" s="425" t="s">
        <v>2938</v>
      </c>
      <c r="J137" t="s">
        <v>1</v>
      </c>
      <c r="K137" s="425" t="s">
        <v>2525</v>
      </c>
      <c r="AB137" s="75"/>
      <c r="AC137" t="s">
        <v>2</v>
      </c>
      <c r="AD137" s="74"/>
      <c r="AE137" s="668"/>
      <c r="AF137" s="668"/>
      <c r="AG137" s="668"/>
      <c r="AH137" s="668"/>
      <c r="AI137" s="668"/>
    </row>
    <row r="138" spans="4:35">
      <c r="D138" t="s">
        <v>165</v>
      </c>
      <c r="E138" s="425" t="s">
        <v>1753</v>
      </c>
      <c r="F138" s="425" t="s">
        <v>240</v>
      </c>
      <c r="G138" s="425" t="s">
        <v>2590</v>
      </c>
      <c r="H138" s="425" t="s">
        <v>82</v>
      </c>
      <c r="I138" s="425" t="s">
        <v>2938</v>
      </c>
      <c r="J138" t="s">
        <v>1</v>
      </c>
      <c r="K138" s="425" t="s">
        <v>2525</v>
      </c>
      <c r="AB138" s="75"/>
      <c r="AC138" t="s">
        <v>2</v>
      </c>
      <c r="AD138" s="74"/>
      <c r="AE138" s="668"/>
      <c r="AF138" s="668"/>
      <c r="AG138" s="668"/>
      <c r="AH138" s="668"/>
      <c r="AI138" s="668"/>
    </row>
    <row r="139" spans="4:35">
      <c r="D139" t="s">
        <v>165</v>
      </c>
      <c r="E139" s="425" t="s">
        <v>1753</v>
      </c>
      <c r="F139" s="425" t="s">
        <v>240</v>
      </c>
      <c r="G139" s="425" t="s">
        <v>2590</v>
      </c>
      <c r="H139" s="425" t="s">
        <v>82</v>
      </c>
      <c r="I139" s="425" t="s">
        <v>2938</v>
      </c>
      <c r="J139" t="s">
        <v>1</v>
      </c>
      <c r="K139" s="425" t="s">
        <v>2525</v>
      </c>
      <c r="AB139" s="75"/>
      <c r="AC139" t="s">
        <v>2</v>
      </c>
      <c r="AD139" s="74"/>
      <c r="AE139" s="668"/>
      <c r="AF139" s="668"/>
      <c r="AG139" s="668"/>
      <c r="AH139" s="668"/>
      <c r="AI139" s="668"/>
    </row>
    <row r="140" spans="4:35">
      <c r="D140" t="s">
        <v>165</v>
      </c>
      <c r="E140" s="425" t="s">
        <v>1753</v>
      </c>
      <c r="F140" s="425" t="s">
        <v>240</v>
      </c>
      <c r="G140" s="425" t="s">
        <v>2590</v>
      </c>
      <c r="H140" s="425" t="s">
        <v>82</v>
      </c>
      <c r="I140" s="425" t="s">
        <v>2938</v>
      </c>
      <c r="J140" t="s">
        <v>1</v>
      </c>
      <c r="K140" s="425" t="s">
        <v>2525</v>
      </c>
      <c r="AB140" s="75"/>
      <c r="AC140" t="s">
        <v>2</v>
      </c>
      <c r="AD140" s="74"/>
      <c r="AE140" s="668"/>
      <c r="AF140" s="668"/>
      <c r="AG140" s="668"/>
      <c r="AH140" s="668"/>
      <c r="AI140" s="668"/>
    </row>
    <row r="141" spans="4:35">
      <c r="D141" t="s">
        <v>165</v>
      </c>
      <c r="E141" s="425" t="s">
        <v>1753</v>
      </c>
      <c r="F141" s="425" t="s">
        <v>240</v>
      </c>
      <c r="G141" s="425" t="s">
        <v>2590</v>
      </c>
      <c r="H141" s="425" t="s">
        <v>82</v>
      </c>
      <c r="I141" s="425" t="s">
        <v>2938</v>
      </c>
      <c r="J141" t="s">
        <v>1</v>
      </c>
      <c r="K141" s="425" t="s">
        <v>2525</v>
      </c>
      <c r="AB141" s="75"/>
      <c r="AC141" t="s">
        <v>2</v>
      </c>
      <c r="AD141" s="74"/>
      <c r="AE141" s="668"/>
      <c r="AF141" s="668"/>
      <c r="AG141" s="668"/>
      <c r="AH141" s="668"/>
      <c r="AI141" s="668"/>
    </row>
    <row r="142" spans="4:35">
      <c r="D142" t="s">
        <v>165</v>
      </c>
      <c r="E142" s="425" t="s">
        <v>1753</v>
      </c>
      <c r="F142" s="425" t="s">
        <v>240</v>
      </c>
      <c r="G142" s="425" t="s">
        <v>2590</v>
      </c>
      <c r="H142" s="425" t="s">
        <v>82</v>
      </c>
      <c r="I142" s="425" t="s">
        <v>2938</v>
      </c>
      <c r="J142" t="s">
        <v>1</v>
      </c>
      <c r="K142" s="425" t="s">
        <v>2525</v>
      </c>
      <c r="AB142" s="75"/>
      <c r="AC142" t="s">
        <v>2</v>
      </c>
      <c r="AD142" s="74"/>
      <c r="AE142" s="668"/>
      <c r="AF142" s="668"/>
      <c r="AG142" s="668"/>
      <c r="AH142" s="668"/>
      <c r="AI142" s="668"/>
    </row>
    <row r="143" spans="4:35">
      <c r="D143" t="s">
        <v>165</v>
      </c>
      <c r="E143" s="425" t="s">
        <v>1753</v>
      </c>
      <c r="F143" s="425" t="s">
        <v>240</v>
      </c>
      <c r="G143" s="425" t="s">
        <v>2590</v>
      </c>
      <c r="H143" s="425" t="s">
        <v>82</v>
      </c>
      <c r="I143" s="425" t="s">
        <v>2938</v>
      </c>
      <c r="J143" t="s">
        <v>1</v>
      </c>
      <c r="K143" s="425" t="s">
        <v>2525</v>
      </c>
      <c r="AB143" s="75"/>
      <c r="AC143" t="s">
        <v>2</v>
      </c>
      <c r="AD143" s="74"/>
      <c r="AE143" s="668"/>
      <c r="AF143" s="668"/>
      <c r="AG143" s="668"/>
      <c r="AH143" s="668"/>
      <c r="AI143" s="668"/>
    </row>
    <row r="144" spans="4:35">
      <c r="D144" t="s">
        <v>165</v>
      </c>
      <c r="E144" s="425" t="s">
        <v>1753</v>
      </c>
      <c r="F144" s="425" t="s">
        <v>240</v>
      </c>
      <c r="G144" s="425" t="s">
        <v>2590</v>
      </c>
      <c r="H144" s="425" t="s">
        <v>82</v>
      </c>
      <c r="I144" s="425" t="s">
        <v>2938</v>
      </c>
      <c r="J144" t="s">
        <v>1</v>
      </c>
      <c r="K144" s="425" t="s">
        <v>2525</v>
      </c>
      <c r="AB144" s="75"/>
      <c r="AC144" t="s">
        <v>2</v>
      </c>
      <c r="AD144" s="74"/>
      <c r="AE144" s="668"/>
      <c r="AF144" s="668"/>
      <c r="AG144" s="668"/>
      <c r="AH144" s="668"/>
      <c r="AI144" s="668"/>
    </row>
    <row r="145" spans="1:35">
      <c r="D145" t="s">
        <v>165</v>
      </c>
      <c r="E145" s="425" t="s">
        <v>1753</v>
      </c>
      <c r="F145" s="425" t="s">
        <v>240</v>
      </c>
      <c r="G145" s="425" t="s">
        <v>2590</v>
      </c>
      <c r="H145" s="425" t="s">
        <v>82</v>
      </c>
      <c r="I145" s="425" t="s">
        <v>2938</v>
      </c>
      <c r="J145" t="s">
        <v>1</v>
      </c>
      <c r="K145" s="425" t="s">
        <v>2525</v>
      </c>
      <c r="AB145" s="75"/>
      <c r="AC145" t="s">
        <v>2</v>
      </c>
      <c r="AD145" s="74"/>
      <c r="AE145" s="668"/>
      <c r="AF145" s="668"/>
      <c r="AG145" s="668"/>
      <c r="AH145" s="668"/>
      <c r="AI145" s="668"/>
    </row>
    <row r="146" spans="1:35">
      <c r="D146" t="s">
        <v>165</v>
      </c>
      <c r="E146" s="425" t="s">
        <v>1753</v>
      </c>
      <c r="F146" s="425" t="s">
        <v>240</v>
      </c>
      <c r="G146" s="425" t="s">
        <v>2590</v>
      </c>
      <c r="H146" s="425" t="s">
        <v>82</v>
      </c>
      <c r="I146" s="425" t="s">
        <v>2938</v>
      </c>
      <c r="J146" t="s">
        <v>1</v>
      </c>
      <c r="K146" s="425" t="s">
        <v>2525</v>
      </c>
      <c r="AB146" s="75"/>
      <c r="AC146" t="s">
        <v>2</v>
      </c>
      <c r="AD146" s="74"/>
      <c r="AE146" s="668"/>
      <c r="AF146" s="668"/>
      <c r="AG146" s="668"/>
      <c r="AH146" s="668"/>
      <c r="AI146" s="668"/>
    </row>
    <row r="147" spans="1:35">
      <c r="D147" t="s">
        <v>165</v>
      </c>
      <c r="E147" s="425" t="s">
        <v>1753</v>
      </c>
      <c r="F147" s="425" t="s">
        <v>240</v>
      </c>
      <c r="G147" s="425" t="s">
        <v>2590</v>
      </c>
      <c r="H147" s="425" t="s">
        <v>82</v>
      </c>
      <c r="I147" s="425" t="s">
        <v>2938</v>
      </c>
      <c r="J147" t="s">
        <v>1</v>
      </c>
      <c r="K147" s="425" t="s">
        <v>2525</v>
      </c>
      <c r="AB147" s="75"/>
      <c r="AC147" t="s">
        <v>2</v>
      </c>
      <c r="AD147" s="74"/>
      <c r="AE147" s="668"/>
      <c r="AF147" s="668"/>
      <c r="AG147" s="668"/>
      <c r="AH147" s="668"/>
      <c r="AI147" s="668"/>
    </row>
    <row r="148" spans="1:35">
      <c r="D148" t="s">
        <v>165</v>
      </c>
      <c r="E148" s="425" t="s">
        <v>1753</v>
      </c>
      <c r="F148" s="425" t="s">
        <v>240</v>
      </c>
      <c r="G148" s="425" t="s">
        <v>2590</v>
      </c>
      <c r="H148" s="425" t="s">
        <v>82</v>
      </c>
      <c r="I148" s="425" t="s">
        <v>2938</v>
      </c>
      <c r="J148" t="s">
        <v>1</v>
      </c>
      <c r="K148" s="425" t="s">
        <v>2525</v>
      </c>
      <c r="AB148" s="75"/>
      <c r="AC148" t="s">
        <v>2</v>
      </c>
      <c r="AD148" s="74"/>
      <c r="AE148" s="668"/>
      <c r="AF148" s="668"/>
      <c r="AG148" s="668"/>
      <c r="AH148" s="668"/>
      <c r="AI148" s="668"/>
    </row>
    <row r="149" spans="1:35">
      <c r="D149" t="s">
        <v>165</v>
      </c>
      <c r="E149" s="425" t="s">
        <v>1753</v>
      </c>
      <c r="F149" s="425" t="s">
        <v>240</v>
      </c>
      <c r="G149" s="425" t="s">
        <v>2590</v>
      </c>
      <c r="H149" s="425" t="s">
        <v>82</v>
      </c>
      <c r="I149" s="425" t="s">
        <v>2938</v>
      </c>
      <c r="J149" t="s">
        <v>1</v>
      </c>
      <c r="K149" s="425" t="s">
        <v>2525</v>
      </c>
      <c r="AB149" s="75"/>
      <c r="AC149" t="s">
        <v>2</v>
      </c>
      <c r="AD149" s="74"/>
      <c r="AE149" s="668"/>
      <c r="AF149" s="668"/>
      <c r="AG149" s="668"/>
      <c r="AH149" s="668"/>
      <c r="AI149" s="668"/>
    </row>
    <row r="151" spans="1:35" s="68" customFormat="1" ht="18">
      <c r="A15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0" id="{0460F1CB-DB2D-4AFF-B1B9-24BB0B57546B}">
            <xm:f>'1.5 Universal Data'!$C$8&lt;$AE$7</xm:f>
            <x14:dxf>
              <fill>
                <patternFill patternType="lightUp">
                  <bgColor theme="0"/>
                </patternFill>
              </fill>
            </x14:dxf>
          </x14:cfRule>
          <xm:sqref>AE13:AE32</xm:sqref>
        </x14:conditionalFormatting>
        <x14:conditionalFormatting xmlns:xm="http://schemas.microsoft.com/office/excel/2006/main">
          <x14:cfRule type="expression" priority="29" id="{2F14F541-1EAF-4B3C-A220-AB0D773E24E8}">
            <xm:f>'1.5 Universal Data'!$C$8&lt;$AF$7</xm:f>
            <x14:dxf>
              <fill>
                <patternFill patternType="lightUp">
                  <bgColor theme="0"/>
                </patternFill>
              </fill>
            </x14:dxf>
          </x14:cfRule>
          <xm:sqref>AF13:AF32</xm:sqref>
        </x14:conditionalFormatting>
        <x14:conditionalFormatting xmlns:xm="http://schemas.microsoft.com/office/excel/2006/main">
          <x14:cfRule type="expression" priority="28"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7" id="{99050744-5650-4109-A3BF-8222D9001697}">
            <xm:f>'1.5 Universal Data'!$C$8&lt;$AH$7</xm:f>
            <x14:dxf>
              <fill>
                <patternFill patternType="lightUp">
                  <bgColor theme="0"/>
                </patternFill>
              </fill>
            </x14:dxf>
          </x14:cfRule>
          <xm:sqref>AH13:AH32</xm:sqref>
        </x14:conditionalFormatting>
        <x14:conditionalFormatting xmlns:xm="http://schemas.microsoft.com/office/excel/2006/main">
          <x14:cfRule type="expression" priority="26" id="{484A5F50-F908-47FC-9E1E-EFEF312BCFF4}">
            <xm:f>'1.5 Universal Data'!$C$8&lt;$AI$7</xm:f>
            <x14:dxf>
              <fill>
                <patternFill patternType="lightUp">
                  <bgColor theme="0"/>
                </patternFill>
              </fill>
            </x14:dxf>
          </x14:cfRule>
          <xm:sqref>AI13:AI32</xm:sqref>
        </x14:conditionalFormatting>
        <x14:conditionalFormatting xmlns:xm="http://schemas.microsoft.com/office/excel/2006/main">
          <x14:cfRule type="expression" priority="25" id="{135BA948-4B59-4999-85B7-BAC95C24101E}">
            <xm:f>'1.5 Universal Data'!$C$8&lt;$AE$7</xm:f>
            <x14:dxf>
              <fill>
                <patternFill patternType="lightUp">
                  <bgColor theme="0"/>
                </patternFill>
              </fill>
            </x14:dxf>
          </x14:cfRule>
          <xm:sqref>AE36:AE55</xm:sqref>
        </x14:conditionalFormatting>
        <x14:conditionalFormatting xmlns:xm="http://schemas.microsoft.com/office/excel/2006/main">
          <x14:cfRule type="expression" priority="24" id="{D90EF51A-A498-4D1F-ACEA-1588A13CDACB}">
            <xm:f>'1.5 Universal Data'!$C$8&lt;$AF$7</xm:f>
            <x14:dxf>
              <fill>
                <patternFill patternType="lightUp">
                  <bgColor theme="0"/>
                </patternFill>
              </fill>
            </x14:dxf>
          </x14:cfRule>
          <xm:sqref>AF36:AF55</xm:sqref>
        </x14:conditionalFormatting>
        <x14:conditionalFormatting xmlns:xm="http://schemas.microsoft.com/office/excel/2006/main">
          <x14:cfRule type="expression" priority="23"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2" id="{371C4009-AD37-47FD-A6F9-E112AAB9B5CB}">
            <xm:f>'1.5 Universal Data'!$C$8&lt;$AH$7</xm:f>
            <x14:dxf>
              <fill>
                <patternFill patternType="lightUp">
                  <bgColor theme="0"/>
                </patternFill>
              </fill>
            </x14:dxf>
          </x14:cfRule>
          <xm:sqref>AH36:AH55</xm:sqref>
        </x14:conditionalFormatting>
        <x14:conditionalFormatting xmlns:xm="http://schemas.microsoft.com/office/excel/2006/main">
          <x14:cfRule type="expression" priority="21" id="{8C229E79-DC1B-4B1F-BDFC-30ACA48EABE1}">
            <xm:f>'1.5 Universal Data'!$C$8&lt;$AI$7</xm:f>
            <x14:dxf>
              <fill>
                <patternFill patternType="lightUp">
                  <bgColor theme="0"/>
                </patternFill>
              </fill>
            </x14:dxf>
          </x14:cfRule>
          <xm:sqref>AI36:AI55</xm:sqref>
        </x14:conditionalFormatting>
        <x14:conditionalFormatting xmlns:xm="http://schemas.microsoft.com/office/excel/2006/main">
          <x14:cfRule type="expression" priority="20" id="{21DB8C0A-32DB-4F2C-8DA3-65A50FA7A65F}">
            <xm:f>'1.5 Universal Data'!$C$8&lt;$AE$7</xm:f>
            <x14:dxf>
              <fill>
                <patternFill patternType="lightUp">
                  <bgColor theme="0"/>
                </patternFill>
              </fill>
            </x14:dxf>
          </x14:cfRule>
          <xm:sqref>AE59:AE78</xm:sqref>
        </x14:conditionalFormatting>
        <x14:conditionalFormatting xmlns:xm="http://schemas.microsoft.com/office/excel/2006/main">
          <x14:cfRule type="expression" priority="19" id="{86D5AD97-92A1-4FEE-98FD-F628D68DBEF4}">
            <xm:f>'1.5 Universal Data'!$C$8&lt;$AF$7</xm:f>
            <x14:dxf>
              <fill>
                <patternFill patternType="lightUp">
                  <bgColor theme="0"/>
                </patternFill>
              </fill>
            </x14:dxf>
          </x14:cfRule>
          <xm:sqref>AF59:AF78</xm:sqref>
        </x14:conditionalFormatting>
        <x14:conditionalFormatting xmlns:xm="http://schemas.microsoft.com/office/excel/2006/main">
          <x14:cfRule type="expression" priority="18"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7" id="{DA3864D2-7EB3-4389-94D7-AD5009E13C51}">
            <xm:f>'1.5 Universal Data'!$C$8&lt;$AH$7</xm:f>
            <x14:dxf>
              <fill>
                <patternFill patternType="lightUp">
                  <bgColor theme="0"/>
                </patternFill>
              </fill>
            </x14:dxf>
          </x14:cfRule>
          <xm:sqref>AH59:AH78</xm:sqref>
        </x14:conditionalFormatting>
        <x14:conditionalFormatting xmlns:xm="http://schemas.microsoft.com/office/excel/2006/main">
          <x14:cfRule type="expression" priority="16" id="{DE8A983B-A1FF-4CB0-A8EE-B4A7CFC1B61B}">
            <xm:f>'1.5 Universal Data'!$C$8&lt;$AI$7</xm:f>
            <x14:dxf>
              <fill>
                <patternFill patternType="lightUp">
                  <bgColor theme="0"/>
                </patternFill>
              </fill>
            </x14:dxf>
          </x14:cfRule>
          <xm:sqref>AI59:AI78</xm:sqref>
        </x14:conditionalFormatting>
        <x14:conditionalFormatting xmlns:xm="http://schemas.microsoft.com/office/excel/2006/main">
          <x14:cfRule type="expression" priority="15" id="{67AC2AB3-AAE2-4BB1-BE91-ADF9AFA1DDDD}">
            <xm:f>'1.5 Universal Data'!$C$8&lt;$AE$7</xm:f>
            <x14:dxf>
              <fill>
                <patternFill patternType="lightUp">
                  <bgColor theme="0"/>
                </patternFill>
              </fill>
            </x14:dxf>
          </x14:cfRule>
          <xm:sqref>AE84:AE103</xm:sqref>
        </x14:conditionalFormatting>
        <x14:conditionalFormatting xmlns:xm="http://schemas.microsoft.com/office/excel/2006/main">
          <x14:cfRule type="expression" priority="14" id="{11FFF532-A22C-469C-8179-AF438381741E}">
            <xm:f>'1.5 Universal Data'!$C$8&lt;$AF$7</xm:f>
            <x14:dxf>
              <fill>
                <patternFill patternType="lightUp">
                  <bgColor theme="0"/>
                </patternFill>
              </fill>
            </x14:dxf>
          </x14:cfRule>
          <xm:sqref>AF84:AF103</xm:sqref>
        </x14:conditionalFormatting>
        <x14:conditionalFormatting xmlns:xm="http://schemas.microsoft.com/office/excel/2006/main">
          <x14:cfRule type="expression" priority="13"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2" id="{B597DFAC-1443-4BD9-B709-B5263AEA8914}">
            <xm:f>'1.5 Universal Data'!$C$8&lt;$AH$7</xm:f>
            <x14:dxf>
              <fill>
                <patternFill patternType="lightUp">
                  <bgColor theme="0"/>
                </patternFill>
              </fill>
            </x14:dxf>
          </x14:cfRule>
          <xm:sqref>AH84:AH103</xm:sqref>
        </x14:conditionalFormatting>
        <x14:conditionalFormatting xmlns:xm="http://schemas.microsoft.com/office/excel/2006/main">
          <x14:cfRule type="expression" priority="11" id="{084A034C-9AF6-4541-8990-7635FCC86366}">
            <xm:f>'1.5 Universal Data'!$C$8&lt;$AI$7</xm:f>
            <x14:dxf>
              <fill>
                <patternFill patternType="lightUp">
                  <bgColor theme="0"/>
                </patternFill>
              </fill>
            </x14:dxf>
          </x14:cfRule>
          <xm:sqref>AI84:AI103</xm:sqref>
        </x14:conditionalFormatting>
        <x14:conditionalFormatting xmlns:xm="http://schemas.microsoft.com/office/excel/2006/main">
          <x14:cfRule type="expression" priority="10" id="{A94E839B-F026-4F2B-A54C-32DE068BCA57}">
            <xm:f>'1.5 Universal Data'!$C$8&lt;$AE$7</xm:f>
            <x14:dxf>
              <fill>
                <patternFill patternType="lightUp">
                  <bgColor theme="0"/>
                </patternFill>
              </fill>
            </x14:dxf>
          </x14:cfRule>
          <xm:sqref>AE107:AE126</xm:sqref>
        </x14:conditionalFormatting>
        <x14:conditionalFormatting xmlns:xm="http://schemas.microsoft.com/office/excel/2006/main">
          <x14:cfRule type="expression" priority="9" id="{4EB13ABE-6A22-43F9-A7C6-BD4AF6FC9F10}">
            <xm:f>'1.5 Universal Data'!$C$8&lt;$AF$7</xm:f>
            <x14:dxf>
              <fill>
                <patternFill patternType="lightUp">
                  <bgColor theme="0"/>
                </patternFill>
              </fill>
            </x14:dxf>
          </x14:cfRule>
          <xm:sqref>AF107:AF126</xm:sqref>
        </x14:conditionalFormatting>
        <x14:conditionalFormatting xmlns:xm="http://schemas.microsoft.com/office/excel/2006/main">
          <x14:cfRule type="expression" priority="8"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7" id="{69330D9A-8A60-4FBD-9057-C5FCD014715E}">
            <xm:f>'1.5 Universal Data'!$C$8&lt;$AH$7</xm:f>
            <x14:dxf>
              <fill>
                <patternFill patternType="lightUp">
                  <bgColor theme="0"/>
                </patternFill>
              </fill>
            </x14:dxf>
          </x14:cfRule>
          <xm:sqref>AH107:AH126</xm:sqref>
        </x14:conditionalFormatting>
        <x14:conditionalFormatting xmlns:xm="http://schemas.microsoft.com/office/excel/2006/main">
          <x14:cfRule type="expression" priority="6" id="{F3E3C119-879B-4CE5-9038-99C8D5310826}">
            <xm:f>'1.5 Universal Data'!$C$8&lt;$AI$7</xm:f>
            <x14:dxf>
              <fill>
                <patternFill patternType="lightUp">
                  <bgColor theme="0"/>
                </patternFill>
              </fill>
            </x14:dxf>
          </x14:cfRule>
          <xm:sqref>AI107:AI126</xm:sqref>
        </x14:conditionalFormatting>
        <x14:conditionalFormatting xmlns:xm="http://schemas.microsoft.com/office/excel/2006/main">
          <x14:cfRule type="expression" priority="5" id="{A0C8BB05-5FCE-4709-8B5A-9C8C0D6876CE}">
            <xm:f>'1.5 Universal Data'!$C$8&lt;$AE$7</xm:f>
            <x14:dxf>
              <fill>
                <patternFill patternType="lightUp">
                  <bgColor theme="0"/>
                </patternFill>
              </fill>
            </x14:dxf>
          </x14:cfRule>
          <xm:sqref>AE130:AE149</xm:sqref>
        </x14:conditionalFormatting>
        <x14:conditionalFormatting xmlns:xm="http://schemas.microsoft.com/office/excel/2006/main">
          <x14:cfRule type="expression" priority="4" id="{D3339D1C-B703-431F-82AE-4F77ED884EB7}">
            <xm:f>'1.5 Universal Data'!$C$8&lt;$AF$7</xm:f>
            <x14:dxf>
              <fill>
                <patternFill patternType="lightUp">
                  <bgColor theme="0"/>
                </patternFill>
              </fill>
            </x14:dxf>
          </x14:cfRule>
          <xm:sqref>AF130:AF149</xm:sqref>
        </x14:conditionalFormatting>
        <x14:conditionalFormatting xmlns:xm="http://schemas.microsoft.com/office/excel/2006/main">
          <x14:cfRule type="expression" priority="3"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2" id="{B147610D-737B-4C00-8F0A-D65E8EBA9703}">
            <xm:f>'1.5 Universal Data'!$C$8&lt;$AH$7</xm:f>
            <x14:dxf>
              <fill>
                <patternFill patternType="lightUp">
                  <bgColor theme="0"/>
                </patternFill>
              </fill>
            </x14:dxf>
          </x14:cfRule>
          <xm:sqref>AH130:AH149</xm:sqref>
        </x14:conditionalFormatting>
        <x14:conditionalFormatting xmlns:xm="http://schemas.microsoft.com/office/excel/2006/main">
          <x14:cfRule type="expression" priority="1" id="{A798147F-DD50-49EF-896B-867F4C33716D}">
            <xm:f>'1.5 Universal Data'!$C$8&lt;$AI$7</xm:f>
            <x14:dxf>
              <fill>
                <patternFill patternType="lightUp">
                  <bgColor theme="0"/>
                </patternFill>
              </fill>
            </x14:dxf>
          </x14:cfRule>
          <xm:sqref>AI130:AI149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0"/>
  <sheetViews>
    <sheetView zoomScale="80" zoomScaleNormal="80" workbookViewId="0">
      <pane ySplit="8" topLeftCell="A9" activePane="bottomLeft" state="frozen"/>
      <selection activeCell="F13" sqref="F13"/>
      <selection pane="bottomLeft"/>
    </sheetView>
  </sheetViews>
  <sheetFormatPr defaultRowHeight="14.4"/>
  <cols>
    <col min="1" max="3" width="1.77734375" customWidth="1"/>
    <col min="4" max="4" width="4.77734375" customWidth="1"/>
    <col min="5" max="5" width="5" bestFit="1" customWidth="1"/>
    <col min="6" max="6" width="12.21875" style="425" bestFit="1" customWidth="1"/>
    <col min="7" max="7" width="5.44140625" style="425" bestFit="1" customWidth="1"/>
    <col min="8" max="8" width="11.21875" style="425" bestFit="1" customWidth="1"/>
    <col min="9" max="9" width="13.77734375" bestFit="1" customWidth="1"/>
    <col min="10" max="10" width="9.44140625" bestFit="1" customWidth="1"/>
    <col min="11" max="11" width="23.44140625" bestFit="1" customWidth="1"/>
    <col min="12" max="12" width="22" bestFit="1" customWidth="1"/>
    <col min="13" max="13" width="11.44140625" bestFit="1" customWidth="1"/>
    <col min="14" max="14" width="38.77734375" bestFit="1" customWidth="1"/>
    <col min="15" max="15" width="7.44140625" customWidth="1"/>
    <col min="16" max="16" width="7.21875" bestFit="1" customWidth="1"/>
    <col min="17" max="17" width="2.21875" style="425" customWidth="1"/>
    <col min="18" max="18" width="34.21875" bestFit="1" customWidth="1"/>
    <col min="19" max="28" width="1.77734375" hidden="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75</v>
      </c>
    </row>
    <row r="6" spans="1:35">
      <c r="AD6" s="425"/>
      <c r="AE6" s="1534" t="s">
        <v>107</v>
      </c>
      <c r="AF6" s="1535"/>
      <c r="AG6" s="1535"/>
      <c r="AH6" s="1535"/>
      <c r="AI6" s="1536"/>
    </row>
    <row r="7" spans="1:35" s="65" customFormat="1">
      <c r="D7" s="81" t="s">
        <v>106</v>
      </c>
      <c r="E7" s="81" t="s">
        <v>67</v>
      </c>
      <c r="F7" s="81" t="s">
        <v>2518</v>
      </c>
      <c r="G7" s="81" t="s">
        <v>1237</v>
      </c>
      <c r="H7" s="81" t="s">
        <v>2508</v>
      </c>
      <c r="I7" s="81" t="s">
        <v>105</v>
      </c>
      <c r="J7" s="81" t="s">
        <v>104</v>
      </c>
      <c r="K7" s="81" t="s">
        <v>103</v>
      </c>
      <c r="L7" s="81" t="s">
        <v>102</v>
      </c>
      <c r="M7" s="81" t="s">
        <v>101</v>
      </c>
      <c r="N7" s="81" t="s">
        <v>100</v>
      </c>
      <c r="O7" s="81" t="s">
        <v>99</v>
      </c>
      <c r="P7" s="81" t="s">
        <v>98</v>
      </c>
      <c r="Q7" s="81"/>
      <c r="R7" s="81" t="s">
        <v>70</v>
      </c>
      <c r="S7" s="81"/>
      <c r="T7" s="81"/>
      <c r="U7" s="81"/>
      <c r="V7" s="81"/>
      <c r="W7" s="81"/>
      <c r="X7" s="81"/>
      <c r="Y7" s="81"/>
      <c r="Z7" s="81"/>
      <c r="AA7" s="81"/>
      <c r="AB7" s="81"/>
      <c r="AC7" s="65" t="s">
        <v>4</v>
      </c>
      <c r="AE7" s="78">
        <v>2022</v>
      </c>
      <c r="AF7" s="77">
        <v>2023</v>
      </c>
      <c r="AG7" s="77">
        <v>2024</v>
      </c>
      <c r="AH7" s="77">
        <v>2025</v>
      </c>
      <c r="AI7" s="76">
        <v>2026</v>
      </c>
    </row>
    <row r="8" spans="1:35">
      <c r="S8" s="65"/>
      <c r="T8" s="65"/>
      <c r="U8" s="65"/>
      <c r="V8" s="65"/>
    </row>
    <row r="9" spans="1:35" s="1" customFormat="1" ht="17.399999999999999">
      <c r="A9" s="2" t="s">
        <v>82</v>
      </c>
      <c r="B9" s="2"/>
    </row>
    <row r="11" spans="1:35" s="1" customFormat="1" ht="13.8">
      <c r="A11" s="64"/>
      <c r="B11" s="72" t="s">
        <v>2528</v>
      </c>
    </row>
    <row r="13" spans="1:35">
      <c r="D13" t="s">
        <v>76</v>
      </c>
      <c r="E13" t="s">
        <v>67</v>
      </c>
      <c r="F13" s="425" t="s">
        <v>240</v>
      </c>
      <c r="G13" s="425" t="s">
        <v>2590</v>
      </c>
      <c r="H13" s="425" t="s">
        <v>11</v>
      </c>
      <c r="I13" t="s">
        <v>1005</v>
      </c>
      <c r="J13" t="s">
        <v>1</v>
      </c>
      <c r="K13" t="s">
        <v>2903</v>
      </c>
      <c r="L13" s="425" t="s">
        <v>2903</v>
      </c>
      <c r="M13" s="426" t="s">
        <v>1010</v>
      </c>
      <c r="N13" s="425" t="s">
        <v>80</v>
      </c>
      <c r="O13" s="426" t="s">
        <v>1010</v>
      </c>
      <c r="P13" t="s">
        <v>205</v>
      </c>
      <c r="R13" s="425" t="s">
        <v>2943</v>
      </c>
      <c r="S13" s="71"/>
      <c r="T13" s="71"/>
      <c r="U13" s="71"/>
      <c r="V13" s="71"/>
      <c r="AC13" t="s">
        <v>2</v>
      </c>
      <c r="AD13" s="74"/>
      <c r="AE13" s="668"/>
      <c r="AF13" s="668"/>
      <c r="AG13" s="668"/>
      <c r="AH13" s="668"/>
      <c r="AI13" s="668"/>
    </row>
    <row r="14" spans="1:35">
      <c r="D14" t="s">
        <v>76</v>
      </c>
      <c r="E14" t="s">
        <v>67</v>
      </c>
      <c r="F14" s="425" t="s">
        <v>240</v>
      </c>
      <c r="G14" s="425" t="s">
        <v>2590</v>
      </c>
      <c r="H14" s="425" t="s">
        <v>11</v>
      </c>
      <c r="I14" s="425" t="s">
        <v>1005</v>
      </c>
      <c r="J14" t="s">
        <v>1</v>
      </c>
      <c r="K14" s="425" t="s">
        <v>2903</v>
      </c>
      <c r="L14" s="425" t="s">
        <v>2903</v>
      </c>
      <c r="M14" s="426" t="s">
        <v>1010</v>
      </c>
      <c r="N14" s="425" t="s">
        <v>80</v>
      </c>
      <c r="O14" s="426" t="s">
        <v>1010</v>
      </c>
      <c r="P14" s="425" t="s">
        <v>205</v>
      </c>
      <c r="R14" s="425" t="s">
        <v>2944</v>
      </c>
      <c r="S14" s="71"/>
      <c r="T14" s="71"/>
      <c r="U14" s="71"/>
      <c r="V14" s="71"/>
      <c r="AC14" t="s">
        <v>2</v>
      </c>
      <c r="AD14" s="74"/>
      <c r="AE14" s="668"/>
      <c r="AF14" s="668"/>
      <c r="AG14" s="668"/>
      <c r="AH14" s="668"/>
      <c r="AI14" s="668"/>
    </row>
    <row r="15" spans="1:35">
      <c r="D15" t="s">
        <v>76</v>
      </c>
      <c r="E15" t="s">
        <v>67</v>
      </c>
      <c r="F15" s="425" t="s">
        <v>240</v>
      </c>
      <c r="G15" s="425" t="s">
        <v>2590</v>
      </c>
      <c r="H15" s="425" t="s">
        <v>11</v>
      </c>
      <c r="I15" s="425" t="s">
        <v>1005</v>
      </c>
      <c r="J15" t="s">
        <v>1</v>
      </c>
      <c r="K15" s="425" t="s">
        <v>2903</v>
      </c>
      <c r="L15" s="425" t="s">
        <v>2903</v>
      </c>
      <c r="M15" s="426" t="s">
        <v>1010</v>
      </c>
      <c r="N15" s="425" t="s">
        <v>80</v>
      </c>
      <c r="O15" s="426" t="s">
        <v>1010</v>
      </c>
      <c r="P15" s="425" t="s">
        <v>205</v>
      </c>
      <c r="R15" s="425" t="s">
        <v>2945</v>
      </c>
      <c r="S15" s="71"/>
      <c r="T15" s="71"/>
      <c r="U15" s="71"/>
      <c r="V15" s="71"/>
      <c r="AC15" t="s">
        <v>2</v>
      </c>
      <c r="AD15" s="74"/>
      <c r="AE15" s="668"/>
      <c r="AF15" s="668"/>
      <c r="AG15" s="668"/>
      <c r="AH15" s="668"/>
      <c r="AI15" s="668"/>
    </row>
    <row r="16" spans="1:35">
      <c r="D16" t="s">
        <v>76</v>
      </c>
      <c r="E16" t="s">
        <v>67</v>
      </c>
      <c r="F16" s="425" t="s">
        <v>240</v>
      </c>
      <c r="G16" s="425" t="s">
        <v>2590</v>
      </c>
      <c r="H16" s="425" t="s">
        <v>11</v>
      </c>
      <c r="I16" s="425" t="s">
        <v>1005</v>
      </c>
      <c r="J16" t="s">
        <v>1</v>
      </c>
      <c r="K16" s="425" t="s">
        <v>2903</v>
      </c>
      <c r="L16" s="425" t="s">
        <v>2903</v>
      </c>
      <c r="M16" s="426" t="s">
        <v>1010</v>
      </c>
      <c r="N16" s="425" t="s">
        <v>80</v>
      </c>
      <c r="O16" s="426" t="s">
        <v>1010</v>
      </c>
      <c r="P16" s="425" t="s">
        <v>205</v>
      </c>
      <c r="R16" s="425" t="s">
        <v>2946</v>
      </c>
      <c r="S16" s="71"/>
      <c r="T16" s="71"/>
      <c r="U16" s="71"/>
      <c r="V16" s="71"/>
      <c r="AC16" t="s">
        <v>2</v>
      </c>
      <c r="AD16" s="74"/>
      <c r="AE16" s="668"/>
      <c r="AF16" s="668"/>
      <c r="AG16" s="668"/>
      <c r="AH16" s="668"/>
      <c r="AI16" s="668"/>
    </row>
    <row r="17" spans="1:35">
      <c r="D17" t="s">
        <v>76</v>
      </c>
      <c r="E17" t="s">
        <v>67</v>
      </c>
      <c r="F17" s="425" t="s">
        <v>240</v>
      </c>
      <c r="G17" s="425" t="s">
        <v>2590</v>
      </c>
      <c r="H17" s="425" t="s">
        <v>11</v>
      </c>
      <c r="I17" s="425" t="s">
        <v>1005</v>
      </c>
      <c r="J17" t="s">
        <v>1</v>
      </c>
      <c r="K17" s="425" t="s">
        <v>2903</v>
      </c>
      <c r="L17" s="425" t="s">
        <v>2903</v>
      </c>
      <c r="M17" s="426" t="s">
        <v>1010</v>
      </c>
      <c r="N17" s="425" t="s">
        <v>79</v>
      </c>
      <c r="O17" s="426" t="s">
        <v>1010</v>
      </c>
      <c r="P17" s="425" t="s">
        <v>205</v>
      </c>
      <c r="R17" s="425" t="s">
        <v>2947</v>
      </c>
      <c r="S17" s="71"/>
      <c r="T17" s="71"/>
      <c r="U17" s="71"/>
      <c r="V17" s="71"/>
      <c r="AC17" t="s">
        <v>2</v>
      </c>
      <c r="AD17" s="74"/>
      <c r="AE17" s="668"/>
      <c r="AF17" s="668"/>
      <c r="AG17" s="668"/>
      <c r="AH17" s="668"/>
      <c r="AI17" s="668"/>
    </row>
    <row r="18" spans="1:35">
      <c r="D18" t="s">
        <v>76</v>
      </c>
      <c r="E18" t="s">
        <v>67</v>
      </c>
      <c r="F18" s="425" t="s">
        <v>240</v>
      </c>
      <c r="G18" s="425" t="s">
        <v>2590</v>
      </c>
      <c r="H18" s="425" t="s">
        <v>11</v>
      </c>
      <c r="I18" s="425" t="s">
        <v>1005</v>
      </c>
      <c r="J18" t="s">
        <v>1</v>
      </c>
      <c r="K18" s="425" t="s">
        <v>2903</v>
      </c>
      <c r="L18" s="425" t="s">
        <v>2903</v>
      </c>
      <c r="M18" s="426" t="s">
        <v>1010</v>
      </c>
      <c r="N18" s="425" t="s">
        <v>79</v>
      </c>
      <c r="O18" s="426" t="s">
        <v>1010</v>
      </c>
      <c r="P18" s="425" t="s">
        <v>205</v>
      </c>
      <c r="R18" s="425" t="s">
        <v>2948</v>
      </c>
      <c r="S18" s="71"/>
      <c r="T18" s="71"/>
      <c r="U18" s="71"/>
      <c r="V18" s="71"/>
      <c r="AC18" t="s">
        <v>2</v>
      </c>
      <c r="AD18" s="74"/>
      <c r="AE18" s="668"/>
      <c r="AF18" s="668"/>
      <c r="AG18" s="668"/>
      <c r="AH18" s="668"/>
      <c r="AI18" s="668"/>
    </row>
    <row r="19" spans="1:35">
      <c r="D19" t="s">
        <v>76</v>
      </c>
      <c r="E19" t="s">
        <v>67</v>
      </c>
      <c r="F19" s="425" t="s">
        <v>240</v>
      </c>
      <c r="G19" s="425" t="s">
        <v>2590</v>
      </c>
      <c r="H19" s="425" t="s">
        <v>11</v>
      </c>
      <c r="I19" s="425" t="s">
        <v>1005</v>
      </c>
      <c r="J19" t="s">
        <v>1</v>
      </c>
      <c r="K19" s="425" t="s">
        <v>2903</v>
      </c>
      <c r="L19" s="425" t="s">
        <v>2903</v>
      </c>
      <c r="M19" s="426" t="s">
        <v>1010</v>
      </c>
      <c r="N19" s="425" t="s">
        <v>79</v>
      </c>
      <c r="O19" s="426" t="s">
        <v>1010</v>
      </c>
      <c r="P19" s="425" t="s">
        <v>205</v>
      </c>
      <c r="R19" s="425" t="s">
        <v>2949</v>
      </c>
      <c r="S19" s="71"/>
      <c r="T19" s="71"/>
      <c r="U19" s="71"/>
      <c r="V19" s="71"/>
      <c r="AC19" t="s">
        <v>2</v>
      </c>
      <c r="AD19" s="74"/>
      <c r="AE19" s="668"/>
      <c r="AF19" s="668"/>
      <c r="AG19" s="668"/>
      <c r="AH19" s="668"/>
      <c r="AI19" s="668"/>
    </row>
    <row r="20" spans="1:35">
      <c r="D20" t="s">
        <v>76</v>
      </c>
      <c r="E20" t="s">
        <v>67</v>
      </c>
      <c r="F20" s="425" t="s">
        <v>240</v>
      </c>
      <c r="G20" s="425" t="s">
        <v>2590</v>
      </c>
      <c r="H20" s="425" t="s">
        <v>11</v>
      </c>
      <c r="I20" s="425" t="s">
        <v>1005</v>
      </c>
      <c r="J20" t="s">
        <v>1</v>
      </c>
      <c r="K20" s="425" t="s">
        <v>2903</v>
      </c>
      <c r="L20" s="425" t="s">
        <v>2903</v>
      </c>
      <c r="M20" s="426" t="s">
        <v>1010</v>
      </c>
      <c r="N20" s="425" t="s">
        <v>78</v>
      </c>
      <c r="O20" s="426" t="s">
        <v>1010</v>
      </c>
      <c r="P20" s="425" t="s">
        <v>205</v>
      </c>
      <c r="R20" s="425"/>
      <c r="S20" s="71"/>
      <c r="T20" s="71"/>
      <c r="U20" s="71"/>
      <c r="V20" s="71"/>
      <c r="AC20" t="s">
        <v>2</v>
      </c>
      <c r="AD20" s="74"/>
      <c r="AE20" s="668"/>
      <c r="AF20" s="668"/>
      <c r="AG20" s="668"/>
      <c r="AH20" s="668"/>
      <c r="AI20" s="668"/>
    </row>
    <row r="21" spans="1:35">
      <c r="D21" t="s">
        <v>76</v>
      </c>
      <c r="E21" t="s">
        <v>67</v>
      </c>
      <c r="F21" s="425" t="s">
        <v>240</v>
      </c>
      <c r="G21" s="425" t="s">
        <v>2590</v>
      </c>
      <c r="H21" s="425" t="s">
        <v>11</v>
      </c>
      <c r="I21" s="425" t="s">
        <v>1005</v>
      </c>
      <c r="J21" t="s">
        <v>1</v>
      </c>
      <c r="K21" s="425" t="s">
        <v>2903</v>
      </c>
      <c r="L21" s="425" t="s">
        <v>2903</v>
      </c>
      <c r="M21" s="426" t="s">
        <v>1010</v>
      </c>
      <c r="N21" s="425" t="s">
        <v>77</v>
      </c>
      <c r="O21" s="426" t="s">
        <v>1010</v>
      </c>
      <c r="P21" s="425" t="s">
        <v>205</v>
      </c>
      <c r="R21" s="425"/>
      <c r="S21" s="71"/>
      <c r="T21" s="71"/>
      <c r="U21" s="71"/>
      <c r="V21" s="71"/>
      <c r="AC21" t="s">
        <v>2</v>
      </c>
      <c r="AD21" s="74"/>
      <c r="AE21" s="668"/>
      <c r="AF21" s="668"/>
      <c r="AG21" s="668"/>
      <c r="AH21" s="668"/>
      <c r="AI21" s="668"/>
    </row>
    <row r="22" spans="1:35">
      <c r="D22" t="s">
        <v>76</v>
      </c>
      <c r="E22" t="s">
        <v>67</v>
      </c>
      <c r="F22" s="425" t="s">
        <v>240</v>
      </c>
      <c r="G22" s="425" t="s">
        <v>2590</v>
      </c>
      <c r="H22" s="425" t="s">
        <v>11</v>
      </c>
      <c r="I22" s="425" t="s">
        <v>1005</v>
      </c>
      <c r="J22" t="s">
        <v>1</v>
      </c>
      <c r="K22" s="425" t="s">
        <v>2903</v>
      </c>
      <c r="L22" s="425" t="s">
        <v>2903</v>
      </c>
      <c r="M22" s="426" t="s">
        <v>1010</v>
      </c>
      <c r="O22" s="426" t="s">
        <v>1010</v>
      </c>
      <c r="P22" s="425" t="s">
        <v>205</v>
      </c>
      <c r="R22" s="425"/>
      <c r="S22" s="71"/>
      <c r="T22" s="71"/>
      <c r="U22" s="71"/>
      <c r="V22" s="71"/>
      <c r="AC22" t="s">
        <v>2</v>
      </c>
      <c r="AD22" s="74"/>
      <c r="AE22" s="73"/>
      <c r="AF22" s="73"/>
      <c r="AG22" s="73"/>
      <c r="AH22" s="73"/>
      <c r="AI22" s="73"/>
    </row>
    <row r="23" spans="1:35">
      <c r="D23" t="s">
        <v>76</v>
      </c>
      <c r="E23" t="s">
        <v>67</v>
      </c>
      <c r="F23" s="425" t="s">
        <v>240</v>
      </c>
      <c r="G23" s="425" t="s">
        <v>2590</v>
      </c>
      <c r="H23" s="425" t="s">
        <v>11</v>
      </c>
      <c r="I23" s="425" t="s">
        <v>1005</v>
      </c>
      <c r="J23" t="s">
        <v>1</v>
      </c>
      <c r="K23" s="425" t="s">
        <v>2903</v>
      </c>
      <c r="L23" s="425" t="s">
        <v>2903</v>
      </c>
      <c r="M23" s="426" t="s">
        <v>1010</v>
      </c>
      <c r="O23" s="426" t="s">
        <v>1010</v>
      </c>
      <c r="P23" s="425" t="s">
        <v>205</v>
      </c>
      <c r="R23" s="425"/>
      <c r="S23" s="71"/>
      <c r="T23" s="71"/>
      <c r="U23" s="71"/>
      <c r="V23" s="71"/>
      <c r="AC23" t="s">
        <v>2</v>
      </c>
      <c r="AD23" s="74"/>
      <c r="AE23" s="73"/>
      <c r="AF23" s="73"/>
      <c r="AG23" s="73"/>
      <c r="AH23" s="73"/>
      <c r="AI23" s="73"/>
    </row>
    <row r="24" spans="1:35" s="65" customFormat="1">
      <c r="D24" t="s">
        <v>76</v>
      </c>
      <c r="E24" t="s">
        <v>67</v>
      </c>
      <c r="F24" s="425" t="s">
        <v>240</v>
      </c>
      <c r="G24" s="425" t="s">
        <v>2590</v>
      </c>
      <c r="H24" s="425" t="s">
        <v>11</v>
      </c>
      <c r="I24" s="425" t="s">
        <v>1005</v>
      </c>
      <c r="J24" t="s">
        <v>1</v>
      </c>
      <c r="K24" s="425" t="s">
        <v>2903</v>
      </c>
      <c r="L24" s="425" t="s">
        <v>2903</v>
      </c>
      <c r="M24" s="426" t="s">
        <v>1010</v>
      </c>
      <c r="N24"/>
      <c r="O24" s="426" t="s">
        <v>1010</v>
      </c>
      <c r="P24" s="425" t="s">
        <v>205</v>
      </c>
      <c r="Q24" s="425"/>
      <c r="R24" s="425"/>
      <c r="S24" s="71"/>
      <c r="T24" s="71"/>
      <c r="U24" s="71"/>
      <c r="V24" s="71"/>
      <c r="W24"/>
      <c r="X24"/>
      <c r="Y24"/>
      <c r="Z24"/>
      <c r="AA24"/>
      <c r="AB24"/>
      <c r="AC24" t="s">
        <v>2</v>
      </c>
      <c r="AD24" s="74"/>
      <c r="AE24" s="73"/>
      <c r="AF24" s="73"/>
      <c r="AG24" s="73"/>
      <c r="AH24" s="73"/>
      <c r="AI24" s="73"/>
    </row>
    <row r="25" spans="1:35" s="65" customFormat="1">
      <c r="D25" s="425"/>
      <c r="E25" s="425"/>
      <c r="F25" s="425"/>
      <c r="G25" s="425"/>
      <c r="H25" s="425"/>
      <c r="I25" s="425"/>
      <c r="J25" s="425"/>
      <c r="K25" s="425"/>
      <c r="L25" s="425"/>
      <c r="M25" s="425"/>
      <c r="N25" s="425"/>
      <c r="O25" s="425"/>
      <c r="P25" s="425"/>
      <c r="Q25" s="425"/>
      <c r="R25" s="71"/>
      <c r="S25" s="71"/>
      <c r="T25" s="71"/>
      <c r="U25" s="71"/>
      <c r="V25" s="71"/>
      <c r="W25" s="425"/>
      <c r="X25" s="425"/>
      <c r="Y25" s="425"/>
      <c r="Z25" s="425"/>
      <c r="AA25" s="425"/>
      <c r="AB25" s="425"/>
      <c r="AC25" s="425"/>
      <c r="AD25" s="74"/>
      <c r="AE25" s="89"/>
      <c r="AF25" s="89"/>
      <c r="AG25" s="89"/>
      <c r="AH25" s="89"/>
      <c r="AI25" s="89"/>
    </row>
    <row r="26" spans="1:35" s="1" customFormat="1" ht="13.8">
      <c r="A26" s="64"/>
      <c r="B26" s="72" t="s">
        <v>2630</v>
      </c>
    </row>
    <row r="28" spans="1:35" s="425" customFormat="1">
      <c r="D28" s="425" t="s">
        <v>76</v>
      </c>
      <c r="E28" s="425" t="s">
        <v>1753</v>
      </c>
      <c r="G28" s="425" t="s">
        <v>2590</v>
      </c>
      <c r="I28" s="425" t="s">
        <v>1005</v>
      </c>
      <c r="J28" s="425" t="s">
        <v>1</v>
      </c>
      <c r="K28" s="425" t="s">
        <v>2903</v>
      </c>
      <c r="L28" s="425" t="s">
        <v>2630</v>
      </c>
      <c r="N28" s="425" t="s">
        <v>2986</v>
      </c>
      <c r="AC28" s="425" t="s">
        <v>2</v>
      </c>
      <c r="AE28" s="1298"/>
      <c r="AF28" s="1301" t="str">
        <f>IF('1.5 Universal Data'!$C$8&lt;'5.6 Quarry_Loss'!AF7,"",AE31)</f>
        <v/>
      </c>
      <c r="AG28" s="1301" t="str">
        <f>IF('1.5 Universal Data'!$C$8&lt;'5.6 Quarry_Loss'!AG7,"",AF31)</f>
        <v/>
      </c>
      <c r="AH28" s="1301" t="str">
        <f>IF('1.5 Universal Data'!$C$8&lt;'5.6 Quarry_Loss'!AH7,"",AG31)</f>
        <v/>
      </c>
      <c r="AI28" s="1301" t="str">
        <f>IF('1.5 Universal Data'!$C$8&lt;'5.6 Quarry_Loss'!AI7,"",AH31)</f>
        <v/>
      </c>
    </row>
    <row r="29" spans="1:35" s="425" customFormat="1">
      <c r="D29" s="425" t="s">
        <v>76</v>
      </c>
      <c r="E29" s="425" t="s">
        <v>1753</v>
      </c>
      <c r="G29" s="425" t="s">
        <v>2590</v>
      </c>
      <c r="I29" s="425" t="s">
        <v>1005</v>
      </c>
      <c r="J29" s="425" t="s">
        <v>1</v>
      </c>
      <c r="K29" s="425" t="s">
        <v>2903</v>
      </c>
      <c r="L29" s="425" t="s">
        <v>2630</v>
      </c>
      <c r="N29" s="425" t="s">
        <v>2983</v>
      </c>
      <c r="AC29" s="425" t="s">
        <v>2</v>
      </c>
      <c r="AE29" s="1299"/>
      <c r="AF29" s="1300"/>
      <c r="AG29" s="1300"/>
      <c r="AH29" s="1300"/>
      <c r="AI29" s="1300"/>
    </row>
    <row r="30" spans="1:35" s="425" customFormat="1">
      <c r="D30" s="425" t="s">
        <v>76</v>
      </c>
      <c r="E30" s="425" t="s">
        <v>1753</v>
      </c>
      <c r="G30" s="425" t="s">
        <v>2590</v>
      </c>
      <c r="I30" s="425" t="s">
        <v>1005</v>
      </c>
      <c r="J30" s="425" t="s">
        <v>1</v>
      </c>
      <c r="K30" s="425" t="s">
        <v>2903</v>
      </c>
      <c r="L30" s="425" t="s">
        <v>2630</v>
      </c>
      <c r="N30" s="425" t="s">
        <v>2984</v>
      </c>
      <c r="AC30" s="425" t="s">
        <v>2</v>
      </c>
      <c r="AE30" s="1301">
        <f>-SUM(AE13:AE24)</f>
        <v>0</v>
      </c>
      <c r="AF30" s="1301">
        <f>-SUM(AF13:AF24)</f>
        <v>0</v>
      </c>
      <c r="AG30" s="1301">
        <f>-SUM(AG13:AG24)</f>
        <v>0</v>
      </c>
      <c r="AH30" s="1301">
        <f>-SUM(AH13:AH24)</f>
        <v>0</v>
      </c>
      <c r="AI30" s="1301">
        <f>-SUM(AI13:AI24)</f>
        <v>0</v>
      </c>
    </row>
    <row r="31" spans="1:35" s="425" customFormat="1">
      <c r="D31" s="425" t="s">
        <v>76</v>
      </c>
      <c r="E31" s="425" t="s">
        <v>1753</v>
      </c>
      <c r="G31" s="425" t="s">
        <v>2590</v>
      </c>
      <c r="I31" s="425" t="s">
        <v>1005</v>
      </c>
      <c r="J31" s="425" t="s">
        <v>1</v>
      </c>
      <c r="K31" s="425" t="s">
        <v>2903</v>
      </c>
      <c r="L31" s="425" t="s">
        <v>2630</v>
      </c>
      <c r="N31" s="425" t="s">
        <v>2985</v>
      </c>
      <c r="AC31" s="425" t="s">
        <v>2</v>
      </c>
      <c r="AD31" s="74"/>
      <c r="AE31" s="1301">
        <f>IF('1.5 Universal Data'!$C$8&lt;'5.6 Quarry_Loss'!AE7,"",AE28+AE29+AE30)</f>
        <v>0</v>
      </c>
      <c r="AF31" s="1301" t="str">
        <f>IF('1.5 Universal Data'!$C$8&lt;'5.6 Quarry_Loss'!AF7,"",AF28+AF29+AF30)</f>
        <v/>
      </c>
      <c r="AG31" s="1301" t="str">
        <f>IF('1.5 Universal Data'!$C$8&lt;'5.6 Quarry_Loss'!AG7,"",AG28+AG29+AG30)</f>
        <v/>
      </c>
      <c r="AH31" s="1301" t="str">
        <f>IF('1.5 Universal Data'!$C$8&lt;'5.6 Quarry_Loss'!AH7,"",AH28+AH29+AH30)</f>
        <v/>
      </c>
      <c r="AI31" s="1301" t="str">
        <f>IF('1.5 Universal Data'!$C$8&lt;'5.6 Quarry_Loss'!AI7,"",AI28+AI29+AI30)</f>
        <v/>
      </c>
    </row>
    <row r="33" spans="1:35" s="1" customFormat="1" ht="17.399999999999999">
      <c r="A33" s="2" t="s">
        <v>81</v>
      </c>
      <c r="B33" s="2"/>
    </row>
    <row r="35" spans="1:35" s="1" customFormat="1" ht="13.8">
      <c r="A35" s="64"/>
      <c r="B35" s="72" t="s">
        <v>2528</v>
      </c>
    </row>
    <row r="37" spans="1:35">
      <c r="D37" t="s">
        <v>76</v>
      </c>
      <c r="E37" t="s">
        <v>67</v>
      </c>
      <c r="F37" s="425" t="s">
        <v>240</v>
      </c>
      <c r="G37" s="425" t="s">
        <v>182</v>
      </c>
      <c r="H37" s="425" t="s">
        <v>11</v>
      </c>
      <c r="I37" s="425" t="s">
        <v>1005</v>
      </c>
      <c r="J37" t="s">
        <v>1</v>
      </c>
      <c r="K37" s="425" t="s">
        <v>2903</v>
      </c>
      <c r="L37" s="425" t="s">
        <v>2903</v>
      </c>
      <c r="M37" s="426" t="s">
        <v>1010</v>
      </c>
      <c r="N37" s="425" t="s">
        <v>80</v>
      </c>
      <c r="O37" s="426" t="s">
        <v>1010</v>
      </c>
      <c r="P37" s="425" t="s">
        <v>205</v>
      </c>
      <c r="R37" s="1290" t="s">
        <v>2943</v>
      </c>
      <c r="S37" s="71"/>
      <c r="T37" s="71"/>
      <c r="U37" s="71"/>
      <c r="V37" s="71"/>
      <c r="AC37" t="s">
        <v>3</v>
      </c>
      <c r="AE37" s="668"/>
      <c r="AF37" s="668"/>
      <c r="AG37" s="668"/>
      <c r="AH37" s="668"/>
      <c r="AI37" s="668"/>
    </row>
    <row r="38" spans="1:35">
      <c r="D38" t="s">
        <v>76</v>
      </c>
      <c r="E38" t="s">
        <v>67</v>
      </c>
      <c r="F38" s="425" t="s">
        <v>240</v>
      </c>
      <c r="G38" s="425" t="s">
        <v>182</v>
      </c>
      <c r="H38" s="425" t="s">
        <v>11</v>
      </c>
      <c r="I38" s="425" t="s">
        <v>1005</v>
      </c>
      <c r="J38" t="s">
        <v>1</v>
      </c>
      <c r="K38" s="425" t="s">
        <v>2903</v>
      </c>
      <c r="L38" s="425" t="s">
        <v>2903</v>
      </c>
      <c r="M38" s="426" t="s">
        <v>1010</v>
      </c>
      <c r="N38" s="425" t="s">
        <v>80</v>
      </c>
      <c r="O38" s="426" t="s">
        <v>1010</v>
      </c>
      <c r="P38" s="425" t="s">
        <v>205</v>
      </c>
      <c r="R38" s="1290" t="s">
        <v>2944</v>
      </c>
      <c r="S38" s="71"/>
      <c r="T38" s="71"/>
      <c r="U38" s="71"/>
      <c r="V38" s="71"/>
      <c r="AC38" t="s">
        <v>3</v>
      </c>
      <c r="AE38" s="668"/>
      <c r="AF38" s="668"/>
      <c r="AG38" s="668"/>
      <c r="AH38" s="668"/>
      <c r="AI38" s="668"/>
    </row>
    <row r="39" spans="1:35">
      <c r="D39" t="s">
        <v>76</v>
      </c>
      <c r="E39" t="s">
        <v>67</v>
      </c>
      <c r="F39" s="425" t="s">
        <v>240</v>
      </c>
      <c r="G39" s="425" t="s">
        <v>182</v>
      </c>
      <c r="H39" s="425" t="s">
        <v>11</v>
      </c>
      <c r="I39" s="425" t="s">
        <v>1005</v>
      </c>
      <c r="J39" t="s">
        <v>1</v>
      </c>
      <c r="K39" s="425" t="s">
        <v>2903</v>
      </c>
      <c r="L39" s="425" t="s">
        <v>2903</v>
      </c>
      <c r="M39" s="426" t="s">
        <v>1010</v>
      </c>
      <c r="N39" s="425" t="s">
        <v>80</v>
      </c>
      <c r="O39" s="426" t="s">
        <v>1010</v>
      </c>
      <c r="P39" s="425" t="s">
        <v>205</v>
      </c>
      <c r="R39" s="1290" t="s">
        <v>2945</v>
      </c>
      <c r="S39" s="71"/>
      <c r="T39" s="71"/>
      <c r="U39" s="71"/>
      <c r="V39" s="71"/>
      <c r="AC39" t="s">
        <v>3</v>
      </c>
      <c r="AE39" s="668"/>
      <c r="AF39" s="668"/>
      <c r="AG39" s="668"/>
      <c r="AH39" s="668"/>
      <c r="AI39" s="668"/>
    </row>
    <row r="40" spans="1:35">
      <c r="D40" t="s">
        <v>76</v>
      </c>
      <c r="E40" t="s">
        <v>67</v>
      </c>
      <c r="F40" s="425" t="s">
        <v>240</v>
      </c>
      <c r="G40" s="425" t="s">
        <v>182</v>
      </c>
      <c r="H40" s="425" t="s">
        <v>11</v>
      </c>
      <c r="I40" s="425" t="s">
        <v>1005</v>
      </c>
      <c r="J40" t="s">
        <v>1</v>
      </c>
      <c r="K40" s="425" t="s">
        <v>2903</v>
      </c>
      <c r="L40" s="425" t="s">
        <v>2903</v>
      </c>
      <c r="M40" s="426" t="s">
        <v>1010</v>
      </c>
      <c r="N40" s="425" t="s">
        <v>80</v>
      </c>
      <c r="O40" s="426" t="s">
        <v>1010</v>
      </c>
      <c r="P40" s="425" t="s">
        <v>205</v>
      </c>
      <c r="R40" s="1290" t="s">
        <v>2946</v>
      </c>
      <c r="S40" s="71"/>
      <c r="T40" s="71"/>
      <c r="U40" s="71"/>
      <c r="V40" s="71"/>
      <c r="AC40" t="s">
        <v>3</v>
      </c>
      <c r="AE40" s="668"/>
      <c r="AF40" s="668"/>
      <c r="AG40" s="668"/>
      <c r="AH40" s="668"/>
      <c r="AI40" s="668"/>
    </row>
    <row r="41" spans="1:35">
      <c r="D41" t="s">
        <v>76</v>
      </c>
      <c r="E41" t="s">
        <v>67</v>
      </c>
      <c r="F41" s="425" t="s">
        <v>240</v>
      </c>
      <c r="G41" s="425" t="s">
        <v>182</v>
      </c>
      <c r="H41" s="425" t="s">
        <v>11</v>
      </c>
      <c r="I41" s="425" t="s">
        <v>1005</v>
      </c>
      <c r="J41" t="s">
        <v>1</v>
      </c>
      <c r="K41" s="425" t="s">
        <v>2903</v>
      </c>
      <c r="L41" s="425" t="s">
        <v>2903</v>
      </c>
      <c r="M41" s="426" t="s">
        <v>1010</v>
      </c>
      <c r="N41" s="425" t="s">
        <v>79</v>
      </c>
      <c r="O41" s="426" t="s">
        <v>1010</v>
      </c>
      <c r="P41" s="425" t="s">
        <v>205</v>
      </c>
      <c r="R41" s="1290" t="s">
        <v>2947</v>
      </c>
      <c r="S41" s="71"/>
      <c r="T41" s="71"/>
      <c r="U41" s="71"/>
      <c r="V41" s="71"/>
      <c r="AC41" t="s">
        <v>3</v>
      </c>
      <c r="AE41" s="668"/>
      <c r="AF41" s="668"/>
      <c r="AG41" s="668"/>
      <c r="AH41" s="668"/>
      <c r="AI41" s="668"/>
    </row>
    <row r="42" spans="1:35">
      <c r="D42" t="s">
        <v>76</v>
      </c>
      <c r="E42" t="s">
        <v>67</v>
      </c>
      <c r="F42" s="425" t="s">
        <v>240</v>
      </c>
      <c r="G42" s="425" t="s">
        <v>182</v>
      </c>
      <c r="H42" s="425" t="s">
        <v>11</v>
      </c>
      <c r="I42" s="425" t="s">
        <v>1005</v>
      </c>
      <c r="J42" t="s">
        <v>1</v>
      </c>
      <c r="K42" s="425" t="s">
        <v>2903</v>
      </c>
      <c r="L42" s="425" t="s">
        <v>2903</v>
      </c>
      <c r="M42" s="426" t="s">
        <v>1010</v>
      </c>
      <c r="N42" s="425" t="s">
        <v>79</v>
      </c>
      <c r="O42" s="426" t="s">
        <v>1010</v>
      </c>
      <c r="P42" s="425" t="s">
        <v>205</v>
      </c>
      <c r="R42" s="1290" t="s">
        <v>2948</v>
      </c>
      <c r="S42" s="71"/>
      <c r="T42" s="71"/>
      <c r="U42" s="71"/>
      <c r="V42" s="71"/>
      <c r="AC42" t="s">
        <v>3</v>
      </c>
      <c r="AE42" s="668"/>
      <c r="AF42" s="668"/>
      <c r="AG42" s="668"/>
      <c r="AH42" s="668"/>
      <c r="AI42" s="668"/>
    </row>
    <row r="43" spans="1:35">
      <c r="D43" t="s">
        <v>76</v>
      </c>
      <c r="E43" t="s">
        <v>67</v>
      </c>
      <c r="F43" s="425" t="s">
        <v>240</v>
      </c>
      <c r="G43" s="425" t="s">
        <v>182</v>
      </c>
      <c r="H43" s="425" t="s">
        <v>11</v>
      </c>
      <c r="I43" s="425" t="s">
        <v>1005</v>
      </c>
      <c r="J43" t="s">
        <v>1</v>
      </c>
      <c r="K43" s="425" t="s">
        <v>2903</v>
      </c>
      <c r="L43" s="425" t="s">
        <v>2903</v>
      </c>
      <c r="M43" s="426" t="s">
        <v>1010</v>
      </c>
      <c r="N43" s="425" t="s">
        <v>79</v>
      </c>
      <c r="O43" s="426" t="s">
        <v>1010</v>
      </c>
      <c r="P43" s="425" t="s">
        <v>205</v>
      </c>
      <c r="R43" s="1290" t="s">
        <v>2949</v>
      </c>
      <c r="S43" s="71"/>
      <c r="T43" s="71"/>
      <c r="U43" s="71"/>
      <c r="V43" s="71"/>
      <c r="AC43" t="s">
        <v>3</v>
      </c>
      <c r="AE43" s="668"/>
      <c r="AF43" s="668"/>
      <c r="AG43" s="668"/>
      <c r="AH43" s="668"/>
      <c r="AI43" s="668"/>
    </row>
    <row r="44" spans="1:35">
      <c r="D44" t="s">
        <v>76</v>
      </c>
      <c r="E44" t="s">
        <v>67</v>
      </c>
      <c r="F44" s="425" t="s">
        <v>240</v>
      </c>
      <c r="G44" s="425" t="s">
        <v>182</v>
      </c>
      <c r="H44" s="425" t="s">
        <v>11</v>
      </c>
      <c r="I44" s="425" t="s">
        <v>1005</v>
      </c>
      <c r="J44" t="s">
        <v>1</v>
      </c>
      <c r="K44" s="425" t="s">
        <v>2903</v>
      </c>
      <c r="L44" s="425" t="s">
        <v>2903</v>
      </c>
      <c r="M44" s="426" t="s">
        <v>1010</v>
      </c>
      <c r="N44" s="425" t="s">
        <v>78</v>
      </c>
      <c r="O44" s="426" t="s">
        <v>1010</v>
      </c>
      <c r="P44" s="425" t="s">
        <v>205</v>
      </c>
      <c r="R44" s="1290"/>
      <c r="S44" s="71"/>
      <c r="T44" s="71"/>
      <c r="U44" s="71"/>
      <c r="V44" s="71"/>
      <c r="AC44" t="s">
        <v>3</v>
      </c>
      <c r="AE44" s="668"/>
      <c r="AF44" s="668"/>
      <c r="AG44" s="668"/>
      <c r="AH44" s="668"/>
      <c r="AI44" s="668"/>
    </row>
    <row r="45" spans="1:35">
      <c r="D45" t="s">
        <v>76</v>
      </c>
      <c r="E45" t="s">
        <v>67</v>
      </c>
      <c r="F45" s="425" t="s">
        <v>240</v>
      </c>
      <c r="G45" s="425" t="s">
        <v>182</v>
      </c>
      <c r="H45" s="425" t="s">
        <v>11</v>
      </c>
      <c r="I45" s="425" t="s">
        <v>1005</v>
      </c>
      <c r="J45" t="s">
        <v>1</v>
      </c>
      <c r="K45" s="425" t="s">
        <v>2903</v>
      </c>
      <c r="L45" s="425" t="s">
        <v>2903</v>
      </c>
      <c r="M45" s="426" t="s">
        <v>1010</v>
      </c>
      <c r="N45" s="425" t="s">
        <v>77</v>
      </c>
      <c r="O45" s="426" t="s">
        <v>1010</v>
      </c>
      <c r="P45" s="425" t="s">
        <v>205</v>
      </c>
      <c r="R45" s="1290"/>
      <c r="S45" s="71"/>
      <c r="T45" s="71"/>
      <c r="U45" s="71"/>
      <c r="V45" s="71"/>
      <c r="AC45" t="s">
        <v>3</v>
      </c>
      <c r="AE45" s="668"/>
      <c r="AF45" s="668"/>
      <c r="AG45" s="668"/>
      <c r="AH45" s="668"/>
      <c r="AI45" s="668"/>
    </row>
    <row r="46" spans="1:35">
      <c r="D46" t="s">
        <v>76</v>
      </c>
      <c r="E46" t="s">
        <v>67</v>
      </c>
      <c r="F46" s="425" t="s">
        <v>240</v>
      </c>
      <c r="G46" s="425" t="s">
        <v>182</v>
      </c>
      <c r="H46" s="425" t="s">
        <v>11</v>
      </c>
      <c r="I46" s="425" t="s">
        <v>1005</v>
      </c>
      <c r="J46" t="s">
        <v>1</v>
      </c>
      <c r="K46" s="425" t="s">
        <v>2903</v>
      </c>
      <c r="L46" s="425" t="s">
        <v>2903</v>
      </c>
      <c r="M46" s="426" t="s">
        <v>1010</v>
      </c>
      <c r="N46" s="425"/>
      <c r="O46" s="426" t="s">
        <v>1010</v>
      </c>
      <c r="P46" s="425" t="s">
        <v>205</v>
      </c>
      <c r="R46" s="1290"/>
      <c r="S46" s="71"/>
      <c r="T46" s="71"/>
      <c r="U46" s="71"/>
      <c r="V46" s="71"/>
      <c r="AE46" s="70"/>
      <c r="AF46" s="70"/>
      <c r="AG46" s="70"/>
      <c r="AH46" s="70"/>
      <c r="AI46" s="70"/>
    </row>
    <row r="47" spans="1:35">
      <c r="D47" t="s">
        <v>76</v>
      </c>
      <c r="E47" t="s">
        <v>67</v>
      </c>
      <c r="F47" s="425" t="s">
        <v>240</v>
      </c>
      <c r="G47" s="425" t="s">
        <v>182</v>
      </c>
      <c r="H47" s="425" t="s">
        <v>11</v>
      </c>
      <c r="I47" s="425" t="s">
        <v>1005</v>
      </c>
      <c r="J47" t="s">
        <v>1</v>
      </c>
      <c r="K47" s="425" t="s">
        <v>2903</v>
      </c>
      <c r="L47" s="425" t="s">
        <v>2903</v>
      </c>
      <c r="M47" s="426" t="s">
        <v>1010</v>
      </c>
      <c r="N47" s="425"/>
      <c r="O47" s="426" t="s">
        <v>1010</v>
      </c>
      <c r="P47" s="425" t="s">
        <v>205</v>
      </c>
      <c r="R47" s="1290"/>
      <c r="S47" s="71"/>
      <c r="T47" s="71"/>
      <c r="U47" s="71"/>
      <c r="V47" s="71"/>
      <c r="AE47" s="70"/>
      <c r="AF47" s="70"/>
      <c r="AG47" s="70"/>
      <c r="AH47" s="70"/>
      <c r="AI47" s="70"/>
    </row>
    <row r="48" spans="1:35" s="65" customFormat="1">
      <c r="D48" t="s">
        <v>76</v>
      </c>
      <c r="E48" t="s">
        <v>67</v>
      </c>
      <c r="F48" s="425" t="s">
        <v>240</v>
      </c>
      <c r="G48" s="425" t="s">
        <v>182</v>
      </c>
      <c r="H48" s="425" t="s">
        <v>11</v>
      </c>
      <c r="I48" s="425" t="s">
        <v>1005</v>
      </c>
      <c r="J48" t="s">
        <v>1</v>
      </c>
      <c r="K48" s="425" t="s">
        <v>2903</v>
      </c>
      <c r="L48" s="425" t="s">
        <v>2903</v>
      </c>
      <c r="M48" s="426" t="s">
        <v>1010</v>
      </c>
      <c r="N48" s="425"/>
      <c r="O48" s="426" t="s">
        <v>1010</v>
      </c>
      <c r="P48" s="425" t="s">
        <v>205</v>
      </c>
      <c r="Q48" s="425"/>
      <c r="R48" s="1290"/>
      <c r="S48" s="71"/>
      <c r="T48" s="71"/>
      <c r="U48" s="71"/>
      <c r="V48" s="71"/>
      <c r="W48"/>
      <c r="X48"/>
      <c r="Y48"/>
      <c r="Z48"/>
      <c r="AA48"/>
      <c r="AB48"/>
      <c r="AC48"/>
      <c r="AD48"/>
      <c r="AE48" s="70"/>
      <c r="AF48" s="70"/>
      <c r="AG48" s="70"/>
      <c r="AH48" s="70"/>
      <c r="AI48" s="70"/>
    </row>
    <row r="50" spans="1:1" s="68" customFormat="1" ht="18">
      <c r="A50"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id="{D5F2D1C3-AD66-460C-9737-F7F458DF744F}">
            <xm:f>'1.5 Universal Data'!$C$8&lt;$AE$7</xm:f>
            <x14:dxf>
              <fill>
                <patternFill patternType="lightUp">
                  <bgColor theme="0"/>
                </patternFill>
              </fill>
            </x14:dxf>
          </x14:cfRule>
          <xm:sqref>AE13:AE21</xm:sqref>
        </x14:conditionalFormatting>
        <x14:conditionalFormatting xmlns:xm="http://schemas.microsoft.com/office/excel/2006/main">
          <x14:cfRule type="expression" priority="19" id="{81ED4D34-59D9-437B-B830-52067BAF56EF}">
            <xm:f>'1.5 Universal Data'!$C$8&lt;$AF$7</xm:f>
            <x14:dxf>
              <fill>
                <patternFill patternType="lightUp">
                  <bgColor theme="0"/>
                </patternFill>
              </fill>
            </x14:dxf>
          </x14:cfRule>
          <xm:sqref>AF13:AF21</xm:sqref>
        </x14:conditionalFormatting>
        <x14:conditionalFormatting xmlns:xm="http://schemas.microsoft.com/office/excel/2006/main">
          <x14:cfRule type="expression" priority="18"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17" id="{8E763686-5FE1-4E7C-8662-65ECB21DDF6E}">
            <xm:f>'1.5 Universal Data'!$C$8&lt;$AH$7</xm:f>
            <x14:dxf>
              <fill>
                <patternFill patternType="lightUp">
                  <bgColor theme="0"/>
                </patternFill>
              </fill>
            </x14:dxf>
          </x14:cfRule>
          <xm:sqref>AH13:AH21</xm:sqref>
        </x14:conditionalFormatting>
        <x14:conditionalFormatting xmlns:xm="http://schemas.microsoft.com/office/excel/2006/main">
          <x14:cfRule type="expression" priority="16" id="{4BE9DAB3-22CE-479F-8311-2395C1F389D6}">
            <xm:f>'1.5 Universal Data'!$C$8&lt;$AI$7</xm:f>
            <x14:dxf>
              <fill>
                <patternFill patternType="lightUp">
                  <bgColor theme="0"/>
                </patternFill>
              </fill>
            </x14:dxf>
          </x14:cfRule>
          <xm:sqref>AI13:AI21</xm:sqref>
        </x14:conditionalFormatting>
        <x14:conditionalFormatting xmlns:xm="http://schemas.microsoft.com/office/excel/2006/main">
          <x14:cfRule type="expression" priority="10" id="{47B0C1F6-2CB9-47CC-8278-64E7EF620B14}">
            <xm:f>'1.5 Universal Data'!$C$8&lt;$AE$7</xm:f>
            <x14:dxf>
              <fill>
                <patternFill patternType="lightUp">
                  <bgColor theme="0"/>
                </patternFill>
              </fill>
            </x14:dxf>
          </x14:cfRule>
          <xm:sqref>AE37:AE45</xm:sqref>
        </x14:conditionalFormatting>
        <x14:conditionalFormatting xmlns:xm="http://schemas.microsoft.com/office/excel/2006/main">
          <x14:cfRule type="expression" priority="9" id="{63688DEB-9C85-403F-BE49-583028FE3BDE}">
            <xm:f>'1.5 Universal Data'!$C$8&lt;$AF$7</xm:f>
            <x14:dxf>
              <fill>
                <patternFill patternType="lightUp">
                  <bgColor theme="0"/>
                </patternFill>
              </fill>
            </x14:dxf>
          </x14:cfRule>
          <xm:sqref>AF37:AF45</xm:sqref>
        </x14:conditionalFormatting>
        <x14:conditionalFormatting xmlns:xm="http://schemas.microsoft.com/office/excel/2006/main">
          <x14:cfRule type="expression" priority="8"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7" id="{1F68F02C-7EA6-4E89-A8AB-97FC3A112D13}">
            <xm:f>'1.5 Universal Data'!$C$8&lt;$AH$7</xm:f>
            <x14:dxf>
              <fill>
                <patternFill patternType="lightUp">
                  <bgColor theme="0"/>
                </patternFill>
              </fill>
            </x14:dxf>
          </x14:cfRule>
          <xm:sqref>AH37:AH45</xm:sqref>
        </x14:conditionalFormatting>
        <x14:conditionalFormatting xmlns:xm="http://schemas.microsoft.com/office/excel/2006/main">
          <x14:cfRule type="expression" priority="6" id="{7DD7CF0A-9859-4CE4-8935-C56CA2CB1BF5}">
            <xm:f>'1.5 Universal Data'!$C$8&lt;$AI$7</xm:f>
            <x14:dxf>
              <fill>
                <patternFill patternType="lightUp">
                  <bgColor theme="0"/>
                </patternFill>
              </fill>
            </x14:dxf>
          </x14:cfRule>
          <xm:sqref>AI37:AI45</xm:sqref>
        </x14:conditionalFormatting>
        <x14:conditionalFormatting xmlns:xm="http://schemas.microsoft.com/office/excel/2006/main">
          <x14:cfRule type="expression" priority="5" id="{C0258F30-854C-4429-8AB5-6A6D3AA0966A}">
            <xm:f>'1.5 Universal Data'!$C$8&lt;$AE$7</xm:f>
            <x14:dxf>
              <fill>
                <patternFill patternType="lightUp">
                  <bgColor theme="0"/>
                </patternFill>
              </fill>
            </x14:dxf>
          </x14:cfRule>
          <xm:sqref>AE28:AE29</xm:sqref>
        </x14:conditionalFormatting>
        <x14:conditionalFormatting xmlns:xm="http://schemas.microsoft.com/office/excel/2006/main">
          <x14:cfRule type="expression" priority="4" id="{B036569E-5EB4-4BEA-AD4B-9F8E07C1EC18}">
            <xm:f>'1.5 Universal Data'!$C$8&lt;$AF$7</xm:f>
            <x14:dxf>
              <fill>
                <patternFill patternType="lightUp">
                  <bgColor theme="0"/>
                </patternFill>
              </fill>
            </x14:dxf>
          </x14:cfRule>
          <xm:sqref>AF29</xm:sqref>
        </x14:conditionalFormatting>
        <x14:conditionalFormatting xmlns:xm="http://schemas.microsoft.com/office/excel/2006/main">
          <x14:cfRule type="expression" priority="3"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2" id="{327031DE-5DA5-4627-AD18-FCECF67833EF}">
            <xm:f>'1.5 Universal Data'!$C$8&lt;$AH$7</xm:f>
            <x14:dxf>
              <fill>
                <patternFill patternType="lightUp">
                  <bgColor theme="0"/>
                </patternFill>
              </fill>
            </x14:dxf>
          </x14:cfRule>
          <xm:sqref>AH29</xm:sqref>
        </x14:conditionalFormatting>
        <x14:conditionalFormatting xmlns:xm="http://schemas.microsoft.com/office/excel/2006/main">
          <x14:cfRule type="expression" priority="1" id="{8C1DA0E6-6B94-450E-BAFB-1738AB14CDB0}">
            <xm:f>'1.5 Universal Data'!$C$8&lt;$AI$7</xm:f>
            <x14:dxf>
              <fill>
                <patternFill patternType="lightUp">
                  <bgColor theme="0"/>
                </patternFill>
              </fill>
            </x14:dxf>
          </x14:cfRule>
          <xm:sqref>AI29</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zoomScale="80" zoomScaleNormal="80" workbookViewId="0">
      <pane ySplit="8" topLeftCell="A9" activePane="bottomLeft" state="frozen"/>
      <selection activeCell="F13" sqref="F13"/>
      <selection pane="bottomLeft"/>
    </sheetView>
  </sheetViews>
  <sheetFormatPr defaultRowHeight="14.4"/>
  <cols>
    <col min="1" max="3" width="1.77734375" customWidth="1"/>
    <col min="4" max="4" width="4.77734375" customWidth="1"/>
    <col min="5" max="5" width="5" bestFit="1" customWidth="1"/>
    <col min="6" max="8" width="5" style="425" customWidth="1"/>
    <col min="9" max="9" width="25.21875" bestFit="1" customWidth="1"/>
    <col min="10" max="10" width="9.44140625" bestFit="1" customWidth="1"/>
    <col min="11" max="11" width="12.21875" bestFit="1" customWidth="1"/>
    <col min="12" max="12" width="17.21875" bestFit="1" customWidth="1"/>
    <col min="13" max="13" width="11" bestFit="1" customWidth="1"/>
    <col min="14" max="14" width="13.44140625" bestFit="1" customWidth="1"/>
    <col min="15" max="15" width="12.21875" customWidth="1"/>
    <col min="16" max="16" width="14.77734375" bestFit="1" customWidth="1"/>
    <col min="17" max="17" width="1.77734375" style="425" customWidth="1"/>
    <col min="18" max="28" width="1.77734375" hidden="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108</v>
      </c>
    </row>
    <row r="6" spans="1:35">
      <c r="AD6" s="425"/>
      <c r="AE6" s="1534" t="s">
        <v>107</v>
      </c>
      <c r="AF6" s="1535"/>
      <c r="AG6" s="1535"/>
      <c r="AH6" s="1535"/>
      <c r="AI6" s="1536"/>
    </row>
    <row r="7" spans="1:35" s="65" customFormat="1">
      <c r="D7" s="81" t="s">
        <v>106</v>
      </c>
      <c r="E7" s="81" t="s">
        <v>67</v>
      </c>
      <c r="F7" s="81" t="s">
        <v>2518</v>
      </c>
      <c r="G7" s="81" t="s">
        <v>1237</v>
      </c>
      <c r="H7" s="81" t="s">
        <v>2508</v>
      </c>
      <c r="I7" s="81" t="s">
        <v>105</v>
      </c>
      <c r="J7" s="81" t="s">
        <v>104</v>
      </c>
      <c r="K7" s="81" t="s">
        <v>103</v>
      </c>
      <c r="L7" s="81" t="s">
        <v>102</v>
      </c>
      <c r="M7" s="81" t="s">
        <v>101</v>
      </c>
      <c r="N7" s="81" t="s">
        <v>100</v>
      </c>
      <c r="O7" s="81" t="s">
        <v>99</v>
      </c>
      <c r="P7" s="81" t="s">
        <v>98</v>
      </c>
      <c r="Q7" s="81"/>
      <c r="R7" s="81"/>
      <c r="S7" s="81"/>
      <c r="T7" s="81"/>
      <c r="U7" s="81"/>
      <c r="V7" s="81"/>
      <c r="W7" s="81"/>
      <c r="X7" s="81"/>
      <c r="Y7" s="81"/>
      <c r="Z7" s="81"/>
      <c r="AA7" s="81"/>
      <c r="AB7" s="81"/>
      <c r="AC7" s="65" t="s">
        <v>4</v>
      </c>
      <c r="AE7" s="78">
        <v>2022</v>
      </c>
      <c r="AF7" s="77">
        <v>2023</v>
      </c>
      <c r="AG7" s="77">
        <v>2024</v>
      </c>
      <c r="AH7" s="77">
        <v>2025</v>
      </c>
      <c r="AI7" s="76">
        <v>2026</v>
      </c>
    </row>
    <row r="8" spans="1:35">
      <c r="S8" s="65"/>
      <c r="T8" s="65"/>
      <c r="U8" s="65"/>
      <c r="V8" s="65"/>
    </row>
    <row r="9" spans="1:35" s="1" customFormat="1" ht="17.399999999999999">
      <c r="A9" s="2" t="s">
        <v>82</v>
      </c>
      <c r="B9" s="2"/>
    </row>
    <row r="11" spans="1:35" s="1" customFormat="1" ht="13.8">
      <c r="A11" s="64"/>
      <c r="B11" s="72" t="s">
        <v>2529</v>
      </c>
    </row>
    <row r="13" spans="1:35">
      <c r="D13" t="s">
        <v>76</v>
      </c>
      <c r="E13" t="s">
        <v>67</v>
      </c>
      <c r="F13" s="425" t="s">
        <v>240</v>
      </c>
      <c r="G13" s="425" t="s">
        <v>2590</v>
      </c>
      <c r="H13" s="425" t="s">
        <v>11</v>
      </c>
      <c r="I13" t="s">
        <v>2938</v>
      </c>
      <c r="J13" t="s">
        <v>1</v>
      </c>
      <c r="K13" t="s">
        <v>2525</v>
      </c>
      <c r="L13" s="425" t="s">
        <v>110</v>
      </c>
      <c r="M13" s="426" t="s">
        <v>1010</v>
      </c>
      <c r="N13" s="425" t="s">
        <v>109</v>
      </c>
      <c r="O13" s="426" t="s">
        <v>1010</v>
      </c>
      <c r="P13" t="s">
        <v>204</v>
      </c>
      <c r="R13" s="71"/>
      <c r="S13" s="71"/>
      <c r="T13" s="71"/>
      <c r="U13" s="71"/>
      <c r="V13" s="71"/>
      <c r="AC13" t="s">
        <v>2</v>
      </c>
      <c r="AD13" s="74"/>
      <c r="AE13" s="668"/>
      <c r="AF13" s="668"/>
      <c r="AG13" s="668"/>
      <c r="AH13" s="668"/>
      <c r="AI13" s="668"/>
    </row>
    <row r="14" spans="1:35">
      <c r="D14" t="s">
        <v>76</v>
      </c>
      <c r="E14" t="s">
        <v>67</v>
      </c>
      <c r="F14" s="425" t="s">
        <v>240</v>
      </c>
      <c r="G14" s="425" t="s">
        <v>2590</v>
      </c>
      <c r="H14" s="425" t="s">
        <v>11</v>
      </c>
      <c r="I14" s="425" t="s">
        <v>2938</v>
      </c>
      <c r="J14" t="s">
        <v>1</v>
      </c>
      <c r="K14" s="425" t="s">
        <v>2525</v>
      </c>
      <c r="L14" s="425" t="s">
        <v>110</v>
      </c>
      <c r="M14" s="426" t="s">
        <v>1010</v>
      </c>
      <c r="N14" s="425"/>
      <c r="O14" s="426" t="s">
        <v>1010</v>
      </c>
      <c r="P14" s="425" t="s">
        <v>204</v>
      </c>
      <c r="R14" s="71"/>
      <c r="S14" s="71"/>
      <c r="T14" s="71"/>
      <c r="U14" s="71"/>
      <c r="V14" s="71"/>
      <c r="AD14" s="74"/>
      <c r="AE14" s="73"/>
      <c r="AF14" s="73"/>
      <c r="AG14" s="73"/>
      <c r="AH14" s="73"/>
      <c r="AI14" s="73"/>
    </row>
    <row r="15" spans="1:35" s="65" customFormat="1">
      <c r="D15" t="s">
        <v>76</v>
      </c>
      <c r="E15" t="s">
        <v>67</v>
      </c>
      <c r="F15" s="425" t="s">
        <v>240</v>
      </c>
      <c r="G15" s="425" t="s">
        <v>2590</v>
      </c>
      <c r="H15" s="425" t="s">
        <v>11</v>
      </c>
      <c r="I15" s="425" t="s">
        <v>2938</v>
      </c>
      <c r="J15" t="s">
        <v>1</v>
      </c>
      <c r="K15" s="425" t="s">
        <v>2525</v>
      </c>
      <c r="L15" s="425" t="s">
        <v>110</v>
      </c>
      <c r="M15" s="426" t="s">
        <v>1010</v>
      </c>
      <c r="N15" s="425"/>
      <c r="O15" s="426" t="s">
        <v>1010</v>
      </c>
      <c r="P15" s="425" t="s">
        <v>204</v>
      </c>
      <c r="Q15" s="425"/>
      <c r="R15" s="71"/>
      <c r="S15" s="71"/>
      <c r="T15" s="71"/>
      <c r="U15" s="71"/>
      <c r="V15" s="71"/>
      <c r="W15"/>
      <c r="X15"/>
      <c r="Y15"/>
      <c r="Z15"/>
      <c r="AA15"/>
      <c r="AB15"/>
      <c r="AC15"/>
      <c r="AD15" s="74"/>
      <c r="AE15" s="73"/>
      <c r="AF15" s="73"/>
      <c r="AG15" s="73"/>
      <c r="AH15" s="73"/>
      <c r="AI15" s="73"/>
    </row>
    <row r="16" spans="1:35">
      <c r="D16" t="s">
        <v>76</v>
      </c>
      <c r="E16" t="s">
        <v>67</v>
      </c>
      <c r="F16" s="425" t="s">
        <v>240</v>
      </c>
      <c r="G16" s="425" t="s">
        <v>2590</v>
      </c>
      <c r="H16" s="425" t="s">
        <v>11</v>
      </c>
      <c r="I16" s="425" t="s">
        <v>2938</v>
      </c>
      <c r="J16" t="s">
        <v>1</v>
      </c>
      <c r="K16" s="425" t="s">
        <v>2525</v>
      </c>
      <c r="L16" s="425" t="s">
        <v>110</v>
      </c>
      <c r="M16" s="426" t="s">
        <v>1010</v>
      </c>
      <c r="N16" s="425"/>
      <c r="O16" s="426" t="s">
        <v>1010</v>
      </c>
      <c r="P16" s="425" t="s">
        <v>204</v>
      </c>
      <c r="AD16" s="74"/>
      <c r="AE16" s="73"/>
      <c r="AF16" s="73"/>
      <c r="AG16" s="73"/>
      <c r="AH16" s="73"/>
      <c r="AI16" s="73"/>
    </row>
    <row r="17" spans="1:35">
      <c r="L17" s="425"/>
      <c r="N17" s="425"/>
      <c r="O17" s="425"/>
    </row>
    <row r="18" spans="1:35" s="1" customFormat="1" ht="13.8">
      <c r="A18" s="64"/>
      <c r="B18" s="72" t="s">
        <v>2530</v>
      </c>
    </row>
    <row r="19" spans="1:35">
      <c r="L19" s="425"/>
      <c r="N19" s="425"/>
      <c r="O19" s="425"/>
    </row>
    <row r="20" spans="1:35">
      <c r="D20" t="s">
        <v>76</v>
      </c>
      <c r="E20" t="s">
        <v>67</v>
      </c>
      <c r="F20" s="425" t="s">
        <v>240</v>
      </c>
      <c r="G20" s="425" t="s">
        <v>2590</v>
      </c>
      <c r="H20" s="425" t="s">
        <v>11</v>
      </c>
      <c r="I20" s="425" t="s">
        <v>2938</v>
      </c>
      <c r="J20" t="s">
        <v>1</v>
      </c>
      <c r="K20" s="425" t="s">
        <v>2525</v>
      </c>
      <c r="L20" s="425" t="s">
        <v>110</v>
      </c>
      <c r="M20" s="426" t="s">
        <v>1010</v>
      </c>
      <c r="N20" s="425" t="s">
        <v>112</v>
      </c>
      <c r="O20" s="426" t="s">
        <v>1010</v>
      </c>
      <c r="P20" s="425" t="s">
        <v>204</v>
      </c>
      <c r="R20" s="71"/>
      <c r="S20" s="71"/>
      <c r="T20" s="71"/>
      <c r="U20" s="71"/>
      <c r="V20" s="71"/>
      <c r="AC20" t="s">
        <v>2</v>
      </c>
      <c r="AD20" s="74"/>
      <c r="AE20" s="668"/>
      <c r="AF20" s="668"/>
      <c r="AG20" s="668"/>
      <c r="AH20" s="668"/>
      <c r="AI20" s="668"/>
    </row>
    <row r="21" spans="1:35">
      <c r="D21" t="s">
        <v>76</v>
      </c>
      <c r="E21" t="s">
        <v>67</v>
      </c>
      <c r="F21" s="425" t="s">
        <v>240</v>
      </c>
      <c r="G21" s="425" t="s">
        <v>2590</v>
      </c>
      <c r="H21" s="425" t="s">
        <v>11</v>
      </c>
      <c r="I21" s="425" t="s">
        <v>2938</v>
      </c>
      <c r="J21" t="s">
        <v>1</v>
      </c>
      <c r="K21" s="425" t="s">
        <v>2525</v>
      </c>
      <c r="L21" s="425" t="s">
        <v>110</v>
      </c>
      <c r="M21" s="426" t="s">
        <v>1010</v>
      </c>
      <c r="N21" s="425"/>
      <c r="O21" s="426" t="s">
        <v>1010</v>
      </c>
      <c r="P21" s="425" t="s">
        <v>204</v>
      </c>
      <c r="R21" s="71"/>
      <c r="S21" s="71"/>
      <c r="T21" s="71"/>
      <c r="U21" s="71"/>
      <c r="V21" s="71"/>
      <c r="AD21" s="74"/>
      <c r="AE21" s="73"/>
      <c r="AF21" s="73"/>
      <c r="AG21" s="73"/>
      <c r="AH21" s="73"/>
      <c r="AI21" s="73"/>
    </row>
    <row r="22" spans="1:35" s="65" customFormat="1">
      <c r="D22" t="s">
        <v>76</v>
      </c>
      <c r="E22" t="s">
        <v>67</v>
      </c>
      <c r="F22" s="425" t="s">
        <v>240</v>
      </c>
      <c r="G22" s="425" t="s">
        <v>2590</v>
      </c>
      <c r="H22" s="425" t="s">
        <v>11</v>
      </c>
      <c r="I22" s="425" t="s">
        <v>2938</v>
      </c>
      <c r="J22" t="s">
        <v>1</v>
      </c>
      <c r="K22" s="425" t="s">
        <v>2525</v>
      </c>
      <c r="L22" s="425" t="s">
        <v>110</v>
      </c>
      <c r="M22" s="426" t="s">
        <v>1010</v>
      </c>
      <c r="N22" s="425"/>
      <c r="O22" s="426" t="s">
        <v>1010</v>
      </c>
      <c r="P22" s="425" t="s">
        <v>204</v>
      </c>
      <c r="Q22" s="425"/>
      <c r="R22" s="71"/>
      <c r="S22" s="71"/>
      <c r="T22" s="71"/>
      <c r="U22" s="71"/>
      <c r="V22" s="71"/>
      <c r="W22"/>
      <c r="X22"/>
      <c r="Y22"/>
      <c r="Z22"/>
      <c r="AA22"/>
      <c r="AB22"/>
      <c r="AC22"/>
      <c r="AD22" s="74"/>
      <c r="AE22" s="73"/>
      <c r="AF22" s="73"/>
      <c r="AG22" s="73"/>
      <c r="AH22" s="73"/>
      <c r="AI22" s="73"/>
    </row>
    <row r="23" spans="1:35">
      <c r="D23" t="s">
        <v>76</v>
      </c>
      <c r="E23" t="s">
        <v>67</v>
      </c>
      <c r="F23" s="425" t="s">
        <v>240</v>
      </c>
      <c r="G23" s="425" t="s">
        <v>2590</v>
      </c>
      <c r="H23" s="425" t="s">
        <v>11</v>
      </c>
      <c r="I23" s="425" t="s">
        <v>2938</v>
      </c>
      <c r="J23" t="s">
        <v>1</v>
      </c>
      <c r="K23" s="425" t="s">
        <v>2525</v>
      </c>
      <c r="L23" s="425" t="s">
        <v>110</v>
      </c>
      <c r="M23" s="426" t="s">
        <v>1010</v>
      </c>
      <c r="N23" s="425"/>
      <c r="O23" s="426" t="s">
        <v>1010</v>
      </c>
      <c r="P23" s="425" t="s">
        <v>204</v>
      </c>
      <c r="AD23" s="74"/>
      <c r="AE23" s="73"/>
      <c r="AF23" s="73"/>
      <c r="AG23" s="73"/>
      <c r="AH23" s="73"/>
      <c r="AI23" s="73"/>
    </row>
    <row r="24" spans="1:35">
      <c r="L24" s="425"/>
      <c r="N24" s="425"/>
      <c r="O24" s="425"/>
    </row>
    <row r="25" spans="1:35" s="1" customFormat="1" ht="17.399999999999999">
      <c r="A25" s="2" t="s">
        <v>81</v>
      </c>
      <c r="B25" s="2"/>
    </row>
    <row r="26" spans="1:35">
      <c r="L26" s="425"/>
      <c r="N26" s="425"/>
      <c r="O26" s="425"/>
    </row>
    <row r="27" spans="1:35" s="1" customFormat="1" ht="13.8">
      <c r="A27" s="64"/>
      <c r="B27" s="72" t="s">
        <v>2529</v>
      </c>
    </row>
    <row r="28" spans="1:35">
      <c r="L28" s="425"/>
      <c r="N28" s="425"/>
      <c r="O28" s="425"/>
    </row>
    <row r="29" spans="1:35">
      <c r="D29" t="s">
        <v>76</v>
      </c>
      <c r="E29" t="s">
        <v>67</v>
      </c>
      <c r="F29" s="425" t="s">
        <v>240</v>
      </c>
      <c r="G29" s="425" t="s">
        <v>182</v>
      </c>
      <c r="H29" s="425" t="s">
        <v>81</v>
      </c>
      <c r="I29" s="425" t="s">
        <v>2938</v>
      </c>
      <c r="J29" t="s">
        <v>1</v>
      </c>
      <c r="K29" s="425" t="s">
        <v>2525</v>
      </c>
      <c r="L29" s="425" t="s">
        <v>110</v>
      </c>
      <c r="M29" s="426" t="s">
        <v>1010</v>
      </c>
      <c r="N29" s="425" t="s">
        <v>109</v>
      </c>
      <c r="O29" s="426" t="s">
        <v>1010</v>
      </c>
      <c r="P29" s="425" t="s">
        <v>204</v>
      </c>
      <c r="R29" s="71"/>
      <c r="S29" s="71"/>
      <c r="T29" s="71"/>
      <c r="U29" s="71"/>
      <c r="V29" s="71"/>
      <c r="AC29" t="s">
        <v>2520</v>
      </c>
      <c r="AE29" s="668"/>
      <c r="AF29" s="668"/>
      <c r="AG29" s="668"/>
      <c r="AH29" s="668"/>
      <c r="AI29" s="668"/>
    </row>
    <row r="30" spans="1:35">
      <c r="D30" t="s">
        <v>76</v>
      </c>
      <c r="E30" t="s">
        <v>67</v>
      </c>
      <c r="F30" s="425" t="s">
        <v>240</v>
      </c>
      <c r="G30" s="425" t="s">
        <v>182</v>
      </c>
      <c r="H30" s="425" t="s">
        <v>81</v>
      </c>
      <c r="I30" s="425" t="s">
        <v>2938</v>
      </c>
      <c r="J30" t="s">
        <v>1</v>
      </c>
      <c r="K30" s="425" t="s">
        <v>2525</v>
      </c>
      <c r="L30" s="425" t="s">
        <v>110</v>
      </c>
      <c r="M30" s="426" t="s">
        <v>1010</v>
      </c>
      <c r="N30" s="425"/>
      <c r="O30" s="426" t="s">
        <v>1010</v>
      </c>
      <c r="P30" s="425" t="s">
        <v>204</v>
      </c>
      <c r="R30" s="71"/>
      <c r="S30" s="71"/>
      <c r="T30" s="71"/>
      <c r="U30" s="71"/>
      <c r="V30" s="71"/>
      <c r="AE30" s="70"/>
      <c r="AF30" s="70"/>
      <c r="AG30" s="70"/>
      <c r="AH30" s="70"/>
      <c r="AI30" s="70"/>
    </row>
    <row r="31" spans="1:35" s="65" customFormat="1">
      <c r="D31" t="s">
        <v>76</v>
      </c>
      <c r="E31" t="s">
        <v>67</v>
      </c>
      <c r="F31" s="425" t="s">
        <v>240</v>
      </c>
      <c r="G31" s="425" t="s">
        <v>182</v>
      </c>
      <c r="H31" s="425" t="s">
        <v>81</v>
      </c>
      <c r="I31" s="425" t="s">
        <v>2938</v>
      </c>
      <c r="J31" t="s">
        <v>1</v>
      </c>
      <c r="K31" s="425" t="s">
        <v>2525</v>
      </c>
      <c r="L31" s="425" t="s">
        <v>110</v>
      </c>
      <c r="M31" s="426" t="s">
        <v>1010</v>
      </c>
      <c r="N31" s="425"/>
      <c r="O31" s="426" t="s">
        <v>1010</v>
      </c>
      <c r="P31" s="425" t="s">
        <v>204</v>
      </c>
      <c r="Q31" s="425"/>
      <c r="R31" s="71"/>
      <c r="S31" s="71"/>
      <c r="T31" s="71"/>
      <c r="U31" s="71"/>
      <c r="V31" s="71"/>
      <c r="W31"/>
      <c r="X31"/>
      <c r="Y31"/>
      <c r="Z31"/>
      <c r="AA31"/>
      <c r="AB31"/>
      <c r="AC31"/>
      <c r="AD31"/>
      <c r="AE31" s="70"/>
      <c r="AF31" s="70"/>
      <c r="AG31" s="70"/>
      <c r="AH31" s="70"/>
      <c r="AI31" s="70"/>
    </row>
    <row r="32" spans="1:35">
      <c r="D32" t="s">
        <v>76</v>
      </c>
      <c r="E32" t="s">
        <v>67</v>
      </c>
      <c r="F32" s="425" t="s">
        <v>240</v>
      </c>
      <c r="G32" s="425" t="s">
        <v>182</v>
      </c>
      <c r="H32" s="425" t="s">
        <v>81</v>
      </c>
      <c r="I32" s="425" t="s">
        <v>2938</v>
      </c>
      <c r="J32" t="s">
        <v>1</v>
      </c>
      <c r="K32" s="425" t="s">
        <v>2525</v>
      </c>
      <c r="L32" s="425" t="s">
        <v>110</v>
      </c>
      <c r="M32" s="426" t="s">
        <v>1010</v>
      </c>
      <c r="N32" s="425"/>
      <c r="O32" s="426" t="s">
        <v>1010</v>
      </c>
      <c r="P32" s="425" t="s">
        <v>204</v>
      </c>
      <c r="AE32" s="70"/>
      <c r="AF32" s="70"/>
      <c r="AG32" s="70"/>
      <c r="AH32" s="70"/>
      <c r="AI32" s="70"/>
    </row>
    <row r="33" spans="1:35">
      <c r="L33" s="425"/>
      <c r="N33" s="425"/>
      <c r="O33" s="425"/>
    </row>
    <row r="34" spans="1:35" s="1" customFormat="1" ht="13.8">
      <c r="A34" s="64"/>
      <c r="B34" s="72" t="s">
        <v>111</v>
      </c>
    </row>
    <row r="35" spans="1:35">
      <c r="L35" s="425"/>
      <c r="N35" s="425"/>
      <c r="O35" s="425"/>
    </row>
    <row r="36" spans="1:35">
      <c r="D36" t="s">
        <v>76</v>
      </c>
      <c r="E36" t="s">
        <v>67</v>
      </c>
      <c r="F36" s="425" t="s">
        <v>240</v>
      </c>
      <c r="G36" s="425" t="s">
        <v>182</v>
      </c>
      <c r="H36" s="425" t="s">
        <v>81</v>
      </c>
      <c r="I36" s="425" t="s">
        <v>2938</v>
      </c>
      <c r="J36" t="s">
        <v>1</v>
      </c>
      <c r="K36" s="425" t="s">
        <v>2525</v>
      </c>
      <c r="L36" s="425" t="s">
        <v>110</v>
      </c>
      <c r="M36" s="426" t="s">
        <v>1010</v>
      </c>
      <c r="N36" s="425" t="s">
        <v>112</v>
      </c>
      <c r="O36" s="426" t="s">
        <v>1010</v>
      </c>
      <c r="P36" s="425" t="s">
        <v>204</v>
      </c>
      <c r="R36" s="71"/>
      <c r="S36" s="71"/>
      <c r="T36" s="71"/>
      <c r="U36" s="71"/>
      <c r="V36" s="71"/>
      <c r="AC36" s="425" t="s">
        <v>2520</v>
      </c>
      <c r="AE36" s="668"/>
      <c r="AF36" s="668"/>
      <c r="AG36" s="668"/>
      <c r="AH36" s="668"/>
      <c r="AI36" s="668"/>
    </row>
    <row r="37" spans="1:35">
      <c r="D37" t="s">
        <v>76</v>
      </c>
      <c r="E37" t="s">
        <v>67</v>
      </c>
      <c r="F37" s="425" t="s">
        <v>240</v>
      </c>
      <c r="G37" s="425" t="s">
        <v>182</v>
      </c>
      <c r="H37" s="425" t="s">
        <v>81</v>
      </c>
      <c r="I37" s="425" t="s">
        <v>2938</v>
      </c>
      <c r="J37" t="s">
        <v>1</v>
      </c>
      <c r="K37" s="425" t="s">
        <v>2525</v>
      </c>
      <c r="L37" s="425" t="s">
        <v>110</v>
      </c>
      <c r="M37" s="426" t="s">
        <v>1010</v>
      </c>
      <c r="N37" s="425"/>
      <c r="O37" s="426" t="s">
        <v>1010</v>
      </c>
      <c r="P37" s="425" t="s">
        <v>204</v>
      </c>
      <c r="R37" s="71"/>
      <c r="S37" s="71"/>
      <c r="T37" s="71"/>
      <c r="U37" s="71"/>
      <c r="V37" s="71"/>
      <c r="AE37" s="70"/>
      <c r="AF37" s="70"/>
      <c r="AG37" s="70"/>
      <c r="AH37" s="70"/>
      <c r="AI37" s="70"/>
    </row>
    <row r="38" spans="1:35" s="65" customFormat="1">
      <c r="D38" t="s">
        <v>76</v>
      </c>
      <c r="E38" t="s">
        <v>67</v>
      </c>
      <c r="F38" s="425" t="s">
        <v>240</v>
      </c>
      <c r="G38" s="425" t="s">
        <v>182</v>
      </c>
      <c r="H38" s="425" t="s">
        <v>81</v>
      </c>
      <c r="I38" s="425" t="s">
        <v>2938</v>
      </c>
      <c r="J38" t="s">
        <v>1</v>
      </c>
      <c r="K38" s="425" t="s">
        <v>2525</v>
      </c>
      <c r="L38" s="425" t="s">
        <v>110</v>
      </c>
      <c r="M38" s="426" t="s">
        <v>1010</v>
      </c>
      <c r="N38" s="425"/>
      <c r="O38" s="426" t="s">
        <v>1010</v>
      </c>
      <c r="P38" s="425" t="s">
        <v>204</v>
      </c>
      <c r="Q38" s="425"/>
      <c r="R38" s="71"/>
      <c r="S38" s="71"/>
      <c r="T38" s="71"/>
      <c r="U38" s="71"/>
      <c r="V38" s="71"/>
      <c r="W38"/>
      <c r="X38"/>
      <c r="Y38"/>
      <c r="Z38"/>
      <c r="AA38"/>
      <c r="AB38"/>
      <c r="AC38"/>
      <c r="AD38"/>
      <c r="AE38" s="70"/>
      <c r="AF38" s="70"/>
      <c r="AG38" s="70"/>
      <c r="AH38" s="70"/>
      <c r="AI38" s="70"/>
    </row>
    <row r="39" spans="1:35">
      <c r="D39" t="s">
        <v>76</v>
      </c>
      <c r="E39" t="s">
        <v>67</v>
      </c>
      <c r="F39" s="425" t="s">
        <v>240</v>
      </c>
      <c r="G39" s="425" t="s">
        <v>182</v>
      </c>
      <c r="H39" s="425" t="s">
        <v>81</v>
      </c>
      <c r="I39" s="425" t="s">
        <v>2938</v>
      </c>
      <c r="J39" t="s">
        <v>1</v>
      </c>
      <c r="K39" s="425" t="s">
        <v>2525</v>
      </c>
      <c r="L39" s="425" t="s">
        <v>110</v>
      </c>
      <c r="M39" s="426" t="s">
        <v>1010</v>
      </c>
      <c r="N39" s="425"/>
      <c r="O39" s="426" t="s">
        <v>1010</v>
      </c>
      <c r="P39" s="425" t="s">
        <v>204</v>
      </c>
      <c r="AE39" s="70"/>
      <c r="AF39" s="70"/>
      <c r="AG39" s="70"/>
      <c r="AH39" s="70"/>
      <c r="AI39" s="70"/>
    </row>
    <row r="41" spans="1:35" s="68" customFormat="1" ht="18">
      <c r="A4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xm:sqref>
        </x14:conditionalFormatting>
        <x14:conditionalFormatting xmlns:xm="http://schemas.microsoft.com/office/excel/2006/main">
          <x14:cfRule type="expression" priority="19" id="{A09BA811-3823-473F-A56E-28C53D087FF5}">
            <xm:f>'1.5 Universal Data'!$C$8&lt;$AF$7</xm:f>
            <x14:dxf>
              <fill>
                <patternFill patternType="lightUp">
                  <bgColor theme="0"/>
                </patternFill>
              </fill>
            </x14:dxf>
          </x14:cfRule>
          <xm:sqref>AF13</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xm:sqref>
        </x14:conditionalFormatting>
        <x14:conditionalFormatting xmlns:xm="http://schemas.microsoft.com/office/excel/2006/main">
          <x14:cfRule type="expression" priority="16" id="{0828D5B8-F5BB-4F54-B9C6-9F18EC22C065}">
            <xm:f>'1.5 Universal Data'!$C$8&lt;$AI$7</xm:f>
            <x14:dxf>
              <fill>
                <patternFill patternType="lightUp">
                  <bgColor theme="0"/>
                </patternFill>
              </fill>
            </x14:dxf>
          </x14:cfRule>
          <xm:sqref>AI13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xm:sqref>
        </x14:conditionalFormatting>
        <x14:conditionalFormatting xmlns:xm="http://schemas.microsoft.com/office/excel/2006/main">
          <x14:cfRule type="expression" priority="14" id="{71D0C8F7-9934-46CA-9051-A6159404094D}">
            <xm:f>'1.5 Universal Data'!$C$8&lt;$AF$7</xm:f>
            <x14:dxf>
              <fill>
                <patternFill patternType="lightUp">
                  <bgColor theme="0"/>
                </patternFill>
              </fill>
            </x14:dxf>
          </x14:cfRule>
          <xm:sqref>AF20</xm:sqref>
        </x14:conditionalFormatting>
        <x14:conditionalFormatting xmlns:xm="http://schemas.microsoft.com/office/excel/2006/main">
          <x14:cfRule type="expression" priority="13" id="{0FF7D4A6-B757-4220-902B-06755753BDF9}">
            <xm:f>'1.5 Universal Data'!$C$8&lt;$AG$7</xm:f>
            <x14:dxf>
              <fill>
                <patternFill patternType="lightUp">
                  <bgColor theme="0"/>
                </patternFill>
              </fill>
            </x14:dxf>
          </x14:cfRule>
          <xm:sqref>AG20</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xm:sqref>
        </x14:conditionalFormatting>
        <x14:conditionalFormatting xmlns:xm="http://schemas.microsoft.com/office/excel/2006/main">
          <x14:cfRule type="expression" priority="11" id="{34BB2BDA-0C3D-4FBE-8ACA-898F4DA57DC4}">
            <xm:f>'1.5 Universal Data'!$C$8&lt;$AI$7</xm:f>
            <x14:dxf>
              <fill>
                <patternFill patternType="lightUp">
                  <bgColor theme="0"/>
                </patternFill>
              </fill>
            </x14:dxf>
          </x14:cfRule>
          <xm:sqref>AI20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xm:sqref>
        </x14:conditionalFormatting>
        <x14:conditionalFormatting xmlns:xm="http://schemas.microsoft.com/office/excel/2006/main">
          <x14:cfRule type="expression" priority="9" id="{894F36A7-1C6F-4E01-9F2F-8E7177444299}">
            <xm:f>'1.5 Universal Data'!$C$8&lt;$AF$7</xm:f>
            <x14:dxf>
              <fill>
                <patternFill patternType="lightUp">
                  <bgColor theme="0"/>
                </patternFill>
              </fill>
            </x14:dxf>
          </x14:cfRule>
          <xm:sqref>AF29</xm:sqref>
        </x14:conditionalFormatting>
        <x14:conditionalFormatting xmlns:xm="http://schemas.microsoft.com/office/excel/2006/main">
          <x14:cfRule type="expression" priority="8" id="{68EB87AB-772F-413F-8F7E-A5707EFCC788}">
            <xm:f>'1.5 Universal Data'!$C$8&lt;$AG$7</xm:f>
            <x14:dxf>
              <fill>
                <patternFill patternType="lightUp">
                  <bgColor theme="0"/>
                </patternFill>
              </fill>
            </x14:dxf>
          </x14:cfRule>
          <xm:sqref>AG29</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xm:sqref>
        </x14:conditionalFormatting>
        <x14:conditionalFormatting xmlns:xm="http://schemas.microsoft.com/office/excel/2006/main">
          <x14:cfRule type="expression" priority="6" id="{E3BA74D3-1F3F-4C09-BEA6-CD6C60317722}">
            <xm:f>'1.5 Universal Data'!$C$8&lt;$AI$7</xm:f>
            <x14:dxf>
              <fill>
                <patternFill patternType="lightUp">
                  <bgColor theme="0"/>
                </patternFill>
              </fill>
            </x14:dxf>
          </x14:cfRule>
          <xm:sqref>AI29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xm:sqref>
        </x14:conditionalFormatting>
        <x14:conditionalFormatting xmlns:xm="http://schemas.microsoft.com/office/excel/2006/main">
          <x14:cfRule type="expression" priority="4" id="{9EA34A1B-3847-4761-975F-3BA271423E88}">
            <xm:f>'1.5 Universal Data'!$C$8&lt;$AF$7</xm:f>
            <x14:dxf>
              <fill>
                <patternFill patternType="lightUp">
                  <bgColor theme="0"/>
                </patternFill>
              </fill>
            </x14:dxf>
          </x14:cfRule>
          <xm:sqref>AF36</xm:sqref>
        </x14:conditionalFormatting>
        <x14:conditionalFormatting xmlns:xm="http://schemas.microsoft.com/office/excel/2006/main">
          <x14:cfRule type="expression" priority="3" id="{ECC32666-72CF-4C61-B689-93A9908CEBA5}">
            <xm:f>'1.5 Universal Data'!$C$8&lt;$AG$7</xm:f>
            <x14:dxf>
              <fill>
                <patternFill patternType="lightUp">
                  <bgColor theme="0"/>
                </patternFill>
              </fill>
            </x14:dxf>
          </x14:cfRule>
          <xm:sqref>AG36</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xm:sqref>
        </x14:conditionalFormatting>
        <x14:conditionalFormatting xmlns:xm="http://schemas.microsoft.com/office/excel/2006/main">
          <x14:cfRule type="expression" priority="1" id="{4C5D75DD-1F1C-43E3-8F2E-9C7381D31D34}">
            <xm:f>'1.5 Universal Data'!$C$8&lt;$AI$7</xm:f>
            <x14:dxf>
              <fill>
                <patternFill patternType="lightUp">
                  <bgColor theme="0"/>
                </patternFill>
              </fill>
            </x14:dxf>
          </x14:cfRule>
          <xm:sqref>AI36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90"/>
  <sheetViews>
    <sheetView topLeftCell="A67" zoomScale="90" zoomScaleNormal="90" workbookViewId="0">
      <selection activeCell="C50" sqref="C50"/>
    </sheetView>
  </sheetViews>
  <sheetFormatPr defaultColWidth="0" defaultRowHeight="14.4"/>
  <cols>
    <col min="1" max="1" width="11" customWidth="1"/>
    <col min="2" max="2" width="12.44140625" bestFit="1" customWidth="1"/>
    <col min="3" max="3" width="40.5546875" bestFit="1" customWidth="1"/>
    <col min="4" max="4" width="87.21875" bestFit="1" customWidth="1"/>
    <col min="5" max="5" width="16.44140625" bestFit="1" customWidth="1"/>
    <col min="6" max="6" width="24.44140625" style="425" customWidth="1"/>
    <col min="7" max="7" width="11.21875" customWidth="1"/>
    <col min="8" max="27" width="0" hidden="1" customWidth="1"/>
    <col min="28" max="16384" width="8.77734375" hidden="1"/>
  </cols>
  <sheetData>
    <row r="1" spans="1:14" s="68" customFormat="1" ht="23.4">
      <c r="A1" s="83" t="str">
        <f>'1.1 Cover'!A1</f>
        <v>Regulatory Reporting Pack</v>
      </c>
    </row>
    <row r="2" spans="1:14" s="68" customFormat="1" ht="23.4">
      <c r="A2" s="83" t="str">
        <f>'1.1 Cover'!A2</f>
        <v>Price base - 2018/19</v>
      </c>
    </row>
    <row r="3" spans="1:14" s="68" customFormat="1" ht="23.4">
      <c r="A3" s="83" t="str">
        <f>'1.1 Cover'!A3</f>
        <v>Regulatory Year: April 2021 - March 2022</v>
      </c>
    </row>
    <row r="4" spans="1:14" s="68" customFormat="1" ht="23.4">
      <c r="A4" s="83" t="s">
        <v>17</v>
      </c>
    </row>
    <row r="6" spans="1:14">
      <c r="B6" s="51" t="s">
        <v>48</v>
      </c>
      <c r="C6" s="51" t="s">
        <v>49</v>
      </c>
      <c r="D6" s="52" t="s">
        <v>50</v>
      </c>
      <c r="E6" s="51" t="s">
        <v>51</v>
      </c>
      <c r="F6" s="51" t="s">
        <v>2913</v>
      </c>
      <c r="I6" s="53"/>
      <c r="J6" s="53"/>
      <c r="N6" s="54"/>
    </row>
    <row r="7" spans="1:14">
      <c r="B7" s="55">
        <v>1.1299999999999999</v>
      </c>
      <c r="C7" s="55" t="s">
        <v>2910</v>
      </c>
      <c r="D7" s="55" t="s">
        <v>2911</v>
      </c>
      <c r="E7" s="55" t="s">
        <v>2912</v>
      </c>
      <c r="F7" s="1281">
        <v>44572</v>
      </c>
    </row>
    <row r="8" spans="1:14">
      <c r="B8" s="55">
        <v>1.1299999999999999</v>
      </c>
      <c r="C8" s="55" t="s">
        <v>2914</v>
      </c>
      <c r="D8" s="55" t="s">
        <v>2963</v>
      </c>
      <c r="E8" s="55" t="s">
        <v>2912</v>
      </c>
      <c r="F8" s="55" t="s">
        <v>2926</v>
      </c>
    </row>
    <row r="9" spans="1:14">
      <c r="B9" s="55">
        <v>1.1299999999999999</v>
      </c>
      <c r="C9" s="55" t="s">
        <v>2916</v>
      </c>
      <c r="D9" s="55" t="s">
        <v>2917</v>
      </c>
      <c r="E9" s="55" t="s">
        <v>2912</v>
      </c>
      <c r="F9" s="1281">
        <v>44572</v>
      </c>
    </row>
    <row r="10" spans="1:14">
      <c r="B10" s="55">
        <v>1.1299999999999999</v>
      </c>
      <c r="C10" s="55" t="s">
        <v>2924</v>
      </c>
      <c r="D10" s="55" t="s">
        <v>2925</v>
      </c>
      <c r="E10" s="55" t="s">
        <v>2912</v>
      </c>
      <c r="F10" s="1281">
        <v>44573</v>
      </c>
    </row>
    <row r="11" spans="1:14">
      <c r="B11" s="55">
        <v>1.1299999999999999</v>
      </c>
      <c r="C11" s="55" t="s">
        <v>2961</v>
      </c>
      <c r="D11" s="55" t="s">
        <v>2962</v>
      </c>
      <c r="E11" s="55" t="s">
        <v>2912</v>
      </c>
      <c r="F11" s="1281">
        <v>44578</v>
      </c>
    </row>
    <row r="12" spans="1:14">
      <c r="B12" s="55">
        <v>1.1299999999999999</v>
      </c>
      <c r="C12" s="55" t="s">
        <v>2916</v>
      </c>
      <c r="D12" s="55" t="s">
        <v>2964</v>
      </c>
      <c r="E12" s="55" t="s">
        <v>2912</v>
      </c>
      <c r="F12" s="55" t="s">
        <v>2965</v>
      </c>
    </row>
    <row r="13" spans="1:14">
      <c r="B13" s="55">
        <v>1.1299999999999999</v>
      </c>
      <c r="C13" s="55" t="s">
        <v>2924</v>
      </c>
      <c r="D13" s="55" t="s">
        <v>2966</v>
      </c>
      <c r="E13" s="55" t="s">
        <v>2912</v>
      </c>
      <c r="F13" s="1281">
        <v>44578</v>
      </c>
    </row>
    <row r="14" spans="1:14">
      <c r="B14" s="55">
        <v>1.1299999999999999</v>
      </c>
      <c r="C14" s="55" t="s">
        <v>2916</v>
      </c>
      <c r="D14" s="55" t="s">
        <v>2967</v>
      </c>
      <c r="E14" s="55" t="s">
        <v>2912</v>
      </c>
      <c r="F14" s="1281">
        <v>44579</v>
      </c>
    </row>
    <row r="15" spans="1:14">
      <c r="B15" s="55">
        <v>1.1299999999999999</v>
      </c>
      <c r="C15" s="55" t="s">
        <v>2968</v>
      </c>
      <c r="D15" s="55" t="s">
        <v>2969</v>
      </c>
      <c r="E15" s="55" t="s">
        <v>2912</v>
      </c>
      <c r="F15" s="1281">
        <v>44579</v>
      </c>
    </row>
    <row r="16" spans="1:14">
      <c r="B16" s="55">
        <v>1.1299999999999999</v>
      </c>
      <c r="C16" s="55" t="s">
        <v>2970</v>
      </c>
      <c r="D16" s="55" t="s">
        <v>2971</v>
      </c>
      <c r="E16" s="55" t="s">
        <v>2912</v>
      </c>
      <c r="F16" s="1281">
        <v>44581</v>
      </c>
    </row>
    <row r="17" spans="2:6">
      <c r="B17" s="55">
        <v>1.1299999999999999</v>
      </c>
      <c r="C17" s="55" t="s">
        <v>2977</v>
      </c>
      <c r="D17" s="55" t="s">
        <v>2979</v>
      </c>
      <c r="E17" s="55" t="s">
        <v>2912</v>
      </c>
      <c r="F17" s="1281">
        <v>44586</v>
      </c>
    </row>
    <row r="18" spans="2:6">
      <c r="B18" s="55">
        <v>1.1299999999999999</v>
      </c>
      <c r="C18" s="55" t="s">
        <v>2978</v>
      </c>
      <c r="D18" s="55" t="s">
        <v>2979</v>
      </c>
      <c r="E18" s="55" t="s">
        <v>2912</v>
      </c>
      <c r="F18" s="1281">
        <v>44586</v>
      </c>
    </row>
    <row r="19" spans="2:6">
      <c r="B19" s="55">
        <v>1.1299999999999999</v>
      </c>
      <c r="C19" s="55" t="s">
        <v>2980</v>
      </c>
      <c r="D19" s="55" t="s">
        <v>3042</v>
      </c>
      <c r="E19" s="55" t="s">
        <v>2912</v>
      </c>
      <c r="F19" s="1281">
        <v>44586</v>
      </c>
    </row>
    <row r="20" spans="2:6">
      <c r="B20" s="55">
        <v>1.1299999999999999</v>
      </c>
      <c r="C20" s="55" t="s">
        <v>2996</v>
      </c>
      <c r="D20" s="55" t="s">
        <v>2997</v>
      </c>
      <c r="E20" s="55" t="s">
        <v>2912</v>
      </c>
      <c r="F20" s="1281">
        <v>44587</v>
      </c>
    </row>
    <row r="21" spans="2:6">
      <c r="B21" s="55">
        <v>1.1299999999999999</v>
      </c>
      <c r="C21" s="55" t="s">
        <v>2999</v>
      </c>
      <c r="D21" s="55" t="s">
        <v>2998</v>
      </c>
      <c r="E21" s="55" t="s">
        <v>2912</v>
      </c>
      <c r="F21" s="1281">
        <v>44587</v>
      </c>
    </row>
    <row r="22" spans="2:6">
      <c r="B22" s="55">
        <v>1.1299999999999999</v>
      </c>
      <c r="C22" s="55" t="s">
        <v>3000</v>
      </c>
      <c r="D22" s="55" t="s">
        <v>3001</v>
      </c>
      <c r="E22" s="55" t="s">
        <v>2912</v>
      </c>
      <c r="F22" s="1281">
        <v>44587</v>
      </c>
    </row>
    <row r="23" spans="2:6">
      <c r="B23" s="55">
        <v>1.1299999999999999</v>
      </c>
      <c r="C23" s="55" t="s">
        <v>3002</v>
      </c>
      <c r="D23" s="55" t="s">
        <v>3003</v>
      </c>
      <c r="E23" s="55" t="s">
        <v>2912</v>
      </c>
      <c r="F23" s="1281">
        <v>44587</v>
      </c>
    </row>
    <row r="24" spans="2:6">
      <c r="B24" s="55">
        <v>1.1299999999999999</v>
      </c>
      <c r="C24" s="55" t="s">
        <v>2994</v>
      </c>
      <c r="D24" s="55" t="s">
        <v>2995</v>
      </c>
      <c r="E24" s="55" t="s">
        <v>2912</v>
      </c>
      <c r="F24" s="1281">
        <v>44588</v>
      </c>
    </row>
    <row r="25" spans="2:6">
      <c r="B25" s="55">
        <v>1.1299999999999999</v>
      </c>
      <c r="C25" s="55" t="s">
        <v>2994</v>
      </c>
      <c r="D25" s="55" t="s">
        <v>3004</v>
      </c>
      <c r="E25" s="55" t="s">
        <v>2912</v>
      </c>
      <c r="F25" s="1281">
        <v>44588</v>
      </c>
    </row>
    <row r="26" spans="2:6">
      <c r="B26" s="55">
        <v>1.1299999999999999</v>
      </c>
      <c r="C26" s="55" t="s">
        <v>3019</v>
      </c>
      <c r="D26" s="55" t="s">
        <v>3020</v>
      </c>
      <c r="E26" s="55" t="s">
        <v>2912</v>
      </c>
      <c r="F26" s="1281">
        <v>44589</v>
      </c>
    </row>
    <row r="27" spans="2:6">
      <c r="B27" s="55">
        <v>1.1299999999999999</v>
      </c>
      <c r="C27" s="55" t="s">
        <v>3031</v>
      </c>
      <c r="D27" s="55" t="s">
        <v>3030</v>
      </c>
      <c r="E27" s="55" t="s">
        <v>2912</v>
      </c>
      <c r="F27" s="1281">
        <v>44592</v>
      </c>
    </row>
    <row r="28" spans="2:6">
      <c r="B28" s="55">
        <v>1.1299999999999999</v>
      </c>
      <c r="C28" s="55" t="s">
        <v>3032</v>
      </c>
      <c r="D28" s="55" t="s">
        <v>3033</v>
      </c>
      <c r="E28" s="55" t="s">
        <v>2912</v>
      </c>
      <c r="F28" s="1281">
        <v>44592</v>
      </c>
    </row>
    <row r="29" spans="2:6">
      <c r="B29" s="55">
        <v>1.1299999999999999</v>
      </c>
      <c r="C29" s="55" t="s">
        <v>3038</v>
      </c>
      <c r="D29" s="55" t="s">
        <v>3039</v>
      </c>
      <c r="E29" s="55" t="s">
        <v>2912</v>
      </c>
      <c r="F29" s="1281">
        <v>44595</v>
      </c>
    </row>
    <row r="30" spans="2:6">
      <c r="B30" s="55">
        <v>1.1299999999999999</v>
      </c>
      <c r="C30" s="55" t="s">
        <v>3040</v>
      </c>
      <c r="D30" s="55" t="s">
        <v>3041</v>
      </c>
      <c r="E30" s="55" t="s">
        <v>2912</v>
      </c>
      <c r="F30" s="1281">
        <v>44595</v>
      </c>
    </row>
    <row r="31" spans="2:6">
      <c r="B31" s="55">
        <v>1.1299999999999999</v>
      </c>
      <c r="C31" s="55" t="s">
        <v>2980</v>
      </c>
      <c r="D31" s="55" t="s">
        <v>3052</v>
      </c>
      <c r="E31" s="55" t="s">
        <v>2912</v>
      </c>
      <c r="F31" s="1281">
        <v>44595</v>
      </c>
    </row>
    <row r="32" spans="2:6">
      <c r="B32" s="55">
        <v>1.1299999999999999</v>
      </c>
      <c r="C32" s="55" t="s">
        <v>3043</v>
      </c>
      <c r="D32" s="55" t="s">
        <v>3046</v>
      </c>
      <c r="E32" s="55" t="s">
        <v>2912</v>
      </c>
      <c r="F32" s="1281">
        <v>44595</v>
      </c>
    </row>
    <row r="33" spans="2:6">
      <c r="B33" s="55">
        <v>1.1299999999999999</v>
      </c>
      <c r="C33" s="55" t="s">
        <v>3044</v>
      </c>
      <c r="D33" s="55" t="s">
        <v>3046</v>
      </c>
      <c r="E33" s="55" t="s">
        <v>2912</v>
      </c>
      <c r="F33" s="1281">
        <v>44595</v>
      </c>
    </row>
    <row r="34" spans="2:6">
      <c r="B34" s="55">
        <v>1.1299999999999999</v>
      </c>
      <c r="C34" s="55" t="s">
        <v>3045</v>
      </c>
      <c r="D34" s="55" t="s">
        <v>3046</v>
      </c>
      <c r="E34" s="55" t="s">
        <v>2912</v>
      </c>
      <c r="F34" s="1281">
        <v>44595</v>
      </c>
    </row>
    <row r="35" spans="2:6">
      <c r="B35" s="55">
        <v>1.1299999999999999</v>
      </c>
      <c r="C35" s="55" t="s">
        <v>2980</v>
      </c>
      <c r="D35" s="55" t="s">
        <v>3051</v>
      </c>
      <c r="E35" s="55" t="s">
        <v>2912</v>
      </c>
      <c r="F35" s="1281">
        <v>44595</v>
      </c>
    </row>
    <row r="36" spans="2:6">
      <c r="B36" s="55">
        <v>1.1299999999999999</v>
      </c>
      <c r="C36" s="55" t="s">
        <v>3045</v>
      </c>
      <c r="D36" s="55" t="s">
        <v>3050</v>
      </c>
      <c r="E36" s="55" t="s">
        <v>2912</v>
      </c>
      <c r="F36" s="1281">
        <v>44595</v>
      </c>
    </row>
    <row r="37" spans="2:6">
      <c r="B37" s="55">
        <v>1.1299999999999999</v>
      </c>
      <c r="C37" s="55" t="s">
        <v>2928</v>
      </c>
      <c r="D37" s="55" t="s">
        <v>3054</v>
      </c>
      <c r="E37" s="55" t="s">
        <v>2912</v>
      </c>
      <c r="F37" s="1281">
        <v>44600</v>
      </c>
    </row>
    <row r="38" spans="2:6">
      <c r="B38" s="55">
        <v>1.1299999999999999</v>
      </c>
      <c r="C38" s="55" t="s">
        <v>3062</v>
      </c>
      <c r="D38" s="55" t="s">
        <v>3057</v>
      </c>
      <c r="E38" s="55" t="s">
        <v>2912</v>
      </c>
      <c r="F38" s="1281">
        <v>44601</v>
      </c>
    </row>
    <row r="39" spans="2:6">
      <c r="B39" s="55">
        <v>1.1299999999999999</v>
      </c>
      <c r="C39" s="55" t="s">
        <v>3032</v>
      </c>
      <c r="D39" s="55" t="s">
        <v>3058</v>
      </c>
      <c r="E39" s="55" t="s">
        <v>2912</v>
      </c>
      <c r="F39" s="1281">
        <v>44601</v>
      </c>
    </row>
    <row r="40" spans="2:6">
      <c r="B40" s="55">
        <v>1.1299999999999999</v>
      </c>
      <c r="C40" s="55" t="s">
        <v>3059</v>
      </c>
      <c r="D40" s="55" t="s">
        <v>3060</v>
      </c>
      <c r="E40" s="55" t="s">
        <v>2912</v>
      </c>
      <c r="F40" s="1281">
        <v>44601</v>
      </c>
    </row>
    <row r="41" spans="2:6">
      <c r="B41" s="55">
        <v>1.1299999999999999</v>
      </c>
      <c r="C41" s="55" t="s">
        <v>3002</v>
      </c>
      <c r="D41" s="55" t="s">
        <v>3061</v>
      </c>
      <c r="E41" s="55" t="s">
        <v>2912</v>
      </c>
      <c r="F41" s="1281">
        <v>44601</v>
      </c>
    </row>
    <row r="42" spans="2:6">
      <c r="B42" s="55">
        <v>1.1299999999999999</v>
      </c>
      <c r="C42" s="55" t="s">
        <v>3072</v>
      </c>
      <c r="D42" s="55" t="s">
        <v>3073</v>
      </c>
      <c r="E42" s="55" t="s">
        <v>2912</v>
      </c>
      <c r="F42" s="1281">
        <v>44602</v>
      </c>
    </row>
    <row r="43" spans="2:6">
      <c r="B43" s="55">
        <v>1.1299999999999999</v>
      </c>
      <c r="C43" s="55" t="s">
        <v>2473</v>
      </c>
      <c r="D43" s="55" t="s">
        <v>3115</v>
      </c>
      <c r="E43" s="55" t="s">
        <v>3114</v>
      </c>
      <c r="F43" s="1281">
        <v>44614</v>
      </c>
    </row>
    <row r="44" spans="2:6">
      <c r="B44" s="55">
        <v>1.1299999999999999</v>
      </c>
      <c r="C44" s="55" t="s">
        <v>3116</v>
      </c>
      <c r="D44" s="55" t="s">
        <v>3117</v>
      </c>
      <c r="E44" s="55" t="s">
        <v>3118</v>
      </c>
      <c r="F44" s="1281">
        <v>44615</v>
      </c>
    </row>
    <row r="45" spans="2:6">
      <c r="B45" s="55" t="s">
        <v>3137</v>
      </c>
      <c r="C45" s="55" t="s">
        <v>3138</v>
      </c>
      <c r="D45" s="55" t="s">
        <v>3139</v>
      </c>
      <c r="E45" s="55" t="s">
        <v>2912</v>
      </c>
      <c r="F45" s="1281">
        <v>44638</v>
      </c>
    </row>
    <row r="46" spans="2:6">
      <c r="B46" s="55" t="s">
        <v>3137</v>
      </c>
      <c r="C46" s="55" t="s">
        <v>3140</v>
      </c>
      <c r="D46" s="55" t="s">
        <v>3141</v>
      </c>
      <c r="E46" s="55" t="s">
        <v>2912</v>
      </c>
      <c r="F46" s="1281">
        <v>44638</v>
      </c>
    </row>
    <row r="47" spans="2:6">
      <c r="B47" s="55" t="s">
        <v>3137</v>
      </c>
      <c r="C47" s="1363" t="s">
        <v>3142</v>
      </c>
      <c r="D47" s="1363" t="s">
        <v>3143</v>
      </c>
      <c r="E47" s="55" t="s">
        <v>2912</v>
      </c>
      <c r="F47" s="1281">
        <v>44638</v>
      </c>
    </row>
    <row r="48" spans="2:6">
      <c r="B48" s="55" t="s">
        <v>3137</v>
      </c>
      <c r="C48" s="1363" t="s">
        <v>3145</v>
      </c>
      <c r="D48" s="1363" t="s">
        <v>3146</v>
      </c>
      <c r="E48" s="55" t="s">
        <v>2912</v>
      </c>
      <c r="F48" s="1281">
        <v>44638</v>
      </c>
    </row>
    <row r="49" spans="2:6">
      <c r="B49" s="55" t="s">
        <v>3137</v>
      </c>
      <c r="C49" s="55" t="s">
        <v>3147</v>
      </c>
      <c r="D49" s="55" t="s">
        <v>3148</v>
      </c>
      <c r="E49" s="55" t="s">
        <v>2912</v>
      </c>
      <c r="F49" s="1281">
        <v>44638</v>
      </c>
    </row>
    <row r="50" spans="2:6">
      <c r="B50" s="55" t="s">
        <v>3137</v>
      </c>
      <c r="C50" s="55" t="s">
        <v>3149</v>
      </c>
      <c r="D50" s="55" t="s">
        <v>3155</v>
      </c>
      <c r="E50" s="55" t="s">
        <v>2912</v>
      </c>
      <c r="F50" s="1281">
        <v>44638</v>
      </c>
    </row>
    <row r="51" spans="2:6">
      <c r="B51" s="55" t="s">
        <v>3137</v>
      </c>
      <c r="C51" s="55" t="s">
        <v>3150</v>
      </c>
      <c r="D51" s="55" t="s">
        <v>3151</v>
      </c>
      <c r="E51" s="55" t="s">
        <v>2912</v>
      </c>
      <c r="F51" s="1281">
        <v>44638</v>
      </c>
    </row>
    <row r="52" spans="2:6">
      <c r="B52" s="55" t="s">
        <v>3137</v>
      </c>
      <c r="C52" s="55" t="s">
        <v>3072</v>
      </c>
      <c r="D52" s="55" t="s">
        <v>3154</v>
      </c>
      <c r="E52" s="55" t="s">
        <v>2912</v>
      </c>
      <c r="F52" s="1281">
        <v>44638</v>
      </c>
    </row>
    <row r="53" spans="2:6">
      <c r="B53" s="55" t="s">
        <v>3137</v>
      </c>
      <c r="C53" s="55" t="s">
        <v>2980</v>
      </c>
      <c r="D53" s="55" t="s">
        <v>3156</v>
      </c>
      <c r="E53" s="55" t="s">
        <v>2912</v>
      </c>
      <c r="F53" s="1281">
        <v>44638</v>
      </c>
    </row>
    <row r="54" spans="2:6">
      <c r="B54" s="55" t="s">
        <v>3137</v>
      </c>
      <c r="C54" s="55" t="s">
        <v>3032</v>
      </c>
      <c r="D54" s="55" t="s">
        <v>3162</v>
      </c>
      <c r="E54" s="55" t="s">
        <v>2912</v>
      </c>
      <c r="F54" s="1281">
        <v>44638</v>
      </c>
    </row>
    <row r="55" spans="2:6">
      <c r="B55" s="55" t="s">
        <v>3137</v>
      </c>
      <c r="C55" s="55" t="s">
        <v>3161</v>
      </c>
      <c r="D55" s="55" t="s">
        <v>3162</v>
      </c>
      <c r="E55" s="55" t="s">
        <v>2912</v>
      </c>
      <c r="F55" s="1281">
        <v>44638</v>
      </c>
    </row>
    <row r="56" spans="2:6">
      <c r="B56" s="55" t="s">
        <v>3137</v>
      </c>
      <c r="C56" s="55" t="s">
        <v>3166</v>
      </c>
      <c r="D56" s="55" t="s">
        <v>3167</v>
      </c>
      <c r="E56" s="55" t="s">
        <v>2912</v>
      </c>
      <c r="F56" s="1281">
        <v>44641</v>
      </c>
    </row>
    <row r="57" spans="2:6">
      <c r="B57" s="55" t="s">
        <v>3137</v>
      </c>
      <c r="C57" s="55" t="s">
        <v>3169</v>
      </c>
      <c r="D57" s="55" t="s">
        <v>3168</v>
      </c>
      <c r="E57" s="55" t="s">
        <v>2912</v>
      </c>
      <c r="F57" s="1281">
        <v>44641</v>
      </c>
    </row>
    <row r="58" spans="2:6">
      <c r="B58" s="55" t="s">
        <v>3137</v>
      </c>
      <c r="C58" s="55" t="s">
        <v>3170</v>
      </c>
      <c r="D58" s="55" t="s">
        <v>3171</v>
      </c>
      <c r="E58" s="55" t="s">
        <v>2912</v>
      </c>
      <c r="F58" s="1281">
        <v>44641</v>
      </c>
    </row>
    <row r="59" spans="2:6">
      <c r="B59" s="55" t="s">
        <v>3137</v>
      </c>
      <c r="C59" s="55" t="s">
        <v>3173</v>
      </c>
      <c r="D59" s="55" t="s">
        <v>3174</v>
      </c>
      <c r="E59" s="55" t="s">
        <v>2912</v>
      </c>
      <c r="F59" s="1281">
        <v>44641</v>
      </c>
    </row>
    <row r="60" spans="2:6">
      <c r="B60" s="55" t="s">
        <v>3137</v>
      </c>
      <c r="C60" s="55" t="s">
        <v>3166</v>
      </c>
      <c r="D60" s="55" t="s">
        <v>3175</v>
      </c>
      <c r="E60" s="55" t="s">
        <v>2912</v>
      </c>
      <c r="F60" s="1281">
        <v>44641</v>
      </c>
    </row>
    <row r="61" spans="2:6">
      <c r="B61" s="55" t="s">
        <v>3137</v>
      </c>
      <c r="C61" s="55" t="s">
        <v>3147</v>
      </c>
      <c r="D61" s="55" t="s">
        <v>3176</v>
      </c>
      <c r="E61" s="55" t="s">
        <v>2912</v>
      </c>
      <c r="F61" s="1281">
        <v>44641</v>
      </c>
    </row>
    <row r="62" spans="2:6">
      <c r="B62" s="55" t="s">
        <v>3137</v>
      </c>
      <c r="C62" s="55" t="s">
        <v>3177</v>
      </c>
      <c r="D62" s="55" t="s">
        <v>3178</v>
      </c>
      <c r="E62" s="55" t="s">
        <v>2912</v>
      </c>
      <c r="F62" s="1281">
        <v>44641</v>
      </c>
    </row>
    <row r="63" spans="2:6">
      <c r="B63" s="55" t="s">
        <v>3137</v>
      </c>
      <c r="C63" s="1363" t="s">
        <v>3179</v>
      </c>
      <c r="D63" s="1363" t="s">
        <v>3181</v>
      </c>
      <c r="E63" s="55" t="s">
        <v>2912</v>
      </c>
      <c r="F63" s="1281">
        <v>44655</v>
      </c>
    </row>
    <row r="64" spans="2:6">
      <c r="B64" s="55" t="s">
        <v>3137</v>
      </c>
      <c r="C64" s="1363" t="s">
        <v>3002</v>
      </c>
      <c r="D64" s="1363" t="s">
        <v>3181</v>
      </c>
      <c r="E64" s="55" t="s">
        <v>2912</v>
      </c>
      <c r="F64" s="1281">
        <v>44655</v>
      </c>
    </row>
    <row r="65" spans="2:6">
      <c r="B65" s="55" t="s">
        <v>3137</v>
      </c>
      <c r="C65" s="1363" t="s">
        <v>3180</v>
      </c>
      <c r="D65" s="1363" t="s">
        <v>3181</v>
      </c>
      <c r="E65" s="55" t="s">
        <v>2912</v>
      </c>
      <c r="F65" s="1281">
        <v>44655</v>
      </c>
    </row>
    <row r="66" spans="2:6">
      <c r="B66" s="55" t="s">
        <v>3137</v>
      </c>
      <c r="C66" s="1363" t="s">
        <v>2924</v>
      </c>
      <c r="D66" s="1363" t="s">
        <v>3182</v>
      </c>
      <c r="E66" s="55" t="s">
        <v>2912</v>
      </c>
      <c r="F66" s="1281">
        <v>44655</v>
      </c>
    </row>
    <row r="67" spans="2:6">
      <c r="B67" s="55" t="s">
        <v>3137</v>
      </c>
      <c r="C67" s="1363" t="s">
        <v>3183</v>
      </c>
      <c r="D67" s="55" t="s">
        <v>3187</v>
      </c>
      <c r="E67" s="55" t="s">
        <v>2912</v>
      </c>
      <c r="F67" s="1281">
        <v>44655</v>
      </c>
    </row>
    <row r="68" spans="2:6">
      <c r="B68" s="55" t="s">
        <v>3137</v>
      </c>
      <c r="C68" s="1363" t="s">
        <v>2980</v>
      </c>
      <c r="D68" s="55" t="s">
        <v>3186</v>
      </c>
      <c r="E68" s="55" t="s">
        <v>2912</v>
      </c>
      <c r="F68" s="1281">
        <v>44655</v>
      </c>
    </row>
    <row r="69" spans="2:6">
      <c r="B69" s="55" t="s">
        <v>3137</v>
      </c>
      <c r="C69" s="1363" t="s">
        <v>3184</v>
      </c>
      <c r="D69" s="55" t="s">
        <v>3185</v>
      </c>
      <c r="E69" s="55" t="s">
        <v>2912</v>
      </c>
      <c r="F69" s="1281">
        <v>44655</v>
      </c>
    </row>
    <row r="70" spans="2:6">
      <c r="B70" s="55" t="s">
        <v>3137</v>
      </c>
      <c r="C70" s="1363" t="s">
        <v>3191</v>
      </c>
      <c r="D70" s="1363" t="s">
        <v>3192</v>
      </c>
      <c r="E70" s="55" t="s">
        <v>2912</v>
      </c>
      <c r="F70" s="1281">
        <v>44655</v>
      </c>
    </row>
    <row r="71" spans="2:6">
      <c r="B71" s="55" t="s">
        <v>3137</v>
      </c>
      <c r="C71" s="1363" t="s">
        <v>3193</v>
      </c>
      <c r="D71" s="1363" t="s">
        <v>3194</v>
      </c>
      <c r="E71" s="55" t="s">
        <v>2912</v>
      </c>
      <c r="F71" s="1281">
        <v>44655</v>
      </c>
    </row>
    <row r="72" spans="2:6">
      <c r="B72" s="55" t="s">
        <v>3137</v>
      </c>
      <c r="C72" s="1363" t="s">
        <v>3195</v>
      </c>
      <c r="D72" s="1363" t="s">
        <v>3196</v>
      </c>
      <c r="E72" s="55" t="s">
        <v>2912</v>
      </c>
      <c r="F72" s="1281">
        <v>44656</v>
      </c>
    </row>
    <row r="73" spans="2:6">
      <c r="B73" s="55" t="s">
        <v>3137</v>
      </c>
      <c r="C73" s="1363" t="s">
        <v>3197</v>
      </c>
      <c r="D73" s="1363" t="s">
        <v>3198</v>
      </c>
      <c r="E73" s="55" t="s">
        <v>2912</v>
      </c>
      <c r="F73" s="1281">
        <v>44656</v>
      </c>
    </row>
    <row r="74" spans="2:6">
      <c r="B74" s="55" t="s">
        <v>3137</v>
      </c>
      <c r="C74" s="1363" t="s">
        <v>3199</v>
      </c>
      <c r="D74" s="1363" t="s">
        <v>3200</v>
      </c>
      <c r="E74" s="55" t="s">
        <v>2912</v>
      </c>
      <c r="F74" s="1281">
        <v>44656</v>
      </c>
    </row>
    <row r="75" spans="2:6">
      <c r="B75" s="55" t="s">
        <v>3137</v>
      </c>
      <c r="C75" s="1363" t="s">
        <v>3173</v>
      </c>
      <c r="D75" s="1363" t="s">
        <v>3202</v>
      </c>
      <c r="E75" s="1363" t="s">
        <v>2912</v>
      </c>
      <c r="F75" s="1281">
        <v>44656</v>
      </c>
    </row>
    <row r="76" spans="2:6">
      <c r="B76" s="55" t="s">
        <v>3137</v>
      </c>
      <c r="C76" s="1363" t="s">
        <v>3203</v>
      </c>
      <c r="D76" s="1363" t="s">
        <v>3204</v>
      </c>
      <c r="E76" s="1363" t="s">
        <v>2912</v>
      </c>
      <c r="F76" s="1281">
        <v>44656</v>
      </c>
    </row>
    <row r="77" spans="2:6">
      <c r="B77" s="1363" t="s">
        <v>3137</v>
      </c>
      <c r="C77" s="1363" t="s">
        <v>3206</v>
      </c>
      <c r="D77" s="1363" t="s">
        <v>3207</v>
      </c>
      <c r="E77" s="1363" t="s">
        <v>3114</v>
      </c>
      <c r="F77" s="1281">
        <v>44657</v>
      </c>
    </row>
    <row r="78" spans="2:6" s="425" customFormat="1">
      <c r="B78" s="1363" t="s">
        <v>3137</v>
      </c>
      <c r="C78" s="1363" t="s">
        <v>3208</v>
      </c>
      <c r="D78" s="1363" t="s">
        <v>3209</v>
      </c>
      <c r="E78" s="1363" t="s">
        <v>2912</v>
      </c>
      <c r="F78" s="1281">
        <v>44656</v>
      </c>
    </row>
    <row r="79" spans="2:6">
      <c r="B79" s="1287">
        <v>1.1399999999999999</v>
      </c>
      <c r="C79" s="55" t="s">
        <v>3248</v>
      </c>
      <c r="D79" s="55" t="s">
        <v>3249</v>
      </c>
      <c r="E79" s="55" t="s">
        <v>3250</v>
      </c>
      <c r="F79" s="1281">
        <v>44656</v>
      </c>
    </row>
    <row r="80" spans="2:6">
      <c r="B80" s="1287">
        <v>1.1399999999999999</v>
      </c>
      <c r="C80" s="55" t="s">
        <v>3251</v>
      </c>
      <c r="D80" s="55" t="s">
        <v>3252</v>
      </c>
      <c r="E80" s="55" t="s">
        <v>3250</v>
      </c>
      <c r="F80" s="1281">
        <v>44658</v>
      </c>
    </row>
    <row r="81" spans="2:6" ht="28.8">
      <c r="B81" s="1287">
        <v>1.1399999999999999</v>
      </c>
      <c r="C81" s="1434" t="s">
        <v>3259</v>
      </c>
      <c r="D81" s="1435" t="s">
        <v>3260</v>
      </c>
      <c r="E81" s="55" t="s">
        <v>3250</v>
      </c>
      <c r="F81" s="1281">
        <v>44658</v>
      </c>
    </row>
    <row r="82" spans="2:6">
      <c r="B82" s="1433">
        <v>1.1399999999999999</v>
      </c>
      <c r="C82" s="1363" t="s">
        <v>3257</v>
      </c>
      <c r="D82" s="55" t="s">
        <v>3258</v>
      </c>
      <c r="E82" s="55" t="s">
        <v>3250</v>
      </c>
      <c r="F82" s="1281">
        <v>44658</v>
      </c>
    </row>
    <row r="83" spans="2:6">
      <c r="B83" s="1287">
        <v>1.1399999999999999</v>
      </c>
      <c r="C83" s="1363" t="s">
        <v>3319</v>
      </c>
      <c r="D83" s="1363" t="s">
        <v>3320</v>
      </c>
      <c r="E83" s="1363" t="s">
        <v>3326</v>
      </c>
      <c r="F83" s="1281">
        <v>44658</v>
      </c>
    </row>
    <row r="84" spans="2:6">
      <c r="B84" s="1287">
        <v>1.1399999999999999</v>
      </c>
      <c r="C84" s="1363" t="s">
        <v>3321</v>
      </c>
      <c r="D84" s="1363" t="s">
        <v>3320</v>
      </c>
      <c r="E84" s="1363" t="s">
        <v>3326</v>
      </c>
      <c r="F84" s="1281">
        <v>44658</v>
      </c>
    </row>
    <row r="85" spans="2:6">
      <c r="B85" s="1287">
        <v>1.1399999999999999</v>
      </c>
      <c r="C85" s="1363" t="s">
        <v>3323</v>
      </c>
      <c r="D85" s="55" t="s">
        <v>3322</v>
      </c>
      <c r="E85" s="1363" t="s">
        <v>3326</v>
      </c>
      <c r="F85" s="1281">
        <v>44658</v>
      </c>
    </row>
    <row r="86" spans="2:6">
      <c r="B86" s="1433">
        <v>1.1399999999999999</v>
      </c>
      <c r="C86" s="1363" t="s">
        <v>3325</v>
      </c>
      <c r="D86" s="55" t="s">
        <v>3324</v>
      </c>
      <c r="E86" s="1363" t="s">
        <v>3326</v>
      </c>
      <c r="F86" s="1281">
        <v>44658</v>
      </c>
    </row>
    <row r="87" spans="2:6">
      <c r="B87" s="1287">
        <v>1.1399999999999999</v>
      </c>
      <c r="C87" s="1363" t="s">
        <v>3327</v>
      </c>
      <c r="D87" s="55" t="s">
        <v>3328</v>
      </c>
      <c r="E87" s="1363" t="s">
        <v>3326</v>
      </c>
      <c r="F87" s="1281">
        <v>44658</v>
      </c>
    </row>
    <row r="88" spans="2:6">
      <c r="B88" s="1287"/>
      <c r="C88" s="55"/>
      <c r="D88" s="55"/>
      <c r="E88" s="55"/>
      <c r="F88" s="55"/>
    </row>
    <row r="89" spans="2:6">
      <c r="B89" s="1287"/>
      <c r="C89" s="55"/>
      <c r="D89" s="55"/>
      <c r="E89" s="55"/>
      <c r="F89" s="55"/>
    </row>
    <row r="90" spans="2:6">
      <c r="B90" s="1433"/>
      <c r="C90" s="55"/>
      <c r="D90" s="55"/>
      <c r="E90" s="55"/>
      <c r="F90" s="55"/>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6439-F4E7-4056-A4CE-49DC406035E9}">
  <sheetPr>
    <tabColor theme="9" tint="-0.249977111117893"/>
  </sheetPr>
  <dimension ref="A1:AJ47"/>
  <sheetViews>
    <sheetView zoomScale="80" zoomScaleNormal="80" workbookViewId="0">
      <pane ySplit="8" topLeftCell="A18" activePane="bottomLeft" state="frozen"/>
      <selection activeCell="F13" sqref="F13"/>
      <selection pane="bottomLeft" activeCell="D41" sqref="D41"/>
    </sheetView>
  </sheetViews>
  <sheetFormatPr defaultRowHeight="14.4"/>
  <cols>
    <col min="1" max="3" width="1.77734375" customWidth="1"/>
    <col min="4" max="4" width="8.21875" bestFit="1" customWidth="1"/>
    <col min="5" max="5" width="5" bestFit="1" customWidth="1"/>
    <col min="6" max="6" width="12.21875" style="425" bestFit="1" customWidth="1"/>
    <col min="7" max="7" width="11.21875" style="425" bestFit="1" customWidth="1"/>
    <col min="8" max="8" width="13.77734375" bestFit="1" customWidth="1"/>
    <col min="9" max="9" width="9.44140625" bestFit="1" customWidth="1"/>
    <col min="10" max="10" width="23.44140625" bestFit="1" customWidth="1"/>
    <col min="11" max="11" width="13.44140625" bestFit="1" customWidth="1"/>
    <col min="12" max="12" width="24.21875" bestFit="1" customWidth="1"/>
    <col min="14" max="14" width="6" customWidth="1"/>
    <col min="15" max="15" width="14.77734375" bestFit="1" customWidth="1"/>
    <col min="16" max="16" width="15.44140625" customWidth="1"/>
    <col min="17" max="17" width="17.21875" bestFit="1" customWidth="1"/>
    <col min="18" max="27" width="1.77734375" customWidth="1"/>
    <col min="28" max="28" width="20.44140625" customWidth="1"/>
    <col min="29" max="29" width="5" bestFit="1" customWidth="1"/>
    <col min="30" max="30" width="7.77734375" customWidth="1"/>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166</v>
      </c>
    </row>
    <row r="6" spans="1:36">
      <c r="AD6" s="82"/>
      <c r="AE6" s="1534"/>
      <c r="AF6" s="1535"/>
      <c r="AG6" s="1535"/>
      <c r="AH6" s="1535"/>
      <c r="AI6" s="1536"/>
    </row>
    <row r="7" spans="1:36" s="65" customFormat="1">
      <c r="D7" s="81" t="s">
        <v>106</v>
      </c>
      <c r="E7" s="81" t="s">
        <v>67</v>
      </c>
      <c r="F7" s="81" t="s">
        <v>2518</v>
      </c>
      <c r="G7" s="81" t="s">
        <v>2508</v>
      </c>
      <c r="H7" s="81" t="s">
        <v>105</v>
      </c>
      <c r="I7" s="81" t="s">
        <v>104</v>
      </c>
      <c r="J7" s="81" t="s">
        <v>103</v>
      </c>
      <c r="K7" s="81" t="s">
        <v>102</v>
      </c>
      <c r="L7" s="81" t="s">
        <v>101</v>
      </c>
      <c r="M7" s="81" t="s">
        <v>100</v>
      </c>
      <c r="N7" s="81" t="s">
        <v>99</v>
      </c>
      <c r="O7" s="81" t="s">
        <v>98</v>
      </c>
      <c r="P7" s="81" t="s">
        <v>97</v>
      </c>
      <c r="Q7" s="81" t="s">
        <v>70</v>
      </c>
      <c r="R7" s="80" t="s">
        <v>96</v>
      </c>
      <c r="S7" s="80" t="s">
        <v>95</v>
      </c>
      <c r="T7" s="80" t="s">
        <v>94</v>
      </c>
      <c r="U7" s="80" t="s">
        <v>93</v>
      </c>
      <c r="V7" s="80" t="s">
        <v>92</v>
      </c>
      <c r="W7" s="80" t="s">
        <v>91</v>
      </c>
      <c r="X7" s="80" t="s">
        <v>90</v>
      </c>
      <c r="Y7" s="80" t="s">
        <v>89</v>
      </c>
      <c r="Z7" s="80" t="s">
        <v>88</v>
      </c>
      <c r="AA7" s="80" t="s">
        <v>87</v>
      </c>
      <c r="AB7" s="80" t="s">
        <v>86</v>
      </c>
      <c r="AC7" s="65" t="s">
        <v>4</v>
      </c>
      <c r="AD7" s="79"/>
      <c r="AE7" s="78">
        <v>2020</v>
      </c>
      <c r="AF7" s="78">
        <v>2020</v>
      </c>
      <c r="AG7" s="78">
        <v>2020</v>
      </c>
      <c r="AH7" s="78">
        <v>2020</v>
      </c>
      <c r="AI7" s="78">
        <v>2020</v>
      </c>
    </row>
    <row r="8" spans="1:36">
      <c r="R8" s="65"/>
      <c r="S8" s="65"/>
      <c r="T8" s="65"/>
      <c r="U8" s="65"/>
      <c r="AB8" s="65" t="s">
        <v>170</v>
      </c>
      <c r="AE8" t="s">
        <v>171</v>
      </c>
      <c r="AF8" t="s">
        <v>172</v>
      </c>
      <c r="AG8" t="s">
        <v>173</v>
      </c>
      <c r="AH8" t="s">
        <v>174</v>
      </c>
      <c r="AI8" t="s">
        <v>175</v>
      </c>
      <c r="AJ8" t="s">
        <v>2532</v>
      </c>
    </row>
    <row r="9" spans="1:36" s="1" customFormat="1" ht="17.399999999999999">
      <c r="A9" s="2" t="s">
        <v>82</v>
      </c>
      <c r="B9" s="2"/>
    </row>
    <row r="11" spans="1:36" s="1" customFormat="1" ht="13.8">
      <c r="A11" s="64"/>
      <c r="B11" s="72" t="s">
        <v>167</v>
      </c>
    </row>
    <row r="13" spans="1:36">
      <c r="D13" t="s">
        <v>76</v>
      </c>
      <c r="E13" t="s">
        <v>1753</v>
      </c>
      <c r="F13" s="425" t="s">
        <v>240</v>
      </c>
      <c r="G13" s="425" t="s">
        <v>11</v>
      </c>
      <c r="H13" t="s">
        <v>168</v>
      </c>
      <c r="K13" t="s">
        <v>167</v>
      </c>
      <c r="P13" s="71"/>
      <c r="Q13" s="71"/>
      <c r="R13" s="71"/>
      <c r="S13" s="71"/>
      <c r="T13" s="71"/>
      <c r="U13" s="71"/>
      <c r="AB13" s="75"/>
      <c r="AC13" t="s">
        <v>2</v>
      </c>
      <c r="AD13" s="74"/>
      <c r="AE13" s="75"/>
      <c r="AF13" s="75"/>
      <c r="AG13" s="75"/>
      <c r="AH13" s="75"/>
      <c r="AI13" s="75"/>
    </row>
    <row r="14" spans="1:36">
      <c r="D14" t="s">
        <v>76</v>
      </c>
      <c r="E14" s="425" t="s">
        <v>1753</v>
      </c>
      <c r="F14" s="425" t="s">
        <v>240</v>
      </c>
      <c r="G14" s="425" t="s">
        <v>11</v>
      </c>
      <c r="H14" t="s">
        <v>168</v>
      </c>
      <c r="K14" t="s">
        <v>167</v>
      </c>
      <c r="P14" s="71"/>
      <c r="Q14" s="71"/>
      <c r="R14" s="71"/>
      <c r="S14" s="71"/>
      <c r="T14" s="71"/>
      <c r="U14" s="71"/>
      <c r="AC14" t="s">
        <v>2</v>
      </c>
      <c r="AD14" s="74"/>
      <c r="AE14" s="75"/>
      <c r="AF14" s="75"/>
      <c r="AG14" s="75"/>
      <c r="AH14" s="75"/>
      <c r="AI14" s="75"/>
    </row>
    <row r="15" spans="1:36">
      <c r="D15" t="s">
        <v>76</v>
      </c>
      <c r="E15" s="425" t="s">
        <v>1753</v>
      </c>
      <c r="F15" s="425" t="s">
        <v>240</v>
      </c>
      <c r="G15" s="425" t="s">
        <v>11</v>
      </c>
      <c r="H15" t="s">
        <v>168</v>
      </c>
      <c r="K15" t="s">
        <v>167</v>
      </c>
      <c r="P15" s="71"/>
      <c r="Q15" s="71"/>
      <c r="R15" s="71"/>
      <c r="S15" s="71"/>
      <c r="T15" s="71"/>
      <c r="U15" s="71"/>
      <c r="AC15" t="s">
        <v>2</v>
      </c>
      <c r="AD15" s="74"/>
      <c r="AE15" s="87">
        <f>AE13-AE14</f>
        <v>0</v>
      </c>
      <c r="AF15" s="87">
        <f t="shared" ref="AF15:AI15" si="0">AF13-AF14</f>
        <v>0</v>
      </c>
      <c r="AG15" s="87">
        <f t="shared" si="0"/>
        <v>0</v>
      </c>
      <c r="AH15" s="87">
        <f t="shared" si="0"/>
        <v>0</v>
      </c>
      <c r="AI15" s="87">
        <f t="shared" si="0"/>
        <v>0</v>
      </c>
    </row>
    <row r="16" spans="1:36">
      <c r="D16" t="s">
        <v>76</v>
      </c>
      <c r="E16" s="425" t="s">
        <v>1753</v>
      </c>
      <c r="F16" s="425" t="s">
        <v>240</v>
      </c>
      <c r="G16" s="425" t="s">
        <v>11</v>
      </c>
      <c r="H16" t="s">
        <v>168</v>
      </c>
      <c r="K16" t="s">
        <v>167</v>
      </c>
      <c r="P16" s="71"/>
      <c r="Q16" s="71"/>
      <c r="R16" s="71"/>
      <c r="S16" s="71"/>
      <c r="T16" s="71"/>
      <c r="U16" s="71"/>
      <c r="AB16" s="75"/>
      <c r="AC16" t="s">
        <v>2</v>
      </c>
      <c r="AD16" s="74"/>
      <c r="AE16" s="75"/>
      <c r="AF16" s="75"/>
      <c r="AG16" s="75"/>
      <c r="AH16" s="75"/>
      <c r="AI16" s="75"/>
    </row>
    <row r="17" spans="1:35">
      <c r="D17" t="s">
        <v>76</v>
      </c>
      <c r="E17" s="425" t="s">
        <v>1753</v>
      </c>
      <c r="F17" s="425" t="s">
        <v>240</v>
      </c>
      <c r="G17" s="425" t="s">
        <v>11</v>
      </c>
      <c r="H17" t="s">
        <v>168</v>
      </c>
      <c r="K17" t="s">
        <v>167</v>
      </c>
      <c r="P17" s="71"/>
      <c r="Q17" s="71"/>
      <c r="R17" s="71"/>
      <c r="S17" s="71"/>
      <c r="T17" s="71"/>
      <c r="U17" s="71"/>
      <c r="AC17" t="s">
        <v>2</v>
      </c>
      <c r="AD17" s="74"/>
      <c r="AE17" s="75"/>
      <c r="AF17" s="75"/>
      <c r="AG17" s="75"/>
      <c r="AH17" s="75"/>
      <c r="AI17" s="75"/>
    </row>
    <row r="18" spans="1:35">
      <c r="D18" t="s">
        <v>76</v>
      </c>
      <c r="E18" s="425" t="s">
        <v>1753</v>
      </c>
      <c r="F18" s="425" t="s">
        <v>240</v>
      </c>
      <c r="G18" s="425" t="s">
        <v>11</v>
      </c>
      <c r="H18" t="s">
        <v>168</v>
      </c>
      <c r="K18" t="s">
        <v>167</v>
      </c>
      <c r="P18" s="71"/>
      <c r="Q18" s="71"/>
      <c r="R18" s="71"/>
      <c r="S18" s="71"/>
      <c r="T18" s="71"/>
      <c r="U18" s="71"/>
      <c r="AC18" t="s">
        <v>2</v>
      </c>
      <c r="AD18" s="74"/>
      <c r="AE18" s="87">
        <f>AE16-AE17</f>
        <v>0</v>
      </c>
      <c r="AF18" s="87">
        <f t="shared" ref="AF18" si="1">AF16-AF17</f>
        <v>0</v>
      </c>
      <c r="AG18" s="87">
        <f t="shared" ref="AG18" si="2">AG16-AG17</f>
        <v>0</v>
      </c>
      <c r="AH18" s="87">
        <f t="shared" ref="AH18" si="3">AH16-AH17</f>
        <v>0</v>
      </c>
      <c r="AI18" s="87">
        <f t="shared" ref="AI18" si="4">AI16-AI17</f>
        <v>0</v>
      </c>
    </row>
    <row r="19" spans="1:35">
      <c r="D19" t="s">
        <v>76</v>
      </c>
      <c r="E19" s="425" t="s">
        <v>1753</v>
      </c>
      <c r="F19" s="425" t="s">
        <v>240</v>
      </c>
      <c r="G19" s="425" t="s">
        <v>11</v>
      </c>
      <c r="H19" t="s">
        <v>168</v>
      </c>
      <c r="K19" t="s">
        <v>167</v>
      </c>
      <c r="P19" s="71"/>
      <c r="Q19" s="71"/>
      <c r="R19" s="71"/>
      <c r="S19" s="71"/>
      <c r="T19" s="71"/>
      <c r="U19" s="71"/>
      <c r="AB19" s="75"/>
      <c r="AC19" t="s">
        <v>2</v>
      </c>
      <c r="AD19" s="74"/>
      <c r="AE19" s="75"/>
      <c r="AF19" s="75"/>
      <c r="AG19" s="75"/>
      <c r="AH19" s="75"/>
      <c r="AI19" s="75"/>
    </row>
    <row r="20" spans="1:35">
      <c r="D20" t="s">
        <v>76</v>
      </c>
      <c r="E20" s="425" t="s">
        <v>1753</v>
      </c>
      <c r="F20" s="425" t="s">
        <v>240</v>
      </c>
      <c r="G20" s="425" t="s">
        <v>11</v>
      </c>
      <c r="H20" t="s">
        <v>168</v>
      </c>
      <c r="K20" t="s">
        <v>167</v>
      </c>
      <c r="P20" s="71"/>
      <c r="Q20" s="71"/>
      <c r="R20" s="71"/>
      <c r="S20" s="71"/>
      <c r="T20" s="71"/>
      <c r="U20" s="71"/>
      <c r="AC20" t="s">
        <v>2</v>
      </c>
      <c r="AD20" s="74"/>
      <c r="AE20" s="75"/>
      <c r="AF20" s="75"/>
      <c r="AG20" s="75"/>
      <c r="AH20" s="75"/>
      <c r="AI20" s="75"/>
    </row>
    <row r="21" spans="1:35">
      <c r="D21" t="s">
        <v>76</v>
      </c>
      <c r="E21" s="425" t="s">
        <v>1753</v>
      </c>
      <c r="F21" s="425" t="s">
        <v>240</v>
      </c>
      <c r="G21" s="425" t="s">
        <v>11</v>
      </c>
      <c r="H21" t="s">
        <v>168</v>
      </c>
      <c r="K21" t="s">
        <v>167</v>
      </c>
      <c r="P21" s="71"/>
      <c r="Q21" s="71"/>
      <c r="R21" s="71"/>
      <c r="S21" s="71"/>
      <c r="T21" s="71"/>
      <c r="U21" s="71"/>
      <c r="AC21" t="s">
        <v>2</v>
      </c>
      <c r="AD21" s="74"/>
      <c r="AE21" s="87">
        <f>AE19-AE20</f>
        <v>0</v>
      </c>
      <c r="AF21" s="87">
        <f t="shared" ref="AF21" si="5">AF19-AF20</f>
        <v>0</v>
      </c>
      <c r="AG21" s="87">
        <f t="shared" ref="AG21" si="6">AG19-AG20</f>
        <v>0</v>
      </c>
      <c r="AH21" s="87">
        <f t="shared" ref="AH21" si="7">AH19-AH20</f>
        <v>0</v>
      </c>
      <c r="AI21" s="87">
        <f t="shared" ref="AI21" si="8">AI19-AI20</f>
        <v>0</v>
      </c>
    </row>
    <row r="22" spans="1:35">
      <c r="D22" t="s">
        <v>76</v>
      </c>
      <c r="E22" s="425" t="s">
        <v>1753</v>
      </c>
      <c r="F22" s="425" t="s">
        <v>240</v>
      </c>
      <c r="G22" s="425" t="s">
        <v>11</v>
      </c>
      <c r="H22" t="s">
        <v>168</v>
      </c>
      <c r="K22" t="s">
        <v>167</v>
      </c>
      <c r="P22" s="71"/>
      <c r="Q22" s="71"/>
      <c r="R22" s="71"/>
      <c r="S22" s="71"/>
      <c r="T22" s="71"/>
      <c r="U22" s="71"/>
      <c r="AB22" s="75"/>
      <c r="AC22" t="s">
        <v>2</v>
      </c>
      <c r="AD22" s="74"/>
      <c r="AE22" s="75"/>
      <c r="AF22" s="75"/>
      <c r="AG22" s="75"/>
      <c r="AH22" s="75"/>
      <c r="AI22" s="75"/>
    </row>
    <row r="23" spans="1:35">
      <c r="D23" t="s">
        <v>76</v>
      </c>
      <c r="E23" s="425" t="s">
        <v>1753</v>
      </c>
      <c r="F23" s="425" t="s">
        <v>240</v>
      </c>
      <c r="G23" s="425" t="s">
        <v>11</v>
      </c>
      <c r="H23" t="s">
        <v>168</v>
      </c>
      <c r="K23" t="s">
        <v>167</v>
      </c>
      <c r="P23" s="71"/>
      <c r="Q23" s="71"/>
      <c r="R23" s="71"/>
      <c r="S23" s="71"/>
      <c r="T23" s="71"/>
      <c r="U23" s="71"/>
      <c r="AC23" t="s">
        <v>2</v>
      </c>
      <c r="AD23" s="74"/>
      <c r="AE23" s="75"/>
      <c r="AF23" s="75"/>
      <c r="AG23" s="75"/>
      <c r="AH23" s="75"/>
      <c r="AI23" s="75"/>
    </row>
    <row r="24" spans="1:35">
      <c r="D24" t="s">
        <v>76</v>
      </c>
      <c r="E24" s="425" t="s">
        <v>1753</v>
      </c>
      <c r="F24" s="425" t="s">
        <v>240</v>
      </c>
      <c r="G24" s="425" t="s">
        <v>11</v>
      </c>
      <c r="H24" t="s">
        <v>168</v>
      </c>
      <c r="K24" t="s">
        <v>167</v>
      </c>
      <c r="P24" s="71"/>
      <c r="Q24" s="71"/>
      <c r="R24" s="71"/>
      <c r="S24" s="71"/>
      <c r="T24" s="71"/>
      <c r="U24" s="71"/>
      <c r="AC24" t="s">
        <v>2</v>
      </c>
      <c r="AD24" s="74"/>
      <c r="AE24" s="87">
        <f>AE22-AE23</f>
        <v>0</v>
      </c>
      <c r="AF24" s="87">
        <f t="shared" ref="AF24" si="9">AF22-AF23</f>
        <v>0</v>
      </c>
      <c r="AG24" s="87">
        <f t="shared" ref="AG24" si="10">AG22-AG23</f>
        <v>0</v>
      </c>
      <c r="AH24" s="87">
        <f t="shared" ref="AH24" si="11">AH22-AH23</f>
        <v>0</v>
      </c>
      <c r="AI24" s="87">
        <f t="shared" ref="AI24" si="12">AI22-AI23</f>
        <v>0</v>
      </c>
    </row>
    <row r="25" spans="1:35">
      <c r="D25" t="s">
        <v>76</v>
      </c>
      <c r="E25" s="425" t="s">
        <v>1753</v>
      </c>
      <c r="F25" s="425" t="s">
        <v>240</v>
      </c>
      <c r="G25" s="425" t="s">
        <v>11</v>
      </c>
      <c r="H25" t="s">
        <v>168</v>
      </c>
      <c r="K25" t="s">
        <v>167</v>
      </c>
      <c r="P25" s="71"/>
      <c r="Q25" s="71"/>
      <c r="R25" s="71"/>
      <c r="S25" s="71"/>
      <c r="T25" s="71"/>
      <c r="U25" s="71"/>
      <c r="AB25" s="75"/>
      <c r="AC25" t="s">
        <v>2</v>
      </c>
      <c r="AD25" s="74"/>
      <c r="AE25" s="75"/>
      <c r="AF25" s="75"/>
      <c r="AG25" s="75"/>
      <c r="AH25" s="75"/>
      <c r="AI25" s="75"/>
    </row>
    <row r="26" spans="1:35" s="65" customFormat="1">
      <c r="D26" t="s">
        <v>76</v>
      </c>
      <c r="E26" s="425" t="s">
        <v>1753</v>
      </c>
      <c r="F26" s="425" t="s">
        <v>240</v>
      </c>
      <c r="G26" s="425" t="s">
        <v>11</v>
      </c>
      <c r="H26" t="s">
        <v>168</v>
      </c>
      <c r="I26"/>
      <c r="J26"/>
      <c r="K26" t="s">
        <v>167</v>
      </c>
      <c r="L26"/>
      <c r="M26"/>
      <c r="N26"/>
      <c r="O26"/>
      <c r="P26" s="71"/>
      <c r="Q26" s="71"/>
      <c r="R26" s="71"/>
      <c r="S26" s="71"/>
      <c r="T26" s="71"/>
      <c r="U26" s="71"/>
      <c r="V26"/>
      <c r="W26"/>
      <c r="X26"/>
      <c r="Y26"/>
      <c r="Z26"/>
      <c r="AA26"/>
      <c r="AB26"/>
      <c r="AC26" t="s">
        <v>2</v>
      </c>
      <c r="AD26" s="74"/>
      <c r="AE26" s="75"/>
      <c r="AF26" s="75"/>
      <c r="AG26" s="75"/>
      <c r="AH26" s="75"/>
      <c r="AI26" s="75"/>
    </row>
    <row r="27" spans="1:35">
      <c r="D27" t="s">
        <v>76</v>
      </c>
      <c r="E27" s="425" t="s">
        <v>1753</v>
      </c>
      <c r="F27" s="425" t="s">
        <v>240</v>
      </c>
      <c r="G27" s="425" t="s">
        <v>11</v>
      </c>
      <c r="H27" t="s">
        <v>168</v>
      </c>
      <c r="K27" t="s">
        <v>167</v>
      </c>
      <c r="AC27" t="s">
        <v>2</v>
      </c>
      <c r="AD27" s="74"/>
      <c r="AE27" s="87">
        <f>AE25-AE26</f>
        <v>0</v>
      </c>
      <c r="AF27" s="87">
        <f t="shared" ref="AF27" si="13">AF25-AF26</f>
        <v>0</v>
      </c>
      <c r="AG27" s="87">
        <f t="shared" ref="AG27" si="14">AG25-AG26</f>
        <v>0</v>
      </c>
      <c r="AH27" s="87">
        <f t="shared" ref="AH27" si="15">AH25-AH26</f>
        <v>0</v>
      </c>
      <c r="AI27" s="87">
        <f t="shared" ref="AI27" si="16">AI25-AI26</f>
        <v>0</v>
      </c>
    </row>
    <row r="29" spans="1:35" s="1" customFormat="1" ht="13.8">
      <c r="A29" s="64"/>
      <c r="B29" s="72" t="s">
        <v>2531</v>
      </c>
    </row>
    <row r="31" spans="1:35">
      <c r="D31" t="s">
        <v>76</v>
      </c>
      <c r="E31" s="425" t="s">
        <v>1753</v>
      </c>
      <c r="F31" s="425" t="s">
        <v>240</v>
      </c>
      <c r="G31" s="425" t="s">
        <v>11</v>
      </c>
      <c r="H31" t="s">
        <v>168</v>
      </c>
      <c r="K31" t="s">
        <v>169</v>
      </c>
      <c r="AB31" s="75"/>
      <c r="AC31" t="s">
        <v>2</v>
      </c>
      <c r="AD31" s="74"/>
      <c r="AE31" s="75"/>
      <c r="AF31" s="75"/>
      <c r="AG31" s="75"/>
      <c r="AH31" s="75"/>
      <c r="AI31" s="75"/>
    </row>
    <row r="32" spans="1:35">
      <c r="D32" t="s">
        <v>76</v>
      </c>
      <c r="E32" s="425" t="s">
        <v>1753</v>
      </c>
      <c r="F32" s="425" t="s">
        <v>240</v>
      </c>
      <c r="G32" s="425" t="s">
        <v>11</v>
      </c>
      <c r="H32" t="s">
        <v>168</v>
      </c>
      <c r="K32" t="s">
        <v>169</v>
      </c>
      <c r="AC32" t="s">
        <v>2</v>
      </c>
      <c r="AD32" s="74"/>
      <c r="AE32" s="75"/>
      <c r="AF32" s="75"/>
      <c r="AG32" s="75"/>
      <c r="AH32" s="75"/>
      <c r="AI32" s="75"/>
    </row>
    <row r="33" spans="1:35">
      <c r="D33" t="s">
        <v>76</v>
      </c>
      <c r="E33" s="425" t="s">
        <v>1753</v>
      </c>
      <c r="F33" s="425" t="s">
        <v>240</v>
      </c>
      <c r="G33" s="425" t="s">
        <v>11</v>
      </c>
      <c r="H33" t="s">
        <v>168</v>
      </c>
      <c r="K33" t="s">
        <v>169</v>
      </c>
      <c r="AC33" t="s">
        <v>2</v>
      </c>
      <c r="AD33" s="74"/>
      <c r="AE33" s="87">
        <f>AE31-AE32</f>
        <v>0</v>
      </c>
      <c r="AF33" s="87">
        <f t="shared" ref="AF33" si="17">AF31-AF32</f>
        <v>0</v>
      </c>
      <c r="AG33" s="87">
        <f t="shared" ref="AG33" si="18">AG31-AG32</f>
        <v>0</v>
      </c>
      <c r="AH33" s="87">
        <f t="shared" ref="AH33" si="19">AH31-AH32</f>
        <v>0</v>
      </c>
      <c r="AI33" s="87">
        <f t="shared" ref="AI33" si="20">AI31-AI32</f>
        <v>0</v>
      </c>
    </row>
    <row r="34" spans="1:35">
      <c r="D34" t="s">
        <v>76</v>
      </c>
      <c r="E34" s="425" t="s">
        <v>1753</v>
      </c>
      <c r="F34" s="425" t="s">
        <v>240</v>
      </c>
      <c r="G34" s="425" t="s">
        <v>11</v>
      </c>
      <c r="H34" t="s">
        <v>168</v>
      </c>
      <c r="K34" t="s">
        <v>169</v>
      </c>
      <c r="AB34" s="75"/>
      <c r="AC34" t="s">
        <v>2</v>
      </c>
      <c r="AD34" s="74"/>
      <c r="AE34" s="75"/>
      <c r="AF34" s="75"/>
      <c r="AG34" s="75"/>
      <c r="AH34" s="75"/>
      <c r="AI34" s="75"/>
    </row>
    <row r="35" spans="1:35">
      <c r="D35" t="s">
        <v>76</v>
      </c>
      <c r="E35" s="425" t="s">
        <v>1753</v>
      </c>
      <c r="F35" s="425" t="s">
        <v>240</v>
      </c>
      <c r="G35" s="425" t="s">
        <v>11</v>
      </c>
      <c r="H35" t="s">
        <v>168</v>
      </c>
      <c r="K35" t="s">
        <v>169</v>
      </c>
      <c r="AC35" t="s">
        <v>2</v>
      </c>
      <c r="AD35" s="74"/>
      <c r="AE35" s="75"/>
      <c r="AF35" s="75"/>
      <c r="AG35" s="75"/>
      <c r="AH35" s="75"/>
      <c r="AI35" s="75"/>
    </row>
    <row r="36" spans="1:35">
      <c r="D36" t="s">
        <v>76</v>
      </c>
      <c r="E36" s="425" t="s">
        <v>1753</v>
      </c>
      <c r="F36" s="425" t="s">
        <v>240</v>
      </c>
      <c r="G36" s="425" t="s">
        <v>11</v>
      </c>
      <c r="H36" t="s">
        <v>168</v>
      </c>
      <c r="K36" t="s">
        <v>169</v>
      </c>
      <c r="AC36" t="s">
        <v>2</v>
      </c>
      <c r="AD36" s="74"/>
      <c r="AE36" s="87">
        <f>AE34-AE35</f>
        <v>0</v>
      </c>
      <c r="AF36" s="87">
        <f t="shared" ref="AF36" si="21">AF34-AF35</f>
        <v>0</v>
      </c>
      <c r="AG36" s="87">
        <f t="shared" ref="AG36" si="22">AG34-AG35</f>
        <v>0</v>
      </c>
      <c r="AH36" s="87">
        <f t="shared" ref="AH36" si="23">AH34-AH35</f>
        <v>0</v>
      </c>
      <c r="AI36" s="87">
        <f t="shared" ref="AI36" si="24">AI34-AI35</f>
        <v>0</v>
      </c>
    </row>
    <row r="37" spans="1:35">
      <c r="D37" t="s">
        <v>76</v>
      </c>
      <c r="E37" s="425" t="s">
        <v>1753</v>
      </c>
      <c r="F37" s="425" t="s">
        <v>240</v>
      </c>
      <c r="G37" s="425" t="s">
        <v>11</v>
      </c>
      <c r="H37" t="s">
        <v>168</v>
      </c>
      <c r="K37" t="s">
        <v>169</v>
      </c>
      <c r="AB37" s="75"/>
      <c r="AC37" t="s">
        <v>2</v>
      </c>
      <c r="AD37" s="74"/>
      <c r="AE37" s="75"/>
      <c r="AF37" s="75"/>
      <c r="AG37" s="75"/>
      <c r="AH37" s="75"/>
      <c r="AI37" s="75"/>
    </row>
    <row r="38" spans="1:35">
      <c r="D38" t="s">
        <v>76</v>
      </c>
      <c r="E38" s="425" t="s">
        <v>1753</v>
      </c>
      <c r="F38" s="425" t="s">
        <v>240</v>
      </c>
      <c r="G38" s="425" t="s">
        <v>11</v>
      </c>
      <c r="H38" t="s">
        <v>168</v>
      </c>
      <c r="K38" t="s">
        <v>169</v>
      </c>
      <c r="AC38" t="s">
        <v>2</v>
      </c>
      <c r="AD38" s="74"/>
      <c r="AE38" s="75"/>
      <c r="AF38" s="75"/>
      <c r="AG38" s="75"/>
      <c r="AH38" s="75"/>
      <c r="AI38" s="75"/>
    </row>
    <row r="39" spans="1:35">
      <c r="D39" t="s">
        <v>76</v>
      </c>
      <c r="E39" s="425" t="s">
        <v>1753</v>
      </c>
      <c r="F39" s="425" t="s">
        <v>240</v>
      </c>
      <c r="G39" s="425" t="s">
        <v>11</v>
      </c>
      <c r="H39" t="s">
        <v>168</v>
      </c>
      <c r="K39" t="s">
        <v>169</v>
      </c>
      <c r="AC39" t="s">
        <v>2</v>
      </c>
      <c r="AD39" s="74"/>
      <c r="AE39" s="87">
        <f>AE37-AE38</f>
        <v>0</v>
      </c>
      <c r="AF39" s="87">
        <f t="shared" ref="AF39" si="25">AF37-AF38</f>
        <v>0</v>
      </c>
      <c r="AG39" s="87">
        <f t="shared" ref="AG39" si="26">AG37-AG38</f>
        <v>0</v>
      </c>
      <c r="AH39" s="87">
        <f t="shared" ref="AH39" si="27">AH37-AH38</f>
        <v>0</v>
      </c>
      <c r="AI39" s="87">
        <f t="shared" ref="AI39" si="28">AI37-AI38</f>
        <v>0</v>
      </c>
    </row>
    <row r="40" spans="1:35">
      <c r="D40" t="s">
        <v>76</v>
      </c>
      <c r="E40" s="425" t="s">
        <v>1753</v>
      </c>
      <c r="F40" s="425" t="s">
        <v>240</v>
      </c>
      <c r="G40" s="425" t="s">
        <v>11</v>
      </c>
      <c r="H40" t="s">
        <v>168</v>
      </c>
      <c r="K40" t="s">
        <v>169</v>
      </c>
      <c r="AB40" s="75"/>
      <c r="AC40" t="s">
        <v>2</v>
      </c>
      <c r="AD40" s="74"/>
      <c r="AE40" s="75"/>
      <c r="AF40" s="75"/>
      <c r="AG40" s="75"/>
      <c r="AH40" s="75"/>
      <c r="AI40" s="75"/>
    </row>
    <row r="41" spans="1:35">
      <c r="D41" t="s">
        <v>76</v>
      </c>
      <c r="E41" s="425" t="s">
        <v>1753</v>
      </c>
      <c r="F41" s="425" t="s">
        <v>240</v>
      </c>
      <c r="G41" s="425" t="s">
        <v>11</v>
      </c>
      <c r="H41" t="s">
        <v>168</v>
      </c>
      <c r="K41" t="s">
        <v>169</v>
      </c>
      <c r="AC41" t="s">
        <v>2</v>
      </c>
      <c r="AD41" s="74"/>
      <c r="AE41" s="75"/>
      <c r="AF41" s="75"/>
      <c r="AG41" s="75"/>
      <c r="AH41" s="75"/>
      <c r="AI41" s="75"/>
    </row>
    <row r="42" spans="1:35">
      <c r="D42" t="s">
        <v>76</v>
      </c>
      <c r="E42" s="425" t="s">
        <v>1753</v>
      </c>
      <c r="F42" s="425" t="s">
        <v>240</v>
      </c>
      <c r="G42" s="425" t="s">
        <v>11</v>
      </c>
      <c r="H42" t="s">
        <v>168</v>
      </c>
      <c r="K42" t="s">
        <v>169</v>
      </c>
      <c r="AC42" t="s">
        <v>2</v>
      </c>
      <c r="AD42" s="74"/>
      <c r="AE42" s="87">
        <f>AE40-AE41</f>
        <v>0</v>
      </c>
      <c r="AF42" s="87">
        <f t="shared" ref="AF42" si="29">AF40-AF41</f>
        <v>0</v>
      </c>
      <c r="AG42" s="87">
        <f t="shared" ref="AG42" si="30">AG40-AG41</f>
        <v>0</v>
      </c>
      <c r="AH42" s="87">
        <f t="shared" ref="AH42" si="31">AH40-AH41</f>
        <v>0</v>
      </c>
      <c r="AI42" s="87">
        <f t="shared" ref="AI42" si="32">AI40-AI41</f>
        <v>0</v>
      </c>
    </row>
    <row r="43" spans="1:35">
      <c r="D43" t="s">
        <v>76</v>
      </c>
      <c r="E43" s="425" t="s">
        <v>1753</v>
      </c>
      <c r="F43" s="425" t="s">
        <v>240</v>
      </c>
      <c r="G43" s="425" t="s">
        <v>11</v>
      </c>
      <c r="H43" t="s">
        <v>168</v>
      </c>
      <c r="K43" t="s">
        <v>169</v>
      </c>
      <c r="AB43" s="75"/>
      <c r="AC43" t="s">
        <v>2</v>
      </c>
      <c r="AD43" s="74"/>
      <c r="AE43" s="75"/>
      <c r="AF43" s="75"/>
      <c r="AG43" s="75"/>
      <c r="AH43" s="75"/>
      <c r="AI43" s="75"/>
    </row>
    <row r="44" spans="1:35">
      <c r="D44" t="s">
        <v>76</v>
      </c>
      <c r="E44" s="425" t="s">
        <v>1753</v>
      </c>
      <c r="F44" s="425" t="s">
        <v>240</v>
      </c>
      <c r="G44" s="425" t="s">
        <v>11</v>
      </c>
      <c r="H44" t="s">
        <v>168</v>
      </c>
      <c r="K44" t="s">
        <v>169</v>
      </c>
      <c r="AC44" t="s">
        <v>2</v>
      </c>
      <c r="AD44" s="74"/>
      <c r="AE44" s="75"/>
      <c r="AF44" s="75"/>
      <c r="AG44" s="75"/>
      <c r="AH44" s="75"/>
      <c r="AI44" s="75"/>
    </row>
    <row r="45" spans="1:35">
      <c r="D45" t="s">
        <v>76</v>
      </c>
      <c r="E45" s="425" t="s">
        <v>1753</v>
      </c>
      <c r="F45" s="425" t="s">
        <v>240</v>
      </c>
      <c r="G45" s="425" t="s">
        <v>11</v>
      </c>
      <c r="H45" t="s">
        <v>168</v>
      </c>
      <c r="K45" t="s">
        <v>169</v>
      </c>
      <c r="P45" s="71"/>
      <c r="Q45" s="71"/>
      <c r="R45" s="71"/>
      <c r="S45" s="71"/>
      <c r="T45" s="71"/>
      <c r="U45" s="71"/>
      <c r="AC45" t="s">
        <v>2</v>
      </c>
      <c r="AD45" s="74"/>
      <c r="AE45" s="87">
        <f>AE43-AE44</f>
        <v>0</v>
      </c>
      <c r="AF45" s="87">
        <f t="shared" ref="AF45" si="33">AF43-AF44</f>
        <v>0</v>
      </c>
      <c r="AG45" s="87">
        <f t="shared" ref="AG45" si="34">AG43-AG44</f>
        <v>0</v>
      </c>
      <c r="AH45" s="87">
        <f t="shared" ref="AH45" si="35">AH43-AH44</f>
        <v>0</v>
      </c>
      <c r="AI45" s="87">
        <f t="shared" ref="AI45" si="36">AI43-AI44</f>
        <v>0</v>
      </c>
    </row>
    <row r="47" spans="1:35" s="68" customFormat="1" ht="18">
      <c r="A47" s="69" t="s">
        <v>74</v>
      </c>
    </row>
  </sheetData>
  <mergeCells count="1">
    <mergeCell ref="AE6:AI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9" activePane="bottomLeft" state="frozen"/>
      <selection activeCell="F13" sqref="F13"/>
      <selection pane="bottomLeft"/>
    </sheetView>
  </sheetViews>
  <sheetFormatPr defaultRowHeight="14.4"/>
  <cols>
    <col min="1" max="3" width="1.77734375" customWidth="1"/>
    <col min="4" max="4" width="8.21875" bestFit="1" customWidth="1"/>
    <col min="5" max="5" width="5" bestFit="1" customWidth="1"/>
    <col min="6" max="6" width="12.21875" style="425" bestFit="1" customWidth="1"/>
    <col min="7" max="7" width="5.44140625" style="425" bestFit="1" customWidth="1"/>
    <col min="8" max="8" width="11.21875" style="425" bestFit="1" customWidth="1"/>
    <col min="9" max="9" width="13.77734375" bestFit="1" customWidth="1"/>
    <col min="10" max="17" width="1.77734375" customWidth="1"/>
    <col min="18" max="25" width="1.77734375" hidden="1" customWidth="1"/>
    <col min="26" max="26" width="1.77734375" style="425" hidden="1" customWidth="1"/>
    <col min="27" max="27" width="39.77734375" style="425" bestFit="1" customWidth="1"/>
    <col min="28" max="28" width="39.77734375" bestFit="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138</v>
      </c>
    </row>
    <row r="6" spans="1:35">
      <c r="AD6" s="74"/>
      <c r="AE6" s="1534" t="s">
        <v>107</v>
      </c>
      <c r="AF6" s="1535"/>
      <c r="AG6" s="1535"/>
      <c r="AH6" s="1535"/>
      <c r="AI6" s="1536"/>
    </row>
    <row r="7" spans="1:35" s="65" customFormat="1">
      <c r="D7" s="81" t="s">
        <v>106</v>
      </c>
      <c r="E7" s="81" t="s">
        <v>67</v>
      </c>
      <c r="F7" s="81" t="s">
        <v>2518</v>
      </c>
      <c r="G7" s="81" t="s">
        <v>1237</v>
      </c>
      <c r="H7" s="81" t="s">
        <v>2508</v>
      </c>
      <c r="I7" s="81" t="s">
        <v>105</v>
      </c>
      <c r="J7" s="81"/>
      <c r="K7" s="81"/>
      <c r="L7" s="81"/>
      <c r="M7" s="81"/>
      <c r="N7" s="81"/>
      <c r="O7" s="81"/>
      <c r="P7" s="81"/>
      <c r="Q7" s="81"/>
      <c r="R7" s="80" t="s">
        <v>96</v>
      </c>
      <c r="S7" s="80" t="s">
        <v>95</v>
      </c>
      <c r="T7" s="80" t="s">
        <v>94</v>
      </c>
      <c r="U7" s="80" t="s">
        <v>93</v>
      </c>
      <c r="V7" s="80" t="s">
        <v>92</v>
      </c>
      <c r="W7" s="80" t="s">
        <v>91</v>
      </c>
      <c r="X7" s="80" t="s">
        <v>90</v>
      </c>
      <c r="Y7" s="80" t="s">
        <v>89</v>
      </c>
      <c r="Z7" s="80"/>
      <c r="AA7" s="80" t="s">
        <v>2288</v>
      </c>
      <c r="AB7" s="80" t="s">
        <v>2818</v>
      </c>
      <c r="AC7" s="65" t="s">
        <v>4</v>
      </c>
      <c r="AD7" s="74"/>
      <c r="AE7" s="78">
        <v>2022</v>
      </c>
      <c r="AF7" s="77">
        <v>2023</v>
      </c>
      <c r="AG7" s="77">
        <v>2024</v>
      </c>
      <c r="AH7" s="77">
        <v>2025</v>
      </c>
      <c r="AI7" s="76">
        <v>2026</v>
      </c>
    </row>
    <row r="8" spans="1:35">
      <c r="R8" s="65"/>
      <c r="S8" s="65"/>
      <c r="T8" s="65"/>
      <c r="U8" s="65"/>
      <c r="AA8" s="65"/>
      <c r="AB8" s="65"/>
    </row>
    <row r="9" spans="1:35" s="1" customFormat="1" ht="17.399999999999999">
      <c r="A9" s="2" t="s">
        <v>82</v>
      </c>
      <c r="B9" s="2"/>
    </row>
    <row r="11" spans="1:35" s="1" customFormat="1" ht="13.8">
      <c r="A11" s="64"/>
      <c r="B11" s="72" t="s">
        <v>2460</v>
      </c>
    </row>
    <row r="13" spans="1:35">
      <c r="D13" t="s">
        <v>76</v>
      </c>
      <c r="E13" s="425" t="s">
        <v>1753</v>
      </c>
      <c r="H13" s="425" t="s">
        <v>11</v>
      </c>
      <c r="I13" t="s">
        <v>162</v>
      </c>
      <c r="Q13" s="71"/>
      <c r="R13" s="71"/>
      <c r="S13" s="71"/>
      <c r="T13" s="71"/>
      <c r="U13" s="71"/>
      <c r="AA13" s="425" t="s">
        <v>910</v>
      </c>
      <c r="AB13" t="s">
        <v>176</v>
      </c>
      <c r="AC13" t="s">
        <v>2</v>
      </c>
      <c r="AD13" s="74"/>
      <c r="AE13" s="668"/>
      <c r="AF13" s="668"/>
      <c r="AG13" s="668"/>
      <c r="AH13" s="668"/>
      <c r="AI13" s="668"/>
    </row>
    <row r="14" spans="1:35">
      <c r="D14" t="s">
        <v>76</v>
      </c>
      <c r="E14" s="425" t="s">
        <v>1753</v>
      </c>
      <c r="H14" s="425" t="s">
        <v>11</v>
      </c>
      <c r="I14" t="s">
        <v>162</v>
      </c>
      <c r="Q14" s="71"/>
      <c r="R14" s="71"/>
      <c r="S14" s="71"/>
      <c r="T14" s="71"/>
      <c r="U14" s="71"/>
      <c r="AB14" t="s">
        <v>2533</v>
      </c>
      <c r="AC14" t="s">
        <v>2</v>
      </c>
      <c r="AD14" s="74"/>
      <c r="AE14" s="668"/>
      <c r="AF14" s="668"/>
      <c r="AG14" s="668"/>
      <c r="AH14" s="668"/>
      <c r="AI14" s="668"/>
    </row>
    <row r="15" spans="1:35">
      <c r="D15" t="s">
        <v>76</v>
      </c>
      <c r="E15" s="425" t="s">
        <v>1753</v>
      </c>
      <c r="H15" s="425" t="s">
        <v>11</v>
      </c>
      <c r="I15" t="s">
        <v>162</v>
      </c>
      <c r="Q15" s="71"/>
      <c r="R15" s="71"/>
      <c r="S15" s="71"/>
      <c r="T15" s="71"/>
      <c r="U15" s="71"/>
      <c r="AB15" t="s">
        <v>177</v>
      </c>
      <c r="AC15" t="s">
        <v>2</v>
      </c>
      <c r="AD15" s="74"/>
      <c r="AE15" s="668"/>
      <c r="AF15" s="668"/>
      <c r="AG15" s="668"/>
      <c r="AH15" s="668"/>
      <c r="AI15" s="668"/>
    </row>
    <row r="16" spans="1:35">
      <c r="D16" t="s">
        <v>76</v>
      </c>
      <c r="E16" s="425" t="s">
        <v>1753</v>
      </c>
      <c r="H16" s="425" t="s">
        <v>11</v>
      </c>
      <c r="I16" t="s">
        <v>162</v>
      </c>
      <c r="Q16" s="71"/>
      <c r="R16" s="71"/>
      <c r="S16" s="71"/>
      <c r="T16" s="71"/>
      <c r="U16" s="71"/>
      <c r="AB16" t="s">
        <v>178</v>
      </c>
      <c r="AC16" t="s">
        <v>2</v>
      </c>
      <c r="AD16" s="74"/>
      <c r="AE16" s="668"/>
      <c r="AF16" s="668"/>
      <c r="AG16" s="668"/>
      <c r="AH16" s="668"/>
      <c r="AI16" s="668"/>
    </row>
    <row r="17" spans="4:35">
      <c r="D17" t="s">
        <v>76</v>
      </c>
      <c r="E17" s="425" t="s">
        <v>1753</v>
      </c>
      <c r="H17" s="425" t="s">
        <v>11</v>
      </c>
      <c r="I17" t="s">
        <v>162</v>
      </c>
      <c r="Q17" s="71"/>
      <c r="R17" s="71"/>
      <c r="S17" s="71"/>
      <c r="T17" s="71"/>
      <c r="U17" s="71"/>
      <c r="AB17" t="s">
        <v>179</v>
      </c>
      <c r="AC17" t="s">
        <v>2</v>
      </c>
      <c r="AD17" s="74"/>
      <c r="AE17" s="668"/>
      <c r="AF17" s="668"/>
      <c r="AG17" s="668"/>
      <c r="AH17" s="668"/>
      <c r="AI17" s="668"/>
    </row>
    <row r="18" spans="4:35">
      <c r="D18" t="s">
        <v>76</v>
      </c>
      <c r="E18" s="425" t="s">
        <v>1753</v>
      </c>
      <c r="H18" s="425" t="s">
        <v>11</v>
      </c>
      <c r="I18" t="s">
        <v>162</v>
      </c>
      <c r="Q18" s="71"/>
      <c r="R18" s="71"/>
      <c r="S18" s="71"/>
      <c r="T18" s="71"/>
      <c r="U18" s="71"/>
      <c r="AB18" t="s">
        <v>180</v>
      </c>
      <c r="AC18" t="s">
        <v>2</v>
      </c>
      <c r="AD18" s="74"/>
      <c r="AE18" s="668"/>
      <c r="AF18" s="668"/>
      <c r="AG18" s="668"/>
      <c r="AH18" s="668"/>
      <c r="AI18" s="668"/>
    </row>
    <row r="19" spans="4:35">
      <c r="D19" t="s">
        <v>76</v>
      </c>
      <c r="E19" s="425" t="s">
        <v>1753</v>
      </c>
      <c r="H19" s="425" t="s">
        <v>11</v>
      </c>
      <c r="I19" t="s">
        <v>162</v>
      </c>
      <c r="Q19" s="71"/>
      <c r="R19" s="71"/>
      <c r="S19" s="71"/>
      <c r="T19" s="71"/>
      <c r="U19" s="71"/>
      <c r="AB19" t="s">
        <v>2534</v>
      </c>
      <c r="AC19" t="s">
        <v>2</v>
      </c>
      <c r="AD19" s="74"/>
      <c r="AE19" s="87">
        <f>SUM(AE13:AE18)</f>
        <v>0</v>
      </c>
      <c r="AF19" s="87">
        <f>SUM(AF13:AF18)</f>
        <v>0</v>
      </c>
      <c r="AG19" s="87">
        <f>SUM(AG13:AG18)</f>
        <v>0</v>
      </c>
      <c r="AH19" s="87">
        <f>SUM(AH13:AH18)</f>
        <v>0</v>
      </c>
      <c r="AI19" s="87">
        <f>SUM(AI13:AI18)</f>
        <v>0</v>
      </c>
    </row>
    <row r="20" spans="4:35">
      <c r="D20" t="s">
        <v>76</v>
      </c>
      <c r="E20" s="425" t="s">
        <v>1753</v>
      </c>
      <c r="H20" s="425" t="s">
        <v>11</v>
      </c>
      <c r="I20" t="s">
        <v>162</v>
      </c>
      <c r="Q20" s="71"/>
      <c r="R20" s="71"/>
      <c r="S20" s="71"/>
      <c r="T20" s="71"/>
      <c r="U20" s="71"/>
      <c r="AA20" s="425" t="s">
        <v>911</v>
      </c>
      <c r="AB20" s="425" t="s">
        <v>176</v>
      </c>
      <c r="AC20" t="s">
        <v>2</v>
      </c>
      <c r="AD20" s="74"/>
      <c r="AE20" s="668"/>
      <c r="AF20" s="668"/>
      <c r="AG20" s="668"/>
      <c r="AH20" s="668"/>
      <c r="AI20" s="668"/>
    </row>
    <row r="21" spans="4:35">
      <c r="D21" t="s">
        <v>76</v>
      </c>
      <c r="E21" s="425" t="s">
        <v>1753</v>
      </c>
      <c r="H21" s="425" t="s">
        <v>11</v>
      </c>
      <c r="I21" t="s">
        <v>162</v>
      </c>
      <c r="Q21" s="71"/>
      <c r="R21" s="71"/>
      <c r="S21" s="71"/>
      <c r="T21" s="71"/>
      <c r="U21" s="71"/>
      <c r="AB21" s="425" t="s">
        <v>2533</v>
      </c>
      <c r="AC21" t="s">
        <v>2</v>
      </c>
      <c r="AD21" s="74"/>
      <c r="AE21" s="668"/>
      <c r="AF21" s="668"/>
      <c r="AG21" s="668"/>
      <c r="AH21" s="668"/>
      <c r="AI21" s="668"/>
    </row>
    <row r="22" spans="4:35">
      <c r="D22" t="s">
        <v>76</v>
      </c>
      <c r="E22" s="425" t="s">
        <v>1753</v>
      </c>
      <c r="H22" s="425" t="s">
        <v>11</v>
      </c>
      <c r="I22" t="s">
        <v>162</v>
      </c>
      <c r="Q22" s="71"/>
      <c r="R22" s="71"/>
      <c r="S22" s="71"/>
      <c r="T22" s="71"/>
      <c r="U22" s="71"/>
      <c r="AB22" s="425" t="s">
        <v>177</v>
      </c>
      <c r="AC22" t="s">
        <v>2</v>
      </c>
      <c r="AD22" s="74"/>
      <c r="AE22" s="668"/>
      <c r="AF22" s="668"/>
      <c r="AG22" s="668"/>
      <c r="AH22" s="668"/>
      <c r="AI22" s="668"/>
    </row>
    <row r="23" spans="4:35">
      <c r="D23" t="s">
        <v>76</v>
      </c>
      <c r="E23" s="425" t="s">
        <v>1753</v>
      </c>
      <c r="H23" s="425" t="s">
        <v>11</v>
      </c>
      <c r="I23" t="s">
        <v>162</v>
      </c>
      <c r="Q23" s="71"/>
      <c r="R23" s="71"/>
      <c r="S23" s="71"/>
      <c r="T23" s="71"/>
      <c r="U23" s="71"/>
      <c r="AB23" s="425" t="s">
        <v>178</v>
      </c>
      <c r="AC23" t="s">
        <v>2</v>
      </c>
      <c r="AD23" s="74"/>
      <c r="AE23" s="668"/>
      <c r="AF23" s="668"/>
      <c r="AG23" s="668"/>
      <c r="AH23" s="668"/>
      <c r="AI23" s="668"/>
    </row>
    <row r="24" spans="4:35">
      <c r="D24" t="s">
        <v>76</v>
      </c>
      <c r="E24" s="425" t="s">
        <v>1753</v>
      </c>
      <c r="H24" s="425" t="s">
        <v>11</v>
      </c>
      <c r="I24" t="s">
        <v>162</v>
      </c>
      <c r="Q24" s="71"/>
      <c r="R24" s="71"/>
      <c r="S24" s="71"/>
      <c r="T24" s="71"/>
      <c r="U24" s="71"/>
      <c r="AB24" s="425" t="s">
        <v>179</v>
      </c>
      <c r="AC24" t="s">
        <v>2</v>
      </c>
      <c r="AD24" s="74"/>
      <c r="AE24" s="668"/>
      <c r="AF24" s="668"/>
      <c r="AG24" s="668"/>
      <c r="AH24" s="668"/>
      <c r="AI24" s="668"/>
    </row>
    <row r="25" spans="4:35">
      <c r="D25" t="s">
        <v>76</v>
      </c>
      <c r="E25" s="425" t="s">
        <v>1753</v>
      </c>
      <c r="H25" s="425" t="s">
        <v>11</v>
      </c>
      <c r="I25" t="s">
        <v>162</v>
      </c>
      <c r="Q25" s="71"/>
      <c r="R25" s="71"/>
      <c r="S25" s="71"/>
      <c r="T25" s="71"/>
      <c r="U25" s="71"/>
      <c r="AB25" s="425" t="s">
        <v>180</v>
      </c>
      <c r="AC25" t="s">
        <v>2</v>
      </c>
      <c r="AD25" s="74"/>
      <c r="AE25" s="668"/>
      <c r="AF25" s="668"/>
      <c r="AG25" s="668"/>
      <c r="AH25" s="668"/>
      <c r="AI25" s="668"/>
    </row>
    <row r="26" spans="4:35">
      <c r="D26" t="s">
        <v>76</v>
      </c>
      <c r="E26" s="425" t="s">
        <v>1753</v>
      </c>
      <c r="H26" s="425" t="s">
        <v>11</v>
      </c>
      <c r="I26" t="s">
        <v>162</v>
      </c>
      <c r="Q26" s="71"/>
      <c r="R26" s="71"/>
      <c r="S26" s="71"/>
      <c r="T26" s="71"/>
      <c r="U26" s="71"/>
      <c r="AB26" s="425" t="s">
        <v>2534</v>
      </c>
      <c r="AC26" t="s">
        <v>2</v>
      </c>
      <c r="AD26" s="74"/>
      <c r="AE26" s="87">
        <f>SUM(AE20:AE25)</f>
        <v>0</v>
      </c>
      <c r="AF26" s="87">
        <f>SUM(AF20:AF25)</f>
        <v>0</v>
      </c>
      <c r="AG26" s="87">
        <f>SUM(AG20:AG25)</f>
        <v>0</v>
      </c>
      <c r="AH26" s="87">
        <f>SUM(AH20:AH25)</f>
        <v>0</v>
      </c>
      <c r="AI26" s="87">
        <f>SUM(AI20:AI25)</f>
        <v>0</v>
      </c>
    </row>
    <row r="27" spans="4:35">
      <c r="D27" t="s">
        <v>76</v>
      </c>
      <c r="E27" s="425" t="s">
        <v>1753</v>
      </c>
      <c r="H27" s="425" t="s">
        <v>11</v>
      </c>
      <c r="I27" t="s">
        <v>162</v>
      </c>
      <c r="Q27" s="71"/>
      <c r="R27" s="71"/>
      <c r="S27" s="71"/>
      <c r="T27" s="71"/>
      <c r="U27" s="71"/>
      <c r="AA27" s="425" t="s">
        <v>912</v>
      </c>
      <c r="AB27" s="425" t="s">
        <v>176</v>
      </c>
      <c r="AC27" t="s">
        <v>2</v>
      </c>
      <c r="AD27" s="74"/>
      <c r="AE27" s="668"/>
      <c r="AF27" s="668"/>
      <c r="AG27" s="668"/>
      <c r="AH27" s="668"/>
      <c r="AI27" s="668"/>
    </row>
    <row r="28" spans="4:35">
      <c r="D28" t="s">
        <v>76</v>
      </c>
      <c r="E28" s="425" t="s">
        <v>1753</v>
      </c>
      <c r="H28" s="425" t="s">
        <v>11</v>
      </c>
      <c r="I28" t="s">
        <v>162</v>
      </c>
      <c r="Q28" s="71"/>
      <c r="R28" s="71"/>
      <c r="S28" s="71"/>
      <c r="T28" s="71"/>
      <c r="U28" s="71"/>
      <c r="AB28" s="425" t="s">
        <v>2533</v>
      </c>
      <c r="AC28" t="s">
        <v>2</v>
      </c>
      <c r="AD28" s="74"/>
      <c r="AE28" s="668"/>
      <c r="AF28" s="668"/>
      <c r="AG28" s="668"/>
      <c r="AH28" s="668"/>
      <c r="AI28" s="668"/>
    </row>
    <row r="29" spans="4:35">
      <c r="D29" t="s">
        <v>76</v>
      </c>
      <c r="E29" s="425" t="s">
        <v>1753</v>
      </c>
      <c r="H29" s="425" t="s">
        <v>11</v>
      </c>
      <c r="I29" t="s">
        <v>162</v>
      </c>
      <c r="Q29" s="71"/>
      <c r="R29" s="71"/>
      <c r="S29" s="71"/>
      <c r="T29" s="71"/>
      <c r="U29" s="71"/>
      <c r="AB29" s="425" t="s">
        <v>177</v>
      </c>
      <c r="AC29" t="s">
        <v>2</v>
      </c>
      <c r="AD29" s="74"/>
      <c r="AE29" s="668"/>
      <c r="AF29" s="668"/>
      <c r="AG29" s="668"/>
      <c r="AH29" s="668"/>
      <c r="AI29" s="668"/>
    </row>
    <row r="30" spans="4:35">
      <c r="D30" t="s">
        <v>76</v>
      </c>
      <c r="E30" s="425" t="s">
        <v>1753</v>
      </c>
      <c r="H30" s="425" t="s">
        <v>11</v>
      </c>
      <c r="I30" t="s">
        <v>162</v>
      </c>
      <c r="Q30" s="71"/>
      <c r="R30" s="71"/>
      <c r="S30" s="71"/>
      <c r="T30" s="71"/>
      <c r="U30" s="71"/>
      <c r="AB30" s="425" t="s">
        <v>178</v>
      </c>
      <c r="AC30" t="s">
        <v>2</v>
      </c>
      <c r="AD30" s="74"/>
      <c r="AE30" s="668"/>
      <c r="AF30" s="668"/>
      <c r="AG30" s="668"/>
      <c r="AH30" s="668"/>
      <c r="AI30" s="668"/>
    </row>
    <row r="31" spans="4:35">
      <c r="D31" t="s">
        <v>76</v>
      </c>
      <c r="E31" s="425" t="s">
        <v>1753</v>
      </c>
      <c r="H31" s="425" t="s">
        <v>11</v>
      </c>
      <c r="I31" t="s">
        <v>162</v>
      </c>
      <c r="Q31" s="71"/>
      <c r="R31" s="71"/>
      <c r="S31" s="71"/>
      <c r="T31" s="71"/>
      <c r="U31" s="71"/>
      <c r="AB31" s="425" t="s">
        <v>179</v>
      </c>
      <c r="AC31" t="s">
        <v>2</v>
      </c>
      <c r="AD31" s="74"/>
      <c r="AE31" s="668"/>
      <c r="AF31" s="668"/>
      <c r="AG31" s="668"/>
      <c r="AH31" s="668"/>
      <c r="AI31" s="668"/>
    </row>
    <row r="32" spans="4:35">
      <c r="D32" t="s">
        <v>76</v>
      </c>
      <c r="E32" s="425" t="s">
        <v>1753</v>
      </c>
      <c r="H32" s="425" t="s">
        <v>11</v>
      </c>
      <c r="I32" t="s">
        <v>162</v>
      </c>
      <c r="Q32" s="71"/>
      <c r="R32" s="71"/>
      <c r="S32" s="71"/>
      <c r="T32" s="71"/>
      <c r="U32" s="71"/>
      <c r="AB32" s="425" t="s">
        <v>180</v>
      </c>
      <c r="AC32" t="s">
        <v>2</v>
      </c>
      <c r="AD32" s="74"/>
      <c r="AE32" s="668"/>
      <c r="AF32" s="668"/>
      <c r="AG32" s="668"/>
      <c r="AH32" s="668"/>
      <c r="AI32" s="668"/>
    </row>
    <row r="33" spans="4:35">
      <c r="D33" t="s">
        <v>76</v>
      </c>
      <c r="E33" s="425" t="s">
        <v>1753</v>
      </c>
      <c r="H33" s="425" t="s">
        <v>11</v>
      </c>
      <c r="I33" t="s">
        <v>162</v>
      </c>
      <c r="Q33" s="71"/>
      <c r="R33" s="71"/>
      <c r="S33" s="71"/>
      <c r="T33" s="71"/>
      <c r="U33" s="71"/>
      <c r="AB33" s="425" t="s">
        <v>2534</v>
      </c>
      <c r="AC33" t="s">
        <v>2</v>
      </c>
      <c r="AD33" s="74"/>
      <c r="AE33" s="87">
        <f>SUM(AE27:AE32)</f>
        <v>0</v>
      </c>
      <c r="AF33" s="87">
        <f>SUM(AF27:AF32)</f>
        <v>0</v>
      </c>
      <c r="AG33" s="87">
        <f>SUM(AG27:AG32)</f>
        <v>0</v>
      </c>
      <c r="AH33" s="87">
        <f>SUM(AH27:AH32)</f>
        <v>0</v>
      </c>
      <c r="AI33" s="87">
        <f>SUM(AI27:AI32)</f>
        <v>0</v>
      </c>
    </row>
    <row r="34" spans="4:35">
      <c r="D34" t="s">
        <v>76</v>
      </c>
      <c r="E34" s="425" t="s">
        <v>1753</v>
      </c>
      <c r="H34" s="425" t="s">
        <v>11</v>
      </c>
      <c r="I34" t="s">
        <v>162</v>
      </c>
      <c r="Q34" s="71"/>
      <c r="R34" s="71"/>
      <c r="S34" s="71"/>
      <c r="T34" s="71"/>
      <c r="U34" s="71"/>
      <c r="AA34" s="425" t="s">
        <v>913</v>
      </c>
      <c r="AB34" s="425" t="s">
        <v>176</v>
      </c>
      <c r="AC34" t="s">
        <v>2</v>
      </c>
      <c r="AD34" s="74"/>
      <c r="AE34" s="668"/>
      <c r="AF34" s="668"/>
      <c r="AG34" s="668"/>
      <c r="AH34" s="668"/>
      <c r="AI34" s="668"/>
    </row>
    <row r="35" spans="4:35">
      <c r="D35" t="s">
        <v>76</v>
      </c>
      <c r="E35" s="425" t="s">
        <v>1753</v>
      </c>
      <c r="H35" s="425" t="s">
        <v>11</v>
      </c>
      <c r="I35" t="s">
        <v>162</v>
      </c>
      <c r="Q35" s="71"/>
      <c r="R35" s="71"/>
      <c r="S35" s="71"/>
      <c r="T35" s="71"/>
      <c r="U35" s="71"/>
      <c r="AB35" s="425" t="s">
        <v>2533</v>
      </c>
      <c r="AC35" t="s">
        <v>2</v>
      </c>
      <c r="AD35" s="74"/>
      <c r="AE35" s="668"/>
      <c r="AF35" s="668"/>
      <c r="AG35" s="668"/>
      <c r="AH35" s="668"/>
      <c r="AI35" s="668"/>
    </row>
    <row r="36" spans="4:35">
      <c r="D36" t="s">
        <v>76</v>
      </c>
      <c r="E36" s="425" t="s">
        <v>1753</v>
      </c>
      <c r="H36" s="425" t="s">
        <v>11</v>
      </c>
      <c r="I36" t="s">
        <v>162</v>
      </c>
      <c r="Q36" s="71"/>
      <c r="R36" s="71"/>
      <c r="S36" s="71"/>
      <c r="T36" s="71"/>
      <c r="U36" s="71"/>
      <c r="AB36" s="425" t="s">
        <v>177</v>
      </c>
      <c r="AC36" t="s">
        <v>2</v>
      </c>
      <c r="AD36" s="74"/>
      <c r="AE36" s="668"/>
      <c r="AF36" s="668"/>
      <c r="AG36" s="668"/>
      <c r="AH36" s="668"/>
      <c r="AI36" s="668"/>
    </row>
    <row r="37" spans="4:35">
      <c r="D37" t="s">
        <v>76</v>
      </c>
      <c r="E37" s="425" t="s">
        <v>1753</v>
      </c>
      <c r="H37" s="425" t="s">
        <v>11</v>
      </c>
      <c r="I37" t="s">
        <v>162</v>
      </c>
      <c r="Q37" s="71"/>
      <c r="R37" s="71"/>
      <c r="S37" s="71"/>
      <c r="T37" s="71"/>
      <c r="U37" s="71"/>
      <c r="AB37" s="425" t="s">
        <v>178</v>
      </c>
      <c r="AC37" t="s">
        <v>2</v>
      </c>
      <c r="AD37" s="74"/>
      <c r="AE37" s="668"/>
      <c r="AF37" s="668"/>
      <c r="AG37" s="668"/>
      <c r="AH37" s="668"/>
      <c r="AI37" s="668"/>
    </row>
    <row r="38" spans="4:35">
      <c r="D38" t="s">
        <v>76</v>
      </c>
      <c r="E38" s="425" t="s">
        <v>1753</v>
      </c>
      <c r="H38" s="425" t="s">
        <v>11</v>
      </c>
      <c r="I38" t="s">
        <v>162</v>
      </c>
      <c r="Q38" s="71"/>
      <c r="R38" s="71"/>
      <c r="S38" s="71"/>
      <c r="T38" s="71"/>
      <c r="U38" s="71"/>
      <c r="AB38" s="425" t="s">
        <v>179</v>
      </c>
      <c r="AC38" t="s">
        <v>2</v>
      </c>
      <c r="AD38" s="74"/>
      <c r="AE38" s="668"/>
      <c r="AF38" s="668"/>
      <c r="AG38" s="668"/>
      <c r="AH38" s="668"/>
      <c r="AI38" s="668"/>
    </row>
    <row r="39" spans="4:35">
      <c r="D39" t="s">
        <v>76</v>
      </c>
      <c r="E39" s="425" t="s">
        <v>1753</v>
      </c>
      <c r="H39" s="425" t="s">
        <v>11</v>
      </c>
      <c r="I39" t="s">
        <v>162</v>
      </c>
      <c r="Q39" s="71"/>
      <c r="R39" s="71"/>
      <c r="S39" s="71"/>
      <c r="T39" s="71"/>
      <c r="U39" s="71"/>
      <c r="AB39" s="425" t="s">
        <v>180</v>
      </c>
      <c r="AC39" t="s">
        <v>2</v>
      </c>
      <c r="AD39" s="74"/>
      <c r="AE39" s="668"/>
      <c r="AF39" s="668"/>
      <c r="AG39" s="668"/>
      <c r="AH39" s="668"/>
      <c r="AI39" s="668"/>
    </row>
    <row r="40" spans="4:35">
      <c r="D40" t="s">
        <v>76</v>
      </c>
      <c r="E40" s="425" t="s">
        <v>1753</v>
      </c>
      <c r="H40" s="425" t="s">
        <v>11</v>
      </c>
      <c r="I40" t="s">
        <v>162</v>
      </c>
      <c r="Q40" s="71"/>
      <c r="R40" s="71"/>
      <c r="S40" s="71"/>
      <c r="T40" s="71"/>
      <c r="U40" s="71"/>
      <c r="AB40" s="425" t="s">
        <v>2534</v>
      </c>
      <c r="AC40" t="s">
        <v>2</v>
      </c>
      <c r="AD40" s="74"/>
      <c r="AE40" s="87">
        <f>SUM(AE34:AE39)</f>
        <v>0</v>
      </c>
      <c r="AF40" s="87">
        <f>SUM(AF34:AF39)</f>
        <v>0</v>
      </c>
      <c r="AG40" s="87">
        <f>SUM(AG34:AG39)</f>
        <v>0</v>
      </c>
      <c r="AH40" s="87">
        <f>SUM(AH34:AH39)</f>
        <v>0</v>
      </c>
      <c r="AI40" s="87">
        <f>SUM(AI34:AI39)</f>
        <v>0</v>
      </c>
    </row>
    <row r="41" spans="4:35">
      <c r="D41" t="s">
        <v>76</v>
      </c>
      <c r="E41" s="425" t="s">
        <v>1753</v>
      </c>
      <c r="H41" s="425" t="s">
        <v>11</v>
      </c>
      <c r="I41" t="s">
        <v>162</v>
      </c>
      <c r="Q41" s="71"/>
      <c r="R41" s="71"/>
      <c r="S41" s="71"/>
      <c r="T41" s="71"/>
      <c r="U41" s="71"/>
      <c r="AA41" s="425" t="s">
        <v>914</v>
      </c>
      <c r="AB41" s="425" t="s">
        <v>176</v>
      </c>
      <c r="AC41" t="s">
        <v>2</v>
      </c>
      <c r="AD41" s="74"/>
      <c r="AE41" s="668"/>
      <c r="AF41" s="668"/>
      <c r="AG41" s="668"/>
      <c r="AH41" s="668"/>
      <c r="AI41" s="668"/>
    </row>
    <row r="42" spans="4:35">
      <c r="D42" t="s">
        <v>76</v>
      </c>
      <c r="E42" s="425" t="s">
        <v>1753</v>
      </c>
      <c r="H42" s="425" t="s">
        <v>11</v>
      </c>
      <c r="I42" t="s">
        <v>162</v>
      </c>
      <c r="Q42" s="71"/>
      <c r="R42" s="71"/>
      <c r="S42" s="71"/>
      <c r="T42" s="71"/>
      <c r="U42" s="71"/>
      <c r="AB42" s="425" t="s">
        <v>2533</v>
      </c>
      <c r="AC42" t="s">
        <v>2</v>
      </c>
      <c r="AD42" s="74"/>
      <c r="AE42" s="668"/>
      <c r="AF42" s="668"/>
      <c r="AG42" s="668"/>
      <c r="AH42" s="668"/>
      <c r="AI42" s="668"/>
    </row>
    <row r="43" spans="4:35">
      <c r="D43" t="s">
        <v>76</v>
      </c>
      <c r="E43" s="425" t="s">
        <v>1753</v>
      </c>
      <c r="H43" s="425" t="s">
        <v>11</v>
      </c>
      <c r="I43" t="s">
        <v>162</v>
      </c>
      <c r="Q43" s="71"/>
      <c r="R43" s="71"/>
      <c r="S43" s="71"/>
      <c r="T43" s="71"/>
      <c r="U43" s="71"/>
      <c r="AB43" s="425" t="s">
        <v>177</v>
      </c>
      <c r="AC43" t="s">
        <v>2</v>
      </c>
      <c r="AD43" s="74"/>
      <c r="AE43" s="668"/>
      <c r="AF43" s="668"/>
      <c r="AG43" s="668"/>
      <c r="AH43" s="668"/>
      <c r="AI43" s="668"/>
    </row>
    <row r="44" spans="4:35">
      <c r="D44" t="s">
        <v>76</v>
      </c>
      <c r="E44" s="425" t="s">
        <v>1753</v>
      </c>
      <c r="H44" s="425" t="s">
        <v>11</v>
      </c>
      <c r="I44" t="s">
        <v>162</v>
      </c>
      <c r="Q44" s="71"/>
      <c r="R44" s="71"/>
      <c r="S44" s="71"/>
      <c r="T44" s="71"/>
      <c r="U44" s="71"/>
      <c r="AB44" s="425" t="s">
        <v>178</v>
      </c>
      <c r="AC44" t="s">
        <v>2</v>
      </c>
      <c r="AD44" s="74"/>
      <c r="AE44" s="668"/>
      <c r="AF44" s="668"/>
      <c r="AG44" s="668"/>
      <c r="AH44" s="668"/>
      <c r="AI44" s="668"/>
    </row>
    <row r="45" spans="4:35">
      <c r="D45" t="s">
        <v>76</v>
      </c>
      <c r="E45" s="425" t="s">
        <v>1753</v>
      </c>
      <c r="H45" s="425" t="s">
        <v>11</v>
      </c>
      <c r="I45" t="s">
        <v>162</v>
      </c>
      <c r="Q45" s="71"/>
      <c r="R45" s="71"/>
      <c r="S45" s="71"/>
      <c r="T45" s="71"/>
      <c r="U45" s="71"/>
      <c r="AB45" s="425" t="s">
        <v>179</v>
      </c>
      <c r="AC45" t="s">
        <v>2</v>
      </c>
      <c r="AD45" s="74"/>
      <c r="AE45" s="668"/>
      <c r="AF45" s="668"/>
      <c r="AG45" s="668"/>
      <c r="AH45" s="668"/>
      <c r="AI45" s="668"/>
    </row>
    <row r="46" spans="4:35">
      <c r="D46" t="s">
        <v>76</v>
      </c>
      <c r="E46" s="425" t="s">
        <v>1753</v>
      </c>
      <c r="H46" s="425" t="s">
        <v>11</v>
      </c>
      <c r="I46" t="s">
        <v>162</v>
      </c>
      <c r="Q46" s="71"/>
      <c r="R46" s="71"/>
      <c r="S46" s="71"/>
      <c r="T46" s="71"/>
      <c r="U46" s="71"/>
      <c r="AB46" s="425" t="s">
        <v>180</v>
      </c>
      <c r="AC46" t="s">
        <v>2</v>
      </c>
      <c r="AD46" s="74"/>
      <c r="AE46" s="668"/>
      <c r="AF46" s="668"/>
      <c r="AG46" s="668"/>
      <c r="AH46" s="668"/>
      <c r="AI46" s="668"/>
    </row>
    <row r="47" spans="4:35">
      <c r="D47" t="s">
        <v>76</v>
      </c>
      <c r="E47" s="425" t="s">
        <v>1753</v>
      </c>
      <c r="H47" s="425" t="s">
        <v>11</v>
      </c>
      <c r="I47" t="s">
        <v>162</v>
      </c>
      <c r="Q47" s="71"/>
      <c r="R47" s="71"/>
      <c r="S47" s="71"/>
      <c r="T47" s="71"/>
      <c r="U47" s="71"/>
      <c r="AB47" s="425" t="s">
        <v>2534</v>
      </c>
      <c r="AC47" t="s">
        <v>2</v>
      </c>
      <c r="AD47" s="74"/>
      <c r="AE47" s="87">
        <f>SUM(AE41:AE46)</f>
        <v>0</v>
      </c>
      <c r="AF47" s="87">
        <f>SUM(AF41:AF46)</f>
        <v>0</v>
      </c>
      <c r="AG47" s="87">
        <f>SUM(AG41:AG46)</f>
        <v>0</v>
      </c>
      <c r="AH47" s="87">
        <f>SUM(AH41:AH46)</f>
        <v>0</v>
      </c>
      <c r="AI47" s="87">
        <f>SUM(AI41:AI46)</f>
        <v>0</v>
      </c>
    </row>
    <row r="48" spans="4:35">
      <c r="D48" t="s">
        <v>76</v>
      </c>
      <c r="E48" s="425" t="s">
        <v>1753</v>
      </c>
      <c r="H48" s="425" t="s">
        <v>11</v>
      </c>
      <c r="I48" t="s">
        <v>162</v>
      </c>
      <c r="Q48" s="71"/>
      <c r="R48" s="71"/>
      <c r="S48" s="71"/>
      <c r="T48" s="71"/>
      <c r="U48" s="71"/>
      <c r="AA48" s="75"/>
      <c r="AB48" s="425" t="s">
        <v>176</v>
      </c>
      <c r="AC48" t="s">
        <v>2</v>
      </c>
      <c r="AD48" s="74"/>
      <c r="AE48" s="668"/>
      <c r="AF48" s="668"/>
      <c r="AG48" s="668"/>
      <c r="AH48" s="668"/>
      <c r="AI48" s="668"/>
    </row>
    <row r="49" spans="1:35">
      <c r="D49" t="s">
        <v>76</v>
      </c>
      <c r="E49" s="425" t="s">
        <v>1753</v>
      </c>
      <c r="H49" s="425" t="s">
        <v>11</v>
      </c>
      <c r="I49" t="s">
        <v>162</v>
      </c>
      <c r="Q49" s="71"/>
      <c r="R49" s="71"/>
      <c r="S49" s="71"/>
      <c r="T49" s="71"/>
      <c r="U49" s="71"/>
      <c r="AB49" s="425" t="s">
        <v>2533</v>
      </c>
      <c r="AC49" t="s">
        <v>2</v>
      </c>
      <c r="AD49" s="74"/>
      <c r="AE49" s="668"/>
      <c r="AF49" s="668"/>
      <c r="AG49" s="668"/>
      <c r="AH49" s="668"/>
      <c r="AI49" s="668"/>
    </row>
    <row r="50" spans="1:35">
      <c r="D50" t="s">
        <v>76</v>
      </c>
      <c r="E50" s="425" t="s">
        <v>1753</v>
      </c>
      <c r="H50" s="425" t="s">
        <v>11</v>
      </c>
      <c r="I50" t="s">
        <v>162</v>
      </c>
      <c r="Q50" s="71"/>
      <c r="R50" s="71"/>
      <c r="S50" s="71"/>
      <c r="T50" s="71"/>
      <c r="U50" s="71"/>
      <c r="AB50" s="425" t="s">
        <v>177</v>
      </c>
      <c r="AC50" t="s">
        <v>2</v>
      </c>
      <c r="AD50" s="74"/>
      <c r="AE50" s="668"/>
      <c r="AF50" s="668"/>
      <c r="AG50" s="668"/>
      <c r="AH50" s="668"/>
      <c r="AI50" s="668"/>
    </row>
    <row r="51" spans="1:35">
      <c r="D51" t="s">
        <v>76</v>
      </c>
      <c r="E51" s="425" t="s">
        <v>1753</v>
      </c>
      <c r="H51" s="425" t="s">
        <v>11</v>
      </c>
      <c r="I51" t="s">
        <v>162</v>
      </c>
      <c r="Q51" s="71"/>
      <c r="R51" s="71"/>
      <c r="S51" s="71"/>
      <c r="T51" s="71"/>
      <c r="U51" s="71"/>
      <c r="AB51" s="425" t="s">
        <v>178</v>
      </c>
      <c r="AC51" t="s">
        <v>2</v>
      </c>
      <c r="AD51" s="74"/>
      <c r="AE51" s="668"/>
      <c r="AF51" s="668"/>
      <c r="AG51" s="668"/>
      <c r="AH51" s="668"/>
      <c r="AI51" s="668"/>
    </row>
    <row r="52" spans="1:35">
      <c r="D52" t="s">
        <v>76</v>
      </c>
      <c r="E52" s="425" t="s">
        <v>1753</v>
      </c>
      <c r="H52" s="425" t="s">
        <v>11</v>
      </c>
      <c r="I52" t="s">
        <v>162</v>
      </c>
      <c r="Q52" s="71"/>
      <c r="R52" s="71"/>
      <c r="S52" s="71"/>
      <c r="T52" s="71"/>
      <c r="U52" s="71"/>
      <c r="AB52" s="425" t="s">
        <v>179</v>
      </c>
      <c r="AC52" t="s">
        <v>2</v>
      </c>
      <c r="AD52" s="74"/>
      <c r="AE52" s="668"/>
      <c r="AF52" s="668"/>
      <c r="AG52" s="668"/>
      <c r="AH52" s="668"/>
      <c r="AI52" s="668"/>
    </row>
    <row r="53" spans="1:35">
      <c r="D53" t="s">
        <v>76</v>
      </c>
      <c r="E53" s="425" t="s">
        <v>1753</v>
      </c>
      <c r="H53" s="425" t="s">
        <v>11</v>
      </c>
      <c r="I53" t="s">
        <v>162</v>
      </c>
      <c r="Q53" s="71"/>
      <c r="R53" s="71"/>
      <c r="S53" s="71"/>
      <c r="T53" s="71"/>
      <c r="U53" s="71"/>
      <c r="AB53" s="425" t="s">
        <v>180</v>
      </c>
      <c r="AC53" t="s">
        <v>2</v>
      </c>
      <c r="AD53" s="74"/>
      <c r="AE53" s="668"/>
      <c r="AF53" s="668"/>
      <c r="AG53" s="668"/>
      <c r="AH53" s="668"/>
      <c r="AI53" s="668"/>
    </row>
    <row r="54" spans="1:35">
      <c r="D54" t="s">
        <v>76</v>
      </c>
      <c r="E54" s="425" t="s">
        <v>1753</v>
      </c>
      <c r="H54" s="425" t="s">
        <v>11</v>
      </c>
      <c r="I54" t="s">
        <v>162</v>
      </c>
      <c r="Q54" s="71"/>
      <c r="R54" s="71"/>
      <c r="S54" s="71"/>
      <c r="T54" s="71"/>
      <c r="U54" s="71"/>
      <c r="AB54" s="425" t="s">
        <v>2534</v>
      </c>
      <c r="AC54" t="s">
        <v>2</v>
      </c>
      <c r="AD54" s="74"/>
      <c r="AE54" s="87">
        <f>SUM(AE48:AE53)</f>
        <v>0</v>
      </c>
      <c r="AF54" s="87">
        <f>SUM(AF48:AF53)</f>
        <v>0</v>
      </c>
      <c r="AG54" s="87">
        <f>SUM(AG48:AG53)</f>
        <v>0</v>
      </c>
      <c r="AH54" s="87">
        <f>SUM(AH48:AH53)</f>
        <v>0</v>
      </c>
      <c r="AI54" s="87">
        <f>SUM(AI48:AI53)</f>
        <v>0</v>
      </c>
    </row>
    <row r="55" spans="1:35">
      <c r="D55" t="s">
        <v>76</v>
      </c>
      <c r="E55" s="425" t="s">
        <v>1753</v>
      </c>
      <c r="H55" s="425" t="s">
        <v>11</v>
      </c>
      <c r="I55" t="s">
        <v>162</v>
      </c>
      <c r="Q55" s="71"/>
      <c r="R55" s="71"/>
      <c r="S55" s="71"/>
      <c r="T55" s="71"/>
      <c r="U55" s="71"/>
      <c r="AA55" s="75"/>
      <c r="AB55" s="425" t="s">
        <v>176</v>
      </c>
      <c r="AC55" t="s">
        <v>2</v>
      </c>
      <c r="AD55" s="74"/>
      <c r="AE55" s="668"/>
      <c r="AF55" s="668"/>
      <c r="AG55" s="668"/>
      <c r="AH55" s="668"/>
      <c r="AI55" s="668"/>
    </row>
    <row r="56" spans="1:35">
      <c r="D56" t="s">
        <v>76</v>
      </c>
      <c r="E56" s="425" t="s">
        <v>1753</v>
      </c>
      <c r="H56" s="425" t="s">
        <v>11</v>
      </c>
      <c r="I56" t="s">
        <v>162</v>
      </c>
      <c r="Q56" s="71"/>
      <c r="R56" s="71"/>
      <c r="S56" s="71"/>
      <c r="T56" s="71"/>
      <c r="U56" s="71"/>
      <c r="AB56" s="425" t="s">
        <v>2533</v>
      </c>
      <c r="AC56" t="s">
        <v>2</v>
      </c>
      <c r="AD56" s="74"/>
      <c r="AE56" s="668"/>
      <c r="AF56" s="668"/>
      <c r="AG56" s="668"/>
      <c r="AH56" s="668"/>
      <c r="AI56" s="668"/>
    </row>
    <row r="57" spans="1:35">
      <c r="D57" t="s">
        <v>76</v>
      </c>
      <c r="E57" s="425" t="s">
        <v>1753</v>
      </c>
      <c r="H57" s="425" t="s">
        <v>11</v>
      </c>
      <c r="I57" t="s">
        <v>162</v>
      </c>
      <c r="Q57" s="71"/>
      <c r="R57" s="71"/>
      <c r="S57" s="71"/>
      <c r="T57" s="71"/>
      <c r="U57" s="71"/>
      <c r="AB57" s="425" t="s">
        <v>177</v>
      </c>
      <c r="AC57" t="s">
        <v>2</v>
      </c>
      <c r="AD57" s="74"/>
      <c r="AE57" s="668"/>
      <c r="AF57" s="668"/>
      <c r="AG57" s="668"/>
      <c r="AH57" s="668"/>
      <c r="AI57" s="668"/>
    </row>
    <row r="58" spans="1:35">
      <c r="D58" t="s">
        <v>76</v>
      </c>
      <c r="E58" s="425" t="s">
        <v>1753</v>
      </c>
      <c r="H58" s="425" t="s">
        <v>11</v>
      </c>
      <c r="I58" t="s">
        <v>162</v>
      </c>
      <c r="Q58" s="71"/>
      <c r="R58" s="71"/>
      <c r="S58" s="71"/>
      <c r="T58" s="71"/>
      <c r="U58" s="71"/>
      <c r="AB58" s="425" t="s">
        <v>178</v>
      </c>
      <c r="AC58" t="s">
        <v>2</v>
      </c>
      <c r="AD58" s="74"/>
      <c r="AE58" s="668"/>
      <c r="AF58" s="668"/>
      <c r="AG58" s="668"/>
      <c r="AH58" s="668"/>
      <c r="AI58" s="668"/>
    </row>
    <row r="59" spans="1:35">
      <c r="D59" t="s">
        <v>76</v>
      </c>
      <c r="E59" s="425" t="s">
        <v>1753</v>
      </c>
      <c r="H59" s="425" t="s">
        <v>11</v>
      </c>
      <c r="I59" t="s">
        <v>162</v>
      </c>
      <c r="Q59" s="71"/>
      <c r="R59" s="71"/>
      <c r="S59" s="71"/>
      <c r="T59" s="71"/>
      <c r="U59" s="71"/>
      <c r="AB59" s="425" t="s">
        <v>179</v>
      </c>
      <c r="AC59" t="s">
        <v>2</v>
      </c>
      <c r="AD59" s="74"/>
      <c r="AE59" s="668"/>
      <c r="AF59" s="668"/>
      <c r="AG59" s="668"/>
      <c r="AH59" s="668"/>
      <c r="AI59" s="668"/>
    </row>
    <row r="60" spans="1:35">
      <c r="D60" t="s">
        <v>76</v>
      </c>
      <c r="E60" s="425" t="s">
        <v>1753</v>
      </c>
      <c r="H60" s="425" t="s">
        <v>11</v>
      </c>
      <c r="I60" t="s">
        <v>162</v>
      </c>
      <c r="Q60" s="71"/>
      <c r="R60" s="71"/>
      <c r="S60" s="71"/>
      <c r="T60" s="71"/>
      <c r="U60" s="71"/>
      <c r="AB60" s="425" t="s">
        <v>180</v>
      </c>
      <c r="AC60" t="s">
        <v>2</v>
      </c>
      <c r="AD60" s="74"/>
      <c r="AE60" s="668"/>
      <c r="AF60" s="668"/>
      <c r="AG60" s="668"/>
      <c r="AH60" s="668"/>
      <c r="AI60" s="668"/>
    </row>
    <row r="61" spans="1:35" s="65" customFormat="1">
      <c r="D61" t="s">
        <v>76</v>
      </c>
      <c r="E61" s="425" t="s">
        <v>1753</v>
      </c>
      <c r="F61" s="425"/>
      <c r="G61" s="425"/>
      <c r="H61" s="425" t="s">
        <v>11</v>
      </c>
      <c r="I61" t="s">
        <v>162</v>
      </c>
      <c r="J61"/>
      <c r="K61"/>
      <c r="L61"/>
      <c r="M61"/>
      <c r="N61"/>
      <c r="O61"/>
      <c r="P61"/>
      <c r="Q61" s="71"/>
      <c r="R61" s="71"/>
      <c r="S61" s="71"/>
      <c r="T61" s="71"/>
      <c r="U61" s="71"/>
      <c r="V61"/>
      <c r="W61"/>
      <c r="X61"/>
      <c r="Y61"/>
      <c r="Z61" s="425"/>
      <c r="AA61" s="425"/>
      <c r="AB61" s="425" t="s">
        <v>2534</v>
      </c>
      <c r="AC61" t="s">
        <v>2</v>
      </c>
      <c r="AD61" s="74"/>
      <c r="AE61" s="87">
        <f>SUM(AE55:AE60)</f>
        <v>0</v>
      </c>
      <c r="AF61" s="87">
        <f>SUM(AF55:AF60)</f>
        <v>0</v>
      </c>
      <c r="AG61" s="87">
        <f>SUM(AG55:AG60)</f>
        <v>0</v>
      </c>
      <c r="AH61" s="87">
        <f>SUM(AH55:AH60)</f>
        <v>0</v>
      </c>
      <c r="AI61" s="87">
        <f>SUM(AI55:AI60)</f>
        <v>0</v>
      </c>
    </row>
    <row r="63" spans="1:35" s="1" customFormat="1" ht="13.8">
      <c r="A63" s="64"/>
      <c r="B63" s="72" t="s">
        <v>1651</v>
      </c>
    </row>
    <row r="65" spans="4:35">
      <c r="D65" t="s">
        <v>165</v>
      </c>
      <c r="E65" s="425" t="s">
        <v>1753</v>
      </c>
      <c r="F65" s="425" t="s">
        <v>240</v>
      </c>
      <c r="H65" s="425" t="s">
        <v>11</v>
      </c>
      <c r="I65" t="s">
        <v>162</v>
      </c>
      <c r="Q65" s="71"/>
      <c r="R65" s="71"/>
      <c r="S65" s="71"/>
      <c r="T65" s="71"/>
      <c r="U65" s="71"/>
      <c r="AA65" s="425" t="s">
        <v>910</v>
      </c>
      <c r="AB65" s="425" t="s">
        <v>176</v>
      </c>
      <c r="AC65" t="s">
        <v>2</v>
      </c>
      <c r="AD65" s="74"/>
      <c r="AE65" s="75"/>
      <c r="AF65" s="75"/>
      <c r="AG65" s="75"/>
      <c r="AH65" s="75"/>
      <c r="AI65" s="75"/>
    </row>
    <row r="66" spans="4:35">
      <c r="D66" t="s">
        <v>165</v>
      </c>
      <c r="E66" s="425" t="s">
        <v>1753</v>
      </c>
      <c r="F66" s="425" t="s">
        <v>240</v>
      </c>
      <c r="H66" s="425" t="s">
        <v>11</v>
      </c>
      <c r="I66" t="s">
        <v>162</v>
      </c>
      <c r="Q66" s="71"/>
      <c r="R66" s="71"/>
      <c r="S66" s="71"/>
      <c r="T66" s="71"/>
      <c r="U66" s="71"/>
      <c r="AB66" s="425" t="s">
        <v>2533</v>
      </c>
      <c r="AC66" t="s">
        <v>2</v>
      </c>
      <c r="AD66" s="74"/>
      <c r="AE66" s="75"/>
      <c r="AF66" s="75"/>
      <c r="AG66" s="75"/>
      <c r="AH66" s="75"/>
      <c r="AI66" s="75"/>
    </row>
    <row r="67" spans="4:35">
      <c r="D67" t="s">
        <v>165</v>
      </c>
      <c r="E67" s="425" t="s">
        <v>1753</v>
      </c>
      <c r="F67" s="425" t="s">
        <v>240</v>
      </c>
      <c r="H67" s="425" t="s">
        <v>11</v>
      </c>
      <c r="I67" t="s">
        <v>162</v>
      </c>
      <c r="Q67" s="71"/>
      <c r="R67" s="71"/>
      <c r="S67" s="71"/>
      <c r="T67" s="71"/>
      <c r="U67" s="71"/>
      <c r="AB67" s="425" t="s">
        <v>177</v>
      </c>
      <c r="AC67" t="s">
        <v>2</v>
      </c>
      <c r="AD67" s="74"/>
      <c r="AE67" s="75"/>
      <c r="AF67" s="75"/>
      <c r="AG67" s="75"/>
      <c r="AH67" s="75"/>
      <c r="AI67" s="75"/>
    </row>
    <row r="68" spans="4:35">
      <c r="D68" t="s">
        <v>165</v>
      </c>
      <c r="E68" s="425" t="s">
        <v>1753</v>
      </c>
      <c r="F68" s="425" t="s">
        <v>240</v>
      </c>
      <c r="H68" s="425" t="s">
        <v>11</v>
      </c>
      <c r="I68" t="s">
        <v>162</v>
      </c>
      <c r="Q68" s="71"/>
      <c r="R68" s="71"/>
      <c r="S68" s="71"/>
      <c r="T68" s="71"/>
      <c r="U68" s="71"/>
      <c r="AB68" s="425" t="s">
        <v>178</v>
      </c>
      <c r="AC68" t="s">
        <v>2</v>
      </c>
      <c r="AD68" s="74"/>
      <c r="AE68" s="75"/>
      <c r="AF68" s="75"/>
      <c r="AG68" s="75"/>
      <c r="AH68" s="75"/>
      <c r="AI68" s="75"/>
    </row>
    <row r="69" spans="4:35">
      <c r="D69" t="s">
        <v>165</v>
      </c>
      <c r="E69" s="425" t="s">
        <v>1753</v>
      </c>
      <c r="F69" s="425" t="s">
        <v>240</v>
      </c>
      <c r="H69" s="425" t="s">
        <v>11</v>
      </c>
      <c r="I69" t="s">
        <v>162</v>
      </c>
      <c r="Q69" s="71"/>
      <c r="R69" s="71"/>
      <c r="S69" s="71"/>
      <c r="T69" s="71"/>
      <c r="U69" s="71"/>
      <c r="AB69" s="425" t="s">
        <v>179</v>
      </c>
      <c r="AC69" t="s">
        <v>2</v>
      </c>
      <c r="AD69" s="74"/>
      <c r="AE69" s="75"/>
      <c r="AF69" s="75"/>
      <c r="AG69" s="75"/>
      <c r="AH69" s="75"/>
      <c r="AI69" s="75"/>
    </row>
    <row r="70" spans="4:35">
      <c r="D70" t="s">
        <v>165</v>
      </c>
      <c r="E70" s="425" t="s">
        <v>1753</v>
      </c>
      <c r="F70" s="425" t="s">
        <v>240</v>
      </c>
      <c r="H70" s="425" t="s">
        <v>11</v>
      </c>
      <c r="I70" t="s">
        <v>162</v>
      </c>
      <c r="Q70" s="71"/>
      <c r="R70" s="71"/>
      <c r="S70" s="71"/>
      <c r="T70" s="71"/>
      <c r="U70" s="71"/>
      <c r="AB70" s="425" t="s">
        <v>180</v>
      </c>
      <c r="AC70" t="s">
        <v>2</v>
      </c>
      <c r="AD70" s="74"/>
      <c r="AE70" s="75"/>
      <c r="AF70" s="75"/>
      <c r="AG70" s="75"/>
      <c r="AH70" s="75"/>
      <c r="AI70" s="75"/>
    </row>
    <row r="71" spans="4:35">
      <c r="D71" t="s">
        <v>165</v>
      </c>
      <c r="E71" s="425" t="s">
        <v>1753</v>
      </c>
      <c r="F71" s="425" t="s">
        <v>240</v>
      </c>
      <c r="H71" s="425" t="s">
        <v>11</v>
      </c>
      <c r="I71" t="s">
        <v>162</v>
      </c>
      <c r="Q71" s="71"/>
      <c r="R71" s="71"/>
      <c r="S71" s="71"/>
      <c r="T71" s="71"/>
      <c r="U71" s="71"/>
      <c r="AB71" s="425" t="s">
        <v>2534</v>
      </c>
      <c r="AC71" t="s">
        <v>2</v>
      </c>
      <c r="AD71" s="74"/>
      <c r="AE71" s="87">
        <f>SUM(AE65:AE70)</f>
        <v>0</v>
      </c>
      <c r="AF71" s="87">
        <f>SUM(AF65:AF70)</f>
        <v>0</v>
      </c>
      <c r="AG71" s="87">
        <f>SUM(AG65:AG70)</f>
        <v>0</v>
      </c>
      <c r="AH71" s="87">
        <f>SUM(AH65:AH70)</f>
        <v>0</v>
      </c>
      <c r="AI71" s="87">
        <f>SUM(AI65:AI70)</f>
        <v>0</v>
      </c>
    </row>
    <row r="72" spans="4:35">
      <c r="D72" t="s">
        <v>165</v>
      </c>
      <c r="E72" s="425" t="s">
        <v>1753</v>
      </c>
      <c r="F72" s="425" t="s">
        <v>240</v>
      </c>
      <c r="H72" s="425" t="s">
        <v>11</v>
      </c>
      <c r="I72" t="s">
        <v>162</v>
      </c>
      <c r="Q72" s="71"/>
      <c r="R72" s="71"/>
      <c r="S72" s="71"/>
      <c r="T72" s="71"/>
      <c r="U72" s="71"/>
      <c r="AA72" s="425" t="s">
        <v>911</v>
      </c>
      <c r="AB72" s="425" t="s">
        <v>176</v>
      </c>
      <c r="AC72" t="s">
        <v>2</v>
      </c>
      <c r="AD72" s="74"/>
      <c r="AE72" s="75"/>
      <c r="AF72" s="75"/>
      <c r="AG72" s="75"/>
      <c r="AH72" s="75"/>
      <c r="AI72" s="75"/>
    </row>
    <row r="73" spans="4:35">
      <c r="D73" t="s">
        <v>165</v>
      </c>
      <c r="E73" s="425" t="s">
        <v>1753</v>
      </c>
      <c r="F73" s="425" t="s">
        <v>240</v>
      </c>
      <c r="H73" s="425" t="s">
        <v>11</v>
      </c>
      <c r="I73" t="s">
        <v>162</v>
      </c>
      <c r="Q73" s="71"/>
      <c r="R73" s="71"/>
      <c r="S73" s="71"/>
      <c r="T73" s="71"/>
      <c r="U73" s="71"/>
      <c r="AB73" s="425" t="s">
        <v>2533</v>
      </c>
      <c r="AC73" t="s">
        <v>2</v>
      </c>
      <c r="AD73" s="74"/>
      <c r="AE73" s="75"/>
      <c r="AF73" s="75"/>
      <c r="AG73" s="75"/>
      <c r="AH73" s="75"/>
      <c r="AI73" s="75"/>
    </row>
    <row r="74" spans="4:35">
      <c r="D74" t="s">
        <v>165</v>
      </c>
      <c r="E74" s="425" t="s">
        <v>1753</v>
      </c>
      <c r="F74" s="425" t="s">
        <v>240</v>
      </c>
      <c r="H74" s="425" t="s">
        <v>11</v>
      </c>
      <c r="I74" t="s">
        <v>162</v>
      </c>
      <c r="Q74" s="71"/>
      <c r="R74" s="71"/>
      <c r="S74" s="71"/>
      <c r="T74" s="71"/>
      <c r="U74" s="71"/>
      <c r="AB74" s="425" t="s">
        <v>177</v>
      </c>
      <c r="AC74" t="s">
        <v>2</v>
      </c>
      <c r="AD74" s="74"/>
      <c r="AE74" s="75"/>
      <c r="AF74" s="75"/>
      <c r="AG74" s="75"/>
      <c r="AH74" s="75"/>
      <c r="AI74" s="75"/>
    </row>
    <row r="75" spans="4:35">
      <c r="D75" t="s">
        <v>165</v>
      </c>
      <c r="E75" s="425" t="s">
        <v>1753</v>
      </c>
      <c r="F75" s="425" t="s">
        <v>240</v>
      </c>
      <c r="H75" s="425" t="s">
        <v>11</v>
      </c>
      <c r="I75" t="s">
        <v>162</v>
      </c>
      <c r="Q75" s="71"/>
      <c r="R75" s="71"/>
      <c r="S75" s="71"/>
      <c r="T75" s="71"/>
      <c r="U75" s="71"/>
      <c r="AB75" s="425" t="s">
        <v>178</v>
      </c>
      <c r="AC75" t="s">
        <v>2</v>
      </c>
      <c r="AD75" s="74"/>
      <c r="AE75" s="75"/>
      <c r="AF75" s="75"/>
      <c r="AG75" s="75"/>
      <c r="AH75" s="75"/>
      <c r="AI75" s="75"/>
    </row>
    <row r="76" spans="4:35">
      <c r="D76" t="s">
        <v>165</v>
      </c>
      <c r="E76" s="425" t="s">
        <v>1753</v>
      </c>
      <c r="F76" s="425" t="s">
        <v>240</v>
      </c>
      <c r="H76" s="425" t="s">
        <v>11</v>
      </c>
      <c r="I76" t="s">
        <v>162</v>
      </c>
      <c r="Q76" s="71"/>
      <c r="R76" s="71"/>
      <c r="S76" s="71"/>
      <c r="T76" s="71"/>
      <c r="U76" s="71"/>
      <c r="AB76" s="425" t="s">
        <v>179</v>
      </c>
      <c r="AC76" t="s">
        <v>2</v>
      </c>
      <c r="AD76" s="74"/>
      <c r="AE76" s="75"/>
      <c r="AF76" s="75"/>
      <c r="AG76" s="75"/>
      <c r="AH76" s="75"/>
      <c r="AI76" s="75"/>
    </row>
    <row r="77" spans="4:35">
      <c r="D77" t="s">
        <v>165</v>
      </c>
      <c r="E77" s="425" t="s">
        <v>1753</v>
      </c>
      <c r="F77" s="425" t="s">
        <v>240</v>
      </c>
      <c r="H77" s="425" t="s">
        <v>11</v>
      </c>
      <c r="I77" t="s">
        <v>162</v>
      </c>
      <c r="Q77" s="71"/>
      <c r="R77" s="71"/>
      <c r="S77" s="71"/>
      <c r="T77" s="71"/>
      <c r="U77" s="71"/>
      <c r="AB77" s="425" t="s">
        <v>180</v>
      </c>
      <c r="AC77" t="s">
        <v>2</v>
      </c>
      <c r="AD77" s="74"/>
      <c r="AE77" s="75"/>
      <c r="AF77" s="75"/>
      <c r="AG77" s="75"/>
      <c r="AH77" s="75"/>
      <c r="AI77" s="75"/>
    </row>
    <row r="78" spans="4:35">
      <c r="D78" t="s">
        <v>165</v>
      </c>
      <c r="E78" s="425" t="s">
        <v>1753</v>
      </c>
      <c r="F78" s="425" t="s">
        <v>240</v>
      </c>
      <c r="H78" s="425" t="s">
        <v>11</v>
      </c>
      <c r="I78" t="s">
        <v>162</v>
      </c>
      <c r="Q78" s="71"/>
      <c r="R78" s="71"/>
      <c r="S78" s="71"/>
      <c r="T78" s="71"/>
      <c r="U78" s="71"/>
      <c r="AB78" s="425" t="s">
        <v>2534</v>
      </c>
      <c r="AC78" t="s">
        <v>2</v>
      </c>
      <c r="AD78" s="74"/>
      <c r="AE78" s="87">
        <f>SUM(AE72:AE77)</f>
        <v>0</v>
      </c>
      <c r="AF78" s="87">
        <f>SUM(AF72:AF77)</f>
        <v>0</v>
      </c>
      <c r="AG78" s="87">
        <f>SUM(AG72:AG77)</f>
        <v>0</v>
      </c>
      <c r="AH78" s="87">
        <f>SUM(AH72:AH77)</f>
        <v>0</v>
      </c>
      <c r="AI78" s="87">
        <f>SUM(AI72:AI77)</f>
        <v>0</v>
      </c>
    </row>
    <row r="79" spans="4:35">
      <c r="D79" t="s">
        <v>165</v>
      </c>
      <c r="E79" s="425" t="s">
        <v>1753</v>
      </c>
      <c r="F79" s="425" t="s">
        <v>240</v>
      </c>
      <c r="H79" s="425" t="s">
        <v>11</v>
      </c>
      <c r="I79" t="s">
        <v>162</v>
      </c>
      <c r="Q79" s="71"/>
      <c r="R79" s="71"/>
      <c r="S79" s="71"/>
      <c r="T79" s="71"/>
      <c r="U79" s="71"/>
      <c r="AA79" s="425" t="s">
        <v>912</v>
      </c>
      <c r="AB79" s="425" t="s">
        <v>176</v>
      </c>
      <c r="AC79" t="s">
        <v>2</v>
      </c>
      <c r="AD79" s="74"/>
      <c r="AE79" s="75"/>
      <c r="AF79" s="75"/>
      <c r="AG79" s="75"/>
      <c r="AH79" s="75"/>
      <c r="AI79" s="75"/>
    </row>
    <row r="80" spans="4:35">
      <c r="D80" t="s">
        <v>165</v>
      </c>
      <c r="E80" s="425" t="s">
        <v>1753</v>
      </c>
      <c r="F80" s="425" t="s">
        <v>240</v>
      </c>
      <c r="H80" s="425" t="s">
        <v>11</v>
      </c>
      <c r="I80" t="s">
        <v>162</v>
      </c>
      <c r="Q80" s="71"/>
      <c r="R80" s="71"/>
      <c r="S80" s="71"/>
      <c r="T80" s="71"/>
      <c r="U80" s="71"/>
      <c r="AB80" s="425" t="s">
        <v>2533</v>
      </c>
      <c r="AC80" t="s">
        <v>2</v>
      </c>
      <c r="AD80" s="74"/>
      <c r="AE80" s="75"/>
      <c r="AF80" s="75"/>
      <c r="AG80" s="75"/>
      <c r="AH80" s="75"/>
      <c r="AI80" s="75"/>
    </row>
    <row r="81" spans="4:35">
      <c r="D81" t="s">
        <v>165</v>
      </c>
      <c r="E81" s="425" t="s">
        <v>1753</v>
      </c>
      <c r="F81" s="425" t="s">
        <v>240</v>
      </c>
      <c r="H81" s="425" t="s">
        <v>11</v>
      </c>
      <c r="I81" t="s">
        <v>162</v>
      </c>
      <c r="Q81" s="71"/>
      <c r="R81" s="71"/>
      <c r="S81" s="71"/>
      <c r="T81" s="71"/>
      <c r="U81" s="71"/>
      <c r="AB81" s="425" t="s">
        <v>177</v>
      </c>
      <c r="AC81" t="s">
        <v>2</v>
      </c>
      <c r="AD81" s="74"/>
      <c r="AE81" s="75"/>
      <c r="AF81" s="75"/>
      <c r="AG81" s="75"/>
      <c r="AH81" s="75"/>
      <c r="AI81" s="75"/>
    </row>
    <row r="82" spans="4:35">
      <c r="D82" t="s">
        <v>165</v>
      </c>
      <c r="E82" s="425" t="s">
        <v>1753</v>
      </c>
      <c r="F82" s="425" t="s">
        <v>240</v>
      </c>
      <c r="H82" s="425" t="s">
        <v>11</v>
      </c>
      <c r="I82" t="s">
        <v>162</v>
      </c>
      <c r="Q82" s="71"/>
      <c r="R82" s="71"/>
      <c r="S82" s="71"/>
      <c r="T82" s="71"/>
      <c r="U82" s="71"/>
      <c r="AB82" s="425" t="s">
        <v>178</v>
      </c>
      <c r="AC82" t="s">
        <v>2</v>
      </c>
      <c r="AD82" s="74"/>
      <c r="AE82" s="75"/>
      <c r="AF82" s="75"/>
      <c r="AG82" s="75"/>
      <c r="AH82" s="75"/>
      <c r="AI82" s="75"/>
    </row>
    <row r="83" spans="4:35">
      <c r="D83" t="s">
        <v>165</v>
      </c>
      <c r="E83" s="425" t="s">
        <v>1753</v>
      </c>
      <c r="F83" s="425" t="s">
        <v>240</v>
      </c>
      <c r="H83" s="425" t="s">
        <v>11</v>
      </c>
      <c r="I83" t="s">
        <v>162</v>
      </c>
      <c r="Q83" s="71"/>
      <c r="R83" s="71"/>
      <c r="S83" s="71"/>
      <c r="T83" s="71"/>
      <c r="U83" s="71"/>
      <c r="AB83" s="425" t="s">
        <v>179</v>
      </c>
      <c r="AC83" t="s">
        <v>2</v>
      </c>
      <c r="AD83" s="74"/>
      <c r="AE83" s="75"/>
      <c r="AF83" s="75"/>
      <c r="AG83" s="75"/>
      <c r="AH83" s="75"/>
      <c r="AI83" s="75"/>
    </row>
    <row r="84" spans="4:35">
      <c r="D84" t="s">
        <v>165</v>
      </c>
      <c r="E84" s="425" t="s">
        <v>1753</v>
      </c>
      <c r="F84" s="425" t="s">
        <v>240</v>
      </c>
      <c r="H84" s="425" t="s">
        <v>11</v>
      </c>
      <c r="I84" t="s">
        <v>162</v>
      </c>
      <c r="Q84" s="71"/>
      <c r="R84" s="71"/>
      <c r="S84" s="71"/>
      <c r="T84" s="71"/>
      <c r="U84" s="71"/>
      <c r="AB84" s="425" t="s">
        <v>180</v>
      </c>
      <c r="AC84" t="s">
        <v>2</v>
      </c>
      <c r="AD84" s="74"/>
      <c r="AE84" s="75"/>
      <c r="AF84" s="75"/>
      <c r="AG84" s="75"/>
      <c r="AH84" s="75"/>
      <c r="AI84" s="75"/>
    </row>
    <row r="85" spans="4:35">
      <c r="D85" t="s">
        <v>165</v>
      </c>
      <c r="E85" s="425" t="s">
        <v>1753</v>
      </c>
      <c r="F85" s="425" t="s">
        <v>240</v>
      </c>
      <c r="H85" s="425" t="s">
        <v>11</v>
      </c>
      <c r="I85" t="s">
        <v>162</v>
      </c>
      <c r="Q85" s="71"/>
      <c r="R85" s="71"/>
      <c r="S85" s="71"/>
      <c r="T85" s="71"/>
      <c r="U85" s="71"/>
      <c r="AB85" s="425" t="s">
        <v>2534</v>
      </c>
      <c r="AC85" t="s">
        <v>2</v>
      </c>
      <c r="AD85" s="74"/>
      <c r="AE85" s="87">
        <f>SUM(AE79:AE84)</f>
        <v>0</v>
      </c>
      <c r="AF85" s="87">
        <f>SUM(AF79:AF84)</f>
        <v>0</v>
      </c>
      <c r="AG85" s="87">
        <f>SUM(AG79:AG84)</f>
        <v>0</v>
      </c>
      <c r="AH85" s="87">
        <f>SUM(AH79:AH84)</f>
        <v>0</v>
      </c>
      <c r="AI85" s="87">
        <f>SUM(AI79:AI84)</f>
        <v>0</v>
      </c>
    </row>
    <row r="86" spans="4:35">
      <c r="D86" t="s">
        <v>165</v>
      </c>
      <c r="E86" s="425" t="s">
        <v>1753</v>
      </c>
      <c r="F86" s="425" t="s">
        <v>240</v>
      </c>
      <c r="H86" s="425" t="s">
        <v>11</v>
      </c>
      <c r="I86" t="s">
        <v>162</v>
      </c>
      <c r="Q86" s="71"/>
      <c r="R86" s="71"/>
      <c r="S86" s="71"/>
      <c r="T86" s="71"/>
      <c r="U86" s="71"/>
      <c r="AA86" s="425" t="s">
        <v>913</v>
      </c>
      <c r="AB86" s="425" t="s">
        <v>176</v>
      </c>
      <c r="AC86" t="s">
        <v>2</v>
      </c>
      <c r="AD86" s="74"/>
      <c r="AE86" s="75"/>
      <c r="AF86" s="75"/>
      <c r="AG86" s="75"/>
      <c r="AH86" s="75"/>
      <c r="AI86" s="75"/>
    </row>
    <row r="87" spans="4:35">
      <c r="D87" t="s">
        <v>165</v>
      </c>
      <c r="E87" s="425" t="s">
        <v>1753</v>
      </c>
      <c r="F87" s="425" t="s">
        <v>240</v>
      </c>
      <c r="H87" s="425" t="s">
        <v>11</v>
      </c>
      <c r="I87" t="s">
        <v>162</v>
      </c>
      <c r="Q87" s="71"/>
      <c r="R87" s="71"/>
      <c r="S87" s="71"/>
      <c r="T87" s="71"/>
      <c r="U87" s="71"/>
      <c r="AB87" s="425" t="s">
        <v>2533</v>
      </c>
      <c r="AC87" t="s">
        <v>2</v>
      </c>
      <c r="AD87" s="74"/>
      <c r="AE87" s="75"/>
      <c r="AF87" s="75"/>
      <c r="AG87" s="75"/>
      <c r="AH87" s="75"/>
      <c r="AI87" s="75"/>
    </row>
    <row r="88" spans="4:35">
      <c r="D88" t="s">
        <v>165</v>
      </c>
      <c r="E88" s="425" t="s">
        <v>1753</v>
      </c>
      <c r="F88" s="425" t="s">
        <v>240</v>
      </c>
      <c r="H88" s="425" t="s">
        <v>11</v>
      </c>
      <c r="I88" t="s">
        <v>162</v>
      </c>
      <c r="Q88" s="71"/>
      <c r="R88" s="71"/>
      <c r="S88" s="71"/>
      <c r="T88" s="71"/>
      <c r="U88" s="71"/>
      <c r="AB88" s="425" t="s">
        <v>177</v>
      </c>
      <c r="AC88" t="s">
        <v>2</v>
      </c>
      <c r="AD88" s="74"/>
      <c r="AE88" s="75"/>
      <c r="AF88" s="75"/>
      <c r="AG88" s="75"/>
      <c r="AH88" s="75"/>
      <c r="AI88" s="75"/>
    </row>
    <row r="89" spans="4:35">
      <c r="D89" t="s">
        <v>165</v>
      </c>
      <c r="E89" s="425" t="s">
        <v>1753</v>
      </c>
      <c r="F89" s="425" t="s">
        <v>240</v>
      </c>
      <c r="H89" s="425" t="s">
        <v>11</v>
      </c>
      <c r="I89" t="s">
        <v>162</v>
      </c>
      <c r="Q89" s="71"/>
      <c r="R89" s="71"/>
      <c r="S89" s="71"/>
      <c r="T89" s="71"/>
      <c r="U89" s="71"/>
      <c r="AB89" s="425" t="s">
        <v>178</v>
      </c>
      <c r="AC89" t="s">
        <v>2</v>
      </c>
      <c r="AD89" s="74"/>
      <c r="AE89" s="75"/>
      <c r="AF89" s="75"/>
      <c r="AG89" s="75"/>
      <c r="AH89" s="75"/>
      <c r="AI89" s="75"/>
    </row>
    <row r="90" spans="4:35">
      <c r="D90" t="s">
        <v>165</v>
      </c>
      <c r="E90" s="425" t="s">
        <v>1753</v>
      </c>
      <c r="F90" s="425" t="s">
        <v>240</v>
      </c>
      <c r="H90" s="425" t="s">
        <v>11</v>
      </c>
      <c r="I90" t="s">
        <v>162</v>
      </c>
      <c r="Q90" s="71"/>
      <c r="R90" s="71"/>
      <c r="S90" s="71"/>
      <c r="T90" s="71"/>
      <c r="U90" s="71"/>
      <c r="AB90" s="425" t="s">
        <v>179</v>
      </c>
      <c r="AC90" t="s">
        <v>2</v>
      </c>
      <c r="AD90" s="74"/>
      <c r="AE90" s="75"/>
      <c r="AF90" s="75"/>
      <c r="AG90" s="75"/>
      <c r="AH90" s="75"/>
      <c r="AI90" s="75"/>
    </row>
    <row r="91" spans="4:35">
      <c r="D91" t="s">
        <v>165</v>
      </c>
      <c r="E91" s="425" t="s">
        <v>1753</v>
      </c>
      <c r="F91" s="425" t="s">
        <v>240</v>
      </c>
      <c r="H91" s="425" t="s">
        <v>11</v>
      </c>
      <c r="I91" t="s">
        <v>162</v>
      </c>
      <c r="Q91" s="71"/>
      <c r="R91" s="71"/>
      <c r="S91" s="71"/>
      <c r="T91" s="71"/>
      <c r="U91" s="71"/>
      <c r="AB91" s="425" t="s">
        <v>180</v>
      </c>
      <c r="AC91" t="s">
        <v>2</v>
      </c>
      <c r="AD91" s="74"/>
      <c r="AE91" s="75"/>
      <c r="AF91" s="75"/>
      <c r="AG91" s="75"/>
      <c r="AH91" s="75"/>
      <c r="AI91" s="75"/>
    </row>
    <row r="92" spans="4:35">
      <c r="D92" t="s">
        <v>165</v>
      </c>
      <c r="E92" s="425" t="s">
        <v>1753</v>
      </c>
      <c r="F92" s="425" t="s">
        <v>240</v>
      </c>
      <c r="H92" s="425" t="s">
        <v>11</v>
      </c>
      <c r="I92" t="s">
        <v>162</v>
      </c>
      <c r="Q92" s="71"/>
      <c r="R92" s="71"/>
      <c r="S92" s="71"/>
      <c r="T92" s="71"/>
      <c r="U92" s="71"/>
      <c r="AB92" s="425" t="s">
        <v>2534</v>
      </c>
      <c r="AC92" t="s">
        <v>2</v>
      </c>
      <c r="AD92" s="74"/>
      <c r="AE92" s="87">
        <f>SUM(AE86:AE91)</f>
        <v>0</v>
      </c>
      <c r="AF92" s="87">
        <f>SUM(AF86:AF91)</f>
        <v>0</v>
      </c>
      <c r="AG92" s="87">
        <f>SUM(AG86:AG91)</f>
        <v>0</v>
      </c>
      <c r="AH92" s="87">
        <f>SUM(AH86:AH91)</f>
        <v>0</v>
      </c>
      <c r="AI92" s="87">
        <f>SUM(AI86:AI91)</f>
        <v>0</v>
      </c>
    </row>
    <row r="93" spans="4:35">
      <c r="D93" t="s">
        <v>165</v>
      </c>
      <c r="E93" s="425" t="s">
        <v>1753</v>
      </c>
      <c r="F93" s="425" t="s">
        <v>240</v>
      </c>
      <c r="H93" s="425" t="s">
        <v>11</v>
      </c>
      <c r="I93" t="s">
        <v>162</v>
      </c>
      <c r="Q93" s="71"/>
      <c r="R93" s="71"/>
      <c r="S93" s="71"/>
      <c r="T93" s="71"/>
      <c r="U93" s="71"/>
      <c r="AA93" s="425" t="s">
        <v>914</v>
      </c>
      <c r="AB93" s="425" t="s">
        <v>176</v>
      </c>
      <c r="AC93" t="s">
        <v>2</v>
      </c>
      <c r="AD93" s="74"/>
      <c r="AE93" s="75"/>
      <c r="AF93" s="75"/>
      <c r="AG93" s="75"/>
      <c r="AH93" s="75"/>
      <c r="AI93" s="75"/>
    </row>
    <row r="94" spans="4:35">
      <c r="D94" t="s">
        <v>165</v>
      </c>
      <c r="E94" s="425" t="s">
        <v>1753</v>
      </c>
      <c r="F94" s="425" t="s">
        <v>240</v>
      </c>
      <c r="H94" s="425" t="s">
        <v>11</v>
      </c>
      <c r="I94" t="s">
        <v>162</v>
      </c>
      <c r="Q94" s="71"/>
      <c r="R94" s="71"/>
      <c r="S94" s="71"/>
      <c r="T94" s="71"/>
      <c r="U94" s="71"/>
      <c r="AB94" s="425" t="s">
        <v>2533</v>
      </c>
      <c r="AC94" t="s">
        <v>2</v>
      </c>
      <c r="AD94" s="74"/>
      <c r="AE94" s="75"/>
      <c r="AF94" s="75"/>
      <c r="AG94" s="75"/>
      <c r="AH94" s="75"/>
      <c r="AI94" s="75"/>
    </row>
    <row r="95" spans="4:35">
      <c r="D95" t="s">
        <v>165</v>
      </c>
      <c r="E95" s="425" t="s">
        <v>1753</v>
      </c>
      <c r="F95" s="425" t="s">
        <v>240</v>
      </c>
      <c r="H95" s="425" t="s">
        <v>11</v>
      </c>
      <c r="I95" t="s">
        <v>162</v>
      </c>
      <c r="Q95" s="71"/>
      <c r="R95" s="71"/>
      <c r="S95" s="71"/>
      <c r="T95" s="71"/>
      <c r="U95" s="71"/>
      <c r="AB95" s="425" t="s">
        <v>177</v>
      </c>
      <c r="AC95" t="s">
        <v>2</v>
      </c>
      <c r="AD95" s="74"/>
      <c r="AE95" s="75"/>
      <c r="AF95" s="75"/>
      <c r="AG95" s="75"/>
      <c r="AH95" s="75"/>
      <c r="AI95" s="75"/>
    </row>
    <row r="96" spans="4:35">
      <c r="D96" t="s">
        <v>165</v>
      </c>
      <c r="E96" s="425" t="s">
        <v>1753</v>
      </c>
      <c r="F96" s="425" t="s">
        <v>240</v>
      </c>
      <c r="H96" s="425" t="s">
        <v>11</v>
      </c>
      <c r="I96" t="s">
        <v>162</v>
      </c>
      <c r="Q96" s="71"/>
      <c r="R96" s="71"/>
      <c r="S96" s="71"/>
      <c r="T96" s="71"/>
      <c r="U96" s="71"/>
      <c r="AB96" s="425" t="s">
        <v>178</v>
      </c>
      <c r="AC96" t="s">
        <v>2</v>
      </c>
      <c r="AD96" s="74"/>
      <c r="AE96" s="75"/>
      <c r="AF96" s="75"/>
      <c r="AG96" s="75"/>
      <c r="AH96" s="75"/>
      <c r="AI96" s="75"/>
    </row>
    <row r="97" spans="4:35">
      <c r="D97" t="s">
        <v>165</v>
      </c>
      <c r="E97" s="425" t="s">
        <v>1753</v>
      </c>
      <c r="F97" s="425" t="s">
        <v>240</v>
      </c>
      <c r="H97" s="425" t="s">
        <v>11</v>
      </c>
      <c r="I97" t="s">
        <v>162</v>
      </c>
      <c r="Q97" s="71"/>
      <c r="R97" s="71"/>
      <c r="S97" s="71"/>
      <c r="T97" s="71"/>
      <c r="U97" s="71"/>
      <c r="AB97" s="425" t="s">
        <v>179</v>
      </c>
      <c r="AC97" t="s">
        <v>2</v>
      </c>
      <c r="AD97" s="74"/>
      <c r="AE97" s="75"/>
      <c r="AF97" s="75"/>
      <c r="AG97" s="75"/>
      <c r="AH97" s="75"/>
      <c r="AI97" s="75"/>
    </row>
    <row r="98" spans="4:35">
      <c r="D98" t="s">
        <v>165</v>
      </c>
      <c r="E98" s="425" t="s">
        <v>1753</v>
      </c>
      <c r="F98" s="425" t="s">
        <v>240</v>
      </c>
      <c r="H98" s="425" t="s">
        <v>11</v>
      </c>
      <c r="I98" t="s">
        <v>162</v>
      </c>
      <c r="Q98" s="71"/>
      <c r="R98" s="71"/>
      <c r="S98" s="71"/>
      <c r="T98" s="71"/>
      <c r="U98" s="71"/>
      <c r="AB98" s="425" t="s">
        <v>180</v>
      </c>
      <c r="AC98" t="s">
        <v>2</v>
      </c>
      <c r="AD98" s="74"/>
      <c r="AE98" s="75"/>
      <c r="AF98" s="75"/>
      <c r="AG98" s="75"/>
      <c r="AH98" s="75"/>
      <c r="AI98" s="75"/>
    </row>
    <row r="99" spans="4:35">
      <c r="D99" t="s">
        <v>165</v>
      </c>
      <c r="E99" s="425" t="s">
        <v>1753</v>
      </c>
      <c r="F99" s="425" t="s">
        <v>240</v>
      </c>
      <c r="H99" s="425" t="s">
        <v>11</v>
      </c>
      <c r="I99" t="s">
        <v>162</v>
      </c>
      <c r="Q99" s="71"/>
      <c r="R99" s="71"/>
      <c r="S99" s="71"/>
      <c r="T99" s="71"/>
      <c r="U99" s="71"/>
      <c r="AB99" s="425" t="s">
        <v>2534</v>
      </c>
      <c r="AC99" t="s">
        <v>2</v>
      </c>
      <c r="AD99" s="74"/>
      <c r="AE99" s="87">
        <f>SUM(AE93:AE98)</f>
        <v>0</v>
      </c>
      <c r="AF99" s="87">
        <f>SUM(AF93:AF98)</f>
        <v>0</v>
      </c>
      <c r="AG99" s="87">
        <f>SUM(AG93:AG98)</f>
        <v>0</v>
      </c>
      <c r="AH99" s="87">
        <f>SUM(AH93:AH98)</f>
        <v>0</v>
      </c>
      <c r="AI99" s="87">
        <f>SUM(AI93:AI98)</f>
        <v>0</v>
      </c>
    </row>
    <row r="100" spans="4:35">
      <c r="D100" t="s">
        <v>165</v>
      </c>
      <c r="E100" s="425" t="s">
        <v>1753</v>
      </c>
      <c r="F100" s="425" t="s">
        <v>240</v>
      </c>
      <c r="H100" s="425" t="s">
        <v>11</v>
      </c>
      <c r="I100" t="s">
        <v>162</v>
      </c>
      <c r="Q100" s="71"/>
      <c r="R100" s="71"/>
      <c r="S100" s="71"/>
      <c r="T100" s="71"/>
      <c r="U100" s="71"/>
      <c r="AA100" s="75"/>
      <c r="AB100" s="425" t="s">
        <v>176</v>
      </c>
      <c r="AC100" t="s">
        <v>2</v>
      </c>
      <c r="AD100" s="74"/>
      <c r="AE100" s="75"/>
      <c r="AF100" s="75"/>
      <c r="AG100" s="75"/>
      <c r="AH100" s="75"/>
      <c r="AI100" s="75"/>
    </row>
    <row r="101" spans="4:35">
      <c r="D101" t="s">
        <v>165</v>
      </c>
      <c r="E101" s="425" t="s">
        <v>1753</v>
      </c>
      <c r="F101" s="425" t="s">
        <v>240</v>
      </c>
      <c r="H101" s="425" t="s">
        <v>11</v>
      </c>
      <c r="I101" t="s">
        <v>162</v>
      </c>
      <c r="Q101" s="71"/>
      <c r="R101" s="71"/>
      <c r="S101" s="71"/>
      <c r="T101" s="71"/>
      <c r="U101" s="71"/>
      <c r="AB101" s="425" t="s">
        <v>2533</v>
      </c>
      <c r="AC101" t="s">
        <v>2</v>
      </c>
      <c r="AD101" s="74"/>
      <c r="AE101" s="75"/>
      <c r="AF101" s="75"/>
      <c r="AG101" s="75"/>
      <c r="AH101" s="75"/>
      <c r="AI101" s="75"/>
    </row>
    <row r="102" spans="4:35">
      <c r="D102" t="s">
        <v>165</v>
      </c>
      <c r="E102" s="425" t="s">
        <v>1753</v>
      </c>
      <c r="F102" s="425" t="s">
        <v>240</v>
      </c>
      <c r="H102" s="425" t="s">
        <v>11</v>
      </c>
      <c r="I102" t="s">
        <v>162</v>
      </c>
      <c r="Q102" s="71"/>
      <c r="R102" s="71"/>
      <c r="S102" s="71"/>
      <c r="T102" s="71"/>
      <c r="U102" s="71"/>
      <c r="AB102" s="425" t="s">
        <v>177</v>
      </c>
      <c r="AC102" t="s">
        <v>2</v>
      </c>
      <c r="AD102" s="74"/>
      <c r="AE102" s="75"/>
      <c r="AF102" s="75"/>
      <c r="AG102" s="75"/>
      <c r="AH102" s="75"/>
      <c r="AI102" s="75"/>
    </row>
    <row r="103" spans="4:35">
      <c r="D103" t="s">
        <v>165</v>
      </c>
      <c r="E103" s="425" t="s">
        <v>1753</v>
      </c>
      <c r="F103" s="425" t="s">
        <v>240</v>
      </c>
      <c r="H103" s="425" t="s">
        <v>11</v>
      </c>
      <c r="I103" t="s">
        <v>162</v>
      </c>
      <c r="Q103" s="71"/>
      <c r="R103" s="71"/>
      <c r="S103" s="71"/>
      <c r="T103" s="71"/>
      <c r="U103" s="71"/>
      <c r="AB103" s="425" t="s">
        <v>178</v>
      </c>
      <c r="AC103" t="s">
        <v>2</v>
      </c>
      <c r="AD103" s="74"/>
      <c r="AE103" s="75"/>
      <c r="AF103" s="75"/>
      <c r="AG103" s="75"/>
      <c r="AH103" s="75"/>
      <c r="AI103" s="75"/>
    </row>
    <row r="104" spans="4:35">
      <c r="D104" t="s">
        <v>165</v>
      </c>
      <c r="E104" s="425" t="s">
        <v>1753</v>
      </c>
      <c r="F104" s="425" t="s">
        <v>240</v>
      </c>
      <c r="H104" s="425" t="s">
        <v>11</v>
      </c>
      <c r="I104" t="s">
        <v>162</v>
      </c>
      <c r="Q104" s="71"/>
      <c r="R104" s="71"/>
      <c r="S104" s="71"/>
      <c r="T104" s="71"/>
      <c r="U104" s="71"/>
      <c r="AB104" s="425" t="s">
        <v>179</v>
      </c>
      <c r="AC104" t="s">
        <v>2</v>
      </c>
      <c r="AD104" s="74"/>
      <c r="AE104" s="75"/>
      <c r="AF104" s="75"/>
      <c r="AG104" s="75"/>
      <c r="AH104" s="75"/>
      <c r="AI104" s="75"/>
    </row>
    <row r="105" spans="4:35">
      <c r="D105" t="s">
        <v>165</v>
      </c>
      <c r="E105" s="425" t="s">
        <v>1753</v>
      </c>
      <c r="F105" s="425" t="s">
        <v>240</v>
      </c>
      <c r="H105" s="425" t="s">
        <v>11</v>
      </c>
      <c r="I105" t="s">
        <v>162</v>
      </c>
      <c r="Q105" s="71"/>
      <c r="R105" s="71"/>
      <c r="S105" s="71"/>
      <c r="T105" s="71"/>
      <c r="U105" s="71"/>
      <c r="AB105" s="425" t="s">
        <v>180</v>
      </c>
      <c r="AC105" t="s">
        <v>2</v>
      </c>
      <c r="AD105" s="74"/>
      <c r="AE105" s="75"/>
      <c r="AF105" s="75"/>
      <c r="AG105" s="75"/>
      <c r="AH105" s="75"/>
      <c r="AI105" s="75"/>
    </row>
    <row r="106" spans="4:35">
      <c r="D106" t="s">
        <v>165</v>
      </c>
      <c r="E106" s="425" t="s">
        <v>1753</v>
      </c>
      <c r="F106" s="425" t="s">
        <v>240</v>
      </c>
      <c r="H106" s="425" t="s">
        <v>11</v>
      </c>
      <c r="I106" t="s">
        <v>162</v>
      </c>
      <c r="Q106" s="71"/>
      <c r="R106" s="71"/>
      <c r="S106" s="71"/>
      <c r="T106" s="71"/>
      <c r="U106" s="71"/>
      <c r="AB106" s="425" t="s">
        <v>2534</v>
      </c>
      <c r="AC106" t="s">
        <v>2</v>
      </c>
      <c r="AD106" s="74"/>
      <c r="AE106" s="87">
        <f>SUM(AE100:AE105)</f>
        <v>0</v>
      </c>
      <c r="AF106" s="87">
        <f>SUM(AF100:AF105)</f>
        <v>0</v>
      </c>
      <c r="AG106" s="87">
        <f>SUM(AG100:AG105)</f>
        <v>0</v>
      </c>
      <c r="AH106" s="87">
        <f>SUM(AH100:AH105)</f>
        <v>0</v>
      </c>
      <c r="AI106" s="87">
        <f>SUM(AI100:AI105)</f>
        <v>0</v>
      </c>
    </row>
    <row r="107" spans="4:35">
      <c r="D107" t="s">
        <v>165</v>
      </c>
      <c r="E107" s="425" t="s">
        <v>1753</v>
      </c>
      <c r="F107" s="425" t="s">
        <v>240</v>
      </c>
      <c r="H107" s="425" t="s">
        <v>11</v>
      </c>
      <c r="I107" t="s">
        <v>162</v>
      </c>
      <c r="Q107" s="71"/>
      <c r="R107" s="71"/>
      <c r="S107" s="71"/>
      <c r="T107" s="71"/>
      <c r="U107" s="71"/>
      <c r="AA107" s="75"/>
      <c r="AB107" s="425" t="s">
        <v>176</v>
      </c>
      <c r="AC107" t="s">
        <v>2</v>
      </c>
      <c r="AD107" s="74"/>
      <c r="AE107" s="75"/>
      <c r="AF107" s="75"/>
      <c r="AG107" s="75"/>
      <c r="AH107" s="75"/>
      <c r="AI107" s="75"/>
    </row>
    <row r="108" spans="4:35">
      <c r="D108" t="s">
        <v>165</v>
      </c>
      <c r="E108" s="425" t="s">
        <v>1753</v>
      </c>
      <c r="F108" s="425" t="s">
        <v>240</v>
      </c>
      <c r="H108" s="425" t="s">
        <v>11</v>
      </c>
      <c r="I108" t="s">
        <v>162</v>
      </c>
      <c r="Q108" s="71"/>
      <c r="R108" s="71"/>
      <c r="S108" s="71"/>
      <c r="T108" s="71"/>
      <c r="U108" s="71"/>
      <c r="AB108" s="425" t="s">
        <v>2533</v>
      </c>
      <c r="AC108" t="s">
        <v>2</v>
      </c>
      <c r="AD108" s="74"/>
      <c r="AE108" s="75"/>
      <c r="AF108" s="75"/>
      <c r="AG108" s="75"/>
      <c r="AH108" s="75"/>
      <c r="AI108" s="75"/>
    </row>
    <row r="109" spans="4:35">
      <c r="D109" t="s">
        <v>165</v>
      </c>
      <c r="E109" s="425" t="s">
        <v>1753</v>
      </c>
      <c r="F109" s="425" t="s">
        <v>240</v>
      </c>
      <c r="H109" s="425" t="s">
        <v>11</v>
      </c>
      <c r="I109" t="s">
        <v>162</v>
      </c>
      <c r="Q109" s="71"/>
      <c r="R109" s="71"/>
      <c r="S109" s="71"/>
      <c r="T109" s="71"/>
      <c r="U109" s="71"/>
      <c r="AB109" s="425" t="s">
        <v>177</v>
      </c>
      <c r="AC109" t="s">
        <v>2</v>
      </c>
      <c r="AD109" s="74"/>
      <c r="AE109" s="75"/>
      <c r="AF109" s="75"/>
      <c r="AG109" s="75"/>
      <c r="AH109" s="75"/>
      <c r="AI109" s="75"/>
    </row>
    <row r="110" spans="4:35">
      <c r="D110" t="s">
        <v>165</v>
      </c>
      <c r="E110" s="425" t="s">
        <v>1753</v>
      </c>
      <c r="F110" s="425" t="s">
        <v>240</v>
      </c>
      <c r="H110" s="425" t="s">
        <v>11</v>
      </c>
      <c r="I110" t="s">
        <v>162</v>
      </c>
      <c r="Q110" s="71"/>
      <c r="R110" s="71"/>
      <c r="S110" s="71"/>
      <c r="T110" s="71"/>
      <c r="U110" s="71"/>
      <c r="AB110" s="425" t="s">
        <v>178</v>
      </c>
      <c r="AC110" t="s">
        <v>2</v>
      </c>
      <c r="AD110" s="74"/>
      <c r="AE110" s="75"/>
      <c r="AF110" s="75"/>
      <c r="AG110" s="75"/>
      <c r="AH110" s="75"/>
      <c r="AI110" s="75"/>
    </row>
    <row r="111" spans="4:35">
      <c r="D111" t="s">
        <v>165</v>
      </c>
      <c r="E111" s="425" t="s">
        <v>1753</v>
      </c>
      <c r="F111" s="425" t="s">
        <v>240</v>
      </c>
      <c r="H111" s="425" t="s">
        <v>11</v>
      </c>
      <c r="I111" t="s">
        <v>162</v>
      </c>
      <c r="Q111" s="71"/>
      <c r="R111" s="71"/>
      <c r="S111" s="71"/>
      <c r="T111" s="71"/>
      <c r="U111" s="71"/>
      <c r="AB111" s="425" t="s">
        <v>179</v>
      </c>
      <c r="AC111" t="s">
        <v>2</v>
      </c>
      <c r="AD111" s="74"/>
      <c r="AE111" s="75"/>
      <c r="AF111" s="75"/>
      <c r="AG111" s="75"/>
      <c r="AH111" s="75"/>
      <c r="AI111" s="75"/>
    </row>
    <row r="112" spans="4:35">
      <c r="D112" t="s">
        <v>165</v>
      </c>
      <c r="E112" s="425" t="s">
        <v>1753</v>
      </c>
      <c r="F112" s="425" t="s">
        <v>240</v>
      </c>
      <c r="H112" s="425" t="s">
        <v>11</v>
      </c>
      <c r="I112" t="s">
        <v>162</v>
      </c>
      <c r="Q112" s="71"/>
      <c r="R112" s="71"/>
      <c r="S112" s="71"/>
      <c r="T112" s="71"/>
      <c r="U112" s="71"/>
      <c r="AB112" s="425" t="s">
        <v>180</v>
      </c>
      <c r="AC112" t="s">
        <v>2</v>
      </c>
      <c r="AD112" s="74"/>
      <c r="AE112" s="75"/>
      <c r="AF112" s="75"/>
      <c r="AG112" s="75"/>
      <c r="AH112" s="75"/>
      <c r="AI112" s="75"/>
    </row>
    <row r="113" spans="1:35" s="65" customFormat="1">
      <c r="D113" t="s">
        <v>165</v>
      </c>
      <c r="E113" s="425" t="s">
        <v>1753</v>
      </c>
      <c r="F113" s="425" t="s">
        <v>240</v>
      </c>
      <c r="G113" s="425"/>
      <c r="H113" s="425" t="s">
        <v>11</v>
      </c>
      <c r="I113" t="s">
        <v>162</v>
      </c>
      <c r="J113"/>
      <c r="K113"/>
      <c r="L113"/>
      <c r="M113"/>
      <c r="N113"/>
      <c r="O113"/>
      <c r="P113"/>
      <c r="Q113" s="71"/>
      <c r="R113" s="71"/>
      <c r="S113" s="71"/>
      <c r="T113" s="71"/>
      <c r="U113" s="71"/>
      <c r="V113"/>
      <c r="W113"/>
      <c r="X113"/>
      <c r="Y113"/>
      <c r="Z113" s="425"/>
      <c r="AA113" s="425"/>
      <c r="AB113" s="425" t="s">
        <v>2534</v>
      </c>
      <c r="AC113" t="s">
        <v>2</v>
      </c>
      <c r="AD113" s="74"/>
      <c r="AE113" s="87">
        <f>SUM(AE107:AE112)</f>
        <v>0</v>
      </c>
      <c r="AF113" s="87">
        <f>SUM(AF107:AF112)</f>
        <v>0</v>
      </c>
      <c r="AG113" s="87">
        <f>SUM(AG107:AG112)</f>
        <v>0</v>
      </c>
      <c r="AH113" s="87">
        <f>SUM(AH107:AH112)</f>
        <v>0</v>
      </c>
      <c r="AI113" s="87">
        <f>SUM(AI107:AI112)</f>
        <v>0</v>
      </c>
    </row>
    <row r="115" spans="1:35" s="68" customFormat="1" ht="18">
      <c r="A115"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5" id="{0E4C8AF3-BE04-4D62-998A-4A3919947DA5}">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34" id="{4E5D5285-1A23-4D8A-A229-F971C27D96FD}">
            <xm:f>'1.5 Universal Data'!$C$8&lt;$AF$7</xm:f>
            <x14:dxf>
              <fill>
                <patternFill patternType="lightUp">
                  <bgColor theme="0"/>
                </patternFill>
              </fill>
            </x14:dxf>
          </x14:cfRule>
          <xm:sqref>AF13:AF18</xm:sqref>
        </x14:conditionalFormatting>
        <x14:conditionalFormatting xmlns:xm="http://schemas.microsoft.com/office/excel/2006/main">
          <x14:cfRule type="expression" priority="33" id="{1A784162-77CB-4BEA-8DC3-D5DA90424849}">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32" id="{00CFBFA6-6C20-4664-8719-9FE455A610D3}">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31" id="{4F106CD6-2FC7-4543-A2F1-2C8C1C2285D9}">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30" id="{ED587A65-2034-4817-BFC4-D1CD835B4EC2}">
            <xm:f>'1.5 Universal Data'!$C$8&lt;$AE$7</xm:f>
            <x14:dxf>
              <fill>
                <patternFill patternType="lightUp">
                  <bgColor theme="0"/>
                </patternFill>
              </fill>
            </x14:dxf>
          </x14:cfRule>
          <xm:sqref>AE20:AE25</xm:sqref>
        </x14:conditionalFormatting>
        <x14:conditionalFormatting xmlns:xm="http://schemas.microsoft.com/office/excel/2006/main">
          <x14:cfRule type="expression" priority="29" id="{AE798017-2730-4F72-9170-5EAE89A2E205}">
            <xm:f>'1.5 Universal Data'!$C$8&lt;$AF$7</xm:f>
            <x14:dxf>
              <fill>
                <patternFill patternType="lightUp">
                  <bgColor theme="0"/>
                </patternFill>
              </fill>
            </x14:dxf>
          </x14:cfRule>
          <xm:sqref>AF20:AF25</xm:sqref>
        </x14:conditionalFormatting>
        <x14:conditionalFormatting xmlns:xm="http://schemas.microsoft.com/office/excel/2006/main">
          <x14:cfRule type="expression" priority="28" id="{713F57C9-039B-4F98-A226-0338D5726516}">
            <xm:f>'1.5 Universal Data'!$C$8&lt;$AG$7</xm:f>
            <x14:dxf>
              <fill>
                <patternFill patternType="lightUp">
                  <bgColor theme="0"/>
                </patternFill>
              </fill>
            </x14:dxf>
          </x14:cfRule>
          <xm:sqref>AG20:AG25</xm:sqref>
        </x14:conditionalFormatting>
        <x14:conditionalFormatting xmlns:xm="http://schemas.microsoft.com/office/excel/2006/main">
          <x14:cfRule type="expression" priority="27" id="{B655E31B-0446-4A7E-9A5A-5F6E7835B0DC}">
            <xm:f>'1.5 Universal Data'!$C$8&lt;$AH$7</xm:f>
            <x14:dxf>
              <fill>
                <patternFill patternType="lightUp">
                  <bgColor theme="0"/>
                </patternFill>
              </fill>
            </x14:dxf>
          </x14:cfRule>
          <xm:sqref>AH20:AH25</xm:sqref>
        </x14:conditionalFormatting>
        <x14:conditionalFormatting xmlns:xm="http://schemas.microsoft.com/office/excel/2006/main">
          <x14:cfRule type="expression" priority="26" id="{C029B3CB-1CFA-4A28-8595-64891285531A}">
            <xm:f>'1.5 Universal Data'!$C$8&lt;$AI$7</xm:f>
            <x14:dxf>
              <fill>
                <patternFill patternType="lightUp">
                  <bgColor theme="0"/>
                </patternFill>
              </fill>
            </x14:dxf>
          </x14:cfRule>
          <xm:sqref>AI20:AI25</xm:sqref>
        </x14:conditionalFormatting>
        <x14:conditionalFormatting xmlns:xm="http://schemas.microsoft.com/office/excel/2006/main">
          <x14:cfRule type="expression" priority="25" id="{40F53422-466A-433B-8E1C-EF1A32247287}">
            <xm:f>'1.5 Universal Data'!$C$8&lt;$AE$7</xm:f>
            <x14:dxf>
              <fill>
                <patternFill patternType="lightUp">
                  <bgColor theme="0"/>
                </patternFill>
              </fill>
            </x14:dxf>
          </x14:cfRule>
          <xm:sqref>AE27:AE32</xm:sqref>
        </x14:conditionalFormatting>
        <x14:conditionalFormatting xmlns:xm="http://schemas.microsoft.com/office/excel/2006/main">
          <x14:cfRule type="expression" priority="24" id="{8CFC67A6-C900-4494-91C1-82084375C2EE}">
            <xm:f>'1.5 Universal Data'!$C$8&lt;$AF$7</xm:f>
            <x14:dxf>
              <fill>
                <patternFill patternType="lightUp">
                  <bgColor theme="0"/>
                </patternFill>
              </fill>
            </x14:dxf>
          </x14:cfRule>
          <xm:sqref>AF27:AF32</xm:sqref>
        </x14:conditionalFormatting>
        <x14:conditionalFormatting xmlns:xm="http://schemas.microsoft.com/office/excel/2006/main">
          <x14:cfRule type="expression" priority="23" id="{17B22C81-0FAA-4B89-9366-673275FE752A}">
            <xm:f>'1.5 Universal Data'!$C$8&lt;$AG$7</xm:f>
            <x14:dxf>
              <fill>
                <patternFill patternType="lightUp">
                  <bgColor theme="0"/>
                </patternFill>
              </fill>
            </x14:dxf>
          </x14:cfRule>
          <xm:sqref>AG27:AG32</xm:sqref>
        </x14:conditionalFormatting>
        <x14:conditionalFormatting xmlns:xm="http://schemas.microsoft.com/office/excel/2006/main">
          <x14:cfRule type="expression" priority="22" id="{EB08BD7B-88AD-4169-B12D-E816D16FE574}">
            <xm:f>'1.5 Universal Data'!$C$8&lt;$AH$7</xm:f>
            <x14:dxf>
              <fill>
                <patternFill patternType="lightUp">
                  <bgColor theme="0"/>
                </patternFill>
              </fill>
            </x14:dxf>
          </x14:cfRule>
          <xm:sqref>AH27:AH32</xm:sqref>
        </x14:conditionalFormatting>
        <x14:conditionalFormatting xmlns:xm="http://schemas.microsoft.com/office/excel/2006/main">
          <x14:cfRule type="expression" priority="21" id="{177F60BA-3FB8-41D7-8026-F0439A034484}">
            <xm:f>'1.5 Universal Data'!$C$8&lt;$AI$7</xm:f>
            <x14:dxf>
              <fill>
                <patternFill patternType="lightUp">
                  <bgColor theme="0"/>
                </patternFill>
              </fill>
            </x14:dxf>
          </x14:cfRule>
          <xm:sqref>AI27:AI32</xm:sqref>
        </x14:conditionalFormatting>
        <x14:conditionalFormatting xmlns:xm="http://schemas.microsoft.com/office/excel/2006/main">
          <x14:cfRule type="expression" priority="20" id="{EAC28463-69E7-49B7-A7EA-E99DD032E659}">
            <xm:f>'1.5 Universal Data'!$C$8&lt;$AE$7</xm:f>
            <x14:dxf>
              <fill>
                <patternFill patternType="lightUp">
                  <bgColor theme="0"/>
                </patternFill>
              </fill>
            </x14:dxf>
          </x14:cfRule>
          <xm:sqref>AE34:AE39</xm:sqref>
        </x14:conditionalFormatting>
        <x14:conditionalFormatting xmlns:xm="http://schemas.microsoft.com/office/excel/2006/main">
          <x14:cfRule type="expression" priority="19" id="{35ED2580-2203-4168-92D1-A9C32A3BB94E}">
            <xm:f>'1.5 Universal Data'!$C$8&lt;$AF$7</xm:f>
            <x14:dxf>
              <fill>
                <patternFill patternType="lightUp">
                  <bgColor theme="0"/>
                </patternFill>
              </fill>
            </x14:dxf>
          </x14:cfRule>
          <xm:sqref>AF34:AF39</xm:sqref>
        </x14:conditionalFormatting>
        <x14:conditionalFormatting xmlns:xm="http://schemas.microsoft.com/office/excel/2006/main">
          <x14:cfRule type="expression" priority="18" id="{DD01DACF-8BD5-4757-A26A-EEB8C493997E}">
            <xm:f>'1.5 Universal Data'!$C$8&lt;$AG$7</xm:f>
            <x14:dxf>
              <fill>
                <patternFill patternType="lightUp">
                  <bgColor theme="0"/>
                </patternFill>
              </fill>
            </x14:dxf>
          </x14:cfRule>
          <xm:sqref>AG34:AG39</xm:sqref>
        </x14:conditionalFormatting>
        <x14:conditionalFormatting xmlns:xm="http://schemas.microsoft.com/office/excel/2006/main">
          <x14:cfRule type="expression" priority="17" id="{F4593B2E-FBA7-48B3-B5CD-D3F02FBC0272}">
            <xm:f>'1.5 Universal Data'!$C$8&lt;$AH$7</xm:f>
            <x14:dxf>
              <fill>
                <patternFill patternType="lightUp">
                  <bgColor theme="0"/>
                </patternFill>
              </fill>
            </x14:dxf>
          </x14:cfRule>
          <xm:sqref>AH34:AH39</xm:sqref>
        </x14:conditionalFormatting>
        <x14:conditionalFormatting xmlns:xm="http://schemas.microsoft.com/office/excel/2006/main">
          <x14:cfRule type="expression" priority="16" id="{B0827224-311A-45F8-9B9B-F00F246EDD0B}">
            <xm:f>'1.5 Universal Data'!$C$8&lt;$AI$7</xm:f>
            <x14:dxf>
              <fill>
                <patternFill patternType="lightUp">
                  <bgColor theme="0"/>
                </patternFill>
              </fill>
            </x14:dxf>
          </x14:cfRule>
          <xm:sqref>AI34:AI39</xm:sqref>
        </x14:conditionalFormatting>
        <x14:conditionalFormatting xmlns:xm="http://schemas.microsoft.com/office/excel/2006/main">
          <x14:cfRule type="expression" priority="15" id="{F5677415-2693-4355-984D-9C26F8C63BB4}">
            <xm:f>'1.5 Universal Data'!$C$8&lt;$AE$7</xm:f>
            <x14:dxf>
              <fill>
                <patternFill patternType="lightUp">
                  <bgColor theme="0"/>
                </patternFill>
              </fill>
            </x14:dxf>
          </x14:cfRule>
          <xm:sqref>AE41:AE46</xm:sqref>
        </x14:conditionalFormatting>
        <x14:conditionalFormatting xmlns:xm="http://schemas.microsoft.com/office/excel/2006/main">
          <x14:cfRule type="expression" priority="14" id="{94E97296-DA9C-4A61-BD71-45C80436D55D}">
            <xm:f>'1.5 Universal Data'!$C$8&lt;$AF$7</xm:f>
            <x14:dxf>
              <fill>
                <patternFill patternType="lightUp">
                  <bgColor theme="0"/>
                </patternFill>
              </fill>
            </x14:dxf>
          </x14:cfRule>
          <xm:sqref>AF41:AF46</xm:sqref>
        </x14:conditionalFormatting>
        <x14:conditionalFormatting xmlns:xm="http://schemas.microsoft.com/office/excel/2006/main">
          <x14:cfRule type="expression" priority="13" id="{AB5038F0-B49F-4CDA-94E9-018A7BC3BBFB}">
            <xm:f>'1.5 Universal Data'!$C$8&lt;$AG$7</xm:f>
            <x14:dxf>
              <fill>
                <patternFill patternType="lightUp">
                  <bgColor theme="0"/>
                </patternFill>
              </fill>
            </x14:dxf>
          </x14:cfRule>
          <xm:sqref>AG41:AG46</xm:sqref>
        </x14:conditionalFormatting>
        <x14:conditionalFormatting xmlns:xm="http://schemas.microsoft.com/office/excel/2006/main">
          <x14:cfRule type="expression" priority="12" id="{071E24FF-C067-4D9E-856C-5BCCBF8DE84D}">
            <xm:f>'1.5 Universal Data'!$C$8&lt;$AH$7</xm:f>
            <x14:dxf>
              <fill>
                <patternFill patternType="lightUp">
                  <bgColor theme="0"/>
                </patternFill>
              </fill>
            </x14:dxf>
          </x14:cfRule>
          <xm:sqref>AH41:AH46</xm:sqref>
        </x14:conditionalFormatting>
        <x14:conditionalFormatting xmlns:xm="http://schemas.microsoft.com/office/excel/2006/main">
          <x14:cfRule type="expression" priority="11" id="{3A36D926-2D13-47ED-B15A-3624CDD74ACC}">
            <xm:f>'1.5 Universal Data'!$C$8&lt;$AI$7</xm:f>
            <x14:dxf>
              <fill>
                <patternFill patternType="lightUp">
                  <bgColor theme="0"/>
                </patternFill>
              </fill>
            </x14:dxf>
          </x14:cfRule>
          <xm:sqref>AI41:AI46</xm:sqref>
        </x14:conditionalFormatting>
        <x14:conditionalFormatting xmlns:xm="http://schemas.microsoft.com/office/excel/2006/main">
          <x14:cfRule type="expression" priority="10" id="{A00E9AA8-14D3-4829-B7E4-61DE3FE42C64}">
            <xm:f>'1.5 Universal Data'!$C$8&lt;$AE$7</xm:f>
            <x14:dxf>
              <fill>
                <patternFill patternType="lightUp">
                  <bgColor theme="0"/>
                </patternFill>
              </fill>
            </x14:dxf>
          </x14:cfRule>
          <xm:sqref>AE48:AE53</xm:sqref>
        </x14:conditionalFormatting>
        <x14:conditionalFormatting xmlns:xm="http://schemas.microsoft.com/office/excel/2006/main">
          <x14:cfRule type="expression" priority="9" id="{931A63DA-E7CD-4ED2-A3BC-E1A03978E75D}">
            <xm:f>'1.5 Universal Data'!$C$8&lt;$AF$7</xm:f>
            <x14:dxf>
              <fill>
                <patternFill patternType="lightUp">
                  <bgColor theme="0"/>
                </patternFill>
              </fill>
            </x14:dxf>
          </x14:cfRule>
          <xm:sqref>AF48:AF53</xm:sqref>
        </x14:conditionalFormatting>
        <x14:conditionalFormatting xmlns:xm="http://schemas.microsoft.com/office/excel/2006/main">
          <x14:cfRule type="expression" priority="8" id="{22B260CD-896F-48F4-A411-A0434C748571}">
            <xm:f>'1.5 Universal Data'!$C$8&lt;$AG$7</xm:f>
            <x14:dxf>
              <fill>
                <patternFill patternType="lightUp">
                  <bgColor theme="0"/>
                </patternFill>
              </fill>
            </x14:dxf>
          </x14:cfRule>
          <xm:sqref>AG48:AG53</xm:sqref>
        </x14:conditionalFormatting>
        <x14:conditionalFormatting xmlns:xm="http://schemas.microsoft.com/office/excel/2006/main">
          <x14:cfRule type="expression" priority="7" id="{014565BC-920E-41F7-817C-3632CE509E5D}">
            <xm:f>'1.5 Universal Data'!$C$8&lt;$AH$7</xm:f>
            <x14:dxf>
              <fill>
                <patternFill patternType="lightUp">
                  <bgColor theme="0"/>
                </patternFill>
              </fill>
            </x14:dxf>
          </x14:cfRule>
          <xm:sqref>AH48:AH53</xm:sqref>
        </x14:conditionalFormatting>
        <x14:conditionalFormatting xmlns:xm="http://schemas.microsoft.com/office/excel/2006/main">
          <x14:cfRule type="expression" priority="6" id="{322D663D-D48A-4B6D-96C3-042A8E689627}">
            <xm:f>'1.5 Universal Data'!$C$8&lt;$AI$7</xm:f>
            <x14:dxf>
              <fill>
                <patternFill patternType="lightUp">
                  <bgColor theme="0"/>
                </patternFill>
              </fill>
            </x14:dxf>
          </x14:cfRule>
          <xm:sqref>AI48:AI53</xm:sqref>
        </x14:conditionalFormatting>
        <x14:conditionalFormatting xmlns:xm="http://schemas.microsoft.com/office/excel/2006/main">
          <x14:cfRule type="expression" priority="5" id="{371448B1-5C41-4347-A793-807BB37EE091}">
            <xm:f>'1.5 Universal Data'!$C$8&lt;$AE$7</xm:f>
            <x14:dxf>
              <fill>
                <patternFill patternType="lightUp">
                  <bgColor theme="0"/>
                </patternFill>
              </fill>
            </x14:dxf>
          </x14:cfRule>
          <xm:sqref>AE55:AE60</xm:sqref>
        </x14:conditionalFormatting>
        <x14:conditionalFormatting xmlns:xm="http://schemas.microsoft.com/office/excel/2006/main">
          <x14:cfRule type="expression" priority="4" id="{C366FF02-34C8-45A7-AD83-DF6113ACE3FF}">
            <xm:f>'1.5 Universal Data'!$C$8&lt;$AF$7</xm:f>
            <x14:dxf>
              <fill>
                <patternFill patternType="lightUp">
                  <bgColor theme="0"/>
                </patternFill>
              </fill>
            </x14:dxf>
          </x14:cfRule>
          <xm:sqref>AF55:AF60</xm:sqref>
        </x14:conditionalFormatting>
        <x14:conditionalFormatting xmlns:xm="http://schemas.microsoft.com/office/excel/2006/main">
          <x14:cfRule type="expression" priority="3" id="{D4B16B55-C5E8-42B9-AC1D-48008F0DBD1D}">
            <xm:f>'1.5 Universal Data'!$C$8&lt;$AG$7</xm:f>
            <x14:dxf>
              <fill>
                <patternFill patternType="lightUp">
                  <bgColor theme="0"/>
                </patternFill>
              </fill>
            </x14:dxf>
          </x14:cfRule>
          <xm:sqref>AG55:AG60</xm:sqref>
        </x14:conditionalFormatting>
        <x14:conditionalFormatting xmlns:xm="http://schemas.microsoft.com/office/excel/2006/main">
          <x14:cfRule type="expression" priority="2" id="{1F0C7060-AD23-44D9-A306-30B52D9B2D97}">
            <xm:f>'1.5 Universal Data'!$C$8&lt;$AH$7</xm:f>
            <x14:dxf>
              <fill>
                <patternFill patternType="lightUp">
                  <bgColor theme="0"/>
                </patternFill>
              </fill>
            </x14:dxf>
          </x14:cfRule>
          <xm:sqref>AH55:AH60</xm:sqref>
        </x14:conditionalFormatting>
        <x14:conditionalFormatting xmlns:xm="http://schemas.microsoft.com/office/excel/2006/main">
          <x14:cfRule type="expression" priority="1" id="{C0318306-EE84-4A05-B5CC-31FF296C5C72}">
            <xm:f>'1.5 Universal Data'!$C$8&lt;$AI$7</xm:f>
            <x14:dxf>
              <fill>
                <patternFill patternType="lightUp">
                  <bgColor theme="0"/>
                </patternFill>
              </fill>
            </x14:dxf>
          </x14:cfRule>
          <xm:sqref>AI55:AI60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K139"/>
  <sheetViews>
    <sheetView zoomScale="80" zoomScaleNormal="80" workbookViewId="0">
      <pane ySplit="8" topLeftCell="A9" activePane="bottomLeft" state="frozen"/>
      <selection activeCell="F13" sqref="F13"/>
      <selection pane="bottomLeft"/>
    </sheetView>
  </sheetViews>
  <sheetFormatPr defaultRowHeight="14.4"/>
  <cols>
    <col min="1" max="3" width="1.77734375" customWidth="1"/>
    <col min="4" max="4" width="4.77734375" customWidth="1"/>
    <col min="5" max="5" width="5" bestFit="1" customWidth="1"/>
    <col min="6" max="6" width="12.21875" style="425" bestFit="1" customWidth="1"/>
    <col min="7" max="8" width="5" style="425" customWidth="1"/>
    <col min="9" max="9" width="12.44140625" bestFit="1" customWidth="1"/>
    <col min="10" max="10" width="9.44140625" bestFit="1" customWidth="1"/>
    <col min="11" max="11" width="24.21875" bestFit="1" customWidth="1"/>
    <col min="12" max="13" width="11" bestFit="1" customWidth="1"/>
    <col min="14" max="14" width="31.44140625" bestFit="1" customWidth="1"/>
    <col min="15" max="15" width="1.77734375" customWidth="1"/>
    <col min="16" max="16" width="1.44140625" customWidth="1"/>
    <col min="17" max="17" width="1.77734375" customWidth="1"/>
    <col min="18" max="18" width="1.77734375" style="425" hidden="1" customWidth="1"/>
    <col min="19" max="19" width="29.21875" bestFit="1" customWidth="1"/>
    <col min="20" max="28" width="1.77734375" hidden="1" customWidth="1"/>
    <col min="29" max="29" width="5" bestFit="1" customWidth="1"/>
    <col min="30" max="36" width="9.77734375" customWidth="1"/>
  </cols>
  <sheetData>
    <row r="1" spans="1:37" s="68" customFormat="1" ht="23.4">
      <c r="A1" s="83" t="str">
        <f>'1.1 Cover'!A1</f>
        <v>Regulatory Reporting Pack</v>
      </c>
    </row>
    <row r="2" spans="1:37" s="68" customFormat="1" ht="23.4">
      <c r="A2" s="83" t="str">
        <f>'1.1 Cover'!A2</f>
        <v>Price base - 2018/19</v>
      </c>
    </row>
    <row r="3" spans="1:37" s="68" customFormat="1" ht="23.4">
      <c r="A3" s="83" t="str">
        <f>'1.1 Cover'!A3</f>
        <v>Regulatory Year: April 2021 - March 2022</v>
      </c>
    </row>
    <row r="4" spans="1:37" s="68" customFormat="1" ht="23.4">
      <c r="A4" s="83" t="s">
        <v>217</v>
      </c>
    </row>
    <row r="6" spans="1:37">
      <c r="AD6" s="74"/>
      <c r="AE6" s="1557" t="s">
        <v>107</v>
      </c>
      <c r="AF6" s="1558"/>
      <c r="AG6" s="1558"/>
      <c r="AH6" s="1558"/>
      <c r="AI6" s="1559"/>
    </row>
    <row r="7" spans="1:37" s="65" customFormat="1">
      <c r="D7" s="81" t="s">
        <v>106</v>
      </c>
      <c r="E7" s="81" t="s">
        <v>67</v>
      </c>
      <c r="F7" s="81" t="s">
        <v>2518</v>
      </c>
      <c r="G7" s="81" t="s">
        <v>1237</v>
      </c>
      <c r="H7" s="81" t="s">
        <v>2508</v>
      </c>
      <c r="I7" s="81" t="s">
        <v>105</v>
      </c>
      <c r="J7" s="81" t="s">
        <v>104</v>
      </c>
      <c r="K7" s="81" t="s">
        <v>103</v>
      </c>
      <c r="L7" s="81" t="s">
        <v>102</v>
      </c>
      <c r="M7" s="81" t="s">
        <v>101</v>
      </c>
      <c r="N7" s="81" t="s">
        <v>100</v>
      </c>
      <c r="O7" s="81"/>
      <c r="P7" s="81"/>
      <c r="Q7" s="81"/>
      <c r="R7" s="81"/>
      <c r="S7" s="65" t="s">
        <v>170</v>
      </c>
      <c r="T7" s="81"/>
      <c r="U7" s="81"/>
      <c r="V7" s="81"/>
      <c r="W7" s="81"/>
      <c r="X7" s="81"/>
      <c r="Y7" s="81"/>
      <c r="Z7" s="81"/>
      <c r="AA7" s="81"/>
      <c r="AB7" s="81"/>
      <c r="AC7" s="65" t="s">
        <v>4</v>
      </c>
      <c r="AD7" s="74"/>
      <c r="AE7" s="84">
        <v>2022</v>
      </c>
      <c r="AF7" s="85">
        <v>2023</v>
      </c>
      <c r="AG7" s="85">
        <v>2024</v>
      </c>
      <c r="AH7" s="85">
        <v>2025</v>
      </c>
      <c r="AI7" s="86">
        <v>2026</v>
      </c>
    </row>
    <row r="8" spans="1:37">
      <c r="S8" s="65"/>
      <c r="T8" s="65"/>
      <c r="U8" s="65"/>
      <c r="V8" s="65"/>
    </row>
    <row r="9" spans="1:37" s="1" customFormat="1" ht="17.399999999999999">
      <c r="B9" s="2" t="s">
        <v>5</v>
      </c>
    </row>
    <row r="11" spans="1:37" s="1" customFormat="1" ht="13.8">
      <c r="A11" s="64"/>
      <c r="B11" s="72" t="s">
        <v>146</v>
      </c>
    </row>
    <row r="12" spans="1:37">
      <c r="N12" s="425"/>
    </row>
    <row r="13" spans="1:37">
      <c r="D13" s="425" t="s">
        <v>1753</v>
      </c>
      <c r="E13" s="425" t="s">
        <v>1753</v>
      </c>
      <c r="F13" s="425" t="s">
        <v>240</v>
      </c>
      <c r="G13" s="425" t="s">
        <v>2590</v>
      </c>
      <c r="H13" s="425" t="s">
        <v>11</v>
      </c>
      <c r="I13" t="s">
        <v>1005</v>
      </c>
      <c r="J13" t="s">
        <v>1</v>
      </c>
      <c r="K13" t="s">
        <v>2523</v>
      </c>
      <c r="L13" s="426" t="s">
        <v>1010</v>
      </c>
      <c r="M13" s="426" t="s">
        <v>1010</v>
      </c>
      <c r="N13" s="425" t="s">
        <v>113</v>
      </c>
      <c r="S13" t="s">
        <v>171</v>
      </c>
      <c r="AC13" t="s">
        <v>2</v>
      </c>
      <c r="AD13" s="74"/>
      <c r="AE13" s="668"/>
      <c r="AF13" s="668"/>
      <c r="AG13" s="668"/>
      <c r="AH13" s="668"/>
      <c r="AI13" s="668"/>
    </row>
    <row r="14" spans="1:37">
      <c r="D14" s="425" t="s">
        <v>76</v>
      </c>
      <c r="E14" s="425" t="s">
        <v>1753</v>
      </c>
      <c r="F14" s="425" t="s">
        <v>240</v>
      </c>
      <c r="G14" s="425" t="s">
        <v>2590</v>
      </c>
      <c r="H14" s="425" t="s">
        <v>11</v>
      </c>
      <c r="I14" s="425" t="s">
        <v>1005</v>
      </c>
      <c r="J14" t="s">
        <v>1</v>
      </c>
      <c r="K14" s="425" t="s">
        <v>2523</v>
      </c>
      <c r="L14" s="426" t="s">
        <v>1010</v>
      </c>
      <c r="M14" s="426" t="s">
        <v>1010</v>
      </c>
      <c r="N14" s="425" t="s">
        <v>113</v>
      </c>
      <c r="S14" t="s">
        <v>173</v>
      </c>
      <c r="AC14" t="s">
        <v>2</v>
      </c>
      <c r="AD14" s="74"/>
      <c r="AE14" s="668"/>
      <c r="AF14" s="668"/>
      <c r="AG14" s="668"/>
      <c r="AH14" s="668"/>
      <c r="AI14" s="668"/>
      <c r="AK14" s="425"/>
    </row>
    <row r="15" spans="1:37">
      <c r="D15" s="425" t="s">
        <v>165</v>
      </c>
      <c r="E15" s="425" t="s">
        <v>1753</v>
      </c>
      <c r="F15" s="425" t="s">
        <v>240</v>
      </c>
      <c r="G15" s="425" t="s">
        <v>2590</v>
      </c>
      <c r="H15" s="425" t="s">
        <v>11</v>
      </c>
      <c r="I15" s="425" t="s">
        <v>1005</v>
      </c>
      <c r="J15" t="s">
        <v>1</v>
      </c>
      <c r="K15" s="425" t="s">
        <v>2523</v>
      </c>
      <c r="L15" s="426" t="s">
        <v>1010</v>
      </c>
      <c r="M15" s="426" t="s">
        <v>1010</v>
      </c>
      <c r="N15" s="425" t="s">
        <v>113</v>
      </c>
      <c r="S15" t="s">
        <v>174</v>
      </c>
      <c r="AC15" t="s">
        <v>2</v>
      </c>
      <c r="AD15" s="74"/>
      <c r="AE15" s="668"/>
      <c r="AF15" s="668"/>
      <c r="AG15" s="668"/>
      <c r="AH15" s="668"/>
      <c r="AI15" s="668"/>
    </row>
    <row r="16" spans="1:37">
      <c r="D16" s="425" t="s">
        <v>1753</v>
      </c>
      <c r="E16" s="425" t="s">
        <v>1753</v>
      </c>
      <c r="F16" s="425" t="s">
        <v>240</v>
      </c>
      <c r="G16" s="425" t="s">
        <v>2590</v>
      </c>
      <c r="H16" s="425" t="s">
        <v>11</v>
      </c>
      <c r="I16" s="425" t="s">
        <v>1005</v>
      </c>
      <c r="J16" t="s">
        <v>1</v>
      </c>
      <c r="K16" s="425" t="s">
        <v>2523</v>
      </c>
      <c r="L16" s="426" t="s">
        <v>1010</v>
      </c>
      <c r="M16" s="426" t="s">
        <v>1010</v>
      </c>
      <c r="N16" s="425" t="s">
        <v>113</v>
      </c>
      <c r="S16" t="s">
        <v>172</v>
      </c>
      <c r="AC16" t="s">
        <v>2</v>
      </c>
      <c r="AD16" s="74"/>
      <c r="AE16" s="668"/>
      <c r="AF16" s="668"/>
      <c r="AG16" s="668"/>
      <c r="AH16" s="668"/>
      <c r="AI16" s="668"/>
    </row>
    <row r="17" spans="1:35">
      <c r="D17" s="425" t="s">
        <v>1753</v>
      </c>
      <c r="E17" s="425" t="s">
        <v>1753</v>
      </c>
      <c r="F17" s="425" t="s">
        <v>240</v>
      </c>
      <c r="G17" s="425" t="s">
        <v>2590</v>
      </c>
      <c r="H17" s="425" t="s">
        <v>11</v>
      </c>
      <c r="I17" s="425" t="s">
        <v>1005</v>
      </c>
      <c r="J17" t="s">
        <v>1</v>
      </c>
      <c r="K17" s="425" t="s">
        <v>2523</v>
      </c>
      <c r="L17" s="426" t="s">
        <v>1010</v>
      </c>
      <c r="M17" s="426" t="s">
        <v>1010</v>
      </c>
      <c r="N17" s="425" t="s">
        <v>113</v>
      </c>
      <c r="S17" t="s">
        <v>184</v>
      </c>
      <c r="AC17" t="s">
        <v>2</v>
      </c>
      <c r="AD17" s="74"/>
      <c r="AE17" s="668"/>
      <c r="AF17" s="668"/>
      <c r="AG17" s="668"/>
      <c r="AH17" s="668"/>
      <c r="AI17" s="668"/>
    </row>
    <row r="18" spans="1:35">
      <c r="D18" s="425" t="s">
        <v>1753</v>
      </c>
      <c r="E18" s="425" t="s">
        <v>1753</v>
      </c>
      <c r="F18" s="425" t="s">
        <v>240</v>
      </c>
      <c r="G18" s="425" t="s">
        <v>2590</v>
      </c>
      <c r="H18" s="425" t="s">
        <v>11</v>
      </c>
      <c r="I18" s="425" t="s">
        <v>1005</v>
      </c>
      <c r="J18" t="s">
        <v>1</v>
      </c>
      <c r="K18" s="425" t="s">
        <v>2523</v>
      </c>
      <c r="L18" s="426" t="s">
        <v>1010</v>
      </c>
      <c r="M18" s="426" t="s">
        <v>1010</v>
      </c>
      <c r="N18" s="425" t="s">
        <v>113</v>
      </c>
      <c r="S18" t="s">
        <v>185</v>
      </c>
      <c r="AC18" t="s">
        <v>2</v>
      </c>
      <c r="AD18" s="74"/>
      <c r="AE18" s="668"/>
      <c r="AF18" s="668"/>
      <c r="AG18" s="668"/>
      <c r="AH18" s="668"/>
      <c r="AI18" s="668"/>
    </row>
    <row r="19" spans="1:35">
      <c r="N19" s="425"/>
    </row>
    <row r="20" spans="1:35" s="1" customFormat="1" ht="13.8">
      <c r="A20" s="64"/>
      <c r="B20" s="72" t="s">
        <v>183</v>
      </c>
    </row>
    <row r="21" spans="1:35">
      <c r="N21" s="425"/>
    </row>
    <row r="22" spans="1:35">
      <c r="D22" s="425" t="s">
        <v>1753</v>
      </c>
      <c r="E22" s="425" t="s">
        <v>1753</v>
      </c>
      <c r="F22" s="425" t="s">
        <v>240</v>
      </c>
      <c r="G22" s="425" t="s">
        <v>2590</v>
      </c>
      <c r="H22" s="425" t="s">
        <v>11</v>
      </c>
      <c r="I22" s="425" t="s">
        <v>1005</v>
      </c>
      <c r="J22" t="s">
        <v>1</v>
      </c>
      <c r="K22" s="425" t="s">
        <v>2523</v>
      </c>
      <c r="L22" s="426" t="s">
        <v>1010</v>
      </c>
      <c r="M22" s="426" t="s">
        <v>1010</v>
      </c>
      <c r="N22" s="425" t="s">
        <v>114</v>
      </c>
      <c r="S22" t="s">
        <v>171</v>
      </c>
      <c r="AC22" t="s">
        <v>2</v>
      </c>
      <c r="AD22" s="74"/>
      <c r="AE22" s="668"/>
      <c r="AF22" s="668"/>
      <c r="AG22" s="668"/>
      <c r="AH22" s="668"/>
      <c r="AI22" s="668"/>
    </row>
    <row r="23" spans="1:35">
      <c r="D23" s="425" t="s">
        <v>76</v>
      </c>
      <c r="E23" s="425" t="s">
        <v>1753</v>
      </c>
      <c r="F23" s="425" t="s">
        <v>240</v>
      </c>
      <c r="G23" s="425" t="s">
        <v>2590</v>
      </c>
      <c r="H23" s="425" t="s">
        <v>11</v>
      </c>
      <c r="I23" s="425" t="s">
        <v>1005</v>
      </c>
      <c r="J23" t="s">
        <v>1</v>
      </c>
      <c r="K23" s="425" t="s">
        <v>2523</v>
      </c>
      <c r="L23" s="426" t="s">
        <v>1010</v>
      </c>
      <c r="M23" s="426" t="s">
        <v>1010</v>
      </c>
      <c r="N23" s="425" t="s">
        <v>114</v>
      </c>
      <c r="S23" t="s">
        <v>173</v>
      </c>
      <c r="AC23" t="s">
        <v>2</v>
      </c>
      <c r="AD23" s="74"/>
      <c r="AE23" s="668"/>
      <c r="AF23" s="668"/>
      <c r="AG23" s="668"/>
      <c r="AH23" s="668"/>
      <c r="AI23" s="668"/>
    </row>
    <row r="24" spans="1:35">
      <c r="D24" s="425" t="s">
        <v>165</v>
      </c>
      <c r="E24" s="425" t="s">
        <v>1753</v>
      </c>
      <c r="F24" s="425" t="s">
        <v>240</v>
      </c>
      <c r="G24" s="425" t="s">
        <v>2590</v>
      </c>
      <c r="H24" s="425" t="s">
        <v>11</v>
      </c>
      <c r="I24" s="425" t="s">
        <v>1005</v>
      </c>
      <c r="J24" t="s">
        <v>1</v>
      </c>
      <c r="K24" s="425" t="s">
        <v>2523</v>
      </c>
      <c r="L24" s="426" t="s">
        <v>1010</v>
      </c>
      <c r="M24" s="426" t="s">
        <v>1010</v>
      </c>
      <c r="N24" s="425" t="s">
        <v>114</v>
      </c>
      <c r="S24" t="s">
        <v>174</v>
      </c>
      <c r="AC24" t="s">
        <v>2</v>
      </c>
      <c r="AD24" s="74"/>
      <c r="AE24" s="668"/>
      <c r="AF24" s="668"/>
      <c r="AG24" s="668"/>
      <c r="AH24" s="668"/>
      <c r="AI24" s="668"/>
    </row>
    <row r="25" spans="1:35">
      <c r="D25" s="425" t="s">
        <v>1753</v>
      </c>
      <c r="E25" s="425" t="s">
        <v>1753</v>
      </c>
      <c r="F25" s="425" t="s">
        <v>240</v>
      </c>
      <c r="G25" s="425" t="s">
        <v>2590</v>
      </c>
      <c r="H25" s="425" t="s">
        <v>11</v>
      </c>
      <c r="I25" s="425" t="s">
        <v>1005</v>
      </c>
      <c r="J25" t="s">
        <v>1</v>
      </c>
      <c r="K25" s="425" t="s">
        <v>2523</v>
      </c>
      <c r="L25" s="426" t="s">
        <v>1010</v>
      </c>
      <c r="M25" s="426" t="s">
        <v>1010</v>
      </c>
      <c r="N25" s="425" t="s">
        <v>114</v>
      </c>
      <c r="S25" t="s">
        <v>172</v>
      </c>
      <c r="AC25" t="s">
        <v>2</v>
      </c>
      <c r="AD25" s="74"/>
      <c r="AE25" s="668"/>
      <c r="AF25" s="668"/>
      <c r="AG25" s="668"/>
      <c r="AH25" s="668"/>
      <c r="AI25" s="668"/>
    </row>
    <row r="26" spans="1:35">
      <c r="D26" s="425" t="s">
        <v>1753</v>
      </c>
      <c r="E26" s="425" t="s">
        <v>1753</v>
      </c>
      <c r="F26" s="425" t="s">
        <v>240</v>
      </c>
      <c r="G26" s="425" t="s">
        <v>2590</v>
      </c>
      <c r="H26" s="425" t="s">
        <v>11</v>
      </c>
      <c r="I26" s="425" t="s">
        <v>1005</v>
      </c>
      <c r="J26" t="s">
        <v>1</v>
      </c>
      <c r="K26" s="425" t="s">
        <v>2523</v>
      </c>
      <c r="L26" s="426" t="s">
        <v>1010</v>
      </c>
      <c r="M26" s="426" t="s">
        <v>1010</v>
      </c>
      <c r="N26" s="425" t="s">
        <v>114</v>
      </c>
      <c r="S26" t="s">
        <v>184</v>
      </c>
      <c r="AC26" t="s">
        <v>2</v>
      </c>
      <c r="AD26" s="74"/>
      <c r="AE26" s="668"/>
      <c r="AF26" s="668"/>
      <c r="AG26" s="668"/>
      <c r="AH26" s="668"/>
      <c r="AI26" s="668"/>
    </row>
    <row r="27" spans="1:35">
      <c r="D27" s="425" t="s">
        <v>1753</v>
      </c>
      <c r="E27" s="425" t="s">
        <v>1753</v>
      </c>
      <c r="F27" s="425" t="s">
        <v>240</v>
      </c>
      <c r="G27" s="425" t="s">
        <v>2590</v>
      </c>
      <c r="H27" s="425" t="s">
        <v>11</v>
      </c>
      <c r="I27" s="425" t="s">
        <v>1005</v>
      </c>
      <c r="J27" t="s">
        <v>1</v>
      </c>
      <c r="K27" s="425" t="s">
        <v>2523</v>
      </c>
      <c r="L27" s="426" t="s">
        <v>1010</v>
      </c>
      <c r="M27" s="426" t="s">
        <v>1010</v>
      </c>
      <c r="N27" s="425" t="s">
        <v>114</v>
      </c>
      <c r="S27" t="s">
        <v>185</v>
      </c>
      <c r="AC27" t="s">
        <v>2</v>
      </c>
      <c r="AD27" s="74"/>
      <c r="AE27" s="668"/>
      <c r="AF27" s="668"/>
      <c r="AG27" s="668"/>
      <c r="AH27" s="668"/>
      <c r="AI27" s="668"/>
    </row>
    <row r="28" spans="1:35">
      <c r="N28" s="425"/>
    </row>
    <row r="29" spans="1:35" s="1" customFormat="1" ht="13.8">
      <c r="A29" s="64"/>
      <c r="B29" s="72" t="s">
        <v>186</v>
      </c>
    </row>
    <row r="30" spans="1:35">
      <c r="N30" s="425"/>
    </row>
    <row r="31" spans="1:35">
      <c r="D31" s="425" t="s">
        <v>1753</v>
      </c>
      <c r="E31" s="425" t="s">
        <v>1753</v>
      </c>
      <c r="F31" s="425" t="s">
        <v>240</v>
      </c>
      <c r="G31" s="425" t="s">
        <v>2590</v>
      </c>
      <c r="H31" s="425" t="s">
        <v>11</v>
      </c>
      <c r="I31" s="425" t="s">
        <v>1005</v>
      </c>
      <c r="J31" t="s">
        <v>1</v>
      </c>
      <c r="K31" s="425" t="s">
        <v>2523</v>
      </c>
      <c r="L31" s="426" t="s">
        <v>1010</v>
      </c>
      <c r="M31" s="426" t="s">
        <v>1010</v>
      </c>
      <c r="N31" s="425" t="s">
        <v>115</v>
      </c>
      <c r="S31" t="s">
        <v>171</v>
      </c>
      <c r="AC31" t="s">
        <v>2</v>
      </c>
      <c r="AD31" s="74"/>
      <c r="AE31" s="668"/>
      <c r="AF31" s="668"/>
      <c r="AG31" s="668"/>
      <c r="AH31" s="668"/>
      <c r="AI31" s="668"/>
    </row>
    <row r="32" spans="1:35">
      <c r="D32" s="425" t="s">
        <v>76</v>
      </c>
      <c r="E32" s="425" t="s">
        <v>1753</v>
      </c>
      <c r="F32" s="425" t="s">
        <v>240</v>
      </c>
      <c r="G32" s="425" t="s">
        <v>2590</v>
      </c>
      <c r="H32" s="425" t="s">
        <v>11</v>
      </c>
      <c r="I32" s="425" t="s">
        <v>1005</v>
      </c>
      <c r="J32" t="s">
        <v>1</v>
      </c>
      <c r="K32" s="425" t="s">
        <v>2523</v>
      </c>
      <c r="L32" s="426" t="s">
        <v>1010</v>
      </c>
      <c r="M32" s="426" t="s">
        <v>1010</v>
      </c>
      <c r="N32" s="425" t="s">
        <v>115</v>
      </c>
      <c r="S32" t="s">
        <v>173</v>
      </c>
      <c r="AC32" t="s">
        <v>2</v>
      </c>
      <c r="AD32" s="74"/>
      <c r="AE32" s="668"/>
      <c r="AF32" s="668"/>
      <c r="AG32" s="668"/>
      <c r="AH32" s="668"/>
      <c r="AI32" s="668"/>
    </row>
    <row r="33" spans="1:35">
      <c r="D33" s="425" t="s">
        <v>165</v>
      </c>
      <c r="E33" s="425" t="s">
        <v>1753</v>
      </c>
      <c r="F33" s="425" t="s">
        <v>240</v>
      </c>
      <c r="G33" s="425" t="s">
        <v>2590</v>
      </c>
      <c r="H33" s="425" t="s">
        <v>11</v>
      </c>
      <c r="I33" s="425" t="s">
        <v>1005</v>
      </c>
      <c r="J33" t="s">
        <v>1</v>
      </c>
      <c r="K33" s="425" t="s">
        <v>2523</v>
      </c>
      <c r="L33" s="426" t="s">
        <v>1010</v>
      </c>
      <c r="M33" s="426" t="s">
        <v>1010</v>
      </c>
      <c r="N33" s="425" t="s">
        <v>115</v>
      </c>
      <c r="S33" t="s">
        <v>174</v>
      </c>
      <c r="AC33" t="s">
        <v>2</v>
      </c>
      <c r="AD33" s="74"/>
      <c r="AE33" s="668"/>
      <c r="AF33" s="668"/>
      <c r="AG33" s="668"/>
      <c r="AH33" s="668"/>
      <c r="AI33" s="668"/>
    </row>
    <row r="34" spans="1:35">
      <c r="D34" s="425" t="s">
        <v>1753</v>
      </c>
      <c r="E34" s="425" t="s">
        <v>1753</v>
      </c>
      <c r="F34" s="425" t="s">
        <v>240</v>
      </c>
      <c r="G34" s="425" t="s">
        <v>2590</v>
      </c>
      <c r="H34" s="425" t="s">
        <v>11</v>
      </c>
      <c r="I34" s="425" t="s">
        <v>1005</v>
      </c>
      <c r="J34" t="s">
        <v>1</v>
      </c>
      <c r="K34" s="425" t="s">
        <v>2523</v>
      </c>
      <c r="L34" s="426" t="s">
        <v>1010</v>
      </c>
      <c r="M34" s="426" t="s">
        <v>1010</v>
      </c>
      <c r="N34" s="425" t="s">
        <v>115</v>
      </c>
      <c r="S34" t="s">
        <v>172</v>
      </c>
      <c r="AC34" t="s">
        <v>2</v>
      </c>
      <c r="AD34" s="74"/>
      <c r="AE34" s="668"/>
      <c r="AF34" s="668"/>
      <c r="AG34" s="668"/>
      <c r="AH34" s="668"/>
      <c r="AI34" s="668"/>
    </row>
    <row r="35" spans="1:35">
      <c r="D35" s="425" t="s">
        <v>1753</v>
      </c>
      <c r="E35" s="425" t="s">
        <v>1753</v>
      </c>
      <c r="F35" s="425" t="s">
        <v>240</v>
      </c>
      <c r="G35" s="425" t="s">
        <v>2590</v>
      </c>
      <c r="H35" s="425" t="s">
        <v>11</v>
      </c>
      <c r="I35" s="425" t="s">
        <v>1005</v>
      </c>
      <c r="J35" t="s">
        <v>1</v>
      </c>
      <c r="K35" s="425" t="s">
        <v>2523</v>
      </c>
      <c r="L35" s="426" t="s">
        <v>1010</v>
      </c>
      <c r="M35" s="426" t="s">
        <v>1010</v>
      </c>
      <c r="N35" s="425" t="s">
        <v>115</v>
      </c>
      <c r="S35" t="s">
        <v>184</v>
      </c>
      <c r="AC35" t="s">
        <v>2</v>
      </c>
      <c r="AD35" s="74"/>
      <c r="AE35" s="668"/>
      <c r="AF35" s="668"/>
      <c r="AG35" s="668"/>
      <c r="AH35" s="668"/>
      <c r="AI35" s="668"/>
    </row>
    <row r="36" spans="1:35">
      <c r="D36" s="425" t="s">
        <v>1753</v>
      </c>
      <c r="E36" s="425" t="s">
        <v>1753</v>
      </c>
      <c r="F36" s="425" t="s">
        <v>240</v>
      </c>
      <c r="G36" s="425" t="s">
        <v>2590</v>
      </c>
      <c r="H36" s="425" t="s">
        <v>11</v>
      </c>
      <c r="I36" s="425" t="s">
        <v>1005</v>
      </c>
      <c r="J36" t="s">
        <v>1</v>
      </c>
      <c r="K36" s="425" t="s">
        <v>2523</v>
      </c>
      <c r="L36" s="426" t="s">
        <v>1010</v>
      </c>
      <c r="M36" s="426" t="s">
        <v>1010</v>
      </c>
      <c r="N36" s="425" t="s">
        <v>115</v>
      </c>
      <c r="S36" t="s">
        <v>185</v>
      </c>
      <c r="AC36" t="s">
        <v>2</v>
      </c>
      <c r="AD36" s="74"/>
      <c r="AE36" s="668"/>
      <c r="AF36" s="668"/>
      <c r="AG36" s="668"/>
      <c r="AH36" s="668"/>
      <c r="AI36" s="668"/>
    </row>
    <row r="37" spans="1:35">
      <c r="N37" s="425"/>
      <c r="AE37" s="71"/>
      <c r="AF37" s="71"/>
      <c r="AG37" s="71"/>
      <c r="AH37" s="71"/>
      <c r="AI37" s="71"/>
    </row>
    <row r="38" spans="1:35" s="1" customFormat="1" ht="13.8">
      <c r="A38" s="64"/>
      <c r="B38" s="72" t="s">
        <v>116</v>
      </c>
    </row>
    <row r="39" spans="1:35">
      <c r="N39" s="425"/>
    </row>
    <row r="40" spans="1:35">
      <c r="D40" s="425" t="s">
        <v>1753</v>
      </c>
      <c r="E40" s="425" t="s">
        <v>1753</v>
      </c>
      <c r="F40" s="425" t="s">
        <v>240</v>
      </c>
      <c r="G40" s="425" t="s">
        <v>2590</v>
      </c>
      <c r="H40" s="425" t="s">
        <v>11</v>
      </c>
      <c r="I40" s="425" t="s">
        <v>1005</v>
      </c>
      <c r="J40" t="s">
        <v>1</v>
      </c>
      <c r="K40" s="425" t="s">
        <v>2523</v>
      </c>
      <c r="L40" s="426" t="s">
        <v>1010</v>
      </c>
      <c r="M40" s="426" t="s">
        <v>1010</v>
      </c>
      <c r="N40" s="425" t="s">
        <v>116</v>
      </c>
      <c r="S40" t="s">
        <v>171</v>
      </c>
      <c r="AC40" t="s">
        <v>2</v>
      </c>
      <c r="AD40" s="74"/>
      <c r="AE40" s="668"/>
      <c r="AF40" s="668"/>
      <c r="AG40" s="668"/>
      <c r="AH40" s="668"/>
      <c r="AI40" s="668"/>
    </row>
    <row r="41" spans="1:35">
      <c r="D41" s="425" t="s">
        <v>76</v>
      </c>
      <c r="E41" s="425" t="s">
        <v>1753</v>
      </c>
      <c r="F41" s="425" t="s">
        <v>240</v>
      </c>
      <c r="G41" s="425" t="s">
        <v>2590</v>
      </c>
      <c r="H41" s="425" t="s">
        <v>11</v>
      </c>
      <c r="I41" s="425" t="s">
        <v>1005</v>
      </c>
      <c r="J41" t="s">
        <v>1</v>
      </c>
      <c r="K41" s="425" t="s">
        <v>2523</v>
      </c>
      <c r="L41" s="426" t="s">
        <v>1010</v>
      </c>
      <c r="M41" s="426" t="s">
        <v>1010</v>
      </c>
      <c r="N41" s="425" t="s">
        <v>116</v>
      </c>
      <c r="S41" t="s">
        <v>173</v>
      </c>
      <c r="AC41" t="s">
        <v>2</v>
      </c>
      <c r="AD41" s="74"/>
      <c r="AE41" s="668"/>
      <c r="AF41" s="668"/>
      <c r="AG41" s="668"/>
      <c r="AH41" s="668"/>
      <c r="AI41" s="668"/>
    </row>
    <row r="42" spans="1:35">
      <c r="D42" s="425" t="s">
        <v>165</v>
      </c>
      <c r="E42" s="425" t="s">
        <v>1753</v>
      </c>
      <c r="F42" s="425" t="s">
        <v>240</v>
      </c>
      <c r="G42" s="425" t="s">
        <v>2590</v>
      </c>
      <c r="H42" s="425" t="s">
        <v>11</v>
      </c>
      <c r="I42" s="425" t="s">
        <v>1005</v>
      </c>
      <c r="J42" t="s">
        <v>1</v>
      </c>
      <c r="K42" s="425" t="s">
        <v>2523</v>
      </c>
      <c r="L42" s="426" t="s">
        <v>1010</v>
      </c>
      <c r="M42" s="426" t="s">
        <v>1010</v>
      </c>
      <c r="N42" s="425" t="s">
        <v>116</v>
      </c>
      <c r="S42" t="s">
        <v>174</v>
      </c>
      <c r="AC42" t="s">
        <v>2</v>
      </c>
      <c r="AD42" s="74"/>
      <c r="AE42" s="668"/>
      <c r="AF42" s="668"/>
      <c r="AG42" s="668"/>
      <c r="AH42" s="668"/>
      <c r="AI42" s="668"/>
    </row>
    <row r="43" spans="1:35">
      <c r="D43" s="425" t="s">
        <v>1753</v>
      </c>
      <c r="E43" s="425" t="s">
        <v>1753</v>
      </c>
      <c r="F43" s="425" t="s">
        <v>240</v>
      </c>
      <c r="G43" s="425" t="s">
        <v>2590</v>
      </c>
      <c r="H43" s="425" t="s">
        <v>11</v>
      </c>
      <c r="I43" s="425" t="s">
        <v>1005</v>
      </c>
      <c r="J43" t="s">
        <v>1</v>
      </c>
      <c r="K43" s="425" t="s">
        <v>2523</v>
      </c>
      <c r="L43" s="426" t="s">
        <v>1010</v>
      </c>
      <c r="M43" s="426" t="s">
        <v>1010</v>
      </c>
      <c r="N43" s="425" t="s">
        <v>116</v>
      </c>
      <c r="S43" t="s">
        <v>172</v>
      </c>
      <c r="AC43" t="s">
        <v>2</v>
      </c>
      <c r="AD43" s="74"/>
      <c r="AE43" s="668"/>
      <c r="AF43" s="668"/>
      <c r="AG43" s="668"/>
      <c r="AH43" s="668"/>
      <c r="AI43" s="668"/>
    </row>
    <row r="44" spans="1:35">
      <c r="D44" s="425" t="s">
        <v>1753</v>
      </c>
      <c r="E44" s="425" t="s">
        <v>1753</v>
      </c>
      <c r="F44" s="425" t="s">
        <v>240</v>
      </c>
      <c r="G44" s="425" t="s">
        <v>2590</v>
      </c>
      <c r="H44" s="425" t="s">
        <v>11</v>
      </c>
      <c r="I44" s="425" t="s">
        <v>1005</v>
      </c>
      <c r="J44" t="s">
        <v>1</v>
      </c>
      <c r="K44" s="425" t="s">
        <v>2523</v>
      </c>
      <c r="L44" s="426" t="s">
        <v>1010</v>
      </c>
      <c r="M44" s="426" t="s">
        <v>1010</v>
      </c>
      <c r="N44" s="425" t="s">
        <v>116</v>
      </c>
      <c r="S44" t="s">
        <v>184</v>
      </c>
      <c r="AC44" t="s">
        <v>2</v>
      </c>
      <c r="AD44" s="74"/>
      <c r="AE44" s="668"/>
      <c r="AF44" s="668"/>
      <c r="AG44" s="668"/>
      <c r="AH44" s="668"/>
      <c r="AI44" s="668"/>
    </row>
    <row r="45" spans="1:35">
      <c r="D45" s="425" t="s">
        <v>1753</v>
      </c>
      <c r="E45" s="425" t="s">
        <v>1753</v>
      </c>
      <c r="F45" s="425" t="s">
        <v>240</v>
      </c>
      <c r="G45" s="425" t="s">
        <v>2590</v>
      </c>
      <c r="H45" s="425" t="s">
        <v>11</v>
      </c>
      <c r="I45" s="425" t="s">
        <v>1005</v>
      </c>
      <c r="J45" t="s">
        <v>1</v>
      </c>
      <c r="K45" s="425" t="s">
        <v>2523</v>
      </c>
      <c r="L45" s="426" t="s">
        <v>1010</v>
      </c>
      <c r="M45" s="426" t="s">
        <v>1010</v>
      </c>
      <c r="N45" s="425" t="s">
        <v>116</v>
      </c>
      <c r="S45" t="s">
        <v>185</v>
      </c>
      <c r="AC45" t="s">
        <v>2</v>
      </c>
      <c r="AD45" s="74"/>
      <c r="AE45" s="668"/>
      <c r="AF45" s="668"/>
      <c r="AG45" s="668"/>
      <c r="AH45" s="668"/>
      <c r="AI45" s="668"/>
    </row>
    <row r="46" spans="1:35">
      <c r="N46" s="425"/>
    </row>
    <row r="47" spans="1:35" s="1" customFormat="1" ht="13.8">
      <c r="A47" s="64"/>
      <c r="B47" s="72" t="s">
        <v>117</v>
      </c>
    </row>
    <row r="48" spans="1:35">
      <c r="N48" s="425"/>
    </row>
    <row r="49" spans="1:35">
      <c r="D49" s="425" t="s">
        <v>1753</v>
      </c>
      <c r="E49" s="425" t="s">
        <v>1753</v>
      </c>
      <c r="F49" s="425" t="s">
        <v>240</v>
      </c>
      <c r="G49" s="425" t="s">
        <v>2590</v>
      </c>
      <c r="H49" s="425" t="s">
        <v>11</v>
      </c>
      <c r="I49" s="425" t="s">
        <v>1005</v>
      </c>
      <c r="J49" t="s">
        <v>1</v>
      </c>
      <c r="K49" s="425" t="s">
        <v>2523</v>
      </c>
      <c r="L49" s="426" t="s">
        <v>1010</v>
      </c>
      <c r="M49" s="426" t="s">
        <v>1010</v>
      </c>
      <c r="N49" s="425" t="s">
        <v>117</v>
      </c>
      <c r="S49" t="s">
        <v>171</v>
      </c>
      <c r="AC49" t="s">
        <v>2</v>
      </c>
      <c r="AD49" s="74"/>
      <c r="AE49" s="668"/>
      <c r="AF49" s="668"/>
      <c r="AG49" s="668"/>
      <c r="AH49" s="668"/>
      <c r="AI49" s="668"/>
    </row>
    <row r="50" spans="1:35">
      <c r="D50" s="425" t="s">
        <v>76</v>
      </c>
      <c r="E50" s="425" t="s">
        <v>1753</v>
      </c>
      <c r="F50" s="425" t="s">
        <v>240</v>
      </c>
      <c r="G50" s="425" t="s">
        <v>2590</v>
      </c>
      <c r="H50" s="425" t="s">
        <v>11</v>
      </c>
      <c r="I50" s="425" t="s">
        <v>1005</v>
      </c>
      <c r="J50" t="s">
        <v>1</v>
      </c>
      <c r="K50" s="425" t="s">
        <v>2523</v>
      </c>
      <c r="L50" s="426" t="s">
        <v>1010</v>
      </c>
      <c r="M50" s="426" t="s">
        <v>1010</v>
      </c>
      <c r="N50" s="425" t="s">
        <v>117</v>
      </c>
      <c r="S50" t="s">
        <v>173</v>
      </c>
      <c r="AC50" t="s">
        <v>2</v>
      </c>
      <c r="AD50" s="74"/>
      <c r="AE50" s="668"/>
      <c r="AF50" s="668"/>
      <c r="AG50" s="668"/>
      <c r="AH50" s="668"/>
      <c r="AI50" s="668"/>
    </row>
    <row r="51" spans="1:35">
      <c r="D51" s="425" t="s">
        <v>165</v>
      </c>
      <c r="E51" s="425" t="s">
        <v>1753</v>
      </c>
      <c r="F51" s="425" t="s">
        <v>240</v>
      </c>
      <c r="G51" s="425" t="s">
        <v>2590</v>
      </c>
      <c r="H51" s="425" t="s">
        <v>11</v>
      </c>
      <c r="I51" s="425" t="s">
        <v>1005</v>
      </c>
      <c r="J51" t="s">
        <v>1</v>
      </c>
      <c r="K51" s="425" t="s">
        <v>2523</v>
      </c>
      <c r="L51" s="426" t="s">
        <v>1010</v>
      </c>
      <c r="M51" s="426" t="s">
        <v>1010</v>
      </c>
      <c r="N51" s="425" t="s">
        <v>117</v>
      </c>
      <c r="S51" t="s">
        <v>174</v>
      </c>
      <c r="AC51" t="s">
        <v>2</v>
      </c>
      <c r="AD51" s="74"/>
      <c r="AE51" s="668"/>
      <c r="AF51" s="668"/>
      <c r="AG51" s="668"/>
      <c r="AH51" s="668"/>
      <c r="AI51" s="668"/>
    </row>
    <row r="52" spans="1:35">
      <c r="D52" s="425" t="s">
        <v>1753</v>
      </c>
      <c r="E52" s="425" t="s">
        <v>1753</v>
      </c>
      <c r="F52" s="425" t="s">
        <v>240</v>
      </c>
      <c r="G52" s="425" t="s">
        <v>2590</v>
      </c>
      <c r="H52" s="425" t="s">
        <v>11</v>
      </c>
      <c r="I52" s="425" t="s">
        <v>1005</v>
      </c>
      <c r="J52" t="s">
        <v>1</v>
      </c>
      <c r="K52" s="425" t="s">
        <v>2523</v>
      </c>
      <c r="L52" s="426" t="s">
        <v>1010</v>
      </c>
      <c r="M52" s="426" t="s">
        <v>1010</v>
      </c>
      <c r="N52" s="425" t="s">
        <v>117</v>
      </c>
      <c r="S52" t="s">
        <v>172</v>
      </c>
      <c r="AC52" t="s">
        <v>2</v>
      </c>
      <c r="AD52" s="74"/>
      <c r="AE52" s="668"/>
      <c r="AF52" s="668"/>
      <c r="AG52" s="668"/>
      <c r="AH52" s="668"/>
      <c r="AI52" s="668"/>
    </row>
    <row r="53" spans="1:35">
      <c r="D53" s="425" t="s">
        <v>1753</v>
      </c>
      <c r="E53" s="425" t="s">
        <v>1753</v>
      </c>
      <c r="F53" s="425" t="s">
        <v>240</v>
      </c>
      <c r="G53" s="425" t="s">
        <v>2590</v>
      </c>
      <c r="H53" s="425" t="s">
        <v>11</v>
      </c>
      <c r="I53" s="425" t="s">
        <v>1005</v>
      </c>
      <c r="J53" t="s">
        <v>1</v>
      </c>
      <c r="K53" s="425" t="s">
        <v>2523</v>
      </c>
      <c r="L53" s="426" t="s">
        <v>1010</v>
      </c>
      <c r="M53" s="426" t="s">
        <v>1010</v>
      </c>
      <c r="N53" s="425" t="s">
        <v>117</v>
      </c>
      <c r="S53" t="s">
        <v>184</v>
      </c>
      <c r="AC53" t="s">
        <v>2</v>
      </c>
      <c r="AD53" s="74"/>
      <c r="AE53" s="668"/>
      <c r="AF53" s="668"/>
      <c r="AG53" s="668"/>
      <c r="AH53" s="668"/>
      <c r="AI53" s="668"/>
    </row>
    <row r="54" spans="1:35">
      <c r="D54" s="425" t="s">
        <v>1753</v>
      </c>
      <c r="E54" s="425" t="s">
        <v>1753</v>
      </c>
      <c r="F54" s="425" t="s">
        <v>240</v>
      </c>
      <c r="G54" s="425" t="s">
        <v>2590</v>
      </c>
      <c r="H54" s="425" t="s">
        <v>11</v>
      </c>
      <c r="I54" s="425" t="s">
        <v>1005</v>
      </c>
      <c r="J54" t="s">
        <v>1</v>
      </c>
      <c r="K54" s="425" t="s">
        <v>2523</v>
      </c>
      <c r="L54" s="426" t="s">
        <v>1010</v>
      </c>
      <c r="M54" s="426" t="s">
        <v>1010</v>
      </c>
      <c r="N54" s="425" t="s">
        <v>117</v>
      </c>
      <c r="S54" t="s">
        <v>185</v>
      </c>
      <c r="AC54" t="s">
        <v>2</v>
      </c>
      <c r="AD54" s="74"/>
      <c r="AE54" s="668"/>
      <c r="AF54" s="668"/>
      <c r="AG54" s="668"/>
      <c r="AH54" s="668"/>
      <c r="AI54" s="668"/>
    </row>
    <row r="55" spans="1:35">
      <c r="N55" s="425"/>
    </row>
    <row r="56" spans="1:35" s="1" customFormat="1" ht="13.8">
      <c r="A56" s="64"/>
      <c r="B56" s="72" t="s">
        <v>118</v>
      </c>
    </row>
    <row r="57" spans="1:35">
      <c r="N57" s="425"/>
    </row>
    <row r="58" spans="1:35">
      <c r="D58" s="425" t="s">
        <v>1753</v>
      </c>
      <c r="E58" s="425" t="s">
        <v>1753</v>
      </c>
      <c r="F58" s="425" t="s">
        <v>240</v>
      </c>
      <c r="G58" s="425" t="s">
        <v>2590</v>
      </c>
      <c r="H58" s="425" t="s">
        <v>11</v>
      </c>
      <c r="I58" s="425" t="s">
        <v>1005</v>
      </c>
      <c r="J58" t="s">
        <v>1</v>
      </c>
      <c r="K58" s="425" t="s">
        <v>2523</v>
      </c>
      <c r="L58" s="426" t="s">
        <v>1010</v>
      </c>
      <c r="M58" s="426" t="s">
        <v>1010</v>
      </c>
      <c r="N58" s="425" t="s">
        <v>118</v>
      </c>
      <c r="S58" t="s">
        <v>171</v>
      </c>
      <c r="AC58" t="s">
        <v>2</v>
      </c>
      <c r="AD58" s="74"/>
      <c r="AE58" s="668"/>
      <c r="AF58" s="668"/>
      <c r="AG58" s="668"/>
      <c r="AH58" s="668"/>
      <c r="AI58" s="668"/>
    </row>
    <row r="59" spans="1:35">
      <c r="D59" s="425" t="s">
        <v>76</v>
      </c>
      <c r="E59" s="425" t="s">
        <v>1753</v>
      </c>
      <c r="F59" s="425" t="s">
        <v>240</v>
      </c>
      <c r="G59" s="425" t="s">
        <v>2590</v>
      </c>
      <c r="H59" s="425" t="s">
        <v>11</v>
      </c>
      <c r="I59" s="425" t="s">
        <v>1005</v>
      </c>
      <c r="J59" t="s">
        <v>1</v>
      </c>
      <c r="K59" s="425" t="s">
        <v>2523</v>
      </c>
      <c r="L59" s="426" t="s">
        <v>1010</v>
      </c>
      <c r="M59" s="426" t="s">
        <v>1010</v>
      </c>
      <c r="N59" s="425" t="s">
        <v>118</v>
      </c>
      <c r="S59" t="s">
        <v>173</v>
      </c>
      <c r="AC59" t="s">
        <v>2</v>
      </c>
      <c r="AD59" s="74"/>
      <c r="AE59" s="668"/>
      <c r="AF59" s="668"/>
      <c r="AG59" s="668"/>
      <c r="AH59" s="668"/>
      <c r="AI59" s="668"/>
    </row>
    <row r="60" spans="1:35">
      <c r="D60" s="425" t="s">
        <v>165</v>
      </c>
      <c r="E60" s="425" t="s">
        <v>1753</v>
      </c>
      <c r="F60" s="425" t="s">
        <v>240</v>
      </c>
      <c r="G60" s="425" t="s">
        <v>2590</v>
      </c>
      <c r="H60" s="425" t="s">
        <v>11</v>
      </c>
      <c r="I60" s="425" t="s">
        <v>1005</v>
      </c>
      <c r="J60" t="s">
        <v>1</v>
      </c>
      <c r="K60" s="425" t="s">
        <v>2523</v>
      </c>
      <c r="L60" s="426" t="s">
        <v>1010</v>
      </c>
      <c r="M60" s="426" t="s">
        <v>1010</v>
      </c>
      <c r="N60" s="425" t="s">
        <v>118</v>
      </c>
      <c r="S60" t="s">
        <v>174</v>
      </c>
      <c r="AC60" t="s">
        <v>2</v>
      </c>
      <c r="AD60" s="74"/>
      <c r="AE60" s="668"/>
      <c r="AF60" s="668"/>
      <c r="AG60" s="668"/>
      <c r="AH60" s="668"/>
      <c r="AI60" s="668"/>
    </row>
    <row r="61" spans="1:35">
      <c r="D61" s="425" t="s">
        <v>1753</v>
      </c>
      <c r="E61" s="425" t="s">
        <v>1753</v>
      </c>
      <c r="F61" s="425" t="s">
        <v>240</v>
      </c>
      <c r="G61" s="425" t="s">
        <v>2590</v>
      </c>
      <c r="H61" s="425" t="s">
        <v>11</v>
      </c>
      <c r="I61" s="425" t="s">
        <v>1005</v>
      </c>
      <c r="J61" t="s">
        <v>1</v>
      </c>
      <c r="K61" s="425" t="s">
        <v>2523</v>
      </c>
      <c r="L61" s="426" t="s">
        <v>1010</v>
      </c>
      <c r="M61" s="426" t="s">
        <v>1010</v>
      </c>
      <c r="N61" s="425" t="s">
        <v>118</v>
      </c>
      <c r="S61" t="s">
        <v>172</v>
      </c>
      <c r="AC61" t="s">
        <v>2</v>
      </c>
      <c r="AD61" s="74"/>
      <c r="AE61" s="668"/>
      <c r="AF61" s="668"/>
      <c r="AG61" s="668"/>
      <c r="AH61" s="668"/>
      <c r="AI61" s="668"/>
    </row>
    <row r="62" spans="1:35">
      <c r="D62" s="425" t="s">
        <v>1753</v>
      </c>
      <c r="E62" s="425" t="s">
        <v>1753</v>
      </c>
      <c r="F62" s="425" t="s">
        <v>240</v>
      </c>
      <c r="G62" s="425" t="s">
        <v>2590</v>
      </c>
      <c r="H62" s="425" t="s">
        <v>11</v>
      </c>
      <c r="I62" s="425" t="s">
        <v>1005</v>
      </c>
      <c r="J62" t="s">
        <v>1</v>
      </c>
      <c r="K62" s="425" t="s">
        <v>2523</v>
      </c>
      <c r="L62" s="426" t="s">
        <v>1010</v>
      </c>
      <c r="M62" s="426" t="s">
        <v>1010</v>
      </c>
      <c r="N62" s="425" t="s">
        <v>118</v>
      </c>
      <c r="S62" t="s">
        <v>184</v>
      </c>
      <c r="AC62" t="s">
        <v>2</v>
      </c>
      <c r="AD62" s="74"/>
      <c r="AE62" s="668"/>
      <c r="AF62" s="668"/>
      <c r="AG62" s="668"/>
      <c r="AH62" s="668"/>
      <c r="AI62" s="668"/>
    </row>
    <row r="63" spans="1:35">
      <c r="D63" s="425" t="s">
        <v>1753</v>
      </c>
      <c r="E63" s="425" t="s">
        <v>1753</v>
      </c>
      <c r="F63" s="425" t="s">
        <v>240</v>
      </c>
      <c r="G63" s="425" t="s">
        <v>2590</v>
      </c>
      <c r="H63" s="425" t="s">
        <v>11</v>
      </c>
      <c r="I63" s="425" t="s">
        <v>1005</v>
      </c>
      <c r="J63" t="s">
        <v>1</v>
      </c>
      <c r="K63" s="425" t="s">
        <v>2523</v>
      </c>
      <c r="L63" s="426" t="s">
        <v>1010</v>
      </c>
      <c r="M63" s="426" t="s">
        <v>1010</v>
      </c>
      <c r="N63" s="425" t="s">
        <v>118</v>
      </c>
      <c r="S63" t="s">
        <v>185</v>
      </c>
      <c r="AC63" t="s">
        <v>2</v>
      </c>
      <c r="AD63" s="74"/>
      <c r="AE63" s="668"/>
      <c r="AF63" s="668"/>
      <c r="AG63" s="668"/>
      <c r="AH63" s="668"/>
      <c r="AI63" s="668"/>
    </row>
    <row r="64" spans="1:35">
      <c r="N64" s="425"/>
    </row>
    <row r="65" spans="1:35" s="1" customFormat="1" ht="13.8">
      <c r="A65" s="64"/>
      <c r="B65" s="72" t="s">
        <v>3036</v>
      </c>
    </row>
    <row r="66" spans="1:35" s="425" customFormat="1"/>
    <row r="67" spans="1:35" s="425" customFormat="1">
      <c r="D67" s="425" t="s">
        <v>1753</v>
      </c>
      <c r="E67" s="425" t="s">
        <v>1753</v>
      </c>
      <c r="F67" s="425" t="s">
        <v>240</v>
      </c>
      <c r="G67" s="425" t="s">
        <v>2590</v>
      </c>
      <c r="H67" s="425" t="s">
        <v>11</v>
      </c>
      <c r="I67" s="425" t="s">
        <v>1005</v>
      </c>
      <c r="J67" s="425" t="s">
        <v>1</v>
      </c>
      <c r="K67" s="425" t="s">
        <v>2523</v>
      </c>
      <c r="L67" s="426" t="s">
        <v>1010</v>
      </c>
      <c r="M67" s="426" t="s">
        <v>1010</v>
      </c>
      <c r="N67" s="425" t="s">
        <v>3037</v>
      </c>
      <c r="S67" s="425" t="s">
        <v>171</v>
      </c>
      <c r="AC67" s="425" t="s">
        <v>2</v>
      </c>
      <c r="AD67" s="74"/>
      <c r="AE67" s="668"/>
      <c r="AF67" s="668"/>
      <c r="AG67" s="668"/>
      <c r="AH67" s="668"/>
      <c r="AI67" s="668"/>
    </row>
    <row r="68" spans="1:35" s="425" customFormat="1">
      <c r="D68" s="425" t="s">
        <v>76</v>
      </c>
      <c r="E68" s="425" t="s">
        <v>1753</v>
      </c>
      <c r="F68" s="425" t="s">
        <v>240</v>
      </c>
      <c r="G68" s="425" t="s">
        <v>2590</v>
      </c>
      <c r="H68" s="425" t="s">
        <v>11</v>
      </c>
      <c r="I68" s="425" t="s">
        <v>1005</v>
      </c>
      <c r="J68" s="425" t="s">
        <v>1</v>
      </c>
      <c r="K68" s="425" t="s">
        <v>2523</v>
      </c>
      <c r="L68" s="426" t="s">
        <v>1010</v>
      </c>
      <c r="M68" s="426" t="s">
        <v>1010</v>
      </c>
      <c r="N68" s="425" t="s">
        <v>3037</v>
      </c>
      <c r="S68" s="425" t="s">
        <v>173</v>
      </c>
      <c r="AC68" s="425" t="s">
        <v>2</v>
      </c>
      <c r="AD68" s="74"/>
      <c r="AE68" s="668"/>
      <c r="AF68" s="668"/>
      <c r="AG68" s="668"/>
      <c r="AH68" s="668"/>
      <c r="AI68" s="668"/>
    </row>
    <row r="69" spans="1:35" s="425" customFormat="1">
      <c r="D69" s="425" t="s">
        <v>165</v>
      </c>
      <c r="E69" s="425" t="s">
        <v>1753</v>
      </c>
      <c r="F69" s="425" t="s">
        <v>240</v>
      </c>
      <c r="G69" s="425" t="s">
        <v>2590</v>
      </c>
      <c r="H69" s="425" t="s">
        <v>11</v>
      </c>
      <c r="I69" s="425" t="s">
        <v>1005</v>
      </c>
      <c r="J69" s="425" t="s">
        <v>1</v>
      </c>
      <c r="K69" s="425" t="s">
        <v>2523</v>
      </c>
      <c r="L69" s="426" t="s">
        <v>1010</v>
      </c>
      <c r="M69" s="426" t="s">
        <v>1010</v>
      </c>
      <c r="N69" s="425" t="s">
        <v>3037</v>
      </c>
      <c r="S69" s="425" t="s">
        <v>174</v>
      </c>
      <c r="AC69" s="425" t="s">
        <v>2</v>
      </c>
      <c r="AD69" s="74"/>
      <c r="AE69" s="668"/>
      <c r="AF69" s="668"/>
      <c r="AG69" s="668"/>
      <c r="AH69" s="668"/>
      <c r="AI69" s="668"/>
    </row>
    <row r="70" spans="1:35" s="425" customFormat="1">
      <c r="D70" s="425" t="s">
        <v>1753</v>
      </c>
      <c r="E70" s="425" t="s">
        <v>1753</v>
      </c>
      <c r="F70" s="425" t="s">
        <v>240</v>
      </c>
      <c r="G70" s="425" t="s">
        <v>2590</v>
      </c>
      <c r="H70" s="425" t="s">
        <v>11</v>
      </c>
      <c r="I70" s="425" t="s">
        <v>1005</v>
      </c>
      <c r="J70" s="425" t="s">
        <v>1</v>
      </c>
      <c r="K70" s="425" t="s">
        <v>2523</v>
      </c>
      <c r="L70" s="426" t="s">
        <v>1010</v>
      </c>
      <c r="M70" s="426" t="s">
        <v>1010</v>
      </c>
      <c r="N70" s="425" t="s">
        <v>3037</v>
      </c>
      <c r="S70" s="425" t="s">
        <v>172</v>
      </c>
      <c r="AC70" s="425" t="s">
        <v>2</v>
      </c>
      <c r="AD70" s="74"/>
      <c r="AE70" s="668"/>
      <c r="AF70" s="668"/>
      <c r="AG70" s="668"/>
      <c r="AH70" s="668"/>
      <c r="AI70" s="668"/>
    </row>
    <row r="71" spans="1:35" s="425" customFormat="1">
      <c r="D71" s="425" t="s">
        <v>1753</v>
      </c>
      <c r="E71" s="425" t="s">
        <v>1753</v>
      </c>
      <c r="F71" s="425" t="s">
        <v>240</v>
      </c>
      <c r="G71" s="425" t="s">
        <v>2590</v>
      </c>
      <c r="H71" s="425" t="s">
        <v>11</v>
      </c>
      <c r="I71" s="425" t="s">
        <v>1005</v>
      </c>
      <c r="J71" s="425" t="s">
        <v>1</v>
      </c>
      <c r="K71" s="425" t="s">
        <v>2523</v>
      </c>
      <c r="L71" s="426" t="s">
        <v>1010</v>
      </c>
      <c r="M71" s="426" t="s">
        <v>1010</v>
      </c>
      <c r="N71" s="425" t="s">
        <v>3037</v>
      </c>
      <c r="S71" s="425" t="s">
        <v>184</v>
      </c>
      <c r="AC71" s="425" t="s">
        <v>2</v>
      </c>
      <c r="AD71" s="74"/>
      <c r="AE71" s="668"/>
      <c r="AF71" s="668"/>
      <c r="AG71" s="668"/>
      <c r="AH71" s="668"/>
      <c r="AI71" s="668"/>
    </row>
    <row r="72" spans="1:35" s="425" customFormat="1">
      <c r="D72" s="425" t="s">
        <v>1753</v>
      </c>
      <c r="E72" s="425" t="s">
        <v>1753</v>
      </c>
      <c r="F72" s="425" t="s">
        <v>240</v>
      </c>
      <c r="G72" s="425" t="s">
        <v>2590</v>
      </c>
      <c r="H72" s="425" t="s">
        <v>11</v>
      </c>
      <c r="I72" s="425" t="s">
        <v>1005</v>
      </c>
      <c r="J72" s="425" t="s">
        <v>1</v>
      </c>
      <c r="K72" s="425" t="s">
        <v>2523</v>
      </c>
      <c r="L72" s="426" t="s">
        <v>1010</v>
      </c>
      <c r="M72" s="426" t="s">
        <v>1010</v>
      </c>
      <c r="N72" s="425" t="s">
        <v>3037</v>
      </c>
      <c r="S72" s="425" t="s">
        <v>185</v>
      </c>
      <c r="AC72" s="425" t="s">
        <v>2</v>
      </c>
      <c r="AD72" s="74"/>
      <c r="AE72" s="668"/>
      <c r="AF72" s="668"/>
      <c r="AG72" s="668"/>
      <c r="AH72" s="668"/>
      <c r="AI72" s="668"/>
    </row>
    <row r="73" spans="1:35" s="425" customFormat="1"/>
    <row r="74" spans="1:35" s="1" customFormat="1" ht="17.399999999999999">
      <c r="B74" s="2" t="s">
        <v>62</v>
      </c>
    </row>
    <row r="75" spans="1:35">
      <c r="N75" s="425"/>
    </row>
    <row r="76" spans="1:35" s="1" customFormat="1" ht="13.8">
      <c r="A76" s="64"/>
      <c r="B76" s="72" t="s">
        <v>146</v>
      </c>
    </row>
    <row r="77" spans="1:35">
      <c r="N77" s="425"/>
    </row>
    <row r="78" spans="1:35">
      <c r="D78" s="425" t="s">
        <v>1753</v>
      </c>
      <c r="E78" s="425" t="s">
        <v>1753</v>
      </c>
      <c r="F78" s="425" t="s">
        <v>240</v>
      </c>
      <c r="G78" s="425" t="s">
        <v>2918</v>
      </c>
      <c r="H78" s="425" t="s">
        <v>11</v>
      </c>
      <c r="I78" s="425" t="s">
        <v>1005</v>
      </c>
      <c r="J78" t="s">
        <v>1</v>
      </c>
      <c r="K78" s="425" t="s">
        <v>2523</v>
      </c>
      <c r="L78" s="426" t="s">
        <v>1010</v>
      </c>
      <c r="M78" s="426" t="s">
        <v>1010</v>
      </c>
      <c r="N78" s="425" t="s">
        <v>113</v>
      </c>
      <c r="S78" t="s">
        <v>171</v>
      </c>
      <c r="AC78" t="s">
        <v>2</v>
      </c>
      <c r="AD78" s="74"/>
      <c r="AE78" s="668"/>
      <c r="AF78" s="668"/>
      <c r="AG78" s="668"/>
      <c r="AH78" s="668"/>
      <c r="AI78" s="668"/>
    </row>
    <row r="79" spans="1:35">
      <c r="D79" s="425" t="s">
        <v>76</v>
      </c>
      <c r="E79" s="425" t="s">
        <v>1753</v>
      </c>
      <c r="F79" s="425" t="s">
        <v>240</v>
      </c>
      <c r="G79" s="425" t="s">
        <v>2918</v>
      </c>
      <c r="H79" s="425" t="s">
        <v>11</v>
      </c>
      <c r="I79" s="425" t="s">
        <v>1005</v>
      </c>
      <c r="J79" t="s">
        <v>1</v>
      </c>
      <c r="K79" s="425" t="s">
        <v>2523</v>
      </c>
      <c r="L79" s="426" t="s">
        <v>1010</v>
      </c>
      <c r="M79" s="426" t="s">
        <v>1010</v>
      </c>
      <c r="N79" s="425" t="s">
        <v>113</v>
      </c>
      <c r="S79" t="s">
        <v>173</v>
      </c>
      <c r="AC79" t="s">
        <v>2</v>
      </c>
      <c r="AD79" s="74"/>
      <c r="AE79" s="668"/>
      <c r="AF79" s="668"/>
      <c r="AG79" s="668"/>
      <c r="AH79" s="668"/>
      <c r="AI79" s="668"/>
    </row>
    <row r="80" spans="1:35">
      <c r="D80" s="425" t="s">
        <v>165</v>
      </c>
      <c r="E80" s="425" t="s">
        <v>1753</v>
      </c>
      <c r="F80" s="425" t="s">
        <v>240</v>
      </c>
      <c r="G80" s="425" t="s">
        <v>2918</v>
      </c>
      <c r="H80" s="425" t="s">
        <v>11</v>
      </c>
      <c r="I80" s="425" t="s">
        <v>1005</v>
      </c>
      <c r="J80" t="s">
        <v>1</v>
      </c>
      <c r="K80" s="425" t="s">
        <v>2523</v>
      </c>
      <c r="L80" s="426" t="s">
        <v>1010</v>
      </c>
      <c r="M80" s="426" t="s">
        <v>1010</v>
      </c>
      <c r="N80" s="425" t="s">
        <v>113</v>
      </c>
      <c r="S80" t="s">
        <v>174</v>
      </c>
      <c r="AC80" t="s">
        <v>2</v>
      </c>
      <c r="AD80" s="74"/>
      <c r="AE80" s="668"/>
      <c r="AF80" s="668"/>
      <c r="AG80" s="668"/>
      <c r="AH80" s="668"/>
      <c r="AI80" s="668"/>
    </row>
    <row r="81" spans="1:35">
      <c r="D81" s="425" t="s">
        <v>1753</v>
      </c>
      <c r="E81" s="425" t="s">
        <v>1753</v>
      </c>
      <c r="F81" s="425" t="s">
        <v>240</v>
      </c>
      <c r="G81" s="425" t="s">
        <v>2918</v>
      </c>
      <c r="H81" s="425" t="s">
        <v>11</v>
      </c>
      <c r="I81" s="425" t="s">
        <v>1005</v>
      </c>
      <c r="J81" t="s">
        <v>1</v>
      </c>
      <c r="K81" s="425" t="s">
        <v>2523</v>
      </c>
      <c r="L81" s="426" t="s">
        <v>1010</v>
      </c>
      <c r="M81" s="426" t="s">
        <v>1010</v>
      </c>
      <c r="N81" s="425" t="s">
        <v>113</v>
      </c>
      <c r="S81" t="s">
        <v>172</v>
      </c>
      <c r="AC81" t="s">
        <v>2</v>
      </c>
      <c r="AD81" s="74"/>
      <c r="AE81" s="668"/>
      <c r="AF81" s="668"/>
      <c r="AG81" s="668"/>
      <c r="AH81" s="668"/>
      <c r="AI81" s="668"/>
    </row>
    <row r="82" spans="1:35">
      <c r="D82" s="425" t="s">
        <v>1753</v>
      </c>
      <c r="E82" s="425" t="s">
        <v>1753</v>
      </c>
      <c r="F82" s="425" t="s">
        <v>240</v>
      </c>
      <c r="G82" s="425" t="s">
        <v>2918</v>
      </c>
      <c r="H82" s="425" t="s">
        <v>11</v>
      </c>
      <c r="I82" s="425" t="s">
        <v>1005</v>
      </c>
      <c r="J82" t="s">
        <v>1</v>
      </c>
      <c r="K82" s="425" t="s">
        <v>2523</v>
      </c>
      <c r="L82" s="426" t="s">
        <v>1010</v>
      </c>
      <c r="M82" s="426" t="s">
        <v>1010</v>
      </c>
      <c r="N82" s="425" t="s">
        <v>113</v>
      </c>
      <c r="S82" t="s">
        <v>184</v>
      </c>
      <c r="AC82" t="s">
        <v>2</v>
      </c>
      <c r="AD82" s="74"/>
      <c r="AE82" s="668"/>
      <c r="AF82" s="668"/>
      <c r="AG82" s="668"/>
      <c r="AH82" s="668"/>
      <c r="AI82" s="668"/>
    </row>
    <row r="83" spans="1:35">
      <c r="D83" s="425" t="s">
        <v>1753</v>
      </c>
      <c r="E83" s="425" t="s">
        <v>1753</v>
      </c>
      <c r="F83" s="425" t="s">
        <v>240</v>
      </c>
      <c r="G83" s="425" t="s">
        <v>2918</v>
      </c>
      <c r="H83" s="425" t="s">
        <v>11</v>
      </c>
      <c r="I83" s="425" t="s">
        <v>1005</v>
      </c>
      <c r="J83" t="s">
        <v>1</v>
      </c>
      <c r="K83" s="425" t="s">
        <v>2523</v>
      </c>
      <c r="L83" s="426" t="s">
        <v>1010</v>
      </c>
      <c r="M83" s="426" t="s">
        <v>1010</v>
      </c>
      <c r="N83" s="425" t="s">
        <v>113</v>
      </c>
      <c r="S83" t="s">
        <v>185</v>
      </c>
      <c r="AC83" t="s">
        <v>2</v>
      </c>
      <c r="AD83" s="74"/>
      <c r="AE83" s="668"/>
      <c r="AF83" s="668"/>
      <c r="AG83" s="668"/>
      <c r="AH83" s="668"/>
      <c r="AI83" s="668"/>
    </row>
    <row r="84" spans="1:35">
      <c r="N84" s="425"/>
    </row>
    <row r="85" spans="1:35" s="1" customFormat="1" ht="13.8">
      <c r="A85" s="64"/>
      <c r="B85" s="72" t="s">
        <v>183</v>
      </c>
    </row>
    <row r="86" spans="1:35">
      <c r="N86" s="425"/>
    </row>
    <row r="87" spans="1:35">
      <c r="D87" s="425" t="s">
        <v>1753</v>
      </c>
      <c r="E87" s="425" t="s">
        <v>1753</v>
      </c>
      <c r="F87" s="425" t="s">
        <v>240</v>
      </c>
      <c r="G87" s="425" t="s">
        <v>2918</v>
      </c>
      <c r="H87" s="425" t="s">
        <v>11</v>
      </c>
      <c r="I87" s="425" t="s">
        <v>1005</v>
      </c>
      <c r="J87" t="s">
        <v>1</v>
      </c>
      <c r="K87" s="425" t="s">
        <v>2523</v>
      </c>
      <c r="L87" s="426" t="s">
        <v>1010</v>
      </c>
      <c r="M87" s="426" t="s">
        <v>1010</v>
      </c>
      <c r="N87" s="425" t="s">
        <v>114</v>
      </c>
      <c r="S87" t="s">
        <v>171</v>
      </c>
      <c r="AC87" t="s">
        <v>2</v>
      </c>
      <c r="AD87" s="74"/>
      <c r="AE87" s="668"/>
      <c r="AF87" s="668"/>
      <c r="AG87" s="668"/>
      <c r="AH87" s="668"/>
      <c r="AI87" s="668"/>
    </row>
    <row r="88" spans="1:35">
      <c r="D88" s="425" t="s">
        <v>76</v>
      </c>
      <c r="E88" s="425" t="s">
        <v>1753</v>
      </c>
      <c r="F88" s="425" t="s">
        <v>240</v>
      </c>
      <c r="G88" s="425" t="s">
        <v>2918</v>
      </c>
      <c r="H88" s="425" t="s">
        <v>11</v>
      </c>
      <c r="I88" s="425" t="s">
        <v>1005</v>
      </c>
      <c r="J88" t="s">
        <v>1</v>
      </c>
      <c r="K88" s="425" t="s">
        <v>2523</v>
      </c>
      <c r="L88" s="426" t="s">
        <v>1010</v>
      </c>
      <c r="M88" s="426" t="s">
        <v>1010</v>
      </c>
      <c r="N88" s="425" t="s">
        <v>114</v>
      </c>
      <c r="S88" t="s">
        <v>173</v>
      </c>
      <c r="AC88" t="s">
        <v>2</v>
      </c>
      <c r="AD88" s="74"/>
      <c r="AE88" s="668"/>
      <c r="AF88" s="668"/>
      <c r="AG88" s="668"/>
      <c r="AH88" s="668"/>
      <c r="AI88" s="668"/>
    </row>
    <row r="89" spans="1:35">
      <c r="D89" s="425" t="s">
        <v>165</v>
      </c>
      <c r="E89" s="425" t="s">
        <v>1753</v>
      </c>
      <c r="F89" s="425" t="s">
        <v>240</v>
      </c>
      <c r="G89" s="425" t="s">
        <v>2918</v>
      </c>
      <c r="H89" s="425" t="s">
        <v>11</v>
      </c>
      <c r="I89" s="425" t="s">
        <v>1005</v>
      </c>
      <c r="J89" t="s">
        <v>1</v>
      </c>
      <c r="K89" s="425" t="s">
        <v>2523</v>
      </c>
      <c r="L89" s="426" t="s">
        <v>1010</v>
      </c>
      <c r="M89" s="426" t="s">
        <v>1010</v>
      </c>
      <c r="N89" s="425" t="s">
        <v>114</v>
      </c>
      <c r="S89" t="s">
        <v>174</v>
      </c>
      <c r="AC89" t="s">
        <v>2</v>
      </c>
      <c r="AD89" s="74"/>
      <c r="AE89" s="668"/>
      <c r="AF89" s="668"/>
      <c r="AG89" s="668"/>
      <c r="AH89" s="668"/>
      <c r="AI89" s="668"/>
    </row>
    <row r="90" spans="1:35">
      <c r="D90" s="425" t="s">
        <v>1753</v>
      </c>
      <c r="E90" s="425" t="s">
        <v>1753</v>
      </c>
      <c r="F90" s="425" t="s">
        <v>240</v>
      </c>
      <c r="G90" s="425" t="s">
        <v>2918</v>
      </c>
      <c r="H90" s="425" t="s">
        <v>11</v>
      </c>
      <c r="I90" s="425" t="s">
        <v>1005</v>
      </c>
      <c r="J90" t="s">
        <v>1</v>
      </c>
      <c r="K90" s="425" t="s">
        <v>2523</v>
      </c>
      <c r="L90" s="426" t="s">
        <v>1010</v>
      </c>
      <c r="M90" s="426" t="s">
        <v>1010</v>
      </c>
      <c r="N90" s="425" t="s">
        <v>114</v>
      </c>
      <c r="S90" t="s">
        <v>172</v>
      </c>
      <c r="AC90" t="s">
        <v>2</v>
      </c>
      <c r="AD90" s="74"/>
      <c r="AE90" s="668"/>
      <c r="AF90" s="668"/>
      <c r="AG90" s="668"/>
      <c r="AH90" s="668"/>
      <c r="AI90" s="668"/>
    </row>
    <row r="91" spans="1:35">
      <c r="D91" s="425" t="s">
        <v>1753</v>
      </c>
      <c r="E91" s="425" t="s">
        <v>1753</v>
      </c>
      <c r="F91" s="425" t="s">
        <v>240</v>
      </c>
      <c r="G91" s="425" t="s">
        <v>2918</v>
      </c>
      <c r="H91" s="425" t="s">
        <v>11</v>
      </c>
      <c r="I91" s="425" t="s">
        <v>1005</v>
      </c>
      <c r="J91" t="s">
        <v>1</v>
      </c>
      <c r="K91" s="425" t="s">
        <v>2523</v>
      </c>
      <c r="L91" s="426" t="s">
        <v>1010</v>
      </c>
      <c r="M91" s="426" t="s">
        <v>1010</v>
      </c>
      <c r="N91" s="425" t="s">
        <v>114</v>
      </c>
      <c r="S91" t="s">
        <v>184</v>
      </c>
      <c r="AC91" t="s">
        <v>2</v>
      </c>
      <c r="AD91" s="74"/>
      <c r="AE91" s="668"/>
      <c r="AF91" s="668"/>
      <c r="AG91" s="668"/>
      <c r="AH91" s="668"/>
      <c r="AI91" s="668"/>
    </row>
    <row r="92" spans="1:35">
      <c r="D92" s="425" t="s">
        <v>1753</v>
      </c>
      <c r="E92" s="425" t="s">
        <v>1753</v>
      </c>
      <c r="F92" s="425" t="s">
        <v>240</v>
      </c>
      <c r="G92" s="425" t="s">
        <v>2918</v>
      </c>
      <c r="H92" s="425" t="s">
        <v>11</v>
      </c>
      <c r="I92" s="425" t="s">
        <v>1005</v>
      </c>
      <c r="J92" t="s">
        <v>1</v>
      </c>
      <c r="K92" s="425" t="s">
        <v>2523</v>
      </c>
      <c r="L92" s="426" t="s">
        <v>1010</v>
      </c>
      <c r="M92" s="426" t="s">
        <v>1010</v>
      </c>
      <c r="N92" s="425" t="s">
        <v>114</v>
      </c>
      <c r="S92" t="s">
        <v>185</v>
      </c>
      <c r="AC92" t="s">
        <v>2</v>
      </c>
      <c r="AD92" s="74"/>
      <c r="AE92" s="668"/>
      <c r="AF92" s="668"/>
      <c r="AG92" s="668"/>
      <c r="AH92" s="668"/>
      <c r="AI92" s="668"/>
    </row>
    <row r="93" spans="1:35">
      <c r="N93" s="425"/>
    </row>
    <row r="94" spans="1:35" s="1" customFormat="1" ht="13.8">
      <c r="A94" s="64"/>
      <c r="B94" s="72" t="s">
        <v>186</v>
      </c>
    </row>
    <row r="95" spans="1:35">
      <c r="N95" s="425"/>
    </row>
    <row r="96" spans="1:35">
      <c r="D96" s="425" t="s">
        <v>1753</v>
      </c>
      <c r="E96" s="425" t="s">
        <v>1753</v>
      </c>
      <c r="F96" s="425" t="s">
        <v>240</v>
      </c>
      <c r="G96" s="425" t="s">
        <v>2918</v>
      </c>
      <c r="H96" s="425" t="s">
        <v>11</v>
      </c>
      <c r="I96" s="425" t="s">
        <v>1005</v>
      </c>
      <c r="J96" t="s">
        <v>1</v>
      </c>
      <c r="K96" s="425" t="s">
        <v>2523</v>
      </c>
      <c r="L96" s="426" t="s">
        <v>1010</v>
      </c>
      <c r="M96" s="426" t="s">
        <v>1010</v>
      </c>
      <c r="N96" s="425" t="s">
        <v>115</v>
      </c>
      <c r="S96" t="s">
        <v>171</v>
      </c>
      <c r="AC96" t="s">
        <v>2</v>
      </c>
      <c r="AD96" s="74"/>
      <c r="AE96" s="668"/>
      <c r="AF96" s="668"/>
      <c r="AG96" s="668"/>
      <c r="AH96" s="668"/>
      <c r="AI96" s="668"/>
    </row>
    <row r="97" spans="1:35">
      <c r="D97" s="425" t="s">
        <v>76</v>
      </c>
      <c r="E97" s="425" t="s">
        <v>1753</v>
      </c>
      <c r="F97" s="425" t="s">
        <v>240</v>
      </c>
      <c r="G97" s="425" t="s">
        <v>2918</v>
      </c>
      <c r="H97" s="425" t="s">
        <v>11</v>
      </c>
      <c r="I97" s="425" t="s">
        <v>1005</v>
      </c>
      <c r="J97" t="s">
        <v>1</v>
      </c>
      <c r="K97" s="425" t="s">
        <v>2523</v>
      </c>
      <c r="L97" s="426" t="s">
        <v>1010</v>
      </c>
      <c r="M97" s="426" t="s">
        <v>1010</v>
      </c>
      <c r="N97" s="425" t="s">
        <v>115</v>
      </c>
      <c r="S97" t="s">
        <v>173</v>
      </c>
      <c r="AC97" t="s">
        <v>2</v>
      </c>
      <c r="AD97" s="74"/>
      <c r="AE97" s="668"/>
      <c r="AF97" s="668"/>
      <c r="AG97" s="668"/>
      <c r="AH97" s="668"/>
      <c r="AI97" s="668"/>
    </row>
    <row r="98" spans="1:35">
      <c r="D98" s="425" t="s">
        <v>165</v>
      </c>
      <c r="E98" s="425" t="s">
        <v>1753</v>
      </c>
      <c r="F98" s="425" t="s">
        <v>240</v>
      </c>
      <c r="G98" s="425" t="s">
        <v>2918</v>
      </c>
      <c r="H98" s="425" t="s">
        <v>11</v>
      </c>
      <c r="I98" s="425" t="s">
        <v>1005</v>
      </c>
      <c r="J98" t="s">
        <v>1</v>
      </c>
      <c r="K98" s="425" t="s">
        <v>2523</v>
      </c>
      <c r="L98" s="426" t="s">
        <v>1010</v>
      </c>
      <c r="M98" s="426" t="s">
        <v>1010</v>
      </c>
      <c r="N98" s="425" t="s">
        <v>115</v>
      </c>
      <c r="S98" t="s">
        <v>174</v>
      </c>
      <c r="AC98" t="s">
        <v>2</v>
      </c>
      <c r="AD98" s="74"/>
      <c r="AE98" s="668"/>
      <c r="AF98" s="668"/>
      <c r="AG98" s="668"/>
      <c r="AH98" s="668"/>
      <c r="AI98" s="668"/>
    </row>
    <row r="99" spans="1:35">
      <c r="D99" s="425" t="s">
        <v>1753</v>
      </c>
      <c r="E99" s="425" t="s">
        <v>1753</v>
      </c>
      <c r="F99" s="425" t="s">
        <v>240</v>
      </c>
      <c r="G99" s="425" t="s">
        <v>2918</v>
      </c>
      <c r="H99" s="425" t="s">
        <v>11</v>
      </c>
      <c r="I99" s="425" t="s">
        <v>1005</v>
      </c>
      <c r="J99" t="s">
        <v>1</v>
      </c>
      <c r="K99" s="425" t="s">
        <v>2523</v>
      </c>
      <c r="L99" s="426" t="s">
        <v>1010</v>
      </c>
      <c r="M99" s="426" t="s">
        <v>1010</v>
      </c>
      <c r="N99" s="425" t="s">
        <v>115</v>
      </c>
      <c r="S99" t="s">
        <v>172</v>
      </c>
      <c r="AC99" t="s">
        <v>2</v>
      </c>
      <c r="AD99" s="74"/>
      <c r="AE99" s="668"/>
      <c r="AF99" s="668"/>
      <c r="AG99" s="668"/>
      <c r="AH99" s="668"/>
      <c r="AI99" s="668"/>
    </row>
    <row r="100" spans="1:35">
      <c r="D100" s="425" t="s">
        <v>1753</v>
      </c>
      <c r="E100" s="425" t="s">
        <v>1753</v>
      </c>
      <c r="F100" s="425" t="s">
        <v>240</v>
      </c>
      <c r="G100" s="425" t="s">
        <v>2918</v>
      </c>
      <c r="H100" s="425" t="s">
        <v>11</v>
      </c>
      <c r="I100" s="425" t="s">
        <v>1005</v>
      </c>
      <c r="J100" t="s">
        <v>1</v>
      </c>
      <c r="K100" s="425" t="s">
        <v>2523</v>
      </c>
      <c r="L100" s="426" t="s">
        <v>1010</v>
      </c>
      <c r="M100" s="426" t="s">
        <v>1010</v>
      </c>
      <c r="N100" s="425" t="s">
        <v>115</v>
      </c>
      <c r="S100" t="s">
        <v>184</v>
      </c>
      <c r="AC100" t="s">
        <v>2</v>
      </c>
      <c r="AD100" s="74"/>
      <c r="AE100" s="668"/>
      <c r="AF100" s="668"/>
      <c r="AG100" s="668"/>
      <c r="AH100" s="668"/>
      <c r="AI100" s="668"/>
    </row>
    <row r="101" spans="1:35">
      <c r="D101" s="425" t="s">
        <v>1753</v>
      </c>
      <c r="E101" s="425" t="s">
        <v>1753</v>
      </c>
      <c r="F101" s="425" t="s">
        <v>240</v>
      </c>
      <c r="G101" s="425" t="s">
        <v>2918</v>
      </c>
      <c r="H101" s="425" t="s">
        <v>11</v>
      </c>
      <c r="I101" s="425" t="s">
        <v>1005</v>
      </c>
      <c r="J101" t="s">
        <v>1</v>
      </c>
      <c r="K101" s="425" t="s">
        <v>2523</v>
      </c>
      <c r="L101" s="426" t="s">
        <v>1010</v>
      </c>
      <c r="M101" s="426" t="s">
        <v>1010</v>
      </c>
      <c r="N101" s="425" t="s">
        <v>115</v>
      </c>
      <c r="S101" t="s">
        <v>185</v>
      </c>
      <c r="AC101" t="s">
        <v>2</v>
      </c>
      <c r="AD101" s="74"/>
      <c r="AE101" s="668"/>
      <c r="AF101" s="668"/>
      <c r="AG101" s="668"/>
      <c r="AH101" s="668"/>
      <c r="AI101" s="668"/>
    </row>
    <row r="102" spans="1:35">
      <c r="N102" s="425"/>
      <c r="AE102" s="71"/>
      <c r="AF102" s="71"/>
      <c r="AG102" s="71"/>
      <c r="AH102" s="71"/>
      <c r="AI102" s="71"/>
    </row>
    <row r="103" spans="1:35" s="1" customFormat="1" ht="13.8">
      <c r="A103" s="64"/>
      <c r="B103" s="72" t="s">
        <v>116</v>
      </c>
    </row>
    <row r="104" spans="1:35">
      <c r="N104" s="425"/>
    </row>
    <row r="105" spans="1:35">
      <c r="D105" s="425" t="s">
        <v>1753</v>
      </c>
      <c r="E105" s="425" t="s">
        <v>1753</v>
      </c>
      <c r="F105" s="425" t="s">
        <v>240</v>
      </c>
      <c r="G105" s="425" t="s">
        <v>2918</v>
      </c>
      <c r="H105" s="425" t="s">
        <v>11</v>
      </c>
      <c r="I105" s="425" t="s">
        <v>1005</v>
      </c>
      <c r="J105" t="s">
        <v>1</v>
      </c>
      <c r="K105" s="425" t="s">
        <v>2523</v>
      </c>
      <c r="L105" s="426" t="s">
        <v>1010</v>
      </c>
      <c r="M105" s="426" t="s">
        <v>1010</v>
      </c>
      <c r="N105" s="425" t="s">
        <v>116</v>
      </c>
      <c r="S105" t="s">
        <v>171</v>
      </c>
      <c r="AC105" t="s">
        <v>2</v>
      </c>
      <c r="AD105" s="74"/>
      <c r="AE105" s="668"/>
      <c r="AF105" s="668"/>
      <c r="AG105" s="668"/>
      <c r="AH105" s="668"/>
      <c r="AI105" s="668"/>
    </row>
    <row r="106" spans="1:35">
      <c r="D106" s="425" t="s">
        <v>76</v>
      </c>
      <c r="E106" s="425" t="s">
        <v>1753</v>
      </c>
      <c r="F106" s="425" t="s">
        <v>240</v>
      </c>
      <c r="G106" s="425" t="s">
        <v>2918</v>
      </c>
      <c r="H106" s="425" t="s">
        <v>11</v>
      </c>
      <c r="I106" s="425" t="s">
        <v>1005</v>
      </c>
      <c r="J106" t="s">
        <v>1</v>
      </c>
      <c r="K106" s="425" t="s">
        <v>2523</v>
      </c>
      <c r="L106" s="426" t="s">
        <v>1010</v>
      </c>
      <c r="M106" s="426" t="s">
        <v>1010</v>
      </c>
      <c r="N106" s="425" t="s">
        <v>116</v>
      </c>
      <c r="S106" t="s">
        <v>173</v>
      </c>
      <c r="AC106" t="s">
        <v>2</v>
      </c>
      <c r="AD106" s="74"/>
      <c r="AE106" s="668"/>
      <c r="AF106" s="668"/>
      <c r="AG106" s="668"/>
      <c r="AH106" s="668"/>
      <c r="AI106" s="668"/>
    </row>
    <row r="107" spans="1:35">
      <c r="D107" s="425" t="s">
        <v>165</v>
      </c>
      <c r="E107" s="425" t="s">
        <v>1753</v>
      </c>
      <c r="F107" s="425" t="s">
        <v>240</v>
      </c>
      <c r="G107" s="425" t="s">
        <v>2918</v>
      </c>
      <c r="H107" s="425" t="s">
        <v>11</v>
      </c>
      <c r="I107" s="425" t="s">
        <v>1005</v>
      </c>
      <c r="J107" t="s">
        <v>1</v>
      </c>
      <c r="K107" s="425" t="s">
        <v>2523</v>
      </c>
      <c r="L107" s="426" t="s">
        <v>1010</v>
      </c>
      <c r="M107" s="426" t="s">
        <v>1010</v>
      </c>
      <c r="N107" s="425" t="s">
        <v>116</v>
      </c>
      <c r="S107" t="s">
        <v>174</v>
      </c>
      <c r="AC107" t="s">
        <v>2</v>
      </c>
      <c r="AD107" s="74"/>
      <c r="AE107" s="668"/>
      <c r="AF107" s="668"/>
      <c r="AG107" s="668"/>
      <c r="AH107" s="668"/>
      <c r="AI107" s="668"/>
    </row>
    <row r="108" spans="1:35">
      <c r="D108" s="425" t="s">
        <v>1753</v>
      </c>
      <c r="E108" s="425" t="s">
        <v>1753</v>
      </c>
      <c r="F108" s="425" t="s">
        <v>240</v>
      </c>
      <c r="G108" s="425" t="s">
        <v>2918</v>
      </c>
      <c r="H108" s="425" t="s">
        <v>11</v>
      </c>
      <c r="I108" s="425" t="s">
        <v>1005</v>
      </c>
      <c r="J108" t="s">
        <v>1</v>
      </c>
      <c r="K108" s="425" t="s">
        <v>2523</v>
      </c>
      <c r="L108" s="426" t="s">
        <v>1010</v>
      </c>
      <c r="M108" s="426" t="s">
        <v>1010</v>
      </c>
      <c r="N108" s="425" t="s">
        <v>116</v>
      </c>
      <c r="S108" t="s">
        <v>172</v>
      </c>
      <c r="AC108" t="s">
        <v>2</v>
      </c>
      <c r="AD108" s="74"/>
      <c r="AE108" s="668"/>
      <c r="AF108" s="668"/>
      <c r="AG108" s="668"/>
      <c r="AH108" s="668"/>
      <c r="AI108" s="668"/>
    </row>
    <row r="109" spans="1:35">
      <c r="D109" s="425" t="s">
        <v>1753</v>
      </c>
      <c r="E109" s="425" t="s">
        <v>1753</v>
      </c>
      <c r="F109" s="425" t="s">
        <v>240</v>
      </c>
      <c r="G109" s="425" t="s">
        <v>2918</v>
      </c>
      <c r="H109" s="425" t="s">
        <v>11</v>
      </c>
      <c r="I109" s="425" t="s">
        <v>1005</v>
      </c>
      <c r="J109" t="s">
        <v>1</v>
      </c>
      <c r="K109" s="425" t="s">
        <v>2523</v>
      </c>
      <c r="L109" s="426" t="s">
        <v>1010</v>
      </c>
      <c r="M109" s="426" t="s">
        <v>1010</v>
      </c>
      <c r="N109" s="425" t="s">
        <v>116</v>
      </c>
      <c r="S109" t="s">
        <v>184</v>
      </c>
      <c r="AC109" t="s">
        <v>2</v>
      </c>
      <c r="AD109" s="74"/>
      <c r="AE109" s="668"/>
      <c r="AF109" s="668"/>
      <c r="AG109" s="668"/>
      <c r="AH109" s="668"/>
      <c r="AI109" s="668"/>
    </row>
    <row r="110" spans="1:35">
      <c r="D110" s="425" t="s">
        <v>1753</v>
      </c>
      <c r="E110" s="425" t="s">
        <v>1753</v>
      </c>
      <c r="F110" s="425" t="s">
        <v>240</v>
      </c>
      <c r="G110" s="425" t="s">
        <v>2918</v>
      </c>
      <c r="H110" s="425" t="s">
        <v>11</v>
      </c>
      <c r="I110" s="425" t="s">
        <v>1005</v>
      </c>
      <c r="J110" t="s">
        <v>1</v>
      </c>
      <c r="K110" s="425" t="s">
        <v>2523</v>
      </c>
      <c r="L110" s="426" t="s">
        <v>1010</v>
      </c>
      <c r="M110" s="426" t="s">
        <v>1010</v>
      </c>
      <c r="N110" s="425" t="s">
        <v>116</v>
      </c>
      <c r="S110" t="s">
        <v>185</v>
      </c>
      <c r="AC110" t="s">
        <v>2</v>
      </c>
      <c r="AD110" s="74"/>
      <c r="AE110" s="668"/>
      <c r="AF110" s="668"/>
      <c r="AG110" s="668"/>
      <c r="AH110" s="668"/>
      <c r="AI110" s="668"/>
    </row>
    <row r="111" spans="1:35">
      <c r="N111" s="425"/>
    </row>
    <row r="112" spans="1:35" s="1" customFormat="1" ht="13.8">
      <c r="A112" s="64"/>
      <c r="B112" s="72" t="s">
        <v>117</v>
      </c>
    </row>
    <row r="113" spans="1:35">
      <c r="N113" s="425"/>
    </row>
    <row r="114" spans="1:35">
      <c r="D114" s="425" t="s">
        <v>1753</v>
      </c>
      <c r="E114" s="425" t="s">
        <v>1753</v>
      </c>
      <c r="F114" s="425" t="s">
        <v>240</v>
      </c>
      <c r="G114" s="425" t="s">
        <v>2918</v>
      </c>
      <c r="H114" s="425" t="s">
        <v>11</v>
      </c>
      <c r="I114" s="425" t="s">
        <v>1005</v>
      </c>
      <c r="J114" t="s">
        <v>1</v>
      </c>
      <c r="K114" s="425" t="s">
        <v>2523</v>
      </c>
      <c r="L114" s="426" t="s">
        <v>1010</v>
      </c>
      <c r="M114" s="426" t="s">
        <v>1010</v>
      </c>
      <c r="N114" s="425" t="s">
        <v>117</v>
      </c>
      <c r="S114" t="s">
        <v>171</v>
      </c>
      <c r="AC114" t="s">
        <v>2</v>
      </c>
      <c r="AD114" s="74"/>
      <c r="AE114" s="668"/>
      <c r="AF114" s="668"/>
      <c r="AG114" s="668"/>
      <c r="AH114" s="668"/>
      <c r="AI114" s="668"/>
    </row>
    <row r="115" spans="1:35">
      <c r="D115" s="425" t="s">
        <v>76</v>
      </c>
      <c r="E115" s="425" t="s">
        <v>1753</v>
      </c>
      <c r="F115" s="425" t="s">
        <v>240</v>
      </c>
      <c r="G115" s="425" t="s">
        <v>2918</v>
      </c>
      <c r="H115" s="425" t="s">
        <v>11</v>
      </c>
      <c r="I115" s="425" t="s">
        <v>1005</v>
      </c>
      <c r="J115" t="s">
        <v>1</v>
      </c>
      <c r="K115" s="425" t="s">
        <v>2523</v>
      </c>
      <c r="L115" s="426" t="s">
        <v>1010</v>
      </c>
      <c r="M115" s="426" t="s">
        <v>1010</v>
      </c>
      <c r="N115" s="425" t="s">
        <v>117</v>
      </c>
      <c r="S115" t="s">
        <v>173</v>
      </c>
      <c r="AC115" t="s">
        <v>2</v>
      </c>
      <c r="AD115" s="74"/>
      <c r="AE115" s="668"/>
      <c r="AF115" s="668"/>
      <c r="AG115" s="668"/>
      <c r="AH115" s="668"/>
      <c r="AI115" s="668"/>
    </row>
    <row r="116" spans="1:35">
      <c r="D116" s="425" t="s">
        <v>165</v>
      </c>
      <c r="E116" s="425" t="s">
        <v>1753</v>
      </c>
      <c r="F116" s="425" t="s">
        <v>240</v>
      </c>
      <c r="G116" s="425" t="s">
        <v>2918</v>
      </c>
      <c r="H116" s="425" t="s">
        <v>11</v>
      </c>
      <c r="I116" s="425" t="s">
        <v>1005</v>
      </c>
      <c r="J116" t="s">
        <v>1</v>
      </c>
      <c r="K116" s="425" t="s">
        <v>2523</v>
      </c>
      <c r="L116" s="426" t="s">
        <v>1010</v>
      </c>
      <c r="M116" s="426" t="s">
        <v>1010</v>
      </c>
      <c r="N116" s="425" t="s">
        <v>117</v>
      </c>
      <c r="S116" t="s">
        <v>174</v>
      </c>
      <c r="AC116" t="s">
        <v>2</v>
      </c>
      <c r="AD116" s="74"/>
      <c r="AE116" s="668"/>
      <c r="AF116" s="668"/>
      <c r="AG116" s="668"/>
      <c r="AH116" s="668"/>
      <c r="AI116" s="668"/>
    </row>
    <row r="117" spans="1:35">
      <c r="D117" s="425" t="s">
        <v>1753</v>
      </c>
      <c r="E117" s="425" t="s">
        <v>1753</v>
      </c>
      <c r="F117" s="425" t="s">
        <v>240</v>
      </c>
      <c r="G117" s="425" t="s">
        <v>2918</v>
      </c>
      <c r="H117" s="425" t="s">
        <v>11</v>
      </c>
      <c r="I117" s="425" t="s">
        <v>1005</v>
      </c>
      <c r="J117" t="s">
        <v>1</v>
      </c>
      <c r="K117" s="425" t="s">
        <v>2523</v>
      </c>
      <c r="L117" s="426" t="s">
        <v>1010</v>
      </c>
      <c r="M117" s="426" t="s">
        <v>1010</v>
      </c>
      <c r="N117" s="425" t="s">
        <v>117</v>
      </c>
      <c r="S117" t="s">
        <v>172</v>
      </c>
      <c r="AC117" t="s">
        <v>2</v>
      </c>
      <c r="AD117" s="74"/>
      <c r="AE117" s="668"/>
      <c r="AF117" s="668"/>
      <c r="AG117" s="668"/>
      <c r="AH117" s="668"/>
      <c r="AI117" s="668"/>
    </row>
    <row r="118" spans="1:35">
      <c r="D118" s="425" t="s">
        <v>1753</v>
      </c>
      <c r="E118" s="425" t="s">
        <v>1753</v>
      </c>
      <c r="F118" s="425" t="s">
        <v>240</v>
      </c>
      <c r="G118" s="425" t="s">
        <v>2918</v>
      </c>
      <c r="H118" s="425" t="s">
        <v>11</v>
      </c>
      <c r="I118" s="425" t="s">
        <v>1005</v>
      </c>
      <c r="J118" t="s">
        <v>1</v>
      </c>
      <c r="K118" s="425" t="s">
        <v>2523</v>
      </c>
      <c r="L118" s="426" t="s">
        <v>1010</v>
      </c>
      <c r="M118" s="426" t="s">
        <v>1010</v>
      </c>
      <c r="N118" s="425" t="s">
        <v>117</v>
      </c>
      <c r="S118" t="s">
        <v>184</v>
      </c>
      <c r="AC118" t="s">
        <v>2</v>
      </c>
      <c r="AD118" s="74"/>
      <c r="AE118" s="668"/>
      <c r="AF118" s="668"/>
      <c r="AG118" s="668"/>
      <c r="AH118" s="668"/>
      <c r="AI118" s="668"/>
    </row>
    <row r="119" spans="1:35">
      <c r="D119" s="425" t="s">
        <v>1753</v>
      </c>
      <c r="E119" s="425" t="s">
        <v>1753</v>
      </c>
      <c r="F119" s="425" t="s">
        <v>240</v>
      </c>
      <c r="G119" s="425" t="s">
        <v>2918</v>
      </c>
      <c r="H119" s="425" t="s">
        <v>11</v>
      </c>
      <c r="I119" s="425" t="s">
        <v>1005</v>
      </c>
      <c r="J119" t="s">
        <v>1</v>
      </c>
      <c r="K119" s="425" t="s">
        <v>2523</v>
      </c>
      <c r="L119" s="426" t="s">
        <v>1010</v>
      </c>
      <c r="M119" s="426" t="s">
        <v>1010</v>
      </c>
      <c r="N119" s="425" t="s">
        <v>117</v>
      </c>
      <c r="S119" t="s">
        <v>185</v>
      </c>
      <c r="AC119" t="s">
        <v>2</v>
      </c>
      <c r="AD119" s="74"/>
      <c r="AE119" s="668"/>
      <c r="AF119" s="668"/>
      <c r="AG119" s="668"/>
      <c r="AH119" s="668"/>
      <c r="AI119" s="668"/>
    </row>
    <row r="120" spans="1:35">
      <c r="N120" s="425"/>
    </row>
    <row r="121" spans="1:35" s="1" customFormat="1" ht="13.8">
      <c r="A121" s="64"/>
      <c r="B121" s="72" t="s">
        <v>118</v>
      </c>
    </row>
    <row r="122" spans="1:35">
      <c r="N122" s="425"/>
    </row>
    <row r="123" spans="1:35">
      <c r="D123" s="425" t="s">
        <v>1753</v>
      </c>
      <c r="E123" s="425" t="s">
        <v>1753</v>
      </c>
      <c r="F123" s="425" t="s">
        <v>240</v>
      </c>
      <c r="G123" s="425" t="s">
        <v>2918</v>
      </c>
      <c r="H123" s="425" t="s">
        <v>11</v>
      </c>
      <c r="I123" s="425" t="s">
        <v>1005</v>
      </c>
      <c r="J123" t="s">
        <v>1</v>
      </c>
      <c r="K123" s="425" t="s">
        <v>2523</v>
      </c>
      <c r="L123" s="426" t="s">
        <v>1010</v>
      </c>
      <c r="M123" s="426" t="s">
        <v>1010</v>
      </c>
      <c r="N123" s="425" t="s">
        <v>118</v>
      </c>
      <c r="S123" t="s">
        <v>171</v>
      </c>
      <c r="AC123" t="s">
        <v>2</v>
      </c>
      <c r="AD123" s="74"/>
      <c r="AE123" s="668"/>
      <c r="AF123" s="668"/>
      <c r="AG123" s="668"/>
      <c r="AH123" s="668"/>
      <c r="AI123" s="668"/>
    </row>
    <row r="124" spans="1:35">
      <c r="D124" t="s">
        <v>76</v>
      </c>
      <c r="E124" s="425" t="s">
        <v>1753</v>
      </c>
      <c r="F124" s="425" t="s">
        <v>240</v>
      </c>
      <c r="G124" s="425" t="s">
        <v>2918</v>
      </c>
      <c r="H124" s="425" t="s">
        <v>11</v>
      </c>
      <c r="I124" s="425" t="s">
        <v>1005</v>
      </c>
      <c r="J124" t="s">
        <v>1</v>
      </c>
      <c r="K124" s="425" t="s">
        <v>2523</v>
      </c>
      <c r="L124" s="426" t="s">
        <v>1010</v>
      </c>
      <c r="M124" s="426" t="s">
        <v>1010</v>
      </c>
      <c r="N124" s="425" t="s">
        <v>118</v>
      </c>
      <c r="S124" t="s">
        <v>173</v>
      </c>
      <c r="AC124" t="s">
        <v>2</v>
      </c>
      <c r="AD124" s="74"/>
      <c r="AE124" s="668"/>
      <c r="AF124" s="668"/>
      <c r="AG124" s="668"/>
      <c r="AH124" s="668"/>
      <c r="AI124" s="668"/>
    </row>
    <row r="125" spans="1:35">
      <c r="D125" t="s">
        <v>165</v>
      </c>
      <c r="E125" s="425" t="s">
        <v>1753</v>
      </c>
      <c r="F125" s="425" t="s">
        <v>240</v>
      </c>
      <c r="G125" s="425" t="s">
        <v>2918</v>
      </c>
      <c r="H125" s="425" t="s">
        <v>11</v>
      </c>
      <c r="I125" s="425" t="s">
        <v>1005</v>
      </c>
      <c r="J125" t="s">
        <v>1</v>
      </c>
      <c r="K125" s="425" t="s">
        <v>2523</v>
      </c>
      <c r="L125" s="426" t="s">
        <v>1010</v>
      </c>
      <c r="M125" s="426" t="s">
        <v>1010</v>
      </c>
      <c r="N125" s="425" t="s">
        <v>118</v>
      </c>
      <c r="S125" t="s">
        <v>174</v>
      </c>
      <c r="AC125" t="s">
        <v>2</v>
      </c>
      <c r="AD125" s="74"/>
      <c r="AE125" s="668"/>
      <c r="AF125" s="668"/>
      <c r="AG125" s="668"/>
      <c r="AH125" s="668"/>
      <c r="AI125" s="668"/>
    </row>
    <row r="126" spans="1:35">
      <c r="D126" s="425" t="s">
        <v>1753</v>
      </c>
      <c r="E126" s="425" t="s">
        <v>1753</v>
      </c>
      <c r="F126" s="425" t="s">
        <v>240</v>
      </c>
      <c r="G126" s="425" t="s">
        <v>2918</v>
      </c>
      <c r="H126" s="425" t="s">
        <v>11</v>
      </c>
      <c r="I126" s="425" t="s">
        <v>1005</v>
      </c>
      <c r="J126" t="s">
        <v>1</v>
      </c>
      <c r="K126" s="425" t="s">
        <v>2523</v>
      </c>
      <c r="L126" s="426" t="s">
        <v>1010</v>
      </c>
      <c r="M126" s="426" t="s">
        <v>1010</v>
      </c>
      <c r="N126" s="425" t="s">
        <v>118</v>
      </c>
      <c r="S126" t="s">
        <v>172</v>
      </c>
      <c r="AC126" t="s">
        <v>2</v>
      </c>
      <c r="AD126" s="74"/>
      <c r="AE126" s="668"/>
      <c r="AF126" s="668"/>
      <c r="AG126" s="668"/>
      <c r="AH126" s="668"/>
      <c r="AI126" s="668"/>
    </row>
    <row r="127" spans="1:35">
      <c r="D127" s="425" t="s">
        <v>1753</v>
      </c>
      <c r="E127" s="425" t="s">
        <v>1753</v>
      </c>
      <c r="F127" s="425" t="s">
        <v>240</v>
      </c>
      <c r="G127" s="425" t="s">
        <v>2918</v>
      </c>
      <c r="H127" s="425" t="s">
        <v>11</v>
      </c>
      <c r="I127" s="425" t="s">
        <v>1005</v>
      </c>
      <c r="J127" t="s">
        <v>1</v>
      </c>
      <c r="K127" s="425" t="s">
        <v>2523</v>
      </c>
      <c r="L127" s="426" t="s">
        <v>1010</v>
      </c>
      <c r="M127" s="426" t="s">
        <v>1010</v>
      </c>
      <c r="N127" s="425" t="s">
        <v>118</v>
      </c>
      <c r="S127" t="s">
        <v>184</v>
      </c>
      <c r="AC127" t="s">
        <v>2</v>
      </c>
      <c r="AD127" s="74"/>
      <c r="AE127" s="668"/>
      <c r="AF127" s="668"/>
      <c r="AG127" s="668"/>
      <c r="AH127" s="668"/>
      <c r="AI127" s="668"/>
    </row>
    <row r="128" spans="1:35">
      <c r="D128" s="425" t="s">
        <v>1753</v>
      </c>
      <c r="E128" s="425" t="s">
        <v>1753</v>
      </c>
      <c r="F128" s="425" t="s">
        <v>240</v>
      </c>
      <c r="G128" s="425" t="s">
        <v>2918</v>
      </c>
      <c r="H128" s="425" t="s">
        <v>11</v>
      </c>
      <c r="I128" s="425" t="s">
        <v>1005</v>
      </c>
      <c r="J128" t="s">
        <v>1</v>
      </c>
      <c r="K128" s="425" t="s">
        <v>2523</v>
      </c>
      <c r="L128" s="426" t="s">
        <v>1010</v>
      </c>
      <c r="M128" s="426" t="s">
        <v>1010</v>
      </c>
      <c r="N128" s="425" t="s">
        <v>118</v>
      </c>
      <c r="S128" t="s">
        <v>185</v>
      </c>
      <c r="AC128" t="s">
        <v>2</v>
      </c>
      <c r="AD128" s="74"/>
      <c r="AE128" s="668"/>
      <c r="AF128" s="668"/>
      <c r="AG128" s="668"/>
      <c r="AH128" s="668"/>
      <c r="AI128" s="668"/>
    </row>
    <row r="130" spans="1:35" s="1" customFormat="1" ht="13.8">
      <c r="A130" s="64"/>
      <c r="B130" s="72" t="s">
        <v>3036</v>
      </c>
    </row>
    <row r="131" spans="1:35" s="425" customFormat="1"/>
    <row r="132" spans="1:35" s="425" customFormat="1">
      <c r="D132" s="425" t="s">
        <v>1753</v>
      </c>
      <c r="E132" s="425" t="s">
        <v>1753</v>
      </c>
      <c r="F132" s="425" t="s">
        <v>240</v>
      </c>
      <c r="G132" s="425" t="s">
        <v>2918</v>
      </c>
      <c r="H132" s="425" t="s">
        <v>11</v>
      </c>
      <c r="I132" s="425" t="s">
        <v>1005</v>
      </c>
      <c r="J132" s="425" t="s">
        <v>1</v>
      </c>
      <c r="K132" s="425" t="s">
        <v>2523</v>
      </c>
      <c r="L132" s="426" t="s">
        <v>1010</v>
      </c>
      <c r="M132" s="426" t="s">
        <v>1010</v>
      </c>
      <c r="N132" s="425" t="s">
        <v>3036</v>
      </c>
      <c r="S132" s="425" t="s">
        <v>171</v>
      </c>
      <c r="AC132" s="425" t="s">
        <v>2</v>
      </c>
      <c r="AD132" s="74"/>
      <c r="AE132" s="668"/>
      <c r="AF132" s="668"/>
      <c r="AG132" s="668"/>
      <c r="AH132" s="668"/>
      <c r="AI132" s="668"/>
    </row>
    <row r="133" spans="1:35" s="425" customFormat="1">
      <c r="D133" s="425" t="s">
        <v>76</v>
      </c>
      <c r="E133" s="425" t="s">
        <v>1753</v>
      </c>
      <c r="F133" s="425" t="s">
        <v>240</v>
      </c>
      <c r="G133" s="425" t="s">
        <v>2918</v>
      </c>
      <c r="H133" s="425" t="s">
        <v>11</v>
      </c>
      <c r="I133" s="425" t="s">
        <v>1005</v>
      </c>
      <c r="J133" s="425" t="s">
        <v>1</v>
      </c>
      <c r="K133" s="425" t="s">
        <v>2523</v>
      </c>
      <c r="L133" s="426" t="s">
        <v>1010</v>
      </c>
      <c r="M133" s="426" t="s">
        <v>1010</v>
      </c>
      <c r="N133" s="425" t="s">
        <v>3036</v>
      </c>
      <c r="S133" s="425" t="s">
        <v>173</v>
      </c>
      <c r="AC133" s="425" t="s">
        <v>2</v>
      </c>
      <c r="AD133" s="74"/>
      <c r="AE133" s="668"/>
      <c r="AF133" s="668"/>
      <c r="AG133" s="668"/>
      <c r="AH133" s="668"/>
      <c r="AI133" s="668"/>
    </row>
    <row r="134" spans="1:35" s="425" customFormat="1">
      <c r="D134" s="425" t="s">
        <v>165</v>
      </c>
      <c r="E134" s="425" t="s">
        <v>1753</v>
      </c>
      <c r="F134" s="425" t="s">
        <v>240</v>
      </c>
      <c r="G134" s="425" t="s">
        <v>2918</v>
      </c>
      <c r="H134" s="425" t="s">
        <v>11</v>
      </c>
      <c r="I134" s="425" t="s">
        <v>1005</v>
      </c>
      <c r="J134" s="425" t="s">
        <v>1</v>
      </c>
      <c r="K134" s="425" t="s">
        <v>2523</v>
      </c>
      <c r="L134" s="426" t="s">
        <v>1010</v>
      </c>
      <c r="M134" s="426" t="s">
        <v>1010</v>
      </c>
      <c r="N134" s="425" t="s">
        <v>3036</v>
      </c>
      <c r="S134" s="425" t="s">
        <v>174</v>
      </c>
      <c r="AC134" s="425" t="s">
        <v>2</v>
      </c>
      <c r="AD134" s="74"/>
      <c r="AE134" s="668"/>
      <c r="AF134" s="668"/>
      <c r="AG134" s="668"/>
      <c r="AH134" s="668"/>
      <c r="AI134" s="668"/>
    </row>
    <row r="135" spans="1:35" s="425" customFormat="1">
      <c r="D135" s="425" t="s">
        <v>1753</v>
      </c>
      <c r="E135" s="425" t="s">
        <v>1753</v>
      </c>
      <c r="F135" s="425" t="s">
        <v>240</v>
      </c>
      <c r="G135" s="425" t="s">
        <v>2918</v>
      </c>
      <c r="H135" s="425" t="s">
        <v>11</v>
      </c>
      <c r="I135" s="425" t="s">
        <v>1005</v>
      </c>
      <c r="J135" s="425" t="s">
        <v>1</v>
      </c>
      <c r="K135" s="425" t="s">
        <v>2523</v>
      </c>
      <c r="L135" s="426" t="s">
        <v>1010</v>
      </c>
      <c r="M135" s="426" t="s">
        <v>1010</v>
      </c>
      <c r="N135" s="425" t="s">
        <v>3036</v>
      </c>
      <c r="S135" s="425" t="s">
        <v>172</v>
      </c>
      <c r="AC135" s="425" t="s">
        <v>2</v>
      </c>
      <c r="AD135" s="74"/>
      <c r="AE135" s="668"/>
      <c r="AF135" s="668"/>
      <c r="AG135" s="668"/>
      <c r="AH135" s="668"/>
      <c r="AI135" s="668"/>
    </row>
    <row r="136" spans="1:35" s="425" customFormat="1">
      <c r="D136" s="425" t="s">
        <v>1753</v>
      </c>
      <c r="E136" s="425" t="s">
        <v>1753</v>
      </c>
      <c r="F136" s="425" t="s">
        <v>240</v>
      </c>
      <c r="G136" s="425" t="s">
        <v>2918</v>
      </c>
      <c r="H136" s="425" t="s">
        <v>11</v>
      </c>
      <c r="I136" s="425" t="s">
        <v>1005</v>
      </c>
      <c r="J136" s="425" t="s">
        <v>1</v>
      </c>
      <c r="K136" s="425" t="s">
        <v>2523</v>
      </c>
      <c r="L136" s="426" t="s">
        <v>1010</v>
      </c>
      <c r="M136" s="426" t="s">
        <v>1010</v>
      </c>
      <c r="N136" s="425" t="s">
        <v>3036</v>
      </c>
      <c r="S136" s="425" t="s">
        <v>184</v>
      </c>
      <c r="AC136" s="425" t="s">
        <v>2</v>
      </c>
      <c r="AD136" s="74"/>
      <c r="AE136" s="668"/>
      <c r="AF136" s="668"/>
      <c r="AG136" s="668"/>
      <c r="AH136" s="668"/>
      <c r="AI136" s="668"/>
    </row>
    <row r="137" spans="1:35" s="425" customFormat="1">
      <c r="D137" s="425" t="s">
        <v>1753</v>
      </c>
      <c r="E137" s="425" t="s">
        <v>1753</v>
      </c>
      <c r="F137" s="425" t="s">
        <v>240</v>
      </c>
      <c r="G137" s="425" t="s">
        <v>2918</v>
      </c>
      <c r="H137" s="425" t="s">
        <v>11</v>
      </c>
      <c r="I137" s="425" t="s">
        <v>1005</v>
      </c>
      <c r="J137" s="425" t="s">
        <v>1</v>
      </c>
      <c r="K137" s="425" t="s">
        <v>2523</v>
      </c>
      <c r="L137" s="426" t="s">
        <v>1010</v>
      </c>
      <c r="M137" s="426" t="s">
        <v>1010</v>
      </c>
      <c r="N137" s="425" t="s">
        <v>3036</v>
      </c>
      <c r="S137" s="425" t="s">
        <v>185</v>
      </c>
      <c r="AC137" s="425" t="s">
        <v>2</v>
      </c>
      <c r="AD137" s="74"/>
      <c r="AE137" s="668"/>
      <c r="AF137" s="668"/>
      <c r="AG137" s="668"/>
      <c r="AH137" s="668"/>
      <c r="AI137" s="668"/>
    </row>
    <row r="138" spans="1:35" s="425" customFormat="1"/>
    <row r="139" spans="1:35" s="68" customFormat="1" ht="18">
      <c r="A139"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70" id="{E842551D-BC8A-4232-8EFF-C485A0E2235A}">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69" id="{E0142670-7676-4766-A3E1-3EF21E741C74}">
            <xm:f>'1.5 Universal Data'!$C$8&lt;$AF$7</xm:f>
            <x14:dxf>
              <fill>
                <patternFill patternType="lightUp">
                  <bgColor theme="0"/>
                </patternFill>
              </fill>
            </x14:dxf>
          </x14:cfRule>
          <xm:sqref>AF13:AF18</xm:sqref>
        </x14:conditionalFormatting>
        <x14:conditionalFormatting xmlns:xm="http://schemas.microsoft.com/office/excel/2006/main">
          <x14:cfRule type="expression" priority="68"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67" id="{69E13AE1-6DA8-4AD9-9264-93BF9F625504}">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66" id="{0B40DFB2-D13F-47A3-A759-EA3A9C350747}">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65" id="{B4125BCA-082E-4448-8C02-72DA933F733D}">
            <xm:f>'1.5 Universal Data'!$C$8&lt;$AE$7</xm:f>
            <x14:dxf>
              <fill>
                <patternFill patternType="lightUp">
                  <bgColor theme="0"/>
                </patternFill>
              </fill>
            </x14:dxf>
          </x14:cfRule>
          <xm:sqref>AE22:AE27</xm:sqref>
        </x14:conditionalFormatting>
        <x14:conditionalFormatting xmlns:xm="http://schemas.microsoft.com/office/excel/2006/main">
          <x14:cfRule type="expression" priority="64" id="{6AB7B9EE-84C4-423A-9DD7-CE8D977200B7}">
            <xm:f>'1.5 Universal Data'!$C$8&lt;$AF$7</xm:f>
            <x14:dxf>
              <fill>
                <patternFill patternType="lightUp">
                  <bgColor theme="0"/>
                </patternFill>
              </fill>
            </x14:dxf>
          </x14:cfRule>
          <xm:sqref>AF22:AF27</xm:sqref>
        </x14:conditionalFormatting>
        <x14:conditionalFormatting xmlns:xm="http://schemas.microsoft.com/office/excel/2006/main">
          <x14:cfRule type="expression" priority="63"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2" id="{6C22293D-B760-4858-8094-139F87A75791}">
            <xm:f>'1.5 Universal Data'!$C$8&lt;$AH$7</xm:f>
            <x14:dxf>
              <fill>
                <patternFill patternType="lightUp">
                  <bgColor theme="0"/>
                </patternFill>
              </fill>
            </x14:dxf>
          </x14:cfRule>
          <xm:sqref>AH22:AH27</xm:sqref>
        </x14:conditionalFormatting>
        <x14:conditionalFormatting xmlns:xm="http://schemas.microsoft.com/office/excel/2006/main">
          <x14:cfRule type="expression" priority="61" id="{D3147DBA-022F-4BD5-A8C5-4F6C489AE09E}">
            <xm:f>'1.5 Universal Data'!$C$8&lt;$AI$7</xm:f>
            <x14:dxf>
              <fill>
                <patternFill patternType="lightUp">
                  <bgColor theme="0"/>
                </patternFill>
              </fill>
            </x14:dxf>
          </x14:cfRule>
          <xm:sqref>AI22:AI27</xm:sqref>
        </x14:conditionalFormatting>
        <x14:conditionalFormatting xmlns:xm="http://schemas.microsoft.com/office/excel/2006/main">
          <x14:cfRule type="expression" priority="60" id="{95627BD1-A0A5-4211-A7EB-9D03A647EC81}">
            <xm:f>'1.5 Universal Data'!$C$8&lt;$AE$7</xm:f>
            <x14:dxf>
              <fill>
                <patternFill patternType="lightUp">
                  <bgColor theme="0"/>
                </patternFill>
              </fill>
            </x14:dxf>
          </x14:cfRule>
          <xm:sqref>AE31:AE36</xm:sqref>
        </x14:conditionalFormatting>
        <x14:conditionalFormatting xmlns:xm="http://schemas.microsoft.com/office/excel/2006/main">
          <x14:cfRule type="expression" priority="59" id="{84B69085-5D57-4CBD-A173-19663E32612A}">
            <xm:f>'1.5 Universal Data'!$C$8&lt;$AF$7</xm:f>
            <x14:dxf>
              <fill>
                <patternFill patternType="lightUp">
                  <bgColor theme="0"/>
                </patternFill>
              </fill>
            </x14:dxf>
          </x14:cfRule>
          <xm:sqref>AF31:AF36</xm:sqref>
        </x14:conditionalFormatting>
        <x14:conditionalFormatting xmlns:xm="http://schemas.microsoft.com/office/excel/2006/main">
          <x14:cfRule type="expression" priority="58"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57" id="{3C3463AF-5228-4DC4-86E8-6985207DB8A5}">
            <xm:f>'1.5 Universal Data'!$C$8&lt;$AH$7</xm:f>
            <x14:dxf>
              <fill>
                <patternFill patternType="lightUp">
                  <bgColor theme="0"/>
                </patternFill>
              </fill>
            </x14:dxf>
          </x14:cfRule>
          <xm:sqref>AH31:AH36</xm:sqref>
        </x14:conditionalFormatting>
        <x14:conditionalFormatting xmlns:xm="http://schemas.microsoft.com/office/excel/2006/main">
          <x14:cfRule type="expression" priority="56" id="{90D6134C-DDEE-47FA-A909-3D64F746ED38}">
            <xm:f>'1.5 Universal Data'!$C$8&lt;$AI$7</xm:f>
            <x14:dxf>
              <fill>
                <patternFill patternType="lightUp">
                  <bgColor theme="0"/>
                </patternFill>
              </fill>
            </x14:dxf>
          </x14:cfRule>
          <xm:sqref>AI31:AI36</xm:sqref>
        </x14:conditionalFormatting>
        <x14:conditionalFormatting xmlns:xm="http://schemas.microsoft.com/office/excel/2006/main">
          <x14:cfRule type="expression" priority="55" id="{CEA5B667-2A5D-4364-A169-6787905FE8A4}">
            <xm:f>'1.5 Universal Data'!$C$8&lt;$AE$7</xm:f>
            <x14:dxf>
              <fill>
                <patternFill patternType="lightUp">
                  <bgColor theme="0"/>
                </patternFill>
              </fill>
            </x14:dxf>
          </x14:cfRule>
          <xm:sqref>AE40:AE45</xm:sqref>
        </x14:conditionalFormatting>
        <x14:conditionalFormatting xmlns:xm="http://schemas.microsoft.com/office/excel/2006/main">
          <x14:cfRule type="expression" priority="54" id="{05653AB8-0FB3-4177-9647-F1F5D8E56742}">
            <xm:f>'1.5 Universal Data'!$C$8&lt;$AF$7</xm:f>
            <x14:dxf>
              <fill>
                <patternFill patternType="lightUp">
                  <bgColor theme="0"/>
                </patternFill>
              </fill>
            </x14:dxf>
          </x14:cfRule>
          <xm:sqref>AF40:AF45</xm:sqref>
        </x14:conditionalFormatting>
        <x14:conditionalFormatting xmlns:xm="http://schemas.microsoft.com/office/excel/2006/main">
          <x14:cfRule type="expression" priority="53"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2" id="{630D3915-C422-44A6-B0B6-E8094738363C}">
            <xm:f>'1.5 Universal Data'!$C$8&lt;$AH$7</xm:f>
            <x14:dxf>
              <fill>
                <patternFill patternType="lightUp">
                  <bgColor theme="0"/>
                </patternFill>
              </fill>
            </x14:dxf>
          </x14:cfRule>
          <xm:sqref>AH40:AH45</xm:sqref>
        </x14:conditionalFormatting>
        <x14:conditionalFormatting xmlns:xm="http://schemas.microsoft.com/office/excel/2006/main">
          <x14:cfRule type="expression" priority="51" id="{3150DE25-6F27-4885-9EA0-726185ADF6A8}">
            <xm:f>'1.5 Universal Data'!$C$8&lt;$AI$7</xm:f>
            <x14:dxf>
              <fill>
                <patternFill patternType="lightUp">
                  <bgColor theme="0"/>
                </patternFill>
              </fill>
            </x14:dxf>
          </x14:cfRule>
          <xm:sqref>AI40:AI45</xm:sqref>
        </x14:conditionalFormatting>
        <x14:conditionalFormatting xmlns:xm="http://schemas.microsoft.com/office/excel/2006/main">
          <x14:cfRule type="expression" priority="50" id="{3E1B2843-D9AD-4B08-8F82-E72A9E12009F}">
            <xm:f>'1.5 Universal Data'!$C$8&lt;$AE$7</xm:f>
            <x14:dxf>
              <fill>
                <patternFill patternType="lightUp">
                  <bgColor theme="0"/>
                </patternFill>
              </fill>
            </x14:dxf>
          </x14:cfRule>
          <xm:sqref>AE49:AE54</xm:sqref>
        </x14:conditionalFormatting>
        <x14:conditionalFormatting xmlns:xm="http://schemas.microsoft.com/office/excel/2006/main">
          <x14:cfRule type="expression" priority="49" id="{05D7F484-762D-439F-ABFD-7F5F0997C73F}">
            <xm:f>'1.5 Universal Data'!$C$8&lt;$AF$7</xm:f>
            <x14:dxf>
              <fill>
                <patternFill patternType="lightUp">
                  <bgColor theme="0"/>
                </patternFill>
              </fill>
            </x14:dxf>
          </x14:cfRule>
          <xm:sqref>AF49:AF54</xm:sqref>
        </x14:conditionalFormatting>
        <x14:conditionalFormatting xmlns:xm="http://schemas.microsoft.com/office/excel/2006/main">
          <x14:cfRule type="expression" priority="48"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47" id="{0F382AF3-7BDA-4924-B08F-AF7416E2CA0E}">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46" id="{16366E6C-B917-47FE-9174-62D704BCF862}">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45" id="{51FDD9C0-F759-4926-B697-3D24DF874A35}">
            <xm:f>'1.5 Universal Data'!$C$8&lt;$AE$7</xm:f>
            <x14:dxf>
              <fill>
                <patternFill patternType="lightUp">
                  <bgColor theme="0"/>
                </patternFill>
              </fill>
            </x14:dxf>
          </x14:cfRule>
          <xm:sqref>AE58:AE63</xm:sqref>
        </x14:conditionalFormatting>
        <x14:conditionalFormatting xmlns:xm="http://schemas.microsoft.com/office/excel/2006/main">
          <x14:cfRule type="expression" priority="44" id="{8D985122-82BF-4A88-8A7A-92F6A7E2E4DA}">
            <xm:f>'1.5 Universal Data'!$C$8&lt;$AF$7</xm:f>
            <x14:dxf>
              <fill>
                <patternFill patternType="lightUp">
                  <bgColor theme="0"/>
                </patternFill>
              </fill>
            </x14:dxf>
          </x14:cfRule>
          <xm:sqref>AF58:AF63</xm:sqref>
        </x14:conditionalFormatting>
        <x14:conditionalFormatting xmlns:xm="http://schemas.microsoft.com/office/excel/2006/main">
          <x14:cfRule type="expression" priority="43"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42" id="{710F30CF-DF9F-4C19-89A4-060E431A407B}">
            <xm:f>'1.5 Universal Data'!$C$8&lt;$AH$7</xm:f>
            <x14:dxf>
              <fill>
                <patternFill patternType="lightUp">
                  <bgColor theme="0"/>
                </patternFill>
              </fill>
            </x14:dxf>
          </x14:cfRule>
          <xm:sqref>AH58:AH63</xm:sqref>
        </x14:conditionalFormatting>
        <x14:conditionalFormatting xmlns:xm="http://schemas.microsoft.com/office/excel/2006/main">
          <x14:cfRule type="expression" priority="41" id="{B3B2C6B8-4320-4B04-8366-9443F2090967}">
            <xm:f>'1.5 Universal Data'!$C$8&lt;$AI$7</xm:f>
            <x14:dxf>
              <fill>
                <patternFill patternType="lightUp">
                  <bgColor theme="0"/>
                </patternFill>
              </fill>
            </x14:dxf>
          </x14:cfRule>
          <xm:sqref>AI58:AI63</xm:sqref>
        </x14:conditionalFormatting>
        <x14:conditionalFormatting xmlns:xm="http://schemas.microsoft.com/office/excel/2006/main">
          <x14:cfRule type="expression" priority="40" id="{59337BED-26E4-4305-97CC-9D2C34A6E91C}">
            <xm:f>'1.5 Universal Data'!$C$8&lt;$AE$7</xm:f>
            <x14:dxf>
              <fill>
                <patternFill patternType="lightUp">
                  <bgColor theme="0"/>
                </patternFill>
              </fill>
            </x14:dxf>
          </x14:cfRule>
          <xm:sqref>AE78:AE83</xm:sqref>
        </x14:conditionalFormatting>
        <x14:conditionalFormatting xmlns:xm="http://schemas.microsoft.com/office/excel/2006/main">
          <x14:cfRule type="expression" priority="39" id="{57CADBAF-CCBE-478D-87D9-A13E7966BB43}">
            <xm:f>'1.5 Universal Data'!$C$8&lt;$AF$7</xm:f>
            <x14:dxf>
              <fill>
                <patternFill patternType="lightUp">
                  <bgColor theme="0"/>
                </patternFill>
              </fill>
            </x14:dxf>
          </x14:cfRule>
          <xm:sqref>AF78:AF83</xm:sqref>
        </x14:conditionalFormatting>
        <x14:conditionalFormatting xmlns:xm="http://schemas.microsoft.com/office/excel/2006/main">
          <x14:cfRule type="expression" priority="38"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37" id="{B75936C6-B650-4D20-B387-52B191B9B21F}">
            <xm:f>'1.5 Universal Data'!$C$8&lt;$AH$7</xm:f>
            <x14:dxf>
              <fill>
                <patternFill patternType="lightUp">
                  <bgColor theme="0"/>
                </patternFill>
              </fill>
            </x14:dxf>
          </x14:cfRule>
          <xm:sqref>AH78:AH83</xm:sqref>
        </x14:conditionalFormatting>
        <x14:conditionalFormatting xmlns:xm="http://schemas.microsoft.com/office/excel/2006/main">
          <x14:cfRule type="expression" priority="36" id="{68A2F1FF-6BA8-4A67-A367-37A4EB491AE1}">
            <xm:f>'1.5 Universal Data'!$C$8&lt;$AI$7</xm:f>
            <x14:dxf>
              <fill>
                <patternFill patternType="lightUp">
                  <bgColor theme="0"/>
                </patternFill>
              </fill>
            </x14:dxf>
          </x14:cfRule>
          <xm:sqref>AI78:AI83</xm:sqref>
        </x14:conditionalFormatting>
        <x14:conditionalFormatting xmlns:xm="http://schemas.microsoft.com/office/excel/2006/main">
          <x14:cfRule type="expression" priority="35" id="{ABD5A1C3-C06E-4301-B200-0F581A647C13}">
            <xm:f>'1.5 Universal Data'!$C$8&lt;$AE$7</xm:f>
            <x14:dxf>
              <fill>
                <patternFill patternType="lightUp">
                  <bgColor theme="0"/>
                </patternFill>
              </fill>
            </x14:dxf>
          </x14:cfRule>
          <xm:sqref>AE87:AE92</xm:sqref>
        </x14:conditionalFormatting>
        <x14:conditionalFormatting xmlns:xm="http://schemas.microsoft.com/office/excel/2006/main">
          <x14:cfRule type="expression" priority="34" id="{9CD31B7B-3924-48AA-A973-DBCE446E19D3}">
            <xm:f>'1.5 Universal Data'!$C$8&lt;$AF$7</xm:f>
            <x14:dxf>
              <fill>
                <patternFill patternType="lightUp">
                  <bgColor theme="0"/>
                </patternFill>
              </fill>
            </x14:dxf>
          </x14:cfRule>
          <xm:sqref>AF87:AF92</xm:sqref>
        </x14:conditionalFormatting>
        <x14:conditionalFormatting xmlns:xm="http://schemas.microsoft.com/office/excel/2006/main">
          <x14:cfRule type="expression" priority="33"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2" id="{0A50BD26-0C44-4287-B668-33257A0C00DD}">
            <xm:f>'1.5 Universal Data'!$C$8&lt;$AH$7</xm:f>
            <x14:dxf>
              <fill>
                <patternFill patternType="lightUp">
                  <bgColor theme="0"/>
                </patternFill>
              </fill>
            </x14:dxf>
          </x14:cfRule>
          <xm:sqref>AH87:AH92</xm:sqref>
        </x14:conditionalFormatting>
        <x14:conditionalFormatting xmlns:xm="http://schemas.microsoft.com/office/excel/2006/main">
          <x14:cfRule type="expression" priority="31" id="{5580FA8B-153C-4590-A77D-6CA509528822}">
            <xm:f>'1.5 Universal Data'!$C$8&lt;$AI$7</xm:f>
            <x14:dxf>
              <fill>
                <patternFill patternType="lightUp">
                  <bgColor theme="0"/>
                </patternFill>
              </fill>
            </x14:dxf>
          </x14:cfRule>
          <xm:sqref>AI87:AI92</xm:sqref>
        </x14:conditionalFormatting>
        <x14:conditionalFormatting xmlns:xm="http://schemas.microsoft.com/office/excel/2006/main">
          <x14:cfRule type="expression" priority="30" id="{3899F753-D3EF-4899-9102-1E8E6934FE60}">
            <xm:f>'1.5 Universal Data'!$C$8&lt;$AE$7</xm:f>
            <x14:dxf>
              <fill>
                <patternFill patternType="lightUp">
                  <bgColor theme="0"/>
                </patternFill>
              </fill>
            </x14:dxf>
          </x14:cfRule>
          <xm:sqref>AE96:AE101</xm:sqref>
        </x14:conditionalFormatting>
        <x14:conditionalFormatting xmlns:xm="http://schemas.microsoft.com/office/excel/2006/main">
          <x14:cfRule type="expression" priority="29" id="{ED3AFF6A-F202-4039-B3BA-9C4E6068C329}">
            <xm:f>'1.5 Universal Data'!$C$8&lt;$AF$7</xm:f>
            <x14:dxf>
              <fill>
                <patternFill patternType="lightUp">
                  <bgColor theme="0"/>
                </patternFill>
              </fill>
            </x14:dxf>
          </x14:cfRule>
          <xm:sqref>AF96:AF101</xm:sqref>
        </x14:conditionalFormatting>
        <x14:conditionalFormatting xmlns:xm="http://schemas.microsoft.com/office/excel/2006/main">
          <x14:cfRule type="expression" priority="28"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27" id="{3F6D6CA2-7563-4CCE-963B-84E493FAA56F}">
            <xm:f>'1.5 Universal Data'!$C$8&lt;$AH$7</xm:f>
            <x14:dxf>
              <fill>
                <patternFill patternType="lightUp">
                  <bgColor theme="0"/>
                </patternFill>
              </fill>
            </x14:dxf>
          </x14:cfRule>
          <xm:sqref>AH96:AH101</xm:sqref>
        </x14:conditionalFormatting>
        <x14:conditionalFormatting xmlns:xm="http://schemas.microsoft.com/office/excel/2006/main">
          <x14:cfRule type="expression" priority="26" id="{5979A9C7-8651-4F9E-B469-CFC91B670C0B}">
            <xm:f>'1.5 Universal Data'!$C$8&lt;$AI$7</xm:f>
            <x14:dxf>
              <fill>
                <patternFill patternType="lightUp">
                  <bgColor theme="0"/>
                </patternFill>
              </fill>
            </x14:dxf>
          </x14:cfRule>
          <xm:sqref>AI96:AI101</xm:sqref>
        </x14:conditionalFormatting>
        <x14:conditionalFormatting xmlns:xm="http://schemas.microsoft.com/office/excel/2006/main">
          <x14:cfRule type="expression" priority="25"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24"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23"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2" id="{36A22C64-544B-47C4-8785-487F71162541}">
            <xm:f>'1.5 Universal Data'!$C$8&lt;$AH$7</xm:f>
            <x14:dxf>
              <fill>
                <patternFill patternType="lightUp">
                  <bgColor theme="0"/>
                </patternFill>
              </fill>
            </x14:dxf>
          </x14:cfRule>
          <xm:sqref>AH105:AH110</xm:sqref>
        </x14:conditionalFormatting>
        <x14:conditionalFormatting xmlns:xm="http://schemas.microsoft.com/office/excel/2006/main">
          <x14:cfRule type="expression" priority="21" id="{9B1F8663-C2A0-4541-A09F-458DBB49DF39}">
            <xm:f>'1.5 Universal Data'!$C$8&lt;$AI$7</xm:f>
            <x14:dxf>
              <fill>
                <patternFill patternType="lightUp">
                  <bgColor theme="0"/>
                </patternFill>
              </fill>
            </x14:dxf>
          </x14:cfRule>
          <xm:sqref>AI105:AI110</xm:sqref>
        </x14:conditionalFormatting>
        <x14:conditionalFormatting xmlns:xm="http://schemas.microsoft.com/office/excel/2006/main">
          <x14:cfRule type="expression" priority="20"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19"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18"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17" id="{D0F46690-6643-42A6-98B2-3E7C7FB6B632}">
            <xm:f>'1.5 Universal Data'!$C$8&lt;$AH$7</xm:f>
            <x14:dxf>
              <fill>
                <patternFill patternType="lightUp">
                  <bgColor theme="0"/>
                </patternFill>
              </fill>
            </x14:dxf>
          </x14:cfRule>
          <xm:sqref>AH114:AH119</xm:sqref>
        </x14:conditionalFormatting>
        <x14:conditionalFormatting xmlns:xm="http://schemas.microsoft.com/office/excel/2006/main">
          <x14:cfRule type="expression" priority="16" id="{579198FF-D809-467C-A8F1-EE601B44E7C3}">
            <xm:f>'1.5 Universal Data'!$C$8&lt;$AI$7</xm:f>
            <x14:dxf>
              <fill>
                <patternFill patternType="lightUp">
                  <bgColor theme="0"/>
                </patternFill>
              </fill>
            </x14:dxf>
          </x14:cfRule>
          <xm:sqref>AI114:AI119</xm:sqref>
        </x14:conditionalFormatting>
        <x14:conditionalFormatting xmlns:xm="http://schemas.microsoft.com/office/excel/2006/main">
          <x14:cfRule type="expression" priority="15"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14"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13"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2" id="{679DC63D-8A26-4C38-AE6D-50D935B64767}">
            <xm:f>'1.5 Universal Data'!$C$8&lt;$AH$7</xm:f>
            <x14:dxf>
              <fill>
                <patternFill patternType="lightUp">
                  <bgColor theme="0"/>
                </patternFill>
              </fill>
            </x14:dxf>
          </x14:cfRule>
          <xm:sqref>AH123:AH128</xm:sqref>
        </x14:conditionalFormatting>
        <x14:conditionalFormatting xmlns:xm="http://schemas.microsoft.com/office/excel/2006/main">
          <x14:cfRule type="expression" priority="11" id="{29B76E35-51EF-4272-AEBB-EA7988F00F1B}">
            <xm:f>'1.5 Universal Data'!$C$8&lt;$AI$7</xm:f>
            <x14:dxf>
              <fill>
                <patternFill patternType="lightUp">
                  <bgColor theme="0"/>
                </patternFill>
              </fill>
            </x14:dxf>
          </x14:cfRule>
          <xm:sqref>AI123:AI128</xm:sqref>
        </x14:conditionalFormatting>
        <x14:conditionalFormatting xmlns:xm="http://schemas.microsoft.com/office/excel/2006/main">
          <x14:cfRule type="expression" priority="10"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9"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8"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 id="{7F934E19-D52B-4472-81E8-9957A29C7CDD}">
            <xm:f>'1.5 Universal Data'!$C$8&lt;$AH$7</xm:f>
            <x14:dxf>
              <fill>
                <patternFill patternType="lightUp">
                  <bgColor theme="0"/>
                </patternFill>
              </fill>
            </x14:dxf>
          </x14:cfRule>
          <xm:sqref>AH132:AH137</xm:sqref>
        </x14:conditionalFormatting>
        <x14:conditionalFormatting xmlns:xm="http://schemas.microsoft.com/office/excel/2006/main">
          <x14:cfRule type="expression" priority="6" id="{EF663F3E-747B-4BC8-8D6C-2BF9327CF7B7}">
            <xm:f>'1.5 Universal Data'!$C$8&lt;$AI$7</xm:f>
            <x14:dxf>
              <fill>
                <patternFill patternType="lightUp">
                  <bgColor theme="0"/>
                </patternFill>
              </fill>
            </x14:dxf>
          </x14:cfRule>
          <xm:sqref>AI132:AI137</xm:sqref>
        </x14:conditionalFormatting>
        <x14:conditionalFormatting xmlns:xm="http://schemas.microsoft.com/office/excel/2006/main">
          <x14:cfRule type="expression" priority="5" id="{DF72DDC0-1BBE-4680-BB22-BFC511DF37B4}">
            <xm:f>'1.5 Universal Data'!$C$8&lt;$AE$7</xm:f>
            <x14:dxf>
              <fill>
                <patternFill patternType="lightUp">
                  <bgColor theme="0"/>
                </patternFill>
              </fill>
            </x14:dxf>
          </x14:cfRule>
          <xm:sqref>AE67:AE72</xm:sqref>
        </x14:conditionalFormatting>
        <x14:conditionalFormatting xmlns:xm="http://schemas.microsoft.com/office/excel/2006/main">
          <x14:cfRule type="expression" priority="4" id="{1F9A2761-CA8E-4CBC-98BF-E08004A4C706}">
            <xm:f>'1.5 Universal Data'!$C$8&lt;$AF$7</xm:f>
            <x14:dxf>
              <fill>
                <patternFill patternType="lightUp">
                  <bgColor theme="0"/>
                </patternFill>
              </fill>
            </x14:dxf>
          </x14:cfRule>
          <xm:sqref>AF67:AF72</xm:sqref>
        </x14:conditionalFormatting>
        <x14:conditionalFormatting xmlns:xm="http://schemas.microsoft.com/office/excel/2006/main">
          <x14:cfRule type="expression" priority="3"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2" id="{F1676083-42CB-4BA8-B54D-E3920460DB3D}">
            <xm:f>'1.5 Universal Data'!$C$8&lt;$AH$7</xm:f>
            <x14:dxf>
              <fill>
                <patternFill patternType="lightUp">
                  <bgColor theme="0"/>
                </patternFill>
              </fill>
            </x14:dxf>
          </x14:cfRule>
          <xm:sqref>AH67:AH72</xm:sqref>
        </x14:conditionalFormatting>
        <x14:conditionalFormatting xmlns:xm="http://schemas.microsoft.com/office/excel/2006/main">
          <x14:cfRule type="expression" priority="1" id="{2AAE0695-4D4D-41EE-8578-1F45B6CC1BED}">
            <xm:f>'1.5 Universal Data'!$C$8&lt;$AI$7</xm:f>
            <x14:dxf>
              <fill>
                <patternFill patternType="lightUp">
                  <bgColor theme="0"/>
                </patternFill>
              </fill>
            </x14:dxf>
          </x14:cfRule>
          <xm:sqref>AI67:AI72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02"/>
  <sheetViews>
    <sheetView zoomScale="80" zoomScaleNormal="80" workbookViewId="0">
      <pane ySplit="8" topLeftCell="A9" activePane="bottomLeft" state="frozen"/>
      <selection activeCell="K40" sqref="K40"/>
      <selection pane="bottomLeft" activeCell="D200" sqref="D200"/>
    </sheetView>
  </sheetViews>
  <sheetFormatPr defaultRowHeight="14.4"/>
  <cols>
    <col min="1" max="3" width="1.77734375" customWidth="1"/>
    <col min="4" max="4" width="4.77734375" customWidth="1"/>
    <col min="5" max="5" width="5" bestFit="1" customWidth="1"/>
    <col min="6" max="6" width="24.44140625" style="425" bestFit="1" customWidth="1"/>
    <col min="7" max="7" width="5.44140625" style="425" bestFit="1" customWidth="1"/>
    <col min="8" max="8" width="11" style="425" bestFit="1" customWidth="1"/>
    <col min="9" max="9" width="24.21875" bestFit="1" customWidth="1"/>
    <col min="10" max="10" width="9.44140625" bestFit="1" customWidth="1"/>
    <col min="11" max="11" width="23.77734375" bestFit="1" customWidth="1"/>
    <col min="12" max="12" width="43.21875" bestFit="1" customWidth="1"/>
    <col min="13" max="13" width="11.44140625" bestFit="1" customWidth="1"/>
    <col min="14" max="14" width="1.77734375" customWidth="1"/>
    <col min="15" max="15" width="28.21875" bestFit="1" customWidth="1"/>
    <col min="16" max="16" width="8.77734375" bestFit="1" customWidth="1"/>
    <col min="17" max="17" width="15.44140625" style="119" customWidth="1"/>
    <col min="18" max="18" width="55.77734375" style="119" bestFit="1" customWidth="1"/>
    <col min="19" max="28" width="1.77734375" hidden="1" customWidth="1"/>
    <col min="29" max="29" width="6.21875" bestFit="1" customWidth="1"/>
    <col min="30" max="35" width="9.77734375" customWidth="1"/>
    <col min="36" max="36" width="9.77734375" style="425" customWidth="1"/>
    <col min="37" max="37" width="1.77734375" customWidth="1"/>
    <col min="38" max="39" width="10.77734375" customWidth="1"/>
  </cols>
  <sheetData>
    <row r="1" spans="1:42" s="68" customFormat="1" ht="23.4">
      <c r="A1" s="83" t="str">
        <f>'1.1 Cover'!A1</f>
        <v>Regulatory Reporting Pack</v>
      </c>
      <c r="Q1" s="118"/>
      <c r="R1" s="118"/>
    </row>
    <row r="2" spans="1:42" s="68" customFormat="1" ht="23.4">
      <c r="A2" s="83" t="str">
        <f>'1.1 Cover'!A2</f>
        <v>Price base - 2018/19</v>
      </c>
      <c r="Q2" s="118"/>
      <c r="R2" s="118"/>
    </row>
    <row r="3" spans="1:42" s="68" customFormat="1" ht="23.4">
      <c r="A3" s="83" t="str">
        <f>'1.1 Cover'!A3</f>
        <v>Regulatory Year: April 2021 - March 2022</v>
      </c>
      <c r="Q3" s="118"/>
      <c r="R3" s="118"/>
    </row>
    <row r="4" spans="1:42" s="68" customFormat="1" ht="23.4">
      <c r="A4" s="83" t="s">
        <v>1015</v>
      </c>
      <c r="Q4" s="118"/>
      <c r="R4" s="118"/>
    </row>
    <row r="6" spans="1:42">
      <c r="AD6" s="82" t="s">
        <v>2988</v>
      </c>
      <c r="AE6" s="1534" t="s">
        <v>107</v>
      </c>
      <c r="AF6" s="1535"/>
      <c r="AG6" s="1535"/>
      <c r="AH6" s="1535"/>
      <c r="AI6" s="1536"/>
      <c r="AJ6" s="82" t="s">
        <v>2447</v>
      </c>
      <c r="AL6" s="1561" t="s">
        <v>2454</v>
      </c>
      <c r="AM6" s="1562"/>
      <c r="AN6" s="65"/>
      <c r="AO6" s="65"/>
      <c r="AP6" s="65"/>
    </row>
    <row r="7" spans="1:42" s="65" customFormat="1">
      <c r="D7" s="81" t="s">
        <v>106</v>
      </c>
      <c r="E7" s="81" t="s">
        <v>67</v>
      </c>
      <c r="F7" s="81" t="s">
        <v>2507</v>
      </c>
      <c r="G7" s="81" t="s">
        <v>1237</v>
      </c>
      <c r="H7" s="81" t="s">
        <v>2508</v>
      </c>
      <c r="I7" s="81" t="s">
        <v>105</v>
      </c>
      <c r="J7" s="81" t="s">
        <v>104</v>
      </c>
      <c r="K7" s="81" t="s">
        <v>103</v>
      </c>
      <c r="L7" s="81" t="s">
        <v>102</v>
      </c>
      <c r="M7" s="81" t="s">
        <v>101</v>
      </c>
      <c r="N7" s="81"/>
      <c r="O7" s="81" t="s">
        <v>99</v>
      </c>
      <c r="P7" s="81" t="s">
        <v>98</v>
      </c>
      <c r="Q7" s="120" t="s">
        <v>97</v>
      </c>
      <c r="R7" s="120" t="s">
        <v>70</v>
      </c>
      <c r="S7" s="81"/>
      <c r="T7" s="81"/>
      <c r="U7" s="81"/>
      <c r="V7" s="81"/>
      <c r="W7" s="81"/>
      <c r="X7" s="81"/>
      <c r="Y7" s="81"/>
      <c r="Z7" s="81"/>
      <c r="AA7" s="81"/>
      <c r="AB7" s="81"/>
      <c r="AC7" s="65" t="s">
        <v>4</v>
      </c>
      <c r="AD7" s="79" t="s">
        <v>83</v>
      </c>
      <c r="AE7" s="78">
        <v>2022</v>
      </c>
      <c r="AF7" s="77">
        <v>2023</v>
      </c>
      <c r="AG7" s="77">
        <v>2024</v>
      </c>
      <c r="AH7" s="77">
        <v>2025</v>
      </c>
      <c r="AI7" s="76">
        <v>2026</v>
      </c>
      <c r="AJ7" s="79" t="s">
        <v>2448</v>
      </c>
      <c r="AL7" s="788" t="s">
        <v>974</v>
      </c>
      <c r="AM7" s="788" t="s">
        <v>1005</v>
      </c>
    </row>
    <row r="8" spans="1:42">
      <c r="S8" s="65"/>
      <c r="T8" s="65"/>
      <c r="U8" s="65"/>
      <c r="V8" s="65"/>
    </row>
    <row r="9" spans="1:42" s="1" customFormat="1" ht="17.399999999999999">
      <c r="A9" s="2" t="s">
        <v>240</v>
      </c>
      <c r="B9" s="2"/>
      <c r="Q9" s="121"/>
      <c r="R9" s="121"/>
    </row>
    <row r="11" spans="1:42" s="1" customFormat="1" ht="13.8">
      <c r="A11" s="64"/>
      <c r="B11" s="72" t="s">
        <v>243</v>
      </c>
      <c r="Q11" s="121"/>
      <c r="R11" s="121"/>
    </row>
    <row r="13" spans="1:42">
      <c r="D13" t="s">
        <v>76</v>
      </c>
      <c r="E13" t="s">
        <v>67</v>
      </c>
      <c r="F13" s="425" t="s">
        <v>240</v>
      </c>
      <c r="G13" s="425" t="s">
        <v>2590</v>
      </c>
      <c r="I13" t="s">
        <v>242</v>
      </c>
      <c r="J13" t="s">
        <v>6</v>
      </c>
      <c r="K13" t="s">
        <v>243</v>
      </c>
      <c r="L13" s="426" t="s">
        <v>1010</v>
      </c>
      <c r="M13" s="426" t="s">
        <v>1010</v>
      </c>
      <c r="O13" s="426" t="s">
        <v>1010</v>
      </c>
      <c r="P13" t="s">
        <v>201</v>
      </c>
      <c r="Q13" s="105"/>
      <c r="R13" s="807" t="s">
        <v>3064</v>
      </c>
      <c r="AC13" t="s">
        <v>2</v>
      </c>
      <c r="AD13" s="668"/>
      <c r="AE13" s="668"/>
      <c r="AF13" s="668"/>
      <c r="AG13" s="668"/>
      <c r="AH13" s="668"/>
      <c r="AI13" s="668"/>
      <c r="AJ13" s="668"/>
      <c r="AL13" s="75"/>
      <c r="AM13" s="75"/>
    </row>
    <row r="14" spans="1:42">
      <c r="D14" t="s">
        <v>76</v>
      </c>
      <c r="E14" t="s">
        <v>67</v>
      </c>
      <c r="F14" s="425" t="s">
        <v>240</v>
      </c>
      <c r="G14" s="425" t="s">
        <v>2590</v>
      </c>
      <c r="I14" t="s">
        <v>242</v>
      </c>
      <c r="J14" t="s">
        <v>6</v>
      </c>
      <c r="K14" t="s">
        <v>243</v>
      </c>
      <c r="L14" s="426" t="s">
        <v>1010</v>
      </c>
      <c r="M14" s="426" t="s">
        <v>1010</v>
      </c>
      <c r="O14" s="426" t="s">
        <v>1010</v>
      </c>
      <c r="P14" s="425" t="s">
        <v>201</v>
      </c>
      <c r="Q14" s="105"/>
      <c r="R14" s="105"/>
      <c r="AC14" t="s">
        <v>2</v>
      </c>
      <c r="AD14" s="425"/>
      <c r="AE14" s="668"/>
      <c r="AF14" s="668"/>
      <c r="AG14" s="668"/>
      <c r="AH14" s="668"/>
      <c r="AI14" s="668"/>
      <c r="AJ14" s="668"/>
      <c r="AL14" s="75"/>
      <c r="AM14" s="75"/>
    </row>
    <row r="15" spans="1:42">
      <c r="D15" t="s">
        <v>76</v>
      </c>
      <c r="E15" t="s">
        <v>67</v>
      </c>
      <c r="F15" s="425" t="s">
        <v>240</v>
      </c>
      <c r="G15" s="425" t="s">
        <v>2590</v>
      </c>
      <c r="I15" t="s">
        <v>242</v>
      </c>
      <c r="J15" t="s">
        <v>6</v>
      </c>
      <c r="K15" t="s">
        <v>243</v>
      </c>
      <c r="L15" s="426" t="s">
        <v>1010</v>
      </c>
      <c r="M15" s="426" t="s">
        <v>1010</v>
      </c>
      <c r="O15" s="426" t="s">
        <v>1010</v>
      </c>
      <c r="P15" s="425" t="s">
        <v>201</v>
      </c>
      <c r="Q15" s="105"/>
      <c r="R15" s="105"/>
      <c r="S15" s="71"/>
      <c r="T15" s="71"/>
      <c r="U15" s="71"/>
      <c r="V15" s="71"/>
      <c r="AC15" t="s">
        <v>2</v>
      </c>
      <c r="AD15" s="425"/>
      <c r="AE15" s="668"/>
      <c r="AF15" s="668"/>
      <c r="AG15" s="668"/>
      <c r="AH15" s="668"/>
      <c r="AI15" s="668"/>
      <c r="AJ15" s="668"/>
      <c r="AL15" s="75"/>
      <c r="AM15" s="75"/>
    </row>
    <row r="16" spans="1:42">
      <c r="D16" t="s">
        <v>76</v>
      </c>
      <c r="E16" t="s">
        <v>67</v>
      </c>
      <c r="F16" s="425" t="s">
        <v>240</v>
      </c>
      <c r="G16" s="425" t="s">
        <v>2590</v>
      </c>
      <c r="I16" t="s">
        <v>242</v>
      </c>
      <c r="J16" t="s">
        <v>6</v>
      </c>
      <c r="K16" t="s">
        <v>243</v>
      </c>
      <c r="L16" s="426" t="s">
        <v>1010</v>
      </c>
      <c r="M16" s="426" t="s">
        <v>1010</v>
      </c>
      <c r="O16" s="426" t="s">
        <v>1010</v>
      </c>
      <c r="P16" s="425" t="s">
        <v>201</v>
      </c>
      <c r="Q16" s="105"/>
      <c r="R16" s="105"/>
      <c r="S16" s="71"/>
      <c r="T16" s="71"/>
      <c r="U16" s="71"/>
      <c r="V16" s="71"/>
      <c r="AC16" t="s">
        <v>2</v>
      </c>
      <c r="AD16" s="425"/>
      <c r="AE16" s="668"/>
      <c r="AF16" s="668"/>
      <c r="AG16" s="668"/>
      <c r="AH16" s="668"/>
      <c r="AI16" s="668"/>
      <c r="AJ16" s="668"/>
      <c r="AL16" s="75"/>
      <c r="AM16" s="75"/>
    </row>
    <row r="17" spans="1:39">
      <c r="L17" s="426"/>
    </row>
    <row r="18" spans="1:39" s="1" customFormat="1">
      <c r="A18" s="64"/>
      <c r="B18" s="72" t="s">
        <v>244</v>
      </c>
      <c r="L18" s="893"/>
      <c r="Q18" s="121"/>
      <c r="R18" s="121"/>
    </row>
    <row r="19" spans="1:39">
      <c r="L19" s="426"/>
    </row>
    <row r="20" spans="1:39">
      <c r="D20" t="s">
        <v>76</v>
      </c>
      <c r="E20" t="s">
        <v>67</v>
      </c>
      <c r="F20" s="425" t="s">
        <v>240</v>
      </c>
      <c r="G20" s="425" t="s">
        <v>2590</v>
      </c>
      <c r="I20" t="s">
        <v>242</v>
      </c>
      <c r="J20" t="s">
        <v>6</v>
      </c>
      <c r="K20" t="s">
        <v>244</v>
      </c>
      <c r="L20" s="426" t="s">
        <v>1010</v>
      </c>
      <c r="M20" s="426" t="s">
        <v>1010</v>
      </c>
      <c r="O20" s="426" t="s">
        <v>1010</v>
      </c>
      <c r="P20" s="425" t="s">
        <v>201</v>
      </c>
      <c r="Q20" s="105"/>
      <c r="R20" s="105"/>
      <c r="AC20" t="s">
        <v>2</v>
      </c>
      <c r="AD20" s="425"/>
      <c r="AE20" s="668"/>
      <c r="AF20" s="668"/>
      <c r="AG20" s="668"/>
      <c r="AH20" s="668"/>
      <c r="AI20" s="668"/>
      <c r="AJ20" s="668"/>
      <c r="AL20" s="75"/>
      <c r="AM20" s="75"/>
    </row>
    <row r="21" spans="1:39">
      <c r="D21" t="s">
        <v>76</v>
      </c>
      <c r="E21" t="s">
        <v>67</v>
      </c>
      <c r="F21" s="425" t="s">
        <v>240</v>
      </c>
      <c r="G21" s="425" t="s">
        <v>2590</v>
      </c>
      <c r="I21" t="s">
        <v>242</v>
      </c>
      <c r="J21" t="s">
        <v>6</v>
      </c>
      <c r="K21" t="s">
        <v>244</v>
      </c>
      <c r="L21" s="426" t="s">
        <v>1010</v>
      </c>
      <c r="M21" s="426" t="s">
        <v>1010</v>
      </c>
      <c r="O21" s="426" t="s">
        <v>1010</v>
      </c>
      <c r="P21" s="425" t="s">
        <v>201</v>
      </c>
      <c r="Q21" s="105"/>
      <c r="R21" s="105"/>
      <c r="AC21" t="s">
        <v>2</v>
      </c>
      <c r="AD21" s="425"/>
      <c r="AE21" s="668"/>
      <c r="AF21" s="668"/>
      <c r="AG21" s="668"/>
      <c r="AH21" s="668"/>
      <c r="AI21" s="668"/>
      <c r="AJ21" s="668"/>
      <c r="AL21" s="75"/>
      <c r="AM21" s="75"/>
    </row>
    <row r="22" spans="1:39">
      <c r="D22" t="s">
        <v>76</v>
      </c>
      <c r="E22" t="s">
        <v>67</v>
      </c>
      <c r="F22" s="425" t="s">
        <v>240</v>
      </c>
      <c r="G22" s="425" t="s">
        <v>2590</v>
      </c>
      <c r="I22" t="s">
        <v>242</v>
      </c>
      <c r="J22" t="s">
        <v>6</v>
      </c>
      <c r="K22" t="s">
        <v>244</v>
      </c>
      <c r="L22" s="426" t="s">
        <v>1010</v>
      </c>
      <c r="M22" s="426" t="s">
        <v>1010</v>
      </c>
      <c r="O22" s="426" t="s">
        <v>1010</v>
      </c>
      <c r="P22" s="425" t="s">
        <v>201</v>
      </c>
      <c r="Q22" s="105"/>
      <c r="R22" s="105"/>
      <c r="S22" s="71"/>
      <c r="T22" s="71"/>
      <c r="U22" s="71"/>
      <c r="V22" s="71"/>
      <c r="AC22" t="s">
        <v>2</v>
      </c>
      <c r="AD22" s="425"/>
      <c r="AE22" s="668"/>
      <c r="AF22" s="668"/>
      <c r="AG22" s="668"/>
      <c r="AH22" s="668"/>
      <c r="AI22" s="668"/>
      <c r="AJ22" s="668"/>
      <c r="AL22" s="75"/>
      <c r="AM22" s="75"/>
    </row>
    <row r="23" spans="1:39">
      <c r="D23" t="s">
        <v>76</v>
      </c>
      <c r="E23" t="s">
        <v>67</v>
      </c>
      <c r="F23" s="425" t="s">
        <v>240</v>
      </c>
      <c r="G23" s="425" t="s">
        <v>2590</v>
      </c>
      <c r="I23" t="s">
        <v>242</v>
      </c>
      <c r="J23" t="s">
        <v>6</v>
      </c>
      <c r="K23" t="s">
        <v>244</v>
      </c>
      <c r="L23" s="426" t="s">
        <v>1010</v>
      </c>
      <c r="M23" s="426" t="s">
        <v>1010</v>
      </c>
      <c r="O23" s="426" t="s">
        <v>1010</v>
      </c>
      <c r="P23" s="425" t="s">
        <v>201</v>
      </c>
      <c r="Q23" s="105"/>
      <c r="R23" s="105"/>
      <c r="S23" s="71"/>
      <c r="T23" s="71"/>
      <c r="U23" s="71"/>
      <c r="V23" s="71"/>
      <c r="AC23" t="s">
        <v>2</v>
      </c>
      <c r="AD23" s="425"/>
      <c r="AE23" s="668"/>
      <c r="AF23" s="668"/>
      <c r="AG23" s="668"/>
      <c r="AH23" s="668"/>
      <c r="AI23" s="668"/>
      <c r="AJ23" s="668"/>
      <c r="AL23" s="75"/>
      <c r="AM23" s="75"/>
    </row>
    <row r="24" spans="1:39">
      <c r="L24" s="426"/>
    </row>
    <row r="25" spans="1:39" s="1" customFormat="1">
      <c r="A25" s="64"/>
      <c r="B25" s="72" t="s">
        <v>245</v>
      </c>
      <c r="L25" s="893"/>
      <c r="Q25" s="121"/>
      <c r="R25" s="121"/>
    </row>
    <row r="26" spans="1:39">
      <c r="L26" s="426"/>
    </row>
    <row r="27" spans="1:39">
      <c r="D27" t="s">
        <v>76</v>
      </c>
      <c r="E27" t="s">
        <v>67</v>
      </c>
      <c r="F27" s="425" t="s">
        <v>240</v>
      </c>
      <c r="G27" s="425" t="s">
        <v>2590</v>
      </c>
      <c r="H27" s="425" t="s">
        <v>11</v>
      </c>
      <c r="I27" t="s">
        <v>242</v>
      </c>
      <c r="J27" t="s">
        <v>6</v>
      </c>
      <c r="K27" t="s">
        <v>245</v>
      </c>
      <c r="L27" s="426" t="s">
        <v>1010</v>
      </c>
      <c r="M27" s="426" t="s">
        <v>1010</v>
      </c>
      <c r="O27" s="426" t="s">
        <v>1010</v>
      </c>
      <c r="P27" s="425" t="s">
        <v>201</v>
      </c>
      <c r="Q27" s="105"/>
      <c r="R27" s="807" t="s">
        <v>3065</v>
      </c>
      <c r="AC27" t="s">
        <v>2</v>
      </c>
      <c r="AD27" s="668"/>
      <c r="AE27" s="668"/>
      <c r="AF27" s="668"/>
      <c r="AG27" s="668"/>
      <c r="AH27" s="668"/>
      <c r="AI27" s="668"/>
      <c r="AL27" s="75"/>
      <c r="AM27" s="75"/>
    </row>
    <row r="28" spans="1:39" s="425" customFormat="1">
      <c r="D28" s="425" t="s">
        <v>76</v>
      </c>
      <c r="E28" s="425" t="s">
        <v>67</v>
      </c>
      <c r="F28" s="425" t="s">
        <v>240</v>
      </c>
      <c r="G28" s="425" t="s">
        <v>2590</v>
      </c>
      <c r="H28" s="425" t="s">
        <v>11</v>
      </c>
      <c r="I28" s="425" t="s">
        <v>242</v>
      </c>
      <c r="J28" s="425" t="s">
        <v>6</v>
      </c>
      <c r="K28" s="425" t="s">
        <v>245</v>
      </c>
      <c r="L28" s="426" t="s">
        <v>1010</v>
      </c>
      <c r="M28" s="426" t="s">
        <v>1010</v>
      </c>
      <c r="O28" s="426" t="s">
        <v>1010</v>
      </c>
      <c r="P28" s="425" t="s">
        <v>201</v>
      </c>
      <c r="Q28" s="105"/>
      <c r="R28" s="105"/>
      <c r="AC28" s="425" t="s">
        <v>2</v>
      </c>
      <c r="AE28" s="668"/>
      <c r="AF28" s="668"/>
      <c r="AG28" s="668"/>
      <c r="AH28" s="668"/>
      <c r="AI28" s="668"/>
      <c r="AL28" s="75"/>
      <c r="AM28" s="75"/>
    </row>
    <row r="29" spans="1:39" s="425" customFormat="1">
      <c r="D29" s="425" t="s">
        <v>76</v>
      </c>
      <c r="E29" s="425" t="s">
        <v>67</v>
      </c>
      <c r="F29" s="425" t="s">
        <v>240</v>
      </c>
      <c r="G29" s="425" t="s">
        <v>2590</v>
      </c>
      <c r="H29" s="425" t="s">
        <v>11</v>
      </c>
      <c r="I29" s="425" t="s">
        <v>242</v>
      </c>
      <c r="J29" s="425" t="s">
        <v>6</v>
      </c>
      <c r="K29" s="425" t="s">
        <v>245</v>
      </c>
      <c r="L29" s="426" t="s">
        <v>1010</v>
      </c>
      <c r="M29" s="426" t="s">
        <v>1010</v>
      </c>
      <c r="O29" s="426" t="s">
        <v>1010</v>
      </c>
      <c r="P29" s="425" t="s">
        <v>201</v>
      </c>
      <c r="Q29" s="105"/>
      <c r="R29" s="105"/>
      <c r="AC29" s="425" t="s">
        <v>2</v>
      </c>
      <c r="AE29" s="668"/>
      <c r="AF29" s="668"/>
      <c r="AG29" s="668"/>
      <c r="AH29" s="668"/>
      <c r="AI29" s="668"/>
      <c r="AL29" s="75"/>
      <c r="AM29" s="75"/>
    </row>
    <row r="30" spans="1:39" s="425" customFormat="1">
      <c r="D30" s="425" t="s">
        <v>76</v>
      </c>
      <c r="E30" s="425" t="s">
        <v>67</v>
      </c>
      <c r="F30" s="425" t="s">
        <v>240</v>
      </c>
      <c r="G30" s="425" t="s">
        <v>2590</v>
      </c>
      <c r="H30" s="425" t="s">
        <v>11</v>
      </c>
      <c r="I30" s="425" t="s">
        <v>242</v>
      </c>
      <c r="J30" s="425" t="s">
        <v>6</v>
      </c>
      <c r="K30" s="425" t="s">
        <v>245</v>
      </c>
      <c r="L30" s="426" t="s">
        <v>1010</v>
      </c>
      <c r="M30" s="426" t="s">
        <v>1010</v>
      </c>
      <c r="O30" s="426" t="s">
        <v>1010</v>
      </c>
      <c r="P30" s="425" t="s">
        <v>201</v>
      </c>
      <c r="Q30" s="105"/>
      <c r="R30" s="105"/>
      <c r="AC30" s="425" t="s">
        <v>2</v>
      </c>
      <c r="AE30" s="668"/>
      <c r="AF30" s="668"/>
      <c r="AG30" s="668"/>
      <c r="AH30" s="668"/>
      <c r="AI30" s="668"/>
      <c r="AL30" s="75"/>
      <c r="AM30" s="75"/>
    </row>
    <row r="31" spans="1:39" s="425" customFormat="1">
      <c r="D31" s="425" t="s">
        <v>76</v>
      </c>
      <c r="E31" s="425" t="s">
        <v>67</v>
      </c>
      <c r="F31" s="425" t="s">
        <v>240</v>
      </c>
      <c r="G31" s="425" t="s">
        <v>2590</v>
      </c>
      <c r="H31" s="425" t="s">
        <v>11</v>
      </c>
      <c r="I31" s="425" t="s">
        <v>242</v>
      </c>
      <c r="J31" s="425" t="s">
        <v>6</v>
      </c>
      <c r="K31" s="425" t="s">
        <v>245</v>
      </c>
      <c r="L31" s="426" t="s">
        <v>1010</v>
      </c>
      <c r="M31" s="426" t="s">
        <v>1010</v>
      </c>
      <c r="O31" s="426" t="s">
        <v>1010</v>
      </c>
      <c r="P31" s="425" t="s">
        <v>201</v>
      </c>
      <c r="Q31" s="105"/>
      <c r="R31" s="105"/>
      <c r="AC31" s="425" t="s">
        <v>2</v>
      </c>
      <c r="AE31" s="668"/>
      <c r="AF31" s="668"/>
      <c r="AG31" s="668"/>
      <c r="AH31" s="668"/>
      <c r="AI31" s="668"/>
      <c r="AL31" s="75"/>
      <c r="AM31" s="75"/>
    </row>
    <row r="32" spans="1:39" s="425" customFormat="1">
      <c r="D32" s="425" t="s">
        <v>76</v>
      </c>
      <c r="E32" s="425" t="s">
        <v>67</v>
      </c>
      <c r="F32" s="425" t="s">
        <v>240</v>
      </c>
      <c r="G32" s="425" t="s">
        <v>2590</v>
      </c>
      <c r="H32" s="425" t="s">
        <v>11</v>
      </c>
      <c r="I32" s="425" t="s">
        <v>242</v>
      </c>
      <c r="J32" s="425" t="s">
        <v>6</v>
      </c>
      <c r="K32" s="425" t="s">
        <v>245</v>
      </c>
      <c r="L32" s="426" t="s">
        <v>1010</v>
      </c>
      <c r="M32" s="426" t="s">
        <v>1010</v>
      </c>
      <c r="O32" s="426" t="s">
        <v>1010</v>
      </c>
      <c r="P32" s="425" t="s">
        <v>201</v>
      </c>
      <c r="Q32" s="105"/>
      <c r="R32" s="105"/>
      <c r="AC32" s="425" t="s">
        <v>2</v>
      </c>
      <c r="AE32" s="668"/>
      <c r="AF32" s="668"/>
      <c r="AG32" s="668"/>
      <c r="AH32" s="668"/>
      <c r="AI32" s="668"/>
      <c r="AL32" s="75"/>
      <c r="AM32" s="75"/>
    </row>
    <row r="33" spans="1:41" s="425" customFormat="1">
      <c r="D33" s="425" t="s">
        <v>76</v>
      </c>
      <c r="E33" s="425" t="s">
        <v>67</v>
      </c>
      <c r="F33" s="425" t="s">
        <v>240</v>
      </c>
      <c r="G33" s="425" t="s">
        <v>2590</v>
      </c>
      <c r="H33" s="425" t="s">
        <v>11</v>
      </c>
      <c r="I33" s="425" t="s">
        <v>242</v>
      </c>
      <c r="J33" s="425" t="s">
        <v>6</v>
      </c>
      <c r="K33" s="425" t="s">
        <v>245</v>
      </c>
      <c r="L33" s="426" t="s">
        <v>1010</v>
      </c>
      <c r="M33" s="426" t="s">
        <v>1010</v>
      </c>
      <c r="O33" s="426" t="s">
        <v>1010</v>
      </c>
      <c r="P33" s="425" t="s">
        <v>201</v>
      </c>
      <c r="Q33" s="105"/>
      <c r="R33" s="105"/>
      <c r="AC33" s="425" t="s">
        <v>2</v>
      </c>
      <c r="AE33" s="668"/>
      <c r="AF33" s="668"/>
      <c r="AG33" s="668"/>
      <c r="AH33" s="668"/>
      <c r="AI33" s="668"/>
      <c r="AL33" s="75"/>
      <c r="AM33" s="75"/>
    </row>
    <row r="34" spans="1:41">
      <c r="D34" t="s">
        <v>76</v>
      </c>
      <c r="E34" t="s">
        <v>67</v>
      </c>
      <c r="F34" s="425" t="s">
        <v>240</v>
      </c>
      <c r="G34" s="425" t="s">
        <v>2590</v>
      </c>
      <c r="H34" s="425" t="s">
        <v>11</v>
      </c>
      <c r="I34" t="s">
        <v>242</v>
      </c>
      <c r="J34" t="s">
        <v>6</v>
      </c>
      <c r="K34" t="s">
        <v>245</v>
      </c>
      <c r="L34" s="426" t="s">
        <v>1010</v>
      </c>
      <c r="M34" s="426" t="s">
        <v>1010</v>
      </c>
      <c r="O34" s="426" t="s">
        <v>1010</v>
      </c>
      <c r="P34" s="425" t="s">
        <v>201</v>
      </c>
      <c r="Q34" s="105"/>
      <c r="R34" s="105"/>
      <c r="AC34" t="s">
        <v>2</v>
      </c>
      <c r="AD34" s="425"/>
      <c r="AE34" s="668"/>
      <c r="AF34" s="668"/>
      <c r="AG34" s="668"/>
      <c r="AH34" s="668"/>
      <c r="AI34" s="668"/>
      <c r="AL34" s="75"/>
      <c r="AM34" s="75"/>
    </row>
    <row r="35" spans="1:41">
      <c r="D35" t="s">
        <v>76</v>
      </c>
      <c r="E35" t="s">
        <v>67</v>
      </c>
      <c r="F35" s="425" t="s">
        <v>240</v>
      </c>
      <c r="G35" s="425" t="s">
        <v>2590</v>
      </c>
      <c r="H35" s="425" t="s">
        <v>11</v>
      </c>
      <c r="I35" t="s">
        <v>242</v>
      </c>
      <c r="J35" t="s">
        <v>6</v>
      </c>
      <c r="K35" t="s">
        <v>245</v>
      </c>
      <c r="L35" s="426" t="s">
        <v>1010</v>
      </c>
      <c r="M35" s="426" t="s">
        <v>1010</v>
      </c>
      <c r="O35" s="426" t="s">
        <v>1010</v>
      </c>
      <c r="P35" s="425" t="s">
        <v>201</v>
      </c>
      <c r="Q35" s="105"/>
      <c r="R35" s="105"/>
      <c r="S35" s="71"/>
      <c r="T35" s="71"/>
      <c r="U35" s="71"/>
      <c r="V35" s="71"/>
      <c r="AC35" t="s">
        <v>2</v>
      </c>
      <c r="AD35" s="425"/>
      <c r="AE35" s="668"/>
      <c r="AF35" s="668"/>
      <c r="AG35" s="668"/>
      <c r="AH35" s="668"/>
      <c r="AI35" s="668"/>
      <c r="AL35" s="75"/>
      <c r="AM35" s="75"/>
    </row>
    <row r="36" spans="1:41">
      <c r="D36" t="s">
        <v>76</v>
      </c>
      <c r="E36" t="s">
        <v>67</v>
      </c>
      <c r="F36" s="425" t="s">
        <v>240</v>
      </c>
      <c r="G36" s="425" t="s">
        <v>2590</v>
      </c>
      <c r="H36" s="425" t="s">
        <v>11</v>
      </c>
      <c r="I36" t="s">
        <v>242</v>
      </c>
      <c r="J36" t="s">
        <v>6</v>
      </c>
      <c r="K36" t="s">
        <v>245</v>
      </c>
      <c r="L36" s="426" t="s">
        <v>1010</v>
      </c>
      <c r="M36" s="426" t="s">
        <v>1010</v>
      </c>
      <c r="O36" s="426" t="s">
        <v>1010</v>
      </c>
      <c r="P36" s="425" t="s">
        <v>201</v>
      </c>
      <c r="Q36" s="105"/>
      <c r="R36" s="105"/>
      <c r="S36" s="71"/>
      <c r="T36" s="71"/>
      <c r="U36" s="71"/>
      <c r="V36" s="71"/>
      <c r="AC36" t="s">
        <v>2</v>
      </c>
      <c r="AD36" s="425"/>
      <c r="AE36" s="668"/>
      <c r="AF36" s="668"/>
      <c r="AG36" s="668"/>
      <c r="AH36" s="668"/>
      <c r="AI36" s="668"/>
      <c r="AL36" s="75"/>
      <c r="AM36" s="75"/>
    </row>
    <row r="38" spans="1:41" s="1" customFormat="1" ht="13.8">
      <c r="A38" s="64"/>
      <c r="B38" s="72" t="s">
        <v>2535</v>
      </c>
      <c r="Q38" s="121"/>
      <c r="R38" s="121"/>
    </row>
    <row r="40" spans="1:41">
      <c r="D40" t="s">
        <v>76</v>
      </c>
      <c r="E40" t="s">
        <v>67</v>
      </c>
      <c r="F40" s="425" t="s">
        <v>240</v>
      </c>
      <c r="G40" s="425" t="s">
        <v>2590</v>
      </c>
      <c r="H40" s="425" t="s">
        <v>11</v>
      </c>
      <c r="I40" t="s">
        <v>242</v>
      </c>
      <c r="J40" t="s">
        <v>6</v>
      </c>
      <c r="K40" t="s">
        <v>241</v>
      </c>
      <c r="L40" s="425" t="str">
        <f t="shared" ref="L40:L43" si="0">IF(R40="","null",R40)</f>
        <v>Tactical Access</v>
      </c>
      <c r="M40" s="426" t="s">
        <v>1010</v>
      </c>
      <c r="O40" s="426" t="s">
        <v>1010</v>
      </c>
      <c r="P40" s="425" t="s">
        <v>201</v>
      </c>
      <c r="Q40" s="105"/>
      <c r="R40" s="124" t="s">
        <v>248</v>
      </c>
      <c r="AC40" t="s">
        <v>2</v>
      </c>
      <c r="AD40" s="425"/>
      <c r="AE40" s="668"/>
      <c r="AF40" s="668"/>
      <c r="AG40" s="668"/>
      <c r="AH40" s="668"/>
      <c r="AI40" s="668"/>
      <c r="AL40" s="75"/>
      <c r="AM40" s="75"/>
    </row>
    <row r="41" spans="1:41">
      <c r="D41" t="s">
        <v>76</v>
      </c>
      <c r="E41" t="s">
        <v>67</v>
      </c>
      <c r="F41" s="425" t="s">
        <v>240</v>
      </c>
      <c r="G41" s="425" t="s">
        <v>2590</v>
      </c>
      <c r="H41" s="425" t="s">
        <v>11</v>
      </c>
      <c r="I41" t="s">
        <v>242</v>
      </c>
      <c r="J41" t="s">
        <v>6</v>
      </c>
      <c r="K41" t="s">
        <v>241</v>
      </c>
      <c r="L41" s="425" t="str">
        <f t="shared" si="0"/>
        <v>Changing Customer Needs</v>
      </c>
      <c r="M41" s="426" t="s">
        <v>1010</v>
      </c>
      <c r="O41" s="426" t="s">
        <v>1010</v>
      </c>
      <c r="P41" s="425" t="s">
        <v>201</v>
      </c>
      <c r="Q41" s="105"/>
      <c r="R41" s="124" t="s">
        <v>249</v>
      </c>
      <c r="AC41" t="s">
        <v>2</v>
      </c>
      <c r="AD41" s="425"/>
      <c r="AE41" s="668"/>
      <c r="AF41" s="668"/>
      <c r="AG41" s="668"/>
      <c r="AH41" s="668"/>
      <c r="AI41" s="668"/>
      <c r="AL41" s="75"/>
      <c r="AM41" s="75"/>
    </row>
    <row r="42" spans="1:41">
      <c r="D42" t="s">
        <v>76</v>
      </c>
      <c r="E42" t="s">
        <v>67</v>
      </c>
      <c r="F42" s="425" t="s">
        <v>240</v>
      </c>
      <c r="G42" s="425" t="s">
        <v>2590</v>
      </c>
      <c r="H42" s="425" t="s">
        <v>11</v>
      </c>
      <c r="I42" t="s">
        <v>242</v>
      </c>
      <c r="J42" t="s">
        <v>6</v>
      </c>
      <c r="K42" t="s">
        <v>241</v>
      </c>
      <c r="L42" s="426" t="str">
        <f t="shared" si="0"/>
        <v>null</v>
      </c>
      <c r="M42" s="426" t="s">
        <v>1010</v>
      </c>
      <c r="O42" s="426" t="s">
        <v>1010</v>
      </c>
      <c r="P42" s="425" t="s">
        <v>201</v>
      </c>
      <c r="Q42" s="105"/>
      <c r="R42" s="105"/>
      <c r="S42" s="71"/>
      <c r="T42" s="71"/>
      <c r="U42" s="71"/>
      <c r="V42" s="71"/>
      <c r="AC42" t="s">
        <v>2</v>
      </c>
      <c r="AD42" s="425"/>
      <c r="AE42" s="668"/>
      <c r="AF42" s="668"/>
      <c r="AG42" s="668"/>
      <c r="AH42" s="668"/>
      <c r="AI42" s="668"/>
      <c r="AL42" s="75"/>
      <c r="AM42" s="75"/>
    </row>
    <row r="43" spans="1:41">
      <c r="D43" t="s">
        <v>76</v>
      </c>
      <c r="E43" t="s">
        <v>67</v>
      </c>
      <c r="F43" s="425" t="s">
        <v>240</v>
      </c>
      <c r="G43" s="425" t="s">
        <v>2590</v>
      </c>
      <c r="H43" s="425" t="s">
        <v>11</v>
      </c>
      <c r="I43" t="s">
        <v>242</v>
      </c>
      <c r="J43" t="s">
        <v>6</v>
      </c>
      <c r="K43" t="s">
        <v>241</v>
      </c>
      <c r="L43" s="426" t="str">
        <f t="shared" si="0"/>
        <v>null</v>
      </c>
      <c r="M43" s="426" t="s">
        <v>1010</v>
      </c>
      <c r="O43" s="426" t="s">
        <v>1010</v>
      </c>
      <c r="P43" s="425" t="s">
        <v>201</v>
      </c>
      <c r="Q43" s="105"/>
      <c r="R43" s="105"/>
      <c r="S43" s="71"/>
      <c r="T43" s="71"/>
      <c r="U43" s="71"/>
      <c r="V43" s="71"/>
      <c r="AC43" t="s">
        <v>2</v>
      </c>
      <c r="AD43" s="425"/>
      <c r="AE43" s="668"/>
      <c r="AF43" s="668"/>
      <c r="AG43" s="668"/>
      <c r="AH43" s="668"/>
      <c r="AI43" s="668"/>
      <c r="AL43" s="75"/>
      <c r="AM43" s="75"/>
    </row>
    <row r="45" spans="1:41" s="1" customFormat="1" ht="13.8">
      <c r="A45" s="64"/>
      <c r="B45" s="72" t="s">
        <v>2536</v>
      </c>
      <c r="Q45" s="121"/>
      <c r="R45" s="121"/>
    </row>
    <row r="47" spans="1:41">
      <c r="D47" t="s">
        <v>76</v>
      </c>
      <c r="E47" t="s">
        <v>67</v>
      </c>
      <c r="F47" s="425" t="s">
        <v>240</v>
      </c>
      <c r="G47" s="425" t="s">
        <v>2590</v>
      </c>
      <c r="H47" s="425" t="s">
        <v>11</v>
      </c>
      <c r="I47" t="s">
        <v>2674</v>
      </c>
      <c r="J47" t="s">
        <v>6</v>
      </c>
      <c r="K47" s="425" t="s">
        <v>2536</v>
      </c>
      <c r="L47" s="425" t="str">
        <f t="shared" ref="L47:L53" si="1">IF(R47="","null",R47)</f>
        <v>Hatton</v>
      </c>
      <c r="M47" s="806" t="s">
        <v>99</v>
      </c>
      <c r="O47" t="s">
        <v>2900</v>
      </c>
      <c r="P47" t="s">
        <v>202</v>
      </c>
      <c r="Q47" s="105"/>
      <c r="R47" s="124" t="s">
        <v>221</v>
      </c>
      <c r="S47" s="71"/>
      <c r="T47" s="71"/>
      <c r="U47" s="71"/>
      <c r="V47" s="71"/>
      <c r="AC47" t="s">
        <v>2</v>
      </c>
      <c r="AD47" s="87">
        <f>SUMIFS('6.2 Projects'!AD$9:AD$195,'6.2 Projects'!$F$9:$F$195,$F47,'6.2 Projects'!$R$9:$R$195,$R47)</f>
        <v>0</v>
      </c>
      <c r="AE47" s="87">
        <f>SUMIFS('6.2 Projects'!AE$9:AE$195,'6.2 Projects'!$F$9:$F$195,$F47,'6.2 Projects'!$R$9:$R$195,$R47)</f>
        <v>0</v>
      </c>
      <c r="AF47" s="87">
        <f>SUMIFS('6.2 Projects'!AF$9:AF$195,'6.2 Projects'!$F$9:$F$195,$F47,'6.2 Projects'!$R$9:$R$195,$R47)</f>
        <v>0</v>
      </c>
      <c r="AG47" s="87">
        <f>SUMIFS('6.2 Projects'!AG$9:AG$195,'6.2 Projects'!$F$9:$F$195,$F47,'6.2 Projects'!$R$9:$R$195,$R47)</f>
        <v>0</v>
      </c>
      <c r="AH47" s="87">
        <f>SUMIFS('6.2 Projects'!AH$9:AH$195,'6.2 Projects'!$F$9:$F$195,$F47,'6.2 Projects'!$R$9:$R$195,$R47)</f>
        <v>0</v>
      </c>
      <c r="AI47" s="87">
        <f>SUMIFS('6.2 Projects'!AI$9:AI$195,'6.2 Projects'!$F$9:$F$195,$F47,'6.2 Projects'!$R$9:$R$195,$R47)</f>
        <v>0</v>
      </c>
      <c r="AJ47" s="87">
        <f>SUMIFS('6.2 Projects'!AJ$9:AJ$195,'6.2 Projects'!$F$9:$F$195,$F47,'6.2 Projects'!$R$9:$R$195,$R47)</f>
        <v>0</v>
      </c>
      <c r="AL47" s="87">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87">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row>
    <row r="48" spans="1:41">
      <c r="D48" t="s">
        <v>76</v>
      </c>
      <c r="E48" t="s">
        <v>67</v>
      </c>
      <c r="F48" s="425" t="s">
        <v>240</v>
      </c>
      <c r="G48" s="425" t="s">
        <v>2590</v>
      </c>
      <c r="H48" s="425" t="s">
        <v>11</v>
      </c>
      <c r="I48" s="425" t="s">
        <v>2674</v>
      </c>
      <c r="J48" t="s">
        <v>6</v>
      </c>
      <c r="K48" s="425" t="s">
        <v>2536</v>
      </c>
      <c r="L48" s="425" t="str">
        <f t="shared" si="1"/>
        <v>Wormington FEED</v>
      </c>
      <c r="M48" s="806" t="s">
        <v>99</v>
      </c>
      <c r="O48" s="425" t="s">
        <v>2900</v>
      </c>
      <c r="P48" s="425" t="s">
        <v>202</v>
      </c>
      <c r="Q48" s="105"/>
      <c r="R48" s="143" t="s">
        <v>254</v>
      </c>
      <c r="S48" s="71"/>
      <c r="T48" s="71"/>
      <c r="U48" s="71"/>
      <c r="V48" s="71"/>
      <c r="AC48" t="s">
        <v>2</v>
      </c>
      <c r="AD48" s="87">
        <f>SUMIFS('6.2 Projects'!AD$9:AD$195,'6.2 Projects'!$F$9:$F$195,$F48,'6.2 Projects'!$R$9:$R$195,$R48)</f>
        <v>0</v>
      </c>
      <c r="AE48" s="87">
        <f>SUMIFS('6.2 Projects'!AE$9:AE$195,'6.2 Projects'!$F$9:$F$195,$F48,'6.2 Projects'!$R$9:$R$195,$R48)</f>
        <v>0</v>
      </c>
      <c r="AF48" s="87">
        <f>SUMIFS('6.2 Projects'!AF$9:AF$195,'6.2 Projects'!$F$9:$F$195,$F48,'6.2 Projects'!$R$9:$R$195,$R48)</f>
        <v>0</v>
      </c>
      <c r="AG48" s="87">
        <f>SUMIFS('6.2 Projects'!AG$9:AG$195,'6.2 Projects'!$F$9:$F$195,$F48,'6.2 Projects'!$R$9:$R$195,$R48)</f>
        <v>0</v>
      </c>
      <c r="AH48" s="87">
        <f>SUMIFS('6.2 Projects'!AH$9:AH$195,'6.2 Projects'!$F$9:$F$195,$F48,'6.2 Projects'!$R$9:$R$195,$R48)</f>
        <v>0</v>
      </c>
      <c r="AI48" s="87">
        <f>SUMIFS('6.2 Projects'!AI$9:AI$195,'6.2 Projects'!$F$9:$F$195,$F48,'6.2 Projects'!$R$9:$R$195,$R48)</f>
        <v>0</v>
      </c>
      <c r="AJ48" s="87">
        <f>SUMIFS('6.2 Projects'!AJ$9:AJ$195,'6.2 Projects'!$F$9:$F$195,$F48,'6.2 Projects'!$R$9:$R$195,$R48)</f>
        <v>0</v>
      </c>
      <c r="AL48" s="87">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87">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c r="AO48" s="425"/>
    </row>
    <row r="49" spans="1:41">
      <c r="D49" t="s">
        <v>76</v>
      </c>
      <c r="E49" t="s">
        <v>67</v>
      </c>
      <c r="F49" s="425" t="s">
        <v>240</v>
      </c>
      <c r="G49" s="425" t="s">
        <v>2590</v>
      </c>
      <c r="H49" s="425" t="s">
        <v>11</v>
      </c>
      <c r="I49" s="425" t="s">
        <v>2674</v>
      </c>
      <c r="J49" t="s">
        <v>6</v>
      </c>
      <c r="K49" s="425" t="s">
        <v>2536</v>
      </c>
      <c r="L49" s="425" t="str">
        <f t="shared" si="1"/>
        <v>Kings Lynn FEED</v>
      </c>
      <c r="M49" s="806" t="s">
        <v>99</v>
      </c>
      <c r="O49" s="425" t="s">
        <v>2900</v>
      </c>
      <c r="P49" s="425" t="s">
        <v>202</v>
      </c>
      <c r="Q49" s="105"/>
      <c r="R49" s="807" t="s">
        <v>1009</v>
      </c>
      <c r="S49" s="71"/>
      <c r="T49" s="71"/>
      <c r="U49" s="71"/>
      <c r="V49" s="71"/>
      <c r="AC49" t="s">
        <v>2</v>
      </c>
      <c r="AD49" s="87">
        <f>SUMIFS('6.2 Projects'!AD$9:AD$195,'6.2 Projects'!$F$9:$F$195,$F49,'6.2 Projects'!$R$9:$R$195,$R49)</f>
        <v>0</v>
      </c>
      <c r="AE49" s="87">
        <f>SUMIFS('6.2 Projects'!AE$9:AE$195,'6.2 Projects'!$F$9:$F$195,$F49,'6.2 Projects'!$R$9:$R$195,$R49)</f>
        <v>0</v>
      </c>
      <c r="AF49" s="87">
        <f>SUMIFS('6.2 Projects'!AF$9:AF$195,'6.2 Projects'!$F$9:$F$195,$F49,'6.2 Projects'!$R$9:$R$195,$R49)</f>
        <v>0</v>
      </c>
      <c r="AG49" s="87">
        <f>SUMIFS('6.2 Projects'!AG$9:AG$195,'6.2 Projects'!$F$9:$F$195,$F49,'6.2 Projects'!$R$9:$R$195,$R49)</f>
        <v>0</v>
      </c>
      <c r="AH49" s="87">
        <f>SUMIFS('6.2 Projects'!AH$9:AH$195,'6.2 Projects'!$F$9:$F$195,$F49,'6.2 Projects'!$R$9:$R$195,$R49)</f>
        <v>0</v>
      </c>
      <c r="AI49" s="87">
        <f>SUMIFS('6.2 Projects'!AI$9:AI$195,'6.2 Projects'!$F$9:$F$195,$F49,'6.2 Projects'!$R$9:$R$195,$R49)</f>
        <v>0</v>
      </c>
      <c r="AJ49" s="87">
        <f>SUMIFS('6.2 Projects'!AJ$9:AJ$195,'6.2 Projects'!$F$9:$F$195,$F49,'6.2 Projects'!$R$9:$R$195,$R49)</f>
        <v>0</v>
      </c>
      <c r="AL49" s="87">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87">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c r="AO49" s="425"/>
    </row>
    <row r="50" spans="1:41">
      <c r="D50" t="s">
        <v>76</v>
      </c>
      <c r="E50" t="s">
        <v>67</v>
      </c>
      <c r="F50" s="425" t="s">
        <v>240</v>
      </c>
      <c r="G50" s="425" t="s">
        <v>2590</v>
      </c>
      <c r="H50" s="425" t="s">
        <v>11</v>
      </c>
      <c r="I50" s="425" t="s">
        <v>2674</v>
      </c>
      <c r="J50" t="s">
        <v>6</v>
      </c>
      <c r="K50" s="425" t="s">
        <v>2536</v>
      </c>
      <c r="L50" s="425" t="str">
        <f t="shared" si="1"/>
        <v>Peterborough FEED</v>
      </c>
      <c r="M50" s="806" t="s">
        <v>99</v>
      </c>
      <c r="O50" s="425" t="s">
        <v>2900</v>
      </c>
      <c r="P50" s="425" t="s">
        <v>202</v>
      </c>
      <c r="Q50" s="105"/>
      <c r="R50" s="807" t="s">
        <v>980</v>
      </c>
      <c r="S50" s="71"/>
      <c r="T50" s="71"/>
      <c r="U50" s="71"/>
      <c r="V50" s="71"/>
      <c r="AC50" t="s">
        <v>2</v>
      </c>
      <c r="AD50" s="87">
        <f>SUMIFS('6.2 Projects'!AD$9:AD$195,'6.2 Projects'!$F$9:$F$195,$F50,'6.2 Projects'!$R$9:$R$195,$R50)</f>
        <v>0</v>
      </c>
      <c r="AE50" s="87">
        <f>SUMIFS('6.2 Projects'!AE$9:AE$195,'6.2 Projects'!$F$9:$F$195,$F50,'6.2 Projects'!$R$9:$R$195,$R50)</f>
        <v>0</v>
      </c>
      <c r="AF50" s="87">
        <f>SUMIFS('6.2 Projects'!AF$9:AF$195,'6.2 Projects'!$F$9:$F$195,$F50,'6.2 Projects'!$R$9:$R$195,$R50)</f>
        <v>0</v>
      </c>
      <c r="AG50" s="87">
        <f>SUMIFS('6.2 Projects'!AG$9:AG$195,'6.2 Projects'!$F$9:$F$195,$F50,'6.2 Projects'!$R$9:$R$195,$R50)</f>
        <v>0</v>
      </c>
      <c r="AH50" s="87">
        <f>SUMIFS('6.2 Projects'!AH$9:AH$195,'6.2 Projects'!$F$9:$F$195,$F50,'6.2 Projects'!$R$9:$R$195,$R50)</f>
        <v>0</v>
      </c>
      <c r="AI50" s="87">
        <f>SUMIFS('6.2 Projects'!AI$9:AI$195,'6.2 Projects'!$F$9:$F$195,$F50,'6.2 Projects'!$R$9:$R$195,$R50)</f>
        <v>0</v>
      </c>
      <c r="AJ50" s="87">
        <f>SUMIFS('6.2 Projects'!AJ$9:AJ$195,'6.2 Projects'!$F$9:$F$195,$F50,'6.2 Projects'!$R$9:$R$195,$R50)</f>
        <v>0</v>
      </c>
      <c r="AL50" s="87">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87">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c r="AO50" s="425"/>
    </row>
    <row r="51" spans="1:41">
      <c r="D51" t="s">
        <v>76</v>
      </c>
      <c r="E51" t="s">
        <v>67</v>
      </c>
      <c r="F51" s="425" t="s">
        <v>240</v>
      </c>
      <c r="G51" s="425" t="s">
        <v>2590</v>
      </c>
      <c r="H51" s="425" t="s">
        <v>11</v>
      </c>
      <c r="I51" s="425" t="s">
        <v>2674</v>
      </c>
      <c r="J51" t="s">
        <v>6</v>
      </c>
      <c r="K51" s="425" t="s">
        <v>2536</v>
      </c>
      <c r="L51" s="425" t="str">
        <f t="shared" si="1"/>
        <v>St Fergus FEED</v>
      </c>
      <c r="M51" s="806" t="s">
        <v>99</v>
      </c>
      <c r="O51" s="425" t="s">
        <v>2900</v>
      </c>
      <c r="P51" s="425" t="s">
        <v>202</v>
      </c>
      <c r="Q51" s="105"/>
      <c r="R51" s="143" t="s">
        <v>253</v>
      </c>
      <c r="S51" s="71"/>
      <c r="T51" s="71"/>
      <c r="U51" s="71"/>
      <c r="V51" s="71"/>
      <c r="AC51" t="s">
        <v>2</v>
      </c>
      <c r="AD51" s="87">
        <f>SUMIFS('6.2 Projects'!AD$9:AD$195,'6.2 Projects'!$F$9:$F$195,$F51,'6.2 Projects'!$R$9:$R$195,$R51)</f>
        <v>0</v>
      </c>
      <c r="AE51" s="87">
        <f>SUMIFS('6.2 Projects'!AE$9:AE$195,'6.2 Projects'!$F$9:$F$195,$F51,'6.2 Projects'!$R$9:$R$195,$R51)</f>
        <v>0</v>
      </c>
      <c r="AF51" s="87">
        <f>SUMIFS('6.2 Projects'!AF$9:AF$195,'6.2 Projects'!$F$9:$F$195,$F51,'6.2 Projects'!$R$9:$R$195,$R51)</f>
        <v>0</v>
      </c>
      <c r="AG51" s="87">
        <f>SUMIFS('6.2 Projects'!AG$9:AG$195,'6.2 Projects'!$F$9:$F$195,$F51,'6.2 Projects'!$R$9:$R$195,$R51)</f>
        <v>0</v>
      </c>
      <c r="AH51" s="87">
        <f>SUMIFS('6.2 Projects'!AH$9:AH$195,'6.2 Projects'!$F$9:$F$195,$F51,'6.2 Projects'!$R$9:$R$195,$R51)</f>
        <v>0</v>
      </c>
      <c r="AI51" s="87">
        <f>SUMIFS('6.2 Projects'!AI$9:AI$195,'6.2 Projects'!$F$9:$F$195,$F51,'6.2 Projects'!$R$9:$R$195,$R51)</f>
        <v>0</v>
      </c>
      <c r="AJ51" s="87">
        <f>SUMIFS('6.2 Projects'!AJ$9:AJ$195,'6.2 Projects'!$F$9:$F$195,$F51,'6.2 Projects'!$R$9:$R$195,$R51)</f>
        <v>0</v>
      </c>
      <c r="AL51" s="87">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87">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c r="AO51" s="425"/>
    </row>
    <row r="52" spans="1:41">
      <c r="D52" t="s">
        <v>76</v>
      </c>
      <c r="E52" t="s">
        <v>67</v>
      </c>
      <c r="F52" s="425" t="s">
        <v>240</v>
      </c>
      <c r="G52" s="425" t="s">
        <v>2590</v>
      </c>
      <c r="H52" s="425" t="s">
        <v>11</v>
      </c>
      <c r="I52" s="425" t="s">
        <v>2674</v>
      </c>
      <c r="J52" t="s">
        <v>6</v>
      </c>
      <c r="K52" s="425" t="s">
        <v>2536</v>
      </c>
      <c r="L52" s="425" t="str">
        <f t="shared" si="1"/>
        <v>Recompression</v>
      </c>
      <c r="M52" s="426" t="s">
        <v>1010</v>
      </c>
      <c r="O52" s="426" t="s">
        <v>1010</v>
      </c>
      <c r="P52" s="425" t="s">
        <v>202</v>
      </c>
      <c r="Q52" s="105"/>
      <c r="R52" s="124" t="s">
        <v>250</v>
      </c>
      <c r="S52" s="71"/>
      <c r="T52" s="71"/>
      <c r="U52" s="71"/>
      <c r="V52" s="71"/>
      <c r="AC52" t="s">
        <v>2</v>
      </c>
      <c r="AD52" s="425"/>
      <c r="AE52" s="668"/>
      <c r="AF52" s="668"/>
      <c r="AG52" s="668"/>
      <c r="AH52" s="668"/>
      <c r="AI52" s="668"/>
      <c r="AL52" s="75"/>
      <c r="AM52" s="75"/>
      <c r="AO52" s="425"/>
    </row>
    <row r="53" spans="1:41">
      <c r="D53" t="s">
        <v>76</v>
      </c>
      <c r="E53" t="s">
        <v>67</v>
      </c>
      <c r="F53" s="425" t="s">
        <v>240</v>
      </c>
      <c r="G53" s="425" t="s">
        <v>2590</v>
      </c>
      <c r="H53" s="425" t="s">
        <v>11</v>
      </c>
      <c r="I53" s="425" t="s">
        <v>2674</v>
      </c>
      <c r="J53" t="s">
        <v>6</v>
      </c>
      <c r="K53" s="425" t="s">
        <v>2536</v>
      </c>
      <c r="L53" s="425" t="str">
        <f t="shared" si="1"/>
        <v>Methane Detection &amp; Quantification</v>
      </c>
      <c r="M53" s="426" t="s">
        <v>1010</v>
      </c>
      <c r="O53" s="426" t="s">
        <v>1010</v>
      </c>
      <c r="P53" s="425" t="s">
        <v>202</v>
      </c>
      <c r="Q53" s="105"/>
      <c r="R53" s="124" t="s">
        <v>251</v>
      </c>
      <c r="S53" s="71"/>
      <c r="T53" s="71"/>
      <c r="U53" s="71"/>
      <c r="V53" s="71"/>
      <c r="AC53" t="s">
        <v>2</v>
      </c>
      <c r="AD53" s="425"/>
      <c r="AE53" s="668"/>
      <c r="AF53" s="668"/>
      <c r="AG53" s="668"/>
      <c r="AH53" s="668"/>
      <c r="AI53" s="668"/>
      <c r="AL53" s="75"/>
      <c r="AM53" s="75"/>
      <c r="AO53" s="425"/>
    </row>
    <row r="54" spans="1:41">
      <c r="D54" t="s">
        <v>76</v>
      </c>
      <c r="E54" t="s">
        <v>67</v>
      </c>
      <c r="F54" s="425" t="s">
        <v>240</v>
      </c>
      <c r="G54" s="425" t="s">
        <v>2590</v>
      </c>
      <c r="H54" s="425" t="s">
        <v>11</v>
      </c>
      <c r="I54" s="425" t="s">
        <v>2674</v>
      </c>
      <c r="J54" t="s">
        <v>6</v>
      </c>
      <c r="K54" s="425" t="s">
        <v>2536</v>
      </c>
      <c r="L54" s="426" t="s">
        <v>1010</v>
      </c>
      <c r="M54" s="426" t="s">
        <v>1010</v>
      </c>
      <c r="O54" s="426" t="s">
        <v>1010</v>
      </c>
      <c r="P54" s="425" t="s">
        <v>202</v>
      </c>
      <c r="Q54" s="105"/>
      <c r="R54" s="807" t="s">
        <v>3070</v>
      </c>
      <c r="S54" s="71"/>
      <c r="T54" s="71"/>
      <c r="U54" s="71"/>
      <c r="V54" s="71"/>
      <c r="AC54" t="s">
        <v>2</v>
      </c>
      <c r="AD54" s="668"/>
      <c r="AE54" s="668"/>
      <c r="AF54" s="668"/>
      <c r="AG54" s="668"/>
      <c r="AH54" s="668"/>
      <c r="AI54" s="668"/>
      <c r="AL54" s="75"/>
      <c r="AM54" s="75"/>
    </row>
    <row r="55" spans="1:41" s="425" customFormat="1">
      <c r="D55" s="425" t="s">
        <v>76</v>
      </c>
      <c r="E55" s="425" t="s">
        <v>67</v>
      </c>
      <c r="F55" s="425" t="s">
        <v>240</v>
      </c>
      <c r="G55" s="425" t="s">
        <v>2590</v>
      </c>
      <c r="H55" s="425" t="s">
        <v>11</v>
      </c>
      <c r="I55" s="425" t="s">
        <v>2674</v>
      </c>
      <c r="J55" s="425" t="s">
        <v>6</v>
      </c>
      <c r="K55" s="425" t="s">
        <v>2536</v>
      </c>
      <c r="L55" s="426" t="s">
        <v>1010</v>
      </c>
      <c r="M55" s="426" t="s">
        <v>1010</v>
      </c>
      <c r="O55" s="426" t="s">
        <v>1010</v>
      </c>
      <c r="P55" s="425" t="s">
        <v>202</v>
      </c>
      <c r="Q55" s="105"/>
      <c r="R55" s="122"/>
      <c r="S55" s="71"/>
      <c r="T55" s="71"/>
      <c r="U55" s="71"/>
      <c r="V55" s="71"/>
      <c r="AC55" s="425" t="s">
        <v>2</v>
      </c>
      <c r="AE55" s="668"/>
      <c r="AF55" s="668"/>
      <c r="AG55" s="668"/>
      <c r="AH55" s="668"/>
      <c r="AI55" s="668"/>
      <c r="AL55" s="75"/>
      <c r="AM55" s="75"/>
    </row>
    <row r="56" spans="1:41" s="425" customFormat="1">
      <c r="D56" s="425" t="s">
        <v>76</v>
      </c>
      <c r="E56" s="425" t="s">
        <v>67</v>
      </c>
      <c r="F56" s="425" t="s">
        <v>240</v>
      </c>
      <c r="G56" s="425" t="s">
        <v>2590</v>
      </c>
      <c r="H56" s="425" t="s">
        <v>11</v>
      </c>
      <c r="I56" s="425" t="s">
        <v>2674</v>
      </c>
      <c r="J56" s="425" t="s">
        <v>6</v>
      </c>
      <c r="K56" s="425" t="s">
        <v>2536</v>
      </c>
      <c r="L56" s="426" t="s">
        <v>1010</v>
      </c>
      <c r="M56" s="426" t="s">
        <v>1010</v>
      </c>
      <c r="O56" s="426" t="s">
        <v>1010</v>
      </c>
      <c r="P56" s="425" t="s">
        <v>202</v>
      </c>
      <c r="Q56" s="105"/>
      <c r="R56" s="122"/>
      <c r="S56" s="71"/>
      <c r="T56" s="71"/>
      <c r="U56" s="71"/>
      <c r="V56" s="71"/>
      <c r="AC56" s="425" t="s">
        <v>2</v>
      </c>
      <c r="AE56" s="668"/>
      <c r="AF56" s="668"/>
      <c r="AG56" s="668"/>
      <c r="AH56" s="668"/>
      <c r="AI56" s="668"/>
      <c r="AL56" s="75"/>
      <c r="AM56" s="75"/>
    </row>
    <row r="57" spans="1:41" s="425" customFormat="1">
      <c r="D57" s="425" t="s">
        <v>76</v>
      </c>
      <c r="E57" s="425" t="s">
        <v>67</v>
      </c>
      <c r="F57" s="425" t="s">
        <v>240</v>
      </c>
      <c r="G57" s="425" t="s">
        <v>2590</v>
      </c>
      <c r="H57" s="425" t="s">
        <v>11</v>
      </c>
      <c r="I57" s="425" t="s">
        <v>2674</v>
      </c>
      <c r="J57" s="425" t="s">
        <v>6</v>
      </c>
      <c r="K57" s="425" t="s">
        <v>2536</v>
      </c>
      <c r="L57" s="426" t="s">
        <v>1010</v>
      </c>
      <c r="M57" s="426" t="s">
        <v>1010</v>
      </c>
      <c r="O57" s="426" t="s">
        <v>1010</v>
      </c>
      <c r="P57" s="425" t="s">
        <v>202</v>
      </c>
      <c r="Q57" s="105"/>
      <c r="R57" s="122"/>
      <c r="S57" s="71"/>
      <c r="T57" s="71"/>
      <c r="U57" s="71"/>
      <c r="V57" s="71"/>
      <c r="AC57" s="425" t="s">
        <v>2</v>
      </c>
      <c r="AE57" s="668"/>
      <c r="AF57" s="668"/>
      <c r="AG57" s="668"/>
      <c r="AH57" s="668"/>
      <c r="AI57" s="668"/>
      <c r="AL57" s="75"/>
      <c r="AM57" s="75"/>
    </row>
    <row r="58" spans="1:41" s="425" customFormat="1">
      <c r="D58" s="425" t="s">
        <v>76</v>
      </c>
      <c r="E58" s="425" t="s">
        <v>67</v>
      </c>
      <c r="F58" s="425" t="s">
        <v>240</v>
      </c>
      <c r="G58" s="425" t="s">
        <v>2590</v>
      </c>
      <c r="H58" s="425" t="s">
        <v>11</v>
      </c>
      <c r="I58" s="425" t="s">
        <v>2674</v>
      </c>
      <c r="J58" s="425" t="s">
        <v>6</v>
      </c>
      <c r="K58" s="425" t="s">
        <v>2536</v>
      </c>
      <c r="L58" s="426" t="s">
        <v>1010</v>
      </c>
      <c r="M58" s="426" t="s">
        <v>1010</v>
      </c>
      <c r="O58" s="426" t="s">
        <v>1010</v>
      </c>
      <c r="P58" s="425" t="s">
        <v>202</v>
      </c>
      <c r="Q58" s="105"/>
      <c r="R58" s="122"/>
      <c r="S58" s="71"/>
      <c r="T58" s="71"/>
      <c r="U58" s="71"/>
      <c r="V58" s="71"/>
      <c r="AC58" s="425" t="s">
        <v>2</v>
      </c>
      <c r="AE58" s="668"/>
      <c r="AF58" s="668"/>
      <c r="AG58" s="668"/>
      <c r="AH58" s="668"/>
      <c r="AI58" s="668"/>
      <c r="AL58" s="75"/>
      <c r="AM58" s="75"/>
    </row>
    <row r="59" spans="1:41">
      <c r="D59" t="s">
        <v>76</v>
      </c>
      <c r="E59" t="s">
        <v>67</v>
      </c>
      <c r="F59" s="425" t="s">
        <v>240</v>
      </c>
      <c r="G59" s="425" t="s">
        <v>2590</v>
      </c>
      <c r="H59" s="425" t="s">
        <v>11</v>
      </c>
      <c r="I59" s="425" t="s">
        <v>2674</v>
      </c>
      <c r="J59" t="s">
        <v>6</v>
      </c>
      <c r="K59" s="425" t="s">
        <v>2536</v>
      </c>
      <c r="L59" s="426" t="s">
        <v>1010</v>
      </c>
      <c r="M59" s="426" t="s">
        <v>1010</v>
      </c>
      <c r="O59" s="426" t="s">
        <v>1010</v>
      </c>
      <c r="P59" s="425" t="s">
        <v>202</v>
      </c>
      <c r="Q59" s="105"/>
      <c r="R59" s="122"/>
      <c r="S59" s="71"/>
      <c r="T59" s="71"/>
      <c r="U59" s="71"/>
      <c r="V59" s="71"/>
      <c r="AC59" t="s">
        <v>2</v>
      </c>
      <c r="AD59" s="425"/>
      <c r="AE59" s="668"/>
      <c r="AF59" s="668"/>
      <c r="AG59" s="668"/>
      <c r="AH59" s="668"/>
      <c r="AI59" s="668"/>
      <c r="AL59" s="75"/>
      <c r="AM59" s="75"/>
    </row>
    <row r="61" spans="1:41" s="1" customFormat="1" ht="13.8">
      <c r="A61" s="64"/>
      <c r="B61" s="72" t="s">
        <v>2537</v>
      </c>
      <c r="Q61" s="121"/>
      <c r="R61" s="121"/>
    </row>
    <row r="63" spans="1:41">
      <c r="D63" t="s">
        <v>76</v>
      </c>
      <c r="E63" t="s">
        <v>67</v>
      </c>
      <c r="F63" s="425" t="s">
        <v>240</v>
      </c>
      <c r="G63" s="425" t="s">
        <v>2590</v>
      </c>
      <c r="H63" s="425" t="s">
        <v>11</v>
      </c>
      <c r="I63" s="425" t="s">
        <v>2674</v>
      </c>
      <c r="J63" t="s">
        <v>6</v>
      </c>
      <c r="K63" t="s">
        <v>264</v>
      </c>
      <c r="L63" s="425" t="s">
        <v>224</v>
      </c>
      <c r="M63" s="806" t="s">
        <v>99</v>
      </c>
      <c r="O63" s="425" t="s">
        <v>794</v>
      </c>
      <c r="P63" s="425" t="s">
        <v>202</v>
      </c>
      <c r="AC63" t="s">
        <v>2</v>
      </c>
      <c r="AD63" s="116"/>
      <c r="AE63" s="87">
        <f>SUMIFS('6.3 Asset_Health'!AE$9:AE$721,'6.3 Asset_Health'!$F$9:$F$721,$F63,'6.3 Asset_Health'!$L$9:$L$721,$L63,'6.3 Asset_Health'!$O$9:$O$721,$O63)</f>
        <v>0</v>
      </c>
      <c r="AF63" s="87">
        <f>SUMIFS('6.3 Asset_Health'!AF$9:AF$721,'6.3 Asset_Health'!$F$9:$F$721,$F63,'6.3 Asset_Health'!$L$9:$L$721,$L63,'6.3 Asset_Health'!$O$9:$O$721,$O63)</f>
        <v>0</v>
      </c>
      <c r="AG63" s="87">
        <f>SUMIFS('6.3 Asset_Health'!AG$9:AG$721,'6.3 Asset_Health'!$F$9:$F$721,$F63,'6.3 Asset_Health'!$L$9:$L$721,$L63,'6.3 Asset_Health'!$O$9:$O$721,$O63)</f>
        <v>0</v>
      </c>
      <c r="AH63" s="87">
        <f>SUMIFS('6.3 Asset_Health'!AH$9:AH$721,'6.3 Asset_Health'!$F$9:$F$721,$F63,'6.3 Asset_Health'!$L$9:$L$721,$L63,'6.3 Asset_Health'!$O$9:$O$721,$O63)</f>
        <v>0</v>
      </c>
      <c r="AI63" s="87">
        <f>SUMIFS('6.3 Asset_Health'!AI$9:AI$721,'6.3 Asset_Health'!$F$9:$F$721,$F63,'6.3 Asset_Health'!$L$9:$L$721,$L63,'6.3 Asset_Health'!$O$9:$O$721,$O63)</f>
        <v>0</v>
      </c>
      <c r="AJ63" s="116"/>
      <c r="AL63" s="75"/>
      <c r="AM63" s="75"/>
    </row>
    <row r="64" spans="1:41">
      <c r="D64" t="s">
        <v>76</v>
      </c>
      <c r="E64" t="s">
        <v>67</v>
      </c>
      <c r="F64" s="425" t="s">
        <v>240</v>
      </c>
      <c r="G64" s="425" t="s">
        <v>2590</v>
      </c>
      <c r="H64" s="425" t="s">
        <v>11</v>
      </c>
      <c r="I64" s="425" t="s">
        <v>2674</v>
      </c>
      <c r="J64" t="s">
        <v>6</v>
      </c>
      <c r="K64" t="s">
        <v>264</v>
      </c>
      <c r="L64" s="425" t="s">
        <v>224</v>
      </c>
      <c r="M64" s="806" t="s">
        <v>99</v>
      </c>
      <c r="O64" s="425" t="s">
        <v>2872</v>
      </c>
      <c r="P64" s="425" t="s">
        <v>202</v>
      </c>
      <c r="AC64" t="s">
        <v>2</v>
      </c>
      <c r="AD64" s="116"/>
      <c r="AE64" s="87">
        <f>SUMIFS('6.3 Asset_Health'!AE$9:AE$721,'6.3 Asset_Health'!$F$9:$F$721,$F64,'6.3 Asset_Health'!$L$9:$L$721,$L64,'6.3 Asset_Health'!$O$9:$O$721,$O64)</f>
        <v>0</v>
      </c>
      <c r="AF64" s="87">
        <f>SUMIFS('6.3 Asset_Health'!AF$9:AF$721,'6.3 Asset_Health'!$F$9:$F$721,$F64,'6.3 Asset_Health'!$L$9:$L$721,$L64,'6.3 Asset_Health'!$O$9:$O$721,$O64)</f>
        <v>0</v>
      </c>
      <c r="AG64" s="87">
        <f>SUMIFS('6.3 Asset_Health'!AG$9:AG$721,'6.3 Asset_Health'!$F$9:$F$721,$F64,'6.3 Asset_Health'!$L$9:$L$721,$L64,'6.3 Asset_Health'!$O$9:$O$721,$O64)</f>
        <v>0</v>
      </c>
      <c r="AH64" s="87">
        <f>SUMIFS('6.3 Asset_Health'!AH$9:AH$721,'6.3 Asset_Health'!$F$9:$F$721,$F64,'6.3 Asset_Health'!$L$9:$L$721,$L64,'6.3 Asset_Health'!$O$9:$O$721,$O64)</f>
        <v>0</v>
      </c>
      <c r="AI64" s="87">
        <f>SUMIFS('6.3 Asset_Health'!AI$9:AI$721,'6.3 Asset_Health'!$F$9:$F$721,$F64,'6.3 Asset_Health'!$L$9:$L$721,$L64,'6.3 Asset_Health'!$O$9:$O$721,$O64)</f>
        <v>0</v>
      </c>
      <c r="AJ64" s="116"/>
      <c r="AL64" s="75"/>
      <c r="AM64" s="75"/>
    </row>
    <row r="65" spans="4:39">
      <c r="D65" t="s">
        <v>76</v>
      </c>
      <c r="E65" t="s">
        <v>67</v>
      </c>
      <c r="F65" s="425" t="s">
        <v>240</v>
      </c>
      <c r="G65" s="425" t="s">
        <v>2590</v>
      </c>
      <c r="H65" s="425" t="s">
        <v>11</v>
      </c>
      <c r="I65" s="425" t="s">
        <v>2674</v>
      </c>
      <c r="J65" t="s">
        <v>6</v>
      </c>
      <c r="K65" t="s">
        <v>264</v>
      </c>
      <c r="L65" s="425" t="s">
        <v>224</v>
      </c>
      <c r="M65" s="426" t="s">
        <v>1010</v>
      </c>
      <c r="O65" s="426" t="s">
        <v>1010</v>
      </c>
      <c r="P65" s="425" t="s">
        <v>202</v>
      </c>
      <c r="S65" s="71"/>
      <c r="T65" s="71"/>
      <c r="U65" s="71"/>
      <c r="V65" s="71"/>
      <c r="AC65" t="s">
        <v>2</v>
      </c>
      <c r="AD65" s="116"/>
      <c r="AE65" s="87">
        <f>SUMIFS('6.3 Asset_Health'!AE$9:AE$721,'6.3 Asset_Health'!$F$9:$F$721,$F65,'6.3 Asset_Health'!$L$9:$L$721,$L65,'6.3 Asset_Health'!$O$9:$O$721,$O65)</f>
        <v>0</v>
      </c>
      <c r="AF65" s="87">
        <f>SUMIFS('6.3 Asset_Health'!AF$9:AF$721,'6.3 Asset_Health'!$F$9:$F$721,$F65,'6.3 Asset_Health'!$L$9:$L$721,$L65,'6.3 Asset_Health'!$O$9:$O$721,$O65)</f>
        <v>0</v>
      </c>
      <c r="AG65" s="87">
        <f>SUMIFS('6.3 Asset_Health'!AG$9:AG$721,'6.3 Asset_Health'!$F$9:$F$721,$F65,'6.3 Asset_Health'!$L$9:$L$721,$L65,'6.3 Asset_Health'!$O$9:$O$721,$O65)</f>
        <v>0</v>
      </c>
      <c r="AH65" s="87">
        <f>SUMIFS('6.3 Asset_Health'!AH$9:AH$721,'6.3 Asset_Health'!$F$9:$F$721,$F65,'6.3 Asset_Health'!$L$9:$L$721,$L65,'6.3 Asset_Health'!$O$9:$O$721,$O65)</f>
        <v>0</v>
      </c>
      <c r="AI65" s="87">
        <f>SUMIFS('6.3 Asset_Health'!AI$9:AI$721,'6.3 Asset_Health'!$F$9:$F$721,$F65,'6.3 Asset_Health'!$L$9:$L$721,$L65,'6.3 Asset_Health'!$O$9:$O$721,$O65)</f>
        <v>0</v>
      </c>
      <c r="AJ65" s="116"/>
      <c r="AL65" s="75"/>
      <c r="AM65" s="75"/>
    </row>
    <row r="66" spans="4:39" s="425" customFormat="1">
      <c r="D66" s="425" t="s">
        <v>76</v>
      </c>
      <c r="E66" s="425" t="s">
        <v>67</v>
      </c>
      <c r="F66" s="425" t="s">
        <v>240</v>
      </c>
      <c r="G66" s="425" t="s">
        <v>2590</v>
      </c>
      <c r="H66" s="425" t="s">
        <v>11</v>
      </c>
      <c r="I66" s="425" t="s">
        <v>2674</v>
      </c>
      <c r="J66" s="425" t="s">
        <v>6</v>
      </c>
      <c r="K66" s="425" t="s">
        <v>264</v>
      </c>
      <c r="L66" s="425" t="s">
        <v>288</v>
      </c>
      <c r="M66" s="806" t="s">
        <v>99</v>
      </c>
      <c r="O66" s="425" t="s">
        <v>794</v>
      </c>
      <c r="P66" s="425" t="s">
        <v>202</v>
      </c>
      <c r="Q66" s="119"/>
      <c r="R66" s="119"/>
      <c r="S66" s="71"/>
      <c r="T66" s="71"/>
      <c r="U66" s="71"/>
      <c r="V66" s="71"/>
      <c r="AC66" s="425" t="s">
        <v>2</v>
      </c>
      <c r="AD66" s="116"/>
      <c r="AE66" s="87">
        <f>SUMIFS('6.3 Asset_Health'!AE$9:AE$721,'6.3 Asset_Health'!$F$9:$F$721,$F66,'6.3 Asset_Health'!$L$9:$L$721,$L66,'6.3 Asset_Health'!$O$9:$O$721,$O66)</f>
        <v>0</v>
      </c>
      <c r="AF66" s="87">
        <f>SUMIFS('6.3 Asset_Health'!AF$9:AF$721,'6.3 Asset_Health'!$F$9:$F$721,$F66,'6.3 Asset_Health'!$L$9:$L$721,$L66,'6.3 Asset_Health'!$O$9:$O$721,$O66)</f>
        <v>0</v>
      </c>
      <c r="AG66" s="87">
        <f>SUMIFS('6.3 Asset_Health'!AG$9:AG$721,'6.3 Asset_Health'!$F$9:$F$721,$F66,'6.3 Asset_Health'!$L$9:$L$721,$L66,'6.3 Asset_Health'!$O$9:$O$721,$O66)</f>
        <v>0</v>
      </c>
      <c r="AH66" s="87">
        <f>SUMIFS('6.3 Asset_Health'!AH$9:AH$721,'6.3 Asset_Health'!$F$9:$F$721,$F66,'6.3 Asset_Health'!$L$9:$L$721,$L66,'6.3 Asset_Health'!$O$9:$O$721,$O66)</f>
        <v>0</v>
      </c>
      <c r="AI66" s="87">
        <f>SUMIFS('6.3 Asset_Health'!AI$9:AI$721,'6.3 Asset_Health'!$F$9:$F$721,$F66,'6.3 Asset_Health'!$L$9:$L$721,$L66,'6.3 Asset_Health'!$O$9:$O$721,$O66)</f>
        <v>0</v>
      </c>
      <c r="AJ66" s="116"/>
      <c r="AL66" s="75"/>
      <c r="AM66" s="75"/>
    </row>
    <row r="67" spans="4:39" s="425" customFormat="1">
      <c r="D67" s="425" t="s">
        <v>76</v>
      </c>
      <c r="E67" s="425" t="s">
        <v>67</v>
      </c>
      <c r="F67" s="425" t="s">
        <v>240</v>
      </c>
      <c r="G67" s="425" t="s">
        <v>2590</v>
      </c>
      <c r="H67" s="425" t="s">
        <v>11</v>
      </c>
      <c r="I67" s="425" t="s">
        <v>2674</v>
      </c>
      <c r="J67" s="425" t="s">
        <v>6</v>
      </c>
      <c r="K67" s="425" t="s">
        <v>264</v>
      </c>
      <c r="L67" s="425" t="s">
        <v>288</v>
      </c>
      <c r="M67" s="806" t="s">
        <v>99</v>
      </c>
      <c r="O67" s="425" t="s">
        <v>2872</v>
      </c>
      <c r="P67" s="425" t="s">
        <v>202</v>
      </c>
      <c r="Q67" s="119"/>
      <c r="R67" s="119"/>
      <c r="S67" s="71"/>
      <c r="T67" s="71"/>
      <c r="U67" s="71"/>
      <c r="V67" s="71"/>
      <c r="AC67" s="425" t="s">
        <v>2</v>
      </c>
      <c r="AD67" s="116"/>
      <c r="AE67" s="87">
        <f>SUMIFS('6.3 Asset_Health'!AE$9:AE$721,'6.3 Asset_Health'!$F$9:$F$721,$F67,'6.3 Asset_Health'!$L$9:$L$721,$L67,'6.3 Asset_Health'!$O$9:$O$721,$O67)</f>
        <v>0</v>
      </c>
      <c r="AF67" s="87">
        <f>SUMIFS('6.3 Asset_Health'!AF$9:AF$721,'6.3 Asset_Health'!$F$9:$F$721,$F67,'6.3 Asset_Health'!$L$9:$L$721,$L67,'6.3 Asset_Health'!$O$9:$O$721,$O67)</f>
        <v>0</v>
      </c>
      <c r="AG67" s="87">
        <f>SUMIFS('6.3 Asset_Health'!AG$9:AG$721,'6.3 Asset_Health'!$F$9:$F$721,$F67,'6.3 Asset_Health'!$L$9:$L$721,$L67,'6.3 Asset_Health'!$O$9:$O$721,$O67)</f>
        <v>0</v>
      </c>
      <c r="AH67" s="87">
        <f>SUMIFS('6.3 Asset_Health'!AH$9:AH$721,'6.3 Asset_Health'!$F$9:$F$721,$F67,'6.3 Asset_Health'!$L$9:$L$721,$L67,'6.3 Asset_Health'!$O$9:$O$721,$O67)</f>
        <v>0</v>
      </c>
      <c r="AI67" s="87">
        <f>SUMIFS('6.3 Asset_Health'!AI$9:AI$721,'6.3 Asset_Health'!$F$9:$F$721,$F67,'6.3 Asset_Health'!$L$9:$L$721,$L67,'6.3 Asset_Health'!$O$9:$O$721,$O67)</f>
        <v>0</v>
      </c>
      <c r="AJ67" s="116"/>
      <c r="AL67" s="75"/>
      <c r="AM67" s="75"/>
    </row>
    <row r="68" spans="4:39" s="425" customFormat="1">
      <c r="D68" s="425" t="s">
        <v>76</v>
      </c>
      <c r="E68" s="425" t="s">
        <v>67</v>
      </c>
      <c r="F68" s="425" t="s">
        <v>240</v>
      </c>
      <c r="G68" s="425" t="s">
        <v>2590</v>
      </c>
      <c r="H68" s="425" t="s">
        <v>11</v>
      </c>
      <c r="I68" s="425" t="s">
        <v>2674</v>
      </c>
      <c r="J68" s="425" t="s">
        <v>6</v>
      </c>
      <c r="K68" s="425" t="s">
        <v>264</v>
      </c>
      <c r="L68" s="425" t="s">
        <v>288</v>
      </c>
      <c r="M68" s="426" t="s">
        <v>1010</v>
      </c>
      <c r="O68" s="426" t="s">
        <v>1010</v>
      </c>
      <c r="P68" s="425" t="s">
        <v>202</v>
      </c>
      <c r="Q68" s="119"/>
      <c r="R68" s="119"/>
      <c r="S68" s="71"/>
      <c r="T68" s="71"/>
      <c r="U68" s="71"/>
      <c r="V68" s="71"/>
      <c r="AC68" s="425" t="s">
        <v>2</v>
      </c>
      <c r="AD68" s="116"/>
      <c r="AE68" s="87">
        <f>SUMIFS('6.3 Asset_Health'!AE$9:AE$721,'6.3 Asset_Health'!$F$9:$F$721,$F68,'6.3 Asset_Health'!$L$9:$L$721,$L68,'6.3 Asset_Health'!$O$9:$O$721,$O68)</f>
        <v>0</v>
      </c>
      <c r="AF68" s="87">
        <f>SUMIFS('6.3 Asset_Health'!AF$9:AF$721,'6.3 Asset_Health'!$F$9:$F$721,$F68,'6.3 Asset_Health'!$L$9:$L$721,$L68,'6.3 Asset_Health'!$O$9:$O$721,$O68)</f>
        <v>0</v>
      </c>
      <c r="AG68" s="87">
        <f>SUMIFS('6.3 Asset_Health'!AG$9:AG$721,'6.3 Asset_Health'!$F$9:$F$721,$F68,'6.3 Asset_Health'!$L$9:$L$721,$L68,'6.3 Asset_Health'!$O$9:$O$721,$O68)</f>
        <v>0</v>
      </c>
      <c r="AH68" s="87">
        <f>SUMIFS('6.3 Asset_Health'!AH$9:AH$721,'6.3 Asset_Health'!$F$9:$F$721,$F68,'6.3 Asset_Health'!$L$9:$L$721,$L68,'6.3 Asset_Health'!$O$9:$O$721,$O68)</f>
        <v>0</v>
      </c>
      <c r="AI68" s="87">
        <f>SUMIFS('6.3 Asset_Health'!AI$9:AI$721,'6.3 Asset_Health'!$F$9:$F$721,$F68,'6.3 Asset_Health'!$L$9:$L$721,$L68,'6.3 Asset_Health'!$O$9:$O$721,$O68)</f>
        <v>0</v>
      </c>
      <c r="AJ68" s="116"/>
      <c r="AL68" s="75"/>
      <c r="AM68" s="75"/>
    </row>
    <row r="69" spans="4:39" s="425" customFormat="1">
      <c r="D69" s="425" t="s">
        <v>76</v>
      </c>
      <c r="E69" s="425" t="s">
        <v>67</v>
      </c>
      <c r="F69" s="425" t="s">
        <v>240</v>
      </c>
      <c r="G69" s="425" t="s">
        <v>2590</v>
      </c>
      <c r="H69" s="425" t="s">
        <v>11</v>
      </c>
      <c r="I69" s="425" t="s">
        <v>2674</v>
      </c>
      <c r="J69" s="425" t="s">
        <v>6</v>
      </c>
      <c r="K69" s="425" t="s">
        <v>264</v>
      </c>
      <c r="L69" s="425" t="s">
        <v>228</v>
      </c>
      <c r="M69" s="806" t="s">
        <v>99</v>
      </c>
      <c r="O69" s="425" t="s">
        <v>794</v>
      </c>
      <c r="P69" s="425" t="s">
        <v>202</v>
      </c>
      <c r="Q69" s="119"/>
      <c r="R69" s="119"/>
      <c r="S69" s="71"/>
      <c r="T69" s="71"/>
      <c r="U69" s="71"/>
      <c r="V69" s="71"/>
      <c r="AC69" s="425" t="s">
        <v>2</v>
      </c>
      <c r="AD69" s="116"/>
      <c r="AE69" s="87">
        <f>SUMIFS('6.3 Asset_Health'!AE$9:AE$721,'6.3 Asset_Health'!$F$9:$F$721,$F69,'6.3 Asset_Health'!$L$9:$L$721,$L69,'6.3 Asset_Health'!$O$9:$O$721,$O69)</f>
        <v>0</v>
      </c>
      <c r="AF69" s="87">
        <f>SUMIFS('6.3 Asset_Health'!AF$9:AF$721,'6.3 Asset_Health'!$F$9:$F$721,$F69,'6.3 Asset_Health'!$L$9:$L$721,$L69,'6.3 Asset_Health'!$O$9:$O$721,$O69)</f>
        <v>0</v>
      </c>
      <c r="AG69" s="87">
        <f>SUMIFS('6.3 Asset_Health'!AG$9:AG$721,'6.3 Asset_Health'!$F$9:$F$721,$F69,'6.3 Asset_Health'!$L$9:$L$721,$L69,'6.3 Asset_Health'!$O$9:$O$721,$O69)</f>
        <v>0</v>
      </c>
      <c r="AH69" s="87">
        <f>SUMIFS('6.3 Asset_Health'!AH$9:AH$721,'6.3 Asset_Health'!$F$9:$F$721,$F69,'6.3 Asset_Health'!$L$9:$L$721,$L69,'6.3 Asset_Health'!$O$9:$O$721,$O69)</f>
        <v>0</v>
      </c>
      <c r="AI69" s="87">
        <f>SUMIFS('6.3 Asset_Health'!AI$9:AI$721,'6.3 Asset_Health'!$F$9:$F$721,$F69,'6.3 Asset_Health'!$L$9:$L$721,$L69,'6.3 Asset_Health'!$O$9:$O$721,$O69)</f>
        <v>0</v>
      </c>
      <c r="AJ69" s="116"/>
      <c r="AL69" s="75"/>
      <c r="AM69" s="75"/>
    </row>
    <row r="70" spans="4:39" s="425" customFormat="1">
      <c r="D70" s="425" t="s">
        <v>76</v>
      </c>
      <c r="E70" s="425" t="s">
        <v>67</v>
      </c>
      <c r="F70" s="425" t="s">
        <v>240</v>
      </c>
      <c r="G70" s="425" t="s">
        <v>2590</v>
      </c>
      <c r="H70" s="425" t="s">
        <v>11</v>
      </c>
      <c r="I70" s="425" t="s">
        <v>2674</v>
      </c>
      <c r="J70" s="425" t="s">
        <v>6</v>
      </c>
      <c r="K70" s="425" t="s">
        <v>264</v>
      </c>
      <c r="L70" s="425" t="s">
        <v>228</v>
      </c>
      <c r="M70" s="806" t="s">
        <v>99</v>
      </c>
      <c r="O70" s="425" t="s">
        <v>2872</v>
      </c>
      <c r="P70" s="425" t="s">
        <v>202</v>
      </c>
      <c r="Q70" s="119"/>
      <c r="R70" s="119"/>
      <c r="S70" s="71"/>
      <c r="T70" s="71"/>
      <c r="U70" s="71"/>
      <c r="V70" s="71"/>
      <c r="AC70" s="425" t="s">
        <v>2</v>
      </c>
      <c r="AD70" s="116"/>
      <c r="AE70" s="87">
        <f>SUMIFS('6.3 Asset_Health'!AE$9:AE$721,'6.3 Asset_Health'!$F$9:$F$721,$F70,'6.3 Asset_Health'!$L$9:$L$721,$L70,'6.3 Asset_Health'!$O$9:$O$721,$O70)</f>
        <v>0</v>
      </c>
      <c r="AF70" s="87">
        <f>SUMIFS('6.3 Asset_Health'!AF$9:AF$721,'6.3 Asset_Health'!$F$9:$F$721,$F70,'6.3 Asset_Health'!$L$9:$L$721,$L70,'6.3 Asset_Health'!$O$9:$O$721,$O70)</f>
        <v>0</v>
      </c>
      <c r="AG70" s="87">
        <f>SUMIFS('6.3 Asset_Health'!AG$9:AG$721,'6.3 Asset_Health'!$F$9:$F$721,$F70,'6.3 Asset_Health'!$L$9:$L$721,$L70,'6.3 Asset_Health'!$O$9:$O$721,$O70)</f>
        <v>0</v>
      </c>
      <c r="AH70" s="87">
        <f>SUMIFS('6.3 Asset_Health'!AH$9:AH$721,'6.3 Asset_Health'!$F$9:$F$721,$F70,'6.3 Asset_Health'!$L$9:$L$721,$L70,'6.3 Asset_Health'!$O$9:$O$721,$O70)</f>
        <v>0</v>
      </c>
      <c r="AI70" s="87">
        <f>SUMIFS('6.3 Asset_Health'!AI$9:AI$721,'6.3 Asset_Health'!$F$9:$F$721,$F70,'6.3 Asset_Health'!$L$9:$L$721,$L70,'6.3 Asset_Health'!$O$9:$O$721,$O70)</f>
        <v>0</v>
      </c>
      <c r="AJ70" s="116"/>
      <c r="AL70" s="75"/>
      <c r="AM70" s="75"/>
    </row>
    <row r="71" spans="4:39" s="425" customFormat="1">
      <c r="D71" s="425" t="s">
        <v>76</v>
      </c>
      <c r="E71" s="425" t="s">
        <v>67</v>
      </c>
      <c r="F71" s="425" t="s">
        <v>240</v>
      </c>
      <c r="G71" s="425" t="s">
        <v>2590</v>
      </c>
      <c r="H71" s="425" t="s">
        <v>11</v>
      </c>
      <c r="I71" s="425" t="s">
        <v>2674</v>
      </c>
      <c r="J71" s="425" t="s">
        <v>6</v>
      </c>
      <c r="K71" s="425" t="s">
        <v>264</v>
      </c>
      <c r="L71" s="425" t="s">
        <v>228</v>
      </c>
      <c r="M71" s="426" t="s">
        <v>1010</v>
      </c>
      <c r="O71" s="426" t="s">
        <v>1010</v>
      </c>
      <c r="P71" s="425" t="s">
        <v>202</v>
      </c>
      <c r="Q71" s="119"/>
      <c r="R71" s="119"/>
      <c r="S71" s="71"/>
      <c r="T71" s="71"/>
      <c r="U71" s="71"/>
      <c r="V71" s="71"/>
      <c r="AC71" s="425" t="s">
        <v>2</v>
      </c>
      <c r="AD71" s="116"/>
      <c r="AE71" s="87">
        <f>SUMIFS('6.3 Asset_Health'!AE$9:AE$721,'6.3 Asset_Health'!$F$9:$F$721,$F71,'6.3 Asset_Health'!$L$9:$L$721,$L71,'6.3 Asset_Health'!$O$9:$O$721,$O71)</f>
        <v>0</v>
      </c>
      <c r="AF71" s="87">
        <f>SUMIFS('6.3 Asset_Health'!AF$9:AF$721,'6.3 Asset_Health'!$F$9:$F$721,$F71,'6.3 Asset_Health'!$L$9:$L$721,$L71,'6.3 Asset_Health'!$O$9:$O$721,$O71)</f>
        <v>0</v>
      </c>
      <c r="AG71" s="87">
        <f>SUMIFS('6.3 Asset_Health'!AG$9:AG$721,'6.3 Asset_Health'!$F$9:$F$721,$F71,'6.3 Asset_Health'!$L$9:$L$721,$L71,'6.3 Asset_Health'!$O$9:$O$721,$O71)</f>
        <v>0</v>
      </c>
      <c r="AH71" s="87">
        <f>SUMIFS('6.3 Asset_Health'!AH$9:AH$721,'6.3 Asset_Health'!$F$9:$F$721,$F71,'6.3 Asset_Health'!$L$9:$L$721,$L71,'6.3 Asset_Health'!$O$9:$O$721,$O71)</f>
        <v>0</v>
      </c>
      <c r="AI71" s="87">
        <f>SUMIFS('6.3 Asset_Health'!AI$9:AI$721,'6.3 Asset_Health'!$F$9:$F$721,$F71,'6.3 Asset_Health'!$L$9:$L$721,$L71,'6.3 Asset_Health'!$O$9:$O$721,$O71)</f>
        <v>0</v>
      </c>
      <c r="AJ71" s="116"/>
      <c r="AL71" s="75"/>
      <c r="AM71" s="75"/>
    </row>
    <row r="72" spans="4:39" s="425" customFormat="1">
      <c r="D72" s="425" t="s">
        <v>76</v>
      </c>
      <c r="E72" s="425" t="s">
        <v>67</v>
      </c>
      <c r="F72" s="425" t="s">
        <v>240</v>
      </c>
      <c r="G72" s="425" t="s">
        <v>2590</v>
      </c>
      <c r="H72" s="425" t="s">
        <v>11</v>
      </c>
      <c r="I72" s="425" t="s">
        <v>2674</v>
      </c>
      <c r="J72" s="425" t="s">
        <v>6</v>
      </c>
      <c r="K72" s="425" t="s">
        <v>264</v>
      </c>
      <c r="L72" s="425" t="s">
        <v>284</v>
      </c>
      <c r="M72" s="806" t="s">
        <v>99</v>
      </c>
      <c r="O72" s="425" t="s">
        <v>794</v>
      </c>
      <c r="P72" s="425" t="s">
        <v>202</v>
      </c>
      <c r="Q72" s="119"/>
      <c r="R72" s="119"/>
      <c r="S72" s="71"/>
      <c r="T72" s="71"/>
      <c r="U72" s="71"/>
      <c r="V72" s="71"/>
      <c r="AC72" s="425" t="s">
        <v>2</v>
      </c>
      <c r="AD72" s="116"/>
      <c r="AE72" s="87">
        <f>SUMIFS('6.3 Asset_Health'!AE$9:AE$721,'6.3 Asset_Health'!$F$9:$F$721,$F72,'6.3 Asset_Health'!$L$9:$L$721,$L72,'6.3 Asset_Health'!$O$9:$O$721,$O72)</f>
        <v>0</v>
      </c>
      <c r="AF72" s="87">
        <f>SUMIFS('6.3 Asset_Health'!AF$9:AF$721,'6.3 Asset_Health'!$F$9:$F$721,$F72,'6.3 Asset_Health'!$L$9:$L$721,$L72,'6.3 Asset_Health'!$O$9:$O$721,$O72)</f>
        <v>0</v>
      </c>
      <c r="AG72" s="87">
        <f>SUMIFS('6.3 Asset_Health'!AG$9:AG$721,'6.3 Asset_Health'!$F$9:$F$721,$F72,'6.3 Asset_Health'!$L$9:$L$721,$L72,'6.3 Asset_Health'!$O$9:$O$721,$O72)</f>
        <v>0</v>
      </c>
      <c r="AH72" s="87">
        <f>SUMIFS('6.3 Asset_Health'!AH$9:AH$721,'6.3 Asset_Health'!$F$9:$F$721,$F72,'6.3 Asset_Health'!$L$9:$L$721,$L72,'6.3 Asset_Health'!$O$9:$O$721,$O72)</f>
        <v>0</v>
      </c>
      <c r="AI72" s="87">
        <f>SUMIFS('6.3 Asset_Health'!AI$9:AI$721,'6.3 Asset_Health'!$F$9:$F$721,$F72,'6.3 Asset_Health'!$L$9:$L$721,$L72,'6.3 Asset_Health'!$O$9:$O$721,$O72)</f>
        <v>0</v>
      </c>
      <c r="AJ72" s="116"/>
      <c r="AL72" s="75"/>
      <c r="AM72" s="75"/>
    </row>
    <row r="73" spans="4:39" s="425" customFormat="1">
      <c r="D73" s="425" t="s">
        <v>76</v>
      </c>
      <c r="E73" s="425" t="s">
        <v>67</v>
      </c>
      <c r="F73" s="425" t="s">
        <v>240</v>
      </c>
      <c r="G73" s="425" t="s">
        <v>2590</v>
      </c>
      <c r="H73" s="425" t="s">
        <v>11</v>
      </c>
      <c r="I73" s="425" t="s">
        <v>2674</v>
      </c>
      <c r="J73" s="425" t="s">
        <v>6</v>
      </c>
      <c r="K73" s="425" t="s">
        <v>264</v>
      </c>
      <c r="L73" s="425" t="s">
        <v>284</v>
      </c>
      <c r="M73" s="806" t="s">
        <v>99</v>
      </c>
      <c r="O73" s="425" t="s">
        <v>2872</v>
      </c>
      <c r="P73" s="425" t="s">
        <v>202</v>
      </c>
      <c r="Q73" s="119"/>
      <c r="R73" s="119"/>
      <c r="S73" s="71"/>
      <c r="T73" s="71"/>
      <c r="U73" s="71"/>
      <c r="V73" s="71"/>
      <c r="AC73" s="425" t="s">
        <v>2</v>
      </c>
      <c r="AD73" s="116"/>
      <c r="AE73" s="87">
        <f>SUMIFS('6.3 Asset_Health'!AE$9:AE$721,'6.3 Asset_Health'!$F$9:$F$721,$F73,'6.3 Asset_Health'!$L$9:$L$721,$L73,'6.3 Asset_Health'!$O$9:$O$721,$O73)</f>
        <v>0</v>
      </c>
      <c r="AF73" s="87">
        <f>SUMIFS('6.3 Asset_Health'!AF$9:AF$721,'6.3 Asset_Health'!$F$9:$F$721,$F73,'6.3 Asset_Health'!$L$9:$L$721,$L73,'6.3 Asset_Health'!$O$9:$O$721,$O73)</f>
        <v>0</v>
      </c>
      <c r="AG73" s="87">
        <f>SUMIFS('6.3 Asset_Health'!AG$9:AG$721,'6.3 Asset_Health'!$F$9:$F$721,$F73,'6.3 Asset_Health'!$L$9:$L$721,$L73,'6.3 Asset_Health'!$O$9:$O$721,$O73)</f>
        <v>0</v>
      </c>
      <c r="AH73" s="87">
        <f>SUMIFS('6.3 Asset_Health'!AH$9:AH$721,'6.3 Asset_Health'!$F$9:$F$721,$F73,'6.3 Asset_Health'!$L$9:$L$721,$L73,'6.3 Asset_Health'!$O$9:$O$721,$O73)</f>
        <v>0</v>
      </c>
      <c r="AI73" s="87">
        <f>SUMIFS('6.3 Asset_Health'!AI$9:AI$721,'6.3 Asset_Health'!$F$9:$F$721,$F73,'6.3 Asset_Health'!$L$9:$L$721,$L73,'6.3 Asset_Health'!$O$9:$O$721,$O73)</f>
        <v>0</v>
      </c>
      <c r="AJ73" s="116"/>
      <c r="AL73" s="75"/>
      <c r="AM73" s="75"/>
    </row>
    <row r="74" spans="4:39" s="425" customFormat="1">
      <c r="D74" s="425" t="s">
        <v>76</v>
      </c>
      <c r="E74" s="425" t="s">
        <v>67</v>
      </c>
      <c r="F74" s="425" t="s">
        <v>240</v>
      </c>
      <c r="G74" s="425" t="s">
        <v>2590</v>
      </c>
      <c r="H74" s="425" t="s">
        <v>11</v>
      </c>
      <c r="I74" s="425" t="s">
        <v>2674</v>
      </c>
      <c r="J74" s="425" t="s">
        <v>6</v>
      </c>
      <c r="K74" s="425" t="s">
        <v>264</v>
      </c>
      <c r="L74" s="425" t="s">
        <v>284</v>
      </c>
      <c r="M74" s="426" t="s">
        <v>1010</v>
      </c>
      <c r="O74" s="426" t="s">
        <v>1010</v>
      </c>
      <c r="P74" s="425" t="s">
        <v>202</v>
      </c>
      <c r="Q74" s="119"/>
      <c r="R74" s="119"/>
      <c r="S74" s="71"/>
      <c r="T74" s="71"/>
      <c r="U74" s="71"/>
      <c r="V74" s="71"/>
      <c r="AC74" s="425" t="s">
        <v>2</v>
      </c>
      <c r="AD74" s="116"/>
      <c r="AE74" s="87">
        <f>SUMIFS('6.3 Asset_Health'!AE$9:AE$721,'6.3 Asset_Health'!$F$9:$F$721,$F74,'6.3 Asset_Health'!$L$9:$L$721,$L74,'6.3 Asset_Health'!$O$9:$O$721,$O74)</f>
        <v>0</v>
      </c>
      <c r="AF74" s="87">
        <f>SUMIFS('6.3 Asset_Health'!AF$9:AF$721,'6.3 Asset_Health'!$F$9:$F$721,$F74,'6.3 Asset_Health'!$L$9:$L$721,$L74,'6.3 Asset_Health'!$O$9:$O$721,$O74)</f>
        <v>0</v>
      </c>
      <c r="AG74" s="87">
        <f>SUMIFS('6.3 Asset_Health'!AG$9:AG$721,'6.3 Asset_Health'!$F$9:$F$721,$F74,'6.3 Asset_Health'!$L$9:$L$721,$L74,'6.3 Asset_Health'!$O$9:$O$721,$O74)</f>
        <v>0</v>
      </c>
      <c r="AH74" s="87">
        <f>SUMIFS('6.3 Asset_Health'!AH$9:AH$721,'6.3 Asset_Health'!$F$9:$F$721,$F74,'6.3 Asset_Health'!$L$9:$L$721,$L74,'6.3 Asset_Health'!$O$9:$O$721,$O74)</f>
        <v>0</v>
      </c>
      <c r="AI74" s="87">
        <f>SUMIFS('6.3 Asset_Health'!AI$9:AI$721,'6.3 Asset_Health'!$F$9:$F$721,$F74,'6.3 Asset_Health'!$L$9:$L$721,$L74,'6.3 Asset_Health'!$O$9:$O$721,$O74)</f>
        <v>0</v>
      </c>
      <c r="AJ74" s="116"/>
      <c r="AL74" s="75"/>
      <c r="AM74" s="75"/>
    </row>
    <row r="75" spans="4:39" s="425" customFormat="1">
      <c r="D75" s="425" t="s">
        <v>76</v>
      </c>
      <c r="E75" s="425" t="s">
        <v>67</v>
      </c>
      <c r="F75" s="425" t="s">
        <v>240</v>
      </c>
      <c r="G75" s="425" t="s">
        <v>2590</v>
      </c>
      <c r="H75" s="425" t="s">
        <v>11</v>
      </c>
      <c r="I75" s="425" t="s">
        <v>2674</v>
      </c>
      <c r="J75" s="425" t="s">
        <v>6</v>
      </c>
      <c r="K75" s="425" t="s">
        <v>264</v>
      </c>
      <c r="L75" s="425" t="s">
        <v>268</v>
      </c>
      <c r="M75" s="806" t="s">
        <v>99</v>
      </c>
      <c r="O75" s="425" t="s">
        <v>794</v>
      </c>
      <c r="P75" s="425" t="s">
        <v>202</v>
      </c>
      <c r="Q75" s="119"/>
      <c r="R75" s="119"/>
      <c r="S75" s="71"/>
      <c r="T75" s="71"/>
      <c r="U75" s="71"/>
      <c r="V75" s="71"/>
      <c r="AC75" s="425" t="s">
        <v>2</v>
      </c>
      <c r="AD75" s="116"/>
      <c r="AE75" s="87">
        <f>SUMIFS('6.3 Asset_Health'!AE$9:AE$721,'6.3 Asset_Health'!$F$9:$F$721,$F75,'6.3 Asset_Health'!$L$9:$L$721,$L75,'6.3 Asset_Health'!$O$9:$O$721,$O75)</f>
        <v>0</v>
      </c>
      <c r="AF75" s="87">
        <f>SUMIFS('6.3 Asset_Health'!AF$9:AF$721,'6.3 Asset_Health'!$F$9:$F$721,$F75,'6.3 Asset_Health'!$L$9:$L$721,$L75,'6.3 Asset_Health'!$O$9:$O$721,$O75)</f>
        <v>0</v>
      </c>
      <c r="AG75" s="87">
        <f>SUMIFS('6.3 Asset_Health'!AG$9:AG$721,'6.3 Asset_Health'!$F$9:$F$721,$F75,'6.3 Asset_Health'!$L$9:$L$721,$L75,'6.3 Asset_Health'!$O$9:$O$721,$O75)</f>
        <v>0</v>
      </c>
      <c r="AH75" s="87">
        <f>SUMIFS('6.3 Asset_Health'!AH$9:AH$721,'6.3 Asset_Health'!$F$9:$F$721,$F75,'6.3 Asset_Health'!$L$9:$L$721,$L75,'6.3 Asset_Health'!$O$9:$O$721,$O75)</f>
        <v>0</v>
      </c>
      <c r="AI75" s="87">
        <f>SUMIFS('6.3 Asset_Health'!AI$9:AI$721,'6.3 Asset_Health'!$F$9:$F$721,$F75,'6.3 Asset_Health'!$L$9:$L$721,$L75,'6.3 Asset_Health'!$O$9:$O$721,$O75)</f>
        <v>0</v>
      </c>
      <c r="AJ75" s="116"/>
      <c r="AL75" s="75"/>
      <c r="AM75" s="75"/>
    </row>
    <row r="76" spans="4:39" s="425" customFormat="1">
      <c r="D76" s="425" t="s">
        <v>76</v>
      </c>
      <c r="E76" s="425" t="s">
        <v>67</v>
      </c>
      <c r="F76" s="425" t="s">
        <v>240</v>
      </c>
      <c r="G76" s="425" t="s">
        <v>2590</v>
      </c>
      <c r="H76" s="425" t="s">
        <v>11</v>
      </c>
      <c r="I76" s="425" t="s">
        <v>2674</v>
      </c>
      <c r="J76" s="425" t="s">
        <v>6</v>
      </c>
      <c r="K76" s="425" t="s">
        <v>264</v>
      </c>
      <c r="L76" s="425" t="s">
        <v>268</v>
      </c>
      <c r="M76" s="806" t="s">
        <v>99</v>
      </c>
      <c r="O76" s="425" t="s">
        <v>2872</v>
      </c>
      <c r="P76" s="425" t="s">
        <v>202</v>
      </c>
      <c r="Q76" s="119"/>
      <c r="R76" s="119"/>
      <c r="S76" s="71"/>
      <c r="T76" s="71"/>
      <c r="U76" s="71"/>
      <c r="V76" s="71"/>
      <c r="AC76" s="425" t="s">
        <v>2</v>
      </c>
      <c r="AD76" s="116"/>
      <c r="AE76" s="87">
        <f>SUMIFS('6.3 Asset_Health'!AE$9:AE$721,'6.3 Asset_Health'!$F$9:$F$721,$F76,'6.3 Asset_Health'!$L$9:$L$721,$L76,'6.3 Asset_Health'!$O$9:$O$721,$O76)</f>
        <v>0</v>
      </c>
      <c r="AF76" s="87">
        <f>SUMIFS('6.3 Asset_Health'!AF$9:AF$721,'6.3 Asset_Health'!$F$9:$F$721,$F76,'6.3 Asset_Health'!$L$9:$L$721,$L76,'6.3 Asset_Health'!$O$9:$O$721,$O76)</f>
        <v>0</v>
      </c>
      <c r="AG76" s="87">
        <f>SUMIFS('6.3 Asset_Health'!AG$9:AG$721,'6.3 Asset_Health'!$F$9:$F$721,$F76,'6.3 Asset_Health'!$L$9:$L$721,$L76,'6.3 Asset_Health'!$O$9:$O$721,$O76)</f>
        <v>0</v>
      </c>
      <c r="AH76" s="87">
        <f>SUMIFS('6.3 Asset_Health'!AH$9:AH$721,'6.3 Asset_Health'!$F$9:$F$721,$F76,'6.3 Asset_Health'!$L$9:$L$721,$L76,'6.3 Asset_Health'!$O$9:$O$721,$O76)</f>
        <v>0</v>
      </c>
      <c r="AI76" s="87">
        <f>SUMIFS('6.3 Asset_Health'!AI$9:AI$721,'6.3 Asset_Health'!$F$9:$F$721,$F76,'6.3 Asset_Health'!$L$9:$L$721,$L76,'6.3 Asset_Health'!$O$9:$O$721,$O76)</f>
        <v>0</v>
      </c>
      <c r="AJ76" s="116"/>
      <c r="AL76" s="75"/>
      <c r="AM76" s="75"/>
    </row>
    <row r="77" spans="4:39" s="425" customFormat="1">
      <c r="D77" s="425" t="s">
        <v>76</v>
      </c>
      <c r="E77" s="425" t="s">
        <v>67</v>
      </c>
      <c r="F77" s="425" t="s">
        <v>240</v>
      </c>
      <c r="G77" s="425" t="s">
        <v>2590</v>
      </c>
      <c r="H77" s="425" t="s">
        <v>11</v>
      </c>
      <c r="I77" s="425" t="s">
        <v>2674</v>
      </c>
      <c r="J77" s="425" t="s">
        <v>6</v>
      </c>
      <c r="K77" s="425" t="s">
        <v>264</v>
      </c>
      <c r="L77" s="425" t="s">
        <v>268</v>
      </c>
      <c r="M77" s="426" t="s">
        <v>1010</v>
      </c>
      <c r="O77" s="426" t="s">
        <v>1010</v>
      </c>
      <c r="P77" s="425" t="s">
        <v>202</v>
      </c>
      <c r="Q77" s="119"/>
      <c r="R77" s="119"/>
      <c r="S77" s="71"/>
      <c r="T77" s="71"/>
      <c r="U77" s="71"/>
      <c r="V77" s="71"/>
      <c r="AC77" s="425" t="s">
        <v>2</v>
      </c>
      <c r="AD77" s="116"/>
      <c r="AE77" s="87">
        <f>SUMIFS('6.3 Asset_Health'!AE$9:AE$721,'6.3 Asset_Health'!$F$9:$F$721,$F77,'6.3 Asset_Health'!$L$9:$L$721,$L77,'6.3 Asset_Health'!$O$9:$O$721,$O77)</f>
        <v>0</v>
      </c>
      <c r="AF77" s="87">
        <f>SUMIFS('6.3 Asset_Health'!AF$9:AF$721,'6.3 Asset_Health'!$F$9:$F$721,$F77,'6.3 Asset_Health'!$L$9:$L$721,$L77,'6.3 Asset_Health'!$O$9:$O$721,$O77)</f>
        <v>0</v>
      </c>
      <c r="AG77" s="87">
        <f>SUMIFS('6.3 Asset_Health'!AG$9:AG$721,'6.3 Asset_Health'!$F$9:$F$721,$F77,'6.3 Asset_Health'!$L$9:$L$721,$L77,'6.3 Asset_Health'!$O$9:$O$721,$O77)</f>
        <v>0</v>
      </c>
      <c r="AH77" s="87">
        <f>SUMIFS('6.3 Asset_Health'!AH$9:AH$721,'6.3 Asset_Health'!$F$9:$F$721,$F77,'6.3 Asset_Health'!$L$9:$L$721,$L77,'6.3 Asset_Health'!$O$9:$O$721,$O77)</f>
        <v>0</v>
      </c>
      <c r="AI77" s="87">
        <f>SUMIFS('6.3 Asset_Health'!AI$9:AI$721,'6.3 Asset_Health'!$F$9:$F$721,$F77,'6.3 Asset_Health'!$L$9:$L$721,$L77,'6.3 Asset_Health'!$O$9:$O$721,$O77)</f>
        <v>0</v>
      </c>
      <c r="AJ77" s="116"/>
      <c r="AL77" s="75"/>
      <c r="AM77" s="75"/>
    </row>
    <row r="78" spans="4:39" s="425" customFormat="1">
      <c r="D78" s="425" t="s">
        <v>76</v>
      </c>
      <c r="E78" s="425" t="s">
        <v>67</v>
      </c>
      <c r="F78" s="425" t="s">
        <v>240</v>
      </c>
      <c r="G78" s="425" t="s">
        <v>2590</v>
      </c>
      <c r="H78" s="425" t="s">
        <v>11</v>
      </c>
      <c r="I78" s="425" t="s">
        <v>2674</v>
      </c>
      <c r="J78" s="425" t="s">
        <v>6</v>
      </c>
      <c r="K78" s="425" t="s">
        <v>264</v>
      </c>
      <c r="L78" s="425" t="s">
        <v>275</v>
      </c>
      <c r="M78" s="806" t="s">
        <v>99</v>
      </c>
      <c r="O78" s="425" t="s">
        <v>794</v>
      </c>
      <c r="P78" s="425" t="s">
        <v>202</v>
      </c>
      <c r="Q78" s="119"/>
      <c r="R78" s="119"/>
      <c r="S78" s="71"/>
      <c r="T78" s="71"/>
      <c r="U78" s="71"/>
      <c r="V78" s="71"/>
      <c r="AC78" s="425" t="s">
        <v>2</v>
      </c>
      <c r="AD78" s="116"/>
      <c r="AE78" s="87">
        <f>SUMIFS('6.3 Asset_Health'!AE$9:AE$721,'6.3 Asset_Health'!$F$9:$F$721,$F78,'6.3 Asset_Health'!$L$9:$L$721,$L78,'6.3 Asset_Health'!$O$9:$O$721,$O78)</f>
        <v>0</v>
      </c>
      <c r="AF78" s="87">
        <f>SUMIFS('6.3 Asset_Health'!AF$9:AF$721,'6.3 Asset_Health'!$F$9:$F$721,$F78,'6.3 Asset_Health'!$L$9:$L$721,$L78,'6.3 Asset_Health'!$O$9:$O$721,$O78)</f>
        <v>0</v>
      </c>
      <c r="AG78" s="87">
        <f>SUMIFS('6.3 Asset_Health'!AG$9:AG$721,'6.3 Asset_Health'!$F$9:$F$721,$F78,'6.3 Asset_Health'!$L$9:$L$721,$L78,'6.3 Asset_Health'!$O$9:$O$721,$O78)</f>
        <v>0</v>
      </c>
      <c r="AH78" s="87">
        <f>SUMIFS('6.3 Asset_Health'!AH$9:AH$721,'6.3 Asset_Health'!$F$9:$F$721,$F78,'6.3 Asset_Health'!$L$9:$L$721,$L78,'6.3 Asset_Health'!$O$9:$O$721,$O78)</f>
        <v>0</v>
      </c>
      <c r="AI78" s="87">
        <f>SUMIFS('6.3 Asset_Health'!AI$9:AI$721,'6.3 Asset_Health'!$F$9:$F$721,$F78,'6.3 Asset_Health'!$L$9:$L$721,$L78,'6.3 Asset_Health'!$O$9:$O$721,$O78)</f>
        <v>0</v>
      </c>
      <c r="AJ78" s="116"/>
      <c r="AL78" s="75"/>
      <c r="AM78" s="75"/>
    </row>
    <row r="79" spans="4:39" s="425" customFormat="1">
      <c r="D79" s="425" t="s">
        <v>76</v>
      </c>
      <c r="E79" s="425" t="s">
        <v>67</v>
      </c>
      <c r="F79" s="425" t="s">
        <v>240</v>
      </c>
      <c r="G79" s="425" t="s">
        <v>2590</v>
      </c>
      <c r="H79" s="425" t="s">
        <v>11</v>
      </c>
      <c r="I79" s="425" t="s">
        <v>2674</v>
      </c>
      <c r="J79" s="425" t="s">
        <v>6</v>
      </c>
      <c r="K79" s="425" t="s">
        <v>264</v>
      </c>
      <c r="L79" s="425" t="s">
        <v>275</v>
      </c>
      <c r="M79" s="806" t="s">
        <v>99</v>
      </c>
      <c r="O79" s="425" t="s">
        <v>2872</v>
      </c>
      <c r="P79" s="425" t="s">
        <v>202</v>
      </c>
      <c r="Q79" s="119"/>
      <c r="R79" s="119"/>
      <c r="S79" s="71"/>
      <c r="T79" s="71"/>
      <c r="U79" s="71"/>
      <c r="V79" s="71"/>
      <c r="AC79" s="425" t="s">
        <v>2</v>
      </c>
      <c r="AD79" s="116"/>
      <c r="AE79" s="87">
        <f>SUMIFS('6.3 Asset_Health'!AE$9:AE$721,'6.3 Asset_Health'!$F$9:$F$721,$F79,'6.3 Asset_Health'!$L$9:$L$721,$L79,'6.3 Asset_Health'!$O$9:$O$721,$O79)</f>
        <v>0</v>
      </c>
      <c r="AF79" s="87">
        <f>SUMIFS('6.3 Asset_Health'!AF$9:AF$721,'6.3 Asset_Health'!$F$9:$F$721,$F79,'6.3 Asset_Health'!$L$9:$L$721,$L79,'6.3 Asset_Health'!$O$9:$O$721,$O79)</f>
        <v>0</v>
      </c>
      <c r="AG79" s="87">
        <f>SUMIFS('6.3 Asset_Health'!AG$9:AG$721,'6.3 Asset_Health'!$F$9:$F$721,$F79,'6.3 Asset_Health'!$L$9:$L$721,$L79,'6.3 Asset_Health'!$O$9:$O$721,$O79)</f>
        <v>0</v>
      </c>
      <c r="AH79" s="87">
        <f>SUMIFS('6.3 Asset_Health'!AH$9:AH$721,'6.3 Asset_Health'!$F$9:$F$721,$F79,'6.3 Asset_Health'!$L$9:$L$721,$L79,'6.3 Asset_Health'!$O$9:$O$721,$O79)</f>
        <v>0</v>
      </c>
      <c r="AI79" s="87">
        <f>SUMIFS('6.3 Asset_Health'!AI$9:AI$721,'6.3 Asset_Health'!$F$9:$F$721,$F79,'6.3 Asset_Health'!$L$9:$L$721,$L79,'6.3 Asset_Health'!$O$9:$O$721,$O79)</f>
        <v>0</v>
      </c>
      <c r="AJ79" s="116"/>
      <c r="AL79" s="75"/>
      <c r="AM79" s="75"/>
    </row>
    <row r="80" spans="4:39" s="425" customFormat="1">
      <c r="D80" s="425" t="s">
        <v>76</v>
      </c>
      <c r="E80" s="425" t="s">
        <v>67</v>
      </c>
      <c r="F80" s="425" t="s">
        <v>240</v>
      </c>
      <c r="G80" s="425" t="s">
        <v>2590</v>
      </c>
      <c r="H80" s="425" t="s">
        <v>11</v>
      </c>
      <c r="I80" s="425" t="s">
        <v>2674</v>
      </c>
      <c r="J80" s="425" t="s">
        <v>6</v>
      </c>
      <c r="K80" s="425" t="s">
        <v>264</v>
      </c>
      <c r="L80" s="425" t="s">
        <v>275</v>
      </c>
      <c r="M80" s="426" t="s">
        <v>1010</v>
      </c>
      <c r="O80" s="426" t="s">
        <v>1010</v>
      </c>
      <c r="P80" s="425" t="s">
        <v>202</v>
      </c>
      <c r="Q80" s="119"/>
      <c r="R80" s="119"/>
      <c r="S80" s="71"/>
      <c r="T80" s="71"/>
      <c r="U80" s="71"/>
      <c r="V80" s="71"/>
      <c r="AC80" s="425" t="s">
        <v>2</v>
      </c>
      <c r="AD80" s="116"/>
      <c r="AE80" s="87">
        <f>SUMIFS('6.3 Asset_Health'!AE$9:AE$721,'6.3 Asset_Health'!$F$9:$F$721,$F80,'6.3 Asset_Health'!$L$9:$L$721,$L80,'6.3 Asset_Health'!$O$9:$O$721,$O80)</f>
        <v>0</v>
      </c>
      <c r="AF80" s="87">
        <f>SUMIFS('6.3 Asset_Health'!AF$9:AF$721,'6.3 Asset_Health'!$F$9:$F$721,$F80,'6.3 Asset_Health'!$L$9:$L$721,$L80,'6.3 Asset_Health'!$O$9:$O$721,$O80)</f>
        <v>0</v>
      </c>
      <c r="AG80" s="87">
        <f>SUMIFS('6.3 Asset_Health'!AG$9:AG$721,'6.3 Asset_Health'!$F$9:$F$721,$F80,'6.3 Asset_Health'!$L$9:$L$721,$L80,'6.3 Asset_Health'!$O$9:$O$721,$O80)</f>
        <v>0</v>
      </c>
      <c r="AH80" s="87">
        <f>SUMIFS('6.3 Asset_Health'!AH$9:AH$721,'6.3 Asset_Health'!$F$9:$F$721,$F80,'6.3 Asset_Health'!$L$9:$L$721,$L80,'6.3 Asset_Health'!$O$9:$O$721,$O80)</f>
        <v>0</v>
      </c>
      <c r="AI80" s="87">
        <f>SUMIFS('6.3 Asset_Health'!AI$9:AI$721,'6.3 Asset_Health'!$F$9:$F$721,$F80,'6.3 Asset_Health'!$L$9:$L$721,$L80,'6.3 Asset_Health'!$O$9:$O$721,$O80)</f>
        <v>0</v>
      </c>
      <c r="AJ80" s="116"/>
      <c r="AL80" s="75"/>
      <c r="AM80" s="75"/>
    </row>
    <row r="81" spans="1:41" s="425" customFormat="1">
      <c r="D81" s="425" t="s">
        <v>76</v>
      </c>
      <c r="E81" s="425" t="s">
        <v>67</v>
      </c>
      <c r="F81" s="425" t="s">
        <v>240</v>
      </c>
      <c r="G81" s="425" t="s">
        <v>2590</v>
      </c>
      <c r="H81" s="425" t="s">
        <v>11</v>
      </c>
      <c r="I81" s="425" t="s">
        <v>2674</v>
      </c>
      <c r="J81" s="425" t="s">
        <v>6</v>
      </c>
      <c r="K81" s="425" t="s">
        <v>264</v>
      </c>
      <c r="L81" s="425" t="s">
        <v>265</v>
      </c>
      <c r="M81" s="806" t="s">
        <v>99</v>
      </c>
      <c r="O81" s="425" t="s">
        <v>794</v>
      </c>
      <c r="P81" s="425" t="s">
        <v>202</v>
      </c>
      <c r="Q81" s="119"/>
      <c r="R81" s="119"/>
      <c r="AC81" s="425" t="s">
        <v>2</v>
      </c>
      <c r="AD81" s="116"/>
      <c r="AE81" s="87">
        <f>SUMIFS('6.3 Asset_Health'!AE$9:AE$721,'6.3 Asset_Health'!$F$9:$F$721,$F81,'6.3 Asset_Health'!$L$9:$L$721,$L81,'6.3 Asset_Health'!$O$9:$O$721,$O81)</f>
        <v>0</v>
      </c>
      <c r="AF81" s="87">
        <f>SUMIFS('6.3 Asset_Health'!AF$9:AF$721,'6.3 Asset_Health'!$F$9:$F$721,$F81,'6.3 Asset_Health'!$L$9:$L$721,$L81,'6.3 Asset_Health'!$O$9:$O$721,$O81)</f>
        <v>0</v>
      </c>
      <c r="AG81" s="87">
        <f>SUMIFS('6.3 Asset_Health'!AG$9:AG$721,'6.3 Asset_Health'!$F$9:$F$721,$F81,'6.3 Asset_Health'!$L$9:$L$721,$L81,'6.3 Asset_Health'!$O$9:$O$721,$O81)</f>
        <v>0</v>
      </c>
      <c r="AH81" s="87">
        <f>SUMIFS('6.3 Asset_Health'!AH$9:AH$721,'6.3 Asset_Health'!$F$9:$F$721,$F81,'6.3 Asset_Health'!$L$9:$L$721,$L81,'6.3 Asset_Health'!$O$9:$O$721,$O81)</f>
        <v>0</v>
      </c>
      <c r="AI81" s="87">
        <f>SUMIFS('6.3 Asset_Health'!AI$9:AI$721,'6.3 Asset_Health'!$F$9:$F$721,$F81,'6.3 Asset_Health'!$L$9:$L$721,$L81,'6.3 Asset_Health'!$O$9:$O$721,$O81)</f>
        <v>0</v>
      </c>
      <c r="AJ81" s="116"/>
      <c r="AL81" s="75"/>
      <c r="AM81" s="75"/>
    </row>
    <row r="82" spans="1:41" s="425" customFormat="1">
      <c r="D82" s="425" t="s">
        <v>76</v>
      </c>
      <c r="E82" s="425" t="s">
        <v>67</v>
      </c>
      <c r="F82" s="425" t="s">
        <v>240</v>
      </c>
      <c r="G82" s="425" t="s">
        <v>2590</v>
      </c>
      <c r="H82" s="425" t="s">
        <v>11</v>
      </c>
      <c r="I82" s="425" t="s">
        <v>2674</v>
      </c>
      <c r="J82" s="425" t="s">
        <v>6</v>
      </c>
      <c r="K82" s="425" t="s">
        <v>264</v>
      </c>
      <c r="L82" s="425" t="s">
        <v>265</v>
      </c>
      <c r="M82" s="806" t="s">
        <v>99</v>
      </c>
      <c r="O82" s="425" t="s">
        <v>2872</v>
      </c>
      <c r="P82" s="425" t="s">
        <v>202</v>
      </c>
      <c r="Q82" s="119"/>
      <c r="R82" s="119"/>
      <c r="AC82" s="425" t="s">
        <v>2</v>
      </c>
      <c r="AD82" s="116"/>
      <c r="AE82" s="87">
        <f>SUMIFS('6.3 Asset_Health'!AE$9:AE$721,'6.3 Asset_Health'!$F$9:$F$721,$F82,'6.3 Asset_Health'!$L$9:$L$721,$L82,'6.3 Asset_Health'!$O$9:$O$721,$O82)</f>
        <v>0</v>
      </c>
      <c r="AF82" s="87">
        <f>SUMIFS('6.3 Asset_Health'!AF$9:AF$721,'6.3 Asset_Health'!$F$9:$F$721,$F82,'6.3 Asset_Health'!$L$9:$L$721,$L82,'6.3 Asset_Health'!$O$9:$O$721,$O82)</f>
        <v>0</v>
      </c>
      <c r="AG82" s="87">
        <f>SUMIFS('6.3 Asset_Health'!AG$9:AG$721,'6.3 Asset_Health'!$F$9:$F$721,$F82,'6.3 Asset_Health'!$L$9:$L$721,$L82,'6.3 Asset_Health'!$O$9:$O$721,$O82)</f>
        <v>0</v>
      </c>
      <c r="AH82" s="87">
        <f>SUMIFS('6.3 Asset_Health'!AH$9:AH$721,'6.3 Asset_Health'!$F$9:$F$721,$F82,'6.3 Asset_Health'!$L$9:$L$721,$L82,'6.3 Asset_Health'!$O$9:$O$721,$O82)</f>
        <v>0</v>
      </c>
      <c r="AI82" s="87">
        <f>SUMIFS('6.3 Asset_Health'!AI$9:AI$721,'6.3 Asset_Health'!$F$9:$F$721,$F82,'6.3 Asset_Health'!$L$9:$L$721,$L82,'6.3 Asset_Health'!$O$9:$O$721,$O82)</f>
        <v>0</v>
      </c>
      <c r="AJ82" s="116"/>
      <c r="AL82" s="75"/>
      <c r="AM82" s="75"/>
    </row>
    <row r="83" spans="1:41" s="425" customFormat="1">
      <c r="D83" s="425" t="s">
        <v>76</v>
      </c>
      <c r="E83" s="425" t="s">
        <v>67</v>
      </c>
      <c r="F83" s="425" t="s">
        <v>240</v>
      </c>
      <c r="G83" s="425" t="s">
        <v>2590</v>
      </c>
      <c r="H83" s="425" t="s">
        <v>11</v>
      </c>
      <c r="I83" s="425" t="s">
        <v>2674</v>
      </c>
      <c r="J83" s="425" t="s">
        <v>6</v>
      </c>
      <c r="K83" s="425" t="s">
        <v>264</v>
      </c>
      <c r="L83" s="425" t="s">
        <v>265</v>
      </c>
      <c r="M83" s="426" t="s">
        <v>1010</v>
      </c>
      <c r="O83" s="426" t="s">
        <v>1010</v>
      </c>
      <c r="P83" s="425" t="s">
        <v>202</v>
      </c>
      <c r="Q83" s="119"/>
      <c r="R83" s="119"/>
      <c r="S83" s="71"/>
      <c r="T83" s="71"/>
      <c r="U83" s="71"/>
      <c r="V83" s="71"/>
      <c r="AC83" s="425" t="s">
        <v>2</v>
      </c>
      <c r="AD83" s="116"/>
      <c r="AE83" s="87">
        <f>SUMIFS('6.3 Asset_Health'!AE$9:AE$721,'6.3 Asset_Health'!$F$9:$F$721,$F83,'6.3 Asset_Health'!$L$9:$L$721,$L83,'6.3 Asset_Health'!$O$9:$O$721,$O83)</f>
        <v>0</v>
      </c>
      <c r="AF83" s="87">
        <f>SUMIFS('6.3 Asset_Health'!AF$9:AF$721,'6.3 Asset_Health'!$F$9:$F$721,$F83,'6.3 Asset_Health'!$L$9:$L$721,$L83,'6.3 Asset_Health'!$O$9:$O$721,$O83)</f>
        <v>0</v>
      </c>
      <c r="AG83" s="87">
        <f>SUMIFS('6.3 Asset_Health'!AG$9:AG$721,'6.3 Asset_Health'!$F$9:$F$721,$F83,'6.3 Asset_Health'!$L$9:$L$721,$L83,'6.3 Asset_Health'!$O$9:$O$721,$O83)</f>
        <v>0</v>
      </c>
      <c r="AH83" s="87">
        <f>SUMIFS('6.3 Asset_Health'!AH$9:AH$721,'6.3 Asset_Health'!$F$9:$F$721,$F83,'6.3 Asset_Health'!$L$9:$L$721,$L83,'6.3 Asset_Health'!$O$9:$O$721,$O83)</f>
        <v>0</v>
      </c>
      <c r="AI83" s="87">
        <f>SUMIFS('6.3 Asset_Health'!AI$9:AI$721,'6.3 Asset_Health'!$F$9:$F$721,$F83,'6.3 Asset_Health'!$L$9:$L$721,$L83,'6.3 Asset_Health'!$O$9:$O$721,$O83)</f>
        <v>0</v>
      </c>
      <c r="AJ83" s="116"/>
      <c r="AL83" s="75"/>
      <c r="AM83" s="75"/>
    </row>
    <row r="84" spans="1:41" s="58" customFormat="1">
      <c r="L84" s="115"/>
      <c r="M84" s="115"/>
      <c r="Q84" s="123"/>
      <c r="R84" s="123"/>
      <c r="S84" s="114"/>
      <c r="T84" s="114"/>
      <c r="U84" s="114"/>
      <c r="V84" s="114"/>
      <c r="AD84" s="116"/>
      <c r="AE84" s="112"/>
      <c r="AF84" s="112"/>
      <c r="AG84" s="112"/>
      <c r="AH84" s="112"/>
      <c r="AI84" s="112"/>
      <c r="AJ84" s="116"/>
    </row>
    <row r="85" spans="1:41" s="1" customFormat="1" ht="13.8">
      <c r="A85" s="64"/>
      <c r="B85" s="72" t="s">
        <v>2538</v>
      </c>
      <c r="Q85" s="121"/>
      <c r="R85" s="121"/>
    </row>
    <row r="87" spans="1:41">
      <c r="D87" t="s">
        <v>76</v>
      </c>
      <c r="E87" t="s">
        <v>67</v>
      </c>
      <c r="F87" s="425" t="s">
        <v>240</v>
      </c>
      <c r="G87" s="425" t="s">
        <v>2590</v>
      </c>
      <c r="H87" s="425" t="s">
        <v>11</v>
      </c>
      <c r="I87" s="425" t="s">
        <v>2674</v>
      </c>
      <c r="J87" t="s">
        <v>6</v>
      </c>
      <c r="K87" t="s">
        <v>2538</v>
      </c>
      <c r="L87" s="425" t="s">
        <v>258</v>
      </c>
      <c r="M87" s="806" t="s">
        <v>99</v>
      </c>
      <c r="O87" t="s">
        <v>2930</v>
      </c>
      <c r="P87" s="425" t="s">
        <v>202</v>
      </c>
      <c r="Q87" s="105"/>
      <c r="R87" s="143" t="s">
        <v>258</v>
      </c>
      <c r="S87" s="71"/>
      <c r="T87" s="71"/>
      <c r="U87" s="71"/>
      <c r="V87" s="71"/>
      <c r="AC87" t="s">
        <v>2</v>
      </c>
      <c r="AD87" s="425"/>
      <c r="AE87" s="87">
        <f>SUM('6.5 Redundant_Assets'!AE13:AE109)</f>
        <v>0</v>
      </c>
      <c r="AF87" s="87">
        <f>SUM('6.5 Redundant_Assets'!AF13:AF109)</f>
        <v>0</v>
      </c>
      <c r="AG87" s="87">
        <f>SUM('6.5 Redundant_Assets'!AG13:AG109)</f>
        <v>0</v>
      </c>
      <c r="AH87" s="87">
        <f>SUM('6.5 Redundant_Assets'!AH13:AH109)</f>
        <v>0</v>
      </c>
      <c r="AI87" s="87">
        <f>SUM('6.5 Redundant_Assets'!AI13:AI109)</f>
        <v>0</v>
      </c>
      <c r="AK87" s="425"/>
      <c r="AL87" s="75"/>
      <c r="AM87" s="75"/>
      <c r="AO87" s="425"/>
    </row>
    <row r="88" spans="1:41">
      <c r="D88" t="s">
        <v>76</v>
      </c>
      <c r="E88" t="s">
        <v>67</v>
      </c>
      <c r="F88" s="425" t="s">
        <v>240</v>
      </c>
      <c r="G88" s="425" t="s">
        <v>2590</v>
      </c>
      <c r="H88" s="425" t="s">
        <v>11</v>
      </c>
      <c r="I88" s="425" t="s">
        <v>2674</v>
      </c>
      <c r="J88" t="s">
        <v>6</v>
      </c>
      <c r="K88" s="425" t="s">
        <v>2538</v>
      </c>
      <c r="L88" s="425" t="s">
        <v>3160</v>
      </c>
      <c r="M88" s="806" t="s">
        <v>99</v>
      </c>
      <c r="O88" t="s">
        <v>2937</v>
      </c>
      <c r="P88" s="425" t="s">
        <v>202</v>
      </c>
      <c r="Q88" s="105"/>
      <c r="R88" s="143" t="s">
        <v>256</v>
      </c>
      <c r="S88" s="71"/>
      <c r="T88" s="71"/>
      <c r="U88" s="71"/>
      <c r="V88" s="71"/>
      <c r="AC88" t="s">
        <v>2</v>
      </c>
      <c r="AD88" s="87">
        <f>SUMIFS('6.2 Projects'!AD$9:AD$195,'6.2 Projects'!$F$9:$F$195,$F88,'6.2 Projects'!$R$9:$R$195,$R88)</f>
        <v>0</v>
      </c>
      <c r="AE88" s="87">
        <f>SUMIFS('6.2 Projects'!AE$9:AE$195,'6.2 Projects'!$F$9:$F$195,$F88,'6.2 Projects'!$R$9:$R$195,$R88)</f>
        <v>0</v>
      </c>
      <c r="AF88" s="87">
        <f>SUMIFS('6.2 Projects'!AF$9:AF$195,'6.2 Projects'!$F$9:$F$195,$F88,'6.2 Projects'!$R$9:$R$195,$R88)</f>
        <v>0</v>
      </c>
      <c r="AG88" s="87">
        <f>SUMIFS('6.2 Projects'!AG$9:AG$195,'6.2 Projects'!$F$9:$F$195,$F88,'6.2 Projects'!$R$9:$R$195,$R88)</f>
        <v>0</v>
      </c>
      <c r="AH88" s="87">
        <f>SUMIFS('6.2 Projects'!AH$9:AH$195,'6.2 Projects'!$F$9:$F$195,$F88,'6.2 Projects'!$R$9:$R$195,$R88)</f>
        <v>0</v>
      </c>
      <c r="AI88" s="87">
        <f>SUMIFS('6.2 Projects'!AI$9:AI$195,'6.2 Projects'!$F$9:$F$195,$F88,'6.2 Projects'!$R$9:$R$195,$R88)</f>
        <v>0</v>
      </c>
      <c r="AJ88" s="87">
        <f>SUMIFS('6.2 Projects'!AJ$9:AJ$195,'6.2 Projects'!$F$9:$F$195,$F88,'6.2 Projects'!$R$9:$R$195,$R88)</f>
        <v>0</v>
      </c>
      <c r="AK88" s="425"/>
      <c r="AL88" s="87">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87">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c r="AO88" s="425"/>
    </row>
    <row r="89" spans="1:41">
      <c r="D89" t="s">
        <v>76</v>
      </c>
      <c r="E89" t="s">
        <v>67</v>
      </c>
      <c r="F89" s="425" t="s">
        <v>240</v>
      </c>
      <c r="G89" s="425" t="s">
        <v>2590</v>
      </c>
      <c r="H89" s="425" t="s">
        <v>11</v>
      </c>
      <c r="I89" s="425" t="s">
        <v>2674</v>
      </c>
      <c r="J89" t="s">
        <v>6</v>
      </c>
      <c r="K89" s="425" t="s">
        <v>2538</v>
      </c>
      <c r="L89" s="425" t="s">
        <v>2935</v>
      </c>
      <c r="M89" s="806" t="s">
        <v>99</v>
      </c>
      <c r="O89" t="s">
        <v>2936</v>
      </c>
      <c r="P89" s="425" t="s">
        <v>202</v>
      </c>
      <c r="Q89" s="125"/>
      <c r="R89" s="807" t="s">
        <v>257</v>
      </c>
      <c r="S89" s="71"/>
      <c r="T89" s="71"/>
      <c r="U89" s="71"/>
      <c r="V89" s="71"/>
      <c r="AC89" t="s">
        <v>2</v>
      </c>
      <c r="AD89" s="87">
        <f>SUMIFS('6.2 Projects'!AD$9:AD$195,'6.2 Projects'!$F$9:$F$195,$F89,'6.2 Projects'!$R$9:$R$195,$R89)</f>
        <v>0</v>
      </c>
      <c r="AE89" s="87">
        <f>SUMIFS('6.2 Projects'!AE$9:AE$195,'6.2 Projects'!$F$9:$F$195,$F89,'6.2 Projects'!$R$9:$R$195,$R89)</f>
        <v>0</v>
      </c>
      <c r="AF89" s="87">
        <f>SUMIFS('6.2 Projects'!AF$9:AF$195,'6.2 Projects'!$F$9:$F$195,$F89,'6.2 Projects'!$R$9:$R$195,$R89)</f>
        <v>0</v>
      </c>
      <c r="AG89" s="87">
        <f>SUMIFS('6.2 Projects'!AG$9:AG$195,'6.2 Projects'!$F$9:$F$195,$F89,'6.2 Projects'!$R$9:$R$195,$R89)</f>
        <v>0</v>
      </c>
      <c r="AH89" s="87">
        <f>SUMIFS('6.2 Projects'!AH$9:AH$195,'6.2 Projects'!$F$9:$F$195,$F89,'6.2 Projects'!$R$9:$R$195,$R89)</f>
        <v>0</v>
      </c>
      <c r="AI89" s="87">
        <f>SUMIFS('6.2 Projects'!AI$9:AI$195,'6.2 Projects'!$F$9:$F$195,$F89,'6.2 Projects'!$R$9:$R$195,$R89)</f>
        <v>0</v>
      </c>
      <c r="AJ89" s="87">
        <f>SUMIFS('6.2 Projects'!AJ$9:AJ$195,'6.2 Projects'!$F$9:$F$195,$F89,'6.2 Projects'!$R$9:$R$195,$R89)</f>
        <v>0</v>
      </c>
      <c r="AK89" s="425"/>
      <c r="AL89" s="87">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87">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c r="AO89" s="425"/>
    </row>
    <row r="90" spans="1:41">
      <c r="D90" t="s">
        <v>76</v>
      </c>
      <c r="E90" t="s">
        <v>67</v>
      </c>
      <c r="F90" s="425" t="s">
        <v>240</v>
      </c>
      <c r="G90" s="425" t="s">
        <v>2590</v>
      </c>
      <c r="H90" s="425" t="s">
        <v>11</v>
      </c>
      <c r="I90" s="425" t="s">
        <v>2674</v>
      </c>
      <c r="J90" t="s">
        <v>6</v>
      </c>
      <c r="K90" s="425" t="s">
        <v>2538</v>
      </c>
      <c r="L90" s="426" t="s">
        <v>1010</v>
      </c>
      <c r="M90" s="426" t="s">
        <v>1010</v>
      </c>
      <c r="O90" s="426" t="s">
        <v>1010</v>
      </c>
      <c r="P90" s="425" t="s">
        <v>202</v>
      </c>
      <c r="Q90" s="105"/>
      <c r="R90" s="143" t="s">
        <v>259</v>
      </c>
      <c r="S90" s="71"/>
      <c r="T90" s="71"/>
      <c r="U90" s="71"/>
      <c r="V90" s="71"/>
      <c r="AC90" t="s">
        <v>2</v>
      </c>
      <c r="AD90" s="425"/>
      <c r="AE90" s="668"/>
      <c r="AF90" s="668"/>
      <c r="AG90" s="668"/>
      <c r="AH90" s="668"/>
      <c r="AI90" s="668"/>
      <c r="AL90" s="75"/>
      <c r="AM90" s="75"/>
      <c r="AO90" s="425"/>
    </row>
    <row r="91" spans="1:41">
      <c r="D91" t="s">
        <v>76</v>
      </c>
      <c r="E91" t="s">
        <v>67</v>
      </c>
      <c r="F91" s="425" t="s">
        <v>240</v>
      </c>
      <c r="G91" s="425" t="s">
        <v>2590</v>
      </c>
      <c r="H91" s="425" t="s">
        <v>11</v>
      </c>
      <c r="I91" s="425" t="s">
        <v>2674</v>
      </c>
      <c r="J91" t="s">
        <v>6</v>
      </c>
      <c r="K91" s="425" t="s">
        <v>2538</v>
      </c>
      <c r="L91" s="426" t="s">
        <v>1010</v>
      </c>
      <c r="M91" s="426" t="s">
        <v>1010</v>
      </c>
      <c r="O91" s="426" t="s">
        <v>1010</v>
      </c>
      <c r="P91" s="425" t="s">
        <v>202</v>
      </c>
      <c r="Q91" s="105"/>
      <c r="R91" s="143" t="s">
        <v>260</v>
      </c>
      <c r="S91" s="71"/>
      <c r="T91" s="71"/>
      <c r="U91" s="71"/>
      <c r="V91" s="71"/>
      <c r="AC91" t="s">
        <v>2</v>
      </c>
      <c r="AD91" s="425"/>
      <c r="AE91" s="668"/>
      <c r="AF91" s="668"/>
      <c r="AG91" s="668"/>
      <c r="AH91" s="668"/>
      <c r="AI91" s="668"/>
      <c r="AL91" s="75"/>
      <c r="AM91" s="75"/>
      <c r="AO91" s="425"/>
    </row>
    <row r="92" spans="1:41">
      <c r="D92" t="s">
        <v>76</v>
      </c>
      <c r="E92" t="s">
        <v>67</v>
      </c>
      <c r="F92" s="425" t="s">
        <v>240</v>
      </c>
      <c r="G92" s="425" t="s">
        <v>2590</v>
      </c>
      <c r="H92" s="425" t="s">
        <v>11</v>
      </c>
      <c r="I92" s="425" t="s">
        <v>2674</v>
      </c>
      <c r="J92" t="s">
        <v>6</v>
      </c>
      <c r="K92" s="425" t="s">
        <v>2538</v>
      </c>
      <c r="L92" s="426" t="s">
        <v>1010</v>
      </c>
      <c r="M92" s="426" t="s">
        <v>1010</v>
      </c>
      <c r="O92" s="426" t="s">
        <v>1010</v>
      </c>
      <c r="P92" s="425" t="s">
        <v>202</v>
      </c>
      <c r="Q92" s="105"/>
      <c r="R92" s="807" t="s">
        <v>3068</v>
      </c>
      <c r="S92" s="71"/>
      <c r="T92" s="71"/>
      <c r="U92" s="71"/>
      <c r="V92" s="71"/>
      <c r="AC92" t="s">
        <v>2</v>
      </c>
      <c r="AD92" s="668"/>
      <c r="AE92" s="668"/>
      <c r="AF92" s="668"/>
      <c r="AG92" s="668"/>
      <c r="AH92" s="668"/>
      <c r="AI92" s="668"/>
      <c r="AL92" s="75"/>
      <c r="AM92" s="75"/>
    </row>
    <row r="93" spans="1:41" s="425" customFormat="1">
      <c r="D93" s="425" t="s">
        <v>76</v>
      </c>
      <c r="E93" s="425" t="s">
        <v>67</v>
      </c>
      <c r="F93" s="425" t="s">
        <v>240</v>
      </c>
      <c r="G93" s="425" t="s">
        <v>2590</v>
      </c>
      <c r="H93" s="425" t="s">
        <v>11</v>
      </c>
      <c r="I93" s="425" t="s">
        <v>2674</v>
      </c>
      <c r="J93" s="425" t="s">
        <v>6</v>
      </c>
      <c r="K93" s="425" t="s">
        <v>2538</v>
      </c>
      <c r="L93" s="426" t="s">
        <v>1010</v>
      </c>
      <c r="M93" s="426" t="s">
        <v>1010</v>
      </c>
      <c r="O93" s="426" t="s">
        <v>1010</v>
      </c>
      <c r="P93" s="425" t="s">
        <v>202</v>
      </c>
      <c r="Q93" s="105"/>
      <c r="R93" s="807" t="s">
        <v>3066</v>
      </c>
      <c r="S93" s="71"/>
      <c r="T93" s="71"/>
      <c r="U93" s="71"/>
      <c r="V93" s="71"/>
      <c r="AC93" s="425" t="s">
        <v>2</v>
      </c>
      <c r="AD93" s="668"/>
      <c r="AE93" s="668"/>
      <c r="AF93" s="668"/>
      <c r="AG93" s="668"/>
      <c r="AH93" s="668"/>
      <c r="AI93" s="668"/>
      <c r="AL93" s="75"/>
      <c r="AM93" s="75"/>
    </row>
    <row r="94" spans="1:41" s="425" customFormat="1">
      <c r="D94" s="425" t="s">
        <v>76</v>
      </c>
      <c r="E94" s="425" t="s">
        <v>67</v>
      </c>
      <c r="F94" s="425" t="s">
        <v>240</v>
      </c>
      <c r="G94" s="425" t="s">
        <v>2590</v>
      </c>
      <c r="H94" s="425" t="s">
        <v>11</v>
      </c>
      <c r="I94" s="425" t="s">
        <v>2674</v>
      </c>
      <c r="J94" s="425" t="s">
        <v>6</v>
      </c>
      <c r="K94" s="425" t="s">
        <v>2538</v>
      </c>
      <c r="L94" s="426" t="s">
        <v>1010</v>
      </c>
      <c r="M94" s="426" t="s">
        <v>1010</v>
      </c>
      <c r="O94" s="426" t="s">
        <v>1010</v>
      </c>
      <c r="P94" s="425" t="s">
        <v>202</v>
      </c>
      <c r="Q94" s="105"/>
      <c r="R94" s="807" t="s">
        <v>3067</v>
      </c>
      <c r="S94" s="71"/>
      <c r="T94" s="71"/>
      <c r="U94" s="71"/>
      <c r="V94" s="71"/>
      <c r="AC94" s="425" t="s">
        <v>2</v>
      </c>
      <c r="AD94" s="668"/>
      <c r="AE94" s="668"/>
      <c r="AF94" s="668"/>
      <c r="AG94" s="668"/>
      <c r="AH94" s="668"/>
      <c r="AI94" s="668"/>
      <c r="AL94" s="75"/>
      <c r="AM94" s="75"/>
    </row>
    <row r="95" spans="1:41" s="425" customFormat="1">
      <c r="D95" s="425" t="s">
        <v>76</v>
      </c>
      <c r="E95" s="425" t="s">
        <v>67</v>
      </c>
      <c r="F95" s="425" t="s">
        <v>240</v>
      </c>
      <c r="G95" s="425" t="s">
        <v>2590</v>
      </c>
      <c r="H95" s="425" t="s">
        <v>11</v>
      </c>
      <c r="I95" s="425" t="s">
        <v>2674</v>
      </c>
      <c r="J95" s="425" t="s">
        <v>6</v>
      </c>
      <c r="K95" s="425" t="s">
        <v>2538</v>
      </c>
      <c r="L95" s="426" t="s">
        <v>1010</v>
      </c>
      <c r="M95" s="426" t="s">
        <v>1010</v>
      </c>
      <c r="O95" s="426" t="s">
        <v>1010</v>
      </c>
      <c r="P95" s="425" t="s">
        <v>202</v>
      </c>
      <c r="Q95" s="105"/>
      <c r="R95" s="807" t="s">
        <v>3071</v>
      </c>
      <c r="S95" s="71"/>
      <c r="T95" s="71"/>
      <c r="U95" s="71"/>
      <c r="V95" s="71"/>
      <c r="AC95" s="425" t="s">
        <v>2</v>
      </c>
      <c r="AD95" s="668"/>
      <c r="AE95" s="668"/>
      <c r="AF95" s="668"/>
      <c r="AG95" s="668"/>
      <c r="AH95" s="668"/>
      <c r="AI95" s="668"/>
      <c r="AL95" s="75"/>
      <c r="AM95" s="75"/>
    </row>
    <row r="96" spans="1:41" s="425" customFormat="1">
      <c r="D96" s="425" t="s">
        <v>76</v>
      </c>
      <c r="E96" s="425" t="s">
        <v>67</v>
      </c>
      <c r="F96" s="425" t="s">
        <v>240</v>
      </c>
      <c r="G96" s="425" t="s">
        <v>2590</v>
      </c>
      <c r="H96" s="425" t="s">
        <v>11</v>
      </c>
      <c r="I96" s="425" t="s">
        <v>2674</v>
      </c>
      <c r="J96" s="425" t="s">
        <v>6</v>
      </c>
      <c r="K96" s="425" t="s">
        <v>2538</v>
      </c>
      <c r="L96" s="426" t="s">
        <v>1010</v>
      </c>
      <c r="M96" s="426" t="s">
        <v>1010</v>
      </c>
      <c r="O96" s="426" t="s">
        <v>1010</v>
      </c>
      <c r="P96" s="425" t="s">
        <v>202</v>
      </c>
      <c r="Q96" s="105"/>
      <c r="R96" s="105"/>
      <c r="S96" s="71"/>
      <c r="T96" s="71"/>
      <c r="U96" s="71"/>
      <c r="V96" s="71"/>
      <c r="AC96" s="425" t="s">
        <v>2</v>
      </c>
      <c r="AE96" s="668"/>
      <c r="AF96" s="668"/>
      <c r="AG96" s="668"/>
      <c r="AH96" s="668"/>
      <c r="AI96" s="668"/>
      <c r="AL96" s="75"/>
      <c r="AM96" s="75"/>
    </row>
    <row r="97" spans="1:39" s="425" customFormat="1">
      <c r="D97" s="425" t="s">
        <v>76</v>
      </c>
      <c r="E97" s="425" t="s">
        <v>67</v>
      </c>
      <c r="F97" s="425" t="s">
        <v>240</v>
      </c>
      <c r="G97" s="425" t="s">
        <v>2590</v>
      </c>
      <c r="H97" s="425" t="s">
        <v>11</v>
      </c>
      <c r="I97" s="425" t="s">
        <v>2674</v>
      </c>
      <c r="J97" s="425" t="s">
        <v>6</v>
      </c>
      <c r="K97" s="425" t="s">
        <v>2538</v>
      </c>
      <c r="L97" s="426" t="s">
        <v>1010</v>
      </c>
      <c r="M97" s="426" t="s">
        <v>1010</v>
      </c>
      <c r="O97" s="426" t="s">
        <v>1010</v>
      </c>
      <c r="P97" s="425" t="s">
        <v>202</v>
      </c>
      <c r="Q97" s="105"/>
      <c r="R97" s="105"/>
      <c r="S97" s="71"/>
      <c r="T97" s="71"/>
      <c r="U97" s="71"/>
      <c r="V97" s="71"/>
      <c r="AC97" s="425" t="s">
        <v>2</v>
      </c>
      <c r="AE97" s="668"/>
      <c r="AF97" s="668"/>
      <c r="AG97" s="668"/>
      <c r="AH97" s="668"/>
      <c r="AI97" s="668"/>
      <c r="AL97" s="75"/>
      <c r="AM97" s="75"/>
    </row>
    <row r="98" spans="1:39" s="425" customFormat="1">
      <c r="D98" s="425" t="s">
        <v>76</v>
      </c>
      <c r="E98" s="425" t="s">
        <v>67</v>
      </c>
      <c r="F98" s="425" t="s">
        <v>240</v>
      </c>
      <c r="G98" s="425" t="s">
        <v>2590</v>
      </c>
      <c r="H98" s="425" t="s">
        <v>11</v>
      </c>
      <c r="I98" s="425" t="s">
        <v>2674</v>
      </c>
      <c r="J98" s="425" t="s">
        <v>6</v>
      </c>
      <c r="K98" s="425" t="s">
        <v>2538</v>
      </c>
      <c r="L98" s="426" t="s">
        <v>1010</v>
      </c>
      <c r="M98" s="426" t="s">
        <v>1010</v>
      </c>
      <c r="O98" s="426" t="s">
        <v>1010</v>
      </c>
      <c r="P98" s="425" t="s">
        <v>202</v>
      </c>
      <c r="Q98" s="105"/>
      <c r="R98" s="105"/>
      <c r="S98" s="71"/>
      <c r="T98" s="71"/>
      <c r="U98" s="71"/>
      <c r="V98" s="71"/>
      <c r="AC98" s="425" t="s">
        <v>2</v>
      </c>
      <c r="AE98" s="668"/>
      <c r="AF98" s="668"/>
      <c r="AG98" s="668"/>
      <c r="AH98" s="668"/>
      <c r="AI98" s="668"/>
      <c r="AL98" s="75"/>
      <c r="AM98" s="75"/>
    </row>
    <row r="99" spans="1:39" s="425" customFormat="1">
      <c r="D99" s="425" t="s">
        <v>76</v>
      </c>
      <c r="E99" s="425" t="s">
        <v>67</v>
      </c>
      <c r="F99" s="425" t="s">
        <v>240</v>
      </c>
      <c r="G99" s="425" t="s">
        <v>2590</v>
      </c>
      <c r="H99" s="425" t="s">
        <v>11</v>
      </c>
      <c r="I99" s="425" t="s">
        <v>2674</v>
      </c>
      <c r="J99" s="425" t="s">
        <v>6</v>
      </c>
      <c r="K99" s="425" t="s">
        <v>2538</v>
      </c>
      <c r="L99" s="426" t="s">
        <v>1010</v>
      </c>
      <c r="M99" s="426" t="s">
        <v>1010</v>
      </c>
      <c r="O99" s="426" t="s">
        <v>1010</v>
      </c>
      <c r="P99" s="425" t="s">
        <v>202</v>
      </c>
      <c r="Q99" s="105"/>
      <c r="R99" s="105"/>
      <c r="S99" s="71"/>
      <c r="T99" s="71"/>
      <c r="U99" s="71"/>
      <c r="V99" s="71"/>
      <c r="AC99" s="425" t="s">
        <v>2</v>
      </c>
      <c r="AE99" s="668"/>
      <c r="AF99" s="668"/>
      <c r="AG99" s="668"/>
      <c r="AH99" s="668"/>
      <c r="AI99" s="668"/>
      <c r="AL99" s="75"/>
      <c r="AM99" s="75"/>
    </row>
    <row r="100" spans="1:39" s="425" customFormat="1">
      <c r="D100" s="425" t="s">
        <v>76</v>
      </c>
      <c r="E100" s="425" t="s">
        <v>67</v>
      </c>
      <c r="F100" s="425" t="s">
        <v>240</v>
      </c>
      <c r="G100" s="425" t="s">
        <v>2590</v>
      </c>
      <c r="H100" s="425" t="s">
        <v>11</v>
      </c>
      <c r="I100" s="425" t="s">
        <v>2674</v>
      </c>
      <c r="J100" s="425" t="s">
        <v>6</v>
      </c>
      <c r="K100" s="425" t="s">
        <v>2538</v>
      </c>
      <c r="L100" s="426" t="s">
        <v>1010</v>
      </c>
      <c r="M100" s="426" t="s">
        <v>1010</v>
      </c>
      <c r="O100" s="426" t="s">
        <v>1010</v>
      </c>
      <c r="P100" s="425" t="s">
        <v>202</v>
      </c>
      <c r="Q100" s="105"/>
      <c r="R100" s="105"/>
      <c r="S100" s="71"/>
      <c r="T100" s="71"/>
      <c r="U100" s="71"/>
      <c r="V100" s="71"/>
      <c r="AC100" s="425" t="s">
        <v>2</v>
      </c>
      <c r="AE100" s="668"/>
      <c r="AF100" s="668"/>
      <c r="AG100" s="668"/>
      <c r="AH100" s="668"/>
      <c r="AI100" s="668"/>
      <c r="AL100" s="75"/>
      <c r="AM100" s="75"/>
    </row>
    <row r="101" spans="1:39" s="425" customFormat="1">
      <c r="D101" s="425" t="s">
        <v>76</v>
      </c>
      <c r="E101" s="425" t="s">
        <v>67</v>
      </c>
      <c r="F101" s="425" t="s">
        <v>240</v>
      </c>
      <c r="G101" s="425" t="s">
        <v>2590</v>
      </c>
      <c r="H101" s="425" t="s">
        <v>11</v>
      </c>
      <c r="I101" s="425" t="s">
        <v>2674</v>
      </c>
      <c r="J101" s="425" t="s">
        <v>6</v>
      </c>
      <c r="K101" s="425" t="s">
        <v>2538</v>
      </c>
      <c r="L101" s="426" t="s">
        <v>1010</v>
      </c>
      <c r="M101" s="426" t="s">
        <v>1010</v>
      </c>
      <c r="O101" s="426" t="s">
        <v>1010</v>
      </c>
      <c r="P101" s="425" t="s">
        <v>202</v>
      </c>
      <c r="Q101" s="105"/>
      <c r="R101" s="105"/>
      <c r="S101" s="71"/>
      <c r="T101" s="71"/>
      <c r="U101" s="71"/>
      <c r="V101" s="71"/>
      <c r="AC101" s="425" t="s">
        <v>2</v>
      </c>
      <c r="AE101" s="668"/>
      <c r="AF101" s="668"/>
      <c r="AG101" s="668"/>
      <c r="AH101" s="668"/>
      <c r="AI101" s="668"/>
      <c r="AL101" s="75"/>
      <c r="AM101" s="75"/>
    </row>
    <row r="102" spans="1:39" s="425" customFormat="1">
      <c r="D102" s="425" t="s">
        <v>76</v>
      </c>
      <c r="E102" s="425" t="s">
        <v>67</v>
      </c>
      <c r="F102" s="425" t="s">
        <v>240</v>
      </c>
      <c r="G102" s="425" t="s">
        <v>2590</v>
      </c>
      <c r="H102" s="425" t="s">
        <v>11</v>
      </c>
      <c r="I102" s="425" t="s">
        <v>2674</v>
      </c>
      <c r="J102" s="425" t="s">
        <v>6</v>
      </c>
      <c r="K102" s="425" t="s">
        <v>2538</v>
      </c>
      <c r="L102" s="426" t="s">
        <v>1010</v>
      </c>
      <c r="M102" s="426" t="s">
        <v>1010</v>
      </c>
      <c r="O102" s="426" t="s">
        <v>1010</v>
      </c>
      <c r="P102" s="425" t="s">
        <v>202</v>
      </c>
      <c r="Q102" s="105"/>
      <c r="R102" s="105"/>
      <c r="S102" s="71"/>
      <c r="T102" s="71"/>
      <c r="U102" s="71"/>
      <c r="V102" s="71"/>
      <c r="AC102" s="425" t="s">
        <v>2</v>
      </c>
      <c r="AE102" s="668"/>
      <c r="AF102" s="668"/>
      <c r="AG102" s="668"/>
      <c r="AH102" s="668"/>
      <c r="AI102" s="668"/>
      <c r="AL102" s="75"/>
      <c r="AM102" s="75"/>
    </row>
    <row r="103" spans="1:39" s="425" customFormat="1">
      <c r="D103" s="425" t="s">
        <v>76</v>
      </c>
      <c r="E103" s="425" t="s">
        <v>67</v>
      </c>
      <c r="F103" s="425" t="s">
        <v>240</v>
      </c>
      <c r="G103" s="425" t="s">
        <v>2590</v>
      </c>
      <c r="H103" s="425" t="s">
        <v>11</v>
      </c>
      <c r="I103" s="425" t="s">
        <v>2674</v>
      </c>
      <c r="J103" s="425" t="s">
        <v>6</v>
      </c>
      <c r="K103" s="425" t="s">
        <v>2538</v>
      </c>
      <c r="L103" s="426" t="s">
        <v>1010</v>
      </c>
      <c r="M103" s="426" t="s">
        <v>1010</v>
      </c>
      <c r="O103" s="426" t="s">
        <v>1010</v>
      </c>
      <c r="P103" s="425" t="s">
        <v>202</v>
      </c>
      <c r="Q103" s="105"/>
      <c r="R103" s="105"/>
      <c r="S103" s="71"/>
      <c r="T103" s="71"/>
      <c r="U103" s="71"/>
      <c r="V103" s="71"/>
      <c r="AC103" s="425" t="s">
        <v>2</v>
      </c>
      <c r="AE103" s="668"/>
      <c r="AF103" s="668"/>
      <c r="AG103" s="668"/>
      <c r="AH103" s="668"/>
      <c r="AI103" s="668"/>
      <c r="AL103" s="75"/>
      <c r="AM103" s="75"/>
    </row>
    <row r="104" spans="1:39">
      <c r="D104" t="s">
        <v>76</v>
      </c>
      <c r="E104" t="s">
        <v>67</v>
      </c>
      <c r="F104" s="425" t="s">
        <v>240</v>
      </c>
      <c r="G104" s="425" t="s">
        <v>2590</v>
      </c>
      <c r="H104" s="425" t="s">
        <v>11</v>
      </c>
      <c r="I104" s="425" t="s">
        <v>2674</v>
      </c>
      <c r="J104" t="s">
        <v>6</v>
      </c>
      <c r="K104" s="425" t="s">
        <v>2538</v>
      </c>
      <c r="L104" s="426" t="s">
        <v>1010</v>
      </c>
      <c r="M104" s="426" t="s">
        <v>1010</v>
      </c>
      <c r="O104" s="426" t="s">
        <v>1010</v>
      </c>
      <c r="P104" s="425" t="s">
        <v>202</v>
      </c>
      <c r="Q104" s="105"/>
      <c r="R104" s="105"/>
      <c r="S104" s="71"/>
      <c r="T104" s="71"/>
      <c r="U104" s="71"/>
      <c r="V104" s="71"/>
      <c r="AC104" t="s">
        <v>2</v>
      </c>
      <c r="AD104" s="425"/>
      <c r="AE104" s="668"/>
      <c r="AF104" s="668"/>
      <c r="AG104" s="668"/>
      <c r="AH104" s="668"/>
      <c r="AI104" s="668"/>
      <c r="AL104" s="75"/>
      <c r="AM104" s="75"/>
    </row>
    <row r="105" spans="1:39">
      <c r="L105" s="90"/>
      <c r="M105" s="90"/>
      <c r="S105" s="71"/>
      <c r="T105" s="71"/>
      <c r="U105" s="71"/>
      <c r="V105" s="71"/>
      <c r="AD105" s="74"/>
      <c r="AJ105" s="74"/>
    </row>
    <row r="106" spans="1:39" s="1" customFormat="1" ht="13.8">
      <c r="A106" s="64"/>
      <c r="B106" s="72" t="s">
        <v>2273</v>
      </c>
      <c r="Q106" s="121"/>
      <c r="R106" s="121"/>
    </row>
    <row r="107" spans="1:39" s="425" customFormat="1">
      <c r="Q107" s="119"/>
      <c r="R107" s="119"/>
    </row>
    <row r="108" spans="1:39" s="425" customFormat="1">
      <c r="D108" s="425" t="s">
        <v>76</v>
      </c>
      <c r="E108" s="425" t="s">
        <v>67</v>
      </c>
      <c r="F108" s="425" t="s">
        <v>240</v>
      </c>
      <c r="G108" s="425" t="s">
        <v>2590</v>
      </c>
      <c r="H108" s="425" t="s">
        <v>11</v>
      </c>
      <c r="I108" s="425" t="s">
        <v>2273</v>
      </c>
      <c r="J108" s="425" t="s">
        <v>6</v>
      </c>
      <c r="K108" s="425" t="s">
        <v>2273</v>
      </c>
      <c r="L108" s="426" t="s">
        <v>1010</v>
      </c>
      <c r="M108" s="426" t="s">
        <v>1010</v>
      </c>
      <c r="O108" s="426" t="s">
        <v>1010</v>
      </c>
      <c r="P108" s="425" t="s">
        <v>206</v>
      </c>
      <c r="Q108" s="119"/>
      <c r="R108" s="119"/>
      <c r="S108" s="71"/>
      <c r="T108" s="71"/>
      <c r="U108" s="71"/>
      <c r="V108" s="71"/>
      <c r="AC108" s="425" t="s">
        <v>2</v>
      </c>
      <c r="AE108" s="87">
        <f>SUMIFS('6.7 TO_NonOp_Capex'!AE$9:AE$997,'6.7 TO_NonOp_Capex'!$D$9:$D$997,$D108,'6.7 TO_NonOp_Capex'!$E$9:$E$997,$E108,'6.7 TO_NonOp_Capex'!$F$9:$F$997,$F108,'6.7 TO_NonOp_Capex'!$G$9:$G$997,$G108,'6.7 TO_NonOp_Capex'!$H$9:$H$997,$H108,'6.7 TO_NonOp_Capex'!$I$9:$I$997,$I108,'6.7 TO_NonOp_Capex'!$K$9:$K$997,$K108)</f>
        <v>0</v>
      </c>
      <c r="AF108" s="87">
        <f>SUMIFS('6.7 TO_NonOp_Capex'!AF$9:AF$997,'6.7 TO_NonOp_Capex'!$D$9:$D$997,$D108,'6.7 TO_NonOp_Capex'!$E$9:$E$997,$E108,'6.7 TO_NonOp_Capex'!$F$9:$F$997,$F108,'6.7 TO_NonOp_Capex'!$G$9:$G$997,$G108,'6.7 TO_NonOp_Capex'!$H$9:$H$997,$H108,'6.7 TO_NonOp_Capex'!$I$9:$I$997,$I108,'6.7 TO_NonOp_Capex'!$K$9:$K$997,$K108)</f>
        <v>0</v>
      </c>
      <c r="AG108" s="87">
        <f>SUMIFS('6.7 TO_NonOp_Capex'!AG$9:AG$997,'6.7 TO_NonOp_Capex'!$D$9:$D$997,$D108,'6.7 TO_NonOp_Capex'!$E$9:$E$997,$E108,'6.7 TO_NonOp_Capex'!$F$9:$F$997,$F108,'6.7 TO_NonOp_Capex'!$G$9:$G$997,$G108,'6.7 TO_NonOp_Capex'!$H$9:$H$997,$H108,'6.7 TO_NonOp_Capex'!$I$9:$I$997,$I108,'6.7 TO_NonOp_Capex'!$K$9:$K$997,$K108)</f>
        <v>0</v>
      </c>
      <c r="AH108" s="87">
        <f>SUMIFS('6.7 TO_NonOp_Capex'!AH$9:AH$997,'6.7 TO_NonOp_Capex'!$D$9:$D$997,$D108,'6.7 TO_NonOp_Capex'!$E$9:$E$997,$E108,'6.7 TO_NonOp_Capex'!$F$9:$F$997,$F108,'6.7 TO_NonOp_Capex'!$G$9:$G$997,$G108,'6.7 TO_NonOp_Capex'!$H$9:$H$997,$H108,'6.7 TO_NonOp_Capex'!$I$9:$I$997,$I108,'6.7 TO_NonOp_Capex'!$K$9:$K$997,$K108)</f>
        <v>0</v>
      </c>
      <c r="AI108" s="87">
        <f>SUMIFS('6.7 TO_NonOp_Capex'!AI$9:AI$997,'6.7 TO_NonOp_Capex'!$D$9:$D$997,$D108,'6.7 TO_NonOp_Capex'!$E$9:$E$997,$E108,'6.7 TO_NonOp_Capex'!$F$9:$F$997,$F108,'6.7 TO_NonOp_Capex'!$G$9:$G$997,$G108,'6.7 TO_NonOp_Capex'!$H$9:$H$997,$H108,'6.7 TO_NonOp_Capex'!$I$9:$I$997,$I108,'6.7 TO_NonOp_Capex'!$K$9:$K$997,$K108)</f>
        <v>0</v>
      </c>
      <c r="AL108" s="75"/>
      <c r="AM108" s="75"/>
    </row>
    <row r="109" spans="1:39" s="425" customFormat="1">
      <c r="D109" s="425" t="s">
        <v>76</v>
      </c>
      <c r="E109" s="425" t="s">
        <v>67</v>
      </c>
      <c r="F109" s="425" t="s">
        <v>240</v>
      </c>
      <c r="G109" s="425" t="s">
        <v>2590</v>
      </c>
      <c r="H109" s="425" t="s">
        <v>11</v>
      </c>
      <c r="I109" s="425" t="s">
        <v>2273</v>
      </c>
      <c r="J109" s="425" t="s">
        <v>6</v>
      </c>
      <c r="K109" s="425" t="s">
        <v>2273</v>
      </c>
      <c r="L109" s="426" t="s">
        <v>1010</v>
      </c>
      <c r="M109" s="426" t="s">
        <v>1010</v>
      </c>
      <c r="O109" s="426" t="s">
        <v>1010</v>
      </c>
      <c r="P109" s="425" t="s">
        <v>206</v>
      </c>
      <c r="Q109" s="119"/>
      <c r="R109" s="807" t="s">
        <v>3081</v>
      </c>
      <c r="S109" s="71"/>
      <c r="T109" s="71"/>
      <c r="U109" s="71"/>
      <c r="V109" s="71"/>
      <c r="AC109" s="425" t="s">
        <v>2</v>
      </c>
      <c r="AD109" s="75"/>
      <c r="AE109" s="668"/>
      <c r="AF109" s="668"/>
      <c r="AG109" s="668"/>
      <c r="AH109" s="668"/>
      <c r="AI109" s="668"/>
      <c r="AL109" s="75"/>
      <c r="AM109" s="75"/>
    </row>
    <row r="110" spans="1:39" s="425" customFormat="1">
      <c r="D110" s="93" t="s">
        <v>165</v>
      </c>
      <c r="E110" s="425" t="s">
        <v>67</v>
      </c>
      <c r="F110" s="425" t="s">
        <v>240</v>
      </c>
      <c r="G110" s="425" t="s">
        <v>2590</v>
      </c>
      <c r="H110" s="425" t="s">
        <v>11</v>
      </c>
      <c r="I110" s="425" t="s">
        <v>2273</v>
      </c>
      <c r="J110" s="425" t="s">
        <v>6</v>
      </c>
      <c r="K110" s="425" t="s">
        <v>2273</v>
      </c>
      <c r="L110" s="426" t="s">
        <v>1010</v>
      </c>
      <c r="M110" s="426" t="s">
        <v>1010</v>
      </c>
      <c r="O110" s="426" t="s">
        <v>1010</v>
      </c>
      <c r="P110" s="425" t="s">
        <v>215</v>
      </c>
      <c r="Q110" s="119"/>
      <c r="R110" s="119"/>
      <c r="S110" s="71"/>
      <c r="T110" s="71"/>
      <c r="U110" s="71"/>
      <c r="V110" s="71"/>
      <c r="AC110" s="425" t="s">
        <v>2</v>
      </c>
      <c r="AE110" s="87">
        <f>SUMIFS('6.8 SO_NonOp_Capex'!AE$9:AE$997,'6.8 SO_NonOp_Capex'!$D$9:$D$997,$D110,'6.8 SO_NonOp_Capex'!$E$9:$E$997,$E110,'6.8 SO_NonOp_Capex'!$F$9:$F$997,$F110,'6.8 SO_NonOp_Capex'!$G$9:$G$997,$G110,'6.8 SO_NonOp_Capex'!$H$9:$H$997,$H110,'6.8 SO_NonOp_Capex'!$I$9:$I$997,$I110,'6.8 SO_NonOp_Capex'!$K$9:$K$997,$K110)</f>
        <v>0</v>
      </c>
      <c r="AF110" s="87">
        <f>SUMIFS('6.8 SO_NonOp_Capex'!AF$9:AF$997,'6.8 SO_NonOp_Capex'!$D$9:$D$997,$D110,'6.8 SO_NonOp_Capex'!$E$9:$E$997,$E110,'6.8 SO_NonOp_Capex'!$F$9:$F$997,$F110,'6.8 SO_NonOp_Capex'!$G$9:$G$997,$G110,'6.8 SO_NonOp_Capex'!$H$9:$H$997,$H110,'6.8 SO_NonOp_Capex'!$I$9:$I$997,$I110,'6.8 SO_NonOp_Capex'!$K$9:$K$997,$K110)</f>
        <v>0</v>
      </c>
      <c r="AG110" s="87">
        <f>SUMIFS('6.8 SO_NonOp_Capex'!AG$9:AG$997,'6.8 SO_NonOp_Capex'!$D$9:$D$997,$D110,'6.8 SO_NonOp_Capex'!$E$9:$E$997,$E110,'6.8 SO_NonOp_Capex'!$F$9:$F$997,$F110,'6.8 SO_NonOp_Capex'!$G$9:$G$997,$G110,'6.8 SO_NonOp_Capex'!$H$9:$H$997,$H110,'6.8 SO_NonOp_Capex'!$I$9:$I$997,$I110,'6.8 SO_NonOp_Capex'!$K$9:$K$997,$K110)</f>
        <v>0</v>
      </c>
      <c r="AH110" s="87">
        <f>SUMIFS('6.8 SO_NonOp_Capex'!AH$9:AH$997,'6.8 SO_NonOp_Capex'!$D$9:$D$997,$D110,'6.8 SO_NonOp_Capex'!$E$9:$E$997,$E110,'6.8 SO_NonOp_Capex'!$F$9:$F$997,$F110,'6.8 SO_NonOp_Capex'!$G$9:$G$997,$G110,'6.8 SO_NonOp_Capex'!$H$9:$H$997,$H110,'6.8 SO_NonOp_Capex'!$I$9:$I$997,$I110,'6.8 SO_NonOp_Capex'!$K$9:$K$997,$K110)</f>
        <v>0</v>
      </c>
      <c r="AI110" s="87">
        <f>SUMIFS('6.8 SO_NonOp_Capex'!AI$9:AI$997,'6.8 SO_NonOp_Capex'!$D$9:$D$997,$D110,'6.8 SO_NonOp_Capex'!$E$9:$E$997,$E110,'6.8 SO_NonOp_Capex'!$F$9:$F$997,$F110,'6.8 SO_NonOp_Capex'!$G$9:$G$997,$G110,'6.8 SO_NonOp_Capex'!$H$9:$H$997,$H110,'6.8 SO_NonOp_Capex'!$I$9:$I$997,$I110,'6.8 SO_NonOp_Capex'!$K$9:$K$997,$K110)</f>
        <v>0</v>
      </c>
      <c r="AL110" s="75"/>
      <c r="AM110" s="75"/>
    </row>
    <row r="111" spans="1:39" s="425" customFormat="1">
      <c r="D111" s="93" t="s">
        <v>165</v>
      </c>
      <c r="E111" s="425" t="s">
        <v>67</v>
      </c>
      <c r="F111" s="425" t="s">
        <v>240</v>
      </c>
      <c r="G111" s="425" t="s">
        <v>2590</v>
      </c>
      <c r="H111" s="425" t="s">
        <v>11</v>
      </c>
      <c r="I111" s="425" t="s">
        <v>2273</v>
      </c>
      <c r="J111" s="425" t="s">
        <v>6</v>
      </c>
      <c r="K111" s="425" t="s">
        <v>2273</v>
      </c>
      <c r="L111" s="426" t="s">
        <v>1010</v>
      </c>
      <c r="M111" s="426" t="s">
        <v>1010</v>
      </c>
      <c r="O111" s="426" t="s">
        <v>1010</v>
      </c>
      <c r="P111" s="425" t="s">
        <v>215</v>
      </c>
      <c r="Q111" s="119"/>
      <c r="R111" s="807" t="s">
        <v>3082</v>
      </c>
      <c r="S111" s="71"/>
      <c r="T111" s="71"/>
      <c r="U111" s="71"/>
      <c r="V111" s="71"/>
      <c r="AC111" s="425" t="s">
        <v>2</v>
      </c>
      <c r="AD111" s="75"/>
      <c r="AE111" s="668"/>
      <c r="AF111" s="668"/>
      <c r="AG111" s="668"/>
      <c r="AH111" s="668"/>
      <c r="AI111" s="668"/>
      <c r="AL111" s="1304"/>
      <c r="AM111" s="1304"/>
    </row>
    <row r="112" spans="1:39" s="425" customFormat="1">
      <c r="L112" s="90"/>
      <c r="M112" s="90"/>
      <c r="Q112" s="119"/>
      <c r="R112" s="119"/>
      <c r="S112" s="71"/>
      <c r="T112" s="71"/>
      <c r="U112" s="71"/>
      <c r="V112" s="71"/>
      <c r="AD112" s="74"/>
      <c r="AJ112" s="74"/>
    </row>
    <row r="113" spans="1:39" s="1" customFormat="1" ht="13.8">
      <c r="A113" s="64"/>
      <c r="B113" s="72" t="s">
        <v>1036</v>
      </c>
      <c r="Q113" s="121"/>
      <c r="R113" s="121"/>
    </row>
    <row r="114" spans="1:39" s="425" customFormat="1">
      <c r="Q114" s="119"/>
      <c r="R114" s="119"/>
    </row>
    <row r="115" spans="1:39" s="425" customFormat="1">
      <c r="D115" s="425" t="s">
        <v>76</v>
      </c>
      <c r="E115" s="425" t="s">
        <v>67</v>
      </c>
      <c r="F115" s="425" t="s">
        <v>240</v>
      </c>
      <c r="G115" s="425" t="s">
        <v>2590</v>
      </c>
      <c r="H115" s="425" t="s">
        <v>11</v>
      </c>
      <c r="I115" s="425" t="s">
        <v>1591</v>
      </c>
      <c r="J115" s="425" t="s">
        <v>6</v>
      </c>
      <c r="K115" s="425" t="s">
        <v>1036</v>
      </c>
      <c r="L115" s="425" t="s">
        <v>2920</v>
      </c>
      <c r="M115" s="108" t="s">
        <v>99</v>
      </c>
      <c r="N115" s="108"/>
      <c r="O115" s="108" t="s">
        <v>2921</v>
      </c>
      <c r="P115" s="425" t="s">
        <v>203</v>
      </c>
      <c r="Q115" s="119"/>
      <c r="R115" s="119"/>
      <c r="S115" s="71"/>
      <c r="T115" s="71"/>
      <c r="U115" s="71"/>
      <c r="V115" s="71"/>
      <c r="AC115" s="425" t="s">
        <v>2</v>
      </c>
      <c r="AE115" s="87">
        <f>SUMIFS('6.6 PSUP_Capex'!AE$9:AE$1000,'6.6 PSUP_Capex'!$D$9:$D$1000,$D115,'6.6 PSUP_Capex'!$E$9:$E$1000,$E115,'6.6 PSUP_Capex'!$F$9:$F$1000,$F115,'6.6 PSUP_Capex'!$G$9:$G$1000,$G115,'6.6 PSUP_Capex'!$H$9:$H$1000,$H115,'6.6 PSUP_Capex'!$I$9:$I$1000,$I115,'6.6 PSUP_Capex'!$K$9:$K$1000,$K115,'6.6 PSUP_Capex'!$L$9:$L$1000,$L115,'6.6 PSUP_Capex'!$O$9:$O$1000,$O115)</f>
        <v>0</v>
      </c>
      <c r="AF115" s="87">
        <f>SUMIFS('6.6 PSUP_Capex'!AF$9:AF$1000,'6.6 PSUP_Capex'!$D$9:$D$1000,$D115,'6.6 PSUP_Capex'!$E$9:$E$1000,$E115,'6.6 PSUP_Capex'!$F$9:$F$1000,$F115,'6.6 PSUP_Capex'!$G$9:$G$1000,$G115,'6.6 PSUP_Capex'!$H$9:$H$1000,$H115,'6.6 PSUP_Capex'!$I$9:$I$1000,$I115,'6.6 PSUP_Capex'!$K$9:$K$1000,$K115,'6.6 PSUP_Capex'!$L$9:$L$1000,$L115,'6.6 PSUP_Capex'!$O$9:$O$1000,$O115)</f>
        <v>0</v>
      </c>
      <c r="AG115" s="87">
        <f>SUMIFS('6.6 PSUP_Capex'!AG$9:AG$1000,'6.6 PSUP_Capex'!$D$9:$D$1000,$D115,'6.6 PSUP_Capex'!$E$9:$E$1000,$E115,'6.6 PSUP_Capex'!$F$9:$F$1000,$F115,'6.6 PSUP_Capex'!$G$9:$G$1000,$G115,'6.6 PSUP_Capex'!$H$9:$H$1000,$H115,'6.6 PSUP_Capex'!$I$9:$I$1000,$I115,'6.6 PSUP_Capex'!$K$9:$K$1000,$K115,'6.6 PSUP_Capex'!$L$9:$L$1000,$L115,'6.6 PSUP_Capex'!$O$9:$O$1000,$O115)</f>
        <v>0</v>
      </c>
      <c r="AH115" s="87">
        <f>SUMIFS('6.6 PSUP_Capex'!AH$9:AH$1000,'6.6 PSUP_Capex'!$D$9:$D$1000,$D115,'6.6 PSUP_Capex'!$E$9:$E$1000,$E115,'6.6 PSUP_Capex'!$F$9:$F$1000,$F115,'6.6 PSUP_Capex'!$G$9:$G$1000,$G115,'6.6 PSUP_Capex'!$H$9:$H$1000,$H115,'6.6 PSUP_Capex'!$I$9:$I$1000,$I115,'6.6 PSUP_Capex'!$K$9:$K$1000,$K115,'6.6 PSUP_Capex'!$L$9:$L$1000,$L115,'6.6 PSUP_Capex'!$O$9:$O$1000,$O115)</f>
        <v>0</v>
      </c>
      <c r="AI115" s="87">
        <f>SUMIFS('6.6 PSUP_Capex'!AI$9:AI$1000,'6.6 PSUP_Capex'!$D$9:$D$1000,$D115,'6.6 PSUP_Capex'!$E$9:$E$1000,$E115,'6.6 PSUP_Capex'!$F$9:$F$1000,$F115,'6.6 PSUP_Capex'!$G$9:$G$1000,$G115,'6.6 PSUP_Capex'!$H$9:$H$1000,$H115,'6.6 PSUP_Capex'!$I$9:$I$1000,$I115,'6.6 PSUP_Capex'!$K$9:$K$1000,$K115,'6.6 PSUP_Capex'!$L$9:$L$1000,$L115,'6.6 PSUP_Capex'!$O$9:$O$1000,$O115)</f>
        <v>0</v>
      </c>
      <c r="AL115" s="75"/>
      <c r="AM115" s="75"/>
    </row>
    <row r="116" spans="1:39" s="425" customFormat="1">
      <c r="D116" s="425" t="s">
        <v>76</v>
      </c>
      <c r="E116" s="425" t="s">
        <v>67</v>
      </c>
      <c r="F116" s="425" t="s">
        <v>240</v>
      </c>
      <c r="G116" s="425" t="s">
        <v>2590</v>
      </c>
      <c r="H116" s="425" t="s">
        <v>11</v>
      </c>
      <c r="I116" s="425" t="s">
        <v>1591</v>
      </c>
      <c r="J116" s="425" t="s">
        <v>6</v>
      </c>
      <c r="K116" s="425" t="s">
        <v>1036</v>
      </c>
      <c r="L116" s="425" t="s">
        <v>2920</v>
      </c>
      <c r="M116" s="426" t="s">
        <v>1010</v>
      </c>
      <c r="N116" s="108"/>
      <c r="O116" s="426" t="s">
        <v>1010</v>
      </c>
      <c r="P116" s="425" t="s">
        <v>203</v>
      </c>
      <c r="Q116" s="119"/>
      <c r="R116" s="807" t="s">
        <v>3080</v>
      </c>
      <c r="S116" s="71"/>
      <c r="T116" s="71"/>
      <c r="U116" s="71"/>
      <c r="V116" s="71"/>
      <c r="AC116" s="425" t="s">
        <v>2</v>
      </c>
      <c r="AD116" s="75"/>
      <c r="AE116" s="668"/>
      <c r="AF116" s="668"/>
      <c r="AG116" s="668"/>
      <c r="AH116" s="668"/>
      <c r="AI116" s="668"/>
      <c r="AL116" s="75"/>
      <c r="AM116" s="75"/>
    </row>
    <row r="117" spans="1:39" s="425" customFormat="1">
      <c r="D117" s="425" t="s">
        <v>76</v>
      </c>
      <c r="E117" s="425" t="s">
        <v>67</v>
      </c>
      <c r="F117" s="425" t="s">
        <v>240</v>
      </c>
      <c r="G117" s="425" t="s">
        <v>2590</v>
      </c>
      <c r="H117" s="425" t="s">
        <v>11</v>
      </c>
      <c r="I117" s="425" t="s">
        <v>1591</v>
      </c>
      <c r="J117" s="425" t="s">
        <v>6</v>
      </c>
      <c r="K117" s="425" t="s">
        <v>1036</v>
      </c>
      <c r="L117" s="425" t="s">
        <v>2920</v>
      </c>
      <c r="M117" s="426" t="s">
        <v>1010</v>
      </c>
      <c r="O117" s="426" t="s">
        <v>1010</v>
      </c>
      <c r="P117" s="425" t="s">
        <v>203</v>
      </c>
      <c r="Q117" s="119"/>
      <c r="R117" s="119"/>
      <c r="S117" s="71"/>
      <c r="T117" s="71"/>
      <c r="U117" s="71"/>
      <c r="V117" s="71"/>
      <c r="AC117" s="425" t="s">
        <v>2</v>
      </c>
      <c r="AE117" s="87">
        <f>SUMIFS('6.6 PSUP_Capex'!AE$9:AE$1000,'6.6 PSUP_Capex'!$D$9:$D$1000,$D117,'6.6 PSUP_Capex'!$E$9:$E$1000,$E117,'6.6 PSUP_Capex'!$F$9:$F$1000,$F117,'6.6 PSUP_Capex'!$G$9:$G$1000,$G117,'6.6 PSUP_Capex'!$H$9:$H$1000,$H117,'6.6 PSUP_Capex'!$I$9:$I$1000,$I117,'6.6 PSUP_Capex'!$K$9:$K$1000,$K117,'6.6 PSUP_Capex'!$L$9:$L$1000,$L117,'6.6 PSUP_Capex'!$O$9:$O$1000,$O117)</f>
        <v>0</v>
      </c>
      <c r="AF117" s="87">
        <f>SUMIFS('6.6 PSUP_Capex'!AF$9:AF$1000,'6.6 PSUP_Capex'!$D$9:$D$1000,$D117,'6.6 PSUP_Capex'!$E$9:$E$1000,$E117,'6.6 PSUP_Capex'!$F$9:$F$1000,$F117,'6.6 PSUP_Capex'!$G$9:$G$1000,$G117,'6.6 PSUP_Capex'!$H$9:$H$1000,$H117,'6.6 PSUP_Capex'!$I$9:$I$1000,$I117,'6.6 PSUP_Capex'!$K$9:$K$1000,$K117,'6.6 PSUP_Capex'!$L$9:$L$1000,$L117,'6.6 PSUP_Capex'!$O$9:$O$1000,$O117)</f>
        <v>0</v>
      </c>
      <c r="AG117" s="87">
        <f>SUMIFS('6.6 PSUP_Capex'!AG$9:AG$1000,'6.6 PSUP_Capex'!$D$9:$D$1000,$D117,'6.6 PSUP_Capex'!$E$9:$E$1000,$E117,'6.6 PSUP_Capex'!$F$9:$F$1000,$F117,'6.6 PSUP_Capex'!$G$9:$G$1000,$G117,'6.6 PSUP_Capex'!$H$9:$H$1000,$H117,'6.6 PSUP_Capex'!$I$9:$I$1000,$I117,'6.6 PSUP_Capex'!$K$9:$K$1000,$K117,'6.6 PSUP_Capex'!$L$9:$L$1000,$L117,'6.6 PSUP_Capex'!$O$9:$O$1000,$O117)</f>
        <v>0</v>
      </c>
      <c r="AH117" s="87">
        <f>SUMIFS('6.6 PSUP_Capex'!AH$9:AH$1000,'6.6 PSUP_Capex'!$D$9:$D$1000,$D117,'6.6 PSUP_Capex'!$E$9:$E$1000,$E117,'6.6 PSUP_Capex'!$F$9:$F$1000,$F117,'6.6 PSUP_Capex'!$G$9:$G$1000,$G117,'6.6 PSUP_Capex'!$H$9:$H$1000,$H117,'6.6 PSUP_Capex'!$I$9:$I$1000,$I117,'6.6 PSUP_Capex'!$K$9:$K$1000,$K117,'6.6 PSUP_Capex'!$L$9:$L$1000,$L117,'6.6 PSUP_Capex'!$O$9:$O$1000,$O117)</f>
        <v>0</v>
      </c>
      <c r="AI117" s="87">
        <f>SUMIFS('6.6 PSUP_Capex'!AI$9:AI$1000,'6.6 PSUP_Capex'!$D$9:$D$1000,$D117,'6.6 PSUP_Capex'!$E$9:$E$1000,$E117,'6.6 PSUP_Capex'!$F$9:$F$1000,$F117,'6.6 PSUP_Capex'!$G$9:$G$1000,$G117,'6.6 PSUP_Capex'!$H$9:$H$1000,$H117,'6.6 PSUP_Capex'!$I$9:$I$1000,$I117,'6.6 PSUP_Capex'!$K$9:$K$1000,$K117,'6.6 PSUP_Capex'!$L$9:$L$1000,$L117,'6.6 PSUP_Capex'!$O$9:$O$1000,$O117)</f>
        <v>0</v>
      </c>
      <c r="AL117" s="75"/>
      <c r="AM117" s="75"/>
    </row>
    <row r="118" spans="1:39" s="425" customFormat="1">
      <c r="D118" s="425" t="s">
        <v>76</v>
      </c>
      <c r="E118" s="425" t="s">
        <v>67</v>
      </c>
      <c r="F118" s="425" t="s">
        <v>240</v>
      </c>
      <c r="G118" s="425" t="s">
        <v>2906</v>
      </c>
      <c r="H118" s="425" t="s">
        <v>11</v>
      </c>
      <c r="I118" s="425" t="s">
        <v>1591</v>
      </c>
      <c r="J118" s="425" t="s">
        <v>6</v>
      </c>
      <c r="K118" s="425" t="s">
        <v>1036</v>
      </c>
      <c r="L118" s="806" t="s">
        <v>2956</v>
      </c>
      <c r="M118" s="806" t="s">
        <v>99</v>
      </c>
      <c r="O118" s="425" t="s">
        <v>2954</v>
      </c>
      <c r="P118" s="425" t="s">
        <v>203</v>
      </c>
      <c r="R118" s="71"/>
      <c r="S118" s="71"/>
      <c r="T118" s="71"/>
      <c r="U118" s="71"/>
      <c r="V118" s="71"/>
      <c r="AC118" s="425" t="s">
        <v>2</v>
      </c>
      <c r="AE118" s="87">
        <f>SUMIFS('6.9 Resilience'!AE$9:AE$1000,'6.9 Resilience'!$D$9:$D$1000,$D118,'6.9 Resilience'!$E$9:$E$1000,$E118,'6.9 Resilience'!$F$9:$F$1000,$F118,'6.9 Resilience'!$G$9:$G$1000,$G118,'6.9 Resilience'!$H$9:$H$1000,$H118,'6.9 Resilience'!$I$9:$I$1000,$I118,'6.9 Resilience'!$J$9:$J$1000,$J118,'6.9 Resilience'!$K$9:$K$1000,$K118,'6.9 Resilience'!$L$9:$L$1000,$L118,'6.9 Resilience'!$O$9:$O$1000,$O118)</f>
        <v>0</v>
      </c>
      <c r="AF118" s="87">
        <f>SUMIFS('6.9 Resilience'!AF$9:AF$1000,'6.9 Resilience'!$D$9:$D$1000,$D118,'6.9 Resilience'!$E$9:$E$1000,$E118,'6.9 Resilience'!$F$9:$F$1000,$F118,'6.9 Resilience'!$G$9:$G$1000,$G118,'6.9 Resilience'!$H$9:$H$1000,$H118,'6.9 Resilience'!$I$9:$I$1000,$I118,'6.9 Resilience'!$J$9:$J$1000,$J118,'6.9 Resilience'!$K$9:$K$1000,$K118,'6.9 Resilience'!$L$9:$L$1000,$L118,'6.9 Resilience'!$O$9:$O$1000,$O118)</f>
        <v>0</v>
      </c>
      <c r="AG118" s="87">
        <f>SUMIFS('6.9 Resilience'!AG$9:AG$1000,'6.9 Resilience'!$D$9:$D$1000,$D118,'6.9 Resilience'!$E$9:$E$1000,$E118,'6.9 Resilience'!$F$9:$F$1000,$F118,'6.9 Resilience'!$G$9:$G$1000,$G118,'6.9 Resilience'!$H$9:$H$1000,$H118,'6.9 Resilience'!$I$9:$I$1000,$I118,'6.9 Resilience'!$J$9:$J$1000,$J118,'6.9 Resilience'!$K$9:$K$1000,$K118,'6.9 Resilience'!$L$9:$L$1000,$L118,'6.9 Resilience'!$O$9:$O$1000,$O118)</f>
        <v>0</v>
      </c>
      <c r="AH118" s="87">
        <f>SUMIFS('6.9 Resilience'!AH$9:AH$1000,'6.9 Resilience'!$D$9:$D$1000,$D118,'6.9 Resilience'!$E$9:$E$1000,$E118,'6.9 Resilience'!$F$9:$F$1000,$F118,'6.9 Resilience'!$G$9:$G$1000,$G118,'6.9 Resilience'!$H$9:$H$1000,$H118,'6.9 Resilience'!$I$9:$I$1000,$I118,'6.9 Resilience'!$J$9:$J$1000,$J118,'6.9 Resilience'!$K$9:$K$1000,$K118,'6.9 Resilience'!$L$9:$L$1000,$L118,'6.9 Resilience'!$O$9:$O$1000,$O118)</f>
        <v>0</v>
      </c>
      <c r="AI118" s="87">
        <f>SUMIFS('6.9 Resilience'!AI$9:AI$1000,'6.9 Resilience'!$D$9:$D$1000,$D118,'6.9 Resilience'!$E$9:$E$1000,$E118,'6.9 Resilience'!$F$9:$F$1000,$F118,'6.9 Resilience'!$G$9:$G$1000,$G118,'6.9 Resilience'!$H$9:$H$1000,$H118,'6.9 Resilience'!$I$9:$I$1000,$I118,'6.9 Resilience'!$J$9:$J$1000,$J118,'6.9 Resilience'!$K$9:$K$1000,$K118,'6.9 Resilience'!$L$9:$L$1000,$L118,'6.9 Resilience'!$O$9:$O$1000,$O118)</f>
        <v>0</v>
      </c>
      <c r="AL118" s="75"/>
      <c r="AM118" s="75"/>
    </row>
    <row r="119" spans="1:39" s="425" customFormat="1">
      <c r="D119" s="425" t="s">
        <v>76</v>
      </c>
      <c r="E119" s="425" t="s">
        <v>136</v>
      </c>
      <c r="F119" s="425" t="s">
        <v>240</v>
      </c>
      <c r="G119" s="425" t="s">
        <v>2590</v>
      </c>
      <c r="H119" s="425" t="s">
        <v>11</v>
      </c>
      <c r="I119" s="425" t="s">
        <v>1591</v>
      </c>
      <c r="J119" s="425" t="s">
        <v>6</v>
      </c>
      <c r="K119" s="425" t="s">
        <v>1036</v>
      </c>
      <c r="L119" s="806" t="s">
        <v>2956</v>
      </c>
      <c r="M119" s="806" t="s">
        <v>99</v>
      </c>
      <c r="O119" s="425" t="s">
        <v>2955</v>
      </c>
      <c r="P119" s="425" t="s">
        <v>203</v>
      </c>
      <c r="Q119" s="119"/>
      <c r="R119" s="119"/>
      <c r="S119" s="71"/>
      <c r="T119" s="71"/>
      <c r="U119" s="71"/>
      <c r="V119" s="71"/>
      <c r="AC119" s="425" t="s">
        <v>2</v>
      </c>
      <c r="AE119" s="87">
        <f>SUMIFS('6.9 Resilience'!AE$9:AE$1000,'6.9 Resilience'!$D$9:$D$1000,$D119,'6.9 Resilience'!$E$9:$E$1000,$E119,'6.9 Resilience'!$F$9:$F$1000,$F119,'6.9 Resilience'!$G$9:$G$1000,$G119,'6.9 Resilience'!$H$9:$H$1000,$H119,'6.9 Resilience'!$I$9:$I$1000,$I119,'6.9 Resilience'!$J$9:$J$1000,$J119,'6.9 Resilience'!$K$9:$K$1000,$K119,'6.9 Resilience'!$L$9:$L$1000,$L119,'6.9 Resilience'!$O$9:$O$1000,$O119)</f>
        <v>0</v>
      </c>
      <c r="AF119" s="87">
        <f>SUMIFS('6.9 Resilience'!AF$9:AF$1000,'6.9 Resilience'!$D$9:$D$1000,$D119,'6.9 Resilience'!$E$9:$E$1000,$E119,'6.9 Resilience'!$F$9:$F$1000,$F119,'6.9 Resilience'!$G$9:$G$1000,$G119,'6.9 Resilience'!$H$9:$H$1000,$H119,'6.9 Resilience'!$I$9:$I$1000,$I119,'6.9 Resilience'!$J$9:$J$1000,$J119,'6.9 Resilience'!$K$9:$K$1000,$K119,'6.9 Resilience'!$L$9:$L$1000,$L119,'6.9 Resilience'!$O$9:$O$1000,$O119)</f>
        <v>0</v>
      </c>
      <c r="AG119" s="87">
        <f>SUMIFS('6.9 Resilience'!AG$9:AG$1000,'6.9 Resilience'!$D$9:$D$1000,$D119,'6.9 Resilience'!$E$9:$E$1000,$E119,'6.9 Resilience'!$F$9:$F$1000,$F119,'6.9 Resilience'!$G$9:$G$1000,$G119,'6.9 Resilience'!$H$9:$H$1000,$H119,'6.9 Resilience'!$I$9:$I$1000,$I119,'6.9 Resilience'!$J$9:$J$1000,$J119,'6.9 Resilience'!$K$9:$K$1000,$K119,'6.9 Resilience'!$L$9:$L$1000,$L119,'6.9 Resilience'!$O$9:$O$1000,$O119)</f>
        <v>0</v>
      </c>
      <c r="AH119" s="87">
        <f>SUMIFS('6.9 Resilience'!AH$9:AH$1000,'6.9 Resilience'!$D$9:$D$1000,$D119,'6.9 Resilience'!$E$9:$E$1000,$E119,'6.9 Resilience'!$F$9:$F$1000,$F119,'6.9 Resilience'!$G$9:$G$1000,$G119,'6.9 Resilience'!$H$9:$H$1000,$H119,'6.9 Resilience'!$I$9:$I$1000,$I119,'6.9 Resilience'!$J$9:$J$1000,$J119,'6.9 Resilience'!$K$9:$K$1000,$K119,'6.9 Resilience'!$L$9:$L$1000,$L119,'6.9 Resilience'!$O$9:$O$1000,$O119)</f>
        <v>0</v>
      </c>
      <c r="AI119" s="87">
        <f>SUMIFS('6.9 Resilience'!AI$9:AI$1000,'6.9 Resilience'!$D$9:$D$1000,$D119,'6.9 Resilience'!$E$9:$E$1000,$E119,'6.9 Resilience'!$F$9:$F$1000,$F119,'6.9 Resilience'!$G$9:$G$1000,$G119,'6.9 Resilience'!$H$9:$H$1000,$H119,'6.9 Resilience'!$I$9:$I$1000,$I119,'6.9 Resilience'!$J$9:$J$1000,$J119,'6.9 Resilience'!$K$9:$K$1000,$K119,'6.9 Resilience'!$L$9:$L$1000,$L119,'6.9 Resilience'!$O$9:$O$1000,$O119)</f>
        <v>0</v>
      </c>
      <c r="AL119" s="75"/>
      <c r="AM119" s="75"/>
    </row>
    <row r="120" spans="1:39" s="425" customFormat="1">
      <c r="D120" s="93" t="s">
        <v>165</v>
      </c>
      <c r="E120" s="425" t="s">
        <v>67</v>
      </c>
      <c r="F120" s="425" t="s">
        <v>240</v>
      </c>
      <c r="G120" s="425" t="s">
        <v>2906</v>
      </c>
      <c r="H120" s="425" t="s">
        <v>11</v>
      </c>
      <c r="I120" s="425" t="s">
        <v>1591</v>
      </c>
      <c r="J120" s="425" t="s">
        <v>6</v>
      </c>
      <c r="K120" s="425" t="s">
        <v>1036</v>
      </c>
      <c r="L120" s="806" t="s">
        <v>2956</v>
      </c>
      <c r="M120" s="806" t="s">
        <v>99</v>
      </c>
      <c r="O120" s="425" t="s">
        <v>2954</v>
      </c>
      <c r="P120" s="425" t="s">
        <v>203</v>
      </c>
      <c r="R120" s="71"/>
      <c r="S120" s="71"/>
      <c r="T120" s="71"/>
      <c r="U120" s="71"/>
      <c r="V120" s="71"/>
      <c r="AC120" s="425" t="s">
        <v>2</v>
      </c>
      <c r="AE120" s="87">
        <f>SUMIFS('6.9 Resilience'!AE$9:AE$1000,'6.9 Resilience'!$D$9:$D$1000,$D120,'6.9 Resilience'!$E$9:$E$1000,$E120,'6.9 Resilience'!$F$9:$F$1000,$F120,'6.9 Resilience'!$G$9:$G$1000,$G120,'6.9 Resilience'!$H$9:$H$1000,$H120,'6.9 Resilience'!$I$9:$I$1000,$I120,'6.9 Resilience'!$J$9:$J$1000,$J120,'6.9 Resilience'!$K$9:$K$1000,$K120,'6.9 Resilience'!$L$9:$L$1000,$L120,'6.9 Resilience'!$O$9:$O$1000,$O120)</f>
        <v>0</v>
      </c>
      <c r="AF120" s="87">
        <f>SUMIFS('6.9 Resilience'!AF$9:AF$1000,'6.9 Resilience'!$D$9:$D$1000,$D120,'6.9 Resilience'!$E$9:$E$1000,$E120,'6.9 Resilience'!$F$9:$F$1000,$F120,'6.9 Resilience'!$G$9:$G$1000,$G120,'6.9 Resilience'!$H$9:$H$1000,$H120,'6.9 Resilience'!$I$9:$I$1000,$I120,'6.9 Resilience'!$J$9:$J$1000,$J120,'6.9 Resilience'!$K$9:$K$1000,$K120,'6.9 Resilience'!$L$9:$L$1000,$L120,'6.9 Resilience'!$O$9:$O$1000,$O120)</f>
        <v>0</v>
      </c>
      <c r="AG120" s="87">
        <f>SUMIFS('6.9 Resilience'!AG$9:AG$1000,'6.9 Resilience'!$D$9:$D$1000,$D120,'6.9 Resilience'!$E$9:$E$1000,$E120,'6.9 Resilience'!$F$9:$F$1000,$F120,'6.9 Resilience'!$G$9:$G$1000,$G120,'6.9 Resilience'!$H$9:$H$1000,$H120,'6.9 Resilience'!$I$9:$I$1000,$I120,'6.9 Resilience'!$J$9:$J$1000,$J120,'6.9 Resilience'!$K$9:$K$1000,$K120,'6.9 Resilience'!$L$9:$L$1000,$L120,'6.9 Resilience'!$O$9:$O$1000,$O120)</f>
        <v>0</v>
      </c>
      <c r="AH120" s="87">
        <f>SUMIFS('6.9 Resilience'!AH$9:AH$1000,'6.9 Resilience'!$D$9:$D$1000,$D120,'6.9 Resilience'!$E$9:$E$1000,$E120,'6.9 Resilience'!$F$9:$F$1000,$F120,'6.9 Resilience'!$G$9:$G$1000,$G120,'6.9 Resilience'!$H$9:$H$1000,$H120,'6.9 Resilience'!$I$9:$I$1000,$I120,'6.9 Resilience'!$J$9:$J$1000,$J120,'6.9 Resilience'!$K$9:$K$1000,$K120,'6.9 Resilience'!$L$9:$L$1000,$L120,'6.9 Resilience'!$O$9:$O$1000,$O120)</f>
        <v>0</v>
      </c>
      <c r="AI120" s="87">
        <f>SUMIFS('6.9 Resilience'!AI$9:AI$1000,'6.9 Resilience'!$D$9:$D$1000,$D120,'6.9 Resilience'!$E$9:$E$1000,$E120,'6.9 Resilience'!$F$9:$F$1000,$F120,'6.9 Resilience'!$G$9:$G$1000,$G120,'6.9 Resilience'!$H$9:$H$1000,$H120,'6.9 Resilience'!$I$9:$I$1000,$I120,'6.9 Resilience'!$J$9:$J$1000,$J120,'6.9 Resilience'!$K$9:$K$1000,$K120,'6.9 Resilience'!$L$9:$L$1000,$L120,'6.9 Resilience'!$O$9:$O$1000,$O120)</f>
        <v>0</v>
      </c>
      <c r="AL120" s="75"/>
      <c r="AM120" s="75"/>
    </row>
    <row r="121" spans="1:39" s="425" customFormat="1">
      <c r="L121" s="90"/>
      <c r="M121" s="90"/>
      <c r="Q121" s="119"/>
      <c r="R121" s="119"/>
      <c r="S121" s="71"/>
      <c r="T121" s="71"/>
      <c r="U121" s="71"/>
      <c r="V121" s="71"/>
      <c r="AD121" s="74"/>
      <c r="AJ121" s="74"/>
    </row>
    <row r="122" spans="1:39" s="1" customFormat="1" ht="13.8">
      <c r="A122" s="64"/>
      <c r="B122" s="72" t="s">
        <v>2539</v>
      </c>
      <c r="Q122" s="121"/>
      <c r="R122" s="121"/>
    </row>
    <row r="124" spans="1:39">
      <c r="D124" t="s">
        <v>76</v>
      </c>
      <c r="E124" t="s">
        <v>67</v>
      </c>
      <c r="F124" s="425" t="s">
        <v>240</v>
      </c>
      <c r="G124" s="425" t="s">
        <v>2590</v>
      </c>
      <c r="H124" s="425" t="s">
        <v>11</v>
      </c>
      <c r="I124" s="105"/>
      <c r="J124" s="425" t="s">
        <v>6</v>
      </c>
      <c r="K124" s="117"/>
      <c r="L124" s="105"/>
      <c r="M124" s="105"/>
      <c r="N124" s="425"/>
      <c r="O124" s="105"/>
      <c r="Q124" s="105"/>
      <c r="R124" s="105"/>
      <c r="S124" s="71"/>
      <c r="T124" s="71"/>
      <c r="U124" s="71"/>
      <c r="V124" s="71"/>
      <c r="AC124" t="s">
        <v>2</v>
      </c>
      <c r="AD124" s="75"/>
      <c r="AE124" s="668"/>
      <c r="AF124" s="668"/>
      <c r="AG124" s="668"/>
      <c r="AH124" s="668"/>
      <c r="AI124" s="668"/>
      <c r="AJ124" s="668"/>
      <c r="AL124" s="75"/>
      <c r="AM124" s="75"/>
    </row>
    <row r="125" spans="1:39" s="425" customFormat="1">
      <c r="D125" s="425" t="s">
        <v>76</v>
      </c>
      <c r="E125" s="425" t="s">
        <v>67</v>
      </c>
      <c r="F125" s="425" t="s">
        <v>240</v>
      </c>
      <c r="G125" s="425" t="s">
        <v>2590</v>
      </c>
      <c r="H125" s="425" t="s">
        <v>11</v>
      </c>
      <c r="I125" s="105"/>
      <c r="J125" s="425" t="s">
        <v>6</v>
      </c>
      <c r="K125" s="117"/>
      <c r="L125" s="105"/>
      <c r="M125" s="105"/>
      <c r="O125" s="105"/>
      <c r="Q125" s="105"/>
      <c r="R125" s="105"/>
      <c r="S125" s="71"/>
      <c r="T125" s="71"/>
      <c r="U125" s="71"/>
      <c r="V125" s="71"/>
      <c r="AC125" s="425" t="s">
        <v>2</v>
      </c>
      <c r="AD125" s="75"/>
      <c r="AE125" s="668"/>
      <c r="AF125" s="668"/>
      <c r="AG125" s="668"/>
      <c r="AH125" s="668"/>
      <c r="AI125" s="668"/>
      <c r="AJ125" s="668"/>
      <c r="AL125" s="75"/>
      <c r="AM125" s="75"/>
    </row>
    <row r="126" spans="1:39" s="425" customFormat="1">
      <c r="D126" s="425" t="s">
        <v>76</v>
      </c>
      <c r="E126" s="425" t="s">
        <v>67</v>
      </c>
      <c r="F126" s="425" t="s">
        <v>240</v>
      </c>
      <c r="G126" s="425" t="s">
        <v>2590</v>
      </c>
      <c r="H126" s="425" t="s">
        <v>11</v>
      </c>
      <c r="I126" s="105"/>
      <c r="J126" s="425" t="s">
        <v>6</v>
      </c>
      <c r="K126" s="117"/>
      <c r="L126" s="105"/>
      <c r="M126" s="105"/>
      <c r="O126" s="105"/>
      <c r="Q126" s="105"/>
      <c r="R126" s="105"/>
      <c r="S126" s="71"/>
      <c r="T126" s="71"/>
      <c r="U126" s="71"/>
      <c r="V126" s="71"/>
      <c r="AC126" s="425" t="s">
        <v>2</v>
      </c>
      <c r="AD126" s="75"/>
      <c r="AE126" s="668"/>
      <c r="AF126" s="668"/>
      <c r="AG126" s="668"/>
      <c r="AH126" s="668"/>
      <c r="AI126" s="668"/>
      <c r="AJ126" s="668"/>
      <c r="AL126" s="75"/>
      <c r="AM126" s="75"/>
    </row>
    <row r="127" spans="1:39" s="425" customFormat="1">
      <c r="D127" s="425" t="s">
        <v>76</v>
      </c>
      <c r="E127" s="425" t="s">
        <v>67</v>
      </c>
      <c r="F127" s="425" t="s">
        <v>240</v>
      </c>
      <c r="G127" s="425" t="s">
        <v>2590</v>
      </c>
      <c r="H127" s="425" t="s">
        <v>11</v>
      </c>
      <c r="I127" s="105"/>
      <c r="J127" s="425" t="s">
        <v>6</v>
      </c>
      <c r="K127" s="117"/>
      <c r="L127" s="105"/>
      <c r="M127" s="105"/>
      <c r="O127" s="105"/>
      <c r="Q127" s="105"/>
      <c r="R127" s="105"/>
      <c r="S127" s="71"/>
      <c r="T127" s="71"/>
      <c r="U127" s="71"/>
      <c r="V127" s="71"/>
      <c r="AC127" s="425" t="s">
        <v>2</v>
      </c>
      <c r="AD127" s="75"/>
      <c r="AE127" s="668"/>
      <c r="AF127" s="668"/>
      <c r="AG127" s="668"/>
      <c r="AH127" s="668"/>
      <c r="AI127" s="668"/>
      <c r="AJ127" s="668"/>
      <c r="AL127" s="75"/>
      <c r="AM127" s="75"/>
    </row>
    <row r="128" spans="1:39" s="425" customFormat="1">
      <c r="D128" s="425" t="s">
        <v>76</v>
      </c>
      <c r="E128" s="425" t="s">
        <v>67</v>
      </c>
      <c r="F128" s="425" t="s">
        <v>240</v>
      </c>
      <c r="G128" s="425" t="s">
        <v>2590</v>
      </c>
      <c r="H128" s="425" t="s">
        <v>11</v>
      </c>
      <c r="I128" s="105"/>
      <c r="J128" s="425" t="s">
        <v>6</v>
      </c>
      <c r="K128" s="117"/>
      <c r="L128" s="105"/>
      <c r="M128" s="105"/>
      <c r="O128" s="105"/>
      <c r="Q128" s="105"/>
      <c r="R128" s="105"/>
      <c r="S128" s="71"/>
      <c r="T128" s="71"/>
      <c r="U128" s="71"/>
      <c r="V128" s="71"/>
      <c r="AC128" s="425" t="s">
        <v>2</v>
      </c>
      <c r="AD128" s="75"/>
      <c r="AE128" s="668"/>
      <c r="AF128" s="668"/>
      <c r="AG128" s="668"/>
      <c r="AH128" s="668"/>
      <c r="AI128" s="668"/>
      <c r="AJ128" s="668"/>
      <c r="AL128" s="75"/>
      <c r="AM128" s="75"/>
    </row>
    <row r="129" spans="1:39" s="425" customFormat="1">
      <c r="D129" s="425" t="s">
        <v>76</v>
      </c>
      <c r="E129" s="425" t="s">
        <v>67</v>
      </c>
      <c r="F129" s="425" t="s">
        <v>240</v>
      </c>
      <c r="G129" s="425" t="s">
        <v>2590</v>
      </c>
      <c r="H129" s="425" t="s">
        <v>11</v>
      </c>
      <c r="I129" s="105"/>
      <c r="J129" s="425" t="s">
        <v>6</v>
      </c>
      <c r="K129" s="117"/>
      <c r="L129" s="105"/>
      <c r="M129" s="105"/>
      <c r="O129" s="105"/>
      <c r="Q129" s="105"/>
      <c r="R129" s="105"/>
      <c r="S129" s="71"/>
      <c r="T129" s="71"/>
      <c r="U129" s="71"/>
      <c r="V129" s="71"/>
      <c r="AC129" s="425" t="s">
        <v>2</v>
      </c>
      <c r="AD129" s="75"/>
      <c r="AE129" s="668"/>
      <c r="AF129" s="668"/>
      <c r="AG129" s="668"/>
      <c r="AH129" s="668"/>
      <c r="AI129" s="668"/>
      <c r="AJ129" s="668"/>
      <c r="AL129" s="75"/>
      <c r="AM129" s="75"/>
    </row>
    <row r="130" spans="1:39" s="425" customFormat="1">
      <c r="D130" s="425" t="s">
        <v>76</v>
      </c>
      <c r="E130" s="425" t="s">
        <v>67</v>
      </c>
      <c r="F130" s="425" t="s">
        <v>240</v>
      </c>
      <c r="G130" s="425" t="s">
        <v>2590</v>
      </c>
      <c r="H130" s="425" t="s">
        <v>11</v>
      </c>
      <c r="I130" s="105"/>
      <c r="J130" s="425" t="s">
        <v>6</v>
      </c>
      <c r="K130" s="117"/>
      <c r="L130" s="105"/>
      <c r="M130" s="105"/>
      <c r="O130" s="105"/>
      <c r="Q130" s="105"/>
      <c r="R130" s="105"/>
      <c r="S130" s="71"/>
      <c r="T130" s="71"/>
      <c r="U130" s="71"/>
      <c r="V130" s="71"/>
      <c r="AC130" s="425" t="s">
        <v>2</v>
      </c>
      <c r="AD130" s="75"/>
      <c r="AE130" s="668"/>
      <c r="AF130" s="668"/>
      <c r="AG130" s="668"/>
      <c r="AH130" s="668"/>
      <c r="AI130" s="668"/>
      <c r="AJ130" s="668"/>
      <c r="AL130" s="75"/>
      <c r="AM130" s="75"/>
    </row>
    <row r="131" spans="1:39">
      <c r="D131" t="s">
        <v>76</v>
      </c>
      <c r="E131" t="s">
        <v>67</v>
      </c>
      <c r="F131" s="425" t="s">
        <v>240</v>
      </c>
      <c r="G131" s="425" t="s">
        <v>2590</v>
      </c>
      <c r="H131" s="425" t="s">
        <v>11</v>
      </c>
      <c r="I131" s="105"/>
      <c r="J131" s="425" t="s">
        <v>6</v>
      </c>
      <c r="K131" s="75"/>
      <c r="L131" s="105"/>
      <c r="M131" s="105"/>
      <c r="N131" s="425"/>
      <c r="O131" s="105"/>
      <c r="Q131" s="105"/>
      <c r="R131" s="105"/>
      <c r="S131" s="71"/>
      <c r="T131" s="71"/>
      <c r="U131" s="71"/>
      <c r="V131" s="71"/>
      <c r="AC131" t="s">
        <v>2</v>
      </c>
      <c r="AD131" s="75"/>
      <c r="AE131" s="668"/>
      <c r="AF131" s="668"/>
      <c r="AG131" s="668"/>
      <c r="AH131" s="668"/>
      <c r="AI131" s="668"/>
      <c r="AJ131" s="668"/>
      <c r="AL131" s="75"/>
      <c r="AM131" s="75"/>
    </row>
    <row r="132" spans="1:39">
      <c r="D132" t="s">
        <v>76</v>
      </c>
      <c r="E132" t="s">
        <v>67</v>
      </c>
      <c r="F132" s="425" t="s">
        <v>240</v>
      </c>
      <c r="G132" s="425" t="s">
        <v>2590</v>
      </c>
      <c r="H132" s="425" t="s">
        <v>11</v>
      </c>
      <c r="I132" s="105"/>
      <c r="J132" s="425" t="s">
        <v>6</v>
      </c>
      <c r="K132" s="75"/>
      <c r="L132" s="105"/>
      <c r="M132" s="105"/>
      <c r="N132" s="425"/>
      <c r="O132" s="105"/>
      <c r="Q132" s="105"/>
      <c r="R132" s="105"/>
      <c r="S132" s="71"/>
      <c r="T132" s="71"/>
      <c r="U132" s="71"/>
      <c r="V132" s="71"/>
      <c r="AC132" t="s">
        <v>2</v>
      </c>
      <c r="AD132" s="75"/>
      <c r="AE132" s="668"/>
      <c r="AF132" s="668"/>
      <c r="AG132" s="668"/>
      <c r="AH132" s="668"/>
      <c r="AI132" s="668"/>
      <c r="AJ132" s="668"/>
      <c r="AL132" s="75"/>
      <c r="AM132" s="75"/>
    </row>
    <row r="133" spans="1:39">
      <c r="D133" t="s">
        <v>76</v>
      </c>
      <c r="E133" t="s">
        <v>67</v>
      </c>
      <c r="F133" s="425" t="s">
        <v>240</v>
      </c>
      <c r="G133" s="425" t="s">
        <v>2590</v>
      </c>
      <c r="H133" s="425" t="s">
        <v>11</v>
      </c>
      <c r="I133" s="105"/>
      <c r="J133" s="425" t="s">
        <v>6</v>
      </c>
      <c r="K133" s="75"/>
      <c r="L133" s="105"/>
      <c r="M133" s="105"/>
      <c r="N133" s="425"/>
      <c r="O133" s="105"/>
      <c r="Q133" s="105"/>
      <c r="R133" s="105"/>
      <c r="S133" s="71"/>
      <c r="T133" s="71"/>
      <c r="U133" s="71"/>
      <c r="V133" s="71"/>
      <c r="AC133" t="s">
        <v>2</v>
      </c>
      <c r="AD133" s="75"/>
      <c r="AE133" s="668"/>
      <c r="AF133" s="668"/>
      <c r="AG133" s="668"/>
      <c r="AH133" s="668"/>
      <c r="AI133" s="668"/>
      <c r="AJ133" s="668"/>
      <c r="AL133" s="75"/>
      <c r="AM133" s="75"/>
    </row>
    <row r="135" spans="1:39" s="1" customFormat="1" ht="17.399999999999999">
      <c r="A135" s="2" t="s">
        <v>2540</v>
      </c>
      <c r="B135" s="2"/>
      <c r="Q135" s="121"/>
      <c r="R135" s="121"/>
    </row>
    <row r="137" spans="1:39" s="1" customFormat="1" ht="13.8">
      <c r="A137" s="64"/>
      <c r="B137" s="72" t="s">
        <v>243</v>
      </c>
      <c r="Q137" s="121"/>
      <c r="R137" s="121"/>
    </row>
    <row r="139" spans="1:39">
      <c r="D139" t="s">
        <v>76</v>
      </c>
      <c r="E139" t="s">
        <v>67</v>
      </c>
      <c r="F139" s="425" t="s">
        <v>261</v>
      </c>
      <c r="G139" s="425" t="s">
        <v>2590</v>
      </c>
      <c r="H139" s="425" t="s">
        <v>11</v>
      </c>
      <c r="I139" t="s">
        <v>242</v>
      </c>
      <c r="J139" t="s">
        <v>6</v>
      </c>
      <c r="K139" t="s">
        <v>243</v>
      </c>
      <c r="L139" s="426" t="str">
        <f t="shared" ref="L139:L142" si="2">IF(R139="","null",R139)</f>
        <v>null</v>
      </c>
      <c r="M139" s="426" t="s">
        <v>1010</v>
      </c>
      <c r="O139" s="426" t="s">
        <v>1010</v>
      </c>
      <c r="P139" t="s">
        <v>207</v>
      </c>
      <c r="Q139" s="105"/>
      <c r="R139" s="105"/>
      <c r="AC139" t="s">
        <v>2</v>
      </c>
      <c r="AD139" s="75"/>
      <c r="AE139" s="668"/>
      <c r="AF139" s="668"/>
      <c r="AG139" s="668"/>
      <c r="AH139" s="668"/>
      <c r="AI139" s="668"/>
      <c r="AJ139" s="668"/>
      <c r="AL139" s="75"/>
      <c r="AM139" s="75"/>
    </row>
    <row r="140" spans="1:39">
      <c r="D140" t="s">
        <v>76</v>
      </c>
      <c r="E140" t="s">
        <v>67</v>
      </c>
      <c r="F140" s="425" t="s">
        <v>261</v>
      </c>
      <c r="G140" s="425" t="s">
        <v>2590</v>
      </c>
      <c r="H140" s="425" t="s">
        <v>11</v>
      </c>
      <c r="I140" t="s">
        <v>242</v>
      </c>
      <c r="J140" t="s">
        <v>6</v>
      </c>
      <c r="K140" t="s">
        <v>243</v>
      </c>
      <c r="L140" s="426" t="str">
        <f t="shared" si="2"/>
        <v>null</v>
      </c>
      <c r="M140" s="426" t="s">
        <v>1010</v>
      </c>
      <c r="O140" s="426" t="s">
        <v>1010</v>
      </c>
      <c r="P140" s="425" t="s">
        <v>207</v>
      </c>
      <c r="Q140" s="105"/>
      <c r="R140" s="105"/>
      <c r="AC140" t="s">
        <v>2</v>
      </c>
      <c r="AD140" s="75"/>
      <c r="AE140" s="668"/>
      <c r="AF140" s="668"/>
      <c r="AG140" s="668"/>
      <c r="AH140" s="668"/>
      <c r="AI140" s="668"/>
      <c r="AJ140" s="668"/>
      <c r="AL140" s="75"/>
      <c r="AM140" s="75"/>
    </row>
    <row r="141" spans="1:39">
      <c r="D141" t="s">
        <v>76</v>
      </c>
      <c r="E141" t="s">
        <v>67</v>
      </c>
      <c r="F141" s="425" t="s">
        <v>261</v>
      </c>
      <c r="G141" s="425" t="s">
        <v>2590</v>
      </c>
      <c r="H141" s="425" t="s">
        <v>11</v>
      </c>
      <c r="I141" t="s">
        <v>242</v>
      </c>
      <c r="J141" t="s">
        <v>6</v>
      </c>
      <c r="K141" t="s">
        <v>243</v>
      </c>
      <c r="L141" s="426" t="str">
        <f t="shared" si="2"/>
        <v>null</v>
      </c>
      <c r="M141" s="426" t="s">
        <v>1010</v>
      </c>
      <c r="O141" s="426" t="s">
        <v>1010</v>
      </c>
      <c r="P141" s="425" t="s">
        <v>207</v>
      </c>
      <c r="Q141" s="105"/>
      <c r="R141" s="105"/>
      <c r="S141" s="71"/>
      <c r="T141" s="71"/>
      <c r="U141" s="71"/>
      <c r="V141" s="71"/>
      <c r="AC141" t="s">
        <v>2</v>
      </c>
      <c r="AD141" s="75"/>
      <c r="AE141" s="668"/>
      <c r="AF141" s="668"/>
      <c r="AG141" s="668"/>
      <c r="AH141" s="668"/>
      <c r="AI141" s="668"/>
      <c r="AJ141" s="668"/>
      <c r="AL141" s="75"/>
      <c r="AM141" s="75"/>
    </row>
    <row r="142" spans="1:39">
      <c r="D142" t="s">
        <v>76</v>
      </c>
      <c r="E142" t="s">
        <v>67</v>
      </c>
      <c r="F142" s="425" t="s">
        <v>261</v>
      </c>
      <c r="G142" s="425" t="s">
        <v>2590</v>
      </c>
      <c r="H142" s="425" t="s">
        <v>11</v>
      </c>
      <c r="I142" t="s">
        <v>242</v>
      </c>
      <c r="J142" t="s">
        <v>6</v>
      </c>
      <c r="K142" t="s">
        <v>243</v>
      </c>
      <c r="L142" s="426" t="str">
        <f t="shared" si="2"/>
        <v>null</v>
      </c>
      <c r="M142" s="426" t="s">
        <v>1010</v>
      </c>
      <c r="O142" s="426" t="s">
        <v>1010</v>
      </c>
      <c r="P142" s="425" t="s">
        <v>207</v>
      </c>
      <c r="Q142" s="105"/>
      <c r="R142" s="105"/>
      <c r="S142" s="71"/>
      <c r="T142" s="71"/>
      <c r="U142" s="71"/>
      <c r="V142" s="71"/>
      <c r="AC142" t="s">
        <v>2</v>
      </c>
      <c r="AD142" s="75"/>
      <c r="AE142" s="668"/>
      <c r="AF142" s="668"/>
      <c r="AG142" s="668"/>
      <c r="AH142" s="668"/>
      <c r="AI142" s="668"/>
      <c r="AJ142" s="668"/>
      <c r="AL142" s="75"/>
      <c r="AM142" s="75"/>
    </row>
    <row r="144" spans="1:39" s="1" customFormat="1" ht="13.8">
      <c r="A144" s="64"/>
      <c r="B144" s="72" t="s">
        <v>244</v>
      </c>
      <c r="Q144" s="121"/>
      <c r="R144" s="121"/>
    </row>
    <row r="146" spans="1:39">
      <c r="D146" t="s">
        <v>76</v>
      </c>
      <c r="E146" t="s">
        <v>67</v>
      </c>
      <c r="F146" s="425" t="s">
        <v>261</v>
      </c>
      <c r="G146" s="425" t="s">
        <v>2590</v>
      </c>
      <c r="H146" s="425" t="s">
        <v>11</v>
      </c>
      <c r="I146" t="s">
        <v>242</v>
      </c>
      <c r="J146" t="s">
        <v>6</v>
      </c>
      <c r="K146" t="s">
        <v>244</v>
      </c>
      <c r="L146" s="426" t="str">
        <f t="shared" ref="L146:L149" si="3">IF(R146="","null",R146)</f>
        <v>null</v>
      </c>
      <c r="M146" s="426" t="s">
        <v>1010</v>
      </c>
      <c r="O146" s="426" t="s">
        <v>1010</v>
      </c>
      <c r="P146" s="425" t="s">
        <v>207</v>
      </c>
      <c r="Q146" s="105"/>
      <c r="R146" s="105"/>
      <c r="AC146" t="s">
        <v>2</v>
      </c>
      <c r="AD146" s="75"/>
      <c r="AE146" s="668"/>
      <c r="AF146" s="668"/>
      <c r="AG146" s="668"/>
      <c r="AH146" s="668"/>
      <c r="AI146" s="668"/>
      <c r="AJ146" s="668"/>
      <c r="AL146" s="75"/>
      <c r="AM146" s="75"/>
    </row>
    <row r="147" spans="1:39">
      <c r="D147" t="s">
        <v>76</v>
      </c>
      <c r="E147" t="s">
        <v>67</v>
      </c>
      <c r="F147" s="425" t="s">
        <v>261</v>
      </c>
      <c r="G147" s="425" t="s">
        <v>2590</v>
      </c>
      <c r="H147" s="425" t="s">
        <v>11</v>
      </c>
      <c r="I147" t="s">
        <v>242</v>
      </c>
      <c r="J147" t="s">
        <v>6</v>
      </c>
      <c r="K147" t="s">
        <v>244</v>
      </c>
      <c r="L147" s="426" t="str">
        <f t="shared" si="3"/>
        <v>null</v>
      </c>
      <c r="M147" s="426" t="s">
        <v>1010</v>
      </c>
      <c r="O147" s="426" t="s">
        <v>1010</v>
      </c>
      <c r="P147" s="425" t="s">
        <v>207</v>
      </c>
      <c r="Q147" s="105"/>
      <c r="R147" s="105"/>
      <c r="AC147" t="s">
        <v>2</v>
      </c>
      <c r="AD147" s="75"/>
      <c r="AE147" s="668"/>
      <c r="AF147" s="668"/>
      <c r="AG147" s="668"/>
      <c r="AH147" s="668"/>
      <c r="AI147" s="668"/>
      <c r="AJ147" s="668"/>
      <c r="AL147" s="75"/>
      <c r="AM147" s="75"/>
    </row>
    <row r="148" spans="1:39">
      <c r="D148" t="s">
        <v>76</v>
      </c>
      <c r="E148" t="s">
        <v>67</v>
      </c>
      <c r="F148" s="425" t="s">
        <v>261</v>
      </c>
      <c r="G148" s="425" t="s">
        <v>2590</v>
      </c>
      <c r="H148" s="425" t="s">
        <v>11</v>
      </c>
      <c r="I148" t="s">
        <v>242</v>
      </c>
      <c r="J148" t="s">
        <v>6</v>
      </c>
      <c r="K148" t="s">
        <v>244</v>
      </c>
      <c r="L148" s="426" t="str">
        <f t="shared" si="3"/>
        <v>null</v>
      </c>
      <c r="M148" s="426" t="s">
        <v>1010</v>
      </c>
      <c r="O148" s="426" t="s">
        <v>1010</v>
      </c>
      <c r="P148" s="425" t="s">
        <v>207</v>
      </c>
      <c r="Q148" s="105"/>
      <c r="R148" s="105"/>
      <c r="S148" s="71"/>
      <c r="T148" s="71"/>
      <c r="U148" s="71"/>
      <c r="V148" s="71"/>
      <c r="AC148" t="s">
        <v>2</v>
      </c>
      <c r="AD148" s="75"/>
      <c r="AE148" s="668"/>
      <c r="AF148" s="668"/>
      <c r="AG148" s="668"/>
      <c r="AH148" s="668"/>
      <c r="AI148" s="668"/>
      <c r="AJ148" s="668"/>
      <c r="AL148" s="75"/>
      <c r="AM148" s="75"/>
    </row>
    <row r="149" spans="1:39">
      <c r="D149" t="s">
        <v>76</v>
      </c>
      <c r="E149" t="s">
        <v>67</v>
      </c>
      <c r="F149" s="425" t="s">
        <v>261</v>
      </c>
      <c r="G149" s="425" t="s">
        <v>2590</v>
      </c>
      <c r="H149" s="425" t="s">
        <v>11</v>
      </c>
      <c r="I149" t="s">
        <v>242</v>
      </c>
      <c r="J149" t="s">
        <v>6</v>
      </c>
      <c r="K149" t="s">
        <v>244</v>
      </c>
      <c r="L149" s="426" t="str">
        <f t="shared" si="3"/>
        <v>null</v>
      </c>
      <c r="M149" s="426" t="s">
        <v>1010</v>
      </c>
      <c r="O149" s="426" t="s">
        <v>1010</v>
      </c>
      <c r="P149" s="425" t="s">
        <v>207</v>
      </c>
      <c r="Q149" s="105"/>
      <c r="R149" s="105"/>
      <c r="S149" s="71"/>
      <c r="T149" s="71"/>
      <c r="U149" s="71"/>
      <c r="V149" s="71"/>
      <c r="AC149" t="s">
        <v>2</v>
      </c>
      <c r="AD149" s="75"/>
      <c r="AE149" s="668"/>
      <c r="AF149" s="668"/>
      <c r="AG149" s="668"/>
      <c r="AH149" s="668"/>
      <c r="AI149" s="668"/>
      <c r="AJ149" s="668"/>
      <c r="AL149" s="75"/>
      <c r="AM149" s="75"/>
    </row>
    <row r="151" spans="1:39" s="1" customFormat="1" ht="13.8">
      <c r="A151" s="64"/>
      <c r="B151" s="72" t="s">
        <v>246</v>
      </c>
      <c r="Q151" s="121"/>
      <c r="R151" s="121"/>
    </row>
    <row r="153" spans="1:39">
      <c r="D153" t="s">
        <v>76</v>
      </c>
      <c r="E153" t="s">
        <v>67</v>
      </c>
      <c r="F153" s="425" t="s">
        <v>261</v>
      </c>
      <c r="G153" s="425" t="s">
        <v>2590</v>
      </c>
      <c r="H153" s="425" t="s">
        <v>11</v>
      </c>
      <c r="I153" s="425" t="s">
        <v>2674</v>
      </c>
      <c r="J153" t="s">
        <v>6</v>
      </c>
      <c r="K153" t="s">
        <v>246</v>
      </c>
      <c r="L153" s="425" t="str">
        <f t="shared" ref="L153:L159" si="4">IF(R153="","null",R153)</f>
        <v>Wormington</v>
      </c>
      <c r="M153" s="425" t="s">
        <v>99</v>
      </c>
      <c r="O153" t="s">
        <v>246</v>
      </c>
      <c r="P153" t="s">
        <v>208</v>
      </c>
      <c r="Q153" s="105"/>
      <c r="R153" s="143" t="s">
        <v>262</v>
      </c>
      <c r="S153" s="71"/>
      <c r="T153" s="71"/>
      <c r="U153" s="71"/>
      <c r="V153" s="71"/>
      <c r="AC153" t="s">
        <v>2</v>
      </c>
      <c r="AD153" s="87">
        <f>SUMIFS('6.2 Projects'!AD$9:AD$195,'6.2 Projects'!$F$9:$F$195,$F153,'6.2 Projects'!$R$9:$R$195,$R153)</f>
        <v>0</v>
      </c>
      <c r="AE153" s="87">
        <f>SUMIFS('6.2 Projects'!AE$9:AE$195,'6.2 Projects'!$F$9:$F$195,$F153,'6.2 Projects'!$R$9:$R$195,$R153)</f>
        <v>0</v>
      </c>
      <c r="AF153" s="87">
        <f>SUMIFS('6.2 Projects'!AF$9:AF$195,'6.2 Projects'!$F$9:$F$195,$F153,'6.2 Projects'!$R$9:$R$195,$R153)</f>
        <v>0</v>
      </c>
      <c r="AG153" s="87">
        <f>SUMIFS('6.2 Projects'!AG$9:AG$195,'6.2 Projects'!$F$9:$F$195,$F153,'6.2 Projects'!$R$9:$R$195,$R153)</f>
        <v>0</v>
      </c>
      <c r="AH153" s="87">
        <f>SUMIFS('6.2 Projects'!AH$9:AH$195,'6.2 Projects'!$F$9:$F$195,$F153,'6.2 Projects'!$R$9:$R$195,$R153)</f>
        <v>0</v>
      </c>
      <c r="AI153" s="87">
        <f>SUMIFS('6.2 Projects'!AI$9:AI$195,'6.2 Projects'!$F$9:$F$195,$F153,'6.2 Projects'!$R$9:$R$195,$R153)</f>
        <v>0</v>
      </c>
      <c r="AJ153" s="87">
        <f>SUMIFS('6.2 Projects'!AJ$9:AJ$195,'6.2 Projects'!$F$9:$F$195,$F153,'6.2 Projects'!$R$9:$R$195,$R153)</f>
        <v>0</v>
      </c>
      <c r="AK153" s="425"/>
      <c r="AL153" s="87">
        <f>SUMIFS('6.2 Projects'!AD$9:AD$195,'6.2 Projects'!$F$9:$F$195,$F153,'6.2 Projects'!$R$9:$R$195,$R153,'6.2 Projects'!$T$9:$T$195,AL$7)+SUMIFS('6.2 Projects'!AE$9:AE$195,'6.2 Projects'!$F$9:$F$195,$F153,'6.2 Projects'!$R$9:$R$195,$R153,'6.2 Projects'!$T$9:$T$195,AL$7)+SUMIFS('6.2 Projects'!AF$9:AF$195,'6.2 Projects'!$F$9:$F$195,$F153,'6.2 Projects'!$R$9:$R$195,$R153,'6.2 Projects'!$T$9:$T$195,AL$7)+SUMIFS('6.2 Projects'!AG$9:AG$195,'6.2 Projects'!$F$9:$F$195,$F153,'6.2 Projects'!$R$9:$R$195,$R153,'6.2 Projects'!$T$9:$T$195,AL$7)+SUMIFS('6.2 Projects'!AH$9:AH$195,'6.2 Projects'!$F$9:$F$195,$F153,'6.2 Projects'!$R$9:$R$195,$R153,'6.2 Projects'!$T$9:$T$195,AL$7)+SUMIFS('6.2 Projects'!AI$9:AI$195,'6.2 Projects'!$F$9:$F$195,$F153,'6.2 Projects'!$R$9:$R$195,$R153,'6.2 Projects'!$T$9:$T$195,AL$7)+SUMIFS('6.2 Projects'!AJ$9:AJ$195,'6.2 Projects'!$F$9:$F$195,$F153,'6.2 Projects'!$R$9:$R$195,$R153,'6.2 Projects'!$T$9:$T$195,AL$7)</f>
        <v>0</v>
      </c>
      <c r="AM153" s="87">
        <f>SUMIFS('6.2 Projects'!AD$9:AD$195,'6.2 Projects'!$F$9:$F$195,$F153,'6.2 Projects'!$R$9:$R$195,$R153,'6.2 Projects'!$T$9:$T$195,AM$7)+SUMIFS('6.2 Projects'!AE$9:AE$195,'6.2 Projects'!$F$9:$F$195,$F153,'6.2 Projects'!$R$9:$R$195,$R153,'6.2 Projects'!$T$9:$T$195,AM$7)+SUMIFS('6.2 Projects'!AF$9:AF$195,'6.2 Projects'!$F$9:$F$195,$F153,'6.2 Projects'!$R$9:$R$195,$R153,'6.2 Projects'!$T$9:$T$195,AM$7)+SUMIFS('6.2 Projects'!AG$9:AG$195,'6.2 Projects'!$F$9:$F$195,$F153,'6.2 Projects'!$R$9:$R$195,$R153,'6.2 Projects'!$T$9:$T$195,AM$7)+SUMIFS('6.2 Projects'!AH$9:AH$195,'6.2 Projects'!$F$9:$F$195,$F153,'6.2 Projects'!$R$9:$R$195,$R153,'6.2 Projects'!$T$9:$T$195,AM$7)+SUMIFS('6.2 Projects'!AI$9:AI$195,'6.2 Projects'!$F$9:$F$195,$F153,'6.2 Projects'!$R$9:$R$195,$R153,'6.2 Projects'!$T$9:$T$195,AM$7)+SUMIFS('6.2 Projects'!AJ$9:AJ$195,'6.2 Projects'!$F$9:$F$195,$F153,'6.2 Projects'!$R$9:$R$195,$R153,'6.2 Projects'!$T$9:$T$195,AM$7)</f>
        <v>0</v>
      </c>
    </row>
    <row r="154" spans="1:39">
      <c r="D154" t="s">
        <v>76</v>
      </c>
      <c r="E154" t="s">
        <v>67</v>
      </c>
      <c r="F154" s="425" t="s">
        <v>261</v>
      </c>
      <c r="G154" s="425" t="s">
        <v>2590</v>
      </c>
      <c r="H154" s="425" t="s">
        <v>11</v>
      </c>
      <c r="I154" s="425" t="s">
        <v>2674</v>
      </c>
      <c r="J154" t="s">
        <v>6</v>
      </c>
      <c r="K154" t="s">
        <v>246</v>
      </c>
      <c r="L154" s="425" t="str">
        <f t="shared" si="4"/>
        <v>Kings Lynn</v>
      </c>
      <c r="M154" s="425" t="s">
        <v>99</v>
      </c>
      <c r="O154" t="s">
        <v>246</v>
      </c>
      <c r="P154" s="425" t="s">
        <v>208</v>
      </c>
      <c r="Q154" s="105"/>
      <c r="R154" s="143" t="s">
        <v>255</v>
      </c>
      <c r="S154" s="71"/>
      <c r="T154" s="71"/>
      <c r="U154" s="71"/>
      <c r="V154" s="71"/>
      <c r="AC154" t="s">
        <v>2</v>
      </c>
      <c r="AD154" s="87">
        <f>SUMIFS('6.2 Projects'!AD$9:AD$195,'6.2 Projects'!$F$9:$F$195,$F154,'6.2 Projects'!$R$9:$R$195,$R154)</f>
        <v>0</v>
      </c>
      <c r="AE154" s="87">
        <f>SUMIFS('6.2 Projects'!AE$9:AE$195,'6.2 Projects'!$F$9:$F$195,$F154,'6.2 Projects'!$R$9:$R$195,$R154)</f>
        <v>0</v>
      </c>
      <c r="AF154" s="87">
        <f>SUMIFS('6.2 Projects'!AF$9:AF$195,'6.2 Projects'!$F$9:$F$195,$F154,'6.2 Projects'!$R$9:$R$195,$R154)</f>
        <v>0</v>
      </c>
      <c r="AG154" s="87">
        <f>SUMIFS('6.2 Projects'!AG$9:AG$195,'6.2 Projects'!$F$9:$F$195,$F154,'6.2 Projects'!$R$9:$R$195,$R154)</f>
        <v>0</v>
      </c>
      <c r="AH154" s="87">
        <f>SUMIFS('6.2 Projects'!AH$9:AH$195,'6.2 Projects'!$F$9:$F$195,$F154,'6.2 Projects'!$R$9:$R$195,$R154)</f>
        <v>0</v>
      </c>
      <c r="AI154" s="87">
        <f>SUMIFS('6.2 Projects'!AI$9:AI$195,'6.2 Projects'!$F$9:$F$195,$F154,'6.2 Projects'!$R$9:$R$195,$R154)</f>
        <v>0</v>
      </c>
      <c r="AJ154" s="87">
        <f>SUMIFS('6.2 Projects'!AJ$9:AJ$195,'6.2 Projects'!$F$9:$F$195,$F154,'6.2 Projects'!$R$9:$R$195,$R154)</f>
        <v>0</v>
      </c>
      <c r="AK154" s="425"/>
      <c r="AL154" s="87">
        <f>SUMIFS('6.2 Projects'!AD$9:AD$195,'6.2 Projects'!$F$9:$F$195,$F154,'6.2 Projects'!$R$9:$R$195,$R154,'6.2 Projects'!$T$9:$T$195,AL$7)+SUMIFS('6.2 Projects'!AE$9:AE$195,'6.2 Projects'!$F$9:$F$195,$F154,'6.2 Projects'!$R$9:$R$195,$R154,'6.2 Projects'!$T$9:$T$195,AL$7)+SUMIFS('6.2 Projects'!AF$9:AF$195,'6.2 Projects'!$F$9:$F$195,$F154,'6.2 Projects'!$R$9:$R$195,$R154,'6.2 Projects'!$T$9:$T$195,AL$7)+SUMIFS('6.2 Projects'!AG$9:AG$195,'6.2 Projects'!$F$9:$F$195,$F154,'6.2 Projects'!$R$9:$R$195,$R154,'6.2 Projects'!$T$9:$T$195,AL$7)+SUMIFS('6.2 Projects'!AH$9:AH$195,'6.2 Projects'!$F$9:$F$195,$F154,'6.2 Projects'!$R$9:$R$195,$R154,'6.2 Projects'!$T$9:$T$195,AL$7)+SUMIFS('6.2 Projects'!AI$9:AI$195,'6.2 Projects'!$F$9:$F$195,$F154,'6.2 Projects'!$R$9:$R$195,$R154,'6.2 Projects'!$T$9:$T$195,AL$7)+SUMIFS('6.2 Projects'!AJ$9:AJ$195,'6.2 Projects'!$F$9:$F$195,$F154,'6.2 Projects'!$R$9:$R$195,$R154,'6.2 Projects'!$T$9:$T$195,AL$7)</f>
        <v>0</v>
      </c>
      <c r="AM154" s="87">
        <f>SUMIFS('6.2 Projects'!AD$9:AD$195,'6.2 Projects'!$F$9:$F$195,$F154,'6.2 Projects'!$R$9:$R$195,$R154,'6.2 Projects'!$T$9:$T$195,AM$7)+SUMIFS('6.2 Projects'!AE$9:AE$195,'6.2 Projects'!$F$9:$F$195,$F154,'6.2 Projects'!$R$9:$R$195,$R154,'6.2 Projects'!$T$9:$T$195,AM$7)+SUMIFS('6.2 Projects'!AF$9:AF$195,'6.2 Projects'!$F$9:$F$195,$F154,'6.2 Projects'!$R$9:$R$195,$R154,'6.2 Projects'!$T$9:$T$195,AM$7)+SUMIFS('6.2 Projects'!AG$9:AG$195,'6.2 Projects'!$F$9:$F$195,$F154,'6.2 Projects'!$R$9:$R$195,$R154,'6.2 Projects'!$T$9:$T$195,AM$7)+SUMIFS('6.2 Projects'!AH$9:AH$195,'6.2 Projects'!$F$9:$F$195,$F154,'6.2 Projects'!$R$9:$R$195,$R154,'6.2 Projects'!$T$9:$T$195,AM$7)+SUMIFS('6.2 Projects'!AI$9:AI$195,'6.2 Projects'!$F$9:$F$195,$F154,'6.2 Projects'!$R$9:$R$195,$R154,'6.2 Projects'!$T$9:$T$195,AM$7)+SUMIFS('6.2 Projects'!AJ$9:AJ$195,'6.2 Projects'!$F$9:$F$195,$F154,'6.2 Projects'!$R$9:$R$195,$R154,'6.2 Projects'!$T$9:$T$195,AM$7)</f>
        <v>0</v>
      </c>
    </row>
    <row r="155" spans="1:39">
      <c r="D155" t="s">
        <v>76</v>
      </c>
      <c r="E155" t="s">
        <v>67</v>
      </c>
      <c r="F155" s="425" t="s">
        <v>261</v>
      </c>
      <c r="G155" s="425" t="s">
        <v>2590</v>
      </c>
      <c r="H155" s="425" t="s">
        <v>11</v>
      </c>
      <c r="I155" s="425" t="s">
        <v>2674</v>
      </c>
      <c r="J155" t="s">
        <v>6</v>
      </c>
      <c r="K155" t="s">
        <v>246</v>
      </c>
      <c r="L155" s="425" t="str">
        <f t="shared" si="4"/>
        <v>Peterborough</v>
      </c>
      <c r="M155" s="425" t="s">
        <v>99</v>
      </c>
      <c r="O155" t="s">
        <v>246</v>
      </c>
      <c r="P155" s="425" t="s">
        <v>208</v>
      </c>
      <c r="Q155" s="105"/>
      <c r="R155" s="143" t="s">
        <v>223</v>
      </c>
      <c r="S155" s="71"/>
      <c r="T155" s="71"/>
      <c r="U155" s="71"/>
      <c r="V155" s="71"/>
      <c r="AC155" t="s">
        <v>2</v>
      </c>
      <c r="AD155" s="87">
        <f>SUMIFS('6.2 Projects'!AD$9:AD$195,'6.2 Projects'!$F$9:$F$195,$F155,'6.2 Projects'!$R$9:$R$195,$R155)</f>
        <v>0</v>
      </c>
      <c r="AE155" s="87">
        <f>SUMIFS('6.2 Projects'!AE$9:AE$195,'6.2 Projects'!$F$9:$F$195,$F155,'6.2 Projects'!$R$9:$R$195,$R155)</f>
        <v>0</v>
      </c>
      <c r="AF155" s="87">
        <f>SUMIFS('6.2 Projects'!AF$9:AF$195,'6.2 Projects'!$F$9:$F$195,$F155,'6.2 Projects'!$R$9:$R$195,$R155)</f>
        <v>0</v>
      </c>
      <c r="AG155" s="87">
        <f>SUMIFS('6.2 Projects'!AG$9:AG$195,'6.2 Projects'!$F$9:$F$195,$F155,'6.2 Projects'!$R$9:$R$195,$R155)</f>
        <v>0</v>
      </c>
      <c r="AH155" s="87">
        <f>SUMIFS('6.2 Projects'!AH$9:AH$195,'6.2 Projects'!$F$9:$F$195,$F155,'6.2 Projects'!$R$9:$R$195,$R155)</f>
        <v>0</v>
      </c>
      <c r="AI155" s="87">
        <f>SUMIFS('6.2 Projects'!AI$9:AI$195,'6.2 Projects'!$F$9:$F$195,$F155,'6.2 Projects'!$R$9:$R$195,$R155)</f>
        <v>0</v>
      </c>
      <c r="AJ155" s="87">
        <f>SUMIFS('6.2 Projects'!AJ$9:AJ$195,'6.2 Projects'!$F$9:$F$195,$F155,'6.2 Projects'!$R$9:$R$195,$R155)</f>
        <v>0</v>
      </c>
      <c r="AK155" s="425"/>
      <c r="AL155" s="87">
        <f>SUMIFS('6.2 Projects'!AD$9:AD$195,'6.2 Projects'!$F$9:$F$195,$F155,'6.2 Projects'!$R$9:$R$195,$R155,'6.2 Projects'!$T$9:$T$195,AL$7)+SUMIFS('6.2 Projects'!AE$9:AE$195,'6.2 Projects'!$F$9:$F$195,$F155,'6.2 Projects'!$R$9:$R$195,$R155,'6.2 Projects'!$T$9:$T$195,AL$7)+SUMIFS('6.2 Projects'!AF$9:AF$195,'6.2 Projects'!$F$9:$F$195,$F155,'6.2 Projects'!$R$9:$R$195,$R155,'6.2 Projects'!$T$9:$T$195,AL$7)+SUMIFS('6.2 Projects'!AG$9:AG$195,'6.2 Projects'!$F$9:$F$195,$F155,'6.2 Projects'!$R$9:$R$195,$R155,'6.2 Projects'!$T$9:$T$195,AL$7)+SUMIFS('6.2 Projects'!AH$9:AH$195,'6.2 Projects'!$F$9:$F$195,$F155,'6.2 Projects'!$R$9:$R$195,$R155,'6.2 Projects'!$T$9:$T$195,AL$7)+SUMIFS('6.2 Projects'!AI$9:AI$195,'6.2 Projects'!$F$9:$F$195,$F155,'6.2 Projects'!$R$9:$R$195,$R155,'6.2 Projects'!$T$9:$T$195,AL$7)+SUMIFS('6.2 Projects'!AJ$9:AJ$195,'6.2 Projects'!$F$9:$F$195,$F155,'6.2 Projects'!$R$9:$R$195,$R155,'6.2 Projects'!$T$9:$T$195,AL$7)</f>
        <v>0</v>
      </c>
      <c r="AM155" s="87">
        <f>SUMIFS('6.2 Projects'!AD$9:AD$195,'6.2 Projects'!$F$9:$F$195,$F155,'6.2 Projects'!$R$9:$R$195,$R155,'6.2 Projects'!$T$9:$T$195,AM$7)+SUMIFS('6.2 Projects'!AE$9:AE$195,'6.2 Projects'!$F$9:$F$195,$F155,'6.2 Projects'!$R$9:$R$195,$R155,'6.2 Projects'!$T$9:$T$195,AM$7)+SUMIFS('6.2 Projects'!AF$9:AF$195,'6.2 Projects'!$F$9:$F$195,$F155,'6.2 Projects'!$R$9:$R$195,$R155,'6.2 Projects'!$T$9:$T$195,AM$7)+SUMIFS('6.2 Projects'!AG$9:AG$195,'6.2 Projects'!$F$9:$F$195,$F155,'6.2 Projects'!$R$9:$R$195,$R155,'6.2 Projects'!$T$9:$T$195,AM$7)+SUMIFS('6.2 Projects'!AH$9:AH$195,'6.2 Projects'!$F$9:$F$195,$F155,'6.2 Projects'!$R$9:$R$195,$R155,'6.2 Projects'!$T$9:$T$195,AM$7)+SUMIFS('6.2 Projects'!AI$9:AI$195,'6.2 Projects'!$F$9:$F$195,$F155,'6.2 Projects'!$R$9:$R$195,$R155,'6.2 Projects'!$T$9:$T$195,AM$7)+SUMIFS('6.2 Projects'!AJ$9:AJ$195,'6.2 Projects'!$F$9:$F$195,$F155,'6.2 Projects'!$R$9:$R$195,$R155,'6.2 Projects'!$T$9:$T$195,AM$7)</f>
        <v>0</v>
      </c>
    </row>
    <row r="156" spans="1:39">
      <c r="D156" t="s">
        <v>76</v>
      </c>
      <c r="E156" t="s">
        <v>67</v>
      </c>
      <c r="F156" s="425" t="s">
        <v>261</v>
      </c>
      <c r="G156" s="425" t="s">
        <v>2590</v>
      </c>
      <c r="H156" s="425" t="s">
        <v>11</v>
      </c>
      <c r="I156" s="425" t="s">
        <v>2674</v>
      </c>
      <c r="J156" t="s">
        <v>6</v>
      </c>
      <c r="K156" t="s">
        <v>246</v>
      </c>
      <c r="L156" s="425" t="str">
        <f t="shared" si="4"/>
        <v>St Fergus</v>
      </c>
      <c r="M156" s="425" t="s">
        <v>99</v>
      </c>
      <c r="O156" t="s">
        <v>246</v>
      </c>
      <c r="P156" s="425" t="s">
        <v>208</v>
      </c>
      <c r="Q156" s="105"/>
      <c r="R156" s="143" t="s">
        <v>263</v>
      </c>
      <c r="S156" s="71"/>
      <c r="T156" s="71"/>
      <c r="U156" s="71"/>
      <c r="V156" s="71"/>
      <c r="AC156" t="s">
        <v>2</v>
      </c>
      <c r="AD156" s="87">
        <f>SUMIFS('6.2 Projects'!AD$9:AD$195,'6.2 Projects'!$F$9:$F$195,$F156,'6.2 Projects'!$R$9:$R$195,$R156)</f>
        <v>0</v>
      </c>
      <c r="AE156" s="87">
        <f>SUMIFS('6.2 Projects'!AE$9:AE$195,'6.2 Projects'!$F$9:$F$195,$F156,'6.2 Projects'!$R$9:$R$195,$R156)</f>
        <v>0</v>
      </c>
      <c r="AF156" s="87">
        <f>SUMIFS('6.2 Projects'!AF$9:AF$195,'6.2 Projects'!$F$9:$F$195,$F156,'6.2 Projects'!$R$9:$R$195,$R156)</f>
        <v>0</v>
      </c>
      <c r="AG156" s="87">
        <f>SUMIFS('6.2 Projects'!AG$9:AG$195,'6.2 Projects'!$F$9:$F$195,$F156,'6.2 Projects'!$R$9:$R$195,$R156)</f>
        <v>0</v>
      </c>
      <c r="AH156" s="87">
        <f>SUMIFS('6.2 Projects'!AH$9:AH$195,'6.2 Projects'!$F$9:$F$195,$F156,'6.2 Projects'!$R$9:$R$195,$R156)</f>
        <v>0</v>
      </c>
      <c r="AI156" s="87">
        <f>SUMIFS('6.2 Projects'!AI$9:AI$195,'6.2 Projects'!$F$9:$F$195,$F156,'6.2 Projects'!$R$9:$R$195,$R156)</f>
        <v>0</v>
      </c>
      <c r="AJ156" s="87">
        <f>SUMIFS('6.2 Projects'!AJ$9:AJ$195,'6.2 Projects'!$F$9:$F$195,$F156,'6.2 Projects'!$R$9:$R$195,$R156)</f>
        <v>0</v>
      </c>
      <c r="AK156" s="425"/>
      <c r="AL156" s="87">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87">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39">
      <c r="D157" t="s">
        <v>76</v>
      </c>
      <c r="E157" t="s">
        <v>67</v>
      </c>
      <c r="F157" s="425" t="s">
        <v>261</v>
      </c>
      <c r="G157" s="425" t="s">
        <v>2590</v>
      </c>
      <c r="H157" s="425" t="s">
        <v>11</v>
      </c>
      <c r="I157" s="425" t="s">
        <v>2674</v>
      </c>
      <c r="J157" t="s">
        <v>6</v>
      </c>
      <c r="K157" t="s">
        <v>246</v>
      </c>
      <c r="L157" s="426" t="str">
        <f t="shared" si="4"/>
        <v>null</v>
      </c>
      <c r="M157" s="426" t="s">
        <v>1010</v>
      </c>
      <c r="O157" s="426" t="s">
        <v>1010</v>
      </c>
      <c r="P157" s="425" t="s">
        <v>208</v>
      </c>
      <c r="Q157" s="105"/>
      <c r="R157" s="105"/>
      <c r="S157" s="71"/>
      <c r="T157" s="71"/>
      <c r="U157" s="71"/>
      <c r="V157" s="71"/>
      <c r="AC157" t="s">
        <v>2</v>
      </c>
      <c r="AD157" s="71"/>
      <c r="AE157" s="668"/>
      <c r="AF157" s="668"/>
      <c r="AG157" s="668"/>
      <c r="AH157" s="668"/>
      <c r="AI157" s="668"/>
      <c r="AJ157" s="71"/>
      <c r="AL157" s="105"/>
      <c r="AM157" s="105"/>
    </row>
    <row r="158" spans="1:39">
      <c r="D158" t="s">
        <v>76</v>
      </c>
      <c r="E158" t="s">
        <v>67</v>
      </c>
      <c r="F158" s="425" t="s">
        <v>261</v>
      </c>
      <c r="G158" s="425" t="s">
        <v>2590</v>
      </c>
      <c r="H158" s="425" t="s">
        <v>11</v>
      </c>
      <c r="I158" s="425" t="s">
        <v>2674</v>
      </c>
      <c r="J158" t="s">
        <v>6</v>
      </c>
      <c r="K158" t="s">
        <v>246</v>
      </c>
      <c r="L158" s="426" t="str">
        <f t="shared" si="4"/>
        <v>null</v>
      </c>
      <c r="M158" s="426" t="s">
        <v>1010</v>
      </c>
      <c r="O158" s="426" t="s">
        <v>1010</v>
      </c>
      <c r="P158" s="425" t="s">
        <v>208</v>
      </c>
      <c r="Q158" s="105"/>
      <c r="R158" s="105"/>
      <c r="S158" s="71"/>
      <c r="T158" s="71"/>
      <c r="U158" s="71"/>
      <c r="V158" s="71"/>
      <c r="AC158" t="s">
        <v>2</v>
      </c>
      <c r="AD158" s="71"/>
      <c r="AE158" s="668"/>
      <c r="AF158" s="668"/>
      <c r="AG158" s="668"/>
      <c r="AH158" s="668"/>
      <c r="AI158" s="668"/>
      <c r="AJ158" s="71"/>
      <c r="AL158" s="105"/>
      <c r="AM158" s="105"/>
    </row>
    <row r="159" spans="1:39">
      <c r="D159" t="s">
        <v>76</v>
      </c>
      <c r="E159" t="s">
        <v>67</v>
      </c>
      <c r="F159" s="425" t="s">
        <v>261</v>
      </c>
      <c r="G159" s="425" t="s">
        <v>2590</v>
      </c>
      <c r="H159" s="425" t="s">
        <v>11</v>
      </c>
      <c r="I159" s="425" t="s">
        <v>2674</v>
      </c>
      <c r="J159" t="s">
        <v>6</v>
      </c>
      <c r="K159" t="s">
        <v>246</v>
      </c>
      <c r="L159" s="426" t="str">
        <f t="shared" si="4"/>
        <v>null</v>
      </c>
      <c r="M159" s="426" t="s">
        <v>1010</v>
      </c>
      <c r="O159" s="426" t="s">
        <v>1010</v>
      </c>
      <c r="P159" s="425" t="s">
        <v>208</v>
      </c>
      <c r="Q159" s="105"/>
      <c r="R159" s="105"/>
      <c r="S159" s="71"/>
      <c r="T159" s="71"/>
      <c r="U159" s="71"/>
      <c r="V159" s="71"/>
      <c r="AC159" t="s">
        <v>2</v>
      </c>
      <c r="AD159" s="71"/>
      <c r="AE159" s="668"/>
      <c r="AF159" s="668"/>
      <c r="AG159" s="668"/>
      <c r="AH159" s="668"/>
      <c r="AI159" s="668"/>
      <c r="AJ159" s="71"/>
      <c r="AL159" s="105"/>
      <c r="AM159" s="105"/>
    </row>
    <row r="161" spans="1:39" s="1" customFormat="1" ht="13.8">
      <c r="A161" s="64"/>
      <c r="B161" s="72" t="s">
        <v>264</v>
      </c>
      <c r="Q161" s="121"/>
      <c r="R161" s="121"/>
    </row>
    <row r="163" spans="1:39">
      <c r="D163" t="s">
        <v>76</v>
      </c>
      <c r="E163" t="s">
        <v>67</v>
      </c>
      <c r="F163" s="425" t="s">
        <v>261</v>
      </c>
      <c r="G163" s="425" t="s">
        <v>2590</v>
      </c>
      <c r="H163" s="425" t="s">
        <v>11</v>
      </c>
      <c r="I163" s="425" t="s">
        <v>2674</v>
      </c>
      <c r="J163" t="s">
        <v>6</v>
      </c>
      <c r="K163" t="s">
        <v>264</v>
      </c>
      <c r="L163" s="425" t="s">
        <v>288</v>
      </c>
      <c r="M163" t="s">
        <v>99</v>
      </c>
      <c r="O163" s="425" t="s">
        <v>794</v>
      </c>
      <c r="P163" s="425" t="s">
        <v>208</v>
      </c>
      <c r="Q163" s="105"/>
      <c r="R163" s="105"/>
      <c r="AC163" t="s">
        <v>2</v>
      </c>
      <c r="AD163" s="116"/>
      <c r="AE163" s="87">
        <f>SUMIFS('6.3 Asset_Health'!AE$9:AE$721,'6.3 Asset_Health'!$F$9:$F$721,$F163,'6.3 Asset_Health'!$L$9:$L$721,$L163,'6.3 Asset_Health'!$O$9:$O$721,$O163)</f>
        <v>0</v>
      </c>
      <c r="AF163" s="87">
        <f>SUMIFS('6.3 Asset_Health'!AF$9:AF$721,'6.3 Asset_Health'!$F$9:$F$721,$F163,'6.3 Asset_Health'!$L$9:$L$721,$L163,'6.3 Asset_Health'!$O$9:$O$721,$O163)</f>
        <v>0</v>
      </c>
      <c r="AG163" s="87">
        <f>SUMIFS('6.3 Asset_Health'!AG$9:AG$721,'6.3 Asset_Health'!$F$9:$F$721,$F163,'6.3 Asset_Health'!$L$9:$L$721,$L163,'6.3 Asset_Health'!$O$9:$O$721,$O163)</f>
        <v>0</v>
      </c>
      <c r="AH163" s="87">
        <f>SUMIFS('6.3 Asset_Health'!AH$9:AH$721,'6.3 Asset_Health'!$F$9:$F$721,$F163,'6.3 Asset_Health'!$L$9:$L$721,$L163,'6.3 Asset_Health'!$O$9:$O$721,$O163)</f>
        <v>0</v>
      </c>
      <c r="AI163" s="87">
        <f>SUMIFS('6.3 Asset_Health'!AI$9:AI$721,'6.3 Asset_Health'!$F$9:$F$721,$F163,'6.3 Asset_Health'!$L$9:$L$721,$L163,'6.3 Asset_Health'!$O$9:$O$721,$O163)</f>
        <v>0</v>
      </c>
      <c r="AJ163" s="116"/>
      <c r="AL163" s="75"/>
      <c r="AM163" s="75"/>
    </row>
    <row r="164" spans="1:39" s="425" customFormat="1">
      <c r="D164" s="425" t="s">
        <v>76</v>
      </c>
      <c r="E164" s="425" t="s">
        <v>67</v>
      </c>
      <c r="F164" s="425" t="s">
        <v>261</v>
      </c>
      <c r="G164" s="425" t="s">
        <v>2590</v>
      </c>
      <c r="H164" s="425" t="s">
        <v>11</v>
      </c>
      <c r="I164" s="425" t="s">
        <v>2674</v>
      </c>
      <c r="J164" s="425" t="s">
        <v>6</v>
      </c>
      <c r="K164" s="425" t="s">
        <v>264</v>
      </c>
      <c r="L164" s="425" t="s">
        <v>288</v>
      </c>
      <c r="M164" s="426" t="s">
        <v>1010</v>
      </c>
      <c r="O164" s="426" t="s">
        <v>1010</v>
      </c>
      <c r="P164" s="425" t="s">
        <v>208</v>
      </c>
      <c r="Q164" s="105"/>
      <c r="R164" s="105"/>
      <c r="AC164" s="425" t="s">
        <v>2</v>
      </c>
      <c r="AD164" s="116"/>
      <c r="AE164" s="87">
        <f>SUMIFS('6.3 Asset_Health'!AE$9:AE$721,'6.3 Asset_Health'!$F$9:$F$721,$F164,'6.3 Asset_Health'!$L$9:$L$721,$L164,'6.3 Asset_Health'!$O$9:$O$721,$O164)</f>
        <v>0</v>
      </c>
      <c r="AF164" s="87">
        <f>SUMIFS('6.3 Asset_Health'!AF$9:AF$721,'6.3 Asset_Health'!$F$9:$F$721,$F164,'6.3 Asset_Health'!$L$9:$L$721,$L164,'6.3 Asset_Health'!$O$9:$O$721,$O164)</f>
        <v>0</v>
      </c>
      <c r="AG164" s="87">
        <f>SUMIFS('6.3 Asset_Health'!AG$9:AG$721,'6.3 Asset_Health'!$F$9:$F$721,$F164,'6.3 Asset_Health'!$L$9:$L$721,$L164,'6.3 Asset_Health'!$O$9:$O$721,$O164)</f>
        <v>0</v>
      </c>
      <c r="AH164" s="87">
        <f>SUMIFS('6.3 Asset_Health'!AH$9:AH$721,'6.3 Asset_Health'!$F$9:$F$721,$F164,'6.3 Asset_Health'!$L$9:$L$721,$L164,'6.3 Asset_Health'!$O$9:$O$721,$O164)</f>
        <v>0</v>
      </c>
      <c r="AI164" s="87">
        <f>SUMIFS('6.3 Asset_Health'!AI$9:AI$721,'6.3 Asset_Health'!$F$9:$F$721,$F164,'6.3 Asset_Health'!$L$9:$L$721,$L164,'6.3 Asset_Health'!$O$9:$O$721,$O164)</f>
        <v>0</v>
      </c>
      <c r="AJ164" s="116"/>
      <c r="AL164" s="75"/>
      <c r="AM164" s="75"/>
    </row>
    <row r="165" spans="1:39" s="425" customFormat="1">
      <c r="D165" s="425" t="s">
        <v>76</v>
      </c>
      <c r="E165" s="425" t="s">
        <v>67</v>
      </c>
      <c r="F165" s="425" t="s">
        <v>261</v>
      </c>
      <c r="G165" s="425" t="s">
        <v>2590</v>
      </c>
      <c r="H165" s="425" t="s">
        <v>11</v>
      </c>
      <c r="I165" s="425" t="s">
        <v>2674</v>
      </c>
      <c r="J165" s="425" t="s">
        <v>6</v>
      </c>
      <c r="K165" s="425" t="s">
        <v>264</v>
      </c>
      <c r="L165" s="425" t="s">
        <v>284</v>
      </c>
      <c r="M165" s="425" t="s">
        <v>99</v>
      </c>
      <c r="O165" s="425" t="s">
        <v>794</v>
      </c>
      <c r="P165" s="425" t="s">
        <v>208</v>
      </c>
      <c r="Q165" s="105"/>
      <c r="R165" s="105"/>
      <c r="AC165" s="425" t="s">
        <v>2</v>
      </c>
      <c r="AD165" s="116"/>
      <c r="AE165" s="87">
        <f>SUMIFS('6.3 Asset_Health'!AE$9:AE$721,'6.3 Asset_Health'!$F$9:$F$721,$F165,'6.3 Asset_Health'!$L$9:$L$721,$L165,'6.3 Asset_Health'!$O$9:$O$721,$O165)</f>
        <v>0</v>
      </c>
      <c r="AF165" s="87">
        <f>SUMIFS('6.3 Asset_Health'!AF$9:AF$721,'6.3 Asset_Health'!$F$9:$F$721,$F165,'6.3 Asset_Health'!$L$9:$L$721,$L165,'6.3 Asset_Health'!$O$9:$O$721,$O165)</f>
        <v>0</v>
      </c>
      <c r="AG165" s="87">
        <f>SUMIFS('6.3 Asset_Health'!AG$9:AG$721,'6.3 Asset_Health'!$F$9:$F$721,$F165,'6.3 Asset_Health'!$L$9:$L$721,$L165,'6.3 Asset_Health'!$O$9:$O$721,$O165)</f>
        <v>0</v>
      </c>
      <c r="AH165" s="87">
        <f>SUMIFS('6.3 Asset_Health'!AH$9:AH$721,'6.3 Asset_Health'!$F$9:$F$721,$F165,'6.3 Asset_Health'!$L$9:$L$721,$L165,'6.3 Asset_Health'!$O$9:$O$721,$O165)</f>
        <v>0</v>
      </c>
      <c r="AI165" s="87">
        <f>SUMIFS('6.3 Asset_Health'!AI$9:AI$721,'6.3 Asset_Health'!$F$9:$F$721,$F165,'6.3 Asset_Health'!$L$9:$L$721,$L165,'6.3 Asset_Health'!$O$9:$O$721,$O165)</f>
        <v>0</v>
      </c>
      <c r="AJ165" s="116"/>
      <c r="AL165" s="75"/>
      <c r="AM165" s="75"/>
    </row>
    <row r="166" spans="1:39" s="425" customFormat="1">
      <c r="D166" s="425" t="s">
        <v>76</v>
      </c>
      <c r="E166" s="425" t="s">
        <v>67</v>
      </c>
      <c r="F166" s="425" t="s">
        <v>261</v>
      </c>
      <c r="G166" s="425" t="s">
        <v>2590</v>
      </c>
      <c r="H166" s="425" t="s">
        <v>11</v>
      </c>
      <c r="I166" s="425" t="s">
        <v>2674</v>
      </c>
      <c r="J166" s="425" t="s">
        <v>6</v>
      </c>
      <c r="K166" s="425" t="s">
        <v>264</v>
      </c>
      <c r="L166" s="425" t="s">
        <v>284</v>
      </c>
      <c r="M166" s="426" t="s">
        <v>1010</v>
      </c>
      <c r="O166" s="426" t="s">
        <v>1010</v>
      </c>
      <c r="P166" s="425" t="s">
        <v>208</v>
      </c>
      <c r="Q166" s="105"/>
      <c r="R166" s="105"/>
      <c r="AC166" s="425" t="s">
        <v>2</v>
      </c>
      <c r="AD166" s="116"/>
      <c r="AE166" s="87">
        <f>SUMIFS('6.3 Asset_Health'!AE$9:AE$721,'6.3 Asset_Health'!$F$9:$F$721,$F166,'6.3 Asset_Health'!$L$9:$L$721,$L166,'6.3 Asset_Health'!$O$9:$O$721,$O166)</f>
        <v>0</v>
      </c>
      <c r="AF166" s="87">
        <f>SUMIFS('6.3 Asset_Health'!AF$9:AF$721,'6.3 Asset_Health'!$F$9:$F$721,$F166,'6.3 Asset_Health'!$L$9:$L$721,$L166,'6.3 Asset_Health'!$O$9:$O$721,$O166)</f>
        <v>0</v>
      </c>
      <c r="AG166" s="87">
        <f>SUMIFS('6.3 Asset_Health'!AG$9:AG$721,'6.3 Asset_Health'!$F$9:$F$721,$F166,'6.3 Asset_Health'!$L$9:$L$721,$L166,'6.3 Asset_Health'!$O$9:$O$721,$O166)</f>
        <v>0</v>
      </c>
      <c r="AH166" s="87">
        <f>SUMIFS('6.3 Asset_Health'!AH$9:AH$721,'6.3 Asset_Health'!$F$9:$F$721,$F166,'6.3 Asset_Health'!$L$9:$L$721,$L166,'6.3 Asset_Health'!$O$9:$O$721,$O166)</f>
        <v>0</v>
      </c>
      <c r="AI166" s="87">
        <f>SUMIFS('6.3 Asset_Health'!AI$9:AI$721,'6.3 Asset_Health'!$F$9:$F$721,$F166,'6.3 Asset_Health'!$L$9:$L$721,$L166,'6.3 Asset_Health'!$O$9:$O$721,$O166)</f>
        <v>0</v>
      </c>
      <c r="AJ166" s="116"/>
      <c r="AL166" s="75"/>
      <c r="AM166" s="75"/>
    </row>
    <row r="167" spans="1:39">
      <c r="D167" t="s">
        <v>76</v>
      </c>
      <c r="E167" t="s">
        <v>67</v>
      </c>
      <c r="F167" s="425" t="s">
        <v>261</v>
      </c>
      <c r="G167" s="425" t="s">
        <v>2590</v>
      </c>
      <c r="H167" s="425" t="s">
        <v>11</v>
      </c>
      <c r="I167" s="425" t="s">
        <v>2674</v>
      </c>
      <c r="J167" t="s">
        <v>6</v>
      </c>
      <c r="K167" t="s">
        <v>264</v>
      </c>
      <c r="L167" s="425" t="s">
        <v>265</v>
      </c>
      <c r="M167" s="425" t="s">
        <v>99</v>
      </c>
      <c r="O167" s="425" t="s">
        <v>794</v>
      </c>
      <c r="P167" s="425" t="s">
        <v>208</v>
      </c>
      <c r="Q167" s="105"/>
      <c r="R167" s="105"/>
      <c r="AC167" s="425" t="s">
        <v>2</v>
      </c>
      <c r="AD167" s="116"/>
      <c r="AE167" s="87">
        <f>SUMIFS('6.3 Asset_Health'!AE$9:AE$721,'6.3 Asset_Health'!$F$9:$F$721,$F167,'6.3 Asset_Health'!$L$9:$L$721,$L167,'6.3 Asset_Health'!$O$9:$O$721,$O167)</f>
        <v>0</v>
      </c>
      <c r="AF167" s="87">
        <f>SUMIFS('6.3 Asset_Health'!AF$9:AF$721,'6.3 Asset_Health'!$F$9:$F$721,$F167,'6.3 Asset_Health'!$L$9:$L$721,$L167,'6.3 Asset_Health'!$O$9:$O$721,$O167)</f>
        <v>0</v>
      </c>
      <c r="AG167" s="87">
        <f>SUMIFS('6.3 Asset_Health'!AG$9:AG$721,'6.3 Asset_Health'!$F$9:$F$721,$F167,'6.3 Asset_Health'!$L$9:$L$721,$L167,'6.3 Asset_Health'!$O$9:$O$721,$O167)</f>
        <v>0</v>
      </c>
      <c r="AH167" s="87">
        <f>SUMIFS('6.3 Asset_Health'!AH$9:AH$721,'6.3 Asset_Health'!$F$9:$F$721,$F167,'6.3 Asset_Health'!$L$9:$L$721,$L167,'6.3 Asset_Health'!$O$9:$O$721,$O167)</f>
        <v>0</v>
      </c>
      <c r="AI167" s="87">
        <f>SUMIFS('6.3 Asset_Health'!AI$9:AI$721,'6.3 Asset_Health'!$F$9:$F$721,$F167,'6.3 Asset_Health'!$L$9:$L$721,$L167,'6.3 Asset_Health'!$O$9:$O$721,$O167)</f>
        <v>0</v>
      </c>
      <c r="AJ167" s="116"/>
      <c r="AL167" s="75"/>
      <c r="AM167" s="75"/>
    </row>
    <row r="168" spans="1:39">
      <c r="D168" t="s">
        <v>76</v>
      </c>
      <c r="E168" t="s">
        <v>67</v>
      </c>
      <c r="F168" s="425" t="s">
        <v>261</v>
      </c>
      <c r="G168" s="425" t="s">
        <v>2590</v>
      </c>
      <c r="H168" s="425" t="s">
        <v>11</v>
      </c>
      <c r="I168" s="425" t="s">
        <v>2674</v>
      </c>
      <c r="J168" t="s">
        <v>6</v>
      </c>
      <c r="K168" t="s">
        <v>264</v>
      </c>
      <c r="L168" s="425" t="s">
        <v>265</v>
      </c>
      <c r="M168" s="425" t="s">
        <v>99</v>
      </c>
      <c r="O168" s="425" t="s">
        <v>793</v>
      </c>
      <c r="P168" s="425" t="s">
        <v>208</v>
      </c>
      <c r="Q168" s="105"/>
      <c r="R168" s="105"/>
      <c r="S168" s="71"/>
      <c r="T168" s="71"/>
      <c r="U168" s="71"/>
      <c r="V168" s="71"/>
      <c r="AC168" t="s">
        <v>2</v>
      </c>
      <c r="AD168" s="116"/>
      <c r="AE168" s="87">
        <f>SUMIFS('6.3 Asset_Health'!AE$9:AE$721,'6.3 Asset_Health'!$F$9:$F$721,$F168,'6.3 Asset_Health'!$L$9:$L$721,$L168,'6.3 Asset_Health'!$O$9:$O$721,$O168)</f>
        <v>0</v>
      </c>
      <c r="AF168" s="87">
        <f>SUMIFS('6.3 Asset_Health'!AF$9:AF$721,'6.3 Asset_Health'!$F$9:$F$721,$F168,'6.3 Asset_Health'!$L$9:$L$721,$L168,'6.3 Asset_Health'!$O$9:$O$721,$O168)</f>
        <v>0</v>
      </c>
      <c r="AG168" s="87">
        <f>SUMIFS('6.3 Asset_Health'!AG$9:AG$721,'6.3 Asset_Health'!$F$9:$F$721,$F168,'6.3 Asset_Health'!$L$9:$L$721,$L168,'6.3 Asset_Health'!$O$9:$O$721,$O168)</f>
        <v>0</v>
      </c>
      <c r="AH168" s="87">
        <f>SUMIFS('6.3 Asset_Health'!AH$9:AH$721,'6.3 Asset_Health'!$F$9:$F$721,$F168,'6.3 Asset_Health'!$L$9:$L$721,$L168,'6.3 Asset_Health'!$O$9:$O$721,$O168)</f>
        <v>0</v>
      </c>
      <c r="AI168" s="87">
        <f>SUMIFS('6.3 Asset_Health'!AI$9:AI$721,'6.3 Asset_Health'!$F$9:$F$721,$F168,'6.3 Asset_Health'!$L$9:$L$721,$L168,'6.3 Asset_Health'!$O$9:$O$721,$O168)</f>
        <v>0</v>
      </c>
      <c r="AJ168" s="116"/>
      <c r="AL168" s="75"/>
      <c r="AM168" s="75"/>
    </row>
    <row r="169" spans="1:39">
      <c r="D169" t="s">
        <v>76</v>
      </c>
      <c r="E169" t="s">
        <v>67</v>
      </c>
      <c r="F169" s="425" t="s">
        <v>261</v>
      </c>
      <c r="G169" s="425" t="s">
        <v>2590</v>
      </c>
      <c r="H169" s="425" t="s">
        <v>11</v>
      </c>
      <c r="I169" s="425" t="s">
        <v>2674</v>
      </c>
      <c r="J169" t="s">
        <v>6</v>
      </c>
      <c r="K169" t="s">
        <v>264</v>
      </c>
      <c r="L169" s="425" t="s">
        <v>265</v>
      </c>
      <c r="M169" s="426" t="s">
        <v>1010</v>
      </c>
      <c r="O169" s="426" t="s">
        <v>1010</v>
      </c>
      <c r="P169" s="425" t="s">
        <v>208</v>
      </c>
      <c r="Q169" s="105"/>
      <c r="R169" s="105"/>
      <c r="S169" s="71"/>
      <c r="T169" s="71"/>
      <c r="U169" s="71"/>
      <c r="V169" s="71"/>
      <c r="AC169" t="s">
        <v>2</v>
      </c>
      <c r="AD169" s="116"/>
      <c r="AE169" s="87">
        <f>SUMIFS('6.3 Asset_Health'!AE$9:AE$721,'6.3 Asset_Health'!$F$9:$F$721,$F169,'6.3 Asset_Health'!$L$9:$L$721,$L169,'6.3 Asset_Health'!$O$9:$O$721,$O169)</f>
        <v>0</v>
      </c>
      <c r="AF169" s="87">
        <f>SUMIFS('6.3 Asset_Health'!AF$9:AF$721,'6.3 Asset_Health'!$F$9:$F$721,$F169,'6.3 Asset_Health'!$L$9:$L$721,$L169,'6.3 Asset_Health'!$O$9:$O$721,$O169)</f>
        <v>0</v>
      </c>
      <c r="AG169" s="87">
        <f>SUMIFS('6.3 Asset_Health'!AG$9:AG$721,'6.3 Asset_Health'!$F$9:$F$721,$F169,'6.3 Asset_Health'!$L$9:$L$721,$L169,'6.3 Asset_Health'!$O$9:$O$721,$O169)</f>
        <v>0</v>
      </c>
      <c r="AH169" s="87">
        <f>SUMIFS('6.3 Asset_Health'!AH$9:AH$721,'6.3 Asset_Health'!$F$9:$F$721,$F169,'6.3 Asset_Health'!$L$9:$L$721,$L169,'6.3 Asset_Health'!$O$9:$O$721,$O169)</f>
        <v>0</v>
      </c>
      <c r="AI169" s="87">
        <f>SUMIFS('6.3 Asset_Health'!AI$9:AI$721,'6.3 Asset_Health'!$F$9:$F$721,$F169,'6.3 Asset_Health'!$L$9:$L$721,$L169,'6.3 Asset_Health'!$O$9:$O$721,$O169)</f>
        <v>0</v>
      </c>
      <c r="AJ169" s="116"/>
      <c r="AL169" s="75"/>
      <c r="AM169" s="75"/>
    </row>
    <row r="170" spans="1:39" s="58" customFormat="1">
      <c r="L170" s="115"/>
      <c r="M170" s="115"/>
      <c r="Q170" s="123"/>
      <c r="R170" s="123"/>
      <c r="S170" s="114"/>
      <c r="T170" s="114"/>
      <c r="U170" s="114"/>
      <c r="V170" s="114"/>
      <c r="AD170" s="116"/>
      <c r="AE170" s="112"/>
      <c r="AF170" s="112"/>
      <c r="AG170" s="112"/>
      <c r="AH170" s="112"/>
      <c r="AI170" s="112"/>
      <c r="AJ170" s="116"/>
    </row>
    <row r="171" spans="1:39" s="1" customFormat="1" ht="13.8">
      <c r="A171" s="64"/>
      <c r="B171" s="72" t="s">
        <v>247</v>
      </c>
      <c r="Q171" s="121"/>
      <c r="R171" s="121"/>
    </row>
    <row r="173" spans="1:39">
      <c r="D173" t="s">
        <v>76</v>
      </c>
      <c r="E173" t="s">
        <v>67</v>
      </c>
      <c r="F173" s="425" t="s">
        <v>261</v>
      </c>
      <c r="G173" s="425" t="s">
        <v>2590</v>
      </c>
      <c r="H173" s="425" t="s">
        <v>11</v>
      </c>
      <c r="I173" s="425" t="s">
        <v>2674</v>
      </c>
      <c r="J173" t="s">
        <v>6</v>
      </c>
      <c r="K173" s="425" t="s">
        <v>2476</v>
      </c>
      <c r="L173" s="425" t="str">
        <f t="shared" ref="L173:L177" si="5">IF(R173="","null",R173)</f>
        <v>Bacton site redevelopment</v>
      </c>
      <c r="M173" s="425" t="s">
        <v>99</v>
      </c>
      <c r="O173" t="s">
        <v>2937</v>
      </c>
      <c r="P173" s="425" t="s">
        <v>208</v>
      </c>
      <c r="Q173" s="105"/>
      <c r="R173" s="807" t="s">
        <v>2937</v>
      </c>
      <c r="S173" s="71"/>
      <c r="T173" s="71"/>
      <c r="U173" s="71"/>
      <c r="V173" s="71"/>
      <c r="AC173" t="s">
        <v>2</v>
      </c>
      <c r="AD173" s="87">
        <f>SUMIFS('6.2 Projects'!AD$9:AD$195,'6.2 Projects'!$F$9:$F$195,$F173,'6.2 Projects'!$R$9:$R$195,$R173)</f>
        <v>0</v>
      </c>
      <c r="AE173" s="87">
        <f>SUMIFS('6.2 Projects'!AE$9:AE$195,'6.2 Projects'!$F$9:$F$195,$F173,'6.2 Projects'!$R$9:$R$195,$R173)</f>
        <v>0</v>
      </c>
      <c r="AF173" s="87">
        <f>SUMIFS('6.2 Projects'!AF$9:AF$195,'6.2 Projects'!$F$9:$F$195,$F173,'6.2 Projects'!$R$9:$R$195,$R173)</f>
        <v>0</v>
      </c>
      <c r="AG173" s="87">
        <f>SUMIFS('6.2 Projects'!AG$9:AG$195,'6.2 Projects'!$F$9:$F$195,$F173,'6.2 Projects'!$R$9:$R$195,$R173)</f>
        <v>0</v>
      </c>
      <c r="AH173" s="87">
        <f>SUMIFS('6.2 Projects'!AH$9:AH$195,'6.2 Projects'!$F$9:$F$195,$F173,'6.2 Projects'!$R$9:$R$195,$R173)</f>
        <v>0</v>
      </c>
      <c r="AI173" s="87">
        <f>SUMIFS('6.2 Projects'!AI$9:AI$195,'6.2 Projects'!$F$9:$F$195,$F173,'6.2 Projects'!$R$9:$R$195,$R173)</f>
        <v>0</v>
      </c>
      <c r="AJ173" s="87">
        <f>SUMIFS('6.2 Projects'!AJ$9:AJ$195,'6.2 Projects'!$F$9:$F$195,$F173,'6.2 Projects'!$R$9:$R$195,$R173)</f>
        <v>0</v>
      </c>
      <c r="AK173" s="425"/>
      <c r="AL173" s="87">
        <f>SUMIFS('6.2 Projects'!AD$9:AD$195,'6.2 Projects'!$F$9:$F$195,$F173,'6.2 Projects'!$R$9:$R$195,$R173,'6.2 Projects'!$T$9:$T$195,AL$7)+SUMIFS('6.2 Projects'!AE$9:AE$195,'6.2 Projects'!$F$9:$F$195,$F173,'6.2 Projects'!$R$9:$R$195,$R173,'6.2 Projects'!$T$9:$T$195,AL$7)+SUMIFS('6.2 Projects'!AF$9:AF$195,'6.2 Projects'!$F$9:$F$195,$F173,'6.2 Projects'!$R$9:$R$195,$R173,'6.2 Projects'!$T$9:$T$195,AL$7)+SUMIFS('6.2 Projects'!AG$9:AG$195,'6.2 Projects'!$F$9:$F$195,$F173,'6.2 Projects'!$R$9:$R$195,$R173,'6.2 Projects'!$T$9:$T$195,AL$7)+SUMIFS('6.2 Projects'!AH$9:AH$195,'6.2 Projects'!$F$9:$F$195,$F173,'6.2 Projects'!$R$9:$R$195,$R173,'6.2 Projects'!$T$9:$T$195,AL$7)+SUMIFS('6.2 Projects'!AI$9:AI$195,'6.2 Projects'!$F$9:$F$195,$F173,'6.2 Projects'!$R$9:$R$195,$R173,'6.2 Projects'!$T$9:$T$195,AL$7)+SUMIFS('6.2 Projects'!AJ$9:AJ$195,'6.2 Projects'!$F$9:$F$195,$F173,'6.2 Projects'!$R$9:$R$195,$R173,'6.2 Projects'!$T$9:$T$195,AL$7)</f>
        <v>0</v>
      </c>
      <c r="AM173" s="87">
        <f>SUMIFS('6.2 Projects'!AD$9:AD$195,'6.2 Projects'!$F$9:$F$195,$F173,'6.2 Projects'!$R$9:$R$195,$R173,'6.2 Projects'!$T$9:$T$195,AM$7)+SUMIFS('6.2 Projects'!AE$9:AE$195,'6.2 Projects'!$F$9:$F$195,$F173,'6.2 Projects'!$R$9:$R$195,$R173,'6.2 Projects'!$T$9:$T$195,AM$7)+SUMIFS('6.2 Projects'!AF$9:AF$195,'6.2 Projects'!$F$9:$F$195,$F173,'6.2 Projects'!$R$9:$R$195,$R173,'6.2 Projects'!$T$9:$T$195,AM$7)+SUMIFS('6.2 Projects'!AG$9:AG$195,'6.2 Projects'!$F$9:$F$195,$F173,'6.2 Projects'!$R$9:$R$195,$R173,'6.2 Projects'!$T$9:$T$195,AM$7)+SUMIFS('6.2 Projects'!AH$9:AH$195,'6.2 Projects'!$F$9:$F$195,$F173,'6.2 Projects'!$R$9:$R$195,$R173,'6.2 Projects'!$T$9:$T$195,AM$7)+SUMIFS('6.2 Projects'!AI$9:AI$195,'6.2 Projects'!$F$9:$F$195,$F173,'6.2 Projects'!$R$9:$R$195,$R173,'6.2 Projects'!$T$9:$T$195,AM$7)+SUMIFS('6.2 Projects'!AJ$9:AJ$195,'6.2 Projects'!$F$9:$F$195,$F173,'6.2 Projects'!$R$9:$R$195,$R173,'6.2 Projects'!$T$9:$T$195,AM$7)</f>
        <v>0</v>
      </c>
    </row>
    <row r="174" spans="1:39">
      <c r="D174" t="s">
        <v>76</v>
      </c>
      <c r="E174" t="s">
        <v>67</v>
      </c>
      <c r="F174" s="425" t="s">
        <v>261</v>
      </c>
      <c r="G174" s="425" t="s">
        <v>2590</v>
      </c>
      <c r="H174" s="425" t="s">
        <v>11</v>
      </c>
      <c r="I174" s="425" t="s">
        <v>2674</v>
      </c>
      <c r="J174" t="s">
        <v>6</v>
      </c>
      <c r="K174" s="425" t="s">
        <v>2476</v>
      </c>
      <c r="L174" s="425" t="str">
        <f t="shared" si="5"/>
        <v>Kings Lynn subsidence</v>
      </c>
      <c r="M174" s="425" t="s">
        <v>99</v>
      </c>
      <c r="O174" t="s">
        <v>2936</v>
      </c>
      <c r="P174" s="425" t="s">
        <v>208</v>
      </c>
      <c r="Q174" s="105"/>
      <c r="R174" s="807" t="s">
        <v>2936</v>
      </c>
      <c r="S174" s="71"/>
      <c r="T174" s="71"/>
      <c r="U174" s="71"/>
      <c r="V174" s="71"/>
      <c r="AC174" t="s">
        <v>2</v>
      </c>
      <c r="AD174" s="87">
        <f>SUMIFS('6.2 Projects'!AD$9:AD$195,'6.2 Projects'!$F$9:$F$195,$F174,'6.2 Projects'!$R$9:$R$195,$R174)</f>
        <v>0</v>
      </c>
      <c r="AE174" s="87">
        <f>SUMIFS('6.2 Projects'!AE$9:AE$195,'6.2 Projects'!$F$9:$F$195,$F174,'6.2 Projects'!$R$9:$R$195,$R174)</f>
        <v>0</v>
      </c>
      <c r="AF174" s="87">
        <f>SUMIFS('6.2 Projects'!AF$9:AF$195,'6.2 Projects'!$F$9:$F$195,$F174,'6.2 Projects'!$R$9:$R$195,$R174)</f>
        <v>0</v>
      </c>
      <c r="AG174" s="87">
        <f>SUMIFS('6.2 Projects'!AG$9:AG$195,'6.2 Projects'!$F$9:$F$195,$F174,'6.2 Projects'!$R$9:$R$195,$R174)</f>
        <v>0</v>
      </c>
      <c r="AH174" s="87">
        <f>SUMIFS('6.2 Projects'!AH$9:AH$195,'6.2 Projects'!$F$9:$F$195,$F174,'6.2 Projects'!$R$9:$R$195,$R174)</f>
        <v>0</v>
      </c>
      <c r="AI174" s="87">
        <f>SUMIFS('6.2 Projects'!AI$9:AI$195,'6.2 Projects'!$F$9:$F$195,$F174,'6.2 Projects'!$R$9:$R$195,$R174)</f>
        <v>0</v>
      </c>
      <c r="AJ174" s="87">
        <f>SUMIFS('6.2 Projects'!AJ$9:AJ$195,'6.2 Projects'!$F$9:$F$195,$F174,'6.2 Projects'!$R$9:$R$195,$R174)</f>
        <v>0</v>
      </c>
      <c r="AK174" s="425"/>
      <c r="AL174" s="87">
        <f>SUMIFS('6.2 Projects'!AD$9:AD$195,'6.2 Projects'!$F$9:$F$195,$F174,'6.2 Projects'!$R$9:$R$195,$R174,'6.2 Projects'!$T$9:$T$195,AL$7)+SUMIFS('6.2 Projects'!AE$9:AE$195,'6.2 Projects'!$F$9:$F$195,$F174,'6.2 Projects'!$R$9:$R$195,$R174,'6.2 Projects'!$T$9:$T$195,AL$7)+SUMIFS('6.2 Projects'!AF$9:AF$195,'6.2 Projects'!$F$9:$F$195,$F174,'6.2 Projects'!$R$9:$R$195,$R174,'6.2 Projects'!$T$9:$T$195,AL$7)+SUMIFS('6.2 Projects'!AG$9:AG$195,'6.2 Projects'!$F$9:$F$195,$F174,'6.2 Projects'!$R$9:$R$195,$R174,'6.2 Projects'!$T$9:$T$195,AL$7)+SUMIFS('6.2 Projects'!AH$9:AH$195,'6.2 Projects'!$F$9:$F$195,$F174,'6.2 Projects'!$R$9:$R$195,$R174,'6.2 Projects'!$T$9:$T$195,AL$7)+SUMIFS('6.2 Projects'!AI$9:AI$195,'6.2 Projects'!$F$9:$F$195,$F174,'6.2 Projects'!$R$9:$R$195,$R174,'6.2 Projects'!$T$9:$T$195,AL$7)+SUMIFS('6.2 Projects'!AJ$9:AJ$195,'6.2 Projects'!$F$9:$F$195,$F174,'6.2 Projects'!$R$9:$R$195,$R174,'6.2 Projects'!$T$9:$T$195,AL$7)</f>
        <v>0</v>
      </c>
      <c r="AM174" s="87">
        <f>SUMIFS('6.2 Projects'!AD$9:AD$195,'6.2 Projects'!$F$9:$F$195,$F174,'6.2 Projects'!$R$9:$R$195,$R174,'6.2 Projects'!$T$9:$T$195,AM$7)+SUMIFS('6.2 Projects'!AE$9:AE$195,'6.2 Projects'!$F$9:$F$195,$F174,'6.2 Projects'!$R$9:$R$195,$R174,'6.2 Projects'!$T$9:$T$195,AM$7)+SUMIFS('6.2 Projects'!AF$9:AF$195,'6.2 Projects'!$F$9:$F$195,$F174,'6.2 Projects'!$R$9:$R$195,$R174,'6.2 Projects'!$T$9:$T$195,AM$7)+SUMIFS('6.2 Projects'!AG$9:AG$195,'6.2 Projects'!$F$9:$F$195,$F174,'6.2 Projects'!$R$9:$R$195,$R174,'6.2 Projects'!$T$9:$T$195,AM$7)+SUMIFS('6.2 Projects'!AH$9:AH$195,'6.2 Projects'!$F$9:$F$195,$F174,'6.2 Projects'!$R$9:$R$195,$R174,'6.2 Projects'!$T$9:$T$195,AM$7)+SUMIFS('6.2 Projects'!AI$9:AI$195,'6.2 Projects'!$F$9:$F$195,$F174,'6.2 Projects'!$R$9:$R$195,$R174,'6.2 Projects'!$T$9:$T$195,AM$7)+SUMIFS('6.2 Projects'!AJ$9:AJ$195,'6.2 Projects'!$F$9:$F$195,$F174,'6.2 Projects'!$R$9:$R$195,$R174,'6.2 Projects'!$T$9:$T$195,AM$7)</f>
        <v>0</v>
      </c>
    </row>
    <row r="175" spans="1:39">
      <c r="D175" t="s">
        <v>76</v>
      </c>
      <c r="E175" t="s">
        <v>67</v>
      </c>
      <c r="F175" s="425" t="s">
        <v>261</v>
      </c>
      <c r="G175" s="425" t="s">
        <v>2590</v>
      </c>
      <c r="H175" s="425" t="s">
        <v>11</v>
      </c>
      <c r="I175" s="425" t="s">
        <v>2674</v>
      </c>
      <c r="J175" t="s">
        <v>6</v>
      </c>
      <c r="K175" s="425" t="s">
        <v>2476</v>
      </c>
      <c r="L175" s="426" t="str">
        <f t="shared" si="5"/>
        <v>null</v>
      </c>
      <c r="M175" s="426" t="s">
        <v>1010</v>
      </c>
      <c r="O175" s="426" t="s">
        <v>1010</v>
      </c>
      <c r="P175" s="425" t="s">
        <v>208</v>
      </c>
      <c r="Q175" s="105"/>
      <c r="R175" s="105"/>
      <c r="S175" s="71"/>
      <c r="T175" s="71"/>
      <c r="U175" s="71"/>
      <c r="V175" s="71"/>
      <c r="AC175" t="s">
        <v>2</v>
      </c>
      <c r="AD175" s="71"/>
      <c r="AE175" s="668"/>
      <c r="AF175" s="668"/>
      <c r="AG175" s="668"/>
      <c r="AH175" s="668"/>
      <c r="AI175" s="668"/>
      <c r="AJ175" s="71"/>
      <c r="AK175" s="425"/>
      <c r="AL175" s="75"/>
      <c r="AM175" s="75"/>
    </row>
    <row r="176" spans="1:39">
      <c r="D176" t="s">
        <v>76</v>
      </c>
      <c r="E176" t="s">
        <v>67</v>
      </c>
      <c r="F176" s="425" t="s">
        <v>261</v>
      </c>
      <c r="G176" s="425" t="s">
        <v>2590</v>
      </c>
      <c r="H176" s="425" t="s">
        <v>11</v>
      </c>
      <c r="I176" s="425" t="s">
        <v>2674</v>
      </c>
      <c r="J176" t="s">
        <v>6</v>
      </c>
      <c r="K176" s="425" t="s">
        <v>2476</v>
      </c>
      <c r="L176" s="426" t="str">
        <f t="shared" si="5"/>
        <v>null</v>
      </c>
      <c r="M176" s="426" t="s">
        <v>1010</v>
      </c>
      <c r="O176" s="426" t="s">
        <v>1010</v>
      </c>
      <c r="P176" s="425" t="s">
        <v>208</v>
      </c>
      <c r="Q176" s="105"/>
      <c r="R176" s="105"/>
      <c r="S176" s="71"/>
      <c r="T176" s="71"/>
      <c r="U176" s="71"/>
      <c r="V176" s="71"/>
      <c r="AC176" t="s">
        <v>2</v>
      </c>
      <c r="AD176" s="71"/>
      <c r="AE176" s="668"/>
      <c r="AF176" s="668"/>
      <c r="AG176" s="668"/>
      <c r="AH176" s="668"/>
      <c r="AI176" s="668"/>
      <c r="AJ176" s="71"/>
      <c r="AK176" s="425"/>
      <c r="AL176" s="75"/>
      <c r="AM176" s="75"/>
    </row>
    <row r="177" spans="1:39">
      <c r="D177" t="s">
        <v>76</v>
      </c>
      <c r="E177" t="s">
        <v>67</v>
      </c>
      <c r="F177" s="425" t="s">
        <v>261</v>
      </c>
      <c r="G177" s="425" t="s">
        <v>2590</v>
      </c>
      <c r="H177" s="425" t="s">
        <v>11</v>
      </c>
      <c r="I177" s="425" t="s">
        <v>2674</v>
      </c>
      <c r="J177" t="s">
        <v>6</v>
      </c>
      <c r="K177" s="425" t="s">
        <v>2476</v>
      </c>
      <c r="L177" s="426" t="str">
        <f t="shared" si="5"/>
        <v>null</v>
      </c>
      <c r="M177" s="426" t="s">
        <v>1010</v>
      </c>
      <c r="O177" s="426" t="s">
        <v>1010</v>
      </c>
      <c r="P177" s="425" t="s">
        <v>208</v>
      </c>
      <c r="Q177" s="105"/>
      <c r="R177" s="105"/>
      <c r="S177" s="71"/>
      <c r="T177" s="71"/>
      <c r="U177" s="71"/>
      <c r="V177" s="71"/>
      <c r="AC177" t="s">
        <v>2</v>
      </c>
      <c r="AD177" s="71"/>
      <c r="AE177" s="668"/>
      <c r="AF177" s="668"/>
      <c r="AG177" s="668"/>
      <c r="AH177" s="668"/>
      <c r="AI177" s="668"/>
      <c r="AJ177" s="71"/>
      <c r="AK177" s="425"/>
      <c r="AL177" s="75"/>
      <c r="AM177" s="75"/>
    </row>
    <row r="178" spans="1:39">
      <c r="L178" s="90"/>
      <c r="M178" s="90"/>
      <c r="S178" s="71"/>
      <c r="T178" s="71"/>
      <c r="U178" s="71"/>
      <c r="V178" s="71"/>
      <c r="AD178" s="74"/>
      <c r="AJ178" s="74"/>
    </row>
    <row r="179" spans="1:39" s="1" customFormat="1" ht="13.8">
      <c r="A179" s="64"/>
      <c r="B179" s="72" t="s">
        <v>2273</v>
      </c>
      <c r="Q179" s="121"/>
      <c r="R179" s="121"/>
    </row>
    <row r="180" spans="1:39" s="425" customFormat="1">
      <c r="Q180" s="119"/>
      <c r="R180" s="119"/>
    </row>
    <row r="181" spans="1:39" s="425" customFormat="1">
      <c r="D181" s="425" t="s">
        <v>76</v>
      </c>
      <c r="E181" s="425" t="s">
        <v>67</v>
      </c>
      <c r="F181" s="425" t="s">
        <v>261</v>
      </c>
      <c r="G181" s="425" t="s">
        <v>2590</v>
      </c>
      <c r="H181" s="425" t="s">
        <v>11</v>
      </c>
      <c r="I181" s="425" t="s">
        <v>2273</v>
      </c>
      <c r="J181" s="425" t="s">
        <v>6</v>
      </c>
      <c r="K181" s="425" t="s">
        <v>2480</v>
      </c>
      <c r="L181" s="426"/>
      <c r="M181" s="426"/>
      <c r="O181" s="426"/>
      <c r="P181" s="425" t="s">
        <v>212</v>
      </c>
      <c r="Q181" s="119"/>
      <c r="R181" s="119"/>
      <c r="S181" s="71"/>
      <c r="T181" s="71"/>
      <c r="U181" s="71"/>
      <c r="V181" s="71"/>
      <c r="AC181" s="425" t="s">
        <v>2</v>
      </c>
      <c r="AE181" s="87">
        <f>SUMIFS('6.7 TO_NonOp_Capex'!AE$9:AE$997,'6.7 TO_NonOp_Capex'!$D$9:$D$997,$D181,'6.7 TO_NonOp_Capex'!$E$9:$E$997,$E181,'6.7 TO_NonOp_Capex'!$F$9:$F$997,$F181,'6.7 TO_NonOp_Capex'!$G$9:$G$997,$G181,'6.7 TO_NonOp_Capex'!$H$9:$H$997,$H181,'6.7 TO_NonOp_Capex'!$I$9:$I$997,$I181,'6.7 TO_NonOp_Capex'!$K$9:$K$997,$K181)</f>
        <v>0</v>
      </c>
      <c r="AF181" s="87">
        <f>SUMIFS('6.7 TO_NonOp_Capex'!AF$9:AF$997,'6.7 TO_NonOp_Capex'!$D$9:$D$997,$D181,'6.7 TO_NonOp_Capex'!$E$9:$E$997,$E181,'6.7 TO_NonOp_Capex'!$F$9:$F$997,$F181,'6.7 TO_NonOp_Capex'!$G$9:$G$997,$G181,'6.7 TO_NonOp_Capex'!$H$9:$H$997,$H181,'6.7 TO_NonOp_Capex'!$I$9:$I$997,$I181,'6.7 TO_NonOp_Capex'!$K$9:$K$997,$K181)</f>
        <v>0</v>
      </c>
      <c r="AG181" s="87">
        <f>SUMIFS('6.7 TO_NonOp_Capex'!AG$9:AG$997,'6.7 TO_NonOp_Capex'!$D$9:$D$997,$D181,'6.7 TO_NonOp_Capex'!$E$9:$E$997,$E181,'6.7 TO_NonOp_Capex'!$F$9:$F$997,$F181,'6.7 TO_NonOp_Capex'!$G$9:$G$997,$G181,'6.7 TO_NonOp_Capex'!$H$9:$H$997,$H181,'6.7 TO_NonOp_Capex'!$I$9:$I$997,$I181,'6.7 TO_NonOp_Capex'!$K$9:$K$997,$K181)</f>
        <v>0</v>
      </c>
      <c r="AH181" s="87">
        <f>SUMIFS('6.7 TO_NonOp_Capex'!AH$9:AH$997,'6.7 TO_NonOp_Capex'!$D$9:$D$997,$D181,'6.7 TO_NonOp_Capex'!$E$9:$E$997,$E181,'6.7 TO_NonOp_Capex'!$F$9:$F$997,$F181,'6.7 TO_NonOp_Capex'!$G$9:$G$997,$G181,'6.7 TO_NonOp_Capex'!$H$9:$H$997,$H181,'6.7 TO_NonOp_Capex'!$I$9:$I$997,$I181,'6.7 TO_NonOp_Capex'!$K$9:$K$997,$K181)</f>
        <v>0</v>
      </c>
      <c r="AI181" s="87">
        <f>SUMIFS('6.7 TO_NonOp_Capex'!AI$9:AI$997,'6.7 TO_NonOp_Capex'!$D$9:$D$997,$D181,'6.7 TO_NonOp_Capex'!$E$9:$E$997,$E181,'6.7 TO_NonOp_Capex'!$F$9:$F$997,$F181,'6.7 TO_NonOp_Capex'!$G$9:$G$997,$G181,'6.7 TO_NonOp_Capex'!$H$9:$H$997,$H181,'6.7 TO_NonOp_Capex'!$I$9:$I$997,$I181,'6.7 TO_NonOp_Capex'!$K$9:$K$997,$K181)</f>
        <v>0</v>
      </c>
      <c r="AL181" s="75"/>
      <c r="AM181" s="75"/>
    </row>
    <row r="182" spans="1:39" s="425" customFormat="1">
      <c r="D182" s="93" t="s">
        <v>165</v>
      </c>
      <c r="E182" s="425" t="s">
        <v>67</v>
      </c>
      <c r="F182" s="425" t="s">
        <v>261</v>
      </c>
      <c r="G182" s="425" t="s">
        <v>2590</v>
      </c>
      <c r="H182" s="425" t="s">
        <v>11</v>
      </c>
      <c r="I182" s="425" t="s">
        <v>2273</v>
      </c>
      <c r="J182" s="425" t="s">
        <v>6</v>
      </c>
      <c r="K182" s="425" t="s">
        <v>2480</v>
      </c>
      <c r="L182" s="426"/>
      <c r="M182" s="426"/>
      <c r="O182" s="426"/>
      <c r="P182" s="425" t="s">
        <v>215</v>
      </c>
      <c r="Q182" s="119"/>
      <c r="R182" s="119"/>
      <c r="S182" s="71"/>
      <c r="T182" s="71"/>
      <c r="U182" s="71"/>
      <c r="V182" s="71"/>
      <c r="AC182" s="425" t="s">
        <v>2</v>
      </c>
      <c r="AE182" s="87">
        <f>SUMIFS('6.8 SO_NonOp_Capex'!AE$9:AE$997,'6.8 SO_NonOp_Capex'!$D$9:$D$997,$D182,'6.8 SO_NonOp_Capex'!$E$9:$E$997,$E182,'6.8 SO_NonOp_Capex'!$F$9:$F$997,$F182,'6.8 SO_NonOp_Capex'!$G$9:$G$997,$G182,'6.8 SO_NonOp_Capex'!$H$9:$H$997,$H182,'6.8 SO_NonOp_Capex'!$I$9:$I$997,$I182,'6.8 SO_NonOp_Capex'!$K$9:$K$997,$K182)</f>
        <v>0</v>
      </c>
      <c r="AF182" s="87">
        <f>SUMIFS('6.8 SO_NonOp_Capex'!AF$9:AF$997,'6.8 SO_NonOp_Capex'!$D$9:$D$997,$D182,'6.8 SO_NonOp_Capex'!$E$9:$E$997,$E182,'6.8 SO_NonOp_Capex'!$F$9:$F$997,$F182,'6.8 SO_NonOp_Capex'!$G$9:$G$997,$G182,'6.8 SO_NonOp_Capex'!$H$9:$H$997,$H182,'6.8 SO_NonOp_Capex'!$I$9:$I$997,$I182,'6.8 SO_NonOp_Capex'!$K$9:$K$997,$K182)</f>
        <v>0</v>
      </c>
      <c r="AG182" s="87">
        <f>SUMIFS('6.8 SO_NonOp_Capex'!AG$9:AG$997,'6.8 SO_NonOp_Capex'!$D$9:$D$997,$D182,'6.8 SO_NonOp_Capex'!$E$9:$E$997,$E182,'6.8 SO_NonOp_Capex'!$F$9:$F$997,$F182,'6.8 SO_NonOp_Capex'!$G$9:$G$997,$G182,'6.8 SO_NonOp_Capex'!$H$9:$H$997,$H182,'6.8 SO_NonOp_Capex'!$I$9:$I$997,$I182,'6.8 SO_NonOp_Capex'!$K$9:$K$997,$K182)</f>
        <v>0</v>
      </c>
      <c r="AH182" s="87">
        <f>SUMIFS('6.8 SO_NonOp_Capex'!AH$9:AH$997,'6.8 SO_NonOp_Capex'!$D$9:$D$997,$D182,'6.8 SO_NonOp_Capex'!$E$9:$E$997,$E182,'6.8 SO_NonOp_Capex'!$F$9:$F$997,$F182,'6.8 SO_NonOp_Capex'!$G$9:$G$997,$G182,'6.8 SO_NonOp_Capex'!$H$9:$H$997,$H182,'6.8 SO_NonOp_Capex'!$I$9:$I$997,$I182,'6.8 SO_NonOp_Capex'!$K$9:$K$997,$K182)</f>
        <v>0</v>
      </c>
      <c r="AI182" s="87">
        <f>SUMIFS('6.8 SO_NonOp_Capex'!AI$9:AI$997,'6.8 SO_NonOp_Capex'!$D$9:$D$997,$D182,'6.8 SO_NonOp_Capex'!$E$9:$E$997,$E182,'6.8 SO_NonOp_Capex'!$F$9:$F$997,$F182,'6.8 SO_NonOp_Capex'!$G$9:$G$997,$G182,'6.8 SO_NonOp_Capex'!$H$9:$H$997,$H182,'6.8 SO_NonOp_Capex'!$I$9:$I$997,$I182,'6.8 SO_NonOp_Capex'!$K$9:$K$997,$K182)</f>
        <v>0</v>
      </c>
      <c r="AL182" s="75"/>
      <c r="AM182" s="75"/>
    </row>
    <row r="183" spans="1:39" s="425" customFormat="1">
      <c r="L183" s="90"/>
      <c r="M183" s="90"/>
      <c r="Q183" s="119"/>
      <c r="R183" s="119"/>
      <c r="S183" s="71"/>
      <c r="T183" s="71"/>
      <c r="U183" s="71"/>
      <c r="V183" s="71"/>
      <c r="AD183" s="74"/>
      <c r="AJ183" s="74"/>
    </row>
    <row r="184" spans="1:39" s="1" customFormat="1" ht="13.8">
      <c r="A184" s="64"/>
      <c r="B184" s="72" t="s">
        <v>1036</v>
      </c>
      <c r="Q184" s="121"/>
      <c r="R184" s="121"/>
    </row>
    <row r="185" spans="1:39" s="425" customFormat="1">
      <c r="Q185" s="119"/>
      <c r="R185" s="119"/>
    </row>
    <row r="186" spans="1:39" s="425" customFormat="1">
      <c r="D186" s="425" t="s">
        <v>76</v>
      </c>
      <c r="E186" s="425" t="s">
        <v>67</v>
      </c>
      <c r="F186" s="425" t="s">
        <v>261</v>
      </c>
      <c r="G186" s="425" t="s">
        <v>2590</v>
      </c>
      <c r="H186" s="425" t="s">
        <v>11</v>
      </c>
      <c r="I186" s="425" t="s">
        <v>1591</v>
      </c>
      <c r="J186" s="425" t="s">
        <v>6</v>
      </c>
      <c r="K186" s="425" t="s">
        <v>1036</v>
      </c>
      <c r="L186" s="425" t="s">
        <v>2920</v>
      </c>
      <c r="M186" s="108" t="s">
        <v>99</v>
      </c>
      <c r="N186" s="108"/>
      <c r="O186" s="108" t="s">
        <v>2921</v>
      </c>
      <c r="P186" s="425" t="s">
        <v>203</v>
      </c>
      <c r="Q186" s="119"/>
      <c r="R186" s="119"/>
      <c r="S186" s="71"/>
      <c r="T186" s="71"/>
      <c r="U186" s="71"/>
      <c r="V186" s="71"/>
      <c r="AC186" s="425" t="s">
        <v>2</v>
      </c>
      <c r="AE186" s="87">
        <f>SUMIFS('6.6 PSUP_Capex'!AE$9:AE$1000,'6.6 PSUP_Capex'!$D$9:$D$1000,$D186,'6.6 PSUP_Capex'!$E$9:$E$1000,$E186,'6.6 PSUP_Capex'!$F$9:$F$1000,$F186,'6.6 PSUP_Capex'!$G$9:$G$1000,$G186,'6.6 PSUP_Capex'!$H$9:$H$1000,$H186,'6.6 PSUP_Capex'!$I$9:$I$1000,$I186,'6.6 PSUP_Capex'!$K$9:$K$1000,$K186,'6.6 PSUP_Capex'!$L$9:$L$1000,$L186,'6.6 PSUP_Capex'!$O$9:$O$1000,$O186)</f>
        <v>0</v>
      </c>
      <c r="AF186" s="87">
        <f>SUMIFS('6.6 PSUP_Capex'!AF$9:AF$1000,'6.6 PSUP_Capex'!$D$9:$D$1000,$D186,'6.6 PSUP_Capex'!$E$9:$E$1000,$E186,'6.6 PSUP_Capex'!$F$9:$F$1000,$F186,'6.6 PSUP_Capex'!$G$9:$G$1000,$G186,'6.6 PSUP_Capex'!$H$9:$H$1000,$H186,'6.6 PSUP_Capex'!$I$9:$I$1000,$I186,'6.6 PSUP_Capex'!$K$9:$K$1000,$K186,'6.6 PSUP_Capex'!$L$9:$L$1000,$L186,'6.6 PSUP_Capex'!$O$9:$O$1000,$O186)</f>
        <v>0</v>
      </c>
      <c r="AG186" s="87">
        <f>SUMIFS('6.6 PSUP_Capex'!AG$9:AG$1000,'6.6 PSUP_Capex'!$D$9:$D$1000,$D186,'6.6 PSUP_Capex'!$E$9:$E$1000,$E186,'6.6 PSUP_Capex'!$F$9:$F$1000,$F186,'6.6 PSUP_Capex'!$G$9:$G$1000,$G186,'6.6 PSUP_Capex'!$H$9:$H$1000,$H186,'6.6 PSUP_Capex'!$I$9:$I$1000,$I186,'6.6 PSUP_Capex'!$K$9:$K$1000,$K186,'6.6 PSUP_Capex'!$L$9:$L$1000,$L186,'6.6 PSUP_Capex'!$O$9:$O$1000,$O186)</f>
        <v>0</v>
      </c>
      <c r="AH186" s="87">
        <f>SUMIFS('6.6 PSUP_Capex'!AH$9:AH$1000,'6.6 PSUP_Capex'!$D$9:$D$1000,$D186,'6.6 PSUP_Capex'!$E$9:$E$1000,$E186,'6.6 PSUP_Capex'!$F$9:$F$1000,$F186,'6.6 PSUP_Capex'!$G$9:$G$1000,$G186,'6.6 PSUP_Capex'!$H$9:$H$1000,$H186,'6.6 PSUP_Capex'!$I$9:$I$1000,$I186,'6.6 PSUP_Capex'!$K$9:$K$1000,$K186,'6.6 PSUP_Capex'!$L$9:$L$1000,$L186,'6.6 PSUP_Capex'!$O$9:$O$1000,$O186)</f>
        <v>0</v>
      </c>
      <c r="AI186" s="87">
        <f>SUMIFS('6.6 PSUP_Capex'!AI$9:AI$1000,'6.6 PSUP_Capex'!$D$9:$D$1000,$D186,'6.6 PSUP_Capex'!$E$9:$E$1000,$E186,'6.6 PSUP_Capex'!$F$9:$F$1000,$F186,'6.6 PSUP_Capex'!$G$9:$G$1000,$G186,'6.6 PSUP_Capex'!$H$9:$H$1000,$H186,'6.6 PSUP_Capex'!$I$9:$I$1000,$I186,'6.6 PSUP_Capex'!$K$9:$K$1000,$K186,'6.6 PSUP_Capex'!$L$9:$L$1000,$L186,'6.6 PSUP_Capex'!$O$9:$O$1000,$O186)</f>
        <v>0</v>
      </c>
      <c r="AL186" s="75"/>
      <c r="AM186" s="75"/>
    </row>
    <row r="187" spans="1:39" s="425" customFormat="1">
      <c r="D187" s="425" t="s">
        <v>76</v>
      </c>
      <c r="E187" s="425" t="s">
        <v>67</v>
      </c>
      <c r="F187" s="425" t="s">
        <v>261</v>
      </c>
      <c r="G187" s="425" t="s">
        <v>2906</v>
      </c>
      <c r="H187" s="425" t="s">
        <v>11</v>
      </c>
      <c r="I187" s="425" t="s">
        <v>1591</v>
      </c>
      <c r="J187" s="425" t="s">
        <v>6</v>
      </c>
      <c r="K187" s="425" t="s">
        <v>1036</v>
      </c>
      <c r="L187" s="806" t="s">
        <v>2956</v>
      </c>
      <c r="M187" s="806" t="s">
        <v>99</v>
      </c>
      <c r="O187" s="425" t="s">
        <v>2954</v>
      </c>
      <c r="P187" s="425" t="s">
        <v>203</v>
      </c>
      <c r="Q187" s="119"/>
      <c r="R187" s="119"/>
      <c r="S187" s="71"/>
      <c r="T187" s="71"/>
      <c r="U187" s="71"/>
      <c r="V187" s="71"/>
      <c r="AC187" s="425" t="s">
        <v>2</v>
      </c>
      <c r="AE187" s="87">
        <f>SUMIFS('6.9 Resilience'!AE$9:AE$1000,'6.9 Resilience'!$D$9:$D$1000,$D187,'6.9 Resilience'!$E$9:$E$1000,$E187,'6.9 Resilience'!$F$9:$F$1000,$F187,'6.9 Resilience'!$G$9:$G$1000,$G187,'6.9 Resilience'!$H$9:$H$1000,$H187,'6.9 Resilience'!$I$9:$I$1000,$I187,'6.9 Resilience'!$K$9:$K$1000,$K187,'6.9 Resilience'!$L$9:$L$1000,$L187,'6.9 Resilience'!$O$9:$O$1000,$O187)</f>
        <v>0</v>
      </c>
      <c r="AF187" s="87">
        <f>SUMIFS('6.9 Resilience'!AF$9:AF$1000,'6.9 Resilience'!$D$9:$D$1000,$D187,'6.9 Resilience'!$E$9:$E$1000,$E187,'6.9 Resilience'!$F$9:$F$1000,$F187,'6.9 Resilience'!$G$9:$G$1000,$G187,'6.9 Resilience'!$H$9:$H$1000,$H187,'6.9 Resilience'!$I$9:$I$1000,$I187,'6.9 Resilience'!$K$9:$K$1000,$K187,'6.9 Resilience'!$L$9:$L$1000,$L187,'6.9 Resilience'!$O$9:$O$1000,$O187)</f>
        <v>0</v>
      </c>
      <c r="AG187" s="87">
        <f>SUMIFS('6.9 Resilience'!AG$9:AG$1000,'6.9 Resilience'!$D$9:$D$1000,$D187,'6.9 Resilience'!$E$9:$E$1000,$E187,'6.9 Resilience'!$F$9:$F$1000,$F187,'6.9 Resilience'!$G$9:$G$1000,$G187,'6.9 Resilience'!$H$9:$H$1000,$H187,'6.9 Resilience'!$I$9:$I$1000,$I187,'6.9 Resilience'!$K$9:$K$1000,$K187,'6.9 Resilience'!$L$9:$L$1000,$L187,'6.9 Resilience'!$O$9:$O$1000,$O187)</f>
        <v>0</v>
      </c>
      <c r="AH187" s="87">
        <f>SUMIFS('6.9 Resilience'!AH$9:AH$1000,'6.9 Resilience'!$D$9:$D$1000,$D187,'6.9 Resilience'!$E$9:$E$1000,$E187,'6.9 Resilience'!$F$9:$F$1000,$F187,'6.9 Resilience'!$G$9:$G$1000,$G187,'6.9 Resilience'!$H$9:$H$1000,$H187,'6.9 Resilience'!$I$9:$I$1000,$I187,'6.9 Resilience'!$K$9:$K$1000,$K187,'6.9 Resilience'!$L$9:$L$1000,$L187,'6.9 Resilience'!$O$9:$O$1000,$O187)</f>
        <v>0</v>
      </c>
      <c r="AI187" s="87">
        <f>SUMIFS('6.9 Resilience'!AI$9:AI$1000,'6.9 Resilience'!$D$9:$D$1000,$D187,'6.9 Resilience'!$E$9:$E$1000,$E187,'6.9 Resilience'!$F$9:$F$1000,$F187,'6.9 Resilience'!$G$9:$G$1000,$G187,'6.9 Resilience'!$H$9:$H$1000,$H187,'6.9 Resilience'!$I$9:$I$1000,$I187,'6.9 Resilience'!$K$9:$K$1000,$K187,'6.9 Resilience'!$L$9:$L$1000,$L187,'6.9 Resilience'!$O$9:$O$1000,$O187)</f>
        <v>0</v>
      </c>
      <c r="AL187" s="1304"/>
      <c r="AM187" s="1304"/>
    </row>
    <row r="188" spans="1:39" s="425" customFormat="1">
      <c r="D188" s="425" t="s">
        <v>76</v>
      </c>
      <c r="E188" s="425" t="s">
        <v>136</v>
      </c>
      <c r="F188" s="425" t="s">
        <v>261</v>
      </c>
      <c r="G188" s="425" t="s">
        <v>2590</v>
      </c>
      <c r="H188" s="425" t="s">
        <v>11</v>
      </c>
      <c r="I188" s="425" t="s">
        <v>1591</v>
      </c>
      <c r="J188" s="425" t="s">
        <v>6</v>
      </c>
      <c r="K188" s="425" t="s">
        <v>1036</v>
      </c>
      <c r="L188" s="806" t="s">
        <v>2956</v>
      </c>
      <c r="M188" s="806" t="s">
        <v>99</v>
      </c>
      <c r="O188" s="425" t="s">
        <v>2955</v>
      </c>
      <c r="P188" s="425" t="s">
        <v>203</v>
      </c>
      <c r="Q188" s="119"/>
      <c r="R188" s="119"/>
      <c r="S188" s="71"/>
      <c r="T188" s="71"/>
      <c r="U188" s="71"/>
      <c r="V188" s="71"/>
      <c r="AC188" s="425" t="s">
        <v>2</v>
      </c>
      <c r="AE188" s="87">
        <f>SUMIFS('6.9 Resilience'!AE$9:AE$1000,'6.9 Resilience'!$D$9:$D$1000,$D188,'6.9 Resilience'!$E$9:$E$1000,$E188,'6.9 Resilience'!$F$9:$F$1000,$F188,'6.9 Resilience'!$G$9:$G$1000,$G188,'6.9 Resilience'!$H$9:$H$1000,$H188,'6.9 Resilience'!$I$9:$I$1000,$I188,'6.9 Resilience'!$K$9:$K$1000,$K188,'6.9 Resilience'!$L$9:$L$1000,$L188,'6.9 Resilience'!$O$9:$O$1000,$O188)</f>
        <v>0</v>
      </c>
      <c r="AF188" s="87">
        <f>SUMIFS('6.9 Resilience'!AF$9:AF$1000,'6.9 Resilience'!$D$9:$D$1000,$D188,'6.9 Resilience'!$E$9:$E$1000,$E188,'6.9 Resilience'!$F$9:$F$1000,$F188,'6.9 Resilience'!$G$9:$G$1000,$G188,'6.9 Resilience'!$H$9:$H$1000,$H188,'6.9 Resilience'!$I$9:$I$1000,$I188,'6.9 Resilience'!$K$9:$K$1000,$K188,'6.9 Resilience'!$L$9:$L$1000,$L188,'6.9 Resilience'!$O$9:$O$1000,$O188)</f>
        <v>0</v>
      </c>
      <c r="AG188" s="87">
        <f>SUMIFS('6.9 Resilience'!AG$9:AG$1000,'6.9 Resilience'!$D$9:$D$1000,$D188,'6.9 Resilience'!$E$9:$E$1000,$E188,'6.9 Resilience'!$F$9:$F$1000,$F188,'6.9 Resilience'!$G$9:$G$1000,$G188,'6.9 Resilience'!$H$9:$H$1000,$H188,'6.9 Resilience'!$I$9:$I$1000,$I188,'6.9 Resilience'!$K$9:$K$1000,$K188,'6.9 Resilience'!$L$9:$L$1000,$L188,'6.9 Resilience'!$O$9:$O$1000,$O188)</f>
        <v>0</v>
      </c>
      <c r="AH188" s="87">
        <f>SUMIFS('6.9 Resilience'!AH$9:AH$1000,'6.9 Resilience'!$D$9:$D$1000,$D188,'6.9 Resilience'!$E$9:$E$1000,$E188,'6.9 Resilience'!$F$9:$F$1000,$F188,'6.9 Resilience'!$G$9:$G$1000,$G188,'6.9 Resilience'!$H$9:$H$1000,$H188,'6.9 Resilience'!$I$9:$I$1000,$I188,'6.9 Resilience'!$K$9:$K$1000,$K188,'6.9 Resilience'!$L$9:$L$1000,$L188,'6.9 Resilience'!$O$9:$O$1000,$O188)</f>
        <v>0</v>
      </c>
      <c r="AI188" s="87">
        <f>SUMIFS('6.9 Resilience'!AI$9:AI$1000,'6.9 Resilience'!$D$9:$D$1000,$D188,'6.9 Resilience'!$E$9:$E$1000,$E188,'6.9 Resilience'!$F$9:$F$1000,$F188,'6.9 Resilience'!$G$9:$G$1000,$G188,'6.9 Resilience'!$H$9:$H$1000,$H188,'6.9 Resilience'!$I$9:$I$1000,$I188,'6.9 Resilience'!$K$9:$K$1000,$K188,'6.9 Resilience'!$L$9:$L$1000,$L188,'6.9 Resilience'!$O$9:$O$1000,$O188)</f>
        <v>0</v>
      </c>
      <c r="AL188" s="1304"/>
      <c r="AM188" s="1304"/>
    </row>
    <row r="189" spans="1:39" s="425" customFormat="1">
      <c r="D189" s="93" t="s">
        <v>165</v>
      </c>
      <c r="E189" s="425" t="s">
        <v>67</v>
      </c>
      <c r="F189" s="425" t="s">
        <v>261</v>
      </c>
      <c r="G189" s="425" t="s">
        <v>2906</v>
      </c>
      <c r="H189" s="425" t="s">
        <v>11</v>
      </c>
      <c r="I189" s="425" t="s">
        <v>1591</v>
      </c>
      <c r="J189" s="425" t="s">
        <v>6</v>
      </c>
      <c r="K189" s="425" t="s">
        <v>1036</v>
      </c>
      <c r="L189" s="806" t="s">
        <v>2956</v>
      </c>
      <c r="M189" s="806" t="s">
        <v>99</v>
      </c>
      <c r="O189" s="425" t="s">
        <v>2954</v>
      </c>
      <c r="P189" s="425" t="s">
        <v>203</v>
      </c>
      <c r="Q189" s="119"/>
      <c r="R189" s="119"/>
      <c r="S189" s="71"/>
      <c r="T189" s="71"/>
      <c r="U189" s="71"/>
      <c r="V189" s="71"/>
      <c r="AC189" s="425" t="s">
        <v>2</v>
      </c>
      <c r="AE189" s="87">
        <f>SUMIFS('6.9 Resilience'!AE$9:AE$1000,'6.9 Resilience'!$D$9:$D$1000,$D189,'6.9 Resilience'!$E$9:$E$1000,$E189,'6.9 Resilience'!$F$9:$F$1000,$F189,'6.9 Resilience'!$G$9:$G$1000,$G189,'6.9 Resilience'!$H$9:$H$1000,$H189,'6.9 Resilience'!$I$9:$I$1000,$I189,'6.9 Resilience'!$K$9:$K$1000,$K189,'6.9 Resilience'!$L$9:$L$1000,$L189,'6.9 Resilience'!$O$9:$O$1000,$O189)</f>
        <v>0</v>
      </c>
      <c r="AF189" s="87">
        <f>SUMIFS('6.9 Resilience'!AF$9:AF$1000,'6.9 Resilience'!$D$9:$D$1000,$D189,'6.9 Resilience'!$E$9:$E$1000,$E189,'6.9 Resilience'!$F$9:$F$1000,$F189,'6.9 Resilience'!$G$9:$G$1000,$G189,'6.9 Resilience'!$H$9:$H$1000,$H189,'6.9 Resilience'!$I$9:$I$1000,$I189,'6.9 Resilience'!$K$9:$K$1000,$K189,'6.9 Resilience'!$L$9:$L$1000,$L189,'6.9 Resilience'!$O$9:$O$1000,$O189)</f>
        <v>0</v>
      </c>
      <c r="AG189" s="87">
        <f>SUMIFS('6.9 Resilience'!AG$9:AG$1000,'6.9 Resilience'!$D$9:$D$1000,$D189,'6.9 Resilience'!$E$9:$E$1000,$E189,'6.9 Resilience'!$F$9:$F$1000,$F189,'6.9 Resilience'!$G$9:$G$1000,$G189,'6.9 Resilience'!$H$9:$H$1000,$H189,'6.9 Resilience'!$I$9:$I$1000,$I189,'6.9 Resilience'!$K$9:$K$1000,$K189,'6.9 Resilience'!$L$9:$L$1000,$L189,'6.9 Resilience'!$O$9:$O$1000,$O189)</f>
        <v>0</v>
      </c>
      <c r="AH189" s="87">
        <f>SUMIFS('6.9 Resilience'!AH$9:AH$1000,'6.9 Resilience'!$D$9:$D$1000,$D189,'6.9 Resilience'!$E$9:$E$1000,$E189,'6.9 Resilience'!$F$9:$F$1000,$F189,'6.9 Resilience'!$G$9:$G$1000,$G189,'6.9 Resilience'!$H$9:$H$1000,$H189,'6.9 Resilience'!$I$9:$I$1000,$I189,'6.9 Resilience'!$K$9:$K$1000,$K189,'6.9 Resilience'!$L$9:$L$1000,$L189,'6.9 Resilience'!$O$9:$O$1000,$O189)</f>
        <v>0</v>
      </c>
      <c r="AI189" s="87">
        <f>SUMIFS('6.9 Resilience'!AI$9:AI$1000,'6.9 Resilience'!$D$9:$D$1000,$D189,'6.9 Resilience'!$E$9:$E$1000,$E189,'6.9 Resilience'!$F$9:$F$1000,$F189,'6.9 Resilience'!$G$9:$G$1000,$G189,'6.9 Resilience'!$H$9:$H$1000,$H189,'6.9 Resilience'!$I$9:$I$1000,$I189,'6.9 Resilience'!$K$9:$K$1000,$K189,'6.9 Resilience'!$L$9:$L$1000,$L189,'6.9 Resilience'!$O$9:$O$1000,$O189)</f>
        <v>0</v>
      </c>
      <c r="AL189" s="1304"/>
      <c r="AM189" s="1304"/>
    </row>
    <row r="190" spans="1:39" s="425" customFormat="1">
      <c r="L190" s="90"/>
      <c r="M190" s="90"/>
      <c r="Q190" s="119"/>
      <c r="R190" s="119"/>
      <c r="S190" s="71"/>
      <c r="T190" s="71"/>
      <c r="U190" s="71"/>
      <c r="V190" s="71"/>
      <c r="AD190" s="74"/>
      <c r="AJ190" s="74"/>
    </row>
    <row r="191" spans="1:39" s="1" customFormat="1" ht="13.8">
      <c r="A191" s="64"/>
      <c r="B191" s="72" t="s">
        <v>252</v>
      </c>
      <c r="Q191" s="121"/>
      <c r="R191" s="121"/>
    </row>
    <row r="193" spans="1:40">
      <c r="D193" t="s">
        <v>76</v>
      </c>
      <c r="E193" t="s">
        <v>67</v>
      </c>
      <c r="F193" s="425" t="s">
        <v>261</v>
      </c>
      <c r="G193" s="425" t="s">
        <v>2590</v>
      </c>
      <c r="H193" s="425" t="s">
        <v>11</v>
      </c>
      <c r="I193" s="105"/>
      <c r="J193" t="s">
        <v>6</v>
      </c>
      <c r="K193" s="117"/>
      <c r="L193" s="105"/>
      <c r="M193" s="105"/>
      <c r="O193" s="105"/>
      <c r="Q193" s="105"/>
      <c r="R193" s="105"/>
      <c r="S193" s="71"/>
      <c r="T193" s="71"/>
      <c r="U193" s="71"/>
      <c r="V193" s="71"/>
      <c r="AC193" t="s">
        <v>2</v>
      </c>
      <c r="AD193" s="75"/>
      <c r="AE193" s="668"/>
      <c r="AF193" s="668"/>
      <c r="AG193" s="668"/>
      <c r="AH193" s="668"/>
      <c r="AI193" s="668"/>
      <c r="AJ193" s="668"/>
      <c r="AL193" s="75"/>
      <c r="AM193" s="75"/>
    </row>
    <row r="194" spans="1:40">
      <c r="D194" t="s">
        <v>76</v>
      </c>
      <c r="E194" t="s">
        <v>67</v>
      </c>
      <c r="F194" s="425" t="s">
        <v>261</v>
      </c>
      <c r="G194" s="425" t="s">
        <v>2590</v>
      </c>
      <c r="H194" s="425" t="s">
        <v>11</v>
      </c>
      <c r="I194" s="105"/>
      <c r="J194" t="s">
        <v>6</v>
      </c>
      <c r="K194" s="75"/>
      <c r="L194" s="105"/>
      <c r="M194" s="105"/>
      <c r="O194" s="105"/>
      <c r="Q194" s="105"/>
      <c r="R194" s="105"/>
      <c r="S194" s="71"/>
      <c r="T194" s="71"/>
      <c r="U194" s="71"/>
      <c r="V194" s="71"/>
      <c r="AC194" t="s">
        <v>2</v>
      </c>
      <c r="AD194" s="75"/>
      <c r="AE194" s="668"/>
      <c r="AF194" s="668"/>
      <c r="AG194" s="668"/>
      <c r="AH194" s="668"/>
      <c r="AI194" s="668"/>
      <c r="AJ194" s="668"/>
      <c r="AL194" s="75"/>
      <c r="AM194" s="75"/>
    </row>
    <row r="195" spans="1:40">
      <c r="D195" t="s">
        <v>76</v>
      </c>
      <c r="E195" t="s">
        <v>67</v>
      </c>
      <c r="F195" s="425" t="s">
        <v>261</v>
      </c>
      <c r="G195" s="425" t="s">
        <v>2590</v>
      </c>
      <c r="H195" s="425" t="s">
        <v>11</v>
      </c>
      <c r="I195" s="105"/>
      <c r="J195" t="s">
        <v>6</v>
      </c>
      <c r="K195" s="75"/>
      <c r="L195" s="105"/>
      <c r="M195" s="105"/>
      <c r="O195" s="105"/>
      <c r="Q195" s="105"/>
      <c r="R195" s="105"/>
      <c r="S195" s="71"/>
      <c r="T195" s="71"/>
      <c r="U195" s="71"/>
      <c r="V195" s="71"/>
      <c r="AC195" t="s">
        <v>2</v>
      </c>
      <c r="AD195" s="75"/>
      <c r="AE195" s="668"/>
      <c r="AF195" s="668"/>
      <c r="AG195" s="668"/>
      <c r="AH195" s="668"/>
      <c r="AI195" s="668"/>
      <c r="AJ195" s="668"/>
      <c r="AL195" s="75"/>
      <c r="AM195" s="75"/>
    </row>
    <row r="196" spans="1:40">
      <c r="D196" t="s">
        <v>76</v>
      </c>
      <c r="E196" t="s">
        <v>67</v>
      </c>
      <c r="F196" s="425" t="s">
        <v>261</v>
      </c>
      <c r="G196" s="425" t="s">
        <v>2590</v>
      </c>
      <c r="H196" s="425" t="s">
        <v>11</v>
      </c>
      <c r="I196" s="105"/>
      <c r="J196" t="s">
        <v>6</v>
      </c>
      <c r="K196" s="75"/>
      <c r="L196" s="105"/>
      <c r="M196" s="105"/>
      <c r="O196" s="105"/>
      <c r="Q196" s="105"/>
      <c r="R196" s="105"/>
      <c r="S196" s="71"/>
      <c r="T196" s="71"/>
      <c r="U196" s="71"/>
      <c r="V196" s="71"/>
      <c r="AC196" t="s">
        <v>2</v>
      </c>
      <c r="AD196" s="75"/>
      <c r="AE196" s="668"/>
      <c r="AF196" s="668"/>
      <c r="AG196" s="668"/>
      <c r="AH196" s="668"/>
      <c r="AI196" s="668"/>
      <c r="AJ196" s="668"/>
      <c r="AL196" s="75"/>
      <c r="AM196" s="75"/>
    </row>
    <row r="197" spans="1:40" s="425" customFormat="1">
      <c r="Q197" s="119"/>
      <c r="R197" s="119"/>
    </row>
    <row r="198" spans="1:40" s="1" customFormat="1" ht="13.8">
      <c r="A198" s="64"/>
      <c r="B198" s="72" t="s">
        <v>3210</v>
      </c>
      <c r="Q198" s="121"/>
      <c r="R198" s="121"/>
    </row>
    <row r="199" spans="1:40" s="425" customFormat="1">
      <c r="Q199" s="119"/>
      <c r="R199" s="119"/>
    </row>
    <row r="200" spans="1:40" s="425" customFormat="1">
      <c r="R200" s="425" t="s">
        <v>3211</v>
      </c>
      <c r="S200" s="71"/>
      <c r="T200" s="71"/>
      <c r="U200" s="71"/>
      <c r="V200" s="71"/>
      <c r="AC200" s="425" t="s">
        <v>2</v>
      </c>
      <c r="AE200" s="668"/>
      <c r="AF200" s="668"/>
      <c r="AG200" s="668"/>
      <c r="AH200" s="668"/>
      <c r="AI200" s="668"/>
      <c r="AJ200" s="668"/>
      <c r="AN200" s="426" t="s">
        <v>3212</v>
      </c>
    </row>
    <row r="201" spans="1:40">
      <c r="J201" s="90"/>
      <c r="K201" s="90"/>
      <c r="L201" s="90"/>
      <c r="M201" s="90"/>
      <c r="S201" s="71"/>
      <c r="T201" s="71"/>
      <c r="U201" s="71"/>
      <c r="V201" s="71"/>
      <c r="AD201" s="74"/>
      <c r="AJ201" s="74"/>
    </row>
    <row r="202" spans="1:40" s="68" customFormat="1" ht="18">
      <c r="A202" s="69" t="s">
        <v>74</v>
      </c>
      <c r="Q202" s="118"/>
      <c r="R202" s="118"/>
    </row>
  </sheetData>
  <mergeCells count="2">
    <mergeCell ref="AE6:AI6"/>
    <mergeCell ref="AL6:AM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47" id="{2ED3286D-9992-40BE-BA8B-D98C7D3C1206}">
            <xm:f>'1.5 Universal Data'!$C$8&lt;$AE$7</xm:f>
            <x14:dxf>
              <fill>
                <patternFill patternType="lightUp">
                  <bgColor theme="0"/>
                </patternFill>
              </fill>
            </x14:dxf>
          </x14:cfRule>
          <xm:sqref>AE13</xm:sqref>
        </x14:conditionalFormatting>
        <x14:conditionalFormatting xmlns:xm="http://schemas.microsoft.com/office/excel/2006/main">
          <x14:cfRule type="expression" priority="146" id="{8371A2B1-DBAE-4A33-B8E3-288584A666A9}">
            <xm:f>'1.5 Universal Data'!$C$8&lt;$AF$7</xm:f>
            <x14:dxf>
              <fill>
                <patternFill patternType="lightUp">
                  <bgColor theme="0"/>
                </patternFill>
              </fill>
            </x14:dxf>
          </x14:cfRule>
          <xm:sqref>AF13</xm:sqref>
        </x14:conditionalFormatting>
        <x14:conditionalFormatting xmlns:xm="http://schemas.microsoft.com/office/excel/2006/main">
          <x14:cfRule type="expression" priority="145" id="{288277E0-ECE9-4BB1-A37C-2C5210AEAC5F}">
            <xm:f>'1.5 Universal Data'!$C$8&lt;$AG$7</xm:f>
            <x14:dxf>
              <fill>
                <patternFill patternType="lightUp">
                  <bgColor theme="0"/>
                </patternFill>
              </fill>
            </x14:dxf>
          </x14:cfRule>
          <xm:sqref>AG13</xm:sqref>
        </x14:conditionalFormatting>
        <x14:conditionalFormatting xmlns:xm="http://schemas.microsoft.com/office/excel/2006/main">
          <x14:cfRule type="expression" priority="144" id="{67F2E8BC-63A1-4DB6-8F53-FAF6C5448BD1}">
            <xm:f>'1.5 Universal Data'!$C$8&lt;$AH$7</xm:f>
            <x14:dxf>
              <fill>
                <patternFill patternType="lightUp">
                  <bgColor theme="0"/>
                </patternFill>
              </fill>
            </x14:dxf>
          </x14:cfRule>
          <xm:sqref>AH13</xm:sqref>
        </x14:conditionalFormatting>
        <x14:conditionalFormatting xmlns:xm="http://schemas.microsoft.com/office/excel/2006/main">
          <x14:cfRule type="expression" priority="143" id="{8FCC8DF1-5A7B-4B00-8E2B-BD256533D693}">
            <xm:f>'1.5 Universal Data'!$C$8&lt;$AI$7</xm:f>
            <x14:dxf>
              <fill>
                <patternFill patternType="lightUp">
                  <bgColor theme="0"/>
                </patternFill>
              </fill>
            </x14:dxf>
          </x14:cfRule>
          <xm:sqref>AI13</xm:sqref>
        </x14:conditionalFormatting>
        <x14:conditionalFormatting xmlns:xm="http://schemas.microsoft.com/office/excel/2006/main">
          <x14:cfRule type="expression" priority="142" id="{C11BC617-4D43-4DD3-91B8-D4548D893ABA}">
            <xm:f>'1.5 Universal Data'!$C$8&lt;$AJ$7</xm:f>
            <x14:dxf>
              <fill>
                <patternFill patternType="lightUp">
                  <bgColor theme="0"/>
                </patternFill>
              </fill>
            </x14:dxf>
          </x14:cfRule>
          <xm:sqref>AJ13</xm:sqref>
        </x14:conditionalFormatting>
        <x14:conditionalFormatting xmlns:xm="http://schemas.microsoft.com/office/excel/2006/main">
          <x14:cfRule type="expression" priority="141"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140" id="{2857E317-664E-4350-830E-3C2768AC1BFA}">
            <xm:f>'1.5 Universal Data'!$C$8&lt;$AE$7</xm:f>
            <x14:dxf>
              <fill>
                <patternFill patternType="lightUp">
                  <bgColor theme="0"/>
                </patternFill>
              </fill>
            </x14:dxf>
          </x14:cfRule>
          <xm:sqref>AE14:AE16</xm:sqref>
        </x14:conditionalFormatting>
        <x14:conditionalFormatting xmlns:xm="http://schemas.microsoft.com/office/excel/2006/main">
          <x14:cfRule type="expression" priority="139" id="{163AD2B7-D566-42D6-BC38-69FEB04BB74E}">
            <xm:f>'1.5 Universal Data'!$C$8&lt;$AF$7</xm:f>
            <x14:dxf>
              <fill>
                <patternFill patternType="lightUp">
                  <bgColor theme="0"/>
                </patternFill>
              </fill>
            </x14:dxf>
          </x14:cfRule>
          <xm:sqref>AF14:AF16</xm:sqref>
        </x14:conditionalFormatting>
        <x14:conditionalFormatting xmlns:xm="http://schemas.microsoft.com/office/excel/2006/main">
          <x14:cfRule type="expression" priority="138" id="{17CD1B84-EBD4-4F67-A858-5857F99BDCD6}">
            <xm:f>'1.5 Universal Data'!$C$8&lt;$AG$7</xm:f>
            <x14:dxf>
              <fill>
                <patternFill patternType="lightUp">
                  <bgColor theme="0"/>
                </patternFill>
              </fill>
            </x14:dxf>
          </x14:cfRule>
          <xm:sqref>AG14:AG16</xm:sqref>
        </x14:conditionalFormatting>
        <x14:conditionalFormatting xmlns:xm="http://schemas.microsoft.com/office/excel/2006/main">
          <x14:cfRule type="expression" priority="137" id="{AFD323C5-FF7A-40A7-BC8F-C6B5DCA49433}">
            <xm:f>'1.5 Universal Data'!$C$8&lt;$AH$7</xm:f>
            <x14:dxf>
              <fill>
                <patternFill patternType="lightUp">
                  <bgColor theme="0"/>
                </patternFill>
              </fill>
            </x14:dxf>
          </x14:cfRule>
          <xm:sqref>AH14:AH16</xm:sqref>
        </x14:conditionalFormatting>
        <x14:conditionalFormatting xmlns:xm="http://schemas.microsoft.com/office/excel/2006/main">
          <x14:cfRule type="expression" priority="136" id="{5E4F5296-C729-4F70-9FD6-B9627554CD86}">
            <xm:f>'1.5 Universal Data'!$C$8&lt;$AI$7</xm:f>
            <x14:dxf>
              <fill>
                <patternFill patternType="lightUp">
                  <bgColor theme="0"/>
                </patternFill>
              </fill>
            </x14:dxf>
          </x14:cfRule>
          <xm:sqref>AI14:AI16</xm:sqref>
        </x14:conditionalFormatting>
        <x14:conditionalFormatting xmlns:xm="http://schemas.microsoft.com/office/excel/2006/main">
          <x14:cfRule type="expression" priority="135" id="{50D13048-4DEE-4D0B-B074-90DDE4C729F5}">
            <xm:f>'1.5 Universal Data'!$C$8&lt;$AJ$7</xm:f>
            <x14:dxf>
              <fill>
                <patternFill patternType="lightUp">
                  <bgColor theme="0"/>
                </patternFill>
              </fill>
            </x14:dxf>
          </x14:cfRule>
          <xm:sqref>AJ14:AJ16</xm:sqref>
        </x14:conditionalFormatting>
        <x14:conditionalFormatting xmlns:xm="http://schemas.microsoft.com/office/excel/2006/main">
          <x14:cfRule type="expression" priority="134" id="{4BB20C36-0B3D-458A-96F3-B3E3B8C4CA72}">
            <xm:f>'1.5 Universal Data'!$C$8&lt;$AE$7</xm:f>
            <x14:dxf>
              <fill>
                <patternFill patternType="lightUp">
                  <bgColor theme="0"/>
                </patternFill>
              </fill>
            </x14:dxf>
          </x14:cfRule>
          <xm:sqref>AE20</xm:sqref>
        </x14:conditionalFormatting>
        <x14:conditionalFormatting xmlns:xm="http://schemas.microsoft.com/office/excel/2006/main">
          <x14:cfRule type="expression" priority="133" id="{80628503-5F63-418B-BCC0-12CFBF73484F}">
            <xm:f>'1.5 Universal Data'!$C$8&lt;$AF$7</xm:f>
            <x14:dxf>
              <fill>
                <patternFill patternType="lightUp">
                  <bgColor theme="0"/>
                </patternFill>
              </fill>
            </x14:dxf>
          </x14:cfRule>
          <xm:sqref>AF20</xm:sqref>
        </x14:conditionalFormatting>
        <x14:conditionalFormatting xmlns:xm="http://schemas.microsoft.com/office/excel/2006/main">
          <x14:cfRule type="expression" priority="132" id="{A896F11C-3172-4E52-A15F-EA1867C1A639}">
            <xm:f>'1.5 Universal Data'!$C$8&lt;$AG$7</xm:f>
            <x14:dxf>
              <fill>
                <patternFill patternType="lightUp">
                  <bgColor theme="0"/>
                </patternFill>
              </fill>
            </x14:dxf>
          </x14:cfRule>
          <xm:sqref>AG20</xm:sqref>
        </x14:conditionalFormatting>
        <x14:conditionalFormatting xmlns:xm="http://schemas.microsoft.com/office/excel/2006/main">
          <x14:cfRule type="expression" priority="131" id="{4F0FA89D-6A5E-4D47-8DDF-B4F4F7509976}">
            <xm:f>'1.5 Universal Data'!$C$8&lt;$AH$7</xm:f>
            <x14:dxf>
              <fill>
                <patternFill patternType="lightUp">
                  <bgColor theme="0"/>
                </patternFill>
              </fill>
            </x14:dxf>
          </x14:cfRule>
          <xm:sqref>AH20</xm:sqref>
        </x14:conditionalFormatting>
        <x14:conditionalFormatting xmlns:xm="http://schemas.microsoft.com/office/excel/2006/main">
          <x14:cfRule type="expression" priority="130" id="{3C7FF895-7D7C-43B0-AFEF-4AD3DF385BCC}">
            <xm:f>'1.5 Universal Data'!$C$8&lt;$AI$7</xm:f>
            <x14:dxf>
              <fill>
                <patternFill patternType="lightUp">
                  <bgColor theme="0"/>
                </patternFill>
              </fill>
            </x14:dxf>
          </x14:cfRule>
          <xm:sqref>AI20</xm:sqref>
        </x14:conditionalFormatting>
        <x14:conditionalFormatting xmlns:xm="http://schemas.microsoft.com/office/excel/2006/main">
          <x14:cfRule type="expression" priority="129" id="{3DE7EAFB-1837-4CF9-9CDE-677A623D6CEF}">
            <xm:f>'1.5 Universal Data'!$C$8&lt;$AJ$7</xm:f>
            <x14:dxf>
              <fill>
                <patternFill patternType="lightUp">
                  <bgColor theme="0"/>
                </patternFill>
              </fill>
            </x14:dxf>
          </x14:cfRule>
          <xm:sqref>AJ20</xm:sqref>
        </x14:conditionalFormatting>
        <x14:conditionalFormatting xmlns:xm="http://schemas.microsoft.com/office/excel/2006/main">
          <x14:cfRule type="expression" priority="128" id="{3C24830C-2FD9-4093-9B1C-453B1040B03C}">
            <xm:f>'1.5 Universal Data'!$C$8&lt;$AE$7</xm:f>
            <x14:dxf>
              <fill>
                <patternFill patternType="lightUp">
                  <bgColor theme="0"/>
                </patternFill>
              </fill>
            </x14:dxf>
          </x14:cfRule>
          <xm:sqref>AE21:AE23</xm:sqref>
        </x14:conditionalFormatting>
        <x14:conditionalFormatting xmlns:xm="http://schemas.microsoft.com/office/excel/2006/main">
          <x14:cfRule type="expression" priority="127" id="{78E7560E-D329-4D47-AE6F-1980962BB510}">
            <xm:f>'1.5 Universal Data'!$C$8&lt;$AF$7</xm:f>
            <x14:dxf>
              <fill>
                <patternFill patternType="lightUp">
                  <bgColor theme="0"/>
                </patternFill>
              </fill>
            </x14:dxf>
          </x14:cfRule>
          <xm:sqref>AF21:AF23</xm:sqref>
        </x14:conditionalFormatting>
        <x14:conditionalFormatting xmlns:xm="http://schemas.microsoft.com/office/excel/2006/main">
          <x14:cfRule type="expression" priority="126" id="{3160AB6C-4FE8-4214-B502-3E70A511A313}">
            <xm:f>'1.5 Universal Data'!$C$8&lt;$AG$7</xm:f>
            <x14:dxf>
              <fill>
                <patternFill patternType="lightUp">
                  <bgColor theme="0"/>
                </patternFill>
              </fill>
            </x14:dxf>
          </x14:cfRule>
          <xm:sqref>AG21:AG23</xm:sqref>
        </x14:conditionalFormatting>
        <x14:conditionalFormatting xmlns:xm="http://schemas.microsoft.com/office/excel/2006/main">
          <x14:cfRule type="expression" priority="125" id="{F1CE6445-2244-4A57-95A1-C67CEF6F1C7B}">
            <xm:f>'1.5 Universal Data'!$C$8&lt;$AH$7</xm:f>
            <x14:dxf>
              <fill>
                <patternFill patternType="lightUp">
                  <bgColor theme="0"/>
                </patternFill>
              </fill>
            </x14:dxf>
          </x14:cfRule>
          <xm:sqref>AH21:AH23</xm:sqref>
        </x14:conditionalFormatting>
        <x14:conditionalFormatting xmlns:xm="http://schemas.microsoft.com/office/excel/2006/main">
          <x14:cfRule type="expression" priority="124" id="{2BB3BBE6-4F9A-4523-80D4-50FDFBA1C3D5}">
            <xm:f>'1.5 Universal Data'!$C$8&lt;$AI$7</xm:f>
            <x14:dxf>
              <fill>
                <patternFill patternType="lightUp">
                  <bgColor theme="0"/>
                </patternFill>
              </fill>
            </x14:dxf>
          </x14:cfRule>
          <xm:sqref>AI21:AI23</xm:sqref>
        </x14:conditionalFormatting>
        <x14:conditionalFormatting xmlns:xm="http://schemas.microsoft.com/office/excel/2006/main">
          <x14:cfRule type="expression" priority="123" id="{247A85DC-CC2A-476E-B03F-35E18160A411}">
            <xm:f>'1.5 Universal Data'!$C$8&lt;$AJ$7</xm:f>
            <x14:dxf>
              <fill>
                <patternFill patternType="lightUp">
                  <bgColor theme="0"/>
                </patternFill>
              </fill>
            </x14:dxf>
          </x14:cfRule>
          <xm:sqref>AJ21:AJ23</xm:sqref>
        </x14:conditionalFormatting>
        <x14:conditionalFormatting xmlns:xm="http://schemas.microsoft.com/office/excel/2006/main">
          <x14:cfRule type="expression" priority="122" id="{E746FA0E-9677-4632-9BA4-0762343282D3}">
            <xm:f>'1.5 Universal Data'!$C$8&lt;$AE$7</xm:f>
            <x14:dxf>
              <fill>
                <patternFill patternType="lightUp">
                  <bgColor theme="0"/>
                </patternFill>
              </fill>
            </x14:dxf>
          </x14:cfRule>
          <xm:sqref>AE27:AE33</xm:sqref>
        </x14:conditionalFormatting>
        <x14:conditionalFormatting xmlns:xm="http://schemas.microsoft.com/office/excel/2006/main">
          <x14:cfRule type="expression" priority="121" id="{90219D1C-3E66-4490-8D4D-5DA2D59A8F60}">
            <xm:f>'1.5 Universal Data'!$C$8&lt;$AF$7</xm:f>
            <x14:dxf>
              <fill>
                <patternFill patternType="lightUp">
                  <bgColor theme="0"/>
                </patternFill>
              </fill>
            </x14:dxf>
          </x14:cfRule>
          <xm:sqref>AF27:AF33</xm:sqref>
        </x14:conditionalFormatting>
        <x14:conditionalFormatting xmlns:xm="http://schemas.microsoft.com/office/excel/2006/main">
          <x14:cfRule type="expression" priority="120" id="{218453D1-0D9E-46F8-B9FF-F7A24C3A7C4A}">
            <xm:f>'1.5 Universal Data'!$C$8&lt;$AG$7</xm:f>
            <x14:dxf>
              <fill>
                <patternFill patternType="lightUp">
                  <bgColor theme="0"/>
                </patternFill>
              </fill>
            </x14:dxf>
          </x14:cfRule>
          <xm:sqref>AG27:AG33</xm:sqref>
        </x14:conditionalFormatting>
        <x14:conditionalFormatting xmlns:xm="http://schemas.microsoft.com/office/excel/2006/main">
          <x14:cfRule type="expression" priority="119" id="{C1FF9224-78E6-4391-B67D-D715227AC6F3}">
            <xm:f>'1.5 Universal Data'!$C$8&lt;$AH$7</xm:f>
            <x14:dxf>
              <fill>
                <patternFill patternType="lightUp">
                  <bgColor theme="0"/>
                </patternFill>
              </fill>
            </x14:dxf>
          </x14:cfRule>
          <xm:sqref>AH27:AH33</xm:sqref>
        </x14:conditionalFormatting>
        <x14:conditionalFormatting xmlns:xm="http://schemas.microsoft.com/office/excel/2006/main">
          <x14:cfRule type="expression" priority="118" id="{354D7209-44D0-4306-97E5-857C1E2EA1A1}">
            <xm:f>'1.5 Universal Data'!$C$8&lt;$AI$7</xm:f>
            <x14:dxf>
              <fill>
                <patternFill patternType="lightUp">
                  <bgColor theme="0"/>
                </patternFill>
              </fill>
            </x14:dxf>
          </x14:cfRule>
          <xm:sqref>AI27:AI33</xm:sqref>
        </x14:conditionalFormatting>
        <x14:conditionalFormatting xmlns:xm="http://schemas.microsoft.com/office/excel/2006/main">
          <x14:cfRule type="expression" priority="116" id="{137D1323-D941-4259-95F1-3CC317C2CAFF}">
            <xm:f>'1.5 Universal Data'!$C$8&lt;$AE$7</xm:f>
            <x14:dxf>
              <fill>
                <patternFill patternType="lightUp">
                  <bgColor theme="0"/>
                </patternFill>
              </fill>
            </x14:dxf>
          </x14:cfRule>
          <xm:sqref>AE34:AE36</xm:sqref>
        </x14:conditionalFormatting>
        <x14:conditionalFormatting xmlns:xm="http://schemas.microsoft.com/office/excel/2006/main">
          <x14:cfRule type="expression" priority="115" id="{6D92DE1B-D5DC-4291-AA87-D7915616FA58}">
            <xm:f>'1.5 Universal Data'!$C$8&lt;$AF$7</xm:f>
            <x14:dxf>
              <fill>
                <patternFill patternType="lightUp">
                  <bgColor theme="0"/>
                </patternFill>
              </fill>
            </x14:dxf>
          </x14:cfRule>
          <xm:sqref>AF34:AF36</xm:sqref>
        </x14:conditionalFormatting>
        <x14:conditionalFormatting xmlns:xm="http://schemas.microsoft.com/office/excel/2006/main">
          <x14:cfRule type="expression" priority="114" id="{86188CFC-0D64-41F0-B8B9-07BDA4B3B92C}">
            <xm:f>'1.5 Universal Data'!$C$8&lt;$AG$7</xm:f>
            <x14:dxf>
              <fill>
                <patternFill patternType="lightUp">
                  <bgColor theme="0"/>
                </patternFill>
              </fill>
            </x14:dxf>
          </x14:cfRule>
          <xm:sqref>AG34:AG36</xm:sqref>
        </x14:conditionalFormatting>
        <x14:conditionalFormatting xmlns:xm="http://schemas.microsoft.com/office/excel/2006/main">
          <x14:cfRule type="expression" priority="113" id="{2C9BDC9D-70C8-4C0F-9B21-43055CAEDA75}">
            <xm:f>'1.5 Universal Data'!$C$8&lt;$AH$7</xm:f>
            <x14:dxf>
              <fill>
                <patternFill patternType="lightUp">
                  <bgColor theme="0"/>
                </patternFill>
              </fill>
            </x14:dxf>
          </x14:cfRule>
          <xm:sqref>AH34:AH36</xm:sqref>
        </x14:conditionalFormatting>
        <x14:conditionalFormatting xmlns:xm="http://schemas.microsoft.com/office/excel/2006/main">
          <x14:cfRule type="expression" priority="112" id="{F03A7424-80A5-4525-8FD1-011C079372F0}">
            <xm:f>'1.5 Universal Data'!$C$8&lt;$AI$7</xm:f>
            <x14:dxf>
              <fill>
                <patternFill patternType="lightUp">
                  <bgColor theme="0"/>
                </patternFill>
              </fill>
            </x14:dxf>
          </x14:cfRule>
          <xm:sqref>AI34:AI36</xm:sqref>
        </x14:conditionalFormatting>
        <x14:conditionalFormatting xmlns:xm="http://schemas.microsoft.com/office/excel/2006/main">
          <x14:cfRule type="expression" priority="110" id="{C9042BAC-893C-4986-86FF-13E4585DCDE9}">
            <xm:f>'1.5 Universal Data'!$C$8&lt;$AE$7</xm:f>
            <x14:dxf>
              <fill>
                <patternFill patternType="lightUp">
                  <bgColor theme="0"/>
                </patternFill>
              </fill>
            </x14:dxf>
          </x14:cfRule>
          <xm:sqref>AE40</xm:sqref>
        </x14:conditionalFormatting>
        <x14:conditionalFormatting xmlns:xm="http://schemas.microsoft.com/office/excel/2006/main">
          <x14:cfRule type="expression" priority="109" id="{7D3EA750-099F-450F-BFC2-CE0526317F3C}">
            <xm:f>'1.5 Universal Data'!$C$8&lt;$AF$7</xm:f>
            <x14:dxf>
              <fill>
                <patternFill patternType="lightUp">
                  <bgColor theme="0"/>
                </patternFill>
              </fill>
            </x14:dxf>
          </x14:cfRule>
          <xm:sqref>AF40</xm:sqref>
        </x14:conditionalFormatting>
        <x14:conditionalFormatting xmlns:xm="http://schemas.microsoft.com/office/excel/2006/main">
          <x14:cfRule type="expression" priority="108" id="{74EBE7DB-F7C2-4772-A5A6-645E6B4527CC}">
            <xm:f>'1.5 Universal Data'!$C$8&lt;$AG$7</xm:f>
            <x14:dxf>
              <fill>
                <patternFill patternType="lightUp">
                  <bgColor theme="0"/>
                </patternFill>
              </fill>
            </x14:dxf>
          </x14:cfRule>
          <xm:sqref>AG40</xm:sqref>
        </x14:conditionalFormatting>
        <x14:conditionalFormatting xmlns:xm="http://schemas.microsoft.com/office/excel/2006/main">
          <x14:cfRule type="expression" priority="107" id="{638456EB-879F-49DD-B770-0C16D8DABA02}">
            <xm:f>'1.5 Universal Data'!$C$8&lt;$AH$7</xm:f>
            <x14:dxf>
              <fill>
                <patternFill patternType="lightUp">
                  <bgColor theme="0"/>
                </patternFill>
              </fill>
            </x14:dxf>
          </x14:cfRule>
          <xm:sqref>AH40</xm:sqref>
        </x14:conditionalFormatting>
        <x14:conditionalFormatting xmlns:xm="http://schemas.microsoft.com/office/excel/2006/main">
          <x14:cfRule type="expression" priority="106" id="{EA522345-38B0-44C3-A3C0-DF23ED7B5287}">
            <xm:f>'1.5 Universal Data'!$C$8&lt;$AI$7</xm:f>
            <x14:dxf>
              <fill>
                <patternFill patternType="lightUp">
                  <bgColor theme="0"/>
                </patternFill>
              </fill>
            </x14:dxf>
          </x14:cfRule>
          <xm:sqref>AI40</xm:sqref>
        </x14:conditionalFormatting>
        <x14:conditionalFormatting xmlns:xm="http://schemas.microsoft.com/office/excel/2006/main">
          <x14:cfRule type="expression" priority="104" id="{1281E5BB-8E3A-4861-9662-C3CD5694850A}">
            <xm:f>'1.5 Universal Data'!$C$8&lt;$AE$7</xm:f>
            <x14:dxf>
              <fill>
                <patternFill patternType="lightUp">
                  <bgColor theme="0"/>
                </patternFill>
              </fill>
            </x14:dxf>
          </x14:cfRule>
          <xm:sqref>AE41:AE43</xm:sqref>
        </x14:conditionalFormatting>
        <x14:conditionalFormatting xmlns:xm="http://schemas.microsoft.com/office/excel/2006/main">
          <x14:cfRule type="expression" priority="103" id="{7D286F52-EBB0-4C3C-BADD-48BD7CFA7042}">
            <xm:f>'1.5 Universal Data'!$C$8&lt;$AF$7</xm:f>
            <x14:dxf>
              <fill>
                <patternFill patternType="lightUp">
                  <bgColor theme="0"/>
                </patternFill>
              </fill>
            </x14:dxf>
          </x14:cfRule>
          <xm:sqref>AF41:AF43</xm:sqref>
        </x14:conditionalFormatting>
        <x14:conditionalFormatting xmlns:xm="http://schemas.microsoft.com/office/excel/2006/main">
          <x14:cfRule type="expression" priority="102" id="{465C052A-2DA7-4AD6-A673-C177D7D91E7C}">
            <xm:f>'1.5 Universal Data'!$C$8&lt;$AG$7</xm:f>
            <x14:dxf>
              <fill>
                <patternFill patternType="lightUp">
                  <bgColor theme="0"/>
                </patternFill>
              </fill>
            </x14:dxf>
          </x14:cfRule>
          <xm:sqref>AG41:AG43</xm:sqref>
        </x14:conditionalFormatting>
        <x14:conditionalFormatting xmlns:xm="http://schemas.microsoft.com/office/excel/2006/main">
          <x14:cfRule type="expression" priority="101" id="{D3DC05BB-50D9-4E40-A562-B0B29465F8A1}">
            <xm:f>'1.5 Universal Data'!$C$8&lt;$AH$7</xm:f>
            <x14:dxf>
              <fill>
                <patternFill patternType="lightUp">
                  <bgColor theme="0"/>
                </patternFill>
              </fill>
            </x14:dxf>
          </x14:cfRule>
          <xm:sqref>AH41:AH43</xm:sqref>
        </x14:conditionalFormatting>
        <x14:conditionalFormatting xmlns:xm="http://schemas.microsoft.com/office/excel/2006/main">
          <x14:cfRule type="expression" priority="100" id="{8D961EBD-17A1-463A-9701-4743A150DE95}">
            <xm:f>'1.5 Universal Data'!$C$8&lt;$AI$7</xm:f>
            <x14:dxf>
              <fill>
                <patternFill patternType="lightUp">
                  <bgColor theme="0"/>
                </patternFill>
              </fill>
            </x14:dxf>
          </x14:cfRule>
          <xm:sqref>AI41:AI43</xm:sqref>
        </x14:conditionalFormatting>
        <x14:conditionalFormatting xmlns:xm="http://schemas.microsoft.com/office/excel/2006/main">
          <x14:cfRule type="expression" priority="98" id="{4C25FF5C-B984-433A-B6AD-E68F082ECE01}">
            <xm:f>'1.5 Universal Data'!$C$8&lt;$AE$7</xm:f>
            <x14:dxf>
              <fill>
                <patternFill patternType="lightUp">
                  <bgColor theme="0"/>
                </patternFill>
              </fill>
            </x14:dxf>
          </x14:cfRule>
          <xm:sqref>AE52</xm:sqref>
        </x14:conditionalFormatting>
        <x14:conditionalFormatting xmlns:xm="http://schemas.microsoft.com/office/excel/2006/main">
          <x14:cfRule type="expression" priority="97" id="{7DA29BE3-0564-497A-885B-2951F3D38FE4}">
            <xm:f>'1.5 Universal Data'!$C$8&lt;$AF$7</xm:f>
            <x14:dxf>
              <fill>
                <patternFill patternType="lightUp">
                  <bgColor theme="0"/>
                </patternFill>
              </fill>
            </x14:dxf>
          </x14:cfRule>
          <xm:sqref>AF52</xm:sqref>
        </x14:conditionalFormatting>
        <x14:conditionalFormatting xmlns:xm="http://schemas.microsoft.com/office/excel/2006/main">
          <x14:cfRule type="expression" priority="96" id="{2948422F-94CF-4B44-AE19-D8001611480F}">
            <xm:f>'1.5 Universal Data'!$C$8&lt;$AG$7</xm:f>
            <x14:dxf>
              <fill>
                <patternFill patternType="lightUp">
                  <bgColor theme="0"/>
                </patternFill>
              </fill>
            </x14:dxf>
          </x14:cfRule>
          <xm:sqref>AG52</xm:sqref>
        </x14:conditionalFormatting>
        <x14:conditionalFormatting xmlns:xm="http://schemas.microsoft.com/office/excel/2006/main">
          <x14:cfRule type="expression" priority="95" id="{FD6BF8E0-834C-47B9-9CF3-C5A80DAA7644}">
            <xm:f>'1.5 Universal Data'!$C$8&lt;$AH$7</xm:f>
            <x14:dxf>
              <fill>
                <patternFill patternType="lightUp">
                  <bgColor theme="0"/>
                </patternFill>
              </fill>
            </x14:dxf>
          </x14:cfRule>
          <xm:sqref>AH52</xm:sqref>
        </x14:conditionalFormatting>
        <x14:conditionalFormatting xmlns:xm="http://schemas.microsoft.com/office/excel/2006/main">
          <x14:cfRule type="expression" priority="94" id="{C2154CF7-2202-48BE-8656-CDEDD50C44B5}">
            <xm:f>'1.5 Universal Data'!$C$8&lt;$AI$7</xm:f>
            <x14:dxf>
              <fill>
                <patternFill patternType="lightUp">
                  <bgColor theme="0"/>
                </patternFill>
              </fill>
            </x14:dxf>
          </x14:cfRule>
          <xm:sqref>AI52</xm:sqref>
        </x14:conditionalFormatting>
        <x14:conditionalFormatting xmlns:xm="http://schemas.microsoft.com/office/excel/2006/main">
          <x14:cfRule type="expression" priority="92" id="{1F948567-2548-43FD-A5D5-EEA4054DE641}">
            <xm:f>'1.5 Universal Data'!$C$8&lt;$AE$7</xm:f>
            <x14:dxf>
              <fill>
                <patternFill patternType="lightUp">
                  <bgColor theme="0"/>
                </patternFill>
              </fill>
            </x14:dxf>
          </x14:cfRule>
          <xm:sqref>AE53:AE59</xm:sqref>
        </x14:conditionalFormatting>
        <x14:conditionalFormatting xmlns:xm="http://schemas.microsoft.com/office/excel/2006/main">
          <x14:cfRule type="expression" priority="91" id="{AEC307C8-F698-45E5-A234-AD7873E8510C}">
            <xm:f>'1.5 Universal Data'!$C$8&lt;$AF$7</xm:f>
            <x14:dxf>
              <fill>
                <patternFill patternType="lightUp">
                  <bgColor theme="0"/>
                </patternFill>
              </fill>
            </x14:dxf>
          </x14:cfRule>
          <xm:sqref>AF53:AF59</xm:sqref>
        </x14:conditionalFormatting>
        <x14:conditionalFormatting xmlns:xm="http://schemas.microsoft.com/office/excel/2006/main">
          <x14:cfRule type="expression" priority="90" id="{1FAC6723-E42F-4B96-AD1D-EE0803B133A2}">
            <xm:f>'1.5 Universal Data'!$C$8&lt;$AG$7</xm:f>
            <x14:dxf>
              <fill>
                <patternFill patternType="lightUp">
                  <bgColor theme="0"/>
                </patternFill>
              </fill>
            </x14:dxf>
          </x14:cfRule>
          <xm:sqref>AG53:AG59</xm:sqref>
        </x14:conditionalFormatting>
        <x14:conditionalFormatting xmlns:xm="http://schemas.microsoft.com/office/excel/2006/main">
          <x14:cfRule type="expression" priority="89" id="{D8C792C8-B139-4160-A962-F745D2C2B6F4}">
            <xm:f>'1.5 Universal Data'!$C$8&lt;$AH$7</xm:f>
            <x14:dxf>
              <fill>
                <patternFill patternType="lightUp">
                  <bgColor theme="0"/>
                </patternFill>
              </fill>
            </x14:dxf>
          </x14:cfRule>
          <xm:sqref>AH53:AH59</xm:sqref>
        </x14:conditionalFormatting>
        <x14:conditionalFormatting xmlns:xm="http://schemas.microsoft.com/office/excel/2006/main">
          <x14:cfRule type="expression" priority="88" id="{3BD7D243-60BB-4659-9882-1D54B104013A}">
            <xm:f>'1.5 Universal Data'!$C$8&lt;$AI$7</xm:f>
            <x14:dxf>
              <fill>
                <patternFill patternType="lightUp">
                  <bgColor theme="0"/>
                </patternFill>
              </fill>
            </x14:dxf>
          </x14:cfRule>
          <xm:sqref>AI53:AI59</xm:sqref>
        </x14:conditionalFormatting>
        <x14:conditionalFormatting xmlns:xm="http://schemas.microsoft.com/office/excel/2006/main">
          <x14:cfRule type="expression" priority="86" id="{F5B04174-216D-4FD3-B955-DEF6E9BD5BC0}">
            <xm:f>'1.5 Universal Data'!$C$8&lt;$AE$7</xm:f>
            <x14:dxf>
              <fill>
                <patternFill patternType="lightUp">
                  <bgColor theme="0"/>
                </patternFill>
              </fill>
            </x14:dxf>
          </x14:cfRule>
          <xm:sqref>AE90</xm:sqref>
        </x14:conditionalFormatting>
        <x14:conditionalFormatting xmlns:xm="http://schemas.microsoft.com/office/excel/2006/main">
          <x14:cfRule type="expression" priority="85" id="{04BEA6F4-8561-4465-85C9-31501819AF6A}">
            <xm:f>'1.5 Universal Data'!$C$8&lt;$AF$7</xm:f>
            <x14:dxf>
              <fill>
                <patternFill patternType="lightUp">
                  <bgColor theme="0"/>
                </patternFill>
              </fill>
            </x14:dxf>
          </x14:cfRule>
          <xm:sqref>AF90</xm:sqref>
        </x14:conditionalFormatting>
        <x14:conditionalFormatting xmlns:xm="http://schemas.microsoft.com/office/excel/2006/main">
          <x14:cfRule type="expression" priority="84" id="{0FE30BF6-0F62-47A2-A433-A0FCB308CC4D}">
            <xm:f>'1.5 Universal Data'!$C$8&lt;$AG$7</xm:f>
            <x14:dxf>
              <fill>
                <patternFill patternType="lightUp">
                  <bgColor theme="0"/>
                </patternFill>
              </fill>
            </x14:dxf>
          </x14:cfRule>
          <xm:sqref>AG90</xm:sqref>
        </x14:conditionalFormatting>
        <x14:conditionalFormatting xmlns:xm="http://schemas.microsoft.com/office/excel/2006/main">
          <x14:cfRule type="expression" priority="83" id="{C47E9FF1-0757-4684-B1FE-4A64FF6D01D4}">
            <xm:f>'1.5 Universal Data'!$C$8&lt;$AH$7</xm:f>
            <x14:dxf>
              <fill>
                <patternFill patternType="lightUp">
                  <bgColor theme="0"/>
                </patternFill>
              </fill>
            </x14:dxf>
          </x14:cfRule>
          <xm:sqref>AH90</xm:sqref>
        </x14:conditionalFormatting>
        <x14:conditionalFormatting xmlns:xm="http://schemas.microsoft.com/office/excel/2006/main">
          <x14:cfRule type="expression" priority="82" id="{7E7A3EF2-9478-4AD0-8726-BF3304C5867C}">
            <xm:f>'1.5 Universal Data'!$C$8&lt;$AI$7</xm:f>
            <x14:dxf>
              <fill>
                <patternFill patternType="lightUp">
                  <bgColor theme="0"/>
                </patternFill>
              </fill>
            </x14:dxf>
          </x14:cfRule>
          <xm:sqref>AI90</xm:sqref>
        </x14:conditionalFormatting>
        <x14:conditionalFormatting xmlns:xm="http://schemas.microsoft.com/office/excel/2006/main">
          <x14:cfRule type="expression" priority="80" id="{FA6B4DBC-D159-4073-88C8-1CE0B05BA755}">
            <xm:f>'1.5 Universal Data'!$C$8&lt;$AE$7</xm:f>
            <x14:dxf>
              <fill>
                <patternFill patternType="lightUp">
                  <bgColor theme="0"/>
                </patternFill>
              </fill>
            </x14:dxf>
          </x14:cfRule>
          <xm:sqref>AE91:AE104</xm:sqref>
        </x14:conditionalFormatting>
        <x14:conditionalFormatting xmlns:xm="http://schemas.microsoft.com/office/excel/2006/main">
          <x14:cfRule type="expression" priority="79" id="{D8BE92A6-DAAB-4E58-B044-E936E1C71D77}">
            <xm:f>'1.5 Universal Data'!$C$8&lt;$AF$7</xm:f>
            <x14:dxf>
              <fill>
                <patternFill patternType="lightUp">
                  <bgColor theme="0"/>
                </patternFill>
              </fill>
            </x14:dxf>
          </x14:cfRule>
          <xm:sqref>AF91:AF104</xm:sqref>
        </x14:conditionalFormatting>
        <x14:conditionalFormatting xmlns:xm="http://schemas.microsoft.com/office/excel/2006/main">
          <x14:cfRule type="expression" priority="78" id="{6F41080C-BFCE-4C1E-BA22-0C164CE5DEC3}">
            <xm:f>'1.5 Universal Data'!$C$8&lt;$AG$7</xm:f>
            <x14:dxf>
              <fill>
                <patternFill patternType="lightUp">
                  <bgColor theme="0"/>
                </patternFill>
              </fill>
            </x14:dxf>
          </x14:cfRule>
          <xm:sqref>AG91:AG104</xm:sqref>
        </x14:conditionalFormatting>
        <x14:conditionalFormatting xmlns:xm="http://schemas.microsoft.com/office/excel/2006/main">
          <x14:cfRule type="expression" priority="77" id="{D28D233B-2EBF-40DB-8F76-E014260C4B98}">
            <xm:f>'1.5 Universal Data'!$C$8&lt;$AH$7</xm:f>
            <x14:dxf>
              <fill>
                <patternFill patternType="lightUp">
                  <bgColor theme="0"/>
                </patternFill>
              </fill>
            </x14:dxf>
          </x14:cfRule>
          <xm:sqref>AH91:AH104</xm:sqref>
        </x14:conditionalFormatting>
        <x14:conditionalFormatting xmlns:xm="http://schemas.microsoft.com/office/excel/2006/main">
          <x14:cfRule type="expression" priority="76" id="{E6C658CB-522D-4529-B782-175F28BF4091}">
            <xm:f>'1.5 Universal Data'!$C$8&lt;$AI$7</xm:f>
            <x14:dxf>
              <fill>
                <patternFill patternType="lightUp">
                  <bgColor theme="0"/>
                </patternFill>
              </fill>
            </x14:dxf>
          </x14:cfRule>
          <xm:sqref>AI91:AI104</xm:sqref>
        </x14:conditionalFormatting>
        <x14:conditionalFormatting xmlns:xm="http://schemas.microsoft.com/office/excel/2006/main">
          <x14:cfRule type="expression" priority="74" id="{B8E203F2-55FE-4DA4-B43F-D64FE6C604FB}">
            <xm:f>'1.5 Universal Data'!$C$8&lt;$AE$7</xm:f>
            <x14:dxf>
              <fill>
                <patternFill patternType="lightUp">
                  <bgColor theme="0"/>
                </patternFill>
              </fill>
            </x14:dxf>
          </x14:cfRule>
          <xm:sqref>AE124:AE130</xm:sqref>
        </x14:conditionalFormatting>
        <x14:conditionalFormatting xmlns:xm="http://schemas.microsoft.com/office/excel/2006/main">
          <x14:cfRule type="expression" priority="73" id="{300D9189-7BFC-450C-967E-8778015D45E8}">
            <xm:f>'1.5 Universal Data'!$C$8&lt;$AF$7</xm:f>
            <x14:dxf>
              <fill>
                <patternFill patternType="lightUp">
                  <bgColor theme="0"/>
                </patternFill>
              </fill>
            </x14:dxf>
          </x14:cfRule>
          <xm:sqref>AF124:AF130</xm:sqref>
        </x14:conditionalFormatting>
        <x14:conditionalFormatting xmlns:xm="http://schemas.microsoft.com/office/excel/2006/main">
          <x14:cfRule type="expression" priority="72" id="{48034EFA-6106-4A96-8C52-6CD831173A20}">
            <xm:f>'1.5 Universal Data'!$C$8&lt;$AG$7</xm:f>
            <x14:dxf>
              <fill>
                <patternFill patternType="lightUp">
                  <bgColor theme="0"/>
                </patternFill>
              </fill>
            </x14:dxf>
          </x14:cfRule>
          <xm:sqref>AG124:AG130</xm:sqref>
        </x14:conditionalFormatting>
        <x14:conditionalFormatting xmlns:xm="http://schemas.microsoft.com/office/excel/2006/main">
          <x14:cfRule type="expression" priority="71" id="{F8F3940A-56BD-47BA-BFF7-E11615E2B524}">
            <xm:f>'1.5 Universal Data'!$C$8&lt;$AH$7</xm:f>
            <x14:dxf>
              <fill>
                <patternFill patternType="lightUp">
                  <bgColor theme="0"/>
                </patternFill>
              </fill>
            </x14:dxf>
          </x14:cfRule>
          <xm:sqref>AH124:AH130</xm:sqref>
        </x14:conditionalFormatting>
        <x14:conditionalFormatting xmlns:xm="http://schemas.microsoft.com/office/excel/2006/main">
          <x14:cfRule type="expression" priority="70" id="{26F2B6F9-1A26-4FB6-BA42-D01622D74156}">
            <xm:f>'1.5 Universal Data'!$C$8&lt;$AI$7</xm:f>
            <x14:dxf>
              <fill>
                <patternFill patternType="lightUp">
                  <bgColor theme="0"/>
                </patternFill>
              </fill>
            </x14:dxf>
          </x14:cfRule>
          <xm:sqref>AI124:AI130</xm:sqref>
        </x14:conditionalFormatting>
        <x14:conditionalFormatting xmlns:xm="http://schemas.microsoft.com/office/excel/2006/main">
          <x14:cfRule type="expression" priority="69" id="{5903594D-FA54-4E67-9AEB-5399A3B725F4}">
            <xm:f>'1.5 Universal Data'!$C$8&lt;$AJ$7</xm:f>
            <x14:dxf>
              <fill>
                <patternFill patternType="lightUp">
                  <bgColor theme="0"/>
                </patternFill>
              </fill>
            </x14:dxf>
          </x14:cfRule>
          <xm:sqref>AJ124:AJ130</xm:sqref>
        </x14:conditionalFormatting>
        <x14:conditionalFormatting xmlns:xm="http://schemas.microsoft.com/office/excel/2006/main">
          <x14:cfRule type="expression" priority="68" id="{275C979F-E96E-49B5-9537-D85485050EB8}">
            <xm:f>'1.5 Universal Data'!$C$8&lt;$AE$7</xm:f>
            <x14:dxf>
              <fill>
                <patternFill patternType="lightUp">
                  <bgColor theme="0"/>
                </patternFill>
              </fill>
            </x14:dxf>
          </x14:cfRule>
          <xm:sqref>AE131:AE133</xm:sqref>
        </x14:conditionalFormatting>
        <x14:conditionalFormatting xmlns:xm="http://schemas.microsoft.com/office/excel/2006/main">
          <x14:cfRule type="expression" priority="67" id="{4D87CBEB-D06F-4B98-A457-1BADF82DE79E}">
            <xm:f>'1.5 Universal Data'!$C$8&lt;$AF$7</xm:f>
            <x14:dxf>
              <fill>
                <patternFill patternType="lightUp">
                  <bgColor theme="0"/>
                </patternFill>
              </fill>
            </x14:dxf>
          </x14:cfRule>
          <xm:sqref>AF131:AF133</xm:sqref>
        </x14:conditionalFormatting>
        <x14:conditionalFormatting xmlns:xm="http://schemas.microsoft.com/office/excel/2006/main">
          <x14:cfRule type="expression" priority="66" id="{1919F167-29DB-4A64-A736-01A178B81276}">
            <xm:f>'1.5 Universal Data'!$C$8&lt;$AG$7</xm:f>
            <x14:dxf>
              <fill>
                <patternFill patternType="lightUp">
                  <bgColor theme="0"/>
                </patternFill>
              </fill>
            </x14:dxf>
          </x14:cfRule>
          <xm:sqref>AG131:AG133</xm:sqref>
        </x14:conditionalFormatting>
        <x14:conditionalFormatting xmlns:xm="http://schemas.microsoft.com/office/excel/2006/main">
          <x14:cfRule type="expression" priority="65" id="{7163A218-3DEB-4DE8-9438-B7C9F0364B84}">
            <xm:f>'1.5 Universal Data'!$C$8&lt;$AH$7</xm:f>
            <x14:dxf>
              <fill>
                <patternFill patternType="lightUp">
                  <bgColor theme="0"/>
                </patternFill>
              </fill>
            </x14:dxf>
          </x14:cfRule>
          <xm:sqref>AH131:AH133</xm:sqref>
        </x14:conditionalFormatting>
        <x14:conditionalFormatting xmlns:xm="http://schemas.microsoft.com/office/excel/2006/main">
          <x14:cfRule type="expression" priority="64" id="{65FC197F-A924-411D-90E2-D6220127BF84}">
            <xm:f>'1.5 Universal Data'!$C$8&lt;$AI$7</xm:f>
            <x14:dxf>
              <fill>
                <patternFill patternType="lightUp">
                  <bgColor theme="0"/>
                </patternFill>
              </fill>
            </x14:dxf>
          </x14:cfRule>
          <xm:sqref>AI131:AI133</xm:sqref>
        </x14:conditionalFormatting>
        <x14:conditionalFormatting xmlns:xm="http://schemas.microsoft.com/office/excel/2006/main">
          <x14:cfRule type="expression" priority="63" id="{1D2258A3-67C4-4271-914F-AD631D56810B}">
            <xm:f>'1.5 Universal Data'!$C$8&lt;$AJ$7</xm:f>
            <x14:dxf>
              <fill>
                <patternFill patternType="lightUp">
                  <bgColor theme="0"/>
                </patternFill>
              </fill>
            </x14:dxf>
          </x14:cfRule>
          <xm:sqref>AJ131:AJ133</xm:sqref>
        </x14:conditionalFormatting>
        <x14:conditionalFormatting xmlns:xm="http://schemas.microsoft.com/office/excel/2006/main">
          <x14:cfRule type="expression" priority="62" id="{9EC1EC7C-D002-4F1E-B1D7-BB5B076310EB}">
            <xm:f>'1.5 Universal Data'!$C$8&lt;$AE$7</xm:f>
            <x14:dxf>
              <fill>
                <patternFill patternType="lightUp">
                  <bgColor theme="0"/>
                </patternFill>
              </fill>
            </x14:dxf>
          </x14:cfRule>
          <xm:sqref>AE139</xm:sqref>
        </x14:conditionalFormatting>
        <x14:conditionalFormatting xmlns:xm="http://schemas.microsoft.com/office/excel/2006/main">
          <x14:cfRule type="expression" priority="61" id="{F69C5D96-8641-4072-9101-2FF997629167}">
            <xm:f>'1.5 Universal Data'!$C$8&lt;$AF$7</xm:f>
            <x14:dxf>
              <fill>
                <patternFill patternType="lightUp">
                  <bgColor theme="0"/>
                </patternFill>
              </fill>
            </x14:dxf>
          </x14:cfRule>
          <xm:sqref>AF139</xm:sqref>
        </x14:conditionalFormatting>
        <x14:conditionalFormatting xmlns:xm="http://schemas.microsoft.com/office/excel/2006/main">
          <x14:cfRule type="expression" priority="60" id="{41357BAB-1918-4717-8A75-0C86B75F8E5F}">
            <xm:f>'1.5 Universal Data'!$C$8&lt;$AG$7</xm:f>
            <x14:dxf>
              <fill>
                <patternFill patternType="lightUp">
                  <bgColor theme="0"/>
                </patternFill>
              </fill>
            </x14:dxf>
          </x14:cfRule>
          <xm:sqref>AG139</xm:sqref>
        </x14:conditionalFormatting>
        <x14:conditionalFormatting xmlns:xm="http://schemas.microsoft.com/office/excel/2006/main">
          <x14:cfRule type="expression" priority="59" id="{EF466052-39BF-4D0A-9E4A-3E57DA1E934A}">
            <xm:f>'1.5 Universal Data'!$C$8&lt;$AH$7</xm:f>
            <x14:dxf>
              <fill>
                <patternFill patternType="lightUp">
                  <bgColor theme="0"/>
                </patternFill>
              </fill>
            </x14:dxf>
          </x14:cfRule>
          <xm:sqref>AH139</xm:sqref>
        </x14:conditionalFormatting>
        <x14:conditionalFormatting xmlns:xm="http://schemas.microsoft.com/office/excel/2006/main">
          <x14:cfRule type="expression" priority="58" id="{4F9516D7-3187-436C-8A72-43C4C26B4C41}">
            <xm:f>'1.5 Universal Data'!$C$8&lt;$AI$7</xm:f>
            <x14:dxf>
              <fill>
                <patternFill patternType="lightUp">
                  <bgColor theme="0"/>
                </patternFill>
              </fill>
            </x14:dxf>
          </x14:cfRule>
          <xm:sqref>AI139</xm:sqref>
        </x14:conditionalFormatting>
        <x14:conditionalFormatting xmlns:xm="http://schemas.microsoft.com/office/excel/2006/main">
          <x14:cfRule type="expression" priority="57" id="{017FF41B-9948-429D-B343-977C162EC2CF}">
            <xm:f>'1.5 Universal Data'!$C$8&lt;$AJ$7</xm:f>
            <x14:dxf>
              <fill>
                <patternFill patternType="lightUp">
                  <bgColor theme="0"/>
                </patternFill>
              </fill>
            </x14:dxf>
          </x14:cfRule>
          <xm:sqref>AJ139</xm:sqref>
        </x14:conditionalFormatting>
        <x14:conditionalFormatting xmlns:xm="http://schemas.microsoft.com/office/excel/2006/main">
          <x14:cfRule type="expression" priority="56" id="{7B5907AF-5D51-41C7-AEE4-2B3C3C2D8F4D}">
            <xm:f>'1.5 Universal Data'!$C$8&lt;$AE$7</xm:f>
            <x14:dxf>
              <fill>
                <patternFill patternType="lightUp">
                  <bgColor theme="0"/>
                </patternFill>
              </fill>
            </x14:dxf>
          </x14:cfRule>
          <xm:sqref>AE140:AE142</xm:sqref>
        </x14:conditionalFormatting>
        <x14:conditionalFormatting xmlns:xm="http://schemas.microsoft.com/office/excel/2006/main">
          <x14:cfRule type="expression" priority="55" id="{68673E5A-BA52-4EE1-B6A9-C08AD267A15D}">
            <xm:f>'1.5 Universal Data'!$C$8&lt;$AF$7</xm:f>
            <x14:dxf>
              <fill>
                <patternFill patternType="lightUp">
                  <bgColor theme="0"/>
                </patternFill>
              </fill>
            </x14:dxf>
          </x14:cfRule>
          <xm:sqref>AF140:AF142</xm:sqref>
        </x14:conditionalFormatting>
        <x14:conditionalFormatting xmlns:xm="http://schemas.microsoft.com/office/excel/2006/main">
          <x14:cfRule type="expression" priority="54" id="{8C822059-31A3-4FC7-8AB4-55B5F17BD500}">
            <xm:f>'1.5 Universal Data'!$C$8&lt;$AG$7</xm:f>
            <x14:dxf>
              <fill>
                <patternFill patternType="lightUp">
                  <bgColor theme="0"/>
                </patternFill>
              </fill>
            </x14:dxf>
          </x14:cfRule>
          <xm:sqref>AG140:AG142</xm:sqref>
        </x14:conditionalFormatting>
        <x14:conditionalFormatting xmlns:xm="http://schemas.microsoft.com/office/excel/2006/main">
          <x14:cfRule type="expression" priority="53" id="{8D786D79-7597-462F-AD02-CCFDC23AFFF1}">
            <xm:f>'1.5 Universal Data'!$C$8&lt;$AH$7</xm:f>
            <x14:dxf>
              <fill>
                <patternFill patternType="lightUp">
                  <bgColor theme="0"/>
                </patternFill>
              </fill>
            </x14:dxf>
          </x14:cfRule>
          <xm:sqref>AH140:AH142</xm:sqref>
        </x14:conditionalFormatting>
        <x14:conditionalFormatting xmlns:xm="http://schemas.microsoft.com/office/excel/2006/main">
          <x14:cfRule type="expression" priority="52" id="{DB580D17-110D-4D3A-923C-6128B3B7C4EC}">
            <xm:f>'1.5 Universal Data'!$C$8&lt;$AI$7</xm:f>
            <x14:dxf>
              <fill>
                <patternFill patternType="lightUp">
                  <bgColor theme="0"/>
                </patternFill>
              </fill>
            </x14:dxf>
          </x14:cfRule>
          <xm:sqref>AI140:AI142</xm:sqref>
        </x14:conditionalFormatting>
        <x14:conditionalFormatting xmlns:xm="http://schemas.microsoft.com/office/excel/2006/main">
          <x14:cfRule type="expression" priority="51" id="{A217CCEF-3F57-4621-8BCD-0B0A9F5B987C}">
            <xm:f>'1.5 Universal Data'!$C$8&lt;$AJ$7</xm:f>
            <x14:dxf>
              <fill>
                <patternFill patternType="lightUp">
                  <bgColor theme="0"/>
                </patternFill>
              </fill>
            </x14:dxf>
          </x14:cfRule>
          <xm:sqref>AJ140:AJ142</xm:sqref>
        </x14:conditionalFormatting>
        <x14:conditionalFormatting xmlns:xm="http://schemas.microsoft.com/office/excel/2006/main">
          <x14:cfRule type="expression" priority="50" id="{2E8A9D76-4B00-4132-8B7E-05450D4DAEBB}">
            <xm:f>'1.5 Universal Data'!$C$8&lt;$AE$7</xm:f>
            <x14:dxf>
              <fill>
                <patternFill patternType="lightUp">
                  <bgColor theme="0"/>
                </patternFill>
              </fill>
            </x14:dxf>
          </x14:cfRule>
          <xm:sqref>AE146</xm:sqref>
        </x14:conditionalFormatting>
        <x14:conditionalFormatting xmlns:xm="http://schemas.microsoft.com/office/excel/2006/main">
          <x14:cfRule type="expression" priority="49" id="{2240DDCE-C816-4E10-A034-FAC175A678DC}">
            <xm:f>'1.5 Universal Data'!$C$8&lt;$AF$7</xm:f>
            <x14:dxf>
              <fill>
                <patternFill patternType="lightUp">
                  <bgColor theme="0"/>
                </patternFill>
              </fill>
            </x14:dxf>
          </x14:cfRule>
          <xm:sqref>AF146</xm:sqref>
        </x14:conditionalFormatting>
        <x14:conditionalFormatting xmlns:xm="http://schemas.microsoft.com/office/excel/2006/main">
          <x14:cfRule type="expression" priority="48" id="{AB4B8D0B-4CE8-4DCF-8050-41A16A071F78}">
            <xm:f>'1.5 Universal Data'!$C$8&lt;$AG$7</xm:f>
            <x14:dxf>
              <fill>
                <patternFill patternType="lightUp">
                  <bgColor theme="0"/>
                </patternFill>
              </fill>
            </x14:dxf>
          </x14:cfRule>
          <xm:sqref>AG146</xm:sqref>
        </x14:conditionalFormatting>
        <x14:conditionalFormatting xmlns:xm="http://schemas.microsoft.com/office/excel/2006/main">
          <x14:cfRule type="expression" priority="47" id="{2E8E2FFC-D873-40B6-AB7F-AEBE191075A9}">
            <xm:f>'1.5 Universal Data'!$C$8&lt;$AH$7</xm:f>
            <x14:dxf>
              <fill>
                <patternFill patternType="lightUp">
                  <bgColor theme="0"/>
                </patternFill>
              </fill>
            </x14:dxf>
          </x14:cfRule>
          <xm:sqref>AH146</xm:sqref>
        </x14:conditionalFormatting>
        <x14:conditionalFormatting xmlns:xm="http://schemas.microsoft.com/office/excel/2006/main">
          <x14:cfRule type="expression" priority="46" id="{DCAC9B75-BCBB-4790-AE6A-F982C5ECF042}">
            <xm:f>'1.5 Universal Data'!$C$8&lt;$AI$7</xm:f>
            <x14:dxf>
              <fill>
                <patternFill patternType="lightUp">
                  <bgColor theme="0"/>
                </patternFill>
              </fill>
            </x14:dxf>
          </x14:cfRule>
          <xm:sqref>AI146</xm:sqref>
        </x14:conditionalFormatting>
        <x14:conditionalFormatting xmlns:xm="http://schemas.microsoft.com/office/excel/2006/main">
          <x14:cfRule type="expression" priority="45" id="{4908BAEB-24F4-44C6-9966-022232896A2C}">
            <xm:f>'1.5 Universal Data'!$C$8&lt;$AJ$7</xm:f>
            <x14:dxf>
              <fill>
                <patternFill patternType="lightUp">
                  <bgColor theme="0"/>
                </patternFill>
              </fill>
            </x14:dxf>
          </x14:cfRule>
          <xm:sqref>AJ146</xm:sqref>
        </x14:conditionalFormatting>
        <x14:conditionalFormatting xmlns:xm="http://schemas.microsoft.com/office/excel/2006/main">
          <x14:cfRule type="expression" priority="44" id="{868DB8A5-12A7-4D83-8EEE-959C073EC4ED}">
            <xm:f>'1.5 Universal Data'!$C$8&lt;$AE$7</xm:f>
            <x14:dxf>
              <fill>
                <patternFill patternType="lightUp">
                  <bgColor theme="0"/>
                </patternFill>
              </fill>
            </x14:dxf>
          </x14:cfRule>
          <xm:sqref>AE147:AE149</xm:sqref>
        </x14:conditionalFormatting>
        <x14:conditionalFormatting xmlns:xm="http://schemas.microsoft.com/office/excel/2006/main">
          <x14:cfRule type="expression" priority="43" id="{532BB1A0-81BB-40C4-AC6B-4BFDCF966899}">
            <xm:f>'1.5 Universal Data'!$C$8&lt;$AF$7</xm:f>
            <x14:dxf>
              <fill>
                <patternFill patternType="lightUp">
                  <bgColor theme="0"/>
                </patternFill>
              </fill>
            </x14:dxf>
          </x14:cfRule>
          <xm:sqref>AF147:AF149</xm:sqref>
        </x14:conditionalFormatting>
        <x14:conditionalFormatting xmlns:xm="http://schemas.microsoft.com/office/excel/2006/main">
          <x14:cfRule type="expression" priority="42" id="{E4494109-E21F-4E55-B789-5215CD8FA1CC}">
            <xm:f>'1.5 Universal Data'!$C$8&lt;$AG$7</xm:f>
            <x14:dxf>
              <fill>
                <patternFill patternType="lightUp">
                  <bgColor theme="0"/>
                </patternFill>
              </fill>
            </x14:dxf>
          </x14:cfRule>
          <xm:sqref>AG147:AG149</xm:sqref>
        </x14:conditionalFormatting>
        <x14:conditionalFormatting xmlns:xm="http://schemas.microsoft.com/office/excel/2006/main">
          <x14:cfRule type="expression" priority="41" id="{B6320B4D-9C35-405A-A2C4-99DF4D5FF087}">
            <xm:f>'1.5 Universal Data'!$C$8&lt;$AH$7</xm:f>
            <x14:dxf>
              <fill>
                <patternFill patternType="lightUp">
                  <bgColor theme="0"/>
                </patternFill>
              </fill>
            </x14:dxf>
          </x14:cfRule>
          <xm:sqref>AH147:AH149</xm:sqref>
        </x14:conditionalFormatting>
        <x14:conditionalFormatting xmlns:xm="http://schemas.microsoft.com/office/excel/2006/main">
          <x14:cfRule type="expression" priority="40" id="{E7581408-CAC3-42AB-9FC9-DB6A18E27F6D}">
            <xm:f>'1.5 Universal Data'!$C$8&lt;$AI$7</xm:f>
            <x14:dxf>
              <fill>
                <patternFill patternType="lightUp">
                  <bgColor theme="0"/>
                </patternFill>
              </fill>
            </x14:dxf>
          </x14:cfRule>
          <xm:sqref>AI147:AI149</xm:sqref>
        </x14:conditionalFormatting>
        <x14:conditionalFormatting xmlns:xm="http://schemas.microsoft.com/office/excel/2006/main">
          <x14:cfRule type="expression" priority="39" id="{ED392457-C0BA-4F45-8605-B462A4D55DF9}">
            <xm:f>'1.5 Universal Data'!$C$8&lt;$AJ$7</xm:f>
            <x14:dxf>
              <fill>
                <patternFill patternType="lightUp">
                  <bgColor theme="0"/>
                </patternFill>
              </fill>
            </x14:dxf>
          </x14:cfRule>
          <xm:sqref>AJ147:AJ149</xm:sqref>
        </x14:conditionalFormatting>
        <x14:conditionalFormatting xmlns:xm="http://schemas.microsoft.com/office/excel/2006/main">
          <x14:cfRule type="expression" priority="38" id="{BD4475F5-51DA-48F7-91A7-6E3F12E8260B}">
            <xm:f>'1.5 Universal Data'!$C$8&lt;$AE$7</xm:f>
            <x14:dxf>
              <fill>
                <patternFill patternType="lightUp">
                  <bgColor theme="0"/>
                </patternFill>
              </fill>
            </x14:dxf>
          </x14:cfRule>
          <xm:sqref>AE157:AE159</xm:sqref>
        </x14:conditionalFormatting>
        <x14:conditionalFormatting xmlns:xm="http://schemas.microsoft.com/office/excel/2006/main">
          <x14:cfRule type="expression" priority="37" id="{B46AA6EB-925F-4037-B0F0-1E75A2D1B306}">
            <xm:f>'1.5 Universal Data'!$C$8&lt;$AF$7</xm:f>
            <x14:dxf>
              <fill>
                <patternFill patternType="lightUp">
                  <bgColor theme="0"/>
                </patternFill>
              </fill>
            </x14:dxf>
          </x14:cfRule>
          <xm:sqref>AF157:AF159</xm:sqref>
        </x14:conditionalFormatting>
        <x14:conditionalFormatting xmlns:xm="http://schemas.microsoft.com/office/excel/2006/main">
          <x14:cfRule type="expression" priority="36" id="{45AE6B8B-6325-4BA8-8E0D-44BF722C10EF}">
            <xm:f>'1.5 Universal Data'!$C$8&lt;$AG$7</xm:f>
            <x14:dxf>
              <fill>
                <patternFill patternType="lightUp">
                  <bgColor theme="0"/>
                </patternFill>
              </fill>
            </x14:dxf>
          </x14:cfRule>
          <xm:sqref>AG157:AG159</xm:sqref>
        </x14:conditionalFormatting>
        <x14:conditionalFormatting xmlns:xm="http://schemas.microsoft.com/office/excel/2006/main">
          <x14:cfRule type="expression" priority="35" id="{9027D9F7-F452-4399-B8E7-5689BA02FC68}">
            <xm:f>'1.5 Universal Data'!$C$8&lt;$AH$7</xm:f>
            <x14:dxf>
              <fill>
                <patternFill patternType="lightUp">
                  <bgColor theme="0"/>
                </patternFill>
              </fill>
            </x14:dxf>
          </x14:cfRule>
          <xm:sqref>AH157:AH159</xm:sqref>
        </x14:conditionalFormatting>
        <x14:conditionalFormatting xmlns:xm="http://schemas.microsoft.com/office/excel/2006/main">
          <x14:cfRule type="expression" priority="34" id="{E24E221A-C55E-49D0-9874-3E66CC7ACE19}">
            <xm:f>'1.5 Universal Data'!$C$8&lt;$AI$7</xm:f>
            <x14:dxf>
              <fill>
                <patternFill patternType="lightUp">
                  <bgColor theme="0"/>
                </patternFill>
              </fill>
            </x14:dxf>
          </x14:cfRule>
          <xm:sqref>AI157:AI159</xm:sqref>
        </x14:conditionalFormatting>
        <x14:conditionalFormatting xmlns:xm="http://schemas.microsoft.com/office/excel/2006/main">
          <x14:cfRule type="expression" priority="32" id="{E9F99F7A-005F-4D16-B981-718934F2E050}">
            <xm:f>'1.5 Universal Data'!$C$8&lt;$AE$7</xm:f>
            <x14:dxf>
              <fill>
                <patternFill patternType="lightUp">
                  <bgColor theme="0"/>
                </patternFill>
              </fill>
            </x14:dxf>
          </x14:cfRule>
          <xm:sqref>AE175:AE177</xm:sqref>
        </x14:conditionalFormatting>
        <x14:conditionalFormatting xmlns:xm="http://schemas.microsoft.com/office/excel/2006/main">
          <x14:cfRule type="expression" priority="31" id="{0BC954FA-DE41-4CF5-96A5-2FDC8738D96A}">
            <xm:f>'1.5 Universal Data'!$C$8&lt;$AF$7</xm:f>
            <x14:dxf>
              <fill>
                <patternFill patternType="lightUp">
                  <bgColor theme="0"/>
                </patternFill>
              </fill>
            </x14:dxf>
          </x14:cfRule>
          <xm:sqref>AF175:AF177</xm:sqref>
        </x14:conditionalFormatting>
        <x14:conditionalFormatting xmlns:xm="http://schemas.microsoft.com/office/excel/2006/main">
          <x14:cfRule type="expression" priority="30" id="{D10BC021-6F41-43D8-A051-58C70ADB7FA0}">
            <xm:f>'1.5 Universal Data'!$C$8&lt;$AG$7</xm:f>
            <x14:dxf>
              <fill>
                <patternFill patternType="lightUp">
                  <bgColor theme="0"/>
                </patternFill>
              </fill>
            </x14:dxf>
          </x14:cfRule>
          <xm:sqref>AG175:AG177</xm:sqref>
        </x14:conditionalFormatting>
        <x14:conditionalFormatting xmlns:xm="http://schemas.microsoft.com/office/excel/2006/main">
          <x14:cfRule type="expression" priority="29" id="{A343EDB4-F861-4F0F-9105-1F7172593576}">
            <xm:f>'1.5 Universal Data'!$C$8&lt;$AH$7</xm:f>
            <x14:dxf>
              <fill>
                <patternFill patternType="lightUp">
                  <bgColor theme="0"/>
                </patternFill>
              </fill>
            </x14:dxf>
          </x14:cfRule>
          <xm:sqref>AH175:AH177</xm:sqref>
        </x14:conditionalFormatting>
        <x14:conditionalFormatting xmlns:xm="http://schemas.microsoft.com/office/excel/2006/main">
          <x14:cfRule type="expression" priority="28" id="{D02677FC-BF31-4541-81BE-B1B61C751974}">
            <xm:f>'1.5 Universal Data'!$C$8&lt;$AI$7</xm:f>
            <x14:dxf>
              <fill>
                <patternFill patternType="lightUp">
                  <bgColor theme="0"/>
                </patternFill>
              </fill>
            </x14:dxf>
          </x14:cfRule>
          <xm:sqref>AI175:AI177</xm:sqref>
        </x14:conditionalFormatting>
        <x14:conditionalFormatting xmlns:xm="http://schemas.microsoft.com/office/excel/2006/main">
          <x14:cfRule type="expression" priority="26" id="{5EF30228-E84E-4889-9811-322455728479}">
            <xm:f>'1.5 Universal Data'!$C$8&lt;$AE$7</xm:f>
            <x14:dxf>
              <fill>
                <patternFill patternType="lightUp">
                  <bgColor theme="0"/>
                </patternFill>
              </fill>
            </x14:dxf>
          </x14:cfRule>
          <xm:sqref>AE193:AE196 AE200</xm:sqref>
        </x14:conditionalFormatting>
        <x14:conditionalFormatting xmlns:xm="http://schemas.microsoft.com/office/excel/2006/main">
          <x14:cfRule type="expression" priority="25" id="{62D95FA8-A329-479F-B6D2-8DC7D562B152}">
            <xm:f>'1.5 Universal Data'!$C$8&lt;$AF$7</xm:f>
            <x14:dxf>
              <fill>
                <patternFill patternType="lightUp">
                  <bgColor theme="0"/>
                </patternFill>
              </fill>
            </x14:dxf>
          </x14:cfRule>
          <xm:sqref>AF193:AF196 AF200</xm:sqref>
        </x14:conditionalFormatting>
        <x14:conditionalFormatting xmlns:xm="http://schemas.microsoft.com/office/excel/2006/main">
          <x14:cfRule type="expression" priority="24" id="{6A3C5CF7-6B7F-4C0B-AD53-7B8C79B374A4}">
            <xm:f>'1.5 Universal Data'!$C$8&lt;$AG$7</xm:f>
            <x14:dxf>
              <fill>
                <patternFill patternType="lightUp">
                  <bgColor theme="0"/>
                </patternFill>
              </fill>
            </x14:dxf>
          </x14:cfRule>
          <xm:sqref>AG193:AG196 AG200</xm:sqref>
        </x14:conditionalFormatting>
        <x14:conditionalFormatting xmlns:xm="http://schemas.microsoft.com/office/excel/2006/main">
          <x14:cfRule type="expression" priority="23" id="{0AE9268C-87AE-4F7D-87B2-D925F7147C4E}">
            <xm:f>'1.5 Universal Data'!$C$8&lt;$AH$7</xm:f>
            <x14:dxf>
              <fill>
                <patternFill patternType="lightUp">
                  <bgColor theme="0"/>
                </patternFill>
              </fill>
            </x14:dxf>
          </x14:cfRule>
          <xm:sqref>AH193:AH196 AH200</xm:sqref>
        </x14:conditionalFormatting>
        <x14:conditionalFormatting xmlns:xm="http://schemas.microsoft.com/office/excel/2006/main">
          <x14:cfRule type="expression" priority="22" id="{7D07B0D2-D5DD-479D-BF49-B66DCD16E195}">
            <xm:f>'1.5 Universal Data'!$C$8&lt;$AI$7</xm:f>
            <x14:dxf>
              <fill>
                <patternFill patternType="lightUp">
                  <bgColor theme="0"/>
                </patternFill>
              </fill>
            </x14:dxf>
          </x14:cfRule>
          <xm:sqref>AI193:AI196 AI200</xm:sqref>
        </x14:conditionalFormatting>
        <x14:conditionalFormatting xmlns:xm="http://schemas.microsoft.com/office/excel/2006/main">
          <x14:cfRule type="expression" priority="21" id="{B7EF5769-C94C-4D35-96D6-DA06822FBBE1}">
            <xm:f>'1.5 Universal Data'!$C$8&lt;$AJ$7</xm:f>
            <x14:dxf>
              <fill>
                <patternFill patternType="lightUp">
                  <bgColor theme="0"/>
                </patternFill>
              </fill>
            </x14:dxf>
          </x14:cfRule>
          <xm:sqref>AJ193:AJ196 AJ200</xm:sqref>
        </x14:conditionalFormatting>
        <x14:conditionalFormatting xmlns:xm="http://schemas.microsoft.com/office/excel/2006/main">
          <x14:cfRule type="expression" priority="20" id="{28FE2653-13D7-43C8-B7FB-29F0A259BE13}">
            <xm:f>'1.5 Universal Data'!$C$8&lt;$AE$7</xm:f>
            <x14:dxf>
              <fill>
                <patternFill patternType="lightUp">
                  <bgColor theme="0"/>
                </patternFill>
              </fill>
            </x14:dxf>
          </x14:cfRule>
          <xm:sqref>AD94:AD95</xm:sqref>
        </x14:conditionalFormatting>
        <x14:conditionalFormatting xmlns:xm="http://schemas.microsoft.com/office/excel/2006/main">
          <x14:cfRule type="expression" priority="19" id="{1A5E2CAA-8160-4B74-930D-B876A7064491}">
            <xm:f>'1.5 Universal Data'!$C$8&lt;$AE$7</xm:f>
            <x14:dxf>
              <fill>
                <patternFill patternType="lightUp">
                  <bgColor theme="0"/>
                </patternFill>
              </fill>
            </x14:dxf>
          </x14:cfRule>
          <xm:sqref>AD93</xm:sqref>
        </x14:conditionalFormatting>
        <x14:conditionalFormatting xmlns:xm="http://schemas.microsoft.com/office/excel/2006/main">
          <x14:cfRule type="expression" priority="18" id="{0C81D7B6-7993-4148-ABBB-4F9B3EA058C1}">
            <xm:f>'1.5 Universal Data'!$C$8&lt;$AE$7</xm:f>
            <x14:dxf>
              <fill>
                <patternFill patternType="lightUp">
                  <bgColor theme="0"/>
                </patternFill>
              </fill>
            </x14:dxf>
          </x14:cfRule>
          <xm:sqref>AD92</xm:sqref>
        </x14:conditionalFormatting>
        <x14:conditionalFormatting xmlns:xm="http://schemas.microsoft.com/office/excel/2006/main">
          <x14:cfRule type="expression" priority="17"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16" id="{19EA5C44-EF1A-4E4D-88CF-B949FE56371E}">
            <xm:f>'1.5 Universal Data'!$C$8&lt;$AE$7</xm:f>
            <x14:dxf>
              <fill>
                <patternFill patternType="lightUp">
                  <bgColor theme="0"/>
                </patternFill>
              </fill>
            </x14:dxf>
          </x14:cfRule>
          <xm:sqref>AD54</xm:sqref>
        </x14:conditionalFormatting>
        <x14:conditionalFormatting xmlns:xm="http://schemas.microsoft.com/office/excel/2006/main">
          <x14:cfRule type="expression" priority="15" id="{3CEBED11-E97F-444A-897C-D86FF4F91D86}">
            <xm:f>'1.5 Universal Data'!$C$8&lt;$AE$7</xm:f>
            <x14:dxf>
              <fill>
                <patternFill patternType="lightUp">
                  <bgColor theme="0"/>
                </patternFill>
              </fill>
            </x14:dxf>
          </x14:cfRule>
          <xm:sqref>AE109</xm:sqref>
        </x14:conditionalFormatting>
        <x14:conditionalFormatting xmlns:xm="http://schemas.microsoft.com/office/excel/2006/main">
          <x14:cfRule type="expression" priority="14" id="{ADA2CE88-1955-4A98-812C-F97EB7284B68}">
            <xm:f>'1.5 Universal Data'!$C$8&lt;$AF$7</xm:f>
            <x14:dxf>
              <fill>
                <patternFill patternType="lightUp">
                  <bgColor theme="0"/>
                </patternFill>
              </fill>
            </x14:dxf>
          </x14:cfRule>
          <xm:sqref>AF109</xm:sqref>
        </x14:conditionalFormatting>
        <x14:conditionalFormatting xmlns:xm="http://schemas.microsoft.com/office/excel/2006/main">
          <x14:cfRule type="expression" priority="13" id="{A346DE65-6448-4869-A688-3E113550C3F2}">
            <xm:f>'1.5 Universal Data'!$C$8&lt;$AG$7</xm:f>
            <x14:dxf>
              <fill>
                <patternFill patternType="lightUp">
                  <bgColor theme="0"/>
                </patternFill>
              </fill>
            </x14:dxf>
          </x14:cfRule>
          <xm:sqref>AG109</xm:sqref>
        </x14:conditionalFormatting>
        <x14:conditionalFormatting xmlns:xm="http://schemas.microsoft.com/office/excel/2006/main">
          <x14:cfRule type="expression" priority="12" id="{D3E55911-B81E-40D8-AA64-8A330F0DFB0C}">
            <xm:f>'1.5 Universal Data'!$C$8&lt;$AH$7</xm:f>
            <x14:dxf>
              <fill>
                <patternFill patternType="lightUp">
                  <bgColor theme="0"/>
                </patternFill>
              </fill>
            </x14:dxf>
          </x14:cfRule>
          <xm:sqref>AH109</xm:sqref>
        </x14:conditionalFormatting>
        <x14:conditionalFormatting xmlns:xm="http://schemas.microsoft.com/office/excel/2006/main">
          <x14:cfRule type="expression" priority="11" id="{F8E09558-A9FE-443C-BF88-818247897560}">
            <xm:f>'1.5 Universal Data'!$C$8&lt;$AI$7</xm:f>
            <x14:dxf>
              <fill>
                <patternFill patternType="lightUp">
                  <bgColor theme="0"/>
                </patternFill>
              </fill>
            </x14:dxf>
          </x14:cfRule>
          <xm:sqref>AI109</xm:sqref>
        </x14:conditionalFormatting>
        <x14:conditionalFormatting xmlns:xm="http://schemas.microsoft.com/office/excel/2006/main">
          <x14:cfRule type="expression" priority="10" id="{64B59A7B-D0B8-4BB7-B3C1-0B8C7AC172C1}">
            <xm:f>'1.5 Universal Data'!$C$8&lt;$AE$7</xm:f>
            <x14:dxf>
              <fill>
                <patternFill patternType="lightUp">
                  <bgColor theme="0"/>
                </patternFill>
              </fill>
            </x14:dxf>
          </x14:cfRule>
          <xm:sqref>AE111</xm:sqref>
        </x14:conditionalFormatting>
        <x14:conditionalFormatting xmlns:xm="http://schemas.microsoft.com/office/excel/2006/main">
          <x14:cfRule type="expression" priority="9" id="{6180F0C9-9029-4A4C-9679-7FEF121C4091}">
            <xm:f>'1.5 Universal Data'!$C$8&lt;$AF$7</xm:f>
            <x14:dxf>
              <fill>
                <patternFill patternType="lightUp">
                  <bgColor theme="0"/>
                </patternFill>
              </fill>
            </x14:dxf>
          </x14:cfRule>
          <xm:sqref>AF111</xm:sqref>
        </x14:conditionalFormatting>
        <x14:conditionalFormatting xmlns:xm="http://schemas.microsoft.com/office/excel/2006/main">
          <x14:cfRule type="expression" priority="8" id="{4A98AC1C-9199-40AC-98AE-6CE147DB4D01}">
            <xm:f>'1.5 Universal Data'!$C$8&lt;$AG$7</xm:f>
            <x14:dxf>
              <fill>
                <patternFill patternType="lightUp">
                  <bgColor theme="0"/>
                </patternFill>
              </fill>
            </x14:dxf>
          </x14:cfRule>
          <xm:sqref>AG111</xm:sqref>
        </x14:conditionalFormatting>
        <x14:conditionalFormatting xmlns:xm="http://schemas.microsoft.com/office/excel/2006/main">
          <x14:cfRule type="expression" priority="7" id="{83E14C6F-D716-421F-8468-F1002FF16E62}">
            <xm:f>'1.5 Universal Data'!$C$8&lt;$AH$7</xm:f>
            <x14:dxf>
              <fill>
                <patternFill patternType="lightUp">
                  <bgColor theme="0"/>
                </patternFill>
              </fill>
            </x14:dxf>
          </x14:cfRule>
          <xm:sqref>AH111</xm:sqref>
        </x14:conditionalFormatting>
        <x14:conditionalFormatting xmlns:xm="http://schemas.microsoft.com/office/excel/2006/main">
          <x14:cfRule type="expression" priority="6" id="{D13CCDA9-37FD-4122-BEA4-602940D664C2}">
            <xm:f>'1.5 Universal Data'!$C$8&lt;$AI$7</xm:f>
            <x14:dxf>
              <fill>
                <patternFill patternType="lightUp">
                  <bgColor theme="0"/>
                </patternFill>
              </fill>
            </x14:dxf>
          </x14:cfRule>
          <xm:sqref>AI111</xm:sqref>
        </x14:conditionalFormatting>
        <x14:conditionalFormatting xmlns:xm="http://schemas.microsoft.com/office/excel/2006/main">
          <x14:cfRule type="expression" priority="5" id="{9ABD4573-BEC4-46D0-A15B-BF3C6BCCD4E6}">
            <xm:f>'1.5 Universal Data'!$C$8&lt;$AE$7</xm:f>
            <x14:dxf>
              <fill>
                <patternFill patternType="lightUp">
                  <bgColor theme="0"/>
                </patternFill>
              </fill>
            </x14:dxf>
          </x14:cfRule>
          <xm:sqref>AE116</xm:sqref>
        </x14:conditionalFormatting>
        <x14:conditionalFormatting xmlns:xm="http://schemas.microsoft.com/office/excel/2006/main">
          <x14:cfRule type="expression" priority="4" id="{23FD353B-4AA4-4D17-A731-23B976F9CE6B}">
            <xm:f>'1.5 Universal Data'!$C$8&lt;$AF$7</xm:f>
            <x14:dxf>
              <fill>
                <patternFill patternType="lightUp">
                  <bgColor theme="0"/>
                </patternFill>
              </fill>
            </x14:dxf>
          </x14:cfRule>
          <xm:sqref>AF116</xm:sqref>
        </x14:conditionalFormatting>
        <x14:conditionalFormatting xmlns:xm="http://schemas.microsoft.com/office/excel/2006/main">
          <x14:cfRule type="expression" priority="3" id="{C659A312-2245-4A6C-9085-B26F40B490BE}">
            <xm:f>'1.5 Universal Data'!$C$8&lt;$AG$7</xm:f>
            <x14:dxf>
              <fill>
                <patternFill patternType="lightUp">
                  <bgColor theme="0"/>
                </patternFill>
              </fill>
            </x14:dxf>
          </x14:cfRule>
          <xm:sqref>AG116</xm:sqref>
        </x14:conditionalFormatting>
        <x14:conditionalFormatting xmlns:xm="http://schemas.microsoft.com/office/excel/2006/main">
          <x14:cfRule type="expression" priority="2" id="{CC392B1E-AD7A-4E81-9C9D-201836D835FA}">
            <xm:f>'1.5 Universal Data'!$C$8&lt;$AH$7</xm:f>
            <x14:dxf>
              <fill>
                <patternFill patternType="lightUp">
                  <bgColor theme="0"/>
                </patternFill>
              </fill>
            </x14:dxf>
          </x14:cfRule>
          <xm:sqref>AH116</xm:sqref>
        </x14:conditionalFormatting>
        <x14:conditionalFormatting xmlns:xm="http://schemas.microsoft.com/office/excel/2006/main">
          <x14:cfRule type="expression" priority="1" id="{17022054-19B9-4D06-BE98-910FAC37A846}">
            <xm:f>'1.5 Universal Data'!$C$8&lt;$AI$7</xm:f>
            <x14:dxf>
              <fill>
                <patternFill patternType="lightUp">
                  <bgColor theme="0"/>
                </patternFill>
              </fill>
            </x14:dxf>
          </x14:cfRule>
          <xm:sqref>AI116</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5E62061-A7B5-43E8-9C9F-418A9D575028}">
          <x14:formula1>
            <xm:f>'1.3 Lists'!$K$11:$K$14</xm:f>
          </x14:formula1>
          <xm:sqref>I124:I133 I193:I196</xm:sqref>
        </x14:dataValidation>
        <x14:dataValidation type="list" allowBlank="1" showInputMessage="1" showErrorMessage="1" xr:uid="{3BDB5947-426B-4CB5-9939-681768353ED0}">
          <x14:formula1>
            <xm:f>'1.3 Lists'!$M$11:$M$20</xm:f>
          </x14:formula1>
          <xm:sqref>K124:K133 K193:K196</xm:sqref>
        </x14:dataValidation>
        <x14:dataValidation type="list" allowBlank="1" showInputMessage="1" showErrorMessage="1" xr:uid="{B33B9814-672E-4CED-BC3C-AA6C0061CA9A}">
          <x14:formula1>
            <xm:f>'1.3 Lists'!$N$11:$N$40</xm:f>
          </x14:formula1>
          <xm:sqref>L193:L196</xm:sqref>
        </x14:dataValidation>
        <x14:dataValidation type="list" allowBlank="1" showInputMessage="1" showErrorMessage="1" xr:uid="{454E3263-1B5E-423C-BAF6-CD7189DEA3F1}">
          <x14:formula1>
            <xm:f>'1.3 Lists'!$O$11:$O$14</xm:f>
          </x14:formula1>
          <xm:sqref>M124:M133 M193:M196</xm:sqref>
        </x14:dataValidation>
        <x14:dataValidation type="list" allowBlank="1" showInputMessage="1" showErrorMessage="1" xr:uid="{8B309B5F-E43C-44D3-9FC4-3C7B28A668D8}">
          <x14:formula1>
            <xm:f>'1.3 Lists'!$Q$11:$Q$21</xm:f>
          </x14:formula1>
          <xm:sqref>O124:O133 O193:O196</xm:sqref>
        </x14:dataValidation>
        <x14:dataValidation type="list" allowBlank="1" showInputMessage="1" showErrorMessage="1" xr:uid="{1A761318-BF65-4C62-92FB-A384CBE94C64}">
          <x14:formula1>
            <xm:f>'1.3 Lists'!$N$11:$N$46</xm:f>
          </x14:formula1>
          <xm:sqref>L124:L133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L195"/>
  <sheetViews>
    <sheetView zoomScale="80" zoomScaleNormal="80" workbookViewId="0">
      <pane ySplit="8" topLeftCell="A9" activePane="bottomLeft" state="frozen"/>
      <selection activeCell="J37" sqref="J37"/>
      <selection pane="bottomLeft"/>
    </sheetView>
  </sheetViews>
  <sheetFormatPr defaultRowHeight="14.4"/>
  <cols>
    <col min="1" max="3" width="1.77734375" customWidth="1"/>
    <col min="4" max="4" width="4.21875" customWidth="1"/>
    <col min="5" max="5" width="5" bestFit="1" customWidth="1"/>
    <col min="6" max="6" width="11.77734375" style="425" customWidth="1"/>
    <col min="7" max="7" width="7.21875" style="425" customWidth="1"/>
    <col min="8" max="8" width="11.21875" style="425" bestFit="1" customWidth="1"/>
    <col min="9" max="9" width="18.21875" bestFit="1" customWidth="1"/>
    <col min="10" max="10" width="9.44140625" bestFit="1" customWidth="1"/>
    <col min="11" max="11" width="28.77734375" customWidth="1"/>
    <col min="12" max="12" width="34.21875" bestFit="1" customWidth="1"/>
    <col min="13" max="13" width="11.44140625" bestFit="1" customWidth="1"/>
    <col min="14" max="14" width="1.77734375" customWidth="1"/>
    <col min="15" max="15" width="28.21875" bestFit="1" customWidth="1"/>
    <col min="16" max="16" width="7.21875" bestFit="1" customWidth="1"/>
    <col min="17" max="17" width="1.77734375" style="127" customWidth="1"/>
    <col min="18" max="18" width="32.21875" style="119" customWidth="1"/>
    <col min="19" max="19" width="1.77734375" style="127" customWidth="1"/>
    <col min="20" max="20" width="18.21875" style="127" bestFit="1" customWidth="1"/>
    <col min="21" max="21" width="27.21875" style="127" bestFit="1" customWidth="1"/>
    <col min="22" max="28" width="1.77734375" hidden="1" customWidth="1"/>
    <col min="29" max="29" width="5" bestFit="1" customWidth="1"/>
    <col min="30" max="36" width="9.77734375" customWidth="1"/>
  </cols>
  <sheetData>
    <row r="1" spans="1:36" s="68" customFormat="1" ht="23.4">
      <c r="A1" s="83" t="str">
        <f>'1.1 Cover'!A1</f>
        <v>Regulatory Reporting Pack</v>
      </c>
      <c r="Q1" s="126"/>
      <c r="R1" s="118"/>
      <c r="S1" s="126"/>
      <c r="T1" s="126"/>
      <c r="U1" s="126"/>
    </row>
    <row r="2" spans="1:36" s="68" customFormat="1" ht="23.4">
      <c r="A2" s="83" t="str">
        <f>'1.1 Cover'!A2</f>
        <v>Price base - 2018/19</v>
      </c>
      <c r="Q2" s="126"/>
      <c r="R2" s="118"/>
      <c r="S2" s="126"/>
      <c r="T2" s="126"/>
      <c r="U2" s="126"/>
    </row>
    <row r="3" spans="1:36" s="68" customFormat="1" ht="23.4">
      <c r="A3" s="83" t="str">
        <f>'1.1 Cover'!A3</f>
        <v>Regulatory Year: April 2021 - March 2022</v>
      </c>
      <c r="Q3" s="126"/>
      <c r="R3" s="118"/>
      <c r="S3" s="126"/>
      <c r="T3" s="126"/>
      <c r="U3" s="126"/>
    </row>
    <row r="4" spans="1:36" s="68" customFormat="1" ht="23.4">
      <c r="A4" s="83" t="s">
        <v>2453</v>
      </c>
      <c r="Q4" s="126"/>
      <c r="R4" s="118"/>
      <c r="S4" s="126"/>
      <c r="T4" s="126"/>
      <c r="U4" s="126"/>
    </row>
    <row r="6" spans="1:36">
      <c r="AD6" s="82" t="s">
        <v>2988</v>
      </c>
      <c r="AE6" s="1534" t="s">
        <v>107</v>
      </c>
      <c r="AF6" s="1535"/>
      <c r="AG6" s="1535"/>
      <c r="AH6" s="1535"/>
      <c r="AI6" s="1536"/>
      <c r="AJ6" s="82" t="s">
        <v>2447</v>
      </c>
    </row>
    <row r="7" spans="1:36" s="65" customFormat="1">
      <c r="D7" s="81" t="s">
        <v>106</v>
      </c>
      <c r="E7" s="81" t="s">
        <v>67</v>
      </c>
      <c r="F7" s="81" t="s">
        <v>2507</v>
      </c>
      <c r="G7" s="81" t="s">
        <v>1237</v>
      </c>
      <c r="H7" s="81" t="s">
        <v>2508</v>
      </c>
      <c r="I7" s="81" t="s">
        <v>105</v>
      </c>
      <c r="J7" s="81" t="s">
        <v>104</v>
      </c>
      <c r="K7" s="81" t="s">
        <v>103</v>
      </c>
      <c r="L7" s="81" t="s">
        <v>102</v>
      </c>
      <c r="M7" s="81" t="s">
        <v>101</v>
      </c>
      <c r="N7" s="81"/>
      <c r="O7" s="81" t="s">
        <v>99</v>
      </c>
      <c r="P7" s="81" t="s">
        <v>98</v>
      </c>
      <c r="Q7" s="128"/>
      <c r="R7" s="120" t="s">
        <v>70</v>
      </c>
      <c r="S7" s="129" t="s">
        <v>96</v>
      </c>
      <c r="T7" s="130" t="s">
        <v>2881</v>
      </c>
      <c r="U7" s="130" t="s">
        <v>2541</v>
      </c>
      <c r="V7" s="81"/>
      <c r="W7" s="81"/>
      <c r="X7" s="81"/>
      <c r="Y7" s="81"/>
      <c r="Z7" s="81"/>
      <c r="AA7" s="81"/>
      <c r="AB7" s="81"/>
      <c r="AC7" s="65" t="s">
        <v>4</v>
      </c>
      <c r="AD7" s="79" t="s">
        <v>83</v>
      </c>
      <c r="AE7" s="78">
        <v>2022</v>
      </c>
      <c r="AF7" s="77">
        <v>2023</v>
      </c>
      <c r="AG7" s="77">
        <v>2024</v>
      </c>
      <c r="AH7" s="77">
        <v>2025</v>
      </c>
      <c r="AI7" s="76">
        <v>2026</v>
      </c>
      <c r="AJ7" s="79" t="s">
        <v>2448</v>
      </c>
    </row>
    <row r="8" spans="1:36">
      <c r="S8" s="130"/>
      <c r="T8" s="130"/>
      <c r="U8" s="130"/>
      <c r="V8" s="65"/>
    </row>
    <row r="9" spans="1:36" s="1" customFormat="1" ht="17.399999999999999">
      <c r="B9" s="2" t="s">
        <v>240</v>
      </c>
      <c r="Q9" s="131"/>
      <c r="R9" s="121"/>
      <c r="S9" s="131"/>
      <c r="T9" s="131"/>
      <c r="U9" s="131"/>
    </row>
    <row r="11" spans="1:36" s="1" customFormat="1" ht="13.8">
      <c r="A11" s="64"/>
      <c r="B11" s="72" t="s">
        <v>981</v>
      </c>
      <c r="Q11" s="131"/>
      <c r="R11" s="121"/>
      <c r="S11" s="131"/>
      <c r="T11" s="131"/>
      <c r="U11" s="131"/>
    </row>
    <row r="13" spans="1:36">
      <c r="D13" t="s">
        <v>76</v>
      </c>
      <c r="E13" t="s">
        <v>67</v>
      </c>
      <c r="F13" s="425" t="s">
        <v>240</v>
      </c>
      <c r="G13" s="425" t="s">
        <v>2590</v>
      </c>
      <c r="H13" s="425" t="s">
        <v>11</v>
      </c>
      <c r="I13" t="s">
        <v>2475</v>
      </c>
      <c r="J13" t="s">
        <v>6</v>
      </c>
      <c r="K13" t="s">
        <v>246</v>
      </c>
      <c r="L13" s="806" t="str">
        <f>R13</f>
        <v>Hatton</v>
      </c>
      <c r="M13" s="806" t="s">
        <v>99</v>
      </c>
      <c r="O13" t="s">
        <v>2900</v>
      </c>
      <c r="P13" t="s">
        <v>202</v>
      </c>
      <c r="Q13" s="132"/>
      <c r="R13" s="139" t="s">
        <v>221</v>
      </c>
      <c r="S13" s="133"/>
      <c r="T13" s="134" t="s">
        <v>974</v>
      </c>
      <c r="U13" s="134" t="s">
        <v>975</v>
      </c>
      <c r="V13" s="71"/>
      <c r="AC13" t="s">
        <v>2</v>
      </c>
      <c r="AD13" s="75"/>
      <c r="AE13" s="75"/>
      <c r="AF13" s="75"/>
      <c r="AG13" s="75"/>
      <c r="AH13" s="75"/>
      <c r="AI13" s="75"/>
      <c r="AJ13" s="75"/>
    </row>
    <row r="14" spans="1:36">
      <c r="D14" t="s">
        <v>76</v>
      </c>
      <c r="E14" t="s">
        <v>67</v>
      </c>
      <c r="F14" s="425" t="s">
        <v>240</v>
      </c>
      <c r="G14" s="425" t="s">
        <v>2590</v>
      </c>
      <c r="H14" s="425" t="s">
        <v>11</v>
      </c>
      <c r="I14" s="425" t="s">
        <v>2475</v>
      </c>
      <c r="J14" t="s">
        <v>6</v>
      </c>
      <c r="K14" t="s">
        <v>246</v>
      </c>
      <c r="L14" s="806" t="str">
        <f t="shared" ref="L14:L23" si="0">R14</f>
        <v>Hatton</v>
      </c>
      <c r="M14" s="806" t="s">
        <v>99</v>
      </c>
      <c r="O14" s="425" t="s">
        <v>2900</v>
      </c>
      <c r="P14" s="425" t="s">
        <v>202</v>
      </c>
      <c r="Q14" s="132"/>
      <c r="R14" s="139" t="s">
        <v>221</v>
      </c>
      <c r="S14" s="133"/>
      <c r="T14" s="134" t="s">
        <v>974</v>
      </c>
      <c r="U14" s="134" t="s">
        <v>976</v>
      </c>
      <c r="V14" s="71"/>
      <c r="AC14" t="s">
        <v>2</v>
      </c>
      <c r="AD14" s="75"/>
      <c r="AE14" s="75"/>
      <c r="AF14" s="75"/>
      <c r="AG14" s="75"/>
      <c r="AH14" s="75"/>
      <c r="AI14" s="75"/>
      <c r="AJ14" s="75"/>
    </row>
    <row r="15" spans="1:36">
      <c r="D15" t="s">
        <v>76</v>
      </c>
      <c r="E15" t="s">
        <v>67</v>
      </c>
      <c r="F15" s="425" t="s">
        <v>240</v>
      </c>
      <c r="G15" s="425" t="s">
        <v>2590</v>
      </c>
      <c r="H15" s="425" t="s">
        <v>11</v>
      </c>
      <c r="I15" s="425" t="s">
        <v>2475</v>
      </c>
      <c r="J15" t="s">
        <v>6</v>
      </c>
      <c r="K15" t="s">
        <v>246</v>
      </c>
      <c r="L15" s="806" t="str">
        <f t="shared" si="0"/>
        <v>Hatton</v>
      </c>
      <c r="M15" s="806" t="s">
        <v>99</v>
      </c>
      <c r="O15" s="425" t="s">
        <v>2900</v>
      </c>
      <c r="P15" s="425" t="s">
        <v>202</v>
      </c>
      <c r="Q15" s="132"/>
      <c r="R15" s="139" t="s">
        <v>221</v>
      </c>
      <c r="S15" s="133"/>
      <c r="T15" s="134" t="s">
        <v>974</v>
      </c>
      <c r="U15" s="135" t="s">
        <v>1006</v>
      </c>
      <c r="V15" s="71"/>
      <c r="AC15" t="s">
        <v>2</v>
      </c>
      <c r="AD15" s="75"/>
      <c r="AE15" s="75"/>
      <c r="AF15" s="75"/>
      <c r="AG15" s="75"/>
      <c r="AH15" s="75"/>
      <c r="AI15" s="75"/>
      <c r="AJ15" s="75"/>
    </row>
    <row r="16" spans="1:36">
      <c r="D16" t="s">
        <v>76</v>
      </c>
      <c r="E16" t="s">
        <v>67</v>
      </c>
      <c r="F16" s="425" t="s">
        <v>240</v>
      </c>
      <c r="G16" s="425" t="s">
        <v>2590</v>
      </c>
      <c r="H16" s="425" t="s">
        <v>11</v>
      </c>
      <c r="I16" s="425" t="s">
        <v>2475</v>
      </c>
      <c r="J16" t="s">
        <v>6</v>
      </c>
      <c r="K16" t="s">
        <v>246</v>
      </c>
      <c r="L16" s="806" t="str">
        <f t="shared" si="0"/>
        <v>Hatton</v>
      </c>
      <c r="M16" s="806" t="s">
        <v>99</v>
      </c>
      <c r="O16" s="425" t="s">
        <v>2900</v>
      </c>
      <c r="P16" s="425" t="s">
        <v>202</v>
      </c>
      <c r="Q16" s="132"/>
      <c r="R16" s="139" t="s">
        <v>221</v>
      </c>
      <c r="S16" s="133"/>
      <c r="T16" s="134" t="s">
        <v>974</v>
      </c>
      <c r="U16" s="135" t="s">
        <v>1007</v>
      </c>
      <c r="V16" s="71"/>
      <c r="AC16" t="s">
        <v>2</v>
      </c>
      <c r="AD16" s="75"/>
      <c r="AE16" s="75"/>
      <c r="AF16" s="75"/>
      <c r="AG16" s="75"/>
      <c r="AH16" s="75"/>
      <c r="AI16" s="75"/>
      <c r="AJ16" s="75"/>
    </row>
    <row r="17" spans="1:38">
      <c r="D17" t="s">
        <v>76</v>
      </c>
      <c r="E17" t="s">
        <v>67</v>
      </c>
      <c r="F17" s="425" t="s">
        <v>240</v>
      </c>
      <c r="G17" s="425" t="s">
        <v>2590</v>
      </c>
      <c r="H17" s="425" t="s">
        <v>11</v>
      </c>
      <c r="I17" s="425" t="s">
        <v>2475</v>
      </c>
      <c r="J17" t="s">
        <v>6</v>
      </c>
      <c r="K17" t="s">
        <v>246</v>
      </c>
      <c r="L17" s="806" t="str">
        <f t="shared" si="0"/>
        <v>Hatton</v>
      </c>
      <c r="M17" s="806" t="s">
        <v>99</v>
      </c>
      <c r="O17" s="425" t="s">
        <v>2900</v>
      </c>
      <c r="P17" s="425" t="s">
        <v>202</v>
      </c>
      <c r="Q17" s="132"/>
      <c r="R17" s="139" t="s">
        <v>221</v>
      </c>
      <c r="S17" s="133"/>
      <c r="T17" s="134" t="s">
        <v>974</v>
      </c>
      <c r="U17" s="134" t="s">
        <v>977</v>
      </c>
      <c r="V17" s="71"/>
      <c r="AC17" t="s">
        <v>2</v>
      </c>
      <c r="AD17" s="75"/>
      <c r="AE17" s="75"/>
      <c r="AF17" s="75"/>
      <c r="AG17" s="75"/>
      <c r="AH17" s="75"/>
      <c r="AI17" s="75"/>
      <c r="AJ17" s="75"/>
    </row>
    <row r="18" spans="1:38">
      <c r="D18" t="s">
        <v>76</v>
      </c>
      <c r="E18" t="s">
        <v>67</v>
      </c>
      <c r="F18" s="425" t="s">
        <v>240</v>
      </c>
      <c r="G18" s="425" t="s">
        <v>2590</v>
      </c>
      <c r="H18" s="425" t="s">
        <v>11</v>
      </c>
      <c r="I18" s="425" t="s">
        <v>2475</v>
      </c>
      <c r="J18" t="s">
        <v>6</v>
      </c>
      <c r="K18" t="s">
        <v>246</v>
      </c>
      <c r="L18" s="806" t="str">
        <f t="shared" si="0"/>
        <v>Hatton</v>
      </c>
      <c r="M18" s="806" t="s">
        <v>99</v>
      </c>
      <c r="O18" s="425" t="s">
        <v>2900</v>
      </c>
      <c r="P18" s="425" t="s">
        <v>202</v>
      </c>
      <c r="Q18" s="132"/>
      <c r="R18" s="139" t="s">
        <v>221</v>
      </c>
      <c r="S18" s="133"/>
      <c r="T18" s="135" t="s">
        <v>1005</v>
      </c>
      <c r="U18" s="134" t="s">
        <v>978</v>
      </c>
      <c r="V18" s="71"/>
      <c r="AC18" t="s">
        <v>2</v>
      </c>
      <c r="AD18" s="75"/>
      <c r="AE18" s="75"/>
      <c r="AF18" s="75"/>
      <c r="AG18" s="75"/>
      <c r="AH18" s="75"/>
      <c r="AI18" s="75"/>
      <c r="AJ18" s="75"/>
    </row>
    <row r="19" spans="1:38">
      <c r="D19" t="s">
        <v>76</v>
      </c>
      <c r="E19" t="s">
        <v>67</v>
      </c>
      <c r="F19" s="425" t="s">
        <v>240</v>
      </c>
      <c r="G19" s="425" t="s">
        <v>2590</v>
      </c>
      <c r="H19" s="425" t="s">
        <v>11</v>
      </c>
      <c r="I19" s="425" t="s">
        <v>2475</v>
      </c>
      <c r="J19" t="s">
        <v>6</v>
      </c>
      <c r="K19" t="s">
        <v>246</v>
      </c>
      <c r="L19" s="806" t="str">
        <f t="shared" si="0"/>
        <v>Hatton</v>
      </c>
      <c r="M19" s="806" t="s">
        <v>99</v>
      </c>
      <c r="O19" s="425" t="s">
        <v>2900</v>
      </c>
      <c r="P19" s="425" t="s">
        <v>202</v>
      </c>
      <c r="Q19" s="132"/>
      <c r="R19" s="139" t="s">
        <v>221</v>
      </c>
      <c r="S19" s="133"/>
      <c r="T19" s="135" t="s">
        <v>1005</v>
      </c>
      <c r="U19" s="134" t="s">
        <v>120</v>
      </c>
      <c r="V19" s="71"/>
      <c r="AC19" t="s">
        <v>2</v>
      </c>
      <c r="AD19" s="75"/>
      <c r="AE19" s="75"/>
      <c r="AF19" s="75"/>
      <c r="AG19" s="75"/>
      <c r="AH19" s="75"/>
      <c r="AI19" s="75"/>
      <c r="AJ19" s="75"/>
    </row>
    <row r="20" spans="1:38">
      <c r="D20" t="s">
        <v>76</v>
      </c>
      <c r="E20" t="s">
        <v>67</v>
      </c>
      <c r="F20" s="425" t="s">
        <v>240</v>
      </c>
      <c r="G20" s="425" t="s">
        <v>2590</v>
      </c>
      <c r="H20" s="425" t="s">
        <v>11</v>
      </c>
      <c r="I20" s="425" t="s">
        <v>2475</v>
      </c>
      <c r="J20" t="s">
        <v>6</v>
      </c>
      <c r="K20" t="s">
        <v>246</v>
      </c>
      <c r="L20" s="806" t="str">
        <f t="shared" si="0"/>
        <v>Hatton</v>
      </c>
      <c r="M20" s="806" t="s">
        <v>99</v>
      </c>
      <c r="O20" s="425" t="s">
        <v>2900</v>
      </c>
      <c r="P20" s="425" t="s">
        <v>202</v>
      </c>
      <c r="Q20" s="132"/>
      <c r="R20" s="139" t="s">
        <v>221</v>
      </c>
      <c r="S20" s="133"/>
      <c r="T20" s="135" t="s">
        <v>1005</v>
      </c>
      <c r="U20" s="134" t="s">
        <v>979</v>
      </c>
      <c r="V20" s="71"/>
      <c r="AC20" t="s">
        <v>2</v>
      </c>
      <c r="AD20" s="75"/>
      <c r="AE20" s="75"/>
      <c r="AF20" s="75"/>
      <c r="AG20" s="75"/>
      <c r="AH20" s="75"/>
      <c r="AI20" s="75"/>
      <c r="AJ20" s="75"/>
    </row>
    <row r="21" spans="1:38">
      <c r="D21" t="s">
        <v>76</v>
      </c>
      <c r="E21" t="s">
        <v>67</v>
      </c>
      <c r="F21" s="425" t="s">
        <v>240</v>
      </c>
      <c r="G21" s="425" t="s">
        <v>2590</v>
      </c>
      <c r="H21" s="425" t="s">
        <v>11</v>
      </c>
      <c r="I21" s="425" t="s">
        <v>2475</v>
      </c>
      <c r="J21" t="s">
        <v>6</v>
      </c>
      <c r="K21" t="s">
        <v>246</v>
      </c>
      <c r="L21" s="806" t="str">
        <f t="shared" si="0"/>
        <v>Hatton</v>
      </c>
      <c r="M21" s="806" t="s">
        <v>99</v>
      </c>
      <c r="O21" s="425" t="s">
        <v>2900</v>
      </c>
      <c r="P21" s="425" t="s">
        <v>202</v>
      </c>
      <c r="Q21" s="132"/>
      <c r="R21" s="139" t="s">
        <v>221</v>
      </c>
      <c r="S21" s="133"/>
      <c r="T21" s="135" t="s">
        <v>1005</v>
      </c>
      <c r="U21" s="135" t="s">
        <v>1008</v>
      </c>
      <c r="V21" s="71"/>
      <c r="AC21" t="s">
        <v>2</v>
      </c>
      <c r="AD21" s="75"/>
      <c r="AE21" s="75"/>
      <c r="AF21" s="75"/>
      <c r="AG21" s="75"/>
      <c r="AH21" s="75"/>
      <c r="AI21" s="75"/>
      <c r="AJ21" s="75"/>
    </row>
    <row r="22" spans="1:38">
      <c r="D22" t="s">
        <v>76</v>
      </c>
      <c r="E22" t="s">
        <v>67</v>
      </c>
      <c r="F22" s="425" t="s">
        <v>240</v>
      </c>
      <c r="G22" s="425" t="s">
        <v>2590</v>
      </c>
      <c r="H22" s="425" t="s">
        <v>11</v>
      </c>
      <c r="I22" s="425" t="s">
        <v>2475</v>
      </c>
      <c r="J22" t="s">
        <v>6</v>
      </c>
      <c r="K22" t="s">
        <v>246</v>
      </c>
      <c r="L22" s="806" t="str">
        <f t="shared" si="0"/>
        <v>Hatton</v>
      </c>
      <c r="M22" s="806" t="s">
        <v>99</v>
      </c>
      <c r="O22" s="425" t="s">
        <v>2900</v>
      </c>
      <c r="P22" s="425" t="s">
        <v>202</v>
      </c>
      <c r="Q22" s="136"/>
      <c r="R22" s="139" t="s">
        <v>221</v>
      </c>
      <c r="S22" s="133"/>
      <c r="T22" s="75"/>
      <c r="U22" s="75"/>
      <c r="V22" s="71"/>
      <c r="AC22" t="s">
        <v>2</v>
      </c>
      <c r="AD22" s="75"/>
      <c r="AE22" s="75"/>
      <c r="AF22" s="75"/>
      <c r="AG22" s="75"/>
      <c r="AH22" s="75"/>
      <c r="AI22" s="75"/>
      <c r="AJ22" s="75"/>
    </row>
    <row r="23" spans="1:38">
      <c r="D23" t="s">
        <v>76</v>
      </c>
      <c r="E23" t="s">
        <v>67</v>
      </c>
      <c r="F23" s="425" t="s">
        <v>240</v>
      </c>
      <c r="G23" s="425" t="s">
        <v>2590</v>
      </c>
      <c r="H23" s="425" t="s">
        <v>11</v>
      </c>
      <c r="I23" s="425" t="s">
        <v>2475</v>
      </c>
      <c r="J23" t="s">
        <v>6</v>
      </c>
      <c r="K23" t="s">
        <v>246</v>
      </c>
      <c r="L23" s="806" t="str">
        <f t="shared" si="0"/>
        <v>Hatton</v>
      </c>
      <c r="M23" s="806" t="s">
        <v>99</v>
      </c>
      <c r="O23" s="425" t="s">
        <v>2900</v>
      </c>
      <c r="P23" s="425" t="s">
        <v>202</v>
      </c>
      <c r="Q23" s="136"/>
      <c r="R23" s="139" t="s">
        <v>221</v>
      </c>
      <c r="S23" s="133"/>
      <c r="T23" s="75"/>
      <c r="U23" s="75"/>
      <c r="V23" s="71"/>
      <c r="AC23" t="s">
        <v>2</v>
      </c>
      <c r="AD23" s="75"/>
      <c r="AE23" s="75"/>
      <c r="AF23" s="75"/>
      <c r="AG23" s="75"/>
      <c r="AH23" s="75"/>
      <c r="AI23" s="75"/>
      <c r="AJ23" s="75"/>
    </row>
    <row r="24" spans="1:38">
      <c r="Q24" s="137"/>
      <c r="R24" s="140"/>
      <c r="AJ24" s="425"/>
    </row>
    <row r="25" spans="1:38" s="1" customFormat="1" ht="13.8">
      <c r="A25" s="64"/>
      <c r="B25" s="72" t="s">
        <v>254</v>
      </c>
      <c r="Q25" s="138"/>
      <c r="R25" s="141"/>
      <c r="S25" s="131"/>
      <c r="T25" s="131"/>
      <c r="U25" s="131"/>
    </row>
    <row r="26" spans="1:38">
      <c r="Q26" s="137"/>
      <c r="R26" s="140"/>
      <c r="AJ26" s="425"/>
    </row>
    <row r="27" spans="1:38">
      <c r="D27" t="s">
        <v>76</v>
      </c>
      <c r="E27" t="s">
        <v>67</v>
      </c>
      <c r="F27" s="425" t="s">
        <v>240</v>
      </c>
      <c r="G27" s="425" t="s">
        <v>2590</v>
      </c>
      <c r="H27" s="425" t="s">
        <v>11</v>
      </c>
      <c r="I27" s="425" t="s">
        <v>2475</v>
      </c>
      <c r="J27" t="s">
        <v>6</v>
      </c>
      <c r="K27" t="s">
        <v>246</v>
      </c>
      <c r="L27" s="806" t="str">
        <f t="shared" ref="L27:L37" si="1">R27</f>
        <v>Wormington FEED</v>
      </c>
      <c r="M27" s="806" t="s">
        <v>99</v>
      </c>
      <c r="O27" s="425" t="s">
        <v>2900</v>
      </c>
      <c r="P27" s="425" t="s">
        <v>202</v>
      </c>
      <c r="Q27" s="132"/>
      <c r="R27" s="142" t="s">
        <v>254</v>
      </c>
      <c r="S27" s="133"/>
      <c r="T27" s="134" t="s">
        <v>974</v>
      </c>
      <c r="U27" s="134" t="s">
        <v>975</v>
      </c>
      <c r="V27" s="71"/>
      <c r="AC27" t="s">
        <v>2</v>
      </c>
      <c r="AD27" s="75"/>
      <c r="AE27" s="75"/>
      <c r="AF27" s="75"/>
      <c r="AG27" s="75"/>
      <c r="AH27" s="75"/>
      <c r="AI27" s="75"/>
      <c r="AJ27" s="75"/>
      <c r="AL27" s="425"/>
    </row>
    <row r="28" spans="1:38">
      <c r="D28" t="s">
        <v>76</v>
      </c>
      <c r="E28" t="s">
        <v>67</v>
      </c>
      <c r="F28" s="425" t="s">
        <v>240</v>
      </c>
      <c r="G28" s="425" t="s">
        <v>2590</v>
      </c>
      <c r="H28" s="425" t="s">
        <v>11</v>
      </c>
      <c r="I28" s="425" t="s">
        <v>2475</v>
      </c>
      <c r="J28" t="s">
        <v>6</v>
      </c>
      <c r="K28" t="s">
        <v>246</v>
      </c>
      <c r="L28" s="806" t="str">
        <f t="shared" si="1"/>
        <v>Wormington FEED</v>
      </c>
      <c r="M28" s="806" t="s">
        <v>99</v>
      </c>
      <c r="O28" s="425" t="s">
        <v>2900</v>
      </c>
      <c r="P28" s="425" t="s">
        <v>202</v>
      </c>
      <c r="Q28" s="132"/>
      <c r="R28" s="142" t="s">
        <v>254</v>
      </c>
      <c r="S28" s="133"/>
      <c r="T28" s="134" t="s">
        <v>974</v>
      </c>
      <c r="U28" s="134" t="s">
        <v>976</v>
      </c>
      <c r="V28" s="71"/>
      <c r="AC28" t="s">
        <v>2</v>
      </c>
      <c r="AD28" s="75"/>
      <c r="AE28" s="75"/>
      <c r="AF28" s="75"/>
      <c r="AG28" s="75"/>
      <c r="AH28" s="75"/>
      <c r="AI28" s="75"/>
      <c r="AJ28" s="75"/>
    </row>
    <row r="29" spans="1:38">
      <c r="D29" t="s">
        <v>76</v>
      </c>
      <c r="E29" t="s">
        <v>67</v>
      </c>
      <c r="F29" s="425" t="s">
        <v>240</v>
      </c>
      <c r="G29" s="425" t="s">
        <v>2590</v>
      </c>
      <c r="H29" s="425" t="s">
        <v>11</v>
      </c>
      <c r="I29" s="425" t="s">
        <v>2475</v>
      </c>
      <c r="J29" t="s">
        <v>6</v>
      </c>
      <c r="K29" t="s">
        <v>246</v>
      </c>
      <c r="L29" s="806" t="str">
        <f t="shared" si="1"/>
        <v>Wormington FEED</v>
      </c>
      <c r="M29" s="806" t="s">
        <v>99</v>
      </c>
      <c r="O29" s="425" t="s">
        <v>2900</v>
      </c>
      <c r="P29" s="425" t="s">
        <v>202</v>
      </c>
      <c r="Q29" s="132"/>
      <c r="R29" s="142" t="s">
        <v>254</v>
      </c>
      <c r="S29" s="133"/>
      <c r="T29" s="134" t="s">
        <v>974</v>
      </c>
      <c r="U29" s="135" t="s">
        <v>1006</v>
      </c>
      <c r="V29" s="71"/>
      <c r="AC29" t="s">
        <v>2</v>
      </c>
      <c r="AD29" s="75"/>
      <c r="AE29" s="75"/>
      <c r="AF29" s="75"/>
      <c r="AG29" s="75"/>
      <c r="AH29" s="75"/>
      <c r="AI29" s="75"/>
      <c r="AJ29" s="75"/>
    </row>
    <row r="30" spans="1:38">
      <c r="D30" t="s">
        <v>76</v>
      </c>
      <c r="E30" t="s">
        <v>67</v>
      </c>
      <c r="F30" s="425" t="s">
        <v>240</v>
      </c>
      <c r="G30" s="425" t="s">
        <v>2590</v>
      </c>
      <c r="H30" s="425" t="s">
        <v>11</v>
      </c>
      <c r="I30" s="425" t="s">
        <v>2475</v>
      </c>
      <c r="J30" t="s">
        <v>6</v>
      </c>
      <c r="K30" t="s">
        <v>246</v>
      </c>
      <c r="L30" s="806" t="str">
        <f t="shared" si="1"/>
        <v>Wormington FEED</v>
      </c>
      <c r="M30" s="806" t="s">
        <v>99</v>
      </c>
      <c r="O30" s="425" t="s">
        <v>2900</v>
      </c>
      <c r="P30" s="425" t="s">
        <v>202</v>
      </c>
      <c r="Q30" s="132"/>
      <c r="R30" s="142" t="s">
        <v>254</v>
      </c>
      <c r="S30" s="133"/>
      <c r="T30" s="134" t="s">
        <v>974</v>
      </c>
      <c r="U30" s="135" t="s">
        <v>1007</v>
      </c>
      <c r="V30" s="71"/>
      <c r="AC30" t="s">
        <v>2</v>
      </c>
      <c r="AD30" s="75"/>
      <c r="AE30" s="75"/>
      <c r="AF30" s="75"/>
      <c r="AG30" s="75"/>
      <c r="AH30" s="75"/>
      <c r="AI30" s="75"/>
      <c r="AJ30" s="75"/>
    </row>
    <row r="31" spans="1:38">
      <c r="D31" t="s">
        <v>76</v>
      </c>
      <c r="E31" t="s">
        <v>67</v>
      </c>
      <c r="F31" s="425" t="s">
        <v>240</v>
      </c>
      <c r="G31" s="425" t="s">
        <v>2590</v>
      </c>
      <c r="H31" s="425" t="s">
        <v>11</v>
      </c>
      <c r="I31" s="425" t="s">
        <v>2475</v>
      </c>
      <c r="J31" t="s">
        <v>6</v>
      </c>
      <c r="K31" t="s">
        <v>246</v>
      </c>
      <c r="L31" s="806" t="str">
        <f t="shared" si="1"/>
        <v>Wormington FEED</v>
      </c>
      <c r="M31" s="806" t="s">
        <v>99</v>
      </c>
      <c r="O31" s="425" t="s">
        <v>2900</v>
      </c>
      <c r="P31" s="425" t="s">
        <v>202</v>
      </c>
      <c r="Q31" s="132"/>
      <c r="R31" s="142" t="s">
        <v>254</v>
      </c>
      <c r="S31" s="133"/>
      <c r="T31" s="134" t="s">
        <v>974</v>
      </c>
      <c r="U31" s="134" t="s">
        <v>977</v>
      </c>
      <c r="V31" s="71"/>
      <c r="AC31" t="s">
        <v>2</v>
      </c>
      <c r="AD31" s="75"/>
      <c r="AE31" s="75"/>
      <c r="AF31" s="75"/>
      <c r="AG31" s="75"/>
      <c r="AH31" s="75"/>
      <c r="AI31" s="75"/>
      <c r="AJ31" s="75"/>
    </row>
    <row r="32" spans="1:38">
      <c r="D32" t="s">
        <v>76</v>
      </c>
      <c r="E32" t="s">
        <v>67</v>
      </c>
      <c r="F32" s="425" t="s">
        <v>240</v>
      </c>
      <c r="G32" s="425" t="s">
        <v>2590</v>
      </c>
      <c r="H32" s="425" t="s">
        <v>11</v>
      </c>
      <c r="I32" s="425" t="s">
        <v>2475</v>
      </c>
      <c r="J32" t="s">
        <v>6</v>
      </c>
      <c r="K32" t="s">
        <v>246</v>
      </c>
      <c r="L32" s="806" t="str">
        <f t="shared" si="1"/>
        <v>Wormington FEED</v>
      </c>
      <c r="M32" s="806" t="s">
        <v>99</v>
      </c>
      <c r="O32" s="425" t="s">
        <v>2900</v>
      </c>
      <c r="P32" s="425" t="s">
        <v>202</v>
      </c>
      <c r="Q32" s="132"/>
      <c r="R32" s="142" t="s">
        <v>254</v>
      </c>
      <c r="S32" s="133"/>
      <c r="T32" s="135" t="s">
        <v>1005</v>
      </c>
      <c r="U32" s="134" t="s">
        <v>978</v>
      </c>
      <c r="V32" s="71"/>
      <c r="AC32" t="s">
        <v>2</v>
      </c>
      <c r="AD32" s="75"/>
      <c r="AE32" s="75"/>
      <c r="AF32" s="75"/>
      <c r="AG32" s="75"/>
      <c r="AH32" s="75"/>
      <c r="AI32" s="75"/>
      <c r="AJ32" s="75"/>
    </row>
    <row r="33" spans="1:38">
      <c r="D33" t="s">
        <v>76</v>
      </c>
      <c r="E33" t="s">
        <v>67</v>
      </c>
      <c r="F33" s="425" t="s">
        <v>240</v>
      </c>
      <c r="G33" s="425" t="s">
        <v>2590</v>
      </c>
      <c r="H33" s="425" t="s">
        <v>11</v>
      </c>
      <c r="I33" s="425" t="s">
        <v>2475</v>
      </c>
      <c r="J33" t="s">
        <v>6</v>
      </c>
      <c r="K33" t="s">
        <v>246</v>
      </c>
      <c r="L33" s="806" t="str">
        <f t="shared" si="1"/>
        <v>Wormington FEED</v>
      </c>
      <c r="M33" s="806" t="s">
        <v>99</v>
      </c>
      <c r="O33" s="425" t="s">
        <v>2900</v>
      </c>
      <c r="P33" s="425" t="s">
        <v>202</v>
      </c>
      <c r="Q33" s="132"/>
      <c r="R33" s="142" t="s">
        <v>254</v>
      </c>
      <c r="S33" s="133"/>
      <c r="T33" s="135" t="s">
        <v>1005</v>
      </c>
      <c r="U33" s="134" t="s">
        <v>120</v>
      </c>
      <c r="V33" s="71"/>
      <c r="AC33" t="s">
        <v>2</v>
      </c>
      <c r="AD33" s="75"/>
      <c r="AE33" s="75"/>
      <c r="AF33" s="75"/>
      <c r="AG33" s="75"/>
      <c r="AH33" s="75"/>
      <c r="AI33" s="75"/>
      <c r="AJ33" s="75"/>
    </row>
    <row r="34" spans="1:38">
      <c r="D34" t="s">
        <v>76</v>
      </c>
      <c r="E34" t="s">
        <v>67</v>
      </c>
      <c r="F34" s="425" t="s">
        <v>240</v>
      </c>
      <c r="G34" s="425" t="s">
        <v>2590</v>
      </c>
      <c r="H34" s="425" t="s">
        <v>11</v>
      </c>
      <c r="I34" s="425" t="s">
        <v>2475</v>
      </c>
      <c r="J34" t="s">
        <v>6</v>
      </c>
      <c r="K34" t="s">
        <v>246</v>
      </c>
      <c r="L34" s="806" t="str">
        <f t="shared" si="1"/>
        <v>Wormington FEED</v>
      </c>
      <c r="M34" s="806" t="s">
        <v>99</v>
      </c>
      <c r="O34" s="425" t="s">
        <v>2900</v>
      </c>
      <c r="P34" s="425" t="s">
        <v>202</v>
      </c>
      <c r="Q34" s="132"/>
      <c r="R34" s="142" t="s">
        <v>254</v>
      </c>
      <c r="S34" s="133"/>
      <c r="T34" s="135" t="s">
        <v>1005</v>
      </c>
      <c r="U34" s="134" t="s">
        <v>979</v>
      </c>
      <c r="V34" s="71"/>
      <c r="AC34" t="s">
        <v>2</v>
      </c>
      <c r="AD34" s="75"/>
      <c r="AE34" s="75"/>
      <c r="AF34" s="75"/>
      <c r="AG34" s="75"/>
      <c r="AH34" s="75"/>
      <c r="AI34" s="75"/>
      <c r="AJ34" s="75"/>
    </row>
    <row r="35" spans="1:38">
      <c r="D35" t="s">
        <v>76</v>
      </c>
      <c r="E35" t="s">
        <v>67</v>
      </c>
      <c r="F35" s="425" t="s">
        <v>240</v>
      </c>
      <c r="G35" s="425" t="s">
        <v>2590</v>
      </c>
      <c r="H35" s="425" t="s">
        <v>11</v>
      </c>
      <c r="I35" s="425" t="s">
        <v>2475</v>
      </c>
      <c r="J35" t="s">
        <v>6</v>
      </c>
      <c r="K35" t="s">
        <v>246</v>
      </c>
      <c r="L35" s="806" t="str">
        <f t="shared" si="1"/>
        <v>Wormington FEED</v>
      </c>
      <c r="M35" s="806" t="s">
        <v>99</v>
      </c>
      <c r="O35" s="425" t="s">
        <v>2900</v>
      </c>
      <c r="P35" s="425" t="s">
        <v>202</v>
      </c>
      <c r="Q35" s="132"/>
      <c r="R35" s="142" t="s">
        <v>254</v>
      </c>
      <c r="S35" s="133"/>
      <c r="T35" s="135" t="s">
        <v>1005</v>
      </c>
      <c r="U35" s="135" t="s">
        <v>1008</v>
      </c>
      <c r="V35" s="71"/>
      <c r="AC35" t="s">
        <v>2</v>
      </c>
      <c r="AD35" s="75"/>
      <c r="AE35" s="75"/>
      <c r="AF35" s="75"/>
      <c r="AG35" s="75"/>
      <c r="AH35" s="75"/>
      <c r="AI35" s="75"/>
      <c r="AJ35" s="75"/>
    </row>
    <row r="36" spans="1:38">
      <c r="D36" t="s">
        <v>76</v>
      </c>
      <c r="E36" t="s">
        <v>67</v>
      </c>
      <c r="F36" s="425" t="s">
        <v>240</v>
      </c>
      <c r="G36" s="425" t="s">
        <v>2590</v>
      </c>
      <c r="H36" s="425" t="s">
        <v>11</v>
      </c>
      <c r="I36" s="425" t="s">
        <v>2475</v>
      </c>
      <c r="J36" t="s">
        <v>6</v>
      </c>
      <c r="K36" t="s">
        <v>246</v>
      </c>
      <c r="L36" s="806" t="str">
        <f t="shared" si="1"/>
        <v>Wormington FEED</v>
      </c>
      <c r="M36" s="806" t="s">
        <v>99</v>
      </c>
      <c r="O36" s="425" t="s">
        <v>2900</v>
      </c>
      <c r="P36" s="425" t="s">
        <v>202</v>
      </c>
      <c r="Q36" s="136"/>
      <c r="R36" s="142" t="s">
        <v>254</v>
      </c>
      <c r="S36" s="133"/>
      <c r="T36" s="75"/>
      <c r="U36" s="75"/>
      <c r="V36" s="71"/>
      <c r="AC36" t="s">
        <v>2</v>
      </c>
      <c r="AD36" s="75"/>
      <c r="AE36" s="75"/>
      <c r="AF36" s="75"/>
      <c r="AG36" s="75"/>
      <c r="AH36" s="75"/>
      <c r="AI36" s="75"/>
      <c r="AJ36" s="75"/>
    </row>
    <row r="37" spans="1:38">
      <c r="D37" t="s">
        <v>76</v>
      </c>
      <c r="E37" t="s">
        <v>67</v>
      </c>
      <c r="F37" s="425" t="s">
        <v>240</v>
      </c>
      <c r="G37" s="425" t="s">
        <v>2590</v>
      </c>
      <c r="H37" s="425" t="s">
        <v>11</v>
      </c>
      <c r="I37" s="425" t="s">
        <v>2475</v>
      </c>
      <c r="J37" t="s">
        <v>6</v>
      </c>
      <c r="K37" t="s">
        <v>246</v>
      </c>
      <c r="L37" s="806" t="str">
        <f t="shared" si="1"/>
        <v>Wormington FEED</v>
      </c>
      <c r="M37" s="806" t="s">
        <v>99</v>
      </c>
      <c r="O37" s="425" t="s">
        <v>2900</v>
      </c>
      <c r="P37" s="425" t="s">
        <v>202</v>
      </c>
      <c r="Q37" s="136"/>
      <c r="R37" s="142" t="s">
        <v>254</v>
      </c>
      <c r="S37" s="133"/>
      <c r="T37" s="75"/>
      <c r="U37" s="75"/>
      <c r="V37" s="71"/>
      <c r="AC37" t="s">
        <v>2</v>
      </c>
      <c r="AD37" s="75"/>
      <c r="AE37" s="75"/>
      <c r="AF37" s="75"/>
      <c r="AG37" s="75"/>
      <c r="AH37" s="75"/>
      <c r="AI37" s="75"/>
      <c r="AJ37" s="75"/>
    </row>
    <row r="38" spans="1:38">
      <c r="Q38" s="137"/>
      <c r="R38" s="140"/>
      <c r="AJ38" s="425"/>
    </row>
    <row r="39" spans="1:38" s="1" customFormat="1" ht="13.8">
      <c r="A39" s="64"/>
      <c r="B39" s="72" t="s">
        <v>1009</v>
      </c>
      <c r="Q39" s="138"/>
      <c r="R39" s="141"/>
      <c r="S39" s="131"/>
      <c r="T39" s="131"/>
      <c r="U39" s="131"/>
    </row>
    <row r="40" spans="1:38">
      <c r="Q40" s="137"/>
      <c r="R40" s="140"/>
      <c r="AJ40" s="425"/>
    </row>
    <row r="41" spans="1:38">
      <c r="D41" t="s">
        <v>76</v>
      </c>
      <c r="E41" t="s">
        <v>67</v>
      </c>
      <c r="F41" s="425" t="s">
        <v>240</v>
      </c>
      <c r="G41" s="425" t="s">
        <v>2590</v>
      </c>
      <c r="H41" s="425" t="s">
        <v>11</v>
      </c>
      <c r="I41" s="425" t="s">
        <v>2475</v>
      </c>
      <c r="J41" t="s">
        <v>6</v>
      </c>
      <c r="K41" t="s">
        <v>246</v>
      </c>
      <c r="L41" s="806" t="str">
        <f t="shared" ref="L41:L51" si="2">R41</f>
        <v>Kings Lynn FEED</v>
      </c>
      <c r="M41" s="806" t="s">
        <v>99</v>
      </c>
      <c r="O41" s="425" t="s">
        <v>2900</v>
      </c>
      <c r="P41" s="425" t="s">
        <v>202</v>
      </c>
      <c r="Q41" s="132"/>
      <c r="R41" s="139" t="s">
        <v>1009</v>
      </c>
      <c r="S41" s="133"/>
      <c r="T41" s="134" t="s">
        <v>974</v>
      </c>
      <c r="U41" s="134" t="s">
        <v>975</v>
      </c>
      <c r="V41" s="71"/>
      <c r="AC41" t="s">
        <v>2</v>
      </c>
      <c r="AD41" s="75"/>
      <c r="AE41" s="75"/>
      <c r="AF41" s="75"/>
      <c r="AG41" s="75"/>
      <c r="AH41" s="75"/>
      <c r="AI41" s="75"/>
      <c r="AJ41" s="75"/>
      <c r="AL41" s="425"/>
    </row>
    <row r="42" spans="1:38">
      <c r="D42" t="s">
        <v>76</v>
      </c>
      <c r="E42" t="s">
        <v>67</v>
      </c>
      <c r="F42" s="425" t="s">
        <v>240</v>
      </c>
      <c r="G42" s="425" t="s">
        <v>2590</v>
      </c>
      <c r="H42" s="425" t="s">
        <v>11</v>
      </c>
      <c r="I42" s="425" t="s">
        <v>2475</v>
      </c>
      <c r="J42" t="s">
        <v>6</v>
      </c>
      <c r="K42" t="s">
        <v>246</v>
      </c>
      <c r="L42" s="806" t="str">
        <f t="shared" si="2"/>
        <v>Kings Lynn FEED</v>
      </c>
      <c r="M42" s="806" t="s">
        <v>99</v>
      </c>
      <c r="O42" s="425" t="s">
        <v>2900</v>
      </c>
      <c r="P42" s="425" t="s">
        <v>202</v>
      </c>
      <c r="Q42" s="132"/>
      <c r="R42" s="139" t="s">
        <v>1009</v>
      </c>
      <c r="S42" s="133"/>
      <c r="T42" s="134" t="s">
        <v>974</v>
      </c>
      <c r="U42" s="134" t="s">
        <v>976</v>
      </c>
      <c r="V42" s="71"/>
      <c r="AC42" t="s">
        <v>2</v>
      </c>
      <c r="AD42" s="75"/>
      <c r="AE42" s="75"/>
      <c r="AF42" s="75"/>
      <c r="AG42" s="75"/>
      <c r="AH42" s="75"/>
      <c r="AI42" s="75"/>
      <c r="AJ42" s="75"/>
    </row>
    <row r="43" spans="1:38">
      <c r="D43" t="s">
        <v>76</v>
      </c>
      <c r="E43" t="s">
        <v>67</v>
      </c>
      <c r="F43" s="425" t="s">
        <v>240</v>
      </c>
      <c r="G43" s="425" t="s">
        <v>2590</v>
      </c>
      <c r="H43" s="425" t="s">
        <v>11</v>
      </c>
      <c r="I43" s="425" t="s">
        <v>2475</v>
      </c>
      <c r="J43" t="s">
        <v>6</v>
      </c>
      <c r="K43" t="s">
        <v>246</v>
      </c>
      <c r="L43" s="806" t="str">
        <f t="shared" si="2"/>
        <v>Kings Lynn FEED</v>
      </c>
      <c r="M43" s="806" t="s">
        <v>99</v>
      </c>
      <c r="O43" s="425" t="s">
        <v>2900</v>
      </c>
      <c r="P43" s="425" t="s">
        <v>202</v>
      </c>
      <c r="Q43" s="132"/>
      <c r="R43" s="139" t="s">
        <v>1009</v>
      </c>
      <c r="S43" s="133"/>
      <c r="T43" s="134" t="s">
        <v>974</v>
      </c>
      <c r="U43" s="135" t="s">
        <v>1006</v>
      </c>
      <c r="V43" s="71"/>
      <c r="AC43" t="s">
        <v>2</v>
      </c>
      <c r="AD43" s="75"/>
      <c r="AE43" s="75"/>
      <c r="AF43" s="75"/>
      <c r="AG43" s="75"/>
      <c r="AH43" s="75"/>
      <c r="AI43" s="75"/>
      <c r="AJ43" s="75"/>
    </row>
    <row r="44" spans="1:38">
      <c r="D44" t="s">
        <v>76</v>
      </c>
      <c r="E44" t="s">
        <v>67</v>
      </c>
      <c r="F44" s="425" t="s">
        <v>240</v>
      </c>
      <c r="G44" s="425" t="s">
        <v>2590</v>
      </c>
      <c r="H44" s="425" t="s">
        <v>11</v>
      </c>
      <c r="I44" s="425" t="s">
        <v>2475</v>
      </c>
      <c r="J44" t="s">
        <v>6</v>
      </c>
      <c r="K44" t="s">
        <v>246</v>
      </c>
      <c r="L44" s="806" t="str">
        <f t="shared" si="2"/>
        <v>Kings Lynn FEED</v>
      </c>
      <c r="M44" s="806" t="s">
        <v>99</v>
      </c>
      <c r="O44" s="425" t="s">
        <v>2900</v>
      </c>
      <c r="P44" s="425" t="s">
        <v>202</v>
      </c>
      <c r="Q44" s="132"/>
      <c r="R44" s="139" t="s">
        <v>1009</v>
      </c>
      <c r="S44" s="133"/>
      <c r="T44" s="134" t="s">
        <v>974</v>
      </c>
      <c r="U44" s="135" t="s">
        <v>1007</v>
      </c>
      <c r="V44" s="71"/>
      <c r="AC44" t="s">
        <v>2</v>
      </c>
      <c r="AD44" s="75"/>
      <c r="AE44" s="75"/>
      <c r="AF44" s="75"/>
      <c r="AG44" s="75"/>
      <c r="AH44" s="75"/>
      <c r="AI44" s="75"/>
      <c r="AJ44" s="75"/>
    </row>
    <row r="45" spans="1:38">
      <c r="D45" t="s">
        <v>76</v>
      </c>
      <c r="E45" t="s">
        <v>67</v>
      </c>
      <c r="F45" s="425" t="s">
        <v>240</v>
      </c>
      <c r="G45" s="425" t="s">
        <v>2590</v>
      </c>
      <c r="H45" s="425" t="s">
        <v>11</v>
      </c>
      <c r="I45" s="425" t="s">
        <v>2475</v>
      </c>
      <c r="J45" t="s">
        <v>6</v>
      </c>
      <c r="K45" t="s">
        <v>246</v>
      </c>
      <c r="L45" s="806" t="str">
        <f t="shared" si="2"/>
        <v>Kings Lynn FEED</v>
      </c>
      <c r="M45" s="806" t="s">
        <v>99</v>
      </c>
      <c r="O45" s="425" t="s">
        <v>2900</v>
      </c>
      <c r="P45" s="425" t="s">
        <v>202</v>
      </c>
      <c r="Q45" s="132"/>
      <c r="R45" s="139" t="s">
        <v>1009</v>
      </c>
      <c r="S45" s="133"/>
      <c r="T45" s="134" t="s">
        <v>974</v>
      </c>
      <c r="U45" s="134" t="s">
        <v>977</v>
      </c>
      <c r="V45" s="71"/>
      <c r="AC45" t="s">
        <v>2</v>
      </c>
      <c r="AD45" s="75"/>
      <c r="AE45" s="75"/>
      <c r="AF45" s="75"/>
      <c r="AG45" s="75"/>
      <c r="AH45" s="75"/>
      <c r="AI45" s="75"/>
      <c r="AJ45" s="75"/>
    </row>
    <row r="46" spans="1:38">
      <c r="D46" t="s">
        <v>76</v>
      </c>
      <c r="E46" t="s">
        <v>67</v>
      </c>
      <c r="F46" s="425" t="s">
        <v>240</v>
      </c>
      <c r="G46" s="425" t="s">
        <v>2590</v>
      </c>
      <c r="H46" s="425" t="s">
        <v>11</v>
      </c>
      <c r="I46" s="425" t="s">
        <v>2475</v>
      </c>
      <c r="J46" t="s">
        <v>6</v>
      </c>
      <c r="K46" t="s">
        <v>246</v>
      </c>
      <c r="L46" s="806" t="str">
        <f t="shared" si="2"/>
        <v>Kings Lynn FEED</v>
      </c>
      <c r="M46" s="806" t="s">
        <v>99</v>
      </c>
      <c r="O46" s="425" t="s">
        <v>2900</v>
      </c>
      <c r="P46" s="425" t="s">
        <v>202</v>
      </c>
      <c r="Q46" s="132"/>
      <c r="R46" s="139" t="s">
        <v>1009</v>
      </c>
      <c r="S46" s="133"/>
      <c r="T46" s="135" t="s">
        <v>1005</v>
      </c>
      <c r="U46" s="134" t="s">
        <v>978</v>
      </c>
      <c r="V46" s="71"/>
      <c r="AC46" t="s">
        <v>2</v>
      </c>
      <c r="AD46" s="75"/>
      <c r="AE46" s="75"/>
      <c r="AF46" s="75"/>
      <c r="AG46" s="75"/>
      <c r="AH46" s="75"/>
      <c r="AI46" s="75"/>
      <c r="AJ46" s="75"/>
    </row>
    <row r="47" spans="1:38">
      <c r="D47" t="s">
        <v>76</v>
      </c>
      <c r="E47" t="s">
        <v>67</v>
      </c>
      <c r="F47" s="425" t="s">
        <v>240</v>
      </c>
      <c r="G47" s="425" t="s">
        <v>2590</v>
      </c>
      <c r="H47" s="425" t="s">
        <v>11</v>
      </c>
      <c r="I47" s="425" t="s">
        <v>2475</v>
      </c>
      <c r="J47" t="s">
        <v>6</v>
      </c>
      <c r="K47" t="s">
        <v>246</v>
      </c>
      <c r="L47" s="806" t="str">
        <f t="shared" si="2"/>
        <v>Kings Lynn FEED</v>
      </c>
      <c r="M47" s="806" t="s">
        <v>99</v>
      </c>
      <c r="O47" s="425" t="s">
        <v>2900</v>
      </c>
      <c r="P47" s="425" t="s">
        <v>202</v>
      </c>
      <c r="Q47" s="132"/>
      <c r="R47" s="139" t="s">
        <v>1009</v>
      </c>
      <c r="S47" s="133"/>
      <c r="T47" s="135" t="s">
        <v>1005</v>
      </c>
      <c r="U47" s="134" t="s">
        <v>120</v>
      </c>
      <c r="V47" s="71"/>
      <c r="AC47" t="s">
        <v>2</v>
      </c>
      <c r="AD47" s="75"/>
      <c r="AE47" s="75"/>
      <c r="AF47" s="75"/>
      <c r="AG47" s="75"/>
      <c r="AH47" s="75"/>
      <c r="AI47" s="75"/>
      <c r="AJ47" s="75"/>
    </row>
    <row r="48" spans="1:38">
      <c r="D48" t="s">
        <v>76</v>
      </c>
      <c r="E48" t="s">
        <v>67</v>
      </c>
      <c r="F48" s="425" t="s">
        <v>240</v>
      </c>
      <c r="G48" s="425" t="s">
        <v>2590</v>
      </c>
      <c r="H48" s="425" t="s">
        <v>11</v>
      </c>
      <c r="I48" s="425" t="s">
        <v>2475</v>
      </c>
      <c r="J48" t="s">
        <v>6</v>
      </c>
      <c r="K48" t="s">
        <v>246</v>
      </c>
      <c r="L48" s="806" t="str">
        <f t="shared" si="2"/>
        <v>Kings Lynn FEED</v>
      </c>
      <c r="M48" s="806" t="s">
        <v>99</v>
      </c>
      <c r="O48" s="425" t="s">
        <v>2900</v>
      </c>
      <c r="P48" s="425" t="s">
        <v>202</v>
      </c>
      <c r="Q48" s="132"/>
      <c r="R48" s="139" t="s">
        <v>1009</v>
      </c>
      <c r="S48" s="133"/>
      <c r="T48" s="135" t="s">
        <v>1005</v>
      </c>
      <c r="U48" s="134" t="s">
        <v>979</v>
      </c>
      <c r="V48" s="71"/>
      <c r="AC48" t="s">
        <v>2</v>
      </c>
      <c r="AD48" s="75"/>
      <c r="AE48" s="75"/>
      <c r="AF48" s="75"/>
      <c r="AG48" s="75"/>
      <c r="AH48" s="75"/>
      <c r="AI48" s="75"/>
      <c r="AJ48" s="75"/>
    </row>
    <row r="49" spans="1:38">
      <c r="D49" t="s">
        <v>76</v>
      </c>
      <c r="E49" t="s">
        <v>67</v>
      </c>
      <c r="F49" s="425" t="s">
        <v>240</v>
      </c>
      <c r="G49" s="425" t="s">
        <v>2590</v>
      </c>
      <c r="H49" s="425" t="s">
        <v>11</v>
      </c>
      <c r="I49" s="425" t="s">
        <v>2475</v>
      </c>
      <c r="J49" t="s">
        <v>6</v>
      </c>
      <c r="K49" t="s">
        <v>246</v>
      </c>
      <c r="L49" s="806" t="str">
        <f t="shared" si="2"/>
        <v>Kings Lynn FEED</v>
      </c>
      <c r="M49" s="806" t="s">
        <v>99</v>
      </c>
      <c r="O49" s="425" t="s">
        <v>2900</v>
      </c>
      <c r="P49" s="425" t="s">
        <v>202</v>
      </c>
      <c r="Q49" s="132"/>
      <c r="R49" s="139" t="s">
        <v>1009</v>
      </c>
      <c r="S49" s="133"/>
      <c r="T49" s="135" t="s">
        <v>1005</v>
      </c>
      <c r="U49" s="135" t="s">
        <v>1008</v>
      </c>
      <c r="V49" s="71"/>
      <c r="AC49" t="s">
        <v>2</v>
      </c>
      <c r="AD49" s="75"/>
      <c r="AE49" s="75"/>
      <c r="AF49" s="75"/>
      <c r="AG49" s="75"/>
      <c r="AH49" s="75"/>
      <c r="AI49" s="75"/>
      <c r="AJ49" s="75"/>
    </row>
    <row r="50" spans="1:38">
      <c r="D50" t="s">
        <v>76</v>
      </c>
      <c r="E50" t="s">
        <v>67</v>
      </c>
      <c r="F50" s="425" t="s">
        <v>240</v>
      </c>
      <c r="G50" s="425" t="s">
        <v>2590</v>
      </c>
      <c r="H50" s="425" t="s">
        <v>11</v>
      </c>
      <c r="I50" s="425" t="s">
        <v>2475</v>
      </c>
      <c r="J50" t="s">
        <v>6</v>
      </c>
      <c r="K50" t="s">
        <v>246</v>
      </c>
      <c r="L50" s="806" t="str">
        <f t="shared" si="2"/>
        <v>Kings Lynn FEED</v>
      </c>
      <c r="M50" s="806" t="s">
        <v>99</v>
      </c>
      <c r="O50" s="425" t="s">
        <v>2900</v>
      </c>
      <c r="P50" s="425" t="s">
        <v>202</v>
      </c>
      <c r="Q50" s="136"/>
      <c r="R50" s="139" t="s">
        <v>1009</v>
      </c>
      <c r="S50" s="133"/>
      <c r="T50" s="75"/>
      <c r="U50" s="75"/>
      <c r="V50" s="71"/>
      <c r="AC50" t="s">
        <v>2</v>
      </c>
      <c r="AD50" s="75"/>
      <c r="AE50" s="75"/>
      <c r="AF50" s="75"/>
      <c r="AG50" s="75"/>
      <c r="AH50" s="75"/>
      <c r="AI50" s="75"/>
      <c r="AJ50" s="75"/>
    </row>
    <row r="51" spans="1:38">
      <c r="D51" t="s">
        <v>76</v>
      </c>
      <c r="E51" t="s">
        <v>67</v>
      </c>
      <c r="F51" s="425" t="s">
        <v>240</v>
      </c>
      <c r="G51" s="425" t="s">
        <v>2590</v>
      </c>
      <c r="H51" s="425" t="s">
        <v>11</v>
      </c>
      <c r="I51" s="425" t="s">
        <v>2475</v>
      </c>
      <c r="J51" t="s">
        <v>6</v>
      </c>
      <c r="K51" t="s">
        <v>246</v>
      </c>
      <c r="L51" s="806" t="str">
        <f t="shared" si="2"/>
        <v>Kings Lynn FEED</v>
      </c>
      <c r="M51" s="806" t="s">
        <v>99</v>
      </c>
      <c r="O51" s="425" t="s">
        <v>2900</v>
      </c>
      <c r="P51" s="425" t="s">
        <v>202</v>
      </c>
      <c r="Q51" s="136"/>
      <c r="R51" s="139" t="s">
        <v>1009</v>
      </c>
      <c r="S51" s="133"/>
      <c r="T51" s="75"/>
      <c r="U51" s="75"/>
      <c r="V51" s="71"/>
      <c r="AC51" t="s">
        <v>2</v>
      </c>
      <c r="AD51" s="75"/>
      <c r="AE51" s="75"/>
      <c r="AF51" s="75"/>
      <c r="AG51" s="75"/>
      <c r="AH51" s="75"/>
      <c r="AI51" s="75"/>
      <c r="AJ51" s="75"/>
    </row>
    <row r="52" spans="1:38">
      <c r="Q52" s="137"/>
      <c r="R52" s="140"/>
      <c r="AJ52" s="425"/>
    </row>
    <row r="53" spans="1:38" s="1" customFormat="1" ht="13.8">
      <c r="A53" s="64"/>
      <c r="B53" s="72" t="s">
        <v>980</v>
      </c>
      <c r="Q53" s="138"/>
      <c r="R53" s="141"/>
      <c r="S53" s="131"/>
      <c r="T53" s="131"/>
      <c r="U53" s="131"/>
    </row>
    <row r="54" spans="1:38">
      <c r="Q54" s="137"/>
      <c r="R54" s="140"/>
      <c r="AJ54" s="425"/>
    </row>
    <row r="55" spans="1:38">
      <c r="D55" t="s">
        <v>76</v>
      </c>
      <c r="E55" t="s">
        <v>67</v>
      </c>
      <c r="F55" s="425" t="s">
        <v>240</v>
      </c>
      <c r="G55" s="425" t="s">
        <v>2590</v>
      </c>
      <c r="H55" s="425" t="s">
        <v>11</v>
      </c>
      <c r="I55" s="425" t="s">
        <v>2475</v>
      </c>
      <c r="J55" t="s">
        <v>6</v>
      </c>
      <c r="K55" t="s">
        <v>246</v>
      </c>
      <c r="L55" s="806" t="str">
        <f t="shared" ref="L55:L65" si="3">R55</f>
        <v>Peterborough FEED</v>
      </c>
      <c r="M55" s="806" t="s">
        <v>99</v>
      </c>
      <c r="O55" s="425" t="s">
        <v>2900</v>
      </c>
      <c r="P55" s="425" t="s">
        <v>202</v>
      </c>
      <c r="Q55" s="132"/>
      <c r="R55" s="139" t="s">
        <v>980</v>
      </c>
      <c r="S55" s="133"/>
      <c r="T55" s="134" t="s">
        <v>974</v>
      </c>
      <c r="U55" s="134" t="s">
        <v>975</v>
      </c>
      <c r="V55" s="71"/>
      <c r="AC55" t="s">
        <v>2</v>
      </c>
      <c r="AD55" s="75"/>
      <c r="AE55" s="75"/>
      <c r="AF55" s="75"/>
      <c r="AG55" s="75"/>
      <c r="AH55" s="75"/>
      <c r="AI55" s="75"/>
      <c r="AJ55" s="75"/>
      <c r="AL55" s="425"/>
    </row>
    <row r="56" spans="1:38">
      <c r="D56" t="s">
        <v>76</v>
      </c>
      <c r="E56" t="s">
        <v>67</v>
      </c>
      <c r="F56" s="425" t="s">
        <v>240</v>
      </c>
      <c r="G56" s="425" t="s">
        <v>2590</v>
      </c>
      <c r="H56" s="425" t="s">
        <v>11</v>
      </c>
      <c r="I56" s="425" t="s">
        <v>2475</v>
      </c>
      <c r="J56" t="s">
        <v>6</v>
      </c>
      <c r="K56" t="s">
        <v>246</v>
      </c>
      <c r="L56" s="806" t="str">
        <f t="shared" si="3"/>
        <v>Peterborough FEED</v>
      </c>
      <c r="M56" s="806" t="s">
        <v>99</v>
      </c>
      <c r="O56" s="425" t="s">
        <v>2900</v>
      </c>
      <c r="P56" s="425" t="s">
        <v>202</v>
      </c>
      <c r="Q56" s="132"/>
      <c r="R56" s="139" t="s">
        <v>980</v>
      </c>
      <c r="S56" s="133"/>
      <c r="T56" s="134" t="s">
        <v>974</v>
      </c>
      <c r="U56" s="134" t="s">
        <v>976</v>
      </c>
      <c r="V56" s="71"/>
      <c r="AC56" t="s">
        <v>2</v>
      </c>
      <c r="AD56" s="75"/>
      <c r="AE56" s="75"/>
      <c r="AF56" s="75"/>
      <c r="AG56" s="75"/>
      <c r="AH56" s="75"/>
      <c r="AI56" s="75"/>
      <c r="AJ56" s="75"/>
    </row>
    <row r="57" spans="1:38">
      <c r="D57" t="s">
        <v>76</v>
      </c>
      <c r="E57" t="s">
        <v>67</v>
      </c>
      <c r="F57" s="425" t="s">
        <v>240</v>
      </c>
      <c r="G57" s="425" t="s">
        <v>2590</v>
      </c>
      <c r="H57" s="425" t="s">
        <v>11</v>
      </c>
      <c r="I57" s="425" t="s">
        <v>2475</v>
      </c>
      <c r="J57" t="s">
        <v>6</v>
      </c>
      <c r="K57" t="s">
        <v>246</v>
      </c>
      <c r="L57" s="806" t="str">
        <f t="shared" si="3"/>
        <v>Peterborough FEED</v>
      </c>
      <c r="M57" s="806" t="s">
        <v>99</v>
      </c>
      <c r="O57" s="425" t="s">
        <v>2900</v>
      </c>
      <c r="P57" s="425" t="s">
        <v>202</v>
      </c>
      <c r="Q57" s="132"/>
      <c r="R57" s="139" t="s">
        <v>980</v>
      </c>
      <c r="S57" s="133"/>
      <c r="T57" s="134" t="s">
        <v>974</v>
      </c>
      <c r="U57" s="135" t="s">
        <v>1006</v>
      </c>
      <c r="V57" s="71"/>
      <c r="AC57" t="s">
        <v>2</v>
      </c>
      <c r="AD57" s="75"/>
      <c r="AE57" s="75"/>
      <c r="AF57" s="75"/>
      <c r="AG57" s="75"/>
      <c r="AH57" s="75"/>
      <c r="AI57" s="75"/>
      <c r="AJ57" s="75"/>
    </row>
    <row r="58" spans="1:38">
      <c r="D58" t="s">
        <v>76</v>
      </c>
      <c r="E58" t="s">
        <v>67</v>
      </c>
      <c r="F58" s="425" t="s">
        <v>240</v>
      </c>
      <c r="G58" s="425" t="s">
        <v>2590</v>
      </c>
      <c r="H58" s="425" t="s">
        <v>11</v>
      </c>
      <c r="I58" s="425" t="s">
        <v>2475</v>
      </c>
      <c r="J58" t="s">
        <v>6</v>
      </c>
      <c r="K58" t="s">
        <v>246</v>
      </c>
      <c r="L58" s="806" t="str">
        <f t="shared" si="3"/>
        <v>Peterborough FEED</v>
      </c>
      <c r="M58" s="806" t="s">
        <v>99</v>
      </c>
      <c r="O58" s="425" t="s">
        <v>2900</v>
      </c>
      <c r="P58" s="425" t="s">
        <v>202</v>
      </c>
      <c r="Q58" s="132"/>
      <c r="R58" s="139" t="s">
        <v>980</v>
      </c>
      <c r="S58" s="133"/>
      <c r="T58" s="134" t="s">
        <v>974</v>
      </c>
      <c r="U58" s="135" t="s">
        <v>1007</v>
      </c>
      <c r="V58" s="71"/>
      <c r="AC58" t="s">
        <v>2</v>
      </c>
      <c r="AD58" s="75"/>
      <c r="AE58" s="75"/>
      <c r="AF58" s="75"/>
      <c r="AG58" s="75"/>
      <c r="AH58" s="75"/>
      <c r="AI58" s="75"/>
      <c r="AJ58" s="75"/>
    </row>
    <row r="59" spans="1:38">
      <c r="D59" t="s">
        <v>76</v>
      </c>
      <c r="E59" t="s">
        <v>67</v>
      </c>
      <c r="F59" s="425" t="s">
        <v>240</v>
      </c>
      <c r="G59" s="425" t="s">
        <v>2590</v>
      </c>
      <c r="H59" s="425" t="s">
        <v>11</v>
      </c>
      <c r="I59" s="425" t="s">
        <v>2475</v>
      </c>
      <c r="J59" t="s">
        <v>6</v>
      </c>
      <c r="K59" t="s">
        <v>246</v>
      </c>
      <c r="L59" s="806" t="str">
        <f t="shared" si="3"/>
        <v>Peterborough FEED</v>
      </c>
      <c r="M59" s="806" t="s">
        <v>99</v>
      </c>
      <c r="O59" s="425" t="s">
        <v>2900</v>
      </c>
      <c r="P59" s="425" t="s">
        <v>202</v>
      </c>
      <c r="Q59" s="132"/>
      <c r="R59" s="139" t="s">
        <v>980</v>
      </c>
      <c r="S59" s="133"/>
      <c r="T59" s="134" t="s">
        <v>974</v>
      </c>
      <c r="U59" s="134" t="s">
        <v>977</v>
      </c>
      <c r="V59" s="71"/>
      <c r="AC59" t="s">
        <v>2</v>
      </c>
      <c r="AD59" s="75"/>
      <c r="AE59" s="75"/>
      <c r="AF59" s="75"/>
      <c r="AG59" s="75"/>
      <c r="AH59" s="75"/>
      <c r="AI59" s="75"/>
      <c r="AJ59" s="75"/>
    </row>
    <row r="60" spans="1:38">
      <c r="D60" t="s">
        <v>76</v>
      </c>
      <c r="E60" t="s">
        <v>67</v>
      </c>
      <c r="F60" s="425" t="s">
        <v>240</v>
      </c>
      <c r="G60" s="425" t="s">
        <v>2590</v>
      </c>
      <c r="H60" s="425" t="s">
        <v>11</v>
      </c>
      <c r="I60" s="425" t="s">
        <v>2475</v>
      </c>
      <c r="J60" t="s">
        <v>6</v>
      </c>
      <c r="K60" t="s">
        <v>246</v>
      </c>
      <c r="L60" s="806" t="str">
        <f t="shared" si="3"/>
        <v>Peterborough FEED</v>
      </c>
      <c r="M60" s="806" t="s">
        <v>99</v>
      </c>
      <c r="O60" s="425" t="s">
        <v>2900</v>
      </c>
      <c r="P60" s="425" t="s">
        <v>202</v>
      </c>
      <c r="Q60" s="132"/>
      <c r="R60" s="139" t="s">
        <v>980</v>
      </c>
      <c r="S60" s="133"/>
      <c r="T60" s="135" t="s">
        <v>1005</v>
      </c>
      <c r="U60" s="134" t="s">
        <v>978</v>
      </c>
      <c r="V60" s="71"/>
      <c r="AC60" t="s">
        <v>2</v>
      </c>
      <c r="AD60" s="75"/>
      <c r="AE60" s="75"/>
      <c r="AF60" s="75"/>
      <c r="AG60" s="75"/>
      <c r="AH60" s="75"/>
      <c r="AI60" s="75"/>
      <c r="AJ60" s="75"/>
    </row>
    <row r="61" spans="1:38">
      <c r="D61" t="s">
        <v>76</v>
      </c>
      <c r="E61" t="s">
        <v>67</v>
      </c>
      <c r="F61" s="425" t="s">
        <v>240</v>
      </c>
      <c r="G61" s="425" t="s">
        <v>2590</v>
      </c>
      <c r="H61" s="425" t="s">
        <v>11</v>
      </c>
      <c r="I61" s="425" t="s">
        <v>2475</v>
      </c>
      <c r="J61" t="s">
        <v>6</v>
      </c>
      <c r="K61" t="s">
        <v>246</v>
      </c>
      <c r="L61" s="806" t="str">
        <f t="shared" si="3"/>
        <v>Peterborough FEED</v>
      </c>
      <c r="M61" s="806" t="s">
        <v>99</v>
      </c>
      <c r="O61" s="425" t="s">
        <v>2900</v>
      </c>
      <c r="P61" s="425" t="s">
        <v>202</v>
      </c>
      <c r="Q61" s="132"/>
      <c r="R61" s="139" t="s">
        <v>980</v>
      </c>
      <c r="S61" s="133"/>
      <c r="T61" s="135" t="s">
        <v>1005</v>
      </c>
      <c r="U61" s="134" t="s">
        <v>120</v>
      </c>
      <c r="V61" s="71"/>
      <c r="AC61" t="s">
        <v>2</v>
      </c>
      <c r="AD61" s="75"/>
      <c r="AE61" s="75"/>
      <c r="AF61" s="75"/>
      <c r="AG61" s="75"/>
      <c r="AH61" s="75"/>
      <c r="AI61" s="75"/>
      <c r="AJ61" s="75"/>
    </row>
    <row r="62" spans="1:38">
      <c r="D62" t="s">
        <v>76</v>
      </c>
      <c r="E62" t="s">
        <v>67</v>
      </c>
      <c r="F62" s="425" t="s">
        <v>240</v>
      </c>
      <c r="G62" s="425" t="s">
        <v>2590</v>
      </c>
      <c r="H62" s="425" t="s">
        <v>11</v>
      </c>
      <c r="I62" s="425" t="s">
        <v>2475</v>
      </c>
      <c r="J62" t="s">
        <v>6</v>
      </c>
      <c r="K62" t="s">
        <v>246</v>
      </c>
      <c r="L62" s="806" t="str">
        <f t="shared" si="3"/>
        <v>Peterborough FEED</v>
      </c>
      <c r="M62" s="806" t="s">
        <v>99</v>
      </c>
      <c r="O62" s="425" t="s">
        <v>2900</v>
      </c>
      <c r="P62" s="425" t="s">
        <v>202</v>
      </c>
      <c r="Q62" s="132"/>
      <c r="R62" s="139" t="s">
        <v>980</v>
      </c>
      <c r="S62" s="133"/>
      <c r="T62" s="135" t="s">
        <v>1005</v>
      </c>
      <c r="U62" s="134" t="s">
        <v>979</v>
      </c>
      <c r="V62" s="71"/>
      <c r="AC62" t="s">
        <v>2</v>
      </c>
      <c r="AD62" s="75"/>
      <c r="AE62" s="75"/>
      <c r="AF62" s="75"/>
      <c r="AG62" s="75"/>
      <c r="AH62" s="75"/>
      <c r="AI62" s="75"/>
      <c r="AJ62" s="75"/>
    </row>
    <row r="63" spans="1:38">
      <c r="D63" t="s">
        <v>76</v>
      </c>
      <c r="E63" t="s">
        <v>67</v>
      </c>
      <c r="F63" s="425" t="s">
        <v>240</v>
      </c>
      <c r="G63" s="425" t="s">
        <v>2590</v>
      </c>
      <c r="H63" s="425" t="s">
        <v>11</v>
      </c>
      <c r="I63" s="425" t="s">
        <v>2475</v>
      </c>
      <c r="J63" t="s">
        <v>6</v>
      </c>
      <c r="K63" t="s">
        <v>246</v>
      </c>
      <c r="L63" s="806" t="str">
        <f t="shared" si="3"/>
        <v>Peterborough FEED</v>
      </c>
      <c r="M63" s="806" t="s">
        <v>99</v>
      </c>
      <c r="O63" s="425" t="s">
        <v>2900</v>
      </c>
      <c r="P63" s="425" t="s">
        <v>202</v>
      </c>
      <c r="Q63" s="132"/>
      <c r="R63" s="139" t="s">
        <v>980</v>
      </c>
      <c r="S63" s="133"/>
      <c r="T63" s="135" t="s">
        <v>1005</v>
      </c>
      <c r="U63" s="135" t="s">
        <v>1008</v>
      </c>
      <c r="V63" s="71"/>
      <c r="AC63" t="s">
        <v>2</v>
      </c>
      <c r="AD63" s="75"/>
      <c r="AE63" s="75"/>
      <c r="AF63" s="75"/>
      <c r="AG63" s="75"/>
      <c r="AH63" s="75"/>
      <c r="AI63" s="75"/>
      <c r="AJ63" s="75"/>
    </row>
    <row r="64" spans="1:38">
      <c r="D64" t="s">
        <v>76</v>
      </c>
      <c r="E64" t="s">
        <v>67</v>
      </c>
      <c r="F64" s="425" t="s">
        <v>240</v>
      </c>
      <c r="G64" s="425" t="s">
        <v>2590</v>
      </c>
      <c r="H64" s="425" t="s">
        <v>11</v>
      </c>
      <c r="I64" s="425" t="s">
        <v>2475</v>
      </c>
      <c r="J64" t="s">
        <v>6</v>
      </c>
      <c r="K64" t="s">
        <v>246</v>
      </c>
      <c r="L64" s="806" t="str">
        <f t="shared" si="3"/>
        <v>Peterborough FEED</v>
      </c>
      <c r="M64" s="806" t="s">
        <v>99</v>
      </c>
      <c r="O64" s="425" t="s">
        <v>2900</v>
      </c>
      <c r="P64" s="425" t="s">
        <v>202</v>
      </c>
      <c r="Q64" s="136"/>
      <c r="R64" s="139" t="s">
        <v>980</v>
      </c>
      <c r="S64" s="133"/>
      <c r="T64" s="75"/>
      <c r="U64" s="75"/>
      <c r="V64" s="71"/>
      <c r="AC64" t="s">
        <v>2</v>
      </c>
      <c r="AD64" s="75"/>
      <c r="AE64" s="75"/>
      <c r="AF64" s="75"/>
      <c r="AG64" s="75"/>
      <c r="AH64" s="75"/>
      <c r="AI64" s="75"/>
      <c r="AJ64" s="75"/>
    </row>
    <row r="65" spans="1:38">
      <c r="D65" t="s">
        <v>76</v>
      </c>
      <c r="E65" t="s">
        <v>67</v>
      </c>
      <c r="F65" s="425" t="s">
        <v>240</v>
      </c>
      <c r="G65" s="425" t="s">
        <v>2590</v>
      </c>
      <c r="H65" s="425" t="s">
        <v>11</v>
      </c>
      <c r="I65" s="425" t="s">
        <v>2475</v>
      </c>
      <c r="J65" t="s">
        <v>6</v>
      </c>
      <c r="K65" t="s">
        <v>246</v>
      </c>
      <c r="L65" s="806" t="str">
        <f t="shared" si="3"/>
        <v>Peterborough FEED</v>
      </c>
      <c r="M65" s="806" t="s">
        <v>99</v>
      </c>
      <c r="O65" s="425" t="s">
        <v>2900</v>
      </c>
      <c r="P65" s="425" t="s">
        <v>202</v>
      </c>
      <c r="Q65" s="136"/>
      <c r="R65" s="139" t="s">
        <v>980</v>
      </c>
      <c r="S65" s="133"/>
      <c r="T65" s="75"/>
      <c r="U65" s="75"/>
      <c r="V65" s="71"/>
      <c r="AC65" t="s">
        <v>2</v>
      </c>
      <c r="AD65" s="75"/>
      <c r="AE65" s="75"/>
      <c r="AF65" s="75"/>
      <c r="AG65" s="75"/>
      <c r="AH65" s="75"/>
      <c r="AI65" s="75"/>
      <c r="AJ65" s="75"/>
    </row>
    <row r="66" spans="1:38">
      <c r="Q66" s="137"/>
      <c r="R66" s="140"/>
      <c r="AJ66" s="425"/>
    </row>
    <row r="67" spans="1:38" s="1" customFormat="1" ht="13.8">
      <c r="A67" s="64"/>
      <c r="B67" s="72" t="s">
        <v>253</v>
      </c>
      <c r="Q67" s="138"/>
      <c r="R67" s="141"/>
      <c r="S67" s="131"/>
      <c r="T67" s="131"/>
      <c r="U67" s="131"/>
    </row>
    <row r="68" spans="1:38">
      <c r="Q68" s="137"/>
      <c r="R68" s="140"/>
      <c r="AJ68" s="425"/>
    </row>
    <row r="69" spans="1:38">
      <c r="D69" t="s">
        <v>76</v>
      </c>
      <c r="E69" t="s">
        <v>67</v>
      </c>
      <c r="F69" s="425" t="s">
        <v>240</v>
      </c>
      <c r="G69" s="425" t="s">
        <v>2590</v>
      </c>
      <c r="H69" s="425" t="s">
        <v>11</v>
      </c>
      <c r="I69" s="425" t="s">
        <v>2475</v>
      </c>
      <c r="J69" t="s">
        <v>6</v>
      </c>
      <c r="K69" t="s">
        <v>246</v>
      </c>
      <c r="L69" s="806" t="str">
        <f t="shared" ref="L69:L79" si="4">R69</f>
        <v>St Fergus FEED</v>
      </c>
      <c r="M69" s="806" t="s">
        <v>99</v>
      </c>
      <c r="O69" s="425" t="s">
        <v>2900</v>
      </c>
      <c r="P69" s="425" t="s">
        <v>202</v>
      </c>
      <c r="Q69" s="132"/>
      <c r="R69" s="142" t="s">
        <v>253</v>
      </c>
      <c r="S69" s="133"/>
      <c r="T69" s="134" t="s">
        <v>974</v>
      </c>
      <c r="U69" s="134" t="s">
        <v>975</v>
      </c>
      <c r="V69" s="71"/>
      <c r="AC69" t="s">
        <v>2</v>
      </c>
      <c r="AD69" s="75"/>
      <c r="AE69" s="75"/>
      <c r="AF69" s="75"/>
      <c r="AG69" s="75"/>
      <c r="AH69" s="75"/>
      <c r="AI69" s="75"/>
      <c r="AJ69" s="75"/>
      <c r="AL69" s="425"/>
    </row>
    <row r="70" spans="1:38">
      <c r="D70" t="s">
        <v>76</v>
      </c>
      <c r="E70" t="s">
        <v>67</v>
      </c>
      <c r="F70" s="425" t="s">
        <v>240</v>
      </c>
      <c r="G70" s="425" t="s">
        <v>2590</v>
      </c>
      <c r="H70" s="425" t="s">
        <v>11</v>
      </c>
      <c r="I70" s="425" t="s">
        <v>2475</v>
      </c>
      <c r="J70" t="s">
        <v>6</v>
      </c>
      <c r="K70" t="s">
        <v>246</v>
      </c>
      <c r="L70" s="806" t="str">
        <f t="shared" si="4"/>
        <v>St Fergus FEED</v>
      </c>
      <c r="M70" s="806" t="s">
        <v>99</v>
      </c>
      <c r="O70" s="425" t="s">
        <v>2900</v>
      </c>
      <c r="P70" s="425" t="s">
        <v>202</v>
      </c>
      <c r="Q70" s="132"/>
      <c r="R70" s="142" t="s">
        <v>253</v>
      </c>
      <c r="S70" s="133"/>
      <c r="T70" s="134" t="s">
        <v>974</v>
      </c>
      <c r="U70" s="134" t="s">
        <v>976</v>
      </c>
      <c r="V70" s="71"/>
      <c r="AC70" t="s">
        <v>2</v>
      </c>
      <c r="AD70" s="75"/>
      <c r="AE70" s="75"/>
      <c r="AF70" s="75"/>
      <c r="AG70" s="75"/>
      <c r="AH70" s="75"/>
      <c r="AI70" s="75"/>
      <c r="AJ70" s="75"/>
    </row>
    <row r="71" spans="1:38">
      <c r="D71" t="s">
        <v>76</v>
      </c>
      <c r="E71" t="s">
        <v>67</v>
      </c>
      <c r="F71" s="425" t="s">
        <v>240</v>
      </c>
      <c r="G71" s="425" t="s">
        <v>2590</v>
      </c>
      <c r="H71" s="425" t="s">
        <v>11</v>
      </c>
      <c r="I71" s="425" t="s">
        <v>2475</v>
      </c>
      <c r="J71" t="s">
        <v>6</v>
      </c>
      <c r="K71" t="s">
        <v>246</v>
      </c>
      <c r="L71" s="806" t="str">
        <f t="shared" si="4"/>
        <v>St Fergus FEED</v>
      </c>
      <c r="M71" s="806" t="s">
        <v>99</v>
      </c>
      <c r="O71" s="425" t="s">
        <v>2900</v>
      </c>
      <c r="P71" s="425" t="s">
        <v>202</v>
      </c>
      <c r="Q71" s="132"/>
      <c r="R71" s="142" t="s">
        <v>253</v>
      </c>
      <c r="S71" s="133"/>
      <c r="T71" s="134" t="s">
        <v>974</v>
      </c>
      <c r="U71" s="135" t="s">
        <v>1006</v>
      </c>
      <c r="V71" s="71"/>
      <c r="AC71" t="s">
        <v>2</v>
      </c>
      <c r="AD71" s="75"/>
      <c r="AE71" s="75"/>
      <c r="AF71" s="75"/>
      <c r="AG71" s="75"/>
      <c r="AH71" s="75"/>
      <c r="AI71" s="75"/>
      <c r="AJ71" s="75"/>
    </row>
    <row r="72" spans="1:38">
      <c r="D72" t="s">
        <v>76</v>
      </c>
      <c r="E72" t="s">
        <v>67</v>
      </c>
      <c r="F72" s="425" t="s">
        <v>240</v>
      </c>
      <c r="G72" s="425" t="s">
        <v>2590</v>
      </c>
      <c r="H72" s="425" t="s">
        <v>11</v>
      </c>
      <c r="I72" s="425" t="s">
        <v>2475</v>
      </c>
      <c r="J72" t="s">
        <v>6</v>
      </c>
      <c r="K72" t="s">
        <v>246</v>
      </c>
      <c r="L72" s="806" t="str">
        <f t="shared" si="4"/>
        <v>St Fergus FEED</v>
      </c>
      <c r="M72" s="806" t="s">
        <v>99</v>
      </c>
      <c r="O72" s="425" t="s">
        <v>2900</v>
      </c>
      <c r="P72" s="425" t="s">
        <v>202</v>
      </c>
      <c r="Q72" s="132"/>
      <c r="R72" s="142" t="s">
        <v>253</v>
      </c>
      <c r="S72" s="133"/>
      <c r="T72" s="134" t="s">
        <v>974</v>
      </c>
      <c r="U72" s="135" t="s">
        <v>1007</v>
      </c>
      <c r="V72" s="71"/>
      <c r="AC72" t="s">
        <v>2</v>
      </c>
      <c r="AD72" s="75"/>
      <c r="AE72" s="75"/>
      <c r="AF72" s="75"/>
      <c r="AG72" s="75"/>
      <c r="AH72" s="75"/>
      <c r="AI72" s="75"/>
      <c r="AJ72" s="75"/>
    </row>
    <row r="73" spans="1:38">
      <c r="D73" t="s">
        <v>76</v>
      </c>
      <c r="E73" t="s">
        <v>67</v>
      </c>
      <c r="F73" s="425" t="s">
        <v>240</v>
      </c>
      <c r="G73" s="425" t="s">
        <v>2590</v>
      </c>
      <c r="H73" s="425" t="s">
        <v>11</v>
      </c>
      <c r="I73" s="425" t="s">
        <v>2475</v>
      </c>
      <c r="J73" t="s">
        <v>6</v>
      </c>
      <c r="K73" t="s">
        <v>246</v>
      </c>
      <c r="L73" s="806" t="str">
        <f t="shared" si="4"/>
        <v>St Fergus FEED</v>
      </c>
      <c r="M73" s="806" t="s">
        <v>99</v>
      </c>
      <c r="O73" s="425" t="s">
        <v>2900</v>
      </c>
      <c r="P73" s="425" t="s">
        <v>202</v>
      </c>
      <c r="Q73" s="132"/>
      <c r="R73" s="142" t="s">
        <v>253</v>
      </c>
      <c r="S73" s="133"/>
      <c r="T73" s="134" t="s">
        <v>974</v>
      </c>
      <c r="U73" s="134" t="s">
        <v>977</v>
      </c>
      <c r="V73" s="71"/>
      <c r="AC73" t="s">
        <v>2</v>
      </c>
      <c r="AD73" s="75"/>
      <c r="AE73" s="75"/>
      <c r="AF73" s="75"/>
      <c r="AG73" s="75"/>
      <c r="AH73" s="75"/>
      <c r="AI73" s="75"/>
      <c r="AJ73" s="75"/>
    </row>
    <row r="74" spans="1:38">
      <c r="D74" t="s">
        <v>76</v>
      </c>
      <c r="E74" t="s">
        <v>67</v>
      </c>
      <c r="F74" s="425" t="s">
        <v>240</v>
      </c>
      <c r="G74" s="425" t="s">
        <v>2590</v>
      </c>
      <c r="H74" s="425" t="s">
        <v>11</v>
      </c>
      <c r="I74" s="425" t="s">
        <v>2475</v>
      </c>
      <c r="J74" t="s">
        <v>6</v>
      </c>
      <c r="K74" t="s">
        <v>246</v>
      </c>
      <c r="L74" s="806" t="str">
        <f t="shared" si="4"/>
        <v>St Fergus FEED</v>
      </c>
      <c r="M74" s="806" t="s">
        <v>99</v>
      </c>
      <c r="O74" s="425" t="s">
        <v>2900</v>
      </c>
      <c r="P74" s="425" t="s">
        <v>202</v>
      </c>
      <c r="Q74" s="132"/>
      <c r="R74" s="142" t="s">
        <v>253</v>
      </c>
      <c r="S74" s="133"/>
      <c r="T74" s="135" t="s">
        <v>1005</v>
      </c>
      <c r="U74" s="134" t="s">
        <v>978</v>
      </c>
      <c r="V74" s="71"/>
      <c r="AC74" t="s">
        <v>2</v>
      </c>
      <c r="AD74" s="75"/>
      <c r="AE74" s="75"/>
      <c r="AF74" s="75"/>
      <c r="AG74" s="75"/>
      <c r="AH74" s="75"/>
      <c r="AI74" s="75"/>
      <c r="AJ74" s="75"/>
    </row>
    <row r="75" spans="1:38">
      <c r="D75" t="s">
        <v>76</v>
      </c>
      <c r="E75" t="s">
        <v>67</v>
      </c>
      <c r="F75" s="425" t="s">
        <v>240</v>
      </c>
      <c r="G75" s="425" t="s">
        <v>2590</v>
      </c>
      <c r="H75" s="425" t="s">
        <v>11</v>
      </c>
      <c r="I75" s="425" t="s">
        <v>2475</v>
      </c>
      <c r="J75" t="s">
        <v>6</v>
      </c>
      <c r="K75" t="s">
        <v>246</v>
      </c>
      <c r="L75" s="806" t="str">
        <f t="shared" si="4"/>
        <v>St Fergus FEED</v>
      </c>
      <c r="M75" s="806" t="s">
        <v>99</v>
      </c>
      <c r="O75" s="425" t="s">
        <v>2900</v>
      </c>
      <c r="P75" s="425" t="s">
        <v>202</v>
      </c>
      <c r="Q75" s="132"/>
      <c r="R75" s="142" t="s">
        <v>253</v>
      </c>
      <c r="S75" s="133"/>
      <c r="T75" s="135" t="s">
        <v>1005</v>
      </c>
      <c r="U75" s="134" t="s">
        <v>120</v>
      </c>
      <c r="V75" s="71"/>
      <c r="AC75" t="s">
        <v>2</v>
      </c>
      <c r="AD75" s="75"/>
      <c r="AE75" s="75"/>
      <c r="AF75" s="75"/>
      <c r="AG75" s="75"/>
      <c r="AH75" s="75"/>
      <c r="AI75" s="75"/>
      <c r="AJ75" s="75"/>
    </row>
    <row r="76" spans="1:38">
      <c r="D76" t="s">
        <v>76</v>
      </c>
      <c r="E76" t="s">
        <v>67</v>
      </c>
      <c r="F76" s="425" t="s">
        <v>240</v>
      </c>
      <c r="G76" s="425" t="s">
        <v>2590</v>
      </c>
      <c r="H76" s="425" t="s">
        <v>11</v>
      </c>
      <c r="I76" s="425" t="s">
        <v>2475</v>
      </c>
      <c r="J76" t="s">
        <v>6</v>
      </c>
      <c r="K76" t="s">
        <v>246</v>
      </c>
      <c r="L76" s="806" t="str">
        <f t="shared" si="4"/>
        <v>St Fergus FEED</v>
      </c>
      <c r="M76" s="806" t="s">
        <v>99</v>
      </c>
      <c r="O76" s="425" t="s">
        <v>2900</v>
      </c>
      <c r="P76" s="425" t="s">
        <v>202</v>
      </c>
      <c r="Q76" s="132"/>
      <c r="R76" s="142" t="s">
        <v>253</v>
      </c>
      <c r="S76" s="133"/>
      <c r="T76" s="135" t="s">
        <v>1005</v>
      </c>
      <c r="U76" s="134" t="s">
        <v>979</v>
      </c>
      <c r="V76" s="71"/>
      <c r="AC76" t="s">
        <v>2</v>
      </c>
      <c r="AD76" s="75"/>
      <c r="AE76" s="75"/>
      <c r="AF76" s="75"/>
      <c r="AG76" s="75"/>
      <c r="AH76" s="75"/>
      <c r="AI76" s="75"/>
      <c r="AJ76" s="75"/>
    </row>
    <row r="77" spans="1:38">
      <c r="D77" t="s">
        <v>76</v>
      </c>
      <c r="E77" t="s">
        <v>67</v>
      </c>
      <c r="F77" s="425" t="s">
        <v>240</v>
      </c>
      <c r="G77" s="425" t="s">
        <v>2590</v>
      </c>
      <c r="H77" s="425" t="s">
        <v>11</v>
      </c>
      <c r="I77" s="425" t="s">
        <v>2475</v>
      </c>
      <c r="J77" t="s">
        <v>6</v>
      </c>
      <c r="K77" t="s">
        <v>246</v>
      </c>
      <c r="L77" s="806" t="str">
        <f t="shared" si="4"/>
        <v>St Fergus FEED</v>
      </c>
      <c r="M77" s="806" t="s">
        <v>99</v>
      </c>
      <c r="O77" s="425" t="s">
        <v>2900</v>
      </c>
      <c r="P77" s="425" t="s">
        <v>202</v>
      </c>
      <c r="Q77" s="132"/>
      <c r="R77" s="142" t="s">
        <v>253</v>
      </c>
      <c r="S77" s="133"/>
      <c r="T77" s="135" t="s">
        <v>1005</v>
      </c>
      <c r="U77" s="135" t="s">
        <v>1008</v>
      </c>
      <c r="V77" s="71"/>
      <c r="AC77" t="s">
        <v>2</v>
      </c>
      <c r="AD77" s="75"/>
      <c r="AE77" s="75"/>
      <c r="AF77" s="75"/>
      <c r="AG77" s="75"/>
      <c r="AH77" s="75"/>
      <c r="AI77" s="75"/>
      <c r="AJ77" s="75"/>
    </row>
    <row r="78" spans="1:38">
      <c r="D78" t="s">
        <v>76</v>
      </c>
      <c r="E78" t="s">
        <v>67</v>
      </c>
      <c r="F78" s="425" t="s">
        <v>240</v>
      </c>
      <c r="G78" s="425" t="s">
        <v>2590</v>
      </c>
      <c r="H78" s="425" t="s">
        <v>11</v>
      </c>
      <c r="I78" s="425" t="s">
        <v>2475</v>
      </c>
      <c r="J78" t="s">
        <v>6</v>
      </c>
      <c r="K78" t="s">
        <v>246</v>
      </c>
      <c r="L78" s="806" t="str">
        <f t="shared" si="4"/>
        <v>St Fergus FEED</v>
      </c>
      <c r="M78" s="806" t="s">
        <v>99</v>
      </c>
      <c r="O78" s="425" t="s">
        <v>2900</v>
      </c>
      <c r="P78" s="425" t="s">
        <v>202</v>
      </c>
      <c r="Q78" s="136"/>
      <c r="R78" s="142" t="s">
        <v>253</v>
      </c>
      <c r="S78" s="133"/>
      <c r="T78" s="75"/>
      <c r="U78" s="75"/>
      <c r="V78" s="71"/>
      <c r="AC78" t="s">
        <v>2</v>
      </c>
      <c r="AD78" s="75"/>
      <c r="AE78" s="75"/>
      <c r="AF78" s="75"/>
      <c r="AG78" s="75"/>
      <c r="AH78" s="75"/>
      <c r="AI78" s="75"/>
      <c r="AJ78" s="75"/>
    </row>
    <row r="79" spans="1:38">
      <c r="D79" t="s">
        <v>76</v>
      </c>
      <c r="E79" t="s">
        <v>67</v>
      </c>
      <c r="F79" s="425" t="s">
        <v>240</v>
      </c>
      <c r="G79" s="425" t="s">
        <v>2590</v>
      </c>
      <c r="H79" s="425" t="s">
        <v>11</v>
      </c>
      <c r="I79" s="425" t="s">
        <v>2475</v>
      </c>
      <c r="J79" t="s">
        <v>6</v>
      </c>
      <c r="K79" t="s">
        <v>246</v>
      </c>
      <c r="L79" s="806" t="str">
        <f t="shared" si="4"/>
        <v>St Fergus FEED</v>
      </c>
      <c r="M79" s="806" t="s">
        <v>99</v>
      </c>
      <c r="O79" s="425" t="s">
        <v>2900</v>
      </c>
      <c r="P79" s="425" t="s">
        <v>202</v>
      </c>
      <c r="Q79" s="136"/>
      <c r="R79" s="142" t="s">
        <v>253</v>
      </c>
      <c r="S79" s="133"/>
      <c r="T79" s="75"/>
      <c r="U79" s="75"/>
      <c r="V79" s="71"/>
      <c r="AC79" t="s">
        <v>2</v>
      </c>
      <c r="AD79" s="75"/>
      <c r="AE79" s="75"/>
      <c r="AF79" s="75"/>
      <c r="AG79" s="75"/>
      <c r="AH79" s="75"/>
      <c r="AI79" s="75"/>
      <c r="AJ79" s="75"/>
    </row>
    <row r="80" spans="1:38">
      <c r="Q80" s="137"/>
      <c r="R80" s="140"/>
      <c r="AJ80" s="425"/>
    </row>
    <row r="81" spans="1:38" s="1" customFormat="1" ht="13.8">
      <c r="A81" s="64"/>
      <c r="B81" s="72" t="s">
        <v>256</v>
      </c>
      <c r="Q81" s="138"/>
      <c r="R81" s="141"/>
      <c r="S81" s="131"/>
      <c r="T81" s="131"/>
      <c r="U81" s="131"/>
    </row>
    <row r="82" spans="1:38">
      <c r="Q82" s="137"/>
      <c r="R82" s="140"/>
      <c r="AJ82" s="425"/>
    </row>
    <row r="83" spans="1:38">
      <c r="D83" t="s">
        <v>76</v>
      </c>
      <c r="E83" t="s">
        <v>67</v>
      </c>
      <c r="F83" s="425" t="s">
        <v>240</v>
      </c>
      <c r="G83" s="425" t="s">
        <v>2590</v>
      </c>
      <c r="H83" s="425" t="s">
        <v>11</v>
      </c>
      <c r="I83" s="425" t="s">
        <v>2475</v>
      </c>
      <c r="J83" t="s">
        <v>6</v>
      </c>
      <c r="K83" t="s">
        <v>2476</v>
      </c>
      <c r="L83" s="806" t="str">
        <f t="shared" ref="L83:L93" si="5">R83</f>
        <v>Bacton Site Redevelopment FEED</v>
      </c>
      <c r="M83" s="806" t="s">
        <v>99</v>
      </c>
      <c r="O83" t="s">
        <v>2937</v>
      </c>
      <c r="P83" s="425" t="s">
        <v>202</v>
      </c>
      <c r="Q83" s="132"/>
      <c r="R83" s="142" t="s">
        <v>256</v>
      </c>
      <c r="S83" s="133"/>
      <c r="T83" s="134" t="s">
        <v>974</v>
      </c>
      <c r="U83" s="134" t="s">
        <v>975</v>
      </c>
      <c r="V83" s="71"/>
      <c r="AC83" t="s">
        <v>2</v>
      </c>
      <c r="AD83" s="75"/>
      <c r="AE83" s="75"/>
      <c r="AF83" s="75"/>
      <c r="AG83" s="75"/>
      <c r="AH83" s="75"/>
      <c r="AI83" s="75"/>
      <c r="AJ83" s="75"/>
      <c r="AL83" s="425"/>
    </row>
    <row r="84" spans="1:38">
      <c r="D84" t="s">
        <v>76</v>
      </c>
      <c r="E84" t="s">
        <v>67</v>
      </c>
      <c r="F84" s="425" t="s">
        <v>240</v>
      </c>
      <c r="G84" s="425" t="s">
        <v>2590</v>
      </c>
      <c r="H84" s="425" t="s">
        <v>11</v>
      </c>
      <c r="I84" s="425" t="s">
        <v>2475</v>
      </c>
      <c r="J84" t="s">
        <v>6</v>
      </c>
      <c r="K84" s="425" t="s">
        <v>2476</v>
      </c>
      <c r="L84" s="806" t="str">
        <f t="shared" si="5"/>
        <v>Bacton Site Redevelopment FEED</v>
      </c>
      <c r="M84" s="806" t="s">
        <v>99</v>
      </c>
      <c r="O84" s="425" t="s">
        <v>2937</v>
      </c>
      <c r="P84" s="425" t="s">
        <v>202</v>
      </c>
      <c r="Q84" s="132"/>
      <c r="R84" s="142" t="s">
        <v>256</v>
      </c>
      <c r="S84" s="133"/>
      <c r="T84" s="134" t="s">
        <v>974</v>
      </c>
      <c r="U84" s="134" t="s">
        <v>976</v>
      </c>
      <c r="V84" s="71"/>
      <c r="AC84" t="s">
        <v>2</v>
      </c>
      <c r="AD84" s="75"/>
      <c r="AE84" s="75"/>
      <c r="AF84" s="75"/>
      <c r="AG84" s="75"/>
      <c r="AH84" s="75"/>
      <c r="AI84" s="75"/>
      <c r="AJ84" s="75"/>
    </row>
    <row r="85" spans="1:38">
      <c r="D85" t="s">
        <v>76</v>
      </c>
      <c r="E85" t="s">
        <v>67</v>
      </c>
      <c r="F85" s="425" t="s">
        <v>240</v>
      </c>
      <c r="G85" s="425" t="s">
        <v>2590</v>
      </c>
      <c r="H85" s="425" t="s">
        <v>11</v>
      </c>
      <c r="I85" s="425" t="s">
        <v>2475</v>
      </c>
      <c r="J85" t="s">
        <v>6</v>
      </c>
      <c r="K85" s="425" t="s">
        <v>2476</v>
      </c>
      <c r="L85" s="806" t="str">
        <f t="shared" si="5"/>
        <v>Bacton Site Redevelopment FEED</v>
      </c>
      <c r="M85" s="806" t="s">
        <v>99</v>
      </c>
      <c r="O85" s="425" t="s">
        <v>2937</v>
      </c>
      <c r="P85" s="425" t="s">
        <v>202</v>
      </c>
      <c r="Q85" s="132"/>
      <c r="R85" s="142" t="s">
        <v>256</v>
      </c>
      <c r="S85" s="133"/>
      <c r="T85" s="134" t="s">
        <v>974</v>
      </c>
      <c r="U85" s="135" t="s">
        <v>1006</v>
      </c>
      <c r="V85" s="71"/>
      <c r="AC85" t="s">
        <v>2</v>
      </c>
      <c r="AD85" s="75"/>
      <c r="AE85" s="75"/>
      <c r="AF85" s="75"/>
      <c r="AG85" s="75"/>
      <c r="AH85" s="75"/>
      <c r="AI85" s="75"/>
      <c r="AJ85" s="75"/>
    </row>
    <row r="86" spans="1:38">
      <c r="D86" t="s">
        <v>76</v>
      </c>
      <c r="E86" t="s">
        <v>67</v>
      </c>
      <c r="F86" s="425" t="s">
        <v>240</v>
      </c>
      <c r="G86" s="425" t="s">
        <v>2590</v>
      </c>
      <c r="H86" s="425" t="s">
        <v>11</v>
      </c>
      <c r="I86" s="425" t="s">
        <v>2475</v>
      </c>
      <c r="J86" t="s">
        <v>6</v>
      </c>
      <c r="K86" s="425" t="s">
        <v>2476</v>
      </c>
      <c r="L86" s="806" t="str">
        <f t="shared" si="5"/>
        <v>Bacton Site Redevelopment FEED</v>
      </c>
      <c r="M86" s="806" t="s">
        <v>99</v>
      </c>
      <c r="O86" s="425" t="s">
        <v>2937</v>
      </c>
      <c r="P86" s="425" t="s">
        <v>202</v>
      </c>
      <c r="Q86" s="132"/>
      <c r="R86" s="142" t="s">
        <v>256</v>
      </c>
      <c r="S86" s="133"/>
      <c r="T86" s="134" t="s">
        <v>974</v>
      </c>
      <c r="U86" s="135" t="s">
        <v>1007</v>
      </c>
      <c r="V86" s="71"/>
      <c r="AC86" t="s">
        <v>2</v>
      </c>
      <c r="AD86" s="75"/>
      <c r="AE86" s="75"/>
      <c r="AF86" s="75"/>
      <c r="AG86" s="75"/>
      <c r="AH86" s="75"/>
      <c r="AI86" s="75"/>
      <c r="AJ86" s="75"/>
    </row>
    <row r="87" spans="1:38">
      <c r="D87" t="s">
        <v>76</v>
      </c>
      <c r="E87" t="s">
        <v>67</v>
      </c>
      <c r="F87" s="425" t="s">
        <v>240</v>
      </c>
      <c r="G87" s="425" t="s">
        <v>2590</v>
      </c>
      <c r="H87" s="425" t="s">
        <v>11</v>
      </c>
      <c r="I87" s="425" t="s">
        <v>2475</v>
      </c>
      <c r="J87" t="s">
        <v>6</v>
      </c>
      <c r="K87" s="425" t="s">
        <v>2476</v>
      </c>
      <c r="L87" s="806" t="str">
        <f t="shared" si="5"/>
        <v>Bacton Site Redevelopment FEED</v>
      </c>
      <c r="M87" s="806" t="s">
        <v>99</v>
      </c>
      <c r="O87" s="425" t="s">
        <v>2937</v>
      </c>
      <c r="P87" s="425" t="s">
        <v>202</v>
      </c>
      <c r="Q87" s="132"/>
      <c r="R87" s="142" t="s">
        <v>256</v>
      </c>
      <c r="S87" s="133"/>
      <c r="T87" s="134" t="s">
        <v>974</v>
      </c>
      <c r="U87" s="134" t="s">
        <v>977</v>
      </c>
      <c r="V87" s="71"/>
      <c r="AC87" t="s">
        <v>2</v>
      </c>
      <c r="AD87" s="75"/>
      <c r="AE87" s="75"/>
      <c r="AF87" s="75"/>
      <c r="AG87" s="75"/>
      <c r="AH87" s="75"/>
      <c r="AI87" s="75"/>
      <c r="AJ87" s="75"/>
    </row>
    <row r="88" spans="1:38">
      <c r="D88" t="s">
        <v>76</v>
      </c>
      <c r="E88" t="s">
        <v>67</v>
      </c>
      <c r="F88" s="425" t="s">
        <v>240</v>
      </c>
      <c r="G88" s="425" t="s">
        <v>2590</v>
      </c>
      <c r="H88" s="425" t="s">
        <v>11</v>
      </c>
      <c r="I88" s="425" t="s">
        <v>2475</v>
      </c>
      <c r="J88" t="s">
        <v>6</v>
      </c>
      <c r="K88" s="425" t="s">
        <v>2476</v>
      </c>
      <c r="L88" s="806" t="str">
        <f t="shared" si="5"/>
        <v>Bacton Site Redevelopment FEED</v>
      </c>
      <c r="M88" s="806" t="s">
        <v>99</v>
      </c>
      <c r="O88" s="425" t="s">
        <v>2937</v>
      </c>
      <c r="P88" s="425" t="s">
        <v>202</v>
      </c>
      <c r="Q88" s="132"/>
      <c r="R88" s="142" t="s">
        <v>256</v>
      </c>
      <c r="S88" s="133"/>
      <c r="T88" s="135" t="s">
        <v>1005</v>
      </c>
      <c r="U88" s="134" t="s">
        <v>978</v>
      </c>
      <c r="V88" s="71"/>
      <c r="AC88" t="s">
        <v>2</v>
      </c>
      <c r="AD88" s="75"/>
      <c r="AE88" s="75"/>
      <c r="AF88" s="75"/>
      <c r="AG88" s="75"/>
      <c r="AH88" s="75"/>
      <c r="AI88" s="75"/>
      <c r="AJ88" s="75"/>
    </row>
    <row r="89" spans="1:38">
      <c r="D89" t="s">
        <v>76</v>
      </c>
      <c r="E89" t="s">
        <v>67</v>
      </c>
      <c r="F89" s="425" t="s">
        <v>240</v>
      </c>
      <c r="G89" s="425" t="s">
        <v>2590</v>
      </c>
      <c r="H89" s="425" t="s">
        <v>11</v>
      </c>
      <c r="I89" s="425" t="s">
        <v>2475</v>
      </c>
      <c r="J89" t="s">
        <v>6</v>
      </c>
      <c r="K89" s="425" t="s">
        <v>2476</v>
      </c>
      <c r="L89" s="806" t="str">
        <f t="shared" si="5"/>
        <v>Bacton Site Redevelopment FEED</v>
      </c>
      <c r="M89" s="806" t="s">
        <v>99</v>
      </c>
      <c r="O89" s="425" t="s">
        <v>2937</v>
      </c>
      <c r="P89" s="425" t="s">
        <v>202</v>
      </c>
      <c r="Q89" s="132"/>
      <c r="R89" s="142" t="s">
        <v>256</v>
      </c>
      <c r="S89" s="133"/>
      <c r="T89" s="135" t="s">
        <v>1005</v>
      </c>
      <c r="U89" s="134" t="s">
        <v>120</v>
      </c>
      <c r="V89" s="71"/>
      <c r="AC89" t="s">
        <v>2</v>
      </c>
      <c r="AD89" s="75"/>
      <c r="AE89" s="75"/>
      <c r="AF89" s="75"/>
      <c r="AG89" s="75"/>
      <c r="AH89" s="75"/>
      <c r="AI89" s="75"/>
      <c r="AJ89" s="75"/>
    </row>
    <row r="90" spans="1:38">
      <c r="D90" t="s">
        <v>76</v>
      </c>
      <c r="E90" t="s">
        <v>67</v>
      </c>
      <c r="F90" s="425" t="s">
        <v>240</v>
      </c>
      <c r="G90" s="425" t="s">
        <v>2590</v>
      </c>
      <c r="H90" s="425" t="s">
        <v>11</v>
      </c>
      <c r="I90" s="425" t="s">
        <v>2475</v>
      </c>
      <c r="J90" t="s">
        <v>6</v>
      </c>
      <c r="K90" s="425" t="s">
        <v>2476</v>
      </c>
      <c r="L90" s="806" t="str">
        <f t="shared" si="5"/>
        <v>Bacton Site Redevelopment FEED</v>
      </c>
      <c r="M90" s="806" t="s">
        <v>99</v>
      </c>
      <c r="O90" s="425" t="s">
        <v>2937</v>
      </c>
      <c r="P90" s="425" t="s">
        <v>202</v>
      </c>
      <c r="Q90" s="132"/>
      <c r="R90" s="142" t="s">
        <v>256</v>
      </c>
      <c r="S90" s="133"/>
      <c r="T90" s="135" t="s">
        <v>1005</v>
      </c>
      <c r="U90" s="134" t="s">
        <v>979</v>
      </c>
      <c r="V90" s="71"/>
      <c r="AC90" t="s">
        <v>2</v>
      </c>
      <c r="AD90" s="75"/>
      <c r="AE90" s="75"/>
      <c r="AF90" s="75"/>
      <c r="AG90" s="75"/>
      <c r="AH90" s="75"/>
      <c r="AI90" s="75"/>
      <c r="AJ90" s="75"/>
    </row>
    <row r="91" spans="1:38">
      <c r="D91" t="s">
        <v>76</v>
      </c>
      <c r="E91" t="s">
        <v>67</v>
      </c>
      <c r="F91" s="425" t="s">
        <v>240</v>
      </c>
      <c r="G91" s="425" t="s">
        <v>2590</v>
      </c>
      <c r="H91" s="425" t="s">
        <v>11</v>
      </c>
      <c r="I91" s="425" t="s">
        <v>2475</v>
      </c>
      <c r="J91" t="s">
        <v>6</v>
      </c>
      <c r="K91" s="425" t="s">
        <v>2476</v>
      </c>
      <c r="L91" s="806" t="str">
        <f t="shared" si="5"/>
        <v>Bacton Site Redevelopment FEED</v>
      </c>
      <c r="M91" s="806" t="s">
        <v>99</v>
      </c>
      <c r="O91" s="425" t="s">
        <v>2937</v>
      </c>
      <c r="P91" s="425" t="s">
        <v>202</v>
      </c>
      <c r="Q91" s="132"/>
      <c r="R91" s="142" t="s">
        <v>256</v>
      </c>
      <c r="S91" s="133"/>
      <c r="T91" s="135" t="s">
        <v>1005</v>
      </c>
      <c r="U91" s="135" t="s">
        <v>1008</v>
      </c>
      <c r="V91" s="71"/>
      <c r="AC91" t="s">
        <v>2</v>
      </c>
      <c r="AD91" s="75"/>
      <c r="AE91" s="75"/>
      <c r="AF91" s="75"/>
      <c r="AG91" s="75"/>
      <c r="AH91" s="75"/>
      <c r="AI91" s="75"/>
      <c r="AJ91" s="75"/>
    </row>
    <row r="92" spans="1:38">
      <c r="D92" t="s">
        <v>76</v>
      </c>
      <c r="E92" t="s">
        <v>67</v>
      </c>
      <c r="F92" s="425" t="s">
        <v>240</v>
      </c>
      <c r="G92" s="425" t="s">
        <v>2590</v>
      </c>
      <c r="H92" s="425" t="s">
        <v>11</v>
      </c>
      <c r="I92" s="425" t="s">
        <v>2475</v>
      </c>
      <c r="J92" t="s">
        <v>6</v>
      </c>
      <c r="K92" s="425" t="s">
        <v>2476</v>
      </c>
      <c r="L92" s="806" t="str">
        <f t="shared" si="5"/>
        <v>Bacton Site Redevelopment FEED</v>
      </c>
      <c r="M92" s="806" t="s">
        <v>99</v>
      </c>
      <c r="O92" s="425" t="s">
        <v>2937</v>
      </c>
      <c r="P92" s="425" t="s">
        <v>202</v>
      </c>
      <c r="Q92" s="136"/>
      <c r="R92" s="142" t="s">
        <v>256</v>
      </c>
      <c r="S92" s="133"/>
      <c r="T92" s="75"/>
      <c r="U92" s="75"/>
      <c r="V92" s="71"/>
      <c r="AC92" t="s">
        <v>2</v>
      </c>
      <c r="AD92" s="75"/>
      <c r="AE92" s="75"/>
      <c r="AF92" s="75"/>
      <c r="AG92" s="75"/>
      <c r="AH92" s="75"/>
      <c r="AI92" s="75"/>
      <c r="AJ92" s="75"/>
    </row>
    <row r="93" spans="1:38">
      <c r="D93" t="s">
        <v>76</v>
      </c>
      <c r="E93" t="s">
        <v>67</v>
      </c>
      <c r="F93" s="425" t="s">
        <v>240</v>
      </c>
      <c r="G93" s="425" t="s">
        <v>2590</v>
      </c>
      <c r="H93" s="425" t="s">
        <v>11</v>
      </c>
      <c r="I93" s="425" t="s">
        <v>2475</v>
      </c>
      <c r="J93" t="s">
        <v>6</v>
      </c>
      <c r="K93" s="425" t="s">
        <v>2476</v>
      </c>
      <c r="L93" s="806" t="str">
        <f t="shared" si="5"/>
        <v>Bacton Site Redevelopment FEED</v>
      </c>
      <c r="M93" s="806" t="s">
        <v>99</v>
      </c>
      <c r="O93" s="425" t="s">
        <v>2937</v>
      </c>
      <c r="P93" s="425" t="s">
        <v>202</v>
      </c>
      <c r="Q93" s="136"/>
      <c r="R93" s="142" t="s">
        <v>256</v>
      </c>
      <c r="S93" s="133"/>
      <c r="T93" s="75"/>
      <c r="U93" s="75"/>
      <c r="V93" s="71"/>
      <c r="AC93" t="s">
        <v>2</v>
      </c>
      <c r="AD93" s="75"/>
      <c r="AE93" s="75"/>
      <c r="AF93" s="75"/>
      <c r="AG93" s="75"/>
      <c r="AH93" s="75"/>
      <c r="AI93" s="75"/>
      <c r="AJ93" s="75"/>
    </row>
    <row r="94" spans="1:38">
      <c r="Q94" s="137"/>
      <c r="R94" s="140"/>
      <c r="AJ94" s="425"/>
    </row>
    <row r="95" spans="1:38" s="1" customFormat="1" ht="13.8">
      <c r="A95" s="64"/>
      <c r="B95" s="72" t="s">
        <v>257</v>
      </c>
      <c r="Q95" s="138"/>
      <c r="R95" s="141"/>
      <c r="S95" s="131"/>
      <c r="T95" s="131"/>
      <c r="U95" s="131"/>
    </row>
    <row r="96" spans="1:38">
      <c r="Q96" s="137"/>
      <c r="R96" s="140"/>
      <c r="AJ96" s="425"/>
    </row>
    <row r="97" spans="1:38">
      <c r="D97" t="s">
        <v>76</v>
      </c>
      <c r="E97" t="s">
        <v>67</v>
      </c>
      <c r="F97" s="425" t="s">
        <v>240</v>
      </c>
      <c r="G97" s="425" t="s">
        <v>2590</v>
      </c>
      <c r="H97" s="425" t="s">
        <v>11</v>
      </c>
      <c r="I97" s="425" t="s">
        <v>2475</v>
      </c>
      <c r="J97" t="s">
        <v>6</v>
      </c>
      <c r="K97" s="425" t="s">
        <v>2476</v>
      </c>
      <c r="L97" s="806" t="str">
        <f t="shared" ref="L97:L107" si="6">R97</f>
        <v>Kings Lynn subsidence FEED</v>
      </c>
      <c r="M97" s="806" t="s">
        <v>99</v>
      </c>
      <c r="O97" t="s">
        <v>973</v>
      </c>
      <c r="P97" s="425" t="s">
        <v>202</v>
      </c>
      <c r="Q97" s="132"/>
      <c r="R97" s="1364" t="s">
        <v>2935</v>
      </c>
      <c r="S97" s="133"/>
      <c r="T97" s="134" t="s">
        <v>974</v>
      </c>
      <c r="U97" s="134" t="s">
        <v>975</v>
      </c>
      <c r="V97" s="71"/>
      <c r="AC97" t="s">
        <v>2</v>
      </c>
      <c r="AD97" s="75"/>
      <c r="AE97" s="75"/>
      <c r="AF97" s="75"/>
      <c r="AG97" s="75"/>
      <c r="AH97" s="75"/>
      <c r="AI97" s="75"/>
      <c r="AJ97" s="75"/>
      <c r="AL97" s="425"/>
    </row>
    <row r="98" spans="1:38">
      <c r="D98" t="s">
        <v>76</v>
      </c>
      <c r="E98" t="s">
        <v>67</v>
      </c>
      <c r="F98" s="425" t="s">
        <v>240</v>
      </c>
      <c r="G98" s="425" t="s">
        <v>2590</v>
      </c>
      <c r="H98" s="425" t="s">
        <v>11</v>
      </c>
      <c r="I98" s="425" t="s">
        <v>2475</v>
      </c>
      <c r="J98" t="s">
        <v>6</v>
      </c>
      <c r="K98" s="425" t="s">
        <v>2476</v>
      </c>
      <c r="L98" s="806" t="str">
        <f t="shared" si="6"/>
        <v>Kings Lynn subsidence FEED</v>
      </c>
      <c r="M98" s="806" t="s">
        <v>99</v>
      </c>
      <c r="O98" t="s">
        <v>973</v>
      </c>
      <c r="P98" s="425" t="s">
        <v>202</v>
      </c>
      <c r="Q98" s="132"/>
      <c r="R98" s="1364" t="s">
        <v>2935</v>
      </c>
      <c r="S98" s="133"/>
      <c r="T98" s="134" t="s">
        <v>974</v>
      </c>
      <c r="U98" s="134" t="s">
        <v>976</v>
      </c>
      <c r="V98" s="71"/>
      <c r="AC98" t="s">
        <v>2</v>
      </c>
      <c r="AD98" s="75"/>
      <c r="AE98" s="75"/>
      <c r="AF98" s="75"/>
      <c r="AG98" s="75"/>
      <c r="AH98" s="75"/>
      <c r="AI98" s="75"/>
      <c r="AJ98" s="75"/>
    </row>
    <row r="99" spans="1:38">
      <c r="D99" t="s">
        <v>76</v>
      </c>
      <c r="E99" t="s">
        <v>67</v>
      </c>
      <c r="F99" s="425" t="s">
        <v>240</v>
      </c>
      <c r="G99" s="425" t="s">
        <v>2590</v>
      </c>
      <c r="H99" s="425" t="s">
        <v>11</v>
      </c>
      <c r="I99" s="425" t="s">
        <v>2475</v>
      </c>
      <c r="J99" t="s">
        <v>6</v>
      </c>
      <c r="K99" s="425" t="s">
        <v>2476</v>
      </c>
      <c r="L99" s="806" t="str">
        <f t="shared" si="6"/>
        <v>Kings Lynn subsidence FEED</v>
      </c>
      <c r="M99" s="806" t="s">
        <v>99</v>
      </c>
      <c r="O99" t="s">
        <v>973</v>
      </c>
      <c r="P99" s="425" t="s">
        <v>202</v>
      </c>
      <c r="Q99" s="132"/>
      <c r="R99" s="1364" t="s">
        <v>2935</v>
      </c>
      <c r="S99" s="133"/>
      <c r="T99" s="134" t="s">
        <v>974</v>
      </c>
      <c r="U99" s="135" t="s">
        <v>1006</v>
      </c>
      <c r="V99" s="71"/>
      <c r="AC99" t="s">
        <v>2</v>
      </c>
      <c r="AD99" s="75"/>
      <c r="AE99" s="75"/>
      <c r="AF99" s="75"/>
      <c r="AG99" s="75"/>
      <c r="AH99" s="75"/>
      <c r="AI99" s="75"/>
      <c r="AJ99" s="75"/>
    </row>
    <row r="100" spans="1:38">
      <c r="D100" t="s">
        <v>76</v>
      </c>
      <c r="E100" t="s">
        <v>67</v>
      </c>
      <c r="F100" s="425" t="s">
        <v>240</v>
      </c>
      <c r="G100" s="425" t="s">
        <v>2590</v>
      </c>
      <c r="H100" s="425" t="s">
        <v>11</v>
      </c>
      <c r="I100" s="425" t="s">
        <v>2475</v>
      </c>
      <c r="J100" t="s">
        <v>6</v>
      </c>
      <c r="K100" s="425" t="s">
        <v>2476</v>
      </c>
      <c r="L100" s="806" t="str">
        <f t="shared" si="6"/>
        <v>Kings Lynn subsidence FEED</v>
      </c>
      <c r="M100" s="806" t="s">
        <v>99</v>
      </c>
      <c r="O100" t="s">
        <v>973</v>
      </c>
      <c r="P100" s="425" t="s">
        <v>202</v>
      </c>
      <c r="Q100" s="132"/>
      <c r="R100" s="1364" t="s">
        <v>2935</v>
      </c>
      <c r="S100" s="133"/>
      <c r="T100" s="134" t="s">
        <v>974</v>
      </c>
      <c r="U100" s="135" t="s">
        <v>1007</v>
      </c>
      <c r="V100" s="71"/>
      <c r="AC100" t="s">
        <v>2</v>
      </c>
      <c r="AD100" s="75"/>
      <c r="AE100" s="75"/>
      <c r="AF100" s="75"/>
      <c r="AG100" s="75"/>
      <c r="AH100" s="75"/>
      <c r="AI100" s="75"/>
      <c r="AJ100" s="75"/>
    </row>
    <row r="101" spans="1:38">
      <c r="D101" t="s">
        <v>76</v>
      </c>
      <c r="E101" t="s">
        <v>67</v>
      </c>
      <c r="F101" s="425" t="s">
        <v>240</v>
      </c>
      <c r="G101" s="425" t="s">
        <v>2590</v>
      </c>
      <c r="H101" s="425" t="s">
        <v>11</v>
      </c>
      <c r="I101" s="425" t="s">
        <v>2475</v>
      </c>
      <c r="J101" t="s">
        <v>6</v>
      </c>
      <c r="K101" s="425" t="s">
        <v>2476</v>
      </c>
      <c r="L101" s="806" t="str">
        <f t="shared" si="6"/>
        <v>Kings Lynn subsidence FEED</v>
      </c>
      <c r="M101" s="806" t="s">
        <v>99</v>
      </c>
      <c r="O101" t="s">
        <v>973</v>
      </c>
      <c r="P101" s="425" t="s">
        <v>202</v>
      </c>
      <c r="Q101" s="132"/>
      <c r="R101" s="1364" t="s">
        <v>2935</v>
      </c>
      <c r="S101" s="133"/>
      <c r="T101" s="134" t="s">
        <v>974</v>
      </c>
      <c r="U101" s="134" t="s">
        <v>977</v>
      </c>
      <c r="V101" s="71"/>
      <c r="AC101" t="s">
        <v>2</v>
      </c>
      <c r="AD101" s="75"/>
      <c r="AE101" s="75"/>
      <c r="AF101" s="75"/>
      <c r="AG101" s="75"/>
      <c r="AH101" s="75"/>
      <c r="AI101" s="75"/>
      <c r="AJ101" s="75"/>
    </row>
    <row r="102" spans="1:38">
      <c r="D102" t="s">
        <v>76</v>
      </c>
      <c r="E102" t="s">
        <v>67</v>
      </c>
      <c r="F102" s="425" t="s">
        <v>240</v>
      </c>
      <c r="G102" s="425" t="s">
        <v>2590</v>
      </c>
      <c r="H102" s="425" t="s">
        <v>11</v>
      </c>
      <c r="I102" s="425" t="s">
        <v>2475</v>
      </c>
      <c r="J102" t="s">
        <v>6</v>
      </c>
      <c r="K102" s="425" t="s">
        <v>2476</v>
      </c>
      <c r="L102" s="806" t="str">
        <f t="shared" si="6"/>
        <v>Kings Lynn subsidence FEED</v>
      </c>
      <c r="M102" s="806" t="s">
        <v>99</v>
      </c>
      <c r="O102" t="s">
        <v>973</v>
      </c>
      <c r="P102" s="425" t="s">
        <v>202</v>
      </c>
      <c r="Q102" s="132"/>
      <c r="R102" s="1364" t="s">
        <v>2935</v>
      </c>
      <c r="S102" s="133"/>
      <c r="T102" s="135" t="s">
        <v>1005</v>
      </c>
      <c r="U102" s="134" t="s">
        <v>978</v>
      </c>
      <c r="V102" s="71"/>
      <c r="AC102" t="s">
        <v>2</v>
      </c>
      <c r="AD102" s="75"/>
      <c r="AE102" s="75"/>
      <c r="AF102" s="75"/>
      <c r="AG102" s="75"/>
      <c r="AH102" s="75"/>
      <c r="AI102" s="75"/>
      <c r="AJ102" s="75"/>
    </row>
    <row r="103" spans="1:38">
      <c r="D103" t="s">
        <v>76</v>
      </c>
      <c r="E103" t="s">
        <v>67</v>
      </c>
      <c r="F103" s="425" t="s">
        <v>240</v>
      </c>
      <c r="G103" s="425" t="s">
        <v>2590</v>
      </c>
      <c r="H103" s="425" t="s">
        <v>11</v>
      </c>
      <c r="I103" s="425" t="s">
        <v>2475</v>
      </c>
      <c r="J103" t="s">
        <v>6</v>
      </c>
      <c r="K103" s="425" t="s">
        <v>2476</v>
      </c>
      <c r="L103" s="806" t="str">
        <f t="shared" si="6"/>
        <v>Kings Lynn subsidence FEED</v>
      </c>
      <c r="M103" s="806" t="s">
        <v>99</v>
      </c>
      <c r="O103" t="s">
        <v>973</v>
      </c>
      <c r="P103" s="425" t="s">
        <v>202</v>
      </c>
      <c r="Q103" s="132"/>
      <c r="R103" s="1364" t="s">
        <v>2935</v>
      </c>
      <c r="S103" s="133"/>
      <c r="T103" s="135" t="s">
        <v>1005</v>
      </c>
      <c r="U103" s="134" t="s">
        <v>120</v>
      </c>
      <c r="V103" s="71"/>
      <c r="AC103" t="s">
        <v>2</v>
      </c>
      <c r="AD103" s="75"/>
      <c r="AE103" s="75"/>
      <c r="AF103" s="75"/>
      <c r="AG103" s="75"/>
      <c r="AH103" s="75"/>
      <c r="AI103" s="75"/>
      <c r="AJ103" s="75"/>
    </row>
    <row r="104" spans="1:38">
      <c r="D104" t="s">
        <v>76</v>
      </c>
      <c r="E104" t="s">
        <v>67</v>
      </c>
      <c r="F104" s="425" t="s">
        <v>240</v>
      </c>
      <c r="G104" s="425" t="s">
        <v>2590</v>
      </c>
      <c r="H104" s="425" t="s">
        <v>11</v>
      </c>
      <c r="I104" s="425" t="s">
        <v>2475</v>
      </c>
      <c r="J104" t="s">
        <v>6</v>
      </c>
      <c r="K104" s="425" t="s">
        <v>2476</v>
      </c>
      <c r="L104" s="806" t="str">
        <f t="shared" si="6"/>
        <v>Kings Lynn subsidence FEED</v>
      </c>
      <c r="M104" s="806" t="s">
        <v>99</v>
      </c>
      <c r="O104" t="s">
        <v>973</v>
      </c>
      <c r="P104" s="425" t="s">
        <v>202</v>
      </c>
      <c r="Q104" s="132"/>
      <c r="R104" s="1364" t="s">
        <v>2935</v>
      </c>
      <c r="S104" s="133"/>
      <c r="T104" s="135" t="s">
        <v>1005</v>
      </c>
      <c r="U104" s="134" t="s">
        <v>979</v>
      </c>
      <c r="V104" s="71"/>
      <c r="AC104" t="s">
        <v>2</v>
      </c>
      <c r="AD104" s="75"/>
      <c r="AE104" s="75"/>
      <c r="AF104" s="75"/>
      <c r="AG104" s="75"/>
      <c r="AH104" s="75"/>
      <c r="AI104" s="75"/>
      <c r="AJ104" s="75"/>
    </row>
    <row r="105" spans="1:38">
      <c r="D105" t="s">
        <v>76</v>
      </c>
      <c r="E105" t="s">
        <v>67</v>
      </c>
      <c r="F105" s="425" t="s">
        <v>240</v>
      </c>
      <c r="G105" s="425" t="s">
        <v>2590</v>
      </c>
      <c r="H105" s="425" t="s">
        <v>11</v>
      </c>
      <c r="I105" s="425" t="s">
        <v>2475</v>
      </c>
      <c r="J105" t="s">
        <v>6</v>
      </c>
      <c r="K105" s="425" t="s">
        <v>2476</v>
      </c>
      <c r="L105" s="806" t="str">
        <f t="shared" si="6"/>
        <v>Kings Lynn subsidence FEED</v>
      </c>
      <c r="M105" s="806" t="s">
        <v>99</v>
      </c>
      <c r="O105" t="s">
        <v>973</v>
      </c>
      <c r="P105" s="425" t="s">
        <v>202</v>
      </c>
      <c r="Q105" s="132"/>
      <c r="R105" s="1364" t="s">
        <v>2935</v>
      </c>
      <c r="S105" s="133"/>
      <c r="T105" s="135" t="s">
        <v>1005</v>
      </c>
      <c r="U105" s="135" t="s">
        <v>1008</v>
      </c>
      <c r="V105" s="71"/>
      <c r="AC105" t="s">
        <v>2</v>
      </c>
      <c r="AD105" s="75"/>
      <c r="AE105" s="75"/>
      <c r="AF105" s="75"/>
      <c r="AG105" s="75"/>
      <c r="AH105" s="75"/>
      <c r="AI105" s="75"/>
      <c r="AJ105" s="75"/>
    </row>
    <row r="106" spans="1:38">
      <c r="D106" t="s">
        <v>76</v>
      </c>
      <c r="E106" t="s">
        <v>67</v>
      </c>
      <c r="F106" s="425" t="s">
        <v>240</v>
      </c>
      <c r="G106" s="425" t="s">
        <v>2590</v>
      </c>
      <c r="H106" s="425" t="s">
        <v>11</v>
      </c>
      <c r="I106" s="425" t="s">
        <v>2475</v>
      </c>
      <c r="J106" t="s">
        <v>6</v>
      </c>
      <c r="K106" s="425" t="s">
        <v>2476</v>
      </c>
      <c r="L106" s="806" t="str">
        <f t="shared" si="6"/>
        <v>Kings Lynn subsidence FEED</v>
      </c>
      <c r="M106" s="806" t="s">
        <v>99</v>
      </c>
      <c r="O106" t="s">
        <v>973</v>
      </c>
      <c r="P106" s="425" t="s">
        <v>202</v>
      </c>
      <c r="Q106" s="136"/>
      <c r="R106" s="1364" t="s">
        <v>2935</v>
      </c>
      <c r="S106" s="133"/>
      <c r="T106" s="75"/>
      <c r="U106" s="75"/>
      <c r="V106" s="71"/>
      <c r="AC106" t="s">
        <v>2</v>
      </c>
      <c r="AD106" s="75"/>
      <c r="AE106" s="75"/>
      <c r="AF106" s="75"/>
      <c r="AG106" s="75"/>
      <c r="AH106" s="75"/>
      <c r="AI106" s="75"/>
      <c r="AJ106" s="75"/>
    </row>
    <row r="107" spans="1:38">
      <c r="D107" t="s">
        <v>76</v>
      </c>
      <c r="E107" t="s">
        <v>67</v>
      </c>
      <c r="F107" s="425" t="s">
        <v>240</v>
      </c>
      <c r="G107" s="425" t="s">
        <v>2590</v>
      </c>
      <c r="H107" s="425" t="s">
        <v>11</v>
      </c>
      <c r="I107" s="425" t="s">
        <v>2475</v>
      </c>
      <c r="J107" t="s">
        <v>6</v>
      </c>
      <c r="K107" s="425" t="s">
        <v>2476</v>
      </c>
      <c r="L107" s="806" t="str">
        <f t="shared" si="6"/>
        <v>Kings Lynn subsidence FEED</v>
      </c>
      <c r="M107" s="806" t="s">
        <v>99</v>
      </c>
      <c r="O107" t="s">
        <v>973</v>
      </c>
      <c r="P107" s="425" t="s">
        <v>202</v>
      </c>
      <c r="Q107" s="136"/>
      <c r="R107" s="1364" t="s">
        <v>2935</v>
      </c>
      <c r="S107" s="133"/>
      <c r="T107" s="75"/>
      <c r="U107" s="75"/>
      <c r="V107" s="71"/>
      <c r="AC107" t="s">
        <v>2</v>
      </c>
      <c r="AD107" s="75"/>
      <c r="AE107" s="75"/>
      <c r="AF107" s="75"/>
      <c r="AG107" s="75"/>
      <c r="AH107" s="75"/>
      <c r="AI107" s="75"/>
      <c r="AJ107" s="75"/>
    </row>
    <row r="108" spans="1:38">
      <c r="Q108" s="137"/>
      <c r="R108" s="140"/>
      <c r="AJ108" s="425"/>
    </row>
    <row r="109" spans="1:38" s="1" customFormat="1" ht="17.399999999999999">
      <c r="B109" s="2" t="s">
        <v>261</v>
      </c>
      <c r="Q109" s="138"/>
      <c r="R109" s="141"/>
      <c r="S109" s="131"/>
      <c r="T109" s="131"/>
      <c r="U109" s="131"/>
    </row>
    <row r="110" spans="1:38">
      <c r="Q110" s="137"/>
      <c r="R110" s="140"/>
      <c r="AJ110" s="425"/>
    </row>
    <row r="111" spans="1:38" s="1" customFormat="1" ht="13.8">
      <c r="A111" s="64"/>
      <c r="B111" s="72" t="s">
        <v>262</v>
      </c>
      <c r="Q111" s="138"/>
      <c r="R111" s="141"/>
      <c r="S111" s="131"/>
      <c r="T111" s="131"/>
      <c r="U111" s="131"/>
    </row>
    <row r="112" spans="1:38">
      <c r="Q112" s="137"/>
      <c r="R112" s="140"/>
      <c r="AJ112" s="425"/>
    </row>
    <row r="113" spans="1:38">
      <c r="D113" t="s">
        <v>76</v>
      </c>
      <c r="E113" t="s">
        <v>67</v>
      </c>
      <c r="F113" s="425" t="s">
        <v>261</v>
      </c>
      <c r="G113" s="425" t="s">
        <v>2590</v>
      </c>
      <c r="H113" s="425" t="s">
        <v>11</v>
      </c>
      <c r="I113" s="425" t="s">
        <v>2475</v>
      </c>
      <c r="J113" t="s">
        <v>6</v>
      </c>
      <c r="K113" t="s">
        <v>246</v>
      </c>
      <c r="L113" s="806" t="str">
        <f t="shared" ref="L113:L123" si="7">R113</f>
        <v>Wormington</v>
      </c>
      <c r="M113" s="806" t="s">
        <v>99</v>
      </c>
      <c r="O113" s="425" t="s">
        <v>2900</v>
      </c>
      <c r="P113" t="s">
        <v>208</v>
      </c>
      <c r="Q113" s="132"/>
      <c r="R113" s="142" t="s">
        <v>262</v>
      </c>
      <c r="S113" s="133"/>
      <c r="T113" s="134" t="s">
        <v>974</v>
      </c>
      <c r="U113" s="134" t="s">
        <v>975</v>
      </c>
      <c r="V113" s="71"/>
      <c r="AC113" t="s">
        <v>2</v>
      </c>
      <c r="AD113" s="75"/>
      <c r="AE113" s="75"/>
      <c r="AF113" s="75"/>
      <c r="AG113" s="75"/>
      <c r="AH113" s="75"/>
      <c r="AI113" s="75"/>
      <c r="AJ113" s="75"/>
      <c r="AL113" s="425"/>
    </row>
    <row r="114" spans="1:38">
      <c r="D114" t="s">
        <v>76</v>
      </c>
      <c r="E114" t="s">
        <v>67</v>
      </c>
      <c r="F114" s="425" t="s">
        <v>261</v>
      </c>
      <c r="G114" s="425" t="s">
        <v>2590</v>
      </c>
      <c r="H114" s="425" t="s">
        <v>11</v>
      </c>
      <c r="I114" s="425" t="s">
        <v>2475</v>
      </c>
      <c r="J114" t="s">
        <v>6</v>
      </c>
      <c r="K114" t="s">
        <v>246</v>
      </c>
      <c r="L114" s="806" t="str">
        <f t="shared" si="7"/>
        <v>Wormington</v>
      </c>
      <c r="M114" s="806" t="s">
        <v>99</v>
      </c>
      <c r="O114" s="425" t="s">
        <v>2900</v>
      </c>
      <c r="P114" s="425" t="s">
        <v>208</v>
      </c>
      <c r="Q114" s="132"/>
      <c r="R114" s="142" t="s">
        <v>262</v>
      </c>
      <c r="S114" s="133"/>
      <c r="T114" s="134" t="s">
        <v>974</v>
      </c>
      <c r="U114" s="134" t="s">
        <v>976</v>
      </c>
      <c r="V114" s="71"/>
      <c r="AC114" t="s">
        <v>2</v>
      </c>
      <c r="AD114" s="75"/>
      <c r="AE114" s="75"/>
      <c r="AF114" s="75"/>
      <c r="AG114" s="75"/>
      <c r="AH114" s="75"/>
      <c r="AI114" s="75"/>
      <c r="AJ114" s="75"/>
    </row>
    <row r="115" spans="1:38">
      <c r="D115" t="s">
        <v>76</v>
      </c>
      <c r="E115" t="s">
        <v>67</v>
      </c>
      <c r="F115" s="425" t="s">
        <v>261</v>
      </c>
      <c r="G115" s="425" t="s">
        <v>2590</v>
      </c>
      <c r="H115" s="425" t="s">
        <v>11</v>
      </c>
      <c r="I115" s="425" t="s">
        <v>2475</v>
      </c>
      <c r="J115" t="s">
        <v>6</v>
      </c>
      <c r="K115" t="s">
        <v>246</v>
      </c>
      <c r="L115" s="806" t="str">
        <f t="shared" si="7"/>
        <v>Wormington</v>
      </c>
      <c r="M115" s="806" t="s">
        <v>99</v>
      </c>
      <c r="O115" s="425" t="s">
        <v>2900</v>
      </c>
      <c r="P115" s="425" t="s">
        <v>208</v>
      </c>
      <c r="Q115" s="132"/>
      <c r="R115" s="142" t="s">
        <v>262</v>
      </c>
      <c r="S115" s="133"/>
      <c r="T115" s="134" t="s">
        <v>974</v>
      </c>
      <c r="U115" s="135" t="s">
        <v>1006</v>
      </c>
      <c r="V115" s="71"/>
      <c r="AC115" t="s">
        <v>2</v>
      </c>
      <c r="AD115" s="75"/>
      <c r="AE115" s="75"/>
      <c r="AF115" s="75"/>
      <c r="AG115" s="75"/>
      <c r="AH115" s="75"/>
      <c r="AI115" s="75"/>
      <c r="AJ115" s="75"/>
    </row>
    <row r="116" spans="1:38">
      <c r="D116" t="s">
        <v>76</v>
      </c>
      <c r="E116" t="s">
        <v>67</v>
      </c>
      <c r="F116" s="425" t="s">
        <v>261</v>
      </c>
      <c r="G116" s="425" t="s">
        <v>2590</v>
      </c>
      <c r="H116" s="425" t="s">
        <v>11</v>
      </c>
      <c r="I116" s="425" t="s">
        <v>2475</v>
      </c>
      <c r="J116" t="s">
        <v>6</v>
      </c>
      <c r="K116" t="s">
        <v>246</v>
      </c>
      <c r="L116" s="806" t="str">
        <f t="shared" si="7"/>
        <v>Wormington</v>
      </c>
      <c r="M116" s="806" t="s">
        <v>99</v>
      </c>
      <c r="O116" s="425" t="s">
        <v>2900</v>
      </c>
      <c r="P116" s="425" t="s">
        <v>208</v>
      </c>
      <c r="Q116" s="132"/>
      <c r="R116" s="142" t="s">
        <v>262</v>
      </c>
      <c r="S116" s="133"/>
      <c r="T116" s="134" t="s">
        <v>974</v>
      </c>
      <c r="U116" s="135" t="s">
        <v>1007</v>
      </c>
      <c r="V116" s="71"/>
      <c r="AC116" t="s">
        <v>2</v>
      </c>
      <c r="AD116" s="75"/>
      <c r="AE116" s="75"/>
      <c r="AF116" s="75"/>
      <c r="AG116" s="75"/>
      <c r="AH116" s="75"/>
      <c r="AI116" s="75"/>
      <c r="AJ116" s="75"/>
    </row>
    <row r="117" spans="1:38">
      <c r="D117" t="s">
        <v>76</v>
      </c>
      <c r="E117" t="s">
        <v>67</v>
      </c>
      <c r="F117" s="425" t="s">
        <v>261</v>
      </c>
      <c r="G117" s="425" t="s">
        <v>2590</v>
      </c>
      <c r="H117" s="425" t="s">
        <v>11</v>
      </c>
      <c r="I117" s="425" t="s">
        <v>2475</v>
      </c>
      <c r="J117" t="s">
        <v>6</v>
      </c>
      <c r="K117" t="s">
        <v>246</v>
      </c>
      <c r="L117" s="806" t="str">
        <f t="shared" si="7"/>
        <v>Wormington</v>
      </c>
      <c r="M117" s="806" t="s">
        <v>99</v>
      </c>
      <c r="O117" s="425" t="s">
        <v>2900</v>
      </c>
      <c r="P117" s="425" t="s">
        <v>208</v>
      </c>
      <c r="Q117" s="132"/>
      <c r="R117" s="142" t="s">
        <v>262</v>
      </c>
      <c r="S117" s="133"/>
      <c r="T117" s="134" t="s">
        <v>974</v>
      </c>
      <c r="U117" s="134" t="s">
        <v>977</v>
      </c>
      <c r="V117" s="71"/>
      <c r="AC117" t="s">
        <v>2</v>
      </c>
      <c r="AD117" s="75"/>
      <c r="AE117" s="75"/>
      <c r="AF117" s="75"/>
      <c r="AG117" s="75"/>
      <c r="AH117" s="75"/>
      <c r="AI117" s="75"/>
      <c r="AJ117" s="75"/>
    </row>
    <row r="118" spans="1:38">
      <c r="D118" t="s">
        <v>76</v>
      </c>
      <c r="E118" t="s">
        <v>67</v>
      </c>
      <c r="F118" s="425" t="s">
        <v>261</v>
      </c>
      <c r="G118" s="425" t="s">
        <v>2590</v>
      </c>
      <c r="H118" s="425" t="s">
        <v>11</v>
      </c>
      <c r="I118" s="425" t="s">
        <v>2475</v>
      </c>
      <c r="J118" t="s">
        <v>6</v>
      </c>
      <c r="K118" t="s">
        <v>246</v>
      </c>
      <c r="L118" s="806" t="str">
        <f t="shared" si="7"/>
        <v>Wormington</v>
      </c>
      <c r="M118" s="806" t="s">
        <v>99</v>
      </c>
      <c r="O118" s="425" t="s">
        <v>2900</v>
      </c>
      <c r="P118" s="425" t="s">
        <v>208</v>
      </c>
      <c r="Q118" s="132"/>
      <c r="R118" s="142" t="s">
        <v>262</v>
      </c>
      <c r="S118" s="133"/>
      <c r="T118" s="135" t="s">
        <v>1005</v>
      </c>
      <c r="U118" s="134" t="s">
        <v>978</v>
      </c>
      <c r="V118" s="71"/>
      <c r="AC118" t="s">
        <v>2</v>
      </c>
      <c r="AD118" s="75"/>
      <c r="AE118" s="75"/>
      <c r="AF118" s="75"/>
      <c r="AG118" s="75"/>
      <c r="AH118" s="75"/>
      <c r="AI118" s="75"/>
      <c r="AJ118" s="75"/>
    </row>
    <row r="119" spans="1:38">
      <c r="D119" t="s">
        <v>76</v>
      </c>
      <c r="E119" t="s">
        <v>67</v>
      </c>
      <c r="F119" s="425" t="s">
        <v>261</v>
      </c>
      <c r="G119" s="425" t="s">
        <v>2590</v>
      </c>
      <c r="H119" s="425" t="s">
        <v>11</v>
      </c>
      <c r="I119" s="425" t="s">
        <v>2475</v>
      </c>
      <c r="J119" t="s">
        <v>6</v>
      </c>
      <c r="K119" t="s">
        <v>246</v>
      </c>
      <c r="L119" s="806" t="str">
        <f t="shared" si="7"/>
        <v>Wormington</v>
      </c>
      <c r="M119" s="806" t="s">
        <v>99</v>
      </c>
      <c r="O119" s="425" t="s">
        <v>2900</v>
      </c>
      <c r="P119" s="425" t="s">
        <v>208</v>
      </c>
      <c r="Q119" s="132"/>
      <c r="R119" s="142" t="s">
        <v>262</v>
      </c>
      <c r="S119" s="133"/>
      <c r="T119" s="135" t="s">
        <v>1005</v>
      </c>
      <c r="U119" s="134" t="s">
        <v>120</v>
      </c>
      <c r="V119" s="71"/>
      <c r="AC119" t="s">
        <v>2</v>
      </c>
      <c r="AD119" s="75"/>
      <c r="AE119" s="75"/>
      <c r="AF119" s="75"/>
      <c r="AG119" s="75"/>
      <c r="AH119" s="75"/>
      <c r="AI119" s="75"/>
      <c r="AJ119" s="75"/>
    </row>
    <row r="120" spans="1:38">
      <c r="D120" t="s">
        <v>76</v>
      </c>
      <c r="E120" t="s">
        <v>67</v>
      </c>
      <c r="F120" s="425" t="s">
        <v>261</v>
      </c>
      <c r="G120" s="425" t="s">
        <v>2590</v>
      </c>
      <c r="H120" s="425" t="s">
        <v>11</v>
      </c>
      <c r="I120" s="425" t="s">
        <v>2475</v>
      </c>
      <c r="J120" t="s">
        <v>6</v>
      </c>
      <c r="K120" t="s">
        <v>246</v>
      </c>
      <c r="L120" s="806" t="str">
        <f t="shared" si="7"/>
        <v>Wormington</v>
      </c>
      <c r="M120" s="806" t="s">
        <v>99</v>
      </c>
      <c r="O120" s="425" t="s">
        <v>2900</v>
      </c>
      <c r="P120" s="425" t="s">
        <v>208</v>
      </c>
      <c r="Q120" s="132"/>
      <c r="R120" s="142" t="s">
        <v>262</v>
      </c>
      <c r="S120" s="133"/>
      <c r="T120" s="135" t="s">
        <v>1005</v>
      </c>
      <c r="U120" s="134" t="s">
        <v>979</v>
      </c>
      <c r="V120" s="71"/>
      <c r="AC120" t="s">
        <v>2</v>
      </c>
      <c r="AD120" s="75"/>
      <c r="AE120" s="75"/>
      <c r="AF120" s="75"/>
      <c r="AG120" s="75"/>
      <c r="AH120" s="75"/>
      <c r="AI120" s="75"/>
      <c r="AJ120" s="75"/>
    </row>
    <row r="121" spans="1:38">
      <c r="D121" t="s">
        <v>76</v>
      </c>
      <c r="E121" t="s">
        <v>67</v>
      </c>
      <c r="F121" s="425" t="s">
        <v>261</v>
      </c>
      <c r="G121" s="425" t="s">
        <v>2590</v>
      </c>
      <c r="H121" s="425" t="s">
        <v>11</v>
      </c>
      <c r="I121" s="425" t="s">
        <v>2475</v>
      </c>
      <c r="J121" t="s">
        <v>6</v>
      </c>
      <c r="K121" t="s">
        <v>246</v>
      </c>
      <c r="L121" s="806" t="str">
        <f t="shared" si="7"/>
        <v>Wormington</v>
      </c>
      <c r="M121" s="806" t="s">
        <v>99</v>
      </c>
      <c r="O121" s="425" t="s">
        <v>2900</v>
      </c>
      <c r="P121" s="425" t="s">
        <v>208</v>
      </c>
      <c r="Q121" s="132"/>
      <c r="R121" s="142" t="s">
        <v>262</v>
      </c>
      <c r="S121" s="133"/>
      <c r="T121" s="135" t="s">
        <v>1005</v>
      </c>
      <c r="U121" s="135" t="s">
        <v>1008</v>
      </c>
      <c r="V121" s="71"/>
      <c r="AC121" t="s">
        <v>2</v>
      </c>
      <c r="AD121" s="75"/>
      <c r="AE121" s="75"/>
      <c r="AF121" s="75"/>
      <c r="AG121" s="75"/>
      <c r="AH121" s="75"/>
      <c r="AI121" s="75"/>
      <c r="AJ121" s="75"/>
    </row>
    <row r="122" spans="1:38">
      <c r="D122" t="s">
        <v>76</v>
      </c>
      <c r="E122" t="s">
        <v>67</v>
      </c>
      <c r="F122" s="425" t="s">
        <v>261</v>
      </c>
      <c r="G122" s="425" t="s">
        <v>2590</v>
      </c>
      <c r="H122" s="425" t="s">
        <v>11</v>
      </c>
      <c r="I122" s="425" t="s">
        <v>2475</v>
      </c>
      <c r="J122" t="s">
        <v>6</v>
      </c>
      <c r="K122" t="s">
        <v>246</v>
      </c>
      <c r="L122" s="806" t="str">
        <f t="shared" si="7"/>
        <v>Wormington</v>
      </c>
      <c r="M122" s="806" t="s">
        <v>99</v>
      </c>
      <c r="O122" s="425" t="s">
        <v>2900</v>
      </c>
      <c r="P122" s="425" t="s">
        <v>208</v>
      </c>
      <c r="Q122" s="136"/>
      <c r="R122" s="142" t="s">
        <v>262</v>
      </c>
      <c r="S122" s="133"/>
      <c r="T122" s="75"/>
      <c r="U122" s="75"/>
      <c r="V122" s="71"/>
      <c r="AC122" t="s">
        <v>2</v>
      </c>
      <c r="AD122" s="75"/>
      <c r="AE122" s="75"/>
      <c r="AF122" s="75"/>
      <c r="AG122" s="75"/>
      <c r="AH122" s="75"/>
      <c r="AI122" s="75"/>
      <c r="AJ122" s="75"/>
    </row>
    <row r="123" spans="1:38">
      <c r="D123" t="s">
        <v>76</v>
      </c>
      <c r="E123" t="s">
        <v>67</v>
      </c>
      <c r="F123" s="425" t="s">
        <v>261</v>
      </c>
      <c r="G123" s="425" t="s">
        <v>2590</v>
      </c>
      <c r="H123" s="425" t="s">
        <v>11</v>
      </c>
      <c r="I123" s="425" t="s">
        <v>2475</v>
      </c>
      <c r="J123" t="s">
        <v>6</v>
      </c>
      <c r="K123" t="s">
        <v>246</v>
      </c>
      <c r="L123" s="806" t="str">
        <f t="shared" si="7"/>
        <v>Wormington</v>
      </c>
      <c r="M123" s="806" t="s">
        <v>99</v>
      </c>
      <c r="O123" s="425" t="s">
        <v>2900</v>
      </c>
      <c r="P123" s="425" t="s">
        <v>208</v>
      </c>
      <c r="Q123" s="136"/>
      <c r="R123" s="142" t="s">
        <v>262</v>
      </c>
      <c r="S123" s="133"/>
      <c r="T123" s="75"/>
      <c r="U123" s="75"/>
      <c r="V123" s="71"/>
      <c r="AC123" t="s">
        <v>2</v>
      </c>
      <c r="AD123" s="74"/>
      <c r="AE123" s="94"/>
      <c r="AF123" s="94"/>
      <c r="AG123" s="94"/>
      <c r="AH123" s="94"/>
      <c r="AI123" s="94"/>
      <c r="AJ123" s="94"/>
    </row>
    <row r="124" spans="1:38">
      <c r="Q124" s="137"/>
      <c r="R124" s="140"/>
      <c r="AJ124" s="425"/>
    </row>
    <row r="125" spans="1:38" s="1" customFormat="1" ht="13.8">
      <c r="A125" s="64"/>
      <c r="B125" s="72" t="s">
        <v>255</v>
      </c>
      <c r="Q125" s="138"/>
      <c r="R125" s="141"/>
      <c r="S125" s="131"/>
      <c r="T125" s="131"/>
      <c r="U125" s="131"/>
    </row>
    <row r="126" spans="1:38">
      <c r="Q126" s="137"/>
      <c r="R126" s="140"/>
      <c r="AJ126" s="425"/>
    </row>
    <row r="127" spans="1:38">
      <c r="D127" t="s">
        <v>76</v>
      </c>
      <c r="E127" t="s">
        <v>67</v>
      </c>
      <c r="F127" s="425" t="s">
        <v>261</v>
      </c>
      <c r="G127" s="425" t="s">
        <v>2590</v>
      </c>
      <c r="H127" s="425" t="s">
        <v>11</v>
      </c>
      <c r="I127" s="425" t="s">
        <v>2475</v>
      </c>
      <c r="J127" t="s">
        <v>6</v>
      </c>
      <c r="K127" t="s">
        <v>246</v>
      </c>
      <c r="L127" s="806" t="str">
        <f t="shared" ref="L127:L137" si="8">R127</f>
        <v>Kings Lynn</v>
      </c>
      <c r="M127" s="806" t="s">
        <v>99</v>
      </c>
      <c r="O127" s="425" t="s">
        <v>2900</v>
      </c>
      <c r="P127" s="425" t="s">
        <v>208</v>
      </c>
      <c r="Q127" s="132"/>
      <c r="R127" s="139" t="s">
        <v>255</v>
      </c>
      <c r="S127" s="133"/>
      <c r="T127" s="134" t="s">
        <v>974</v>
      </c>
      <c r="U127" s="134" t="s">
        <v>975</v>
      </c>
      <c r="V127" s="71"/>
      <c r="AC127" t="s">
        <v>2</v>
      </c>
      <c r="AD127" s="75"/>
      <c r="AE127" s="75"/>
      <c r="AF127" s="75"/>
      <c r="AG127" s="75"/>
      <c r="AH127" s="75"/>
      <c r="AI127" s="75"/>
      <c r="AJ127" s="75"/>
      <c r="AL127" s="425"/>
    </row>
    <row r="128" spans="1:38">
      <c r="D128" t="s">
        <v>76</v>
      </c>
      <c r="E128" t="s">
        <v>67</v>
      </c>
      <c r="F128" s="425" t="s">
        <v>261</v>
      </c>
      <c r="G128" s="425" t="s">
        <v>2590</v>
      </c>
      <c r="H128" s="425" t="s">
        <v>11</v>
      </c>
      <c r="I128" s="425" t="s">
        <v>2475</v>
      </c>
      <c r="J128" t="s">
        <v>6</v>
      </c>
      <c r="K128" t="s">
        <v>246</v>
      </c>
      <c r="L128" s="806" t="str">
        <f t="shared" si="8"/>
        <v>Kings Lynn</v>
      </c>
      <c r="M128" s="806" t="s">
        <v>99</v>
      </c>
      <c r="O128" s="425" t="s">
        <v>2900</v>
      </c>
      <c r="P128" s="425" t="s">
        <v>208</v>
      </c>
      <c r="Q128" s="132"/>
      <c r="R128" s="139" t="s">
        <v>255</v>
      </c>
      <c r="S128" s="133"/>
      <c r="T128" s="134" t="s">
        <v>974</v>
      </c>
      <c r="U128" s="134" t="s">
        <v>976</v>
      </c>
      <c r="V128" s="71"/>
      <c r="AC128" t="s">
        <v>2</v>
      </c>
      <c r="AD128" s="75"/>
      <c r="AE128" s="75"/>
      <c r="AF128" s="75"/>
      <c r="AG128" s="75"/>
      <c r="AH128" s="75"/>
      <c r="AI128" s="75"/>
      <c r="AJ128" s="75"/>
    </row>
    <row r="129" spans="1:38">
      <c r="D129" t="s">
        <v>76</v>
      </c>
      <c r="E129" t="s">
        <v>67</v>
      </c>
      <c r="F129" s="425" t="s">
        <v>261</v>
      </c>
      <c r="G129" s="425" t="s">
        <v>2590</v>
      </c>
      <c r="H129" s="425" t="s">
        <v>11</v>
      </c>
      <c r="I129" s="425" t="s">
        <v>2475</v>
      </c>
      <c r="J129" t="s">
        <v>6</v>
      </c>
      <c r="K129" t="s">
        <v>246</v>
      </c>
      <c r="L129" s="806" t="str">
        <f t="shared" si="8"/>
        <v>Kings Lynn</v>
      </c>
      <c r="M129" s="806" t="s">
        <v>99</v>
      </c>
      <c r="O129" s="425" t="s">
        <v>2900</v>
      </c>
      <c r="P129" s="425" t="s">
        <v>208</v>
      </c>
      <c r="Q129" s="132"/>
      <c r="R129" s="139" t="s">
        <v>255</v>
      </c>
      <c r="S129" s="133"/>
      <c r="T129" s="134" t="s">
        <v>974</v>
      </c>
      <c r="U129" s="135" t="s">
        <v>1006</v>
      </c>
      <c r="V129" s="71"/>
      <c r="AC129" t="s">
        <v>2</v>
      </c>
      <c r="AD129" s="75"/>
      <c r="AE129" s="75"/>
      <c r="AF129" s="75"/>
      <c r="AG129" s="75"/>
      <c r="AH129" s="75"/>
      <c r="AI129" s="75"/>
      <c r="AJ129" s="75"/>
    </row>
    <row r="130" spans="1:38">
      <c r="D130" t="s">
        <v>76</v>
      </c>
      <c r="E130" t="s">
        <v>67</v>
      </c>
      <c r="F130" s="425" t="s">
        <v>261</v>
      </c>
      <c r="G130" s="425" t="s">
        <v>2590</v>
      </c>
      <c r="H130" s="425" t="s">
        <v>11</v>
      </c>
      <c r="I130" s="425" t="s">
        <v>2475</v>
      </c>
      <c r="J130" t="s">
        <v>6</v>
      </c>
      <c r="K130" t="s">
        <v>246</v>
      </c>
      <c r="L130" s="806" t="str">
        <f t="shared" si="8"/>
        <v>Kings Lynn</v>
      </c>
      <c r="M130" s="806" t="s">
        <v>99</v>
      </c>
      <c r="O130" s="425" t="s">
        <v>2900</v>
      </c>
      <c r="P130" s="425" t="s">
        <v>208</v>
      </c>
      <c r="Q130" s="132"/>
      <c r="R130" s="139" t="s">
        <v>255</v>
      </c>
      <c r="S130" s="133"/>
      <c r="T130" s="134" t="s">
        <v>974</v>
      </c>
      <c r="U130" s="135" t="s">
        <v>1007</v>
      </c>
      <c r="V130" s="71"/>
      <c r="AC130" t="s">
        <v>2</v>
      </c>
      <c r="AD130" s="75"/>
      <c r="AE130" s="75"/>
      <c r="AF130" s="75"/>
      <c r="AG130" s="75"/>
      <c r="AH130" s="75"/>
      <c r="AI130" s="75"/>
      <c r="AJ130" s="75"/>
    </row>
    <row r="131" spans="1:38">
      <c r="D131" t="s">
        <v>76</v>
      </c>
      <c r="E131" t="s">
        <v>67</v>
      </c>
      <c r="F131" s="425" t="s">
        <v>261</v>
      </c>
      <c r="G131" s="425" t="s">
        <v>2590</v>
      </c>
      <c r="H131" s="425" t="s">
        <v>11</v>
      </c>
      <c r="I131" s="425" t="s">
        <v>2475</v>
      </c>
      <c r="J131" t="s">
        <v>6</v>
      </c>
      <c r="K131" t="s">
        <v>246</v>
      </c>
      <c r="L131" s="806" t="str">
        <f t="shared" si="8"/>
        <v>Kings Lynn</v>
      </c>
      <c r="M131" s="806" t="s">
        <v>99</v>
      </c>
      <c r="O131" s="425" t="s">
        <v>2900</v>
      </c>
      <c r="P131" s="425" t="s">
        <v>208</v>
      </c>
      <c r="Q131" s="132"/>
      <c r="R131" s="139" t="s">
        <v>255</v>
      </c>
      <c r="S131" s="133"/>
      <c r="T131" s="134" t="s">
        <v>974</v>
      </c>
      <c r="U131" s="134" t="s">
        <v>977</v>
      </c>
      <c r="V131" s="71"/>
      <c r="AC131" t="s">
        <v>2</v>
      </c>
      <c r="AD131" s="75"/>
      <c r="AE131" s="75"/>
      <c r="AF131" s="75"/>
      <c r="AG131" s="75"/>
      <c r="AH131" s="75"/>
      <c r="AI131" s="75"/>
      <c r="AJ131" s="75"/>
    </row>
    <row r="132" spans="1:38">
      <c r="D132" t="s">
        <v>76</v>
      </c>
      <c r="E132" t="s">
        <v>67</v>
      </c>
      <c r="F132" s="425" t="s">
        <v>261</v>
      </c>
      <c r="G132" s="425" t="s">
        <v>2590</v>
      </c>
      <c r="H132" s="425" t="s">
        <v>11</v>
      </c>
      <c r="I132" s="425" t="s">
        <v>2475</v>
      </c>
      <c r="J132" t="s">
        <v>6</v>
      </c>
      <c r="K132" t="s">
        <v>246</v>
      </c>
      <c r="L132" s="806" t="str">
        <f t="shared" si="8"/>
        <v>Kings Lynn</v>
      </c>
      <c r="M132" s="806" t="s">
        <v>99</v>
      </c>
      <c r="O132" s="425" t="s">
        <v>2900</v>
      </c>
      <c r="P132" s="425" t="s">
        <v>208</v>
      </c>
      <c r="Q132" s="132"/>
      <c r="R132" s="139" t="s">
        <v>255</v>
      </c>
      <c r="S132" s="133"/>
      <c r="T132" s="135" t="s">
        <v>1005</v>
      </c>
      <c r="U132" s="134" t="s">
        <v>978</v>
      </c>
      <c r="V132" s="71"/>
      <c r="AC132" t="s">
        <v>2</v>
      </c>
      <c r="AD132" s="75"/>
      <c r="AE132" s="75"/>
      <c r="AF132" s="75"/>
      <c r="AG132" s="75"/>
      <c r="AH132" s="75"/>
      <c r="AI132" s="75"/>
      <c r="AJ132" s="75"/>
    </row>
    <row r="133" spans="1:38">
      <c r="D133" t="s">
        <v>76</v>
      </c>
      <c r="E133" t="s">
        <v>67</v>
      </c>
      <c r="F133" s="425" t="s">
        <v>261</v>
      </c>
      <c r="G133" s="425" t="s">
        <v>2590</v>
      </c>
      <c r="H133" s="425" t="s">
        <v>11</v>
      </c>
      <c r="I133" s="425" t="s">
        <v>2475</v>
      </c>
      <c r="J133" t="s">
        <v>6</v>
      </c>
      <c r="K133" t="s">
        <v>246</v>
      </c>
      <c r="L133" s="806" t="str">
        <f t="shared" si="8"/>
        <v>Kings Lynn</v>
      </c>
      <c r="M133" s="806" t="s">
        <v>99</v>
      </c>
      <c r="O133" s="425" t="s">
        <v>2900</v>
      </c>
      <c r="P133" s="425" t="s">
        <v>208</v>
      </c>
      <c r="Q133" s="132"/>
      <c r="R133" s="139" t="s">
        <v>255</v>
      </c>
      <c r="S133" s="133"/>
      <c r="T133" s="135" t="s">
        <v>1005</v>
      </c>
      <c r="U133" s="134" t="s">
        <v>120</v>
      </c>
      <c r="V133" s="71"/>
      <c r="AC133" t="s">
        <v>2</v>
      </c>
      <c r="AD133" s="75"/>
      <c r="AE133" s="75"/>
      <c r="AF133" s="75"/>
      <c r="AG133" s="75"/>
      <c r="AH133" s="75"/>
      <c r="AI133" s="75"/>
      <c r="AJ133" s="75"/>
    </row>
    <row r="134" spans="1:38">
      <c r="D134" t="s">
        <v>76</v>
      </c>
      <c r="E134" t="s">
        <v>67</v>
      </c>
      <c r="F134" s="425" t="s">
        <v>261</v>
      </c>
      <c r="G134" s="425" t="s">
        <v>2590</v>
      </c>
      <c r="H134" s="425" t="s">
        <v>11</v>
      </c>
      <c r="I134" s="425" t="s">
        <v>2475</v>
      </c>
      <c r="J134" t="s">
        <v>6</v>
      </c>
      <c r="K134" t="s">
        <v>246</v>
      </c>
      <c r="L134" s="806" t="str">
        <f t="shared" si="8"/>
        <v>Kings Lynn</v>
      </c>
      <c r="M134" s="806" t="s">
        <v>99</v>
      </c>
      <c r="O134" s="425" t="s">
        <v>2900</v>
      </c>
      <c r="P134" s="425" t="s">
        <v>208</v>
      </c>
      <c r="Q134" s="132"/>
      <c r="R134" s="139" t="s">
        <v>255</v>
      </c>
      <c r="S134" s="133"/>
      <c r="T134" s="135" t="s">
        <v>1005</v>
      </c>
      <c r="U134" s="134" t="s">
        <v>979</v>
      </c>
      <c r="V134" s="71"/>
      <c r="AC134" t="s">
        <v>2</v>
      </c>
      <c r="AD134" s="75"/>
      <c r="AE134" s="75"/>
      <c r="AF134" s="75"/>
      <c r="AG134" s="75"/>
      <c r="AH134" s="75"/>
      <c r="AI134" s="75"/>
      <c r="AJ134" s="75"/>
    </row>
    <row r="135" spans="1:38">
      <c r="D135" t="s">
        <v>76</v>
      </c>
      <c r="E135" t="s">
        <v>67</v>
      </c>
      <c r="F135" s="425" t="s">
        <v>261</v>
      </c>
      <c r="G135" s="425" t="s">
        <v>2590</v>
      </c>
      <c r="H135" s="425" t="s">
        <v>11</v>
      </c>
      <c r="I135" s="425" t="s">
        <v>2475</v>
      </c>
      <c r="J135" t="s">
        <v>6</v>
      </c>
      <c r="K135" t="s">
        <v>246</v>
      </c>
      <c r="L135" s="806" t="str">
        <f t="shared" si="8"/>
        <v>Kings Lynn</v>
      </c>
      <c r="M135" s="806" t="s">
        <v>99</v>
      </c>
      <c r="O135" s="425" t="s">
        <v>2900</v>
      </c>
      <c r="P135" s="425" t="s">
        <v>208</v>
      </c>
      <c r="Q135" s="132"/>
      <c r="R135" s="139" t="s">
        <v>255</v>
      </c>
      <c r="S135" s="133"/>
      <c r="T135" s="135" t="s">
        <v>1005</v>
      </c>
      <c r="U135" s="135" t="s">
        <v>1008</v>
      </c>
      <c r="V135" s="71"/>
      <c r="AC135" t="s">
        <v>2</v>
      </c>
      <c r="AD135" s="75"/>
      <c r="AE135" s="75"/>
      <c r="AF135" s="75"/>
      <c r="AG135" s="75"/>
      <c r="AH135" s="75"/>
      <c r="AI135" s="75"/>
      <c r="AJ135" s="75"/>
    </row>
    <row r="136" spans="1:38">
      <c r="D136" t="s">
        <v>76</v>
      </c>
      <c r="E136" t="s">
        <v>67</v>
      </c>
      <c r="F136" s="425" t="s">
        <v>261</v>
      </c>
      <c r="G136" s="425" t="s">
        <v>2590</v>
      </c>
      <c r="H136" s="425" t="s">
        <v>11</v>
      </c>
      <c r="I136" s="425" t="s">
        <v>2475</v>
      </c>
      <c r="J136" t="s">
        <v>6</v>
      </c>
      <c r="K136" t="s">
        <v>246</v>
      </c>
      <c r="L136" s="806" t="str">
        <f t="shared" si="8"/>
        <v>Kings Lynn</v>
      </c>
      <c r="M136" s="806" t="s">
        <v>99</v>
      </c>
      <c r="O136" s="425" t="s">
        <v>2900</v>
      </c>
      <c r="P136" s="425" t="s">
        <v>208</v>
      </c>
      <c r="Q136" s="136"/>
      <c r="R136" s="139" t="s">
        <v>255</v>
      </c>
      <c r="S136" s="133"/>
      <c r="T136" s="75"/>
      <c r="U136" s="75"/>
      <c r="V136" s="71"/>
      <c r="AC136" t="s">
        <v>2</v>
      </c>
      <c r="AD136" s="75"/>
      <c r="AE136" s="75"/>
      <c r="AF136" s="75"/>
      <c r="AG136" s="75"/>
      <c r="AH136" s="75"/>
      <c r="AI136" s="75"/>
      <c r="AJ136" s="75"/>
    </row>
    <row r="137" spans="1:38">
      <c r="D137" t="s">
        <v>76</v>
      </c>
      <c r="E137" t="s">
        <v>67</v>
      </c>
      <c r="F137" s="425" t="s">
        <v>261</v>
      </c>
      <c r="G137" s="425" t="s">
        <v>2590</v>
      </c>
      <c r="H137" s="425" t="s">
        <v>11</v>
      </c>
      <c r="I137" s="425" t="s">
        <v>2475</v>
      </c>
      <c r="J137" t="s">
        <v>6</v>
      </c>
      <c r="K137" t="s">
        <v>246</v>
      </c>
      <c r="L137" s="806" t="str">
        <f t="shared" si="8"/>
        <v>Kings Lynn</v>
      </c>
      <c r="M137" s="806" t="s">
        <v>99</v>
      </c>
      <c r="O137" s="425" t="s">
        <v>2900</v>
      </c>
      <c r="P137" s="425" t="s">
        <v>208</v>
      </c>
      <c r="Q137" s="136"/>
      <c r="R137" s="139" t="s">
        <v>255</v>
      </c>
      <c r="S137" s="133"/>
      <c r="T137" s="75"/>
      <c r="U137" s="75"/>
      <c r="V137" s="71"/>
      <c r="AC137" t="s">
        <v>2</v>
      </c>
      <c r="AD137" s="75"/>
      <c r="AE137" s="75"/>
      <c r="AF137" s="75"/>
      <c r="AG137" s="75"/>
      <c r="AH137" s="75"/>
      <c r="AI137" s="75"/>
      <c r="AJ137" s="75"/>
    </row>
    <row r="138" spans="1:38">
      <c r="Q138" s="137"/>
      <c r="R138" s="140"/>
      <c r="AJ138" s="425"/>
    </row>
    <row r="139" spans="1:38" s="1" customFormat="1" ht="13.8">
      <c r="A139" s="64"/>
      <c r="B139" s="72" t="s">
        <v>223</v>
      </c>
      <c r="Q139" s="138"/>
      <c r="R139" s="141"/>
      <c r="S139" s="131"/>
      <c r="T139" s="131"/>
      <c r="U139" s="131"/>
    </row>
    <row r="140" spans="1:38">
      <c r="Q140" s="137"/>
      <c r="R140" s="140"/>
      <c r="AJ140" s="425"/>
    </row>
    <row r="141" spans="1:38">
      <c r="D141" t="s">
        <v>76</v>
      </c>
      <c r="E141" t="s">
        <v>67</v>
      </c>
      <c r="F141" s="425" t="s">
        <v>261</v>
      </c>
      <c r="G141" s="425" t="s">
        <v>2590</v>
      </c>
      <c r="H141" s="425" t="s">
        <v>11</v>
      </c>
      <c r="I141" s="425" t="s">
        <v>2475</v>
      </c>
      <c r="J141" t="s">
        <v>6</v>
      </c>
      <c r="K141" t="s">
        <v>246</v>
      </c>
      <c r="L141" s="806" t="str">
        <f t="shared" ref="L141:L151" si="9">R141</f>
        <v>Peterborough</v>
      </c>
      <c r="M141" s="806" t="s">
        <v>99</v>
      </c>
      <c r="O141" s="425" t="s">
        <v>2900</v>
      </c>
      <c r="P141" s="425" t="s">
        <v>208</v>
      </c>
      <c r="Q141" s="132"/>
      <c r="R141" s="142" t="s">
        <v>223</v>
      </c>
      <c r="S141" s="133"/>
      <c r="T141" s="134" t="s">
        <v>974</v>
      </c>
      <c r="U141" s="134" t="s">
        <v>975</v>
      </c>
      <c r="V141" s="71"/>
      <c r="AC141" t="s">
        <v>2</v>
      </c>
      <c r="AD141" s="75"/>
      <c r="AE141" s="75"/>
      <c r="AF141" s="75"/>
      <c r="AG141" s="75"/>
      <c r="AH141" s="75"/>
      <c r="AI141" s="75"/>
      <c r="AJ141" s="75"/>
      <c r="AL141" s="425"/>
    </row>
    <row r="142" spans="1:38">
      <c r="D142" t="s">
        <v>76</v>
      </c>
      <c r="E142" t="s">
        <v>67</v>
      </c>
      <c r="F142" s="425" t="s">
        <v>261</v>
      </c>
      <c r="G142" s="425" t="s">
        <v>2590</v>
      </c>
      <c r="H142" s="425" t="s">
        <v>11</v>
      </c>
      <c r="I142" s="425" t="s">
        <v>2475</v>
      </c>
      <c r="J142" t="s">
        <v>6</v>
      </c>
      <c r="K142" t="s">
        <v>246</v>
      </c>
      <c r="L142" s="806" t="str">
        <f t="shared" si="9"/>
        <v>Peterborough</v>
      </c>
      <c r="M142" s="806" t="s">
        <v>99</v>
      </c>
      <c r="O142" s="425" t="s">
        <v>2900</v>
      </c>
      <c r="P142" s="425" t="s">
        <v>208</v>
      </c>
      <c r="Q142" s="132"/>
      <c r="R142" s="139" t="s">
        <v>223</v>
      </c>
      <c r="S142" s="133"/>
      <c r="T142" s="134" t="s">
        <v>974</v>
      </c>
      <c r="U142" s="134" t="s">
        <v>976</v>
      </c>
      <c r="V142" s="71"/>
      <c r="AC142" t="s">
        <v>2</v>
      </c>
      <c r="AD142" s="75"/>
      <c r="AE142" s="75"/>
      <c r="AF142" s="75"/>
      <c r="AG142" s="75"/>
      <c r="AH142" s="75"/>
      <c r="AI142" s="75"/>
      <c r="AJ142" s="75"/>
    </row>
    <row r="143" spans="1:38">
      <c r="D143" t="s">
        <v>76</v>
      </c>
      <c r="E143" t="s">
        <v>67</v>
      </c>
      <c r="F143" s="425" t="s">
        <v>261</v>
      </c>
      <c r="G143" s="425" t="s">
        <v>2590</v>
      </c>
      <c r="H143" s="425" t="s">
        <v>11</v>
      </c>
      <c r="I143" s="425" t="s">
        <v>2475</v>
      </c>
      <c r="J143" t="s">
        <v>6</v>
      </c>
      <c r="K143" t="s">
        <v>246</v>
      </c>
      <c r="L143" s="806" t="str">
        <f t="shared" si="9"/>
        <v>Peterborough</v>
      </c>
      <c r="M143" s="806" t="s">
        <v>99</v>
      </c>
      <c r="O143" s="425" t="s">
        <v>2900</v>
      </c>
      <c r="P143" s="425" t="s">
        <v>208</v>
      </c>
      <c r="Q143" s="132"/>
      <c r="R143" s="139" t="s">
        <v>223</v>
      </c>
      <c r="S143" s="133"/>
      <c r="T143" s="134" t="s">
        <v>974</v>
      </c>
      <c r="U143" s="135" t="s">
        <v>1006</v>
      </c>
      <c r="V143" s="71"/>
      <c r="AC143" t="s">
        <v>2</v>
      </c>
      <c r="AD143" s="75"/>
      <c r="AE143" s="75"/>
      <c r="AF143" s="75"/>
      <c r="AG143" s="75"/>
      <c r="AH143" s="75"/>
      <c r="AI143" s="75"/>
      <c r="AJ143" s="75"/>
    </row>
    <row r="144" spans="1:38">
      <c r="D144" t="s">
        <v>76</v>
      </c>
      <c r="E144" t="s">
        <v>67</v>
      </c>
      <c r="F144" s="425" t="s">
        <v>261</v>
      </c>
      <c r="G144" s="425" t="s">
        <v>2590</v>
      </c>
      <c r="H144" s="425" t="s">
        <v>11</v>
      </c>
      <c r="I144" s="425" t="s">
        <v>2475</v>
      </c>
      <c r="J144" t="s">
        <v>6</v>
      </c>
      <c r="K144" t="s">
        <v>246</v>
      </c>
      <c r="L144" s="806" t="str">
        <f t="shared" si="9"/>
        <v>Peterborough</v>
      </c>
      <c r="M144" s="806" t="s">
        <v>99</v>
      </c>
      <c r="O144" s="425" t="s">
        <v>2900</v>
      </c>
      <c r="P144" s="425" t="s">
        <v>208</v>
      </c>
      <c r="Q144" s="132"/>
      <c r="R144" s="139" t="s">
        <v>223</v>
      </c>
      <c r="S144" s="133"/>
      <c r="T144" s="134" t="s">
        <v>974</v>
      </c>
      <c r="U144" s="135" t="s">
        <v>1007</v>
      </c>
      <c r="V144" s="71"/>
      <c r="AC144" t="s">
        <v>2</v>
      </c>
      <c r="AD144" s="75"/>
      <c r="AE144" s="75"/>
      <c r="AF144" s="75"/>
      <c r="AG144" s="75"/>
      <c r="AH144" s="75"/>
      <c r="AI144" s="75"/>
      <c r="AJ144" s="75"/>
    </row>
    <row r="145" spans="1:36">
      <c r="D145" t="s">
        <v>76</v>
      </c>
      <c r="E145" t="s">
        <v>67</v>
      </c>
      <c r="F145" s="425" t="s">
        <v>261</v>
      </c>
      <c r="G145" s="425" t="s">
        <v>2590</v>
      </c>
      <c r="H145" s="425" t="s">
        <v>11</v>
      </c>
      <c r="I145" s="425" t="s">
        <v>2475</v>
      </c>
      <c r="J145" t="s">
        <v>6</v>
      </c>
      <c r="K145" t="s">
        <v>246</v>
      </c>
      <c r="L145" s="806" t="str">
        <f t="shared" si="9"/>
        <v>Peterborough</v>
      </c>
      <c r="M145" s="806" t="s">
        <v>99</v>
      </c>
      <c r="O145" s="425" t="s">
        <v>2900</v>
      </c>
      <c r="P145" s="425" t="s">
        <v>208</v>
      </c>
      <c r="Q145" s="132"/>
      <c r="R145" s="139" t="s">
        <v>223</v>
      </c>
      <c r="S145" s="133"/>
      <c r="T145" s="134" t="s">
        <v>974</v>
      </c>
      <c r="U145" s="134" t="s">
        <v>977</v>
      </c>
      <c r="V145" s="71"/>
      <c r="AC145" t="s">
        <v>2</v>
      </c>
      <c r="AD145" s="75"/>
      <c r="AE145" s="75"/>
      <c r="AF145" s="75"/>
      <c r="AG145" s="75"/>
      <c r="AH145" s="75"/>
      <c r="AI145" s="75"/>
      <c r="AJ145" s="75"/>
    </row>
    <row r="146" spans="1:36">
      <c r="D146" t="s">
        <v>76</v>
      </c>
      <c r="E146" t="s">
        <v>67</v>
      </c>
      <c r="F146" s="425" t="s">
        <v>261</v>
      </c>
      <c r="G146" s="425" t="s">
        <v>2590</v>
      </c>
      <c r="H146" s="425" t="s">
        <v>11</v>
      </c>
      <c r="I146" s="425" t="s">
        <v>2475</v>
      </c>
      <c r="J146" t="s">
        <v>6</v>
      </c>
      <c r="K146" t="s">
        <v>246</v>
      </c>
      <c r="L146" s="806" t="str">
        <f t="shared" si="9"/>
        <v>Peterborough</v>
      </c>
      <c r="M146" s="806" t="s">
        <v>99</v>
      </c>
      <c r="O146" s="425" t="s">
        <v>2900</v>
      </c>
      <c r="P146" s="425" t="s">
        <v>208</v>
      </c>
      <c r="Q146" s="132"/>
      <c r="R146" s="139" t="s">
        <v>223</v>
      </c>
      <c r="S146" s="133"/>
      <c r="T146" s="135" t="s">
        <v>1005</v>
      </c>
      <c r="U146" s="134" t="s">
        <v>978</v>
      </c>
      <c r="V146" s="71"/>
      <c r="AC146" t="s">
        <v>2</v>
      </c>
      <c r="AD146" s="75"/>
      <c r="AE146" s="75"/>
      <c r="AF146" s="75"/>
      <c r="AG146" s="75"/>
      <c r="AH146" s="75"/>
      <c r="AI146" s="75"/>
      <c r="AJ146" s="75"/>
    </row>
    <row r="147" spans="1:36">
      <c r="D147" t="s">
        <v>76</v>
      </c>
      <c r="E147" t="s">
        <v>67</v>
      </c>
      <c r="F147" s="425" t="s">
        <v>261</v>
      </c>
      <c r="G147" s="425" t="s">
        <v>2590</v>
      </c>
      <c r="H147" s="425" t="s">
        <v>11</v>
      </c>
      <c r="I147" s="425" t="s">
        <v>2475</v>
      </c>
      <c r="J147" t="s">
        <v>6</v>
      </c>
      <c r="K147" t="s">
        <v>246</v>
      </c>
      <c r="L147" s="806" t="str">
        <f t="shared" si="9"/>
        <v>Peterborough</v>
      </c>
      <c r="M147" s="806" t="s">
        <v>99</v>
      </c>
      <c r="O147" s="425" t="s">
        <v>2900</v>
      </c>
      <c r="P147" s="425" t="s">
        <v>208</v>
      </c>
      <c r="Q147" s="132"/>
      <c r="R147" s="139" t="s">
        <v>223</v>
      </c>
      <c r="S147" s="133"/>
      <c r="T147" s="135" t="s">
        <v>1005</v>
      </c>
      <c r="U147" s="134" t="s">
        <v>120</v>
      </c>
      <c r="V147" s="71"/>
      <c r="AC147" t="s">
        <v>2</v>
      </c>
      <c r="AD147" s="75"/>
      <c r="AE147" s="75"/>
      <c r="AF147" s="75"/>
      <c r="AG147" s="75"/>
      <c r="AH147" s="75"/>
      <c r="AI147" s="75"/>
      <c r="AJ147" s="75"/>
    </row>
    <row r="148" spans="1:36">
      <c r="D148" t="s">
        <v>76</v>
      </c>
      <c r="E148" t="s">
        <v>67</v>
      </c>
      <c r="F148" s="425" t="s">
        <v>261</v>
      </c>
      <c r="G148" s="425" t="s">
        <v>2590</v>
      </c>
      <c r="H148" s="425" t="s">
        <v>11</v>
      </c>
      <c r="I148" s="425" t="s">
        <v>2475</v>
      </c>
      <c r="J148" t="s">
        <v>6</v>
      </c>
      <c r="K148" t="s">
        <v>246</v>
      </c>
      <c r="L148" s="806" t="str">
        <f t="shared" si="9"/>
        <v>Peterborough</v>
      </c>
      <c r="M148" s="806" t="s">
        <v>99</v>
      </c>
      <c r="O148" s="425" t="s">
        <v>2900</v>
      </c>
      <c r="P148" s="425" t="s">
        <v>208</v>
      </c>
      <c r="Q148" s="132"/>
      <c r="R148" s="139" t="s">
        <v>223</v>
      </c>
      <c r="S148" s="133"/>
      <c r="T148" s="135" t="s">
        <v>1005</v>
      </c>
      <c r="U148" s="134" t="s">
        <v>979</v>
      </c>
      <c r="V148" s="71"/>
      <c r="AC148" t="s">
        <v>2</v>
      </c>
      <c r="AD148" s="75"/>
      <c r="AE148" s="75"/>
      <c r="AF148" s="75"/>
      <c r="AG148" s="75"/>
      <c r="AH148" s="75"/>
      <c r="AI148" s="75"/>
      <c r="AJ148" s="75"/>
    </row>
    <row r="149" spans="1:36">
      <c r="D149" t="s">
        <v>76</v>
      </c>
      <c r="E149" t="s">
        <v>67</v>
      </c>
      <c r="F149" s="425" t="s">
        <v>261</v>
      </c>
      <c r="G149" s="425" t="s">
        <v>2590</v>
      </c>
      <c r="H149" s="425" t="s">
        <v>11</v>
      </c>
      <c r="I149" s="425" t="s">
        <v>2475</v>
      </c>
      <c r="J149" t="s">
        <v>6</v>
      </c>
      <c r="K149" t="s">
        <v>246</v>
      </c>
      <c r="L149" s="806" t="str">
        <f t="shared" si="9"/>
        <v>Peterborough</v>
      </c>
      <c r="M149" s="806" t="s">
        <v>99</v>
      </c>
      <c r="O149" s="425" t="s">
        <v>2900</v>
      </c>
      <c r="P149" s="425" t="s">
        <v>208</v>
      </c>
      <c r="Q149" s="132"/>
      <c r="R149" s="139" t="s">
        <v>223</v>
      </c>
      <c r="S149" s="133"/>
      <c r="T149" s="135" t="s">
        <v>1005</v>
      </c>
      <c r="U149" s="135" t="s">
        <v>1008</v>
      </c>
      <c r="V149" s="71"/>
      <c r="AC149" t="s">
        <v>2</v>
      </c>
      <c r="AD149" s="75"/>
      <c r="AE149" s="75"/>
      <c r="AF149" s="75"/>
      <c r="AG149" s="75"/>
      <c r="AH149" s="75"/>
      <c r="AI149" s="75"/>
      <c r="AJ149" s="75"/>
    </row>
    <row r="150" spans="1:36">
      <c r="D150" t="s">
        <v>76</v>
      </c>
      <c r="E150" t="s">
        <v>67</v>
      </c>
      <c r="F150" s="425" t="s">
        <v>261</v>
      </c>
      <c r="G150" s="425" t="s">
        <v>2590</v>
      </c>
      <c r="H150" s="425" t="s">
        <v>11</v>
      </c>
      <c r="I150" s="425" t="s">
        <v>2475</v>
      </c>
      <c r="J150" t="s">
        <v>6</v>
      </c>
      <c r="K150" t="s">
        <v>246</v>
      </c>
      <c r="L150" s="806" t="str">
        <f t="shared" si="9"/>
        <v>Peterborough</v>
      </c>
      <c r="M150" s="806" t="s">
        <v>99</v>
      </c>
      <c r="O150" s="425" t="s">
        <v>2900</v>
      </c>
      <c r="P150" s="425" t="s">
        <v>208</v>
      </c>
      <c r="Q150" s="136"/>
      <c r="R150" s="139" t="s">
        <v>223</v>
      </c>
      <c r="S150" s="133"/>
      <c r="T150" s="75"/>
      <c r="U150" s="75"/>
      <c r="V150" s="71"/>
      <c r="AC150" t="s">
        <v>2</v>
      </c>
      <c r="AD150" s="75"/>
      <c r="AE150" s="75"/>
      <c r="AF150" s="75"/>
      <c r="AG150" s="75"/>
      <c r="AH150" s="75"/>
      <c r="AI150" s="75"/>
      <c r="AJ150" s="75"/>
    </row>
    <row r="151" spans="1:36">
      <c r="D151" t="s">
        <v>76</v>
      </c>
      <c r="E151" t="s">
        <v>67</v>
      </c>
      <c r="F151" s="425" t="s">
        <v>261</v>
      </c>
      <c r="G151" s="425" t="s">
        <v>2590</v>
      </c>
      <c r="H151" s="425" t="s">
        <v>11</v>
      </c>
      <c r="I151" s="425" t="s">
        <v>2475</v>
      </c>
      <c r="J151" t="s">
        <v>6</v>
      </c>
      <c r="K151" t="s">
        <v>246</v>
      </c>
      <c r="L151" s="806" t="str">
        <f t="shared" si="9"/>
        <v>Peterborough</v>
      </c>
      <c r="M151" s="806" t="s">
        <v>99</v>
      </c>
      <c r="O151" s="425" t="s">
        <v>2900</v>
      </c>
      <c r="P151" s="425" t="s">
        <v>208</v>
      </c>
      <c r="Q151" s="136"/>
      <c r="R151" s="139" t="s">
        <v>223</v>
      </c>
      <c r="S151" s="133"/>
      <c r="T151" s="75"/>
      <c r="U151" s="75"/>
      <c r="V151" s="71"/>
      <c r="AC151" t="s">
        <v>2</v>
      </c>
      <c r="AD151" s="75"/>
      <c r="AE151" s="75"/>
      <c r="AF151" s="75"/>
      <c r="AG151" s="75"/>
      <c r="AH151" s="75"/>
      <c r="AI151" s="75"/>
      <c r="AJ151" s="75"/>
    </row>
    <row r="152" spans="1:36">
      <c r="Q152" s="137"/>
      <c r="R152" s="140"/>
      <c r="AJ152" s="425"/>
    </row>
    <row r="153" spans="1:36" s="1" customFormat="1" ht="13.8">
      <c r="A153" s="64"/>
      <c r="B153" s="72" t="s">
        <v>263</v>
      </c>
      <c r="Q153" s="138"/>
      <c r="R153" s="141"/>
      <c r="S153" s="131"/>
      <c r="T153" s="131"/>
      <c r="U153" s="131"/>
    </row>
    <row r="154" spans="1:36">
      <c r="Q154" s="137"/>
      <c r="R154" s="140"/>
      <c r="AJ154" s="425"/>
    </row>
    <row r="155" spans="1:36">
      <c r="D155" t="s">
        <v>76</v>
      </c>
      <c r="E155" t="s">
        <v>67</v>
      </c>
      <c r="F155" s="425" t="s">
        <v>261</v>
      </c>
      <c r="G155" s="425" t="s">
        <v>2590</v>
      </c>
      <c r="H155" s="425" t="s">
        <v>11</v>
      </c>
      <c r="I155" s="425" t="s">
        <v>2475</v>
      </c>
      <c r="J155" t="s">
        <v>6</v>
      </c>
      <c r="K155" t="s">
        <v>246</v>
      </c>
      <c r="L155" s="806" t="str">
        <f t="shared" ref="L155:L165" si="10">R155</f>
        <v>St Fergus</v>
      </c>
      <c r="M155" s="806" t="s">
        <v>99</v>
      </c>
      <c r="O155" s="425" t="s">
        <v>2900</v>
      </c>
      <c r="P155" s="425" t="s">
        <v>208</v>
      </c>
      <c r="Q155" s="132"/>
      <c r="R155" s="142" t="s">
        <v>263</v>
      </c>
      <c r="S155" s="133"/>
      <c r="T155" s="134" t="s">
        <v>974</v>
      </c>
      <c r="U155" s="134" t="s">
        <v>975</v>
      </c>
      <c r="V155" s="71"/>
      <c r="AC155" t="s">
        <v>2</v>
      </c>
      <c r="AD155" s="75"/>
      <c r="AE155" s="75"/>
      <c r="AF155" s="75"/>
      <c r="AG155" s="75"/>
      <c r="AH155" s="75"/>
      <c r="AI155" s="75"/>
      <c r="AJ155" s="75"/>
    </row>
    <row r="156" spans="1:36">
      <c r="D156" t="s">
        <v>76</v>
      </c>
      <c r="E156" t="s">
        <v>67</v>
      </c>
      <c r="F156" s="425" t="s">
        <v>261</v>
      </c>
      <c r="G156" s="425" t="s">
        <v>2590</v>
      </c>
      <c r="H156" s="425" t="s">
        <v>11</v>
      </c>
      <c r="I156" s="425" t="s">
        <v>2475</v>
      </c>
      <c r="J156" t="s">
        <v>6</v>
      </c>
      <c r="K156" t="s">
        <v>246</v>
      </c>
      <c r="L156" s="806" t="str">
        <f t="shared" si="10"/>
        <v>St Fergus</v>
      </c>
      <c r="M156" s="806" t="s">
        <v>99</v>
      </c>
      <c r="O156" s="425" t="s">
        <v>2900</v>
      </c>
      <c r="P156" s="425" t="s">
        <v>208</v>
      </c>
      <c r="Q156" s="132"/>
      <c r="R156" s="142" t="s">
        <v>263</v>
      </c>
      <c r="S156" s="133"/>
      <c r="T156" s="134" t="s">
        <v>974</v>
      </c>
      <c r="U156" s="134" t="s">
        <v>976</v>
      </c>
      <c r="V156" s="71"/>
      <c r="AC156" t="s">
        <v>2</v>
      </c>
      <c r="AD156" s="75"/>
      <c r="AE156" s="75"/>
      <c r="AF156" s="75"/>
      <c r="AG156" s="75"/>
      <c r="AH156" s="75"/>
      <c r="AI156" s="75"/>
      <c r="AJ156" s="75"/>
    </row>
    <row r="157" spans="1:36">
      <c r="D157" t="s">
        <v>76</v>
      </c>
      <c r="E157" t="s">
        <v>67</v>
      </c>
      <c r="F157" s="425" t="s">
        <v>261</v>
      </c>
      <c r="G157" s="425" t="s">
        <v>2590</v>
      </c>
      <c r="H157" s="425" t="s">
        <v>11</v>
      </c>
      <c r="I157" s="425" t="s">
        <v>2475</v>
      </c>
      <c r="J157" t="s">
        <v>6</v>
      </c>
      <c r="K157" t="s">
        <v>246</v>
      </c>
      <c r="L157" s="806" t="str">
        <f t="shared" si="10"/>
        <v>St Fergus</v>
      </c>
      <c r="M157" s="806" t="s">
        <v>99</v>
      </c>
      <c r="O157" s="425" t="s">
        <v>2900</v>
      </c>
      <c r="P157" s="425" t="s">
        <v>208</v>
      </c>
      <c r="Q157" s="132"/>
      <c r="R157" s="142" t="s">
        <v>263</v>
      </c>
      <c r="S157" s="133"/>
      <c r="T157" s="134" t="s">
        <v>974</v>
      </c>
      <c r="U157" s="135" t="s">
        <v>1006</v>
      </c>
      <c r="V157" s="71"/>
      <c r="AC157" t="s">
        <v>2</v>
      </c>
      <c r="AD157" s="75"/>
      <c r="AE157" s="75"/>
      <c r="AF157" s="75"/>
      <c r="AG157" s="75"/>
      <c r="AH157" s="75"/>
      <c r="AI157" s="75"/>
      <c r="AJ157" s="75"/>
    </row>
    <row r="158" spans="1:36">
      <c r="D158" t="s">
        <v>76</v>
      </c>
      <c r="E158" t="s">
        <v>67</v>
      </c>
      <c r="F158" s="425" t="s">
        <v>261</v>
      </c>
      <c r="G158" s="425" t="s">
        <v>2590</v>
      </c>
      <c r="H158" s="425" t="s">
        <v>11</v>
      </c>
      <c r="I158" s="425" t="s">
        <v>2475</v>
      </c>
      <c r="J158" t="s">
        <v>6</v>
      </c>
      <c r="K158" t="s">
        <v>246</v>
      </c>
      <c r="L158" s="806" t="str">
        <f t="shared" si="10"/>
        <v>St Fergus</v>
      </c>
      <c r="M158" s="806" t="s">
        <v>99</v>
      </c>
      <c r="O158" s="425" t="s">
        <v>2900</v>
      </c>
      <c r="P158" s="425" t="s">
        <v>208</v>
      </c>
      <c r="Q158" s="132"/>
      <c r="R158" s="142" t="s">
        <v>263</v>
      </c>
      <c r="S158" s="133"/>
      <c r="T158" s="134" t="s">
        <v>974</v>
      </c>
      <c r="U158" s="135" t="s">
        <v>1007</v>
      </c>
      <c r="V158" s="71"/>
      <c r="AC158" t="s">
        <v>2</v>
      </c>
      <c r="AD158" s="75"/>
      <c r="AE158" s="75"/>
      <c r="AF158" s="75"/>
      <c r="AG158" s="75"/>
      <c r="AH158" s="75"/>
      <c r="AI158" s="75"/>
      <c r="AJ158" s="75"/>
    </row>
    <row r="159" spans="1:36">
      <c r="D159" t="s">
        <v>76</v>
      </c>
      <c r="E159" t="s">
        <v>67</v>
      </c>
      <c r="F159" s="425" t="s">
        <v>261</v>
      </c>
      <c r="G159" s="425" t="s">
        <v>2590</v>
      </c>
      <c r="H159" s="425" t="s">
        <v>11</v>
      </c>
      <c r="I159" s="425" t="s">
        <v>2475</v>
      </c>
      <c r="J159" t="s">
        <v>6</v>
      </c>
      <c r="K159" t="s">
        <v>246</v>
      </c>
      <c r="L159" s="806" t="str">
        <f t="shared" si="10"/>
        <v>St Fergus</v>
      </c>
      <c r="M159" s="806" t="s">
        <v>99</v>
      </c>
      <c r="O159" s="425" t="s">
        <v>2900</v>
      </c>
      <c r="P159" s="425" t="s">
        <v>208</v>
      </c>
      <c r="Q159" s="132"/>
      <c r="R159" s="142" t="s">
        <v>263</v>
      </c>
      <c r="S159" s="133"/>
      <c r="T159" s="134" t="s">
        <v>974</v>
      </c>
      <c r="U159" s="134" t="s">
        <v>977</v>
      </c>
      <c r="V159" s="71"/>
      <c r="AC159" t="s">
        <v>2</v>
      </c>
      <c r="AD159" s="75"/>
      <c r="AE159" s="75"/>
      <c r="AF159" s="75"/>
      <c r="AG159" s="75"/>
      <c r="AH159" s="75"/>
      <c r="AI159" s="75"/>
      <c r="AJ159" s="75"/>
    </row>
    <row r="160" spans="1:36">
      <c r="D160" t="s">
        <v>76</v>
      </c>
      <c r="E160" t="s">
        <v>67</v>
      </c>
      <c r="F160" s="425" t="s">
        <v>261</v>
      </c>
      <c r="G160" s="425" t="s">
        <v>2590</v>
      </c>
      <c r="H160" s="425" t="s">
        <v>11</v>
      </c>
      <c r="I160" s="425" t="s">
        <v>2475</v>
      </c>
      <c r="J160" t="s">
        <v>6</v>
      </c>
      <c r="K160" t="s">
        <v>246</v>
      </c>
      <c r="L160" s="806" t="str">
        <f t="shared" si="10"/>
        <v>St Fergus</v>
      </c>
      <c r="M160" s="806" t="s">
        <v>99</v>
      </c>
      <c r="O160" s="425" t="s">
        <v>2900</v>
      </c>
      <c r="P160" s="425" t="s">
        <v>208</v>
      </c>
      <c r="Q160" s="132"/>
      <c r="R160" s="142" t="s">
        <v>263</v>
      </c>
      <c r="S160" s="133"/>
      <c r="T160" s="135" t="s">
        <v>1005</v>
      </c>
      <c r="U160" s="134" t="s">
        <v>978</v>
      </c>
      <c r="V160" s="71"/>
      <c r="AC160" t="s">
        <v>2</v>
      </c>
      <c r="AD160" s="75"/>
      <c r="AE160" s="75"/>
      <c r="AF160" s="75"/>
      <c r="AG160" s="75"/>
      <c r="AH160" s="75"/>
      <c r="AI160" s="75"/>
      <c r="AJ160" s="75"/>
    </row>
    <row r="161" spans="1:36">
      <c r="D161" t="s">
        <v>76</v>
      </c>
      <c r="E161" t="s">
        <v>67</v>
      </c>
      <c r="F161" s="425" t="s">
        <v>261</v>
      </c>
      <c r="G161" s="425" t="s">
        <v>2590</v>
      </c>
      <c r="H161" s="425" t="s">
        <v>11</v>
      </c>
      <c r="I161" s="425" t="s">
        <v>2475</v>
      </c>
      <c r="J161" t="s">
        <v>6</v>
      </c>
      <c r="K161" t="s">
        <v>246</v>
      </c>
      <c r="L161" s="806" t="str">
        <f t="shared" si="10"/>
        <v>St Fergus</v>
      </c>
      <c r="M161" s="806" t="s">
        <v>99</v>
      </c>
      <c r="O161" s="425" t="s">
        <v>2900</v>
      </c>
      <c r="P161" s="425" t="s">
        <v>208</v>
      </c>
      <c r="Q161" s="132"/>
      <c r="R161" s="142" t="s">
        <v>263</v>
      </c>
      <c r="S161" s="133"/>
      <c r="T161" s="135" t="s">
        <v>1005</v>
      </c>
      <c r="U161" s="134" t="s">
        <v>120</v>
      </c>
      <c r="V161" s="71"/>
      <c r="AC161" t="s">
        <v>2</v>
      </c>
      <c r="AD161" s="75"/>
      <c r="AE161" s="75"/>
      <c r="AF161" s="75"/>
      <c r="AG161" s="75"/>
      <c r="AH161" s="75"/>
      <c r="AI161" s="75"/>
      <c r="AJ161" s="75"/>
    </row>
    <row r="162" spans="1:36">
      <c r="D162" t="s">
        <v>76</v>
      </c>
      <c r="E162" t="s">
        <v>67</v>
      </c>
      <c r="F162" s="425" t="s">
        <v>261</v>
      </c>
      <c r="G162" s="425" t="s">
        <v>2590</v>
      </c>
      <c r="H162" s="425" t="s">
        <v>11</v>
      </c>
      <c r="I162" s="425" t="s">
        <v>2475</v>
      </c>
      <c r="J162" t="s">
        <v>6</v>
      </c>
      <c r="K162" t="s">
        <v>246</v>
      </c>
      <c r="L162" s="806" t="str">
        <f t="shared" si="10"/>
        <v>St Fergus</v>
      </c>
      <c r="M162" s="806" t="s">
        <v>99</v>
      </c>
      <c r="O162" s="425" t="s">
        <v>2900</v>
      </c>
      <c r="P162" s="425" t="s">
        <v>208</v>
      </c>
      <c r="Q162" s="132"/>
      <c r="R162" s="142" t="s">
        <v>263</v>
      </c>
      <c r="S162" s="133"/>
      <c r="T162" s="135" t="s">
        <v>1005</v>
      </c>
      <c r="U162" s="134" t="s">
        <v>979</v>
      </c>
      <c r="V162" s="71"/>
      <c r="AC162" t="s">
        <v>2</v>
      </c>
      <c r="AD162" s="75"/>
      <c r="AE162" s="75"/>
      <c r="AF162" s="75"/>
      <c r="AG162" s="75"/>
      <c r="AH162" s="75"/>
      <c r="AI162" s="75"/>
      <c r="AJ162" s="75"/>
    </row>
    <row r="163" spans="1:36">
      <c r="D163" t="s">
        <v>76</v>
      </c>
      <c r="E163" t="s">
        <v>67</v>
      </c>
      <c r="F163" s="425" t="s">
        <v>261</v>
      </c>
      <c r="G163" s="425" t="s">
        <v>2590</v>
      </c>
      <c r="H163" s="425" t="s">
        <v>11</v>
      </c>
      <c r="I163" s="425" t="s">
        <v>2475</v>
      </c>
      <c r="J163" t="s">
        <v>6</v>
      </c>
      <c r="K163" t="s">
        <v>246</v>
      </c>
      <c r="L163" s="806" t="str">
        <f t="shared" si="10"/>
        <v>St Fergus</v>
      </c>
      <c r="M163" s="806" t="s">
        <v>99</v>
      </c>
      <c r="O163" s="425" t="s">
        <v>2900</v>
      </c>
      <c r="P163" s="425" t="s">
        <v>208</v>
      </c>
      <c r="Q163" s="132"/>
      <c r="R163" s="142" t="s">
        <v>263</v>
      </c>
      <c r="S163" s="133"/>
      <c r="T163" s="135" t="s">
        <v>1005</v>
      </c>
      <c r="U163" s="135" t="s">
        <v>1008</v>
      </c>
      <c r="V163" s="71"/>
      <c r="AC163" t="s">
        <v>2</v>
      </c>
      <c r="AD163" s="75"/>
      <c r="AE163" s="75"/>
      <c r="AF163" s="75"/>
      <c r="AG163" s="75"/>
      <c r="AH163" s="75"/>
      <c r="AI163" s="75"/>
      <c r="AJ163" s="75"/>
    </row>
    <row r="164" spans="1:36">
      <c r="D164" t="s">
        <v>76</v>
      </c>
      <c r="E164" t="s">
        <v>67</v>
      </c>
      <c r="F164" s="425" t="s">
        <v>261</v>
      </c>
      <c r="G164" s="425" t="s">
        <v>2590</v>
      </c>
      <c r="H164" s="425" t="s">
        <v>11</v>
      </c>
      <c r="I164" s="425" t="s">
        <v>2475</v>
      </c>
      <c r="J164" t="s">
        <v>6</v>
      </c>
      <c r="K164" t="s">
        <v>246</v>
      </c>
      <c r="L164" s="806" t="str">
        <f t="shared" si="10"/>
        <v>St Fergus</v>
      </c>
      <c r="M164" s="806" t="s">
        <v>99</v>
      </c>
      <c r="O164" s="425" t="s">
        <v>2900</v>
      </c>
      <c r="P164" s="425" t="s">
        <v>208</v>
      </c>
      <c r="Q164" s="136"/>
      <c r="R164" s="142" t="s">
        <v>263</v>
      </c>
      <c r="S164" s="133"/>
      <c r="T164" s="75"/>
      <c r="U164" s="75"/>
      <c r="V164" s="71"/>
      <c r="AC164" t="s">
        <v>2</v>
      </c>
      <c r="AD164" s="75"/>
      <c r="AE164" s="75"/>
      <c r="AF164" s="75"/>
      <c r="AG164" s="75"/>
      <c r="AH164" s="75"/>
      <c r="AI164" s="75"/>
      <c r="AJ164" s="75"/>
    </row>
    <row r="165" spans="1:36">
      <c r="D165" t="s">
        <v>76</v>
      </c>
      <c r="E165" t="s">
        <v>67</v>
      </c>
      <c r="F165" s="425" t="s">
        <v>261</v>
      </c>
      <c r="G165" s="425" t="s">
        <v>2590</v>
      </c>
      <c r="H165" s="425" t="s">
        <v>11</v>
      </c>
      <c r="I165" s="425" t="s">
        <v>2475</v>
      </c>
      <c r="J165" t="s">
        <v>6</v>
      </c>
      <c r="K165" t="s">
        <v>246</v>
      </c>
      <c r="L165" s="806" t="str">
        <f t="shared" si="10"/>
        <v>St Fergus</v>
      </c>
      <c r="M165" s="806" t="s">
        <v>99</v>
      </c>
      <c r="O165" s="425" t="s">
        <v>2900</v>
      </c>
      <c r="P165" s="425" t="s">
        <v>208</v>
      </c>
      <c r="Q165" s="136"/>
      <c r="R165" s="142" t="s">
        <v>263</v>
      </c>
      <c r="S165" s="133"/>
      <c r="T165" s="75"/>
      <c r="U165" s="75"/>
      <c r="V165" s="71"/>
      <c r="AC165" t="s">
        <v>2</v>
      </c>
      <c r="AD165" s="75"/>
      <c r="AE165" s="75"/>
      <c r="AF165" s="75"/>
      <c r="AG165" s="75"/>
      <c r="AH165" s="75"/>
      <c r="AI165" s="75"/>
      <c r="AJ165" s="75"/>
    </row>
    <row r="166" spans="1:36">
      <c r="Q166" s="137"/>
      <c r="R166" s="140"/>
      <c r="AJ166" s="425"/>
    </row>
    <row r="167" spans="1:36" s="1" customFormat="1" ht="13.8">
      <c r="A167" s="64"/>
      <c r="B167" s="72" t="s">
        <v>972</v>
      </c>
      <c r="Q167" s="138"/>
      <c r="R167" s="141"/>
      <c r="S167" s="131"/>
      <c r="T167" s="131"/>
      <c r="U167" s="131"/>
    </row>
    <row r="168" spans="1:36">
      <c r="Q168" s="137"/>
      <c r="R168" s="140"/>
      <c r="AJ168" s="425"/>
    </row>
    <row r="169" spans="1:36">
      <c r="D169" t="s">
        <v>76</v>
      </c>
      <c r="E169" t="s">
        <v>67</v>
      </c>
      <c r="F169" s="425" t="s">
        <v>261</v>
      </c>
      <c r="G169" s="425" t="s">
        <v>2590</v>
      </c>
      <c r="H169" s="425" t="s">
        <v>11</v>
      </c>
      <c r="I169" s="425" t="s">
        <v>2475</v>
      </c>
      <c r="J169" t="s">
        <v>6</v>
      </c>
      <c r="K169" s="425" t="s">
        <v>2476</v>
      </c>
      <c r="L169" s="806" t="str">
        <f t="shared" ref="L169:L179" si="11">R169</f>
        <v>Bacton site redevelopment</v>
      </c>
      <c r="M169" s="806" t="s">
        <v>99</v>
      </c>
      <c r="O169" t="s">
        <v>2937</v>
      </c>
      <c r="P169" s="425" t="s">
        <v>208</v>
      </c>
      <c r="Q169" s="132"/>
      <c r="R169" s="425" t="s">
        <v>2937</v>
      </c>
      <c r="S169" s="133"/>
      <c r="T169" s="134" t="s">
        <v>974</v>
      </c>
      <c r="U169" s="134" t="s">
        <v>975</v>
      </c>
      <c r="V169" s="71"/>
      <c r="AC169" t="s">
        <v>2</v>
      </c>
      <c r="AD169" s="75"/>
      <c r="AE169" s="75"/>
      <c r="AF169" s="75"/>
      <c r="AG169" s="75"/>
      <c r="AH169" s="75"/>
      <c r="AI169" s="75"/>
      <c r="AJ169" s="75"/>
    </row>
    <row r="170" spans="1:36">
      <c r="D170" t="s">
        <v>76</v>
      </c>
      <c r="E170" t="s">
        <v>67</v>
      </c>
      <c r="F170" s="425" t="s">
        <v>261</v>
      </c>
      <c r="G170" s="425" t="s">
        <v>2590</v>
      </c>
      <c r="H170" s="425" t="s">
        <v>11</v>
      </c>
      <c r="I170" s="425" t="s">
        <v>2475</v>
      </c>
      <c r="J170" t="s">
        <v>6</v>
      </c>
      <c r="K170" s="425" t="s">
        <v>2476</v>
      </c>
      <c r="L170" s="806" t="str">
        <f t="shared" si="11"/>
        <v>Bacton site redevelopment</v>
      </c>
      <c r="M170" s="806" t="s">
        <v>99</v>
      </c>
      <c r="O170" s="425" t="s">
        <v>2937</v>
      </c>
      <c r="P170" s="425" t="s">
        <v>208</v>
      </c>
      <c r="Q170" s="132"/>
      <c r="R170" s="425" t="s">
        <v>2937</v>
      </c>
      <c r="S170" s="133"/>
      <c r="T170" s="134" t="s">
        <v>974</v>
      </c>
      <c r="U170" s="134" t="s">
        <v>976</v>
      </c>
      <c r="V170" s="71"/>
      <c r="AC170" t="s">
        <v>2</v>
      </c>
      <c r="AD170" s="75"/>
      <c r="AE170" s="75"/>
      <c r="AF170" s="75"/>
      <c r="AG170" s="75"/>
      <c r="AH170" s="75"/>
      <c r="AI170" s="75"/>
      <c r="AJ170" s="75"/>
    </row>
    <row r="171" spans="1:36">
      <c r="D171" t="s">
        <v>76</v>
      </c>
      <c r="E171" t="s">
        <v>67</v>
      </c>
      <c r="F171" s="425" t="s">
        <v>261</v>
      </c>
      <c r="G171" s="425" t="s">
        <v>2590</v>
      </c>
      <c r="H171" s="425" t="s">
        <v>11</v>
      </c>
      <c r="I171" s="425" t="s">
        <v>2475</v>
      </c>
      <c r="J171" t="s">
        <v>6</v>
      </c>
      <c r="K171" s="425" t="s">
        <v>2476</v>
      </c>
      <c r="L171" s="806" t="str">
        <f t="shared" si="11"/>
        <v>Bacton site redevelopment</v>
      </c>
      <c r="M171" s="806" t="s">
        <v>99</v>
      </c>
      <c r="O171" s="425" t="s">
        <v>2937</v>
      </c>
      <c r="P171" s="425" t="s">
        <v>208</v>
      </c>
      <c r="Q171" s="132"/>
      <c r="R171" s="425" t="s">
        <v>2937</v>
      </c>
      <c r="S171" s="133"/>
      <c r="T171" s="134" t="s">
        <v>974</v>
      </c>
      <c r="U171" s="135" t="s">
        <v>1006</v>
      </c>
      <c r="V171" s="71"/>
      <c r="AC171" t="s">
        <v>2</v>
      </c>
      <c r="AD171" s="75"/>
      <c r="AE171" s="75"/>
      <c r="AF171" s="75"/>
      <c r="AG171" s="75"/>
      <c r="AH171" s="75"/>
      <c r="AI171" s="75"/>
      <c r="AJ171" s="75"/>
    </row>
    <row r="172" spans="1:36">
      <c r="D172" t="s">
        <v>76</v>
      </c>
      <c r="E172" t="s">
        <v>67</v>
      </c>
      <c r="F172" s="425" t="s">
        <v>261</v>
      </c>
      <c r="G172" s="425" t="s">
        <v>2590</v>
      </c>
      <c r="H172" s="425" t="s">
        <v>11</v>
      </c>
      <c r="I172" s="425" t="s">
        <v>2475</v>
      </c>
      <c r="J172" t="s">
        <v>6</v>
      </c>
      <c r="K172" s="425" t="s">
        <v>2476</v>
      </c>
      <c r="L172" s="806" t="str">
        <f t="shared" si="11"/>
        <v>Bacton site redevelopment</v>
      </c>
      <c r="M172" s="806" t="s">
        <v>99</v>
      </c>
      <c r="O172" s="425" t="s">
        <v>2937</v>
      </c>
      <c r="P172" s="425" t="s">
        <v>208</v>
      </c>
      <c r="Q172" s="132"/>
      <c r="R172" s="425" t="s">
        <v>2937</v>
      </c>
      <c r="S172" s="133"/>
      <c r="T172" s="134" t="s">
        <v>974</v>
      </c>
      <c r="U172" s="135" t="s">
        <v>1007</v>
      </c>
      <c r="V172" s="71"/>
      <c r="AC172" t="s">
        <v>2</v>
      </c>
      <c r="AD172" s="75"/>
      <c r="AE172" s="75"/>
      <c r="AF172" s="75"/>
      <c r="AG172" s="75"/>
      <c r="AH172" s="75"/>
      <c r="AI172" s="75"/>
      <c r="AJ172" s="75"/>
    </row>
    <row r="173" spans="1:36">
      <c r="D173" t="s">
        <v>76</v>
      </c>
      <c r="E173" t="s">
        <v>67</v>
      </c>
      <c r="F173" s="425" t="s">
        <v>261</v>
      </c>
      <c r="G173" s="425" t="s">
        <v>2590</v>
      </c>
      <c r="H173" s="425" t="s">
        <v>11</v>
      </c>
      <c r="I173" s="425" t="s">
        <v>2475</v>
      </c>
      <c r="J173" t="s">
        <v>6</v>
      </c>
      <c r="K173" s="425" t="s">
        <v>2476</v>
      </c>
      <c r="L173" s="806" t="str">
        <f t="shared" si="11"/>
        <v>Bacton site redevelopment</v>
      </c>
      <c r="M173" s="806" t="s">
        <v>99</v>
      </c>
      <c r="O173" s="425" t="s">
        <v>2937</v>
      </c>
      <c r="P173" s="425" t="s">
        <v>208</v>
      </c>
      <c r="Q173" s="132"/>
      <c r="R173" s="425" t="s">
        <v>2937</v>
      </c>
      <c r="S173" s="133"/>
      <c r="T173" s="134" t="s">
        <v>974</v>
      </c>
      <c r="U173" s="134" t="s">
        <v>977</v>
      </c>
      <c r="V173" s="71"/>
      <c r="AC173" t="s">
        <v>2</v>
      </c>
      <c r="AD173" s="75"/>
      <c r="AE173" s="75"/>
      <c r="AF173" s="75"/>
      <c r="AG173" s="75"/>
      <c r="AH173" s="75"/>
      <c r="AI173" s="75"/>
      <c r="AJ173" s="75"/>
    </row>
    <row r="174" spans="1:36">
      <c r="D174" t="s">
        <v>76</v>
      </c>
      <c r="E174" t="s">
        <v>67</v>
      </c>
      <c r="F174" s="425" t="s">
        <v>261</v>
      </c>
      <c r="G174" s="425" t="s">
        <v>2590</v>
      </c>
      <c r="H174" s="425" t="s">
        <v>11</v>
      </c>
      <c r="I174" s="425" t="s">
        <v>2475</v>
      </c>
      <c r="J174" t="s">
        <v>6</v>
      </c>
      <c r="K174" s="425" t="s">
        <v>2476</v>
      </c>
      <c r="L174" s="806" t="str">
        <f t="shared" si="11"/>
        <v>Bacton site redevelopment</v>
      </c>
      <c r="M174" s="806" t="s">
        <v>99</v>
      </c>
      <c r="O174" s="425" t="s">
        <v>2937</v>
      </c>
      <c r="P174" s="425" t="s">
        <v>208</v>
      </c>
      <c r="Q174" s="132"/>
      <c r="R174" s="425" t="s">
        <v>2937</v>
      </c>
      <c r="S174" s="133"/>
      <c r="T174" s="135" t="s">
        <v>1005</v>
      </c>
      <c r="U174" s="134" t="s">
        <v>978</v>
      </c>
      <c r="V174" s="71"/>
      <c r="AC174" t="s">
        <v>2</v>
      </c>
      <c r="AD174" s="75"/>
      <c r="AE174" s="75"/>
      <c r="AF174" s="75"/>
      <c r="AG174" s="75"/>
      <c r="AH174" s="75"/>
      <c r="AI174" s="75"/>
      <c r="AJ174" s="75"/>
    </row>
    <row r="175" spans="1:36">
      <c r="D175" t="s">
        <v>76</v>
      </c>
      <c r="E175" t="s">
        <v>67</v>
      </c>
      <c r="F175" s="425" t="s">
        <v>261</v>
      </c>
      <c r="G175" s="425" t="s">
        <v>2590</v>
      </c>
      <c r="H175" s="425" t="s">
        <v>11</v>
      </c>
      <c r="I175" s="425" t="s">
        <v>2475</v>
      </c>
      <c r="J175" t="s">
        <v>6</v>
      </c>
      <c r="K175" s="425" t="s">
        <v>2476</v>
      </c>
      <c r="L175" s="806" t="str">
        <f t="shared" si="11"/>
        <v>Bacton site redevelopment</v>
      </c>
      <c r="M175" s="806" t="s">
        <v>99</v>
      </c>
      <c r="O175" s="425" t="s">
        <v>2937</v>
      </c>
      <c r="P175" s="425" t="s">
        <v>208</v>
      </c>
      <c r="Q175" s="132"/>
      <c r="R175" s="425" t="s">
        <v>2937</v>
      </c>
      <c r="S175" s="133"/>
      <c r="T175" s="135" t="s">
        <v>1005</v>
      </c>
      <c r="U175" s="134" t="s">
        <v>120</v>
      </c>
      <c r="V175" s="71"/>
      <c r="AC175" t="s">
        <v>2</v>
      </c>
      <c r="AD175" s="75"/>
      <c r="AE175" s="75"/>
      <c r="AF175" s="75"/>
      <c r="AG175" s="75"/>
      <c r="AH175" s="75"/>
      <c r="AI175" s="75"/>
      <c r="AJ175" s="75"/>
    </row>
    <row r="176" spans="1:36">
      <c r="D176" t="s">
        <v>76</v>
      </c>
      <c r="E176" t="s">
        <v>67</v>
      </c>
      <c r="F176" s="425" t="s">
        <v>261</v>
      </c>
      <c r="G176" s="425" t="s">
        <v>2590</v>
      </c>
      <c r="H176" s="425" t="s">
        <v>11</v>
      </c>
      <c r="I176" s="425" t="s">
        <v>2475</v>
      </c>
      <c r="J176" t="s">
        <v>6</v>
      </c>
      <c r="K176" s="425" t="s">
        <v>2476</v>
      </c>
      <c r="L176" s="806" t="str">
        <f t="shared" si="11"/>
        <v>Bacton site redevelopment</v>
      </c>
      <c r="M176" s="806" t="s">
        <v>99</v>
      </c>
      <c r="O176" s="425" t="s">
        <v>2937</v>
      </c>
      <c r="P176" s="425" t="s">
        <v>208</v>
      </c>
      <c r="Q176" s="132"/>
      <c r="R176" s="425" t="s">
        <v>2937</v>
      </c>
      <c r="S176" s="133"/>
      <c r="T176" s="135" t="s">
        <v>1005</v>
      </c>
      <c r="U176" s="134" t="s">
        <v>979</v>
      </c>
      <c r="V176" s="71"/>
      <c r="AC176" t="s">
        <v>2</v>
      </c>
      <c r="AD176" s="75"/>
      <c r="AE176" s="75"/>
      <c r="AF176" s="75"/>
      <c r="AG176" s="75"/>
      <c r="AH176" s="75"/>
      <c r="AI176" s="75"/>
      <c r="AJ176" s="75"/>
    </row>
    <row r="177" spans="1:36">
      <c r="D177" t="s">
        <v>76</v>
      </c>
      <c r="E177" t="s">
        <v>67</v>
      </c>
      <c r="F177" s="425" t="s">
        <v>261</v>
      </c>
      <c r="G177" s="425" t="s">
        <v>2590</v>
      </c>
      <c r="H177" s="425" t="s">
        <v>11</v>
      </c>
      <c r="I177" s="425" t="s">
        <v>2475</v>
      </c>
      <c r="J177" t="s">
        <v>6</v>
      </c>
      <c r="K177" s="425" t="s">
        <v>2476</v>
      </c>
      <c r="L177" s="806" t="str">
        <f t="shared" si="11"/>
        <v>Bacton site redevelopment</v>
      </c>
      <c r="M177" s="806" t="s">
        <v>99</v>
      </c>
      <c r="O177" s="425" t="s">
        <v>2937</v>
      </c>
      <c r="P177" s="425" t="s">
        <v>208</v>
      </c>
      <c r="Q177" s="132"/>
      <c r="R177" s="425" t="s">
        <v>2937</v>
      </c>
      <c r="S177" s="133"/>
      <c r="T177" s="135" t="s">
        <v>1005</v>
      </c>
      <c r="U177" s="135" t="s">
        <v>1008</v>
      </c>
      <c r="V177" s="71"/>
      <c r="AC177" t="s">
        <v>2</v>
      </c>
      <c r="AD177" s="75"/>
      <c r="AE177" s="75"/>
      <c r="AF177" s="75"/>
      <c r="AG177" s="75"/>
      <c r="AH177" s="75"/>
      <c r="AI177" s="75"/>
      <c r="AJ177" s="75"/>
    </row>
    <row r="178" spans="1:36">
      <c r="D178" t="s">
        <v>76</v>
      </c>
      <c r="E178" t="s">
        <v>67</v>
      </c>
      <c r="F178" s="425" t="s">
        <v>261</v>
      </c>
      <c r="G178" s="425" t="s">
        <v>2590</v>
      </c>
      <c r="H178" s="425" t="s">
        <v>11</v>
      </c>
      <c r="I178" s="425" t="s">
        <v>2475</v>
      </c>
      <c r="J178" t="s">
        <v>6</v>
      </c>
      <c r="K178" s="425" t="s">
        <v>2476</v>
      </c>
      <c r="L178" s="806" t="str">
        <f t="shared" si="11"/>
        <v>Bacton site redevelopment</v>
      </c>
      <c r="M178" s="806" t="s">
        <v>99</v>
      </c>
      <c r="O178" s="425" t="s">
        <v>2937</v>
      </c>
      <c r="P178" s="425" t="s">
        <v>208</v>
      </c>
      <c r="Q178" s="136"/>
      <c r="R178" s="425" t="s">
        <v>2937</v>
      </c>
      <c r="S178" s="133"/>
      <c r="T178" s="75"/>
      <c r="U178" s="75"/>
      <c r="V178" s="71"/>
      <c r="AC178" t="s">
        <v>2</v>
      </c>
      <c r="AD178" s="75"/>
      <c r="AE178" s="75"/>
      <c r="AF178" s="75"/>
      <c r="AG178" s="75"/>
      <c r="AH178" s="75"/>
      <c r="AI178" s="75"/>
      <c r="AJ178" s="75"/>
    </row>
    <row r="179" spans="1:36">
      <c r="D179" t="s">
        <v>76</v>
      </c>
      <c r="E179" t="s">
        <v>67</v>
      </c>
      <c r="F179" s="425" t="s">
        <v>261</v>
      </c>
      <c r="G179" s="425" t="s">
        <v>2590</v>
      </c>
      <c r="H179" s="425" t="s">
        <v>11</v>
      </c>
      <c r="I179" s="425" t="s">
        <v>2475</v>
      </c>
      <c r="J179" t="s">
        <v>6</v>
      </c>
      <c r="K179" s="425" t="s">
        <v>2476</v>
      </c>
      <c r="L179" s="806" t="str">
        <f t="shared" si="11"/>
        <v>Bacton site redevelopment</v>
      </c>
      <c r="M179" s="806" t="s">
        <v>99</v>
      </c>
      <c r="O179" s="425" t="s">
        <v>2937</v>
      </c>
      <c r="P179" s="425" t="s">
        <v>208</v>
      </c>
      <c r="Q179" s="136"/>
      <c r="R179" s="425" t="s">
        <v>2937</v>
      </c>
      <c r="S179" s="133"/>
      <c r="T179" s="75"/>
      <c r="U179" s="75"/>
      <c r="V179" s="71"/>
      <c r="AC179" t="s">
        <v>2</v>
      </c>
      <c r="AD179" s="75"/>
      <c r="AE179" s="75"/>
      <c r="AF179" s="75"/>
      <c r="AG179" s="75"/>
      <c r="AH179" s="75"/>
      <c r="AI179" s="75"/>
      <c r="AJ179" s="75"/>
    </row>
    <row r="180" spans="1:36">
      <c r="Q180" s="137"/>
      <c r="R180" s="140"/>
      <c r="AJ180" s="425"/>
    </row>
    <row r="181" spans="1:36" s="1" customFormat="1" ht="13.8">
      <c r="A181" s="64"/>
      <c r="B181" s="72" t="s">
        <v>973</v>
      </c>
      <c r="Q181" s="138"/>
      <c r="R181" s="141"/>
      <c r="S181" s="131"/>
      <c r="T181" s="131"/>
      <c r="U181" s="131"/>
    </row>
    <row r="182" spans="1:36">
      <c r="Q182" s="137"/>
      <c r="R182" s="140"/>
      <c r="AJ182" s="425"/>
    </row>
    <row r="183" spans="1:36">
      <c r="D183" t="s">
        <v>76</v>
      </c>
      <c r="E183" t="s">
        <v>67</v>
      </c>
      <c r="F183" s="425" t="s">
        <v>261</v>
      </c>
      <c r="G183" s="425" t="s">
        <v>2590</v>
      </c>
      <c r="H183" s="425" t="s">
        <v>11</v>
      </c>
      <c r="I183" s="425" t="s">
        <v>2475</v>
      </c>
      <c r="J183" t="s">
        <v>6</v>
      </c>
      <c r="K183" s="425" t="s">
        <v>2476</v>
      </c>
      <c r="L183" s="806" t="str">
        <f t="shared" ref="L183:L193" si="12">R183</f>
        <v>Kings Lynn subsidence</v>
      </c>
      <c r="M183" s="806" t="s">
        <v>99</v>
      </c>
      <c r="O183" t="s">
        <v>973</v>
      </c>
      <c r="P183" s="425" t="s">
        <v>208</v>
      </c>
      <c r="Q183" s="132"/>
      <c r="R183" s="1364" t="s">
        <v>2936</v>
      </c>
      <c r="S183" s="133"/>
      <c r="T183" s="134" t="s">
        <v>974</v>
      </c>
      <c r="U183" s="134" t="s">
        <v>975</v>
      </c>
      <c r="V183" s="71"/>
      <c r="AC183" t="s">
        <v>2</v>
      </c>
      <c r="AD183" s="75"/>
      <c r="AE183" s="75"/>
      <c r="AF183" s="75"/>
      <c r="AG183" s="75"/>
      <c r="AH183" s="75"/>
      <c r="AI183" s="75"/>
      <c r="AJ183" s="75"/>
    </row>
    <row r="184" spans="1:36">
      <c r="D184" t="s">
        <v>76</v>
      </c>
      <c r="E184" t="s">
        <v>67</v>
      </c>
      <c r="F184" s="425" t="s">
        <v>261</v>
      </c>
      <c r="G184" s="425" t="s">
        <v>2590</v>
      </c>
      <c r="H184" s="425" t="s">
        <v>11</v>
      </c>
      <c r="I184" s="425" t="s">
        <v>2475</v>
      </c>
      <c r="J184" t="s">
        <v>6</v>
      </c>
      <c r="K184" s="425" t="s">
        <v>2476</v>
      </c>
      <c r="L184" s="806" t="str">
        <f t="shared" si="12"/>
        <v>Kings Lynn subsidence</v>
      </c>
      <c r="M184" s="806" t="s">
        <v>99</v>
      </c>
      <c r="O184" t="s">
        <v>973</v>
      </c>
      <c r="P184" s="425" t="s">
        <v>208</v>
      </c>
      <c r="Q184" s="132"/>
      <c r="R184" s="1364" t="s">
        <v>2936</v>
      </c>
      <c r="S184" s="133"/>
      <c r="T184" s="134" t="s">
        <v>974</v>
      </c>
      <c r="U184" s="134" t="s">
        <v>976</v>
      </c>
      <c r="V184" s="71"/>
      <c r="AC184" t="s">
        <v>2</v>
      </c>
      <c r="AD184" s="75"/>
      <c r="AE184" s="75"/>
      <c r="AF184" s="75"/>
      <c r="AG184" s="75"/>
      <c r="AH184" s="75"/>
      <c r="AI184" s="75"/>
      <c r="AJ184" s="75"/>
    </row>
    <row r="185" spans="1:36">
      <c r="D185" t="s">
        <v>76</v>
      </c>
      <c r="E185" t="s">
        <v>67</v>
      </c>
      <c r="F185" s="425" t="s">
        <v>261</v>
      </c>
      <c r="G185" s="425" t="s">
        <v>2590</v>
      </c>
      <c r="H185" s="425" t="s">
        <v>11</v>
      </c>
      <c r="I185" s="425" t="s">
        <v>2475</v>
      </c>
      <c r="J185" t="s">
        <v>6</v>
      </c>
      <c r="K185" s="425" t="s">
        <v>2476</v>
      </c>
      <c r="L185" s="806" t="str">
        <f t="shared" si="12"/>
        <v>Kings Lynn subsidence</v>
      </c>
      <c r="M185" s="806" t="s">
        <v>99</v>
      </c>
      <c r="O185" t="s">
        <v>973</v>
      </c>
      <c r="P185" s="425" t="s">
        <v>208</v>
      </c>
      <c r="Q185" s="132"/>
      <c r="R185" s="1364" t="s">
        <v>2936</v>
      </c>
      <c r="S185" s="133"/>
      <c r="T185" s="134" t="s">
        <v>974</v>
      </c>
      <c r="U185" s="135" t="s">
        <v>1006</v>
      </c>
      <c r="V185" s="71"/>
      <c r="AC185" t="s">
        <v>2</v>
      </c>
      <c r="AD185" s="75"/>
      <c r="AE185" s="75"/>
      <c r="AF185" s="75"/>
      <c r="AG185" s="75"/>
      <c r="AH185" s="75"/>
      <c r="AI185" s="75"/>
      <c r="AJ185" s="75"/>
    </row>
    <row r="186" spans="1:36">
      <c r="D186" t="s">
        <v>76</v>
      </c>
      <c r="E186" t="s">
        <v>67</v>
      </c>
      <c r="F186" s="425" t="s">
        <v>261</v>
      </c>
      <c r="G186" s="425" t="s">
        <v>2590</v>
      </c>
      <c r="H186" s="425" t="s">
        <v>11</v>
      </c>
      <c r="I186" s="425" t="s">
        <v>2475</v>
      </c>
      <c r="J186" t="s">
        <v>6</v>
      </c>
      <c r="K186" s="425" t="s">
        <v>2476</v>
      </c>
      <c r="L186" s="806" t="str">
        <f t="shared" si="12"/>
        <v>Kings Lynn subsidence</v>
      </c>
      <c r="M186" s="806" t="s">
        <v>99</v>
      </c>
      <c r="O186" t="s">
        <v>973</v>
      </c>
      <c r="P186" s="425" t="s">
        <v>208</v>
      </c>
      <c r="Q186" s="132"/>
      <c r="R186" s="1364" t="s">
        <v>2936</v>
      </c>
      <c r="S186" s="133"/>
      <c r="T186" s="134" t="s">
        <v>974</v>
      </c>
      <c r="U186" s="135" t="s">
        <v>1007</v>
      </c>
      <c r="V186" s="71"/>
      <c r="AC186" t="s">
        <v>2</v>
      </c>
      <c r="AD186" s="75"/>
      <c r="AE186" s="75"/>
      <c r="AF186" s="75"/>
      <c r="AG186" s="75"/>
      <c r="AH186" s="75"/>
      <c r="AI186" s="75"/>
      <c r="AJ186" s="75"/>
    </row>
    <row r="187" spans="1:36">
      <c r="D187" t="s">
        <v>76</v>
      </c>
      <c r="E187" t="s">
        <v>67</v>
      </c>
      <c r="F187" s="425" t="s">
        <v>261</v>
      </c>
      <c r="G187" s="425" t="s">
        <v>2590</v>
      </c>
      <c r="H187" s="425" t="s">
        <v>11</v>
      </c>
      <c r="I187" s="425" t="s">
        <v>2475</v>
      </c>
      <c r="J187" t="s">
        <v>6</v>
      </c>
      <c r="K187" s="425" t="s">
        <v>2476</v>
      </c>
      <c r="L187" s="806" t="str">
        <f t="shared" si="12"/>
        <v>Kings Lynn subsidence</v>
      </c>
      <c r="M187" s="806" t="s">
        <v>99</v>
      </c>
      <c r="O187" t="s">
        <v>973</v>
      </c>
      <c r="P187" s="425" t="s">
        <v>208</v>
      </c>
      <c r="Q187" s="132"/>
      <c r="R187" s="1364" t="s">
        <v>2936</v>
      </c>
      <c r="S187" s="133"/>
      <c r="T187" s="134" t="s">
        <v>974</v>
      </c>
      <c r="U187" s="134" t="s">
        <v>977</v>
      </c>
      <c r="V187" s="71"/>
      <c r="AC187" t="s">
        <v>2</v>
      </c>
      <c r="AD187" s="75"/>
      <c r="AE187" s="75"/>
      <c r="AF187" s="75"/>
      <c r="AG187" s="75"/>
      <c r="AH187" s="75"/>
      <c r="AI187" s="75"/>
      <c r="AJ187" s="75"/>
    </row>
    <row r="188" spans="1:36">
      <c r="D188" t="s">
        <v>76</v>
      </c>
      <c r="E188" t="s">
        <v>67</v>
      </c>
      <c r="F188" s="425" t="s">
        <v>261</v>
      </c>
      <c r="G188" s="425" t="s">
        <v>2590</v>
      </c>
      <c r="H188" s="425" t="s">
        <v>11</v>
      </c>
      <c r="I188" s="425" t="s">
        <v>2475</v>
      </c>
      <c r="J188" t="s">
        <v>6</v>
      </c>
      <c r="K188" s="425" t="s">
        <v>2476</v>
      </c>
      <c r="L188" s="806" t="str">
        <f t="shared" si="12"/>
        <v>Kings Lynn subsidence</v>
      </c>
      <c r="M188" s="806" t="s">
        <v>99</v>
      </c>
      <c r="O188" t="s">
        <v>973</v>
      </c>
      <c r="P188" s="425" t="s">
        <v>208</v>
      </c>
      <c r="Q188" s="132"/>
      <c r="R188" s="1364" t="s">
        <v>2936</v>
      </c>
      <c r="S188" s="133"/>
      <c r="T188" s="135" t="s">
        <v>1005</v>
      </c>
      <c r="U188" s="134" t="s">
        <v>978</v>
      </c>
      <c r="V188" s="71"/>
      <c r="AC188" t="s">
        <v>2</v>
      </c>
      <c r="AD188" s="75"/>
      <c r="AE188" s="75"/>
      <c r="AF188" s="75"/>
      <c r="AG188" s="75"/>
      <c r="AH188" s="75"/>
      <c r="AI188" s="75"/>
      <c r="AJ188" s="75"/>
    </row>
    <row r="189" spans="1:36">
      <c r="D189" t="s">
        <v>76</v>
      </c>
      <c r="E189" t="s">
        <v>67</v>
      </c>
      <c r="F189" s="425" t="s">
        <v>261</v>
      </c>
      <c r="G189" s="425" t="s">
        <v>2590</v>
      </c>
      <c r="H189" s="425" t="s">
        <v>11</v>
      </c>
      <c r="I189" s="425" t="s">
        <v>2475</v>
      </c>
      <c r="J189" t="s">
        <v>6</v>
      </c>
      <c r="K189" s="425" t="s">
        <v>2476</v>
      </c>
      <c r="L189" s="806" t="str">
        <f t="shared" si="12"/>
        <v>Kings Lynn subsidence</v>
      </c>
      <c r="M189" s="806" t="s">
        <v>99</v>
      </c>
      <c r="O189" t="s">
        <v>973</v>
      </c>
      <c r="P189" s="425" t="s">
        <v>208</v>
      </c>
      <c r="Q189" s="132"/>
      <c r="R189" s="1364" t="s">
        <v>2936</v>
      </c>
      <c r="S189" s="133"/>
      <c r="T189" s="135" t="s">
        <v>1005</v>
      </c>
      <c r="U189" s="134" t="s">
        <v>120</v>
      </c>
      <c r="V189" s="71"/>
      <c r="AC189" t="s">
        <v>2</v>
      </c>
      <c r="AD189" s="75"/>
      <c r="AE189" s="75"/>
      <c r="AF189" s="75"/>
      <c r="AG189" s="75"/>
      <c r="AH189" s="75"/>
      <c r="AI189" s="75"/>
      <c r="AJ189" s="75"/>
    </row>
    <row r="190" spans="1:36">
      <c r="D190" t="s">
        <v>76</v>
      </c>
      <c r="E190" t="s">
        <v>67</v>
      </c>
      <c r="F190" s="425" t="s">
        <v>261</v>
      </c>
      <c r="G190" s="425" t="s">
        <v>2590</v>
      </c>
      <c r="H190" s="425" t="s">
        <v>11</v>
      </c>
      <c r="I190" s="425" t="s">
        <v>2475</v>
      </c>
      <c r="J190" t="s">
        <v>6</v>
      </c>
      <c r="K190" s="425" t="s">
        <v>2476</v>
      </c>
      <c r="L190" s="806" t="str">
        <f t="shared" si="12"/>
        <v>Kings Lynn subsidence</v>
      </c>
      <c r="M190" s="806" t="s">
        <v>99</v>
      </c>
      <c r="O190" t="s">
        <v>973</v>
      </c>
      <c r="P190" s="425" t="s">
        <v>208</v>
      </c>
      <c r="Q190" s="132"/>
      <c r="R190" s="1364" t="s">
        <v>2936</v>
      </c>
      <c r="S190" s="133"/>
      <c r="T190" s="135" t="s">
        <v>1005</v>
      </c>
      <c r="U190" s="134" t="s">
        <v>979</v>
      </c>
      <c r="V190" s="71"/>
      <c r="AC190" t="s">
        <v>2</v>
      </c>
      <c r="AD190" s="75"/>
      <c r="AE190" s="75"/>
      <c r="AF190" s="75"/>
      <c r="AG190" s="75"/>
      <c r="AH190" s="75"/>
      <c r="AI190" s="75"/>
      <c r="AJ190" s="75"/>
    </row>
    <row r="191" spans="1:36">
      <c r="D191" t="s">
        <v>76</v>
      </c>
      <c r="E191" t="s">
        <v>67</v>
      </c>
      <c r="F191" s="425" t="s">
        <v>261</v>
      </c>
      <c r="G191" s="425" t="s">
        <v>2590</v>
      </c>
      <c r="H191" s="425" t="s">
        <v>11</v>
      </c>
      <c r="I191" s="425" t="s">
        <v>2475</v>
      </c>
      <c r="J191" t="s">
        <v>6</v>
      </c>
      <c r="K191" s="425" t="s">
        <v>2476</v>
      </c>
      <c r="L191" s="806" t="str">
        <f t="shared" si="12"/>
        <v>Kings Lynn subsidence</v>
      </c>
      <c r="M191" s="806" t="s">
        <v>99</v>
      </c>
      <c r="O191" t="s">
        <v>973</v>
      </c>
      <c r="P191" s="425" t="s">
        <v>208</v>
      </c>
      <c r="Q191" s="132"/>
      <c r="R191" s="1364" t="s">
        <v>2936</v>
      </c>
      <c r="S191" s="133"/>
      <c r="T191" s="135" t="s">
        <v>1005</v>
      </c>
      <c r="U191" s="135" t="s">
        <v>1008</v>
      </c>
      <c r="V191" s="71"/>
      <c r="AC191" t="s">
        <v>2</v>
      </c>
      <c r="AD191" s="75"/>
      <c r="AE191" s="75"/>
      <c r="AF191" s="75"/>
      <c r="AG191" s="75"/>
      <c r="AH191" s="75"/>
      <c r="AI191" s="75"/>
      <c r="AJ191" s="75"/>
    </row>
    <row r="192" spans="1:36">
      <c r="D192" t="s">
        <v>76</v>
      </c>
      <c r="E192" t="s">
        <v>67</v>
      </c>
      <c r="F192" s="425" t="s">
        <v>261</v>
      </c>
      <c r="G192" s="425" t="s">
        <v>2590</v>
      </c>
      <c r="H192" s="425" t="s">
        <v>11</v>
      </c>
      <c r="I192" s="425" t="s">
        <v>2475</v>
      </c>
      <c r="J192" t="s">
        <v>6</v>
      </c>
      <c r="K192" s="425" t="s">
        <v>2476</v>
      </c>
      <c r="L192" s="806" t="str">
        <f t="shared" si="12"/>
        <v>Kings Lynn subsidence</v>
      </c>
      <c r="M192" s="806" t="s">
        <v>99</v>
      </c>
      <c r="O192" t="s">
        <v>973</v>
      </c>
      <c r="P192" s="425" t="s">
        <v>208</v>
      </c>
      <c r="Q192" s="136"/>
      <c r="R192" s="1364" t="s">
        <v>2936</v>
      </c>
      <c r="S192" s="133"/>
      <c r="T192" s="75"/>
      <c r="U192" s="75"/>
      <c r="V192" s="71"/>
      <c r="AC192" t="s">
        <v>2</v>
      </c>
      <c r="AD192" s="75"/>
      <c r="AE192" s="75"/>
      <c r="AF192" s="75"/>
      <c r="AG192" s="75"/>
      <c r="AH192" s="75"/>
      <c r="AI192" s="75"/>
      <c r="AJ192" s="75"/>
    </row>
    <row r="193" spans="1:36">
      <c r="D193" t="s">
        <v>76</v>
      </c>
      <c r="E193" t="s">
        <v>67</v>
      </c>
      <c r="F193" s="425" t="s">
        <v>261</v>
      </c>
      <c r="G193" s="425" t="s">
        <v>2590</v>
      </c>
      <c r="H193" s="425" t="s">
        <v>11</v>
      </c>
      <c r="I193" s="425" t="s">
        <v>2475</v>
      </c>
      <c r="J193" t="s">
        <v>6</v>
      </c>
      <c r="K193" s="425" t="s">
        <v>2476</v>
      </c>
      <c r="L193" s="806" t="str">
        <f t="shared" si="12"/>
        <v>Kings Lynn subsidence</v>
      </c>
      <c r="M193" s="806" t="s">
        <v>99</v>
      </c>
      <c r="O193" t="s">
        <v>973</v>
      </c>
      <c r="P193" s="425" t="s">
        <v>208</v>
      </c>
      <c r="Q193" s="136"/>
      <c r="R193" s="1364" t="s">
        <v>2936</v>
      </c>
      <c r="S193" s="133"/>
      <c r="T193" s="75"/>
      <c r="U193" s="75"/>
      <c r="V193" s="71"/>
      <c r="AC193" t="s">
        <v>2</v>
      </c>
      <c r="AD193" s="75"/>
      <c r="AE193" s="75"/>
      <c r="AF193" s="75"/>
      <c r="AG193" s="75"/>
      <c r="AH193" s="75"/>
      <c r="AI193" s="75"/>
      <c r="AJ193" s="75"/>
    </row>
    <row r="194" spans="1:36">
      <c r="J194" s="90"/>
      <c r="K194" s="90"/>
      <c r="L194" s="90"/>
      <c r="M194" s="90"/>
      <c r="S194" s="133"/>
      <c r="T194" s="133"/>
      <c r="U194" s="133"/>
      <c r="V194" s="71"/>
      <c r="AD194" s="74"/>
    </row>
    <row r="195" spans="1:36" s="68" customFormat="1" ht="18">
      <c r="A195" s="69" t="s">
        <v>74</v>
      </c>
      <c r="Q195" s="126"/>
      <c r="R195" s="118"/>
      <c r="S195" s="126"/>
      <c r="T195" s="126"/>
      <c r="U195" s="126"/>
    </row>
  </sheetData>
  <mergeCells count="1">
    <mergeCell ref="AE6:AI6"/>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Lists'!$X$11:$X$13</xm:f>
          </x14:formula1>
          <xm:sqref>T22:T23 T36:T37 T50:T51 T64:T65 T78:T79 T92:T93 T106:T107 T122:T123 T136:T137 T150:T151 T164:T165 T178:T179 T192:T193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I721"/>
  <sheetViews>
    <sheetView zoomScale="70" zoomScaleNormal="70" workbookViewId="0">
      <pane ySplit="8" topLeftCell="A9" activePane="bottomLeft" state="frozen"/>
      <selection activeCell="J37" sqref="J37"/>
      <selection pane="bottomLeft"/>
    </sheetView>
  </sheetViews>
  <sheetFormatPr defaultColWidth="9.21875" defaultRowHeight="14.4"/>
  <cols>
    <col min="1" max="3" width="1.77734375" style="425" customWidth="1"/>
    <col min="4" max="4" width="4.77734375" style="425" customWidth="1"/>
    <col min="5" max="5" width="5" style="425" bestFit="1" customWidth="1"/>
    <col min="6" max="6" width="24.44140625" style="425" bestFit="1" customWidth="1"/>
    <col min="7" max="7" width="5.44140625" style="425" bestFit="1" customWidth="1"/>
    <col min="8" max="8" width="11.21875" style="425" bestFit="1" customWidth="1"/>
    <col min="9" max="9" width="18.21875" style="425" bestFit="1" customWidth="1"/>
    <col min="10" max="10" width="9.44140625" style="425" bestFit="1" customWidth="1"/>
    <col min="11" max="11" width="13.77734375" style="425" bestFit="1" customWidth="1"/>
    <col min="12" max="12" width="20.21875" style="425" bestFit="1" customWidth="1"/>
    <col min="13" max="13" width="11.44140625" style="425" bestFit="1" customWidth="1"/>
    <col min="14" max="14" width="61" style="425" bestFit="1" customWidth="1"/>
    <col min="15" max="15" width="17.44140625" style="425" bestFit="1" customWidth="1"/>
    <col min="16" max="16" width="7.21875" style="425" bestFit="1" customWidth="1"/>
    <col min="17" max="17" width="2.21875" style="425" customWidth="1"/>
    <col min="18" max="18" width="1.77734375" style="425" customWidth="1"/>
    <col min="19" max="19" width="11.44140625" style="425" bestFit="1" customWidth="1"/>
    <col min="20" max="20" width="42.21875" style="425" customWidth="1"/>
    <col min="21" max="21" width="50.77734375" style="425" bestFit="1" customWidth="1"/>
    <col min="22" max="28" width="1.77734375" style="425" hidden="1" customWidth="1"/>
    <col min="29" max="29" width="5" style="425" bestFit="1" customWidth="1"/>
    <col min="30" max="36" width="9.77734375" style="425" customWidth="1"/>
    <col min="37" max="16384" width="9.21875" style="425"/>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2472</v>
      </c>
    </row>
    <row r="6" spans="1:35">
      <c r="AE6" s="1534" t="s">
        <v>107</v>
      </c>
      <c r="AF6" s="1535"/>
      <c r="AG6" s="1535"/>
      <c r="AH6" s="1535"/>
      <c r="AI6" s="1536"/>
    </row>
    <row r="7" spans="1:35" s="65" customFormat="1">
      <c r="D7" s="81" t="s">
        <v>106</v>
      </c>
      <c r="E7" s="81" t="s">
        <v>67</v>
      </c>
      <c r="F7" s="81" t="s">
        <v>2507</v>
      </c>
      <c r="G7" s="81" t="s">
        <v>1237</v>
      </c>
      <c r="H7" s="81" t="s">
        <v>2508</v>
      </c>
      <c r="I7" s="81" t="s">
        <v>105</v>
      </c>
      <c r="J7" s="81" t="s">
        <v>104</v>
      </c>
      <c r="K7" s="81" t="s">
        <v>103</v>
      </c>
      <c r="L7" s="81" t="s">
        <v>102</v>
      </c>
      <c r="M7" s="81" t="s">
        <v>101</v>
      </c>
      <c r="N7" s="81" t="s">
        <v>100</v>
      </c>
      <c r="O7" s="81" t="s">
        <v>99</v>
      </c>
      <c r="P7" s="81" t="s">
        <v>98</v>
      </c>
      <c r="Q7" s="81"/>
      <c r="R7" s="81"/>
      <c r="S7" s="65" t="s">
        <v>796</v>
      </c>
      <c r="T7" s="65" t="s">
        <v>181</v>
      </c>
      <c r="U7" s="80" t="s">
        <v>2481</v>
      </c>
      <c r="V7" s="81"/>
      <c r="W7" s="81"/>
      <c r="X7" s="81"/>
      <c r="Y7" s="81"/>
      <c r="Z7" s="81"/>
      <c r="AA7" s="81"/>
      <c r="AB7" s="81"/>
      <c r="AC7" s="65" t="s">
        <v>4</v>
      </c>
      <c r="AE7" s="78">
        <v>2022</v>
      </c>
      <c r="AF7" s="77">
        <v>2023</v>
      </c>
      <c r="AG7" s="77">
        <v>2024</v>
      </c>
      <c r="AH7" s="77">
        <v>2025</v>
      </c>
      <c r="AI7" s="76">
        <v>2026</v>
      </c>
    </row>
    <row r="8" spans="1:35">
      <c r="U8" s="65"/>
      <c r="V8" s="65"/>
      <c r="W8" s="65"/>
      <c r="X8" s="65"/>
      <c r="Y8" s="65"/>
    </row>
    <row r="9" spans="1:35" s="1" customFormat="1" ht="17.399999999999999">
      <c r="A9" s="2" t="s">
        <v>240</v>
      </c>
      <c r="B9" s="2"/>
    </row>
    <row r="11" spans="1:35" s="1" customFormat="1" ht="13.8">
      <c r="A11" s="64"/>
      <c r="B11" s="72" t="s">
        <v>2542</v>
      </c>
    </row>
    <row r="13" spans="1:35">
      <c r="D13" s="425" t="s">
        <v>76</v>
      </c>
      <c r="E13" s="425" t="s">
        <v>67</v>
      </c>
      <c r="F13" s="425" t="s">
        <v>240</v>
      </c>
      <c r="G13" s="425" t="s">
        <v>2590</v>
      </c>
      <c r="H13" s="425" t="s">
        <v>11</v>
      </c>
      <c r="I13" s="425" t="s">
        <v>2475</v>
      </c>
      <c r="J13" s="425" t="s">
        <v>6</v>
      </c>
      <c r="K13" s="425" t="s">
        <v>264</v>
      </c>
      <c r="L13" s="427" t="s">
        <v>265</v>
      </c>
      <c r="M13" s="427" t="s">
        <v>99</v>
      </c>
      <c r="N13" s="427" t="s">
        <v>266</v>
      </c>
      <c r="O13" s="425" t="s">
        <v>2872</v>
      </c>
      <c r="P13" s="425" t="s">
        <v>202</v>
      </c>
      <c r="S13" s="425" t="s">
        <v>289</v>
      </c>
      <c r="T13" s="425" t="s">
        <v>290</v>
      </c>
      <c r="U13" s="425" t="s">
        <v>797</v>
      </c>
      <c r="AC13" s="425" t="s">
        <v>2</v>
      </c>
      <c r="AE13" s="668"/>
      <c r="AF13" s="668"/>
      <c r="AG13" s="668"/>
      <c r="AH13" s="668"/>
      <c r="AI13" s="668"/>
    </row>
    <row r="14" spans="1:35">
      <c r="D14" s="425" t="s">
        <v>76</v>
      </c>
      <c r="E14" s="425" t="s">
        <v>67</v>
      </c>
      <c r="F14" s="425" t="s">
        <v>240</v>
      </c>
      <c r="G14" s="425" t="s">
        <v>2590</v>
      </c>
      <c r="H14" s="425" t="s">
        <v>11</v>
      </c>
      <c r="I14" s="425" t="s">
        <v>2475</v>
      </c>
      <c r="J14" s="425" t="s">
        <v>6</v>
      </c>
      <c r="K14" s="425" t="s">
        <v>264</v>
      </c>
      <c r="L14" s="427" t="s">
        <v>265</v>
      </c>
      <c r="M14" s="427" t="s">
        <v>99</v>
      </c>
      <c r="N14" s="427" t="s">
        <v>266</v>
      </c>
      <c r="O14" s="425" t="s">
        <v>2872</v>
      </c>
      <c r="P14" s="425" t="s">
        <v>202</v>
      </c>
      <c r="S14" s="425" t="s">
        <v>291</v>
      </c>
      <c r="T14" s="425" t="s">
        <v>292</v>
      </c>
      <c r="U14" s="425" t="s">
        <v>797</v>
      </c>
      <c r="AC14" s="425" t="s">
        <v>2</v>
      </c>
      <c r="AE14" s="668"/>
      <c r="AF14" s="668"/>
      <c r="AG14" s="668"/>
      <c r="AH14" s="668"/>
      <c r="AI14" s="668"/>
    </row>
    <row r="15" spans="1:35">
      <c r="D15" s="425" t="s">
        <v>76</v>
      </c>
      <c r="E15" s="425" t="s">
        <v>67</v>
      </c>
      <c r="F15" s="425" t="s">
        <v>240</v>
      </c>
      <c r="G15" s="425" t="s">
        <v>2590</v>
      </c>
      <c r="H15" s="425" t="s">
        <v>11</v>
      </c>
      <c r="I15" s="425" t="s">
        <v>2475</v>
      </c>
      <c r="J15" s="425" t="s">
        <v>6</v>
      </c>
      <c r="K15" s="425" t="s">
        <v>264</v>
      </c>
      <c r="L15" s="427" t="s">
        <v>265</v>
      </c>
      <c r="M15" s="427" t="s">
        <v>99</v>
      </c>
      <c r="N15" s="427" t="s">
        <v>266</v>
      </c>
      <c r="O15" s="425" t="s">
        <v>2872</v>
      </c>
      <c r="P15" s="425" t="s">
        <v>202</v>
      </c>
      <c r="S15" s="425" t="s">
        <v>293</v>
      </c>
      <c r="T15" s="425" t="s">
        <v>294</v>
      </c>
      <c r="U15" s="425" t="s">
        <v>797</v>
      </c>
      <c r="AC15" s="425" t="s">
        <v>2</v>
      </c>
      <c r="AE15" s="668"/>
      <c r="AF15" s="668"/>
      <c r="AG15" s="668"/>
      <c r="AH15" s="668"/>
      <c r="AI15" s="668"/>
    </row>
    <row r="16" spans="1:35">
      <c r="D16" s="425" t="s">
        <v>76</v>
      </c>
      <c r="E16" s="425" t="s">
        <v>67</v>
      </c>
      <c r="F16" s="425" t="s">
        <v>240</v>
      </c>
      <c r="G16" s="425" t="s">
        <v>2590</v>
      </c>
      <c r="H16" s="425" t="s">
        <v>11</v>
      </c>
      <c r="I16" s="425" t="s">
        <v>2475</v>
      </c>
      <c r="J16" s="425" t="s">
        <v>6</v>
      </c>
      <c r="K16" s="425" t="s">
        <v>264</v>
      </c>
      <c r="L16" s="427" t="s">
        <v>265</v>
      </c>
      <c r="M16" s="427" t="s">
        <v>99</v>
      </c>
      <c r="N16" s="427" t="s">
        <v>266</v>
      </c>
      <c r="O16" s="425" t="s">
        <v>2872</v>
      </c>
      <c r="P16" s="425" t="s">
        <v>202</v>
      </c>
      <c r="S16" s="425" t="s">
        <v>295</v>
      </c>
      <c r="T16" s="425" t="s">
        <v>296</v>
      </c>
      <c r="U16" s="425" t="s">
        <v>798</v>
      </c>
      <c r="AC16" s="425" t="s">
        <v>2</v>
      </c>
      <c r="AE16" s="668"/>
      <c r="AF16" s="668"/>
      <c r="AG16" s="668"/>
      <c r="AH16" s="668"/>
      <c r="AI16" s="668"/>
    </row>
    <row r="17" spans="4:35">
      <c r="D17" s="425" t="s">
        <v>76</v>
      </c>
      <c r="E17" s="425" t="s">
        <v>67</v>
      </c>
      <c r="F17" s="425" t="s">
        <v>240</v>
      </c>
      <c r="G17" s="425" t="s">
        <v>2590</v>
      </c>
      <c r="H17" s="425" t="s">
        <v>11</v>
      </c>
      <c r="I17" s="425" t="s">
        <v>2475</v>
      </c>
      <c r="J17" s="425" t="s">
        <v>6</v>
      </c>
      <c r="K17" s="425" t="s">
        <v>264</v>
      </c>
      <c r="L17" s="427" t="s">
        <v>265</v>
      </c>
      <c r="M17" s="427" t="s">
        <v>99</v>
      </c>
      <c r="N17" s="427" t="s">
        <v>266</v>
      </c>
      <c r="O17" s="425" t="s">
        <v>2872</v>
      </c>
      <c r="P17" s="425" t="s">
        <v>202</v>
      </c>
      <c r="S17" s="425" t="s">
        <v>297</v>
      </c>
      <c r="T17" s="425" t="s">
        <v>298</v>
      </c>
      <c r="U17" s="425" t="s">
        <v>798</v>
      </c>
      <c r="AC17" s="425" t="s">
        <v>2</v>
      </c>
      <c r="AE17" s="668"/>
      <c r="AF17" s="668"/>
      <c r="AG17" s="668"/>
      <c r="AH17" s="668"/>
      <c r="AI17" s="668"/>
    </row>
    <row r="18" spans="4:35">
      <c r="D18" s="425" t="s">
        <v>76</v>
      </c>
      <c r="E18" s="425" t="s">
        <v>67</v>
      </c>
      <c r="F18" s="425" t="s">
        <v>240</v>
      </c>
      <c r="G18" s="425" t="s">
        <v>2590</v>
      </c>
      <c r="H18" s="425" t="s">
        <v>11</v>
      </c>
      <c r="I18" s="425" t="s">
        <v>2475</v>
      </c>
      <c r="J18" s="425" t="s">
        <v>6</v>
      </c>
      <c r="K18" s="425" t="s">
        <v>264</v>
      </c>
      <c r="L18" s="427" t="s">
        <v>265</v>
      </c>
      <c r="M18" s="427" t="s">
        <v>99</v>
      </c>
      <c r="N18" s="427" t="s">
        <v>266</v>
      </c>
      <c r="O18" s="425" t="s">
        <v>2872</v>
      </c>
      <c r="P18" s="425" t="s">
        <v>202</v>
      </c>
      <c r="S18" s="425" t="s">
        <v>299</v>
      </c>
      <c r="T18" s="425" t="s">
        <v>300</v>
      </c>
      <c r="U18" s="425" t="s">
        <v>798</v>
      </c>
      <c r="AC18" s="425" t="s">
        <v>2</v>
      </c>
      <c r="AE18" s="668"/>
      <c r="AF18" s="668"/>
      <c r="AG18" s="668"/>
      <c r="AH18" s="668"/>
      <c r="AI18" s="668"/>
    </row>
    <row r="19" spans="4:35">
      <c r="D19" s="425" t="s">
        <v>76</v>
      </c>
      <c r="E19" s="425" t="s">
        <v>67</v>
      </c>
      <c r="F19" s="425" t="s">
        <v>240</v>
      </c>
      <c r="G19" s="425" t="s">
        <v>2590</v>
      </c>
      <c r="H19" s="425" t="s">
        <v>11</v>
      </c>
      <c r="I19" s="425" t="s">
        <v>2475</v>
      </c>
      <c r="J19" s="425" t="s">
        <v>6</v>
      </c>
      <c r="K19" s="425" t="s">
        <v>264</v>
      </c>
      <c r="L19" s="427" t="s">
        <v>265</v>
      </c>
      <c r="M19" s="427" t="s">
        <v>99</v>
      </c>
      <c r="N19" s="427" t="s">
        <v>266</v>
      </c>
      <c r="O19" s="425" t="s">
        <v>2872</v>
      </c>
      <c r="P19" s="425" t="s">
        <v>202</v>
      </c>
      <c r="S19" s="425" t="s">
        <v>301</v>
      </c>
      <c r="T19" s="425" t="s">
        <v>302</v>
      </c>
      <c r="U19" s="425" t="s">
        <v>799</v>
      </c>
      <c r="AC19" s="425" t="s">
        <v>2</v>
      </c>
      <c r="AE19" s="668"/>
      <c r="AF19" s="668"/>
      <c r="AG19" s="668"/>
      <c r="AH19" s="668"/>
      <c r="AI19" s="668"/>
    </row>
    <row r="20" spans="4:35">
      <c r="D20" s="425" t="s">
        <v>76</v>
      </c>
      <c r="E20" s="425" t="s">
        <v>67</v>
      </c>
      <c r="F20" s="425" t="s">
        <v>240</v>
      </c>
      <c r="G20" s="425" t="s">
        <v>2590</v>
      </c>
      <c r="H20" s="425" t="s">
        <v>11</v>
      </c>
      <c r="I20" s="425" t="s">
        <v>2475</v>
      </c>
      <c r="J20" s="425" t="s">
        <v>6</v>
      </c>
      <c r="K20" s="425" t="s">
        <v>264</v>
      </c>
      <c r="L20" s="427" t="s">
        <v>265</v>
      </c>
      <c r="M20" s="427" t="s">
        <v>99</v>
      </c>
      <c r="N20" s="427" t="s">
        <v>266</v>
      </c>
      <c r="O20" s="425" t="s">
        <v>2872</v>
      </c>
      <c r="P20" s="425" t="s">
        <v>202</v>
      </c>
      <c r="S20" s="425" t="s">
        <v>303</v>
      </c>
      <c r="T20" s="425" t="s">
        <v>304</v>
      </c>
      <c r="U20" s="425" t="s">
        <v>799</v>
      </c>
      <c r="AC20" s="425" t="s">
        <v>2</v>
      </c>
      <c r="AE20" s="668"/>
      <c r="AF20" s="668"/>
      <c r="AG20" s="668"/>
      <c r="AH20" s="668"/>
      <c r="AI20" s="668"/>
    </row>
    <row r="21" spans="4:35">
      <c r="D21" s="425" t="s">
        <v>76</v>
      </c>
      <c r="E21" s="425" t="s">
        <v>67</v>
      </c>
      <c r="F21" s="425" t="s">
        <v>240</v>
      </c>
      <c r="G21" s="425" t="s">
        <v>2590</v>
      </c>
      <c r="H21" s="425" t="s">
        <v>11</v>
      </c>
      <c r="I21" s="425" t="s">
        <v>2475</v>
      </c>
      <c r="J21" s="425" t="s">
        <v>6</v>
      </c>
      <c r="K21" s="425" t="s">
        <v>264</v>
      </c>
      <c r="L21" s="427" t="s">
        <v>265</v>
      </c>
      <c r="M21" s="427" t="s">
        <v>99</v>
      </c>
      <c r="N21" s="427" t="s">
        <v>266</v>
      </c>
      <c r="O21" s="425" t="s">
        <v>2872</v>
      </c>
      <c r="P21" s="425" t="s">
        <v>202</v>
      </c>
      <c r="S21" s="425" t="s">
        <v>305</v>
      </c>
      <c r="T21" s="425" t="s">
        <v>306</v>
      </c>
      <c r="U21" s="425" t="s">
        <v>799</v>
      </c>
      <c r="AC21" s="425" t="s">
        <v>2</v>
      </c>
      <c r="AE21" s="668"/>
      <c r="AF21" s="668"/>
      <c r="AG21" s="668"/>
      <c r="AH21" s="668"/>
      <c r="AI21" s="668"/>
    </row>
    <row r="22" spans="4:35">
      <c r="D22" s="425" t="s">
        <v>76</v>
      </c>
      <c r="E22" s="425" t="s">
        <v>67</v>
      </c>
      <c r="F22" s="425" t="s">
        <v>240</v>
      </c>
      <c r="G22" s="425" t="s">
        <v>2590</v>
      </c>
      <c r="H22" s="425" t="s">
        <v>11</v>
      </c>
      <c r="I22" s="425" t="s">
        <v>2475</v>
      </c>
      <c r="J22" s="425" t="s">
        <v>6</v>
      </c>
      <c r="K22" s="425" t="s">
        <v>264</v>
      </c>
      <c r="L22" s="427" t="s">
        <v>265</v>
      </c>
      <c r="M22" s="1294" t="s">
        <v>2675</v>
      </c>
      <c r="N22" s="427" t="s">
        <v>266</v>
      </c>
      <c r="O22" s="426" t="s">
        <v>2675</v>
      </c>
      <c r="P22" s="425" t="s">
        <v>202</v>
      </c>
      <c r="S22" s="425" t="s">
        <v>307</v>
      </c>
      <c r="T22" s="425" t="s">
        <v>304</v>
      </c>
      <c r="U22" s="425" t="s">
        <v>799</v>
      </c>
      <c r="AC22" s="425" t="s">
        <v>2</v>
      </c>
      <c r="AE22" s="668"/>
      <c r="AF22" s="668"/>
      <c r="AG22" s="668"/>
      <c r="AH22" s="668"/>
      <c r="AI22" s="668"/>
    </row>
    <row r="23" spans="4:35">
      <c r="D23" s="425" t="s">
        <v>76</v>
      </c>
      <c r="E23" s="425" t="s">
        <v>67</v>
      </c>
      <c r="F23" s="425" t="s">
        <v>240</v>
      </c>
      <c r="G23" s="425" t="s">
        <v>2590</v>
      </c>
      <c r="H23" s="425" t="s">
        <v>11</v>
      </c>
      <c r="I23" s="425" t="s">
        <v>2475</v>
      </c>
      <c r="J23" s="425" t="s">
        <v>6</v>
      </c>
      <c r="K23" s="425" t="s">
        <v>264</v>
      </c>
      <c r="L23" s="427" t="s">
        <v>265</v>
      </c>
      <c r="M23" s="427" t="s">
        <v>99</v>
      </c>
      <c r="N23" s="427" t="s">
        <v>266</v>
      </c>
      <c r="O23" s="425" t="s">
        <v>2872</v>
      </c>
      <c r="P23" s="425" t="s">
        <v>202</v>
      </c>
      <c r="S23" s="425" t="s">
        <v>308</v>
      </c>
      <c r="T23" s="425" t="s">
        <v>309</v>
      </c>
      <c r="U23" s="425" t="s">
        <v>800</v>
      </c>
      <c r="AC23" s="425" t="s">
        <v>2</v>
      </c>
      <c r="AE23" s="668"/>
      <c r="AF23" s="668"/>
      <c r="AG23" s="668"/>
      <c r="AH23" s="668"/>
      <c r="AI23" s="668"/>
    </row>
    <row r="24" spans="4:35">
      <c r="D24" s="425" t="s">
        <v>76</v>
      </c>
      <c r="E24" s="425" t="s">
        <v>67</v>
      </c>
      <c r="F24" s="425" t="s">
        <v>240</v>
      </c>
      <c r="G24" s="425" t="s">
        <v>2590</v>
      </c>
      <c r="H24" s="425" t="s">
        <v>11</v>
      </c>
      <c r="I24" s="425" t="s">
        <v>2475</v>
      </c>
      <c r="J24" s="425" t="s">
        <v>6</v>
      </c>
      <c r="K24" s="425" t="s">
        <v>264</v>
      </c>
      <c r="L24" s="427" t="s">
        <v>265</v>
      </c>
      <c r="M24" s="427" t="s">
        <v>99</v>
      </c>
      <c r="N24" s="427" t="s">
        <v>266</v>
      </c>
      <c r="O24" s="425" t="s">
        <v>2872</v>
      </c>
      <c r="P24" s="425" t="s">
        <v>202</v>
      </c>
      <c r="S24" s="425" t="s">
        <v>310</v>
      </c>
      <c r="T24" s="425" t="s">
        <v>311</v>
      </c>
      <c r="U24" s="425" t="s">
        <v>800</v>
      </c>
      <c r="AC24" s="425" t="s">
        <v>2</v>
      </c>
      <c r="AE24" s="668"/>
      <c r="AF24" s="668"/>
      <c r="AG24" s="668"/>
      <c r="AH24" s="668"/>
      <c r="AI24" s="668"/>
    </row>
    <row r="25" spans="4:35">
      <c r="D25" s="425" t="s">
        <v>76</v>
      </c>
      <c r="E25" s="425" t="s">
        <v>67</v>
      </c>
      <c r="F25" s="425" t="s">
        <v>240</v>
      </c>
      <c r="G25" s="425" t="s">
        <v>2590</v>
      </c>
      <c r="H25" s="425" t="s">
        <v>11</v>
      </c>
      <c r="I25" s="425" t="s">
        <v>2475</v>
      </c>
      <c r="J25" s="425" t="s">
        <v>6</v>
      </c>
      <c r="K25" s="425" t="s">
        <v>264</v>
      </c>
      <c r="L25" s="427" t="s">
        <v>265</v>
      </c>
      <c r="M25" s="427" t="s">
        <v>99</v>
      </c>
      <c r="N25" s="427" t="s">
        <v>266</v>
      </c>
      <c r="O25" s="425" t="s">
        <v>2872</v>
      </c>
      <c r="P25" s="425" t="s">
        <v>202</v>
      </c>
      <c r="S25" s="425" t="s">
        <v>312</v>
      </c>
      <c r="T25" s="425" t="s">
        <v>313</v>
      </c>
      <c r="U25" s="425" t="s">
        <v>800</v>
      </c>
      <c r="AC25" s="425" t="s">
        <v>2</v>
      </c>
      <c r="AE25" s="668"/>
      <c r="AF25" s="668"/>
      <c r="AG25" s="668"/>
      <c r="AH25" s="668"/>
      <c r="AI25" s="668"/>
    </row>
    <row r="26" spans="4:35">
      <c r="D26" s="425" t="s">
        <v>76</v>
      </c>
      <c r="E26" s="425" t="s">
        <v>67</v>
      </c>
      <c r="F26" s="425" t="s">
        <v>240</v>
      </c>
      <c r="G26" s="425" t="s">
        <v>2590</v>
      </c>
      <c r="H26" s="425" t="s">
        <v>11</v>
      </c>
      <c r="I26" s="425" t="s">
        <v>2475</v>
      </c>
      <c r="J26" s="425" t="s">
        <v>6</v>
      </c>
      <c r="K26" s="425" t="s">
        <v>264</v>
      </c>
      <c r="L26" s="427" t="s">
        <v>265</v>
      </c>
      <c r="M26" s="1294" t="s">
        <v>2675</v>
      </c>
      <c r="N26" s="427" t="s">
        <v>266</v>
      </c>
      <c r="O26" s="426" t="s">
        <v>2675</v>
      </c>
      <c r="P26" s="425" t="s">
        <v>202</v>
      </c>
      <c r="S26" s="425" t="s">
        <v>314</v>
      </c>
      <c r="T26" s="425" t="s">
        <v>311</v>
      </c>
      <c r="U26" s="425" t="s">
        <v>800</v>
      </c>
      <c r="AC26" s="425" t="s">
        <v>2</v>
      </c>
      <c r="AE26" s="668"/>
      <c r="AF26" s="668"/>
      <c r="AG26" s="668"/>
      <c r="AH26" s="668"/>
      <c r="AI26" s="668"/>
    </row>
    <row r="27" spans="4:35">
      <c r="D27" s="425" t="s">
        <v>76</v>
      </c>
      <c r="E27" s="425" t="s">
        <v>67</v>
      </c>
      <c r="F27" s="425" t="s">
        <v>240</v>
      </c>
      <c r="G27" s="425" t="s">
        <v>2590</v>
      </c>
      <c r="H27" s="425" t="s">
        <v>11</v>
      </c>
      <c r="I27" s="425" t="s">
        <v>2475</v>
      </c>
      <c r="J27" s="425" t="s">
        <v>6</v>
      </c>
      <c r="K27" s="425" t="s">
        <v>264</v>
      </c>
      <c r="L27" s="427" t="s">
        <v>265</v>
      </c>
      <c r="M27" s="427" t="s">
        <v>99</v>
      </c>
      <c r="N27" s="427" t="s">
        <v>266</v>
      </c>
      <c r="O27" s="425" t="s">
        <v>2872</v>
      </c>
      <c r="P27" s="425" t="s">
        <v>202</v>
      </c>
      <c r="S27" s="425" t="s">
        <v>315</v>
      </c>
      <c r="T27" s="425" t="s">
        <v>316</v>
      </c>
      <c r="U27" s="425" t="s">
        <v>800</v>
      </c>
      <c r="AC27" s="425" t="s">
        <v>2</v>
      </c>
      <c r="AE27" s="668"/>
      <c r="AF27" s="668"/>
      <c r="AG27" s="668"/>
      <c r="AH27" s="668"/>
      <c r="AI27" s="668"/>
    </row>
    <row r="28" spans="4:35">
      <c r="D28" s="425" t="s">
        <v>76</v>
      </c>
      <c r="E28" s="425" t="s">
        <v>67</v>
      </c>
      <c r="F28" s="425" t="s">
        <v>240</v>
      </c>
      <c r="G28" s="425" t="s">
        <v>2590</v>
      </c>
      <c r="H28" s="425" t="s">
        <v>11</v>
      </c>
      <c r="I28" s="425" t="s">
        <v>2475</v>
      </c>
      <c r="J28" s="425" t="s">
        <v>6</v>
      </c>
      <c r="K28" s="425" t="s">
        <v>264</v>
      </c>
      <c r="L28" s="427" t="s">
        <v>265</v>
      </c>
      <c r="M28" s="427" t="s">
        <v>99</v>
      </c>
      <c r="N28" s="427" t="s">
        <v>267</v>
      </c>
      <c r="O28" s="425" t="s">
        <v>794</v>
      </c>
      <c r="P28" s="425" t="s">
        <v>202</v>
      </c>
      <c r="S28" s="425" t="s">
        <v>317</v>
      </c>
      <c r="T28" s="425" t="s">
        <v>318</v>
      </c>
      <c r="U28" s="425" t="s">
        <v>801</v>
      </c>
      <c r="AC28" s="425" t="s">
        <v>2</v>
      </c>
      <c r="AE28" s="668"/>
      <c r="AF28" s="668"/>
      <c r="AG28" s="668"/>
      <c r="AH28" s="668"/>
      <c r="AI28" s="668"/>
    </row>
    <row r="29" spans="4:35">
      <c r="D29" s="425" t="s">
        <v>76</v>
      </c>
      <c r="E29" s="425" t="s">
        <v>67</v>
      </c>
      <c r="F29" s="425" t="s">
        <v>240</v>
      </c>
      <c r="G29" s="425" t="s">
        <v>2590</v>
      </c>
      <c r="H29" s="425" t="s">
        <v>11</v>
      </c>
      <c r="I29" s="425" t="s">
        <v>2475</v>
      </c>
      <c r="J29" s="425" t="s">
        <v>6</v>
      </c>
      <c r="K29" s="425" t="s">
        <v>264</v>
      </c>
      <c r="L29" s="427" t="s">
        <v>265</v>
      </c>
      <c r="M29" s="427" t="s">
        <v>99</v>
      </c>
      <c r="N29" s="427" t="s">
        <v>267</v>
      </c>
      <c r="O29" s="425" t="s">
        <v>2872</v>
      </c>
      <c r="P29" s="425" t="s">
        <v>202</v>
      </c>
      <c r="S29" s="425" t="s">
        <v>319</v>
      </c>
      <c r="T29" s="425" t="s">
        <v>320</v>
      </c>
      <c r="U29" s="425" t="s">
        <v>801</v>
      </c>
      <c r="AC29" s="425" t="s">
        <v>2</v>
      </c>
      <c r="AE29" s="668"/>
      <c r="AF29" s="668"/>
      <c r="AG29" s="668"/>
      <c r="AH29" s="668"/>
      <c r="AI29" s="668"/>
    </row>
    <row r="30" spans="4:35">
      <c r="D30" s="425" t="s">
        <v>76</v>
      </c>
      <c r="E30" s="425" t="s">
        <v>67</v>
      </c>
      <c r="F30" s="425" t="s">
        <v>240</v>
      </c>
      <c r="G30" s="425" t="s">
        <v>2590</v>
      </c>
      <c r="H30" s="425" t="s">
        <v>11</v>
      </c>
      <c r="I30" s="425" t="s">
        <v>2475</v>
      </c>
      <c r="J30" s="425" t="s">
        <v>6</v>
      </c>
      <c r="K30" s="425" t="s">
        <v>264</v>
      </c>
      <c r="L30" s="427" t="s">
        <v>265</v>
      </c>
      <c r="M30" s="427" t="s">
        <v>99</v>
      </c>
      <c r="N30" s="427" t="s">
        <v>267</v>
      </c>
      <c r="O30" s="425" t="s">
        <v>2872</v>
      </c>
      <c r="P30" s="425" t="s">
        <v>202</v>
      </c>
      <c r="S30" s="425" t="s">
        <v>321</v>
      </c>
      <c r="T30" s="425" t="s">
        <v>322</v>
      </c>
      <c r="U30" s="425" t="s">
        <v>801</v>
      </c>
      <c r="AC30" s="425" t="s">
        <v>2</v>
      </c>
      <c r="AE30" s="668"/>
      <c r="AF30" s="668"/>
      <c r="AG30" s="668"/>
      <c r="AH30" s="668"/>
      <c r="AI30" s="668"/>
    </row>
    <row r="31" spans="4:35">
      <c r="D31" s="425" t="s">
        <v>76</v>
      </c>
      <c r="E31" s="425" t="s">
        <v>67</v>
      </c>
      <c r="F31" s="425" t="s">
        <v>240</v>
      </c>
      <c r="G31" s="425" t="s">
        <v>2590</v>
      </c>
      <c r="H31" s="425" t="s">
        <v>11</v>
      </c>
      <c r="I31" s="425" t="s">
        <v>2475</v>
      </c>
      <c r="J31" s="425" t="s">
        <v>6</v>
      </c>
      <c r="K31" s="425" t="s">
        <v>264</v>
      </c>
      <c r="L31" s="427" t="s">
        <v>265</v>
      </c>
      <c r="M31" s="427" t="s">
        <v>99</v>
      </c>
      <c r="N31" s="427" t="s">
        <v>267</v>
      </c>
      <c r="O31" s="425" t="s">
        <v>2872</v>
      </c>
      <c r="P31" s="425" t="s">
        <v>202</v>
      </c>
      <c r="S31" s="425" t="s">
        <v>323</v>
      </c>
      <c r="T31" s="425" t="s">
        <v>324</v>
      </c>
      <c r="U31" s="425" t="s">
        <v>801</v>
      </c>
      <c r="AC31" s="425" t="s">
        <v>2</v>
      </c>
      <c r="AE31" s="668"/>
      <c r="AF31" s="668"/>
      <c r="AG31" s="668"/>
      <c r="AH31" s="668"/>
      <c r="AI31" s="668"/>
    </row>
    <row r="32" spans="4:35">
      <c r="D32" s="425" t="s">
        <v>76</v>
      </c>
      <c r="E32" s="425" t="s">
        <v>67</v>
      </c>
      <c r="F32" s="425" t="s">
        <v>240</v>
      </c>
      <c r="G32" s="425" t="s">
        <v>2590</v>
      </c>
      <c r="H32" s="425" t="s">
        <v>11</v>
      </c>
      <c r="I32" s="425" t="s">
        <v>2475</v>
      </c>
      <c r="J32" s="425" t="s">
        <v>6</v>
      </c>
      <c r="K32" s="425" t="s">
        <v>264</v>
      </c>
      <c r="L32" s="427" t="s">
        <v>265</v>
      </c>
      <c r="M32" s="427" t="s">
        <v>99</v>
      </c>
      <c r="N32" s="427" t="s">
        <v>267</v>
      </c>
      <c r="O32" s="425" t="s">
        <v>2872</v>
      </c>
      <c r="P32" s="425" t="s">
        <v>202</v>
      </c>
      <c r="S32" s="425" t="s">
        <v>325</v>
      </c>
      <c r="T32" s="425" t="s">
        <v>326</v>
      </c>
      <c r="U32" s="425" t="s">
        <v>801</v>
      </c>
      <c r="AC32" s="425" t="s">
        <v>2</v>
      </c>
      <c r="AE32" s="668"/>
      <c r="AF32" s="668"/>
      <c r="AG32" s="668"/>
      <c r="AH32" s="668"/>
      <c r="AI32" s="668"/>
    </row>
    <row r="33" spans="4:35">
      <c r="D33" s="425" t="s">
        <v>76</v>
      </c>
      <c r="E33" s="425" t="s">
        <v>67</v>
      </c>
      <c r="F33" s="425" t="s">
        <v>240</v>
      </c>
      <c r="G33" s="425" t="s">
        <v>2590</v>
      </c>
      <c r="H33" s="425" t="s">
        <v>11</v>
      </c>
      <c r="I33" s="425" t="s">
        <v>2475</v>
      </c>
      <c r="J33" s="425" t="s">
        <v>6</v>
      </c>
      <c r="K33" s="425" t="s">
        <v>264</v>
      </c>
      <c r="L33" s="427" t="s">
        <v>265</v>
      </c>
      <c r="M33" s="427" t="s">
        <v>99</v>
      </c>
      <c r="N33" s="427" t="s">
        <v>267</v>
      </c>
      <c r="O33" s="425" t="s">
        <v>2872</v>
      </c>
      <c r="P33" s="425" t="s">
        <v>202</v>
      </c>
      <c r="S33" s="425" t="s">
        <v>327</v>
      </c>
      <c r="T33" s="425" t="s">
        <v>318</v>
      </c>
      <c r="U33" s="425" t="s">
        <v>801</v>
      </c>
      <c r="AC33" s="425" t="s">
        <v>2</v>
      </c>
      <c r="AE33" s="668"/>
      <c r="AF33" s="668"/>
      <c r="AG33" s="668"/>
      <c r="AH33" s="668"/>
      <c r="AI33" s="668"/>
    </row>
    <row r="34" spans="4:35">
      <c r="D34" s="425" t="s">
        <v>76</v>
      </c>
      <c r="E34" s="425" t="s">
        <v>67</v>
      </c>
      <c r="F34" s="425" t="s">
        <v>240</v>
      </c>
      <c r="G34" s="425" t="s">
        <v>2590</v>
      </c>
      <c r="H34" s="425" t="s">
        <v>11</v>
      </c>
      <c r="I34" s="425" t="s">
        <v>2475</v>
      </c>
      <c r="J34" s="425" t="s">
        <v>6</v>
      </c>
      <c r="K34" s="425" t="s">
        <v>264</v>
      </c>
      <c r="L34" s="427" t="s">
        <v>268</v>
      </c>
      <c r="M34" s="1294" t="s">
        <v>2675</v>
      </c>
      <c r="N34" s="427" t="s">
        <v>269</v>
      </c>
      <c r="O34" s="426" t="s">
        <v>2675</v>
      </c>
      <c r="P34" s="425" t="s">
        <v>202</v>
      </c>
      <c r="S34" s="425" t="s">
        <v>328</v>
      </c>
      <c r="T34" s="425" t="s">
        <v>316</v>
      </c>
      <c r="U34" s="425" t="s">
        <v>802</v>
      </c>
      <c r="AC34" s="425" t="s">
        <v>2</v>
      </c>
      <c r="AE34" s="668"/>
      <c r="AF34" s="668"/>
      <c r="AG34" s="668"/>
      <c r="AH34" s="668"/>
      <c r="AI34" s="668"/>
    </row>
    <row r="35" spans="4:35">
      <c r="D35" s="425" t="s">
        <v>76</v>
      </c>
      <c r="E35" s="425" t="s">
        <v>67</v>
      </c>
      <c r="F35" s="425" t="s">
        <v>240</v>
      </c>
      <c r="G35" s="425" t="s">
        <v>2590</v>
      </c>
      <c r="H35" s="425" t="s">
        <v>11</v>
      </c>
      <c r="I35" s="425" t="s">
        <v>2475</v>
      </c>
      <c r="J35" s="425" t="s">
        <v>6</v>
      </c>
      <c r="K35" s="425" t="s">
        <v>264</v>
      </c>
      <c r="L35" s="427" t="s">
        <v>268</v>
      </c>
      <c r="M35" s="1294" t="s">
        <v>2675</v>
      </c>
      <c r="N35" s="427" t="s">
        <v>269</v>
      </c>
      <c r="O35" s="426" t="s">
        <v>2675</v>
      </c>
      <c r="P35" s="425" t="s">
        <v>202</v>
      </c>
      <c r="S35" s="425" t="s">
        <v>329</v>
      </c>
      <c r="T35" s="425" t="s">
        <v>330</v>
      </c>
      <c r="U35" s="425" t="s">
        <v>802</v>
      </c>
      <c r="AC35" s="425" t="s">
        <v>2</v>
      </c>
      <c r="AE35" s="668"/>
      <c r="AF35" s="668"/>
      <c r="AG35" s="668"/>
      <c r="AH35" s="668"/>
      <c r="AI35" s="668"/>
    </row>
    <row r="36" spans="4:35">
      <c r="D36" s="425" t="s">
        <v>76</v>
      </c>
      <c r="E36" s="425" t="s">
        <v>67</v>
      </c>
      <c r="F36" s="425" t="s">
        <v>240</v>
      </c>
      <c r="G36" s="425" t="s">
        <v>2590</v>
      </c>
      <c r="H36" s="425" t="s">
        <v>11</v>
      </c>
      <c r="I36" s="425" t="s">
        <v>2475</v>
      </c>
      <c r="J36" s="425" t="s">
        <v>6</v>
      </c>
      <c r="K36" s="425" t="s">
        <v>264</v>
      </c>
      <c r="L36" s="427" t="s">
        <v>268</v>
      </c>
      <c r="M36" s="1294" t="s">
        <v>2675</v>
      </c>
      <c r="N36" s="427" t="s">
        <v>269</v>
      </c>
      <c r="O36" s="426" t="s">
        <v>2675</v>
      </c>
      <c r="P36" s="425" t="s">
        <v>202</v>
      </c>
      <c r="S36" s="425" t="s">
        <v>331</v>
      </c>
      <c r="T36" s="425" t="s">
        <v>332</v>
      </c>
      <c r="U36" s="425" t="s">
        <v>802</v>
      </c>
      <c r="AC36" s="425" t="s">
        <v>2</v>
      </c>
      <c r="AE36" s="668"/>
      <c r="AF36" s="668"/>
      <c r="AG36" s="668"/>
      <c r="AH36" s="668"/>
      <c r="AI36" s="668"/>
    </row>
    <row r="37" spans="4:35">
      <c r="D37" s="425" t="s">
        <v>76</v>
      </c>
      <c r="E37" s="425" t="s">
        <v>67</v>
      </c>
      <c r="F37" s="425" t="s">
        <v>240</v>
      </c>
      <c r="G37" s="425" t="s">
        <v>2590</v>
      </c>
      <c r="H37" s="425" t="s">
        <v>11</v>
      </c>
      <c r="I37" s="425" t="s">
        <v>2475</v>
      </c>
      <c r="J37" s="425" t="s">
        <v>6</v>
      </c>
      <c r="K37" s="425" t="s">
        <v>264</v>
      </c>
      <c r="L37" s="427" t="s">
        <v>268</v>
      </c>
      <c r="M37" s="1294" t="s">
        <v>2675</v>
      </c>
      <c r="N37" s="427" t="s">
        <v>269</v>
      </c>
      <c r="O37" s="426" t="s">
        <v>2675</v>
      </c>
      <c r="P37" s="425" t="s">
        <v>202</v>
      </c>
      <c r="S37" s="425" t="s">
        <v>333</v>
      </c>
      <c r="T37" s="425" t="s">
        <v>330</v>
      </c>
      <c r="U37" s="425" t="s">
        <v>802</v>
      </c>
      <c r="AC37" s="425" t="s">
        <v>2</v>
      </c>
      <c r="AE37" s="668"/>
      <c r="AF37" s="668"/>
      <c r="AG37" s="668"/>
      <c r="AH37" s="668"/>
      <c r="AI37" s="668"/>
    </row>
    <row r="38" spans="4:35">
      <c r="D38" s="425" t="s">
        <v>76</v>
      </c>
      <c r="E38" s="425" t="s">
        <v>67</v>
      </c>
      <c r="F38" s="425" t="s">
        <v>240</v>
      </c>
      <c r="G38" s="425" t="s">
        <v>2590</v>
      </c>
      <c r="H38" s="425" t="s">
        <v>11</v>
      </c>
      <c r="I38" s="425" t="s">
        <v>2475</v>
      </c>
      <c r="J38" s="425" t="s">
        <v>6</v>
      </c>
      <c r="K38" s="425" t="s">
        <v>264</v>
      </c>
      <c r="L38" s="427" t="s">
        <v>268</v>
      </c>
      <c r="M38" s="1294" t="s">
        <v>2675</v>
      </c>
      <c r="N38" s="427" t="s">
        <v>269</v>
      </c>
      <c r="O38" s="426" t="s">
        <v>2675</v>
      </c>
      <c r="P38" s="425" t="s">
        <v>202</v>
      </c>
      <c r="S38" s="425" t="s">
        <v>334</v>
      </c>
      <c r="T38" s="425" t="s">
        <v>316</v>
      </c>
      <c r="U38" s="425" t="s">
        <v>802</v>
      </c>
      <c r="AC38" s="425" t="s">
        <v>2</v>
      </c>
      <c r="AE38" s="668"/>
      <c r="AF38" s="668"/>
      <c r="AG38" s="668"/>
      <c r="AH38" s="668"/>
      <c r="AI38" s="668"/>
    </row>
    <row r="39" spans="4:35">
      <c r="D39" s="425" t="s">
        <v>76</v>
      </c>
      <c r="E39" s="425" t="s">
        <v>67</v>
      </c>
      <c r="F39" s="425" t="s">
        <v>240</v>
      </c>
      <c r="G39" s="425" t="s">
        <v>2590</v>
      </c>
      <c r="H39" s="425" t="s">
        <v>11</v>
      </c>
      <c r="I39" s="425" t="s">
        <v>2475</v>
      </c>
      <c r="J39" s="425" t="s">
        <v>6</v>
      </c>
      <c r="K39" s="425" t="s">
        <v>264</v>
      </c>
      <c r="L39" s="427" t="s">
        <v>268</v>
      </c>
      <c r="M39" s="1294" t="s">
        <v>2675</v>
      </c>
      <c r="N39" s="427" t="s">
        <v>269</v>
      </c>
      <c r="O39" s="426" t="s">
        <v>2675</v>
      </c>
      <c r="P39" s="425" t="s">
        <v>202</v>
      </c>
      <c r="S39" s="425" t="s">
        <v>335</v>
      </c>
      <c r="T39" s="425" t="s">
        <v>336</v>
      </c>
      <c r="U39" s="425" t="s">
        <v>802</v>
      </c>
      <c r="AC39" s="425" t="s">
        <v>2</v>
      </c>
      <c r="AE39" s="668"/>
      <c r="AF39" s="668"/>
      <c r="AG39" s="668"/>
      <c r="AH39" s="668"/>
      <c r="AI39" s="668"/>
    </row>
    <row r="40" spans="4:35">
      <c r="D40" s="425" t="s">
        <v>76</v>
      </c>
      <c r="E40" s="425" t="s">
        <v>67</v>
      </c>
      <c r="F40" s="425" t="s">
        <v>240</v>
      </c>
      <c r="G40" s="425" t="s">
        <v>2590</v>
      </c>
      <c r="H40" s="425" t="s">
        <v>11</v>
      </c>
      <c r="I40" s="425" t="s">
        <v>2475</v>
      </c>
      <c r="J40" s="425" t="s">
        <v>6</v>
      </c>
      <c r="K40" s="425" t="s">
        <v>264</v>
      </c>
      <c r="L40" s="427" t="s">
        <v>268</v>
      </c>
      <c r="M40" s="1294" t="s">
        <v>2675</v>
      </c>
      <c r="N40" s="427" t="s">
        <v>269</v>
      </c>
      <c r="O40" s="426" t="s">
        <v>2675</v>
      </c>
      <c r="P40" s="425" t="s">
        <v>202</v>
      </c>
      <c r="S40" s="425" t="s">
        <v>337</v>
      </c>
      <c r="T40" s="425" t="s">
        <v>338</v>
      </c>
      <c r="U40" s="425" t="s">
        <v>802</v>
      </c>
      <c r="AC40" s="425" t="s">
        <v>2</v>
      </c>
      <c r="AE40" s="668"/>
      <c r="AF40" s="668"/>
      <c r="AG40" s="668"/>
      <c r="AH40" s="668"/>
      <c r="AI40" s="668"/>
    </row>
    <row r="41" spans="4:35">
      <c r="D41" s="425" t="s">
        <v>76</v>
      </c>
      <c r="E41" s="425" t="s">
        <v>67</v>
      </c>
      <c r="F41" s="425" t="s">
        <v>240</v>
      </c>
      <c r="G41" s="425" t="s">
        <v>2590</v>
      </c>
      <c r="H41" s="425" t="s">
        <v>11</v>
      </c>
      <c r="I41" s="425" t="s">
        <v>2475</v>
      </c>
      <c r="J41" s="425" t="s">
        <v>6</v>
      </c>
      <c r="K41" s="425" t="s">
        <v>264</v>
      </c>
      <c r="L41" s="427" t="s">
        <v>268</v>
      </c>
      <c r="M41" s="1294" t="s">
        <v>2675</v>
      </c>
      <c r="N41" s="427" t="s">
        <v>269</v>
      </c>
      <c r="O41" s="426" t="s">
        <v>2675</v>
      </c>
      <c r="P41" s="425" t="s">
        <v>202</v>
      </c>
      <c r="S41" s="425" t="s">
        <v>339</v>
      </c>
      <c r="T41" s="425" t="s">
        <v>316</v>
      </c>
      <c r="U41" s="425" t="s">
        <v>803</v>
      </c>
      <c r="AC41" s="425" t="s">
        <v>2</v>
      </c>
      <c r="AE41" s="668"/>
      <c r="AF41" s="668"/>
      <c r="AG41" s="668"/>
      <c r="AH41" s="668"/>
      <c r="AI41" s="668"/>
    </row>
    <row r="42" spans="4:35">
      <c r="D42" s="425" t="s">
        <v>76</v>
      </c>
      <c r="E42" s="425" t="s">
        <v>67</v>
      </c>
      <c r="F42" s="425" t="s">
        <v>240</v>
      </c>
      <c r="G42" s="425" t="s">
        <v>2590</v>
      </c>
      <c r="H42" s="425" t="s">
        <v>11</v>
      </c>
      <c r="I42" s="425" t="s">
        <v>2475</v>
      </c>
      <c r="J42" s="425" t="s">
        <v>6</v>
      </c>
      <c r="K42" s="425" t="s">
        <v>264</v>
      </c>
      <c r="L42" s="427" t="s">
        <v>268</v>
      </c>
      <c r="M42" s="1294" t="s">
        <v>2675</v>
      </c>
      <c r="N42" s="427" t="s">
        <v>269</v>
      </c>
      <c r="O42" s="426" t="s">
        <v>2675</v>
      </c>
      <c r="P42" s="425" t="s">
        <v>202</v>
      </c>
      <c r="S42" s="425" t="s">
        <v>340</v>
      </c>
      <c r="T42" s="425" t="s">
        <v>330</v>
      </c>
      <c r="U42" s="425" t="s">
        <v>803</v>
      </c>
      <c r="AC42" s="425" t="s">
        <v>2</v>
      </c>
      <c r="AE42" s="668"/>
      <c r="AF42" s="668"/>
      <c r="AG42" s="668"/>
      <c r="AH42" s="668"/>
      <c r="AI42" s="668"/>
    </row>
    <row r="43" spans="4:35">
      <c r="D43" s="425" t="s">
        <v>76</v>
      </c>
      <c r="E43" s="425" t="s">
        <v>67</v>
      </c>
      <c r="F43" s="425" t="s">
        <v>240</v>
      </c>
      <c r="G43" s="425" t="s">
        <v>2590</v>
      </c>
      <c r="H43" s="425" t="s">
        <v>11</v>
      </c>
      <c r="I43" s="425" t="s">
        <v>2475</v>
      </c>
      <c r="J43" s="425" t="s">
        <v>6</v>
      </c>
      <c r="K43" s="425" t="s">
        <v>264</v>
      </c>
      <c r="L43" s="427" t="s">
        <v>268</v>
      </c>
      <c r="M43" s="427" t="s">
        <v>99</v>
      </c>
      <c r="N43" s="427" t="s">
        <v>269</v>
      </c>
      <c r="O43" s="425" t="s">
        <v>2872</v>
      </c>
      <c r="P43" s="425" t="s">
        <v>202</v>
      </c>
      <c r="S43" s="425" t="s">
        <v>341</v>
      </c>
      <c r="T43" s="425" t="s">
        <v>332</v>
      </c>
      <c r="U43" s="425" t="s">
        <v>803</v>
      </c>
      <c r="AC43" s="425" t="s">
        <v>2</v>
      </c>
      <c r="AE43" s="668"/>
      <c r="AF43" s="668"/>
      <c r="AG43" s="668"/>
      <c r="AH43" s="668"/>
      <c r="AI43" s="668"/>
    </row>
    <row r="44" spans="4:35">
      <c r="D44" s="425" t="s">
        <v>76</v>
      </c>
      <c r="E44" s="425" t="s">
        <v>67</v>
      </c>
      <c r="F44" s="425" t="s">
        <v>240</v>
      </c>
      <c r="G44" s="425" t="s">
        <v>2590</v>
      </c>
      <c r="H44" s="425" t="s">
        <v>11</v>
      </c>
      <c r="I44" s="425" t="s">
        <v>2475</v>
      </c>
      <c r="J44" s="425" t="s">
        <v>6</v>
      </c>
      <c r="K44" s="425" t="s">
        <v>264</v>
      </c>
      <c r="L44" s="427" t="s">
        <v>268</v>
      </c>
      <c r="M44" s="427" t="s">
        <v>99</v>
      </c>
      <c r="N44" s="427" t="s">
        <v>269</v>
      </c>
      <c r="O44" s="425" t="s">
        <v>2872</v>
      </c>
      <c r="P44" s="425" t="s">
        <v>202</v>
      </c>
      <c r="S44" s="425" t="s">
        <v>342</v>
      </c>
      <c r="T44" s="425" t="s">
        <v>343</v>
      </c>
      <c r="U44" s="425" t="s">
        <v>803</v>
      </c>
      <c r="AC44" s="425" t="s">
        <v>2</v>
      </c>
      <c r="AE44" s="668"/>
      <c r="AF44" s="668"/>
      <c r="AG44" s="668"/>
      <c r="AH44" s="668"/>
      <c r="AI44" s="668"/>
    </row>
    <row r="45" spans="4:35">
      <c r="D45" s="425" t="s">
        <v>76</v>
      </c>
      <c r="E45" s="425" t="s">
        <v>67</v>
      </c>
      <c r="F45" s="425" t="s">
        <v>240</v>
      </c>
      <c r="G45" s="425" t="s">
        <v>2590</v>
      </c>
      <c r="H45" s="425" t="s">
        <v>11</v>
      </c>
      <c r="I45" s="425" t="s">
        <v>2475</v>
      </c>
      <c r="J45" s="425" t="s">
        <v>6</v>
      </c>
      <c r="K45" s="425" t="s">
        <v>264</v>
      </c>
      <c r="L45" s="427" t="s">
        <v>268</v>
      </c>
      <c r="M45" s="427" t="s">
        <v>99</v>
      </c>
      <c r="N45" s="427" t="s">
        <v>269</v>
      </c>
      <c r="O45" s="425" t="s">
        <v>2872</v>
      </c>
      <c r="P45" s="425" t="s">
        <v>202</v>
      </c>
      <c r="S45" s="425" t="s">
        <v>344</v>
      </c>
      <c r="T45" s="425" t="s">
        <v>345</v>
      </c>
      <c r="U45" s="425" t="s">
        <v>803</v>
      </c>
      <c r="AC45" s="425" t="s">
        <v>2</v>
      </c>
      <c r="AE45" s="668"/>
      <c r="AF45" s="668"/>
      <c r="AG45" s="668"/>
      <c r="AH45" s="668"/>
      <c r="AI45" s="668"/>
    </row>
    <row r="46" spans="4:35">
      <c r="D46" s="425" t="s">
        <v>76</v>
      </c>
      <c r="E46" s="425" t="s">
        <v>67</v>
      </c>
      <c r="F46" s="425" t="s">
        <v>240</v>
      </c>
      <c r="G46" s="425" t="s">
        <v>2590</v>
      </c>
      <c r="H46" s="425" t="s">
        <v>11</v>
      </c>
      <c r="I46" s="425" t="s">
        <v>2475</v>
      </c>
      <c r="J46" s="425" t="s">
        <v>6</v>
      </c>
      <c r="K46" s="425" t="s">
        <v>264</v>
      </c>
      <c r="L46" s="427" t="s">
        <v>268</v>
      </c>
      <c r="M46" s="427" t="s">
        <v>99</v>
      </c>
      <c r="N46" s="427" t="s">
        <v>269</v>
      </c>
      <c r="O46" s="425" t="s">
        <v>2872</v>
      </c>
      <c r="P46" s="425" t="s">
        <v>202</v>
      </c>
      <c r="S46" s="425" t="s">
        <v>346</v>
      </c>
      <c r="T46" s="425" t="s">
        <v>347</v>
      </c>
      <c r="U46" s="425" t="s">
        <v>803</v>
      </c>
      <c r="AC46" s="425" t="s">
        <v>2</v>
      </c>
      <c r="AE46" s="668"/>
      <c r="AF46" s="668"/>
      <c r="AG46" s="668"/>
      <c r="AH46" s="668"/>
      <c r="AI46" s="668"/>
    </row>
    <row r="47" spans="4:35">
      <c r="D47" s="425" t="s">
        <v>76</v>
      </c>
      <c r="E47" s="425" t="s">
        <v>67</v>
      </c>
      <c r="F47" s="425" t="s">
        <v>240</v>
      </c>
      <c r="G47" s="425" t="s">
        <v>2590</v>
      </c>
      <c r="H47" s="425" t="s">
        <v>11</v>
      </c>
      <c r="I47" s="425" t="s">
        <v>2475</v>
      </c>
      <c r="J47" s="425" t="s">
        <v>6</v>
      </c>
      <c r="K47" s="425" t="s">
        <v>264</v>
      </c>
      <c r="L47" s="427" t="s">
        <v>268</v>
      </c>
      <c r="M47" s="427" t="s">
        <v>99</v>
      </c>
      <c r="N47" s="427" t="s">
        <v>269</v>
      </c>
      <c r="O47" s="425" t="s">
        <v>2872</v>
      </c>
      <c r="P47" s="425" t="s">
        <v>202</v>
      </c>
      <c r="S47" s="425" t="s">
        <v>348</v>
      </c>
      <c r="T47" s="425" t="s">
        <v>349</v>
      </c>
      <c r="U47" s="425" t="s">
        <v>803</v>
      </c>
      <c r="AC47" s="425" t="s">
        <v>2</v>
      </c>
      <c r="AE47" s="668"/>
      <c r="AF47" s="668"/>
      <c r="AG47" s="668"/>
      <c r="AH47" s="668"/>
      <c r="AI47" s="668"/>
    </row>
    <row r="48" spans="4:35">
      <c r="D48" s="425" t="s">
        <v>76</v>
      </c>
      <c r="E48" s="425" t="s">
        <v>67</v>
      </c>
      <c r="F48" s="425" t="s">
        <v>240</v>
      </c>
      <c r="G48" s="425" t="s">
        <v>2590</v>
      </c>
      <c r="H48" s="425" t="s">
        <v>11</v>
      </c>
      <c r="I48" s="425" t="s">
        <v>2475</v>
      </c>
      <c r="J48" s="425" t="s">
        <v>6</v>
      </c>
      <c r="K48" s="425" t="s">
        <v>264</v>
      </c>
      <c r="L48" s="427" t="s">
        <v>268</v>
      </c>
      <c r="M48" s="427" t="s">
        <v>99</v>
      </c>
      <c r="N48" s="427" t="s">
        <v>269</v>
      </c>
      <c r="O48" s="425" t="s">
        <v>2872</v>
      </c>
      <c r="P48" s="425" t="s">
        <v>202</v>
      </c>
      <c r="S48" s="425" t="s">
        <v>350</v>
      </c>
      <c r="T48" s="425" t="s">
        <v>351</v>
      </c>
      <c r="U48" s="425" t="s">
        <v>803</v>
      </c>
      <c r="AC48" s="425" t="s">
        <v>2</v>
      </c>
      <c r="AE48" s="668"/>
      <c r="AF48" s="668"/>
      <c r="AG48" s="668"/>
      <c r="AH48" s="668"/>
      <c r="AI48" s="668"/>
    </row>
    <row r="49" spans="4:35">
      <c r="D49" s="425" t="s">
        <v>76</v>
      </c>
      <c r="E49" s="425" t="s">
        <v>67</v>
      </c>
      <c r="F49" s="425" t="s">
        <v>240</v>
      </c>
      <c r="G49" s="425" t="s">
        <v>2590</v>
      </c>
      <c r="H49" s="425" t="s">
        <v>11</v>
      </c>
      <c r="I49" s="425" t="s">
        <v>2475</v>
      </c>
      <c r="J49" s="425" t="s">
        <v>6</v>
      </c>
      <c r="K49" s="425" t="s">
        <v>264</v>
      </c>
      <c r="L49" s="427" t="s">
        <v>268</v>
      </c>
      <c r="M49" s="1294" t="s">
        <v>2675</v>
      </c>
      <c r="N49" s="427" t="s">
        <v>269</v>
      </c>
      <c r="O49" s="426" t="s">
        <v>2675</v>
      </c>
      <c r="P49" s="425" t="s">
        <v>202</v>
      </c>
      <c r="S49" s="425" t="s">
        <v>352</v>
      </c>
      <c r="T49" s="425" t="s">
        <v>330</v>
      </c>
      <c r="U49" s="425" t="s">
        <v>803</v>
      </c>
      <c r="AC49" s="425" t="s">
        <v>2</v>
      </c>
      <c r="AE49" s="668"/>
      <c r="AF49" s="668"/>
      <c r="AG49" s="668"/>
      <c r="AH49" s="668"/>
      <c r="AI49" s="668"/>
    </row>
    <row r="50" spans="4:35">
      <c r="D50" s="425" t="s">
        <v>76</v>
      </c>
      <c r="E50" s="425" t="s">
        <v>67</v>
      </c>
      <c r="F50" s="425" t="s">
        <v>240</v>
      </c>
      <c r="G50" s="425" t="s">
        <v>2590</v>
      </c>
      <c r="H50" s="425" t="s">
        <v>11</v>
      </c>
      <c r="I50" s="425" t="s">
        <v>2475</v>
      </c>
      <c r="J50" s="425" t="s">
        <v>6</v>
      </c>
      <c r="K50" s="425" t="s">
        <v>264</v>
      </c>
      <c r="L50" s="427" t="s">
        <v>268</v>
      </c>
      <c r="M50" s="1294" t="s">
        <v>2675</v>
      </c>
      <c r="N50" s="427" t="s">
        <v>269</v>
      </c>
      <c r="O50" s="426" t="s">
        <v>2675</v>
      </c>
      <c r="P50" s="425" t="s">
        <v>202</v>
      </c>
      <c r="S50" s="425" t="s">
        <v>353</v>
      </c>
      <c r="T50" s="425" t="s">
        <v>316</v>
      </c>
      <c r="U50" s="425" t="s">
        <v>803</v>
      </c>
      <c r="AC50" s="425" t="s">
        <v>2</v>
      </c>
      <c r="AE50" s="668"/>
      <c r="AF50" s="668"/>
      <c r="AG50" s="668"/>
      <c r="AH50" s="668"/>
      <c r="AI50" s="668"/>
    </row>
    <row r="51" spans="4:35">
      <c r="D51" s="425" t="s">
        <v>76</v>
      </c>
      <c r="E51" s="425" t="s">
        <v>67</v>
      </c>
      <c r="F51" s="425" t="s">
        <v>240</v>
      </c>
      <c r="G51" s="425" t="s">
        <v>2590</v>
      </c>
      <c r="H51" s="425" t="s">
        <v>11</v>
      </c>
      <c r="I51" s="425" t="s">
        <v>2475</v>
      </c>
      <c r="J51" s="425" t="s">
        <v>6</v>
      </c>
      <c r="K51" s="425" t="s">
        <v>264</v>
      </c>
      <c r="L51" s="427" t="s">
        <v>268</v>
      </c>
      <c r="M51" s="427" t="s">
        <v>99</v>
      </c>
      <c r="N51" s="427" t="s">
        <v>269</v>
      </c>
      <c r="O51" s="425" t="s">
        <v>2872</v>
      </c>
      <c r="P51" s="425" t="s">
        <v>202</v>
      </c>
      <c r="S51" s="425" t="s">
        <v>354</v>
      </c>
      <c r="T51" s="425" t="s">
        <v>355</v>
      </c>
      <c r="U51" s="425" t="s">
        <v>803</v>
      </c>
      <c r="AC51" s="425" t="s">
        <v>2</v>
      </c>
      <c r="AE51" s="668"/>
      <c r="AF51" s="668"/>
      <c r="AG51" s="668"/>
      <c r="AH51" s="668"/>
      <c r="AI51" s="668"/>
    </row>
    <row r="52" spans="4:35">
      <c r="D52" s="425" t="s">
        <v>76</v>
      </c>
      <c r="E52" s="425" t="s">
        <v>67</v>
      </c>
      <c r="F52" s="425" t="s">
        <v>240</v>
      </c>
      <c r="G52" s="425" t="s">
        <v>2590</v>
      </c>
      <c r="H52" s="425" t="s">
        <v>11</v>
      </c>
      <c r="I52" s="425" t="s">
        <v>2475</v>
      </c>
      <c r="J52" s="425" t="s">
        <v>6</v>
      </c>
      <c r="K52" s="425" t="s">
        <v>264</v>
      </c>
      <c r="L52" s="427" t="s">
        <v>268</v>
      </c>
      <c r="M52" s="427" t="s">
        <v>99</v>
      </c>
      <c r="N52" s="427" t="s">
        <v>269</v>
      </c>
      <c r="O52" s="425" t="s">
        <v>2872</v>
      </c>
      <c r="P52" s="425" t="s">
        <v>202</v>
      </c>
      <c r="S52" s="425" t="s">
        <v>356</v>
      </c>
      <c r="T52" s="425" t="s">
        <v>357</v>
      </c>
      <c r="U52" s="425" t="s">
        <v>803</v>
      </c>
      <c r="AC52" s="425" t="s">
        <v>2</v>
      </c>
      <c r="AE52" s="668"/>
      <c r="AF52" s="668"/>
      <c r="AG52" s="668"/>
      <c r="AH52" s="668"/>
      <c r="AI52" s="668"/>
    </row>
    <row r="53" spans="4:35">
      <c r="D53" s="425" t="s">
        <v>76</v>
      </c>
      <c r="E53" s="425" t="s">
        <v>67</v>
      </c>
      <c r="F53" s="425" t="s">
        <v>240</v>
      </c>
      <c r="G53" s="425" t="s">
        <v>2590</v>
      </c>
      <c r="H53" s="425" t="s">
        <v>11</v>
      </c>
      <c r="I53" s="425" t="s">
        <v>2475</v>
      </c>
      <c r="J53" s="425" t="s">
        <v>6</v>
      </c>
      <c r="K53" s="425" t="s">
        <v>264</v>
      </c>
      <c r="L53" s="427" t="s">
        <v>268</v>
      </c>
      <c r="M53" s="1294" t="s">
        <v>2675</v>
      </c>
      <c r="N53" s="427" t="s">
        <v>269</v>
      </c>
      <c r="O53" s="426" t="s">
        <v>2675</v>
      </c>
      <c r="P53" s="425" t="s">
        <v>202</v>
      </c>
      <c r="S53" s="425" t="s">
        <v>358</v>
      </c>
      <c r="T53" s="425" t="s">
        <v>359</v>
      </c>
      <c r="U53" s="425" t="s">
        <v>803</v>
      </c>
      <c r="AC53" s="425" t="s">
        <v>2</v>
      </c>
      <c r="AE53" s="668"/>
      <c r="AF53" s="668"/>
      <c r="AG53" s="668"/>
      <c r="AH53" s="668"/>
      <c r="AI53" s="668"/>
    </row>
    <row r="54" spans="4:35">
      <c r="D54" s="425" t="s">
        <v>76</v>
      </c>
      <c r="E54" s="425" t="s">
        <v>67</v>
      </c>
      <c r="F54" s="425" t="s">
        <v>240</v>
      </c>
      <c r="G54" s="425" t="s">
        <v>2590</v>
      </c>
      <c r="H54" s="425" t="s">
        <v>11</v>
      </c>
      <c r="I54" s="425" t="s">
        <v>2475</v>
      </c>
      <c r="J54" s="425" t="s">
        <v>6</v>
      </c>
      <c r="K54" s="425" t="s">
        <v>264</v>
      </c>
      <c r="L54" s="427" t="s">
        <v>268</v>
      </c>
      <c r="M54" s="1294" t="s">
        <v>2675</v>
      </c>
      <c r="N54" s="427" t="s">
        <v>269</v>
      </c>
      <c r="O54" s="426" t="s">
        <v>2675</v>
      </c>
      <c r="P54" s="425" t="s">
        <v>202</v>
      </c>
      <c r="S54" s="425" t="s">
        <v>360</v>
      </c>
      <c r="T54" s="425" t="s">
        <v>361</v>
      </c>
      <c r="U54" s="425" t="s">
        <v>803</v>
      </c>
      <c r="AC54" s="425" t="s">
        <v>2</v>
      </c>
      <c r="AE54" s="668"/>
      <c r="AF54" s="668"/>
      <c r="AG54" s="668"/>
      <c r="AH54" s="668"/>
      <c r="AI54" s="668"/>
    </row>
    <row r="55" spans="4:35">
      <c r="D55" s="425" t="s">
        <v>76</v>
      </c>
      <c r="E55" s="425" t="s">
        <v>67</v>
      </c>
      <c r="F55" s="425" t="s">
        <v>240</v>
      </c>
      <c r="G55" s="425" t="s">
        <v>2590</v>
      </c>
      <c r="H55" s="425" t="s">
        <v>11</v>
      </c>
      <c r="I55" s="425" t="s">
        <v>2475</v>
      </c>
      <c r="J55" s="425" t="s">
        <v>6</v>
      </c>
      <c r="K55" s="425" t="s">
        <v>264</v>
      </c>
      <c r="L55" s="427" t="s">
        <v>268</v>
      </c>
      <c r="M55" s="1294" t="s">
        <v>2675</v>
      </c>
      <c r="N55" s="427" t="s">
        <v>270</v>
      </c>
      <c r="O55" s="426" t="s">
        <v>2675</v>
      </c>
      <c r="P55" s="425" t="s">
        <v>202</v>
      </c>
      <c r="S55" s="425" t="s">
        <v>362</v>
      </c>
      <c r="T55" s="425" t="s">
        <v>316</v>
      </c>
      <c r="U55" s="425" t="s">
        <v>804</v>
      </c>
      <c r="AC55" s="425" t="s">
        <v>2</v>
      </c>
      <c r="AE55" s="668"/>
      <c r="AF55" s="668"/>
      <c r="AG55" s="668"/>
      <c r="AH55" s="668"/>
      <c r="AI55" s="668"/>
    </row>
    <row r="56" spans="4:35">
      <c r="D56" s="425" t="s">
        <v>76</v>
      </c>
      <c r="E56" s="425" t="s">
        <v>67</v>
      </c>
      <c r="F56" s="425" t="s">
        <v>240</v>
      </c>
      <c r="G56" s="425" t="s">
        <v>2590</v>
      </c>
      <c r="H56" s="425" t="s">
        <v>11</v>
      </c>
      <c r="I56" s="425" t="s">
        <v>2475</v>
      </c>
      <c r="J56" s="425" t="s">
        <v>6</v>
      </c>
      <c r="K56" s="425" t="s">
        <v>264</v>
      </c>
      <c r="L56" s="427" t="s">
        <v>268</v>
      </c>
      <c r="M56" s="1294" t="s">
        <v>2675</v>
      </c>
      <c r="N56" s="427" t="s">
        <v>270</v>
      </c>
      <c r="O56" s="426" t="s">
        <v>2675</v>
      </c>
      <c r="P56" s="425" t="s">
        <v>202</v>
      </c>
      <c r="S56" s="425" t="s">
        <v>363</v>
      </c>
      <c r="T56" s="425" t="s">
        <v>330</v>
      </c>
      <c r="U56" s="425" t="s">
        <v>804</v>
      </c>
      <c r="AC56" s="425" t="s">
        <v>2</v>
      </c>
      <c r="AE56" s="668"/>
      <c r="AF56" s="668"/>
      <c r="AG56" s="668"/>
      <c r="AH56" s="668"/>
      <c r="AI56" s="668"/>
    </row>
    <row r="57" spans="4:35">
      <c r="D57" s="425" t="s">
        <v>76</v>
      </c>
      <c r="E57" s="425" t="s">
        <v>67</v>
      </c>
      <c r="F57" s="425" t="s">
        <v>240</v>
      </c>
      <c r="G57" s="425" t="s">
        <v>2590</v>
      </c>
      <c r="H57" s="425" t="s">
        <v>11</v>
      </c>
      <c r="I57" s="425" t="s">
        <v>2475</v>
      </c>
      <c r="J57" s="425" t="s">
        <v>6</v>
      </c>
      <c r="K57" s="425" t="s">
        <v>264</v>
      </c>
      <c r="L57" s="427" t="s">
        <v>268</v>
      </c>
      <c r="M57" s="1294" t="s">
        <v>2675</v>
      </c>
      <c r="N57" s="427" t="s">
        <v>270</v>
      </c>
      <c r="O57" s="426" t="s">
        <v>2675</v>
      </c>
      <c r="P57" s="425" t="s">
        <v>202</v>
      </c>
      <c r="S57" s="425" t="s">
        <v>364</v>
      </c>
      <c r="T57" s="425" t="s">
        <v>332</v>
      </c>
      <c r="U57" s="425" t="s">
        <v>804</v>
      </c>
      <c r="AC57" s="425" t="s">
        <v>2</v>
      </c>
      <c r="AE57" s="668"/>
      <c r="AF57" s="668"/>
      <c r="AG57" s="668"/>
      <c r="AH57" s="668"/>
      <c r="AI57" s="668"/>
    </row>
    <row r="58" spans="4:35">
      <c r="D58" s="425" t="s">
        <v>76</v>
      </c>
      <c r="E58" s="425" t="s">
        <v>67</v>
      </c>
      <c r="F58" s="425" t="s">
        <v>240</v>
      </c>
      <c r="G58" s="425" t="s">
        <v>2590</v>
      </c>
      <c r="H58" s="425" t="s">
        <v>11</v>
      </c>
      <c r="I58" s="425" t="s">
        <v>2475</v>
      </c>
      <c r="J58" s="425" t="s">
        <v>6</v>
      </c>
      <c r="K58" s="425" t="s">
        <v>264</v>
      </c>
      <c r="L58" s="427" t="s">
        <v>268</v>
      </c>
      <c r="M58" s="1294" t="s">
        <v>2675</v>
      </c>
      <c r="N58" s="427" t="s">
        <v>270</v>
      </c>
      <c r="O58" s="426" t="s">
        <v>2675</v>
      </c>
      <c r="P58" s="425" t="s">
        <v>202</v>
      </c>
      <c r="S58" s="425" t="s">
        <v>365</v>
      </c>
      <c r="T58" s="425" t="s">
        <v>330</v>
      </c>
      <c r="U58" s="425" t="s">
        <v>804</v>
      </c>
      <c r="AC58" s="425" t="s">
        <v>2</v>
      </c>
      <c r="AE58" s="668"/>
      <c r="AF58" s="668"/>
      <c r="AG58" s="668"/>
      <c r="AH58" s="668"/>
      <c r="AI58" s="668"/>
    </row>
    <row r="59" spans="4:35">
      <c r="D59" s="425" t="s">
        <v>76</v>
      </c>
      <c r="E59" s="425" t="s">
        <v>67</v>
      </c>
      <c r="F59" s="425" t="s">
        <v>240</v>
      </c>
      <c r="G59" s="425" t="s">
        <v>2590</v>
      </c>
      <c r="H59" s="425" t="s">
        <v>11</v>
      </c>
      <c r="I59" s="425" t="s">
        <v>2475</v>
      </c>
      <c r="J59" s="425" t="s">
        <v>6</v>
      </c>
      <c r="K59" s="425" t="s">
        <v>264</v>
      </c>
      <c r="L59" s="427" t="s">
        <v>268</v>
      </c>
      <c r="M59" s="1294" t="s">
        <v>2675</v>
      </c>
      <c r="N59" s="427" t="s">
        <v>270</v>
      </c>
      <c r="O59" s="426" t="s">
        <v>2675</v>
      </c>
      <c r="P59" s="425" t="s">
        <v>202</v>
      </c>
      <c r="S59" s="425" t="s">
        <v>366</v>
      </c>
      <c r="T59" s="425" t="s">
        <v>316</v>
      </c>
      <c r="U59" s="425" t="s">
        <v>804</v>
      </c>
      <c r="AC59" s="425" t="s">
        <v>2</v>
      </c>
      <c r="AE59" s="668"/>
      <c r="AF59" s="668"/>
      <c r="AG59" s="668"/>
      <c r="AH59" s="668"/>
      <c r="AI59" s="668"/>
    </row>
    <row r="60" spans="4:35">
      <c r="D60" s="425" t="s">
        <v>76</v>
      </c>
      <c r="E60" s="425" t="s">
        <v>67</v>
      </c>
      <c r="F60" s="425" t="s">
        <v>240</v>
      </c>
      <c r="G60" s="425" t="s">
        <v>2590</v>
      </c>
      <c r="H60" s="425" t="s">
        <v>11</v>
      </c>
      <c r="I60" s="425" t="s">
        <v>2475</v>
      </c>
      <c r="J60" s="425" t="s">
        <v>6</v>
      </c>
      <c r="K60" s="425" t="s">
        <v>264</v>
      </c>
      <c r="L60" s="427" t="s">
        <v>268</v>
      </c>
      <c r="M60" s="1294" t="s">
        <v>2675</v>
      </c>
      <c r="N60" s="427" t="s">
        <v>270</v>
      </c>
      <c r="O60" s="426" t="s">
        <v>2675</v>
      </c>
      <c r="P60" s="425" t="s">
        <v>202</v>
      </c>
      <c r="S60" s="425" t="s">
        <v>367</v>
      </c>
      <c r="T60" s="425" t="s">
        <v>368</v>
      </c>
      <c r="U60" s="425" t="s">
        <v>804</v>
      </c>
      <c r="AC60" s="425" t="s">
        <v>2</v>
      </c>
      <c r="AE60" s="668"/>
      <c r="AF60" s="668"/>
      <c r="AG60" s="668"/>
      <c r="AH60" s="668"/>
      <c r="AI60" s="668"/>
    </row>
    <row r="61" spans="4:35">
      <c r="D61" s="425" t="s">
        <v>76</v>
      </c>
      <c r="E61" s="425" t="s">
        <v>67</v>
      </c>
      <c r="F61" s="425" t="s">
        <v>240</v>
      </c>
      <c r="G61" s="425" t="s">
        <v>2590</v>
      </c>
      <c r="H61" s="425" t="s">
        <v>11</v>
      </c>
      <c r="I61" s="425" t="s">
        <v>2475</v>
      </c>
      <c r="J61" s="425" t="s">
        <v>6</v>
      </c>
      <c r="K61" s="425" t="s">
        <v>264</v>
      </c>
      <c r="L61" s="427" t="s">
        <v>268</v>
      </c>
      <c r="M61" s="427" t="s">
        <v>99</v>
      </c>
      <c r="N61" s="427" t="s">
        <v>270</v>
      </c>
      <c r="O61" s="425" t="s">
        <v>2872</v>
      </c>
      <c r="P61" s="425" t="s">
        <v>202</v>
      </c>
      <c r="S61" s="425" t="s">
        <v>369</v>
      </c>
      <c r="T61" s="425" t="s">
        <v>370</v>
      </c>
      <c r="U61" s="425" t="s">
        <v>804</v>
      </c>
      <c r="AC61" s="425" t="s">
        <v>2</v>
      </c>
      <c r="AE61" s="668"/>
      <c r="AF61" s="668"/>
      <c r="AG61" s="668"/>
      <c r="AH61" s="668"/>
      <c r="AI61" s="668"/>
    </row>
    <row r="62" spans="4:35">
      <c r="D62" s="425" t="s">
        <v>76</v>
      </c>
      <c r="E62" s="425" t="s">
        <v>67</v>
      </c>
      <c r="F62" s="425" t="s">
        <v>240</v>
      </c>
      <c r="G62" s="425" t="s">
        <v>2590</v>
      </c>
      <c r="H62" s="425" t="s">
        <v>11</v>
      </c>
      <c r="I62" s="425" t="s">
        <v>2475</v>
      </c>
      <c r="J62" s="425" t="s">
        <v>6</v>
      </c>
      <c r="K62" s="425" t="s">
        <v>264</v>
      </c>
      <c r="L62" s="427" t="s">
        <v>268</v>
      </c>
      <c r="M62" s="1294" t="s">
        <v>2675</v>
      </c>
      <c r="N62" s="427" t="s">
        <v>270</v>
      </c>
      <c r="O62" s="426" t="s">
        <v>2675</v>
      </c>
      <c r="P62" s="425" t="s">
        <v>202</v>
      </c>
      <c r="S62" s="425" t="s">
        <v>371</v>
      </c>
      <c r="T62" s="425" t="s">
        <v>372</v>
      </c>
      <c r="U62" s="425" t="s">
        <v>804</v>
      </c>
      <c r="AC62" s="425" t="s">
        <v>2</v>
      </c>
      <c r="AE62" s="668"/>
      <c r="AF62" s="668"/>
      <c r="AG62" s="668"/>
      <c r="AH62" s="668"/>
      <c r="AI62" s="668"/>
    </row>
    <row r="63" spans="4:35">
      <c r="D63" s="425" t="s">
        <v>76</v>
      </c>
      <c r="E63" s="425" t="s">
        <v>67</v>
      </c>
      <c r="F63" s="425" t="s">
        <v>240</v>
      </c>
      <c r="G63" s="425" t="s">
        <v>2590</v>
      </c>
      <c r="H63" s="425" t="s">
        <v>11</v>
      </c>
      <c r="I63" s="425" t="s">
        <v>2475</v>
      </c>
      <c r="J63" s="425" t="s">
        <v>6</v>
      </c>
      <c r="K63" s="425" t="s">
        <v>264</v>
      </c>
      <c r="L63" s="427" t="s">
        <v>268</v>
      </c>
      <c r="M63" s="1294" t="s">
        <v>2675</v>
      </c>
      <c r="N63" s="427" t="s">
        <v>270</v>
      </c>
      <c r="O63" s="426" t="s">
        <v>2675</v>
      </c>
      <c r="P63" s="425" t="s">
        <v>202</v>
      </c>
      <c r="S63" s="425" t="s">
        <v>373</v>
      </c>
      <c r="T63" s="425" t="s">
        <v>316</v>
      </c>
      <c r="U63" s="425" t="s">
        <v>800</v>
      </c>
      <c r="AC63" s="425" t="s">
        <v>2</v>
      </c>
      <c r="AE63" s="668"/>
      <c r="AF63" s="668"/>
      <c r="AG63" s="668"/>
      <c r="AH63" s="668"/>
      <c r="AI63" s="668"/>
    </row>
    <row r="64" spans="4:35">
      <c r="D64" s="425" t="s">
        <v>76</v>
      </c>
      <c r="E64" s="425" t="s">
        <v>67</v>
      </c>
      <c r="F64" s="425" t="s">
        <v>240</v>
      </c>
      <c r="G64" s="425" t="s">
        <v>2590</v>
      </c>
      <c r="H64" s="425" t="s">
        <v>11</v>
      </c>
      <c r="I64" s="425" t="s">
        <v>2475</v>
      </c>
      <c r="J64" s="425" t="s">
        <v>6</v>
      </c>
      <c r="K64" s="425" t="s">
        <v>264</v>
      </c>
      <c r="L64" s="427" t="s">
        <v>268</v>
      </c>
      <c r="M64" s="1294" t="s">
        <v>2675</v>
      </c>
      <c r="N64" s="427" t="s">
        <v>270</v>
      </c>
      <c r="O64" s="426" t="s">
        <v>2675</v>
      </c>
      <c r="P64" s="425" t="s">
        <v>202</v>
      </c>
      <c r="S64" s="425" t="s">
        <v>374</v>
      </c>
      <c r="T64" s="425" t="s">
        <v>330</v>
      </c>
      <c r="U64" s="425" t="s">
        <v>800</v>
      </c>
      <c r="AC64" s="425" t="s">
        <v>2</v>
      </c>
      <c r="AE64" s="668"/>
      <c r="AF64" s="668"/>
      <c r="AG64" s="668"/>
      <c r="AH64" s="668"/>
      <c r="AI64" s="668"/>
    </row>
    <row r="65" spans="4:35">
      <c r="D65" s="425" t="s">
        <v>76</v>
      </c>
      <c r="E65" s="425" t="s">
        <v>67</v>
      </c>
      <c r="F65" s="425" t="s">
        <v>240</v>
      </c>
      <c r="G65" s="425" t="s">
        <v>2590</v>
      </c>
      <c r="H65" s="425" t="s">
        <v>11</v>
      </c>
      <c r="I65" s="425" t="s">
        <v>2475</v>
      </c>
      <c r="J65" s="425" t="s">
        <v>6</v>
      </c>
      <c r="K65" s="425" t="s">
        <v>264</v>
      </c>
      <c r="L65" s="427" t="s">
        <v>268</v>
      </c>
      <c r="M65" s="1294" t="s">
        <v>2675</v>
      </c>
      <c r="N65" s="427" t="s">
        <v>270</v>
      </c>
      <c r="O65" s="426" t="s">
        <v>2675</v>
      </c>
      <c r="P65" s="425" t="s">
        <v>202</v>
      </c>
      <c r="S65" s="425" t="s">
        <v>375</v>
      </c>
      <c r="T65" s="425" t="s">
        <v>332</v>
      </c>
      <c r="U65" s="425" t="s">
        <v>800</v>
      </c>
      <c r="AC65" s="425" t="s">
        <v>2</v>
      </c>
      <c r="AE65" s="668"/>
      <c r="AF65" s="668"/>
      <c r="AG65" s="668"/>
      <c r="AH65" s="668"/>
      <c r="AI65" s="668"/>
    </row>
    <row r="66" spans="4:35">
      <c r="D66" s="425" t="s">
        <v>76</v>
      </c>
      <c r="E66" s="425" t="s">
        <v>67</v>
      </c>
      <c r="F66" s="425" t="s">
        <v>240</v>
      </c>
      <c r="G66" s="425" t="s">
        <v>2590</v>
      </c>
      <c r="H66" s="425" t="s">
        <v>11</v>
      </c>
      <c r="I66" s="425" t="s">
        <v>2475</v>
      </c>
      <c r="J66" s="425" t="s">
        <v>6</v>
      </c>
      <c r="K66" s="425" t="s">
        <v>264</v>
      </c>
      <c r="L66" s="427" t="s">
        <v>268</v>
      </c>
      <c r="M66" s="1294" t="s">
        <v>2675</v>
      </c>
      <c r="N66" s="427" t="s">
        <v>270</v>
      </c>
      <c r="O66" s="426" t="s">
        <v>2675</v>
      </c>
      <c r="P66" s="425" t="s">
        <v>202</v>
      </c>
      <c r="S66" s="425" t="s">
        <v>376</v>
      </c>
      <c r="T66" s="425" t="s">
        <v>330</v>
      </c>
      <c r="U66" s="425" t="s">
        <v>800</v>
      </c>
      <c r="AC66" s="425" t="s">
        <v>2</v>
      </c>
      <c r="AE66" s="668"/>
      <c r="AF66" s="668"/>
      <c r="AG66" s="668"/>
      <c r="AH66" s="668"/>
      <c r="AI66" s="668"/>
    </row>
    <row r="67" spans="4:35">
      <c r="D67" s="425" t="s">
        <v>76</v>
      </c>
      <c r="E67" s="425" t="s">
        <v>67</v>
      </c>
      <c r="F67" s="425" t="s">
        <v>240</v>
      </c>
      <c r="G67" s="425" t="s">
        <v>2590</v>
      </c>
      <c r="H67" s="425" t="s">
        <v>11</v>
      </c>
      <c r="I67" s="425" t="s">
        <v>2475</v>
      </c>
      <c r="J67" s="425" t="s">
        <v>6</v>
      </c>
      <c r="K67" s="425" t="s">
        <v>264</v>
      </c>
      <c r="L67" s="427" t="s">
        <v>268</v>
      </c>
      <c r="M67" s="1294" t="s">
        <v>2675</v>
      </c>
      <c r="N67" s="427" t="s">
        <v>270</v>
      </c>
      <c r="O67" s="426" t="s">
        <v>2675</v>
      </c>
      <c r="P67" s="425" t="s">
        <v>202</v>
      </c>
      <c r="S67" s="425" t="s">
        <v>377</v>
      </c>
      <c r="T67" s="425" t="s">
        <v>316</v>
      </c>
      <c r="U67" s="425" t="s">
        <v>800</v>
      </c>
      <c r="AC67" s="425" t="s">
        <v>2</v>
      </c>
      <c r="AE67" s="668"/>
      <c r="AF67" s="668"/>
      <c r="AG67" s="668"/>
      <c r="AH67" s="668"/>
      <c r="AI67" s="668"/>
    </row>
    <row r="68" spans="4:35">
      <c r="D68" s="425" t="s">
        <v>76</v>
      </c>
      <c r="E68" s="425" t="s">
        <v>67</v>
      </c>
      <c r="F68" s="425" t="s">
        <v>240</v>
      </c>
      <c r="G68" s="425" t="s">
        <v>2590</v>
      </c>
      <c r="H68" s="425" t="s">
        <v>11</v>
      </c>
      <c r="I68" s="425" t="s">
        <v>2475</v>
      </c>
      <c r="J68" s="425" t="s">
        <v>6</v>
      </c>
      <c r="K68" s="425" t="s">
        <v>264</v>
      </c>
      <c r="L68" s="427" t="s">
        <v>268</v>
      </c>
      <c r="M68" s="1294" t="s">
        <v>2675</v>
      </c>
      <c r="N68" s="427" t="s">
        <v>270</v>
      </c>
      <c r="O68" s="426" t="s">
        <v>2675</v>
      </c>
      <c r="P68" s="425" t="s">
        <v>202</v>
      </c>
      <c r="S68" s="425" t="s">
        <v>378</v>
      </c>
      <c r="T68" s="425" t="s">
        <v>379</v>
      </c>
      <c r="U68" s="425" t="s">
        <v>800</v>
      </c>
      <c r="AC68" s="425" t="s">
        <v>2</v>
      </c>
      <c r="AE68" s="668"/>
      <c r="AF68" s="668"/>
      <c r="AG68" s="668"/>
      <c r="AH68" s="668"/>
      <c r="AI68" s="668"/>
    </row>
    <row r="69" spans="4:35">
      <c r="D69" s="425" t="s">
        <v>76</v>
      </c>
      <c r="E69" s="425" t="s">
        <v>67</v>
      </c>
      <c r="F69" s="425" t="s">
        <v>240</v>
      </c>
      <c r="G69" s="425" t="s">
        <v>2590</v>
      </c>
      <c r="H69" s="425" t="s">
        <v>11</v>
      </c>
      <c r="I69" s="425" t="s">
        <v>2475</v>
      </c>
      <c r="J69" s="425" t="s">
        <v>6</v>
      </c>
      <c r="K69" s="425" t="s">
        <v>264</v>
      </c>
      <c r="L69" s="427" t="s">
        <v>268</v>
      </c>
      <c r="M69" s="1294" t="s">
        <v>2675</v>
      </c>
      <c r="N69" s="427" t="s">
        <v>270</v>
      </c>
      <c r="O69" s="426" t="s">
        <v>2675</v>
      </c>
      <c r="P69" s="425" t="s">
        <v>202</v>
      </c>
      <c r="S69" s="425" t="s">
        <v>380</v>
      </c>
      <c r="T69" s="425" t="s">
        <v>381</v>
      </c>
      <c r="U69" s="425" t="s">
        <v>800</v>
      </c>
      <c r="AC69" s="425" t="s">
        <v>2</v>
      </c>
      <c r="AE69" s="668"/>
      <c r="AF69" s="668"/>
      <c r="AG69" s="668"/>
      <c r="AH69" s="668"/>
      <c r="AI69" s="668"/>
    </row>
    <row r="70" spans="4:35">
      <c r="D70" s="425" t="s">
        <v>76</v>
      </c>
      <c r="E70" s="425" t="s">
        <v>67</v>
      </c>
      <c r="F70" s="425" t="s">
        <v>240</v>
      </c>
      <c r="G70" s="425" t="s">
        <v>2590</v>
      </c>
      <c r="H70" s="425" t="s">
        <v>11</v>
      </c>
      <c r="I70" s="425" t="s">
        <v>2475</v>
      </c>
      <c r="J70" s="425" t="s">
        <v>6</v>
      </c>
      <c r="K70" s="425" t="s">
        <v>264</v>
      </c>
      <c r="L70" s="427" t="s">
        <v>268</v>
      </c>
      <c r="M70" s="1294" t="s">
        <v>2675</v>
      </c>
      <c r="N70" s="427" t="s">
        <v>270</v>
      </c>
      <c r="O70" s="426" t="s">
        <v>2675</v>
      </c>
      <c r="P70" s="425" t="s">
        <v>202</v>
      </c>
      <c r="S70" s="425" t="s">
        <v>382</v>
      </c>
      <c r="T70" s="425" t="s">
        <v>316</v>
      </c>
      <c r="U70" s="425" t="s">
        <v>805</v>
      </c>
      <c r="AC70" s="425" t="s">
        <v>2</v>
      </c>
      <c r="AE70" s="668"/>
      <c r="AF70" s="668"/>
      <c r="AG70" s="668"/>
      <c r="AH70" s="668"/>
      <c r="AI70" s="668"/>
    </row>
    <row r="71" spans="4:35">
      <c r="D71" s="425" t="s">
        <v>76</v>
      </c>
      <c r="E71" s="425" t="s">
        <v>67</v>
      </c>
      <c r="F71" s="425" t="s">
        <v>240</v>
      </c>
      <c r="G71" s="425" t="s">
        <v>2590</v>
      </c>
      <c r="H71" s="425" t="s">
        <v>11</v>
      </c>
      <c r="I71" s="425" t="s">
        <v>2475</v>
      </c>
      <c r="J71" s="425" t="s">
        <v>6</v>
      </c>
      <c r="K71" s="425" t="s">
        <v>264</v>
      </c>
      <c r="L71" s="427" t="s">
        <v>268</v>
      </c>
      <c r="M71" s="427" t="s">
        <v>99</v>
      </c>
      <c r="N71" s="427" t="s">
        <v>270</v>
      </c>
      <c r="O71" s="425" t="s">
        <v>2872</v>
      </c>
      <c r="P71" s="425" t="s">
        <v>202</v>
      </c>
      <c r="S71" s="425" t="s">
        <v>383</v>
      </c>
      <c r="T71" s="425" t="s">
        <v>384</v>
      </c>
      <c r="U71" s="425" t="s">
        <v>805</v>
      </c>
      <c r="AC71" s="425" t="s">
        <v>2</v>
      </c>
      <c r="AE71" s="668"/>
      <c r="AF71" s="668"/>
      <c r="AG71" s="668"/>
      <c r="AH71" s="668"/>
      <c r="AI71" s="668"/>
    </row>
    <row r="72" spans="4:35">
      <c r="D72" s="425" t="s">
        <v>76</v>
      </c>
      <c r="E72" s="425" t="s">
        <v>67</v>
      </c>
      <c r="F72" s="425" t="s">
        <v>240</v>
      </c>
      <c r="G72" s="425" t="s">
        <v>2590</v>
      </c>
      <c r="H72" s="425" t="s">
        <v>11</v>
      </c>
      <c r="I72" s="425" t="s">
        <v>2475</v>
      </c>
      <c r="J72" s="425" t="s">
        <v>6</v>
      </c>
      <c r="K72" s="425" t="s">
        <v>264</v>
      </c>
      <c r="L72" s="427" t="s">
        <v>268</v>
      </c>
      <c r="M72" s="427" t="s">
        <v>99</v>
      </c>
      <c r="N72" s="427" t="s">
        <v>270</v>
      </c>
      <c r="O72" s="425" t="s">
        <v>2872</v>
      </c>
      <c r="P72" s="425" t="s">
        <v>202</v>
      </c>
      <c r="S72" s="425" t="s">
        <v>385</v>
      </c>
      <c r="T72" s="425" t="s">
        <v>386</v>
      </c>
      <c r="U72" s="425" t="s">
        <v>805</v>
      </c>
      <c r="AC72" s="425" t="s">
        <v>2</v>
      </c>
      <c r="AE72" s="668"/>
      <c r="AF72" s="668"/>
      <c r="AG72" s="668"/>
      <c r="AH72" s="668"/>
      <c r="AI72" s="668"/>
    </row>
    <row r="73" spans="4:35">
      <c r="D73" s="425" t="s">
        <v>76</v>
      </c>
      <c r="E73" s="425" t="s">
        <v>67</v>
      </c>
      <c r="F73" s="425" t="s">
        <v>240</v>
      </c>
      <c r="G73" s="425" t="s">
        <v>2590</v>
      </c>
      <c r="H73" s="425" t="s">
        <v>11</v>
      </c>
      <c r="I73" s="425" t="s">
        <v>2475</v>
      </c>
      <c r="J73" s="425" t="s">
        <v>6</v>
      </c>
      <c r="K73" s="425" t="s">
        <v>264</v>
      </c>
      <c r="L73" s="427" t="s">
        <v>268</v>
      </c>
      <c r="M73" s="1294" t="s">
        <v>2675</v>
      </c>
      <c r="N73" s="427" t="s">
        <v>270</v>
      </c>
      <c r="O73" s="426" t="s">
        <v>2675</v>
      </c>
      <c r="P73" s="425" t="s">
        <v>202</v>
      </c>
      <c r="S73" s="425" t="s">
        <v>387</v>
      </c>
      <c r="T73" s="425" t="s">
        <v>330</v>
      </c>
      <c r="U73" s="425" t="s">
        <v>805</v>
      </c>
      <c r="AC73" s="425" t="s">
        <v>2</v>
      </c>
      <c r="AE73" s="668"/>
      <c r="AF73" s="668"/>
      <c r="AG73" s="668"/>
      <c r="AH73" s="668"/>
      <c r="AI73" s="668"/>
    </row>
    <row r="74" spans="4:35">
      <c r="D74" s="425" t="s">
        <v>76</v>
      </c>
      <c r="E74" s="425" t="s">
        <v>67</v>
      </c>
      <c r="F74" s="425" t="s">
        <v>240</v>
      </c>
      <c r="G74" s="425" t="s">
        <v>2590</v>
      </c>
      <c r="H74" s="425" t="s">
        <v>11</v>
      </c>
      <c r="I74" s="425" t="s">
        <v>2475</v>
      </c>
      <c r="J74" s="425" t="s">
        <v>6</v>
      </c>
      <c r="K74" s="425" t="s">
        <v>264</v>
      </c>
      <c r="L74" s="427" t="s">
        <v>268</v>
      </c>
      <c r="M74" s="1294" t="s">
        <v>2675</v>
      </c>
      <c r="N74" s="427" t="s">
        <v>270</v>
      </c>
      <c r="O74" s="426" t="s">
        <v>2675</v>
      </c>
      <c r="P74" s="425" t="s">
        <v>202</v>
      </c>
      <c r="S74" s="425" t="s">
        <v>388</v>
      </c>
      <c r="T74" s="425" t="s">
        <v>389</v>
      </c>
      <c r="U74" s="425" t="s">
        <v>805</v>
      </c>
      <c r="AC74" s="425" t="s">
        <v>2</v>
      </c>
      <c r="AE74" s="668"/>
      <c r="AF74" s="668"/>
      <c r="AG74" s="668"/>
      <c r="AH74" s="668"/>
      <c r="AI74" s="668"/>
    </row>
    <row r="75" spans="4:35">
      <c r="D75" s="425" t="s">
        <v>76</v>
      </c>
      <c r="E75" s="425" t="s">
        <v>67</v>
      </c>
      <c r="F75" s="425" t="s">
        <v>240</v>
      </c>
      <c r="G75" s="425" t="s">
        <v>2590</v>
      </c>
      <c r="H75" s="425" t="s">
        <v>11</v>
      </c>
      <c r="I75" s="425" t="s">
        <v>2475</v>
      </c>
      <c r="J75" s="425" t="s">
        <v>6</v>
      </c>
      <c r="K75" s="425" t="s">
        <v>264</v>
      </c>
      <c r="L75" s="427" t="s">
        <v>268</v>
      </c>
      <c r="M75" s="1294" t="s">
        <v>2675</v>
      </c>
      <c r="N75" s="427" t="s">
        <v>271</v>
      </c>
      <c r="O75" s="426" t="s">
        <v>2675</v>
      </c>
      <c r="P75" s="425" t="s">
        <v>202</v>
      </c>
      <c r="S75" s="425" t="s">
        <v>390</v>
      </c>
      <c r="T75" s="425" t="s">
        <v>316</v>
      </c>
      <c r="U75" s="425" t="s">
        <v>806</v>
      </c>
      <c r="AC75" s="425" t="s">
        <v>2</v>
      </c>
      <c r="AE75" s="668"/>
      <c r="AF75" s="668"/>
      <c r="AG75" s="668"/>
      <c r="AH75" s="668"/>
      <c r="AI75" s="668"/>
    </row>
    <row r="76" spans="4:35">
      <c r="D76" s="425" t="s">
        <v>76</v>
      </c>
      <c r="E76" s="425" t="s">
        <v>67</v>
      </c>
      <c r="F76" s="425" t="s">
        <v>240</v>
      </c>
      <c r="G76" s="425" t="s">
        <v>2590</v>
      </c>
      <c r="H76" s="425" t="s">
        <v>11</v>
      </c>
      <c r="I76" s="425" t="s">
        <v>2475</v>
      </c>
      <c r="J76" s="425" t="s">
        <v>6</v>
      </c>
      <c r="K76" s="425" t="s">
        <v>264</v>
      </c>
      <c r="L76" s="427" t="s">
        <v>268</v>
      </c>
      <c r="M76" s="1294" t="s">
        <v>2675</v>
      </c>
      <c r="N76" s="427" t="s">
        <v>271</v>
      </c>
      <c r="O76" s="426" t="s">
        <v>2675</v>
      </c>
      <c r="P76" s="425" t="s">
        <v>202</v>
      </c>
      <c r="S76" s="425" t="s">
        <v>391</v>
      </c>
      <c r="T76" s="425" t="s">
        <v>330</v>
      </c>
      <c r="U76" s="425" t="s">
        <v>806</v>
      </c>
      <c r="AC76" s="425" t="s">
        <v>2</v>
      </c>
      <c r="AE76" s="668"/>
      <c r="AF76" s="668"/>
      <c r="AG76" s="668"/>
      <c r="AH76" s="668"/>
      <c r="AI76" s="668"/>
    </row>
    <row r="77" spans="4:35">
      <c r="D77" s="425" t="s">
        <v>76</v>
      </c>
      <c r="E77" s="425" t="s">
        <v>67</v>
      </c>
      <c r="F77" s="425" t="s">
        <v>240</v>
      </c>
      <c r="G77" s="425" t="s">
        <v>2590</v>
      </c>
      <c r="H77" s="425" t="s">
        <v>11</v>
      </c>
      <c r="I77" s="425" t="s">
        <v>2475</v>
      </c>
      <c r="J77" s="425" t="s">
        <v>6</v>
      </c>
      <c r="K77" s="425" t="s">
        <v>264</v>
      </c>
      <c r="L77" s="427" t="s">
        <v>268</v>
      </c>
      <c r="M77" s="1294" t="s">
        <v>2675</v>
      </c>
      <c r="N77" s="427" t="s">
        <v>271</v>
      </c>
      <c r="O77" s="426" t="s">
        <v>2675</v>
      </c>
      <c r="P77" s="425" t="s">
        <v>202</v>
      </c>
      <c r="S77" s="425" t="s">
        <v>392</v>
      </c>
      <c r="T77" s="425" t="s">
        <v>332</v>
      </c>
      <c r="U77" s="425" t="s">
        <v>806</v>
      </c>
      <c r="AC77" s="425" t="s">
        <v>2</v>
      </c>
      <c r="AE77" s="668"/>
      <c r="AF77" s="668"/>
      <c r="AG77" s="668"/>
      <c r="AH77" s="668"/>
      <c r="AI77" s="668"/>
    </row>
    <row r="78" spans="4:35">
      <c r="D78" s="425" t="s">
        <v>76</v>
      </c>
      <c r="E78" s="425" t="s">
        <v>67</v>
      </c>
      <c r="F78" s="425" t="s">
        <v>240</v>
      </c>
      <c r="G78" s="425" t="s">
        <v>2590</v>
      </c>
      <c r="H78" s="425" t="s">
        <v>11</v>
      </c>
      <c r="I78" s="425" t="s">
        <v>2475</v>
      </c>
      <c r="J78" s="425" t="s">
        <v>6</v>
      </c>
      <c r="K78" s="425" t="s">
        <v>264</v>
      </c>
      <c r="L78" s="427" t="s">
        <v>268</v>
      </c>
      <c r="M78" s="1294" t="s">
        <v>2675</v>
      </c>
      <c r="N78" s="427" t="s">
        <v>271</v>
      </c>
      <c r="O78" s="426" t="s">
        <v>2675</v>
      </c>
      <c r="P78" s="425" t="s">
        <v>202</v>
      </c>
      <c r="S78" s="425" t="s">
        <v>393</v>
      </c>
      <c r="T78" s="425" t="s">
        <v>330</v>
      </c>
      <c r="U78" s="425" t="s">
        <v>806</v>
      </c>
      <c r="AC78" s="425" t="s">
        <v>2</v>
      </c>
      <c r="AE78" s="668"/>
      <c r="AF78" s="668"/>
      <c r="AG78" s="668"/>
      <c r="AH78" s="668"/>
      <c r="AI78" s="668"/>
    </row>
    <row r="79" spans="4:35">
      <c r="D79" s="425" t="s">
        <v>76</v>
      </c>
      <c r="E79" s="425" t="s">
        <v>67</v>
      </c>
      <c r="F79" s="425" t="s">
        <v>240</v>
      </c>
      <c r="G79" s="425" t="s">
        <v>2590</v>
      </c>
      <c r="H79" s="425" t="s">
        <v>11</v>
      </c>
      <c r="I79" s="425" t="s">
        <v>2475</v>
      </c>
      <c r="J79" s="425" t="s">
        <v>6</v>
      </c>
      <c r="K79" s="425" t="s">
        <v>264</v>
      </c>
      <c r="L79" s="427" t="s">
        <v>268</v>
      </c>
      <c r="M79" s="1294" t="s">
        <v>2675</v>
      </c>
      <c r="N79" s="427" t="s">
        <v>271</v>
      </c>
      <c r="O79" s="426" t="s">
        <v>2675</v>
      </c>
      <c r="P79" s="425" t="s">
        <v>202</v>
      </c>
      <c r="S79" s="425" t="s">
        <v>394</v>
      </c>
      <c r="T79" s="425" t="s">
        <v>316</v>
      </c>
      <c r="U79" s="425" t="s">
        <v>806</v>
      </c>
      <c r="AC79" s="425" t="s">
        <v>2</v>
      </c>
      <c r="AE79" s="668"/>
      <c r="AF79" s="668"/>
      <c r="AG79" s="668"/>
      <c r="AH79" s="668"/>
      <c r="AI79" s="668"/>
    </row>
    <row r="80" spans="4:35">
      <c r="D80" s="425" t="s">
        <v>76</v>
      </c>
      <c r="E80" s="425" t="s">
        <v>67</v>
      </c>
      <c r="F80" s="425" t="s">
        <v>240</v>
      </c>
      <c r="G80" s="425" t="s">
        <v>2590</v>
      </c>
      <c r="H80" s="425" t="s">
        <v>11</v>
      </c>
      <c r="I80" s="425" t="s">
        <v>2475</v>
      </c>
      <c r="J80" s="425" t="s">
        <v>6</v>
      </c>
      <c r="K80" s="425" t="s">
        <v>264</v>
      </c>
      <c r="L80" s="427" t="s">
        <v>268</v>
      </c>
      <c r="M80" s="1294" t="s">
        <v>2675</v>
      </c>
      <c r="N80" s="427" t="s">
        <v>271</v>
      </c>
      <c r="O80" s="426" t="s">
        <v>2675</v>
      </c>
      <c r="P80" s="425" t="s">
        <v>202</v>
      </c>
      <c r="S80" s="425" t="s">
        <v>395</v>
      </c>
      <c r="T80" s="425" t="s">
        <v>396</v>
      </c>
      <c r="U80" s="425" t="s">
        <v>806</v>
      </c>
      <c r="AC80" s="425" t="s">
        <v>2</v>
      </c>
      <c r="AE80" s="668"/>
      <c r="AF80" s="668"/>
      <c r="AG80" s="668"/>
      <c r="AH80" s="668"/>
      <c r="AI80" s="668"/>
    </row>
    <row r="81" spans="4:35">
      <c r="D81" s="425" t="s">
        <v>76</v>
      </c>
      <c r="E81" s="425" t="s">
        <v>67</v>
      </c>
      <c r="F81" s="425" t="s">
        <v>240</v>
      </c>
      <c r="G81" s="425" t="s">
        <v>2590</v>
      </c>
      <c r="H81" s="425" t="s">
        <v>11</v>
      </c>
      <c r="I81" s="425" t="s">
        <v>2475</v>
      </c>
      <c r="J81" s="425" t="s">
        <v>6</v>
      </c>
      <c r="K81" s="425" t="s">
        <v>264</v>
      </c>
      <c r="L81" s="427" t="s">
        <v>268</v>
      </c>
      <c r="M81" s="1294" t="s">
        <v>2675</v>
      </c>
      <c r="N81" s="427" t="s">
        <v>271</v>
      </c>
      <c r="O81" s="426" t="s">
        <v>2675</v>
      </c>
      <c r="P81" s="425" t="s">
        <v>202</v>
      </c>
      <c r="S81" s="425" t="s">
        <v>397</v>
      </c>
      <c r="T81" s="425" t="s">
        <v>398</v>
      </c>
      <c r="U81" s="425" t="s">
        <v>806</v>
      </c>
      <c r="AC81" s="425" t="s">
        <v>2</v>
      </c>
      <c r="AE81" s="668"/>
      <c r="AF81" s="668"/>
      <c r="AG81" s="668"/>
      <c r="AH81" s="668"/>
      <c r="AI81" s="668"/>
    </row>
    <row r="82" spans="4:35">
      <c r="D82" s="425" t="s">
        <v>76</v>
      </c>
      <c r="E82" s="425" t="s">
        <v>67</v>
      </c>
      <c r="F82" s="425" t="s">
        <v>240</v>
      </c>
      <c r="G82" s="425" t="s">
        <v>2590</v>
      </c>
      <c r="H82" s="425" t="s">
        <v>11</v>
      </c>
      <c r="I82" s="425" t="s">
        <v>2475</v>
      </c>
      <c r="J82" s="425" t="s">
        <v>6</v>
      </c>
      <c r="K82" s="425" t="s">
        <v>264</v>
      </c>
      <c r="L82" s="427" t="s">
        <v>268</v>
      </c>
      <c r="M82" s="1294" t="s">
        <v>2675</v>
      </c>
      <c r="N82" s="427" t="s">
        <v>271</v>
      </c>
      <c r="O82" s="426" t="s">
        <v>2675</v>
      </c>
      <c r="P82" s="425" t="s">
        <v>202</v>
      </c>
      <c r="S82" s="425" t="s">
        <v>399</v>
      </c>
      <c r="T82" s="425" t="s">
        <v>400</v>
      </c>
      <c r="U82" s="425" t="s">
        <v>806</v>
      </c>
      <c r="AC82" s="425" t="s">
        <v>2</v>
      </c>
      <c r="AE82" s="668"/>
      <c r="AF82" s="668"/>
      <c r="AG82" s="668"/>
      <c r="AH82" s="668"/>
      <c r="AI82" s="668"/>
    </row>
    <row r="83" spans="4:35">
      <c r="D83" s="425" t="s">
        <v>76</v>
      </c>
      <c r="E83" s="425" t="s">
        <v>67</v>
      </c>
      <c r="F83" s="425" t="s">
        <v>240</v>
      </c>
      <c r="G83" s="425" t="s">
        <v>2590</v>
      </c>
      <c r="H83" s="425" t="s">
        <v>11</v>
      </c>
      <c r="I83" s="425" t="s">
        <v>2475</v>
      </c>
      <c r="J83" s="425" t="s">
        <v>6</v>
      </c>
      <c r="K83" s="425" t="s">
        <v>264</v>
      </c>
      <c r="L83" s="427" t="s">
        <v>268</v>
      </c>
      <c r="M83" s="427" t="s">
        <v>99</v>
      </c>
      <c r="N83" s="427" t="s">
        <v>271</v>
      </c>
      <c r="O83" s="425" t="s">
        <v>794</v>
      </c>
      <c r="P83" s="425" t="s">
        <v>202</v>
      </c>
      <c r="S83" s="425" t="s">
        <v>401</v>
      </c>
      <c r="T83" s="425" t="s">
        <v>316</v>
      </c>
      <c r="U83" s="425" t="s">
        <v>807</v>
      </c>
      <c r="AC83" s="425" t="s">
        <v>2</v>
      </c>
      <c r="AE83" s="668"/>
      <c r="AF83" s="668"/>
      <c r="AG83" s="668"/>
      <c r="AH83" s="668"/>
      <c r="AI83" s="668"/>
    </row>
    <row r="84" spans="4:35">
      <c r="D84" s="425" t="s">
        <v>76</v>
      </c>
      <c r="E84" s="425" t="s">
        <v>67</v>
      </c>
      <c r="F84" s="425" t="s">
        <v>240</v>
      </c>
      <c r="G84" s="425" t="s">
        <v>2590</v>
      </c>
      <c r="H84" s="425" t="s">
        <v>11</v>
      </c>
      <c r="I84" s="425" t="s">
        <v>2475</v>
      </c>
      <c r="J84" s="425" t="s">
        <v>6</v>
      </c>
      <c r="K84" s="425" t="s">
        <v>264</v>
      </c>
      <c r="L84" s="427" t="s">
        <v>268</v>
      </c>
      <c r="M84" s="427" t="s">
        <v>99</v>
      </c>
      <c r="N84" s="427" t="s">
        <v>271</v>
      </c>
      <c r="O84" s="425" t="s">
        <v>794</v>
      </c>
      <c r="P84" s="425" t="s">
        <v>202</v>
      </c>
      <c r="S84" s="425" t="s">
        <v>402</v>
      </c>
      <c r="T84" s="425" t="s">
        <v>330</v>
      </c>
      <c r="U84" s="425" t="s">
        <v>807</v>
      </c>
      <c r="AC84" s="425" t="s">
        <v>2</v>
      </c>
      <c r="AE84" s="668"/>
      <c r="AF84" s="668"/>
      <c r="AG84" s="668"/>
      <c r="AH84" s="668"/>
      <c r="AI84" s="668"/>
    </row>
    <row r="85" spans="4:35">
      <c r="D85" s="425" t="s">
        <v>76</v>
      </c>
      <c r="E85" s="425" t="s">
        <v>67</v>
      </c>
      <c r="F85" s="425" t="s">
        <v>240</v>
      </c>
      <c r="G85" s="425" t="s">
        <v>2590</v>
      </c>
      <c r="H85" s="425" t="s">
        <v>11</v>
      </c>
      <c r="I85" s="425" t="s">
        <v>2475</v>
      </c>
      <c r="J85" s="425" t="s">
        <v>6</v>
      </c>
      <c r="K85" s="425" t="s">
        <v>264</v>
      </c>
      <c r="L85" s="427" t="s">
        <v>268</v>
      </c>
      <c r="M85" s="427" t="s">
        <v>99</v>
      </c>
      <c r="N85" s="427" t="s">
        <v>271</v>
      </c>
      <c r="O85" s="425" t="s">
        <v>794</v>
      </c>
      <c r="P85" s="425" t="s">
        <v>202</v>
      </c>
      <c r="S85" s="425" t="s">
        <v>403</v>
      </c>
      <c r="T85" s="425" t="s">
        <v>404</v>
      </c>
      <c r="U85" s="425" t="s">
        <v>807</v>
      </c>
      <c r="AC85" s="425" t="s">
        <v>2</v>
      </c>
      <c r="AE85" s="668"/>
      <c r="AF85" s="668"/>
      <c r="AG85" s="668"/>
      <c r="AH85" s="668"/>
      <c r="AI85" s="668"/>
    </row>
    <row r="86" spans="4:35">
      <c r="D86" s="425" t="s">
        <v>76</v>
      </c>
      <c r="E86" s="425" t="s">
        <v>67</v>
      </c>
      <c r="F86" s="425" t="s">
        <v>240</v>
      </c>
      <c r="G86" s="425" t="s">
        <v>2590</v>
      </c>
      <c r="H86" s="425" t="s">
        <v>11</v>
      </c>
      <c r="I86" s="425" t="s">
        <v>2475</v>
      </c>
      <c r="J86" s="425" t="s">
        <v>6</v>
      </c>
      <c r="K86" s="425" t="s">
        <v>264</v>
      </c>
      <c r="L86" s="427" t="s">
        <v>268</v>
      </c>
      <c r="M86" s="427" t="s">
        <v>99</v>
      </c>
      <c r="N86" s="427" t="s">
        <v>271</v>
      </c>
      <c r="O86" s="425" t="s">
        <v>794</v>
      </c>
      <c r="P86" s="425" t="s">
        <v>202</v>
      </c>
      <c r="S86" s="425" t="s">
        <v>405</v>
      </c>
      <c r="T86" s="425" t="s">
        <v>330</v>
      </c>
      <c r="U86" s="425" t="s">
        <v>807</v>
      </c>
      <c r="AC86" s="425" t="s">
        <v>2</v>
      </c>
      <c r="AE86" s="668"/>
      <c r="AF86" s="668"/>
      <c r="AG86" s="668"/>
      <c r="AH86" s="668"/>
      <c r="AI86" s="668"/>
    </row>
    <row r="87" spans="4:35">
      <c r="D87" s="425" t="s">
        <v>76</v>
      </c>
      <c r="E87" s="425" t="s">
        <v>67</v>
      </c>
      <c r="F87" s="425" t="s">
        <v>240</v>
      </c>
      <c r="G87" s="425" t="s">
        <v>2590</v>
      </c>
      <c r="H87" s="425" t="s">
        <v>11</v>
      </c>
      <c r="I87" s="425" t="s">
        <v>2475</v>
      </c>
      <c r="J87" s="425" t="s">
        <v>6</v>
      </c>
      <c r="K87" s="425" t="s">
        <v>264</v>
      </c>
      <c r="L87" s="427" t="s">
        <v>268</v>
      </c>
      <c r="M87" s="427" t="s">
        <v>99</v>
      </c>
      <c r="N87" s="427" t="s">
        <v>271</v>
      </c>
      <c r="O87" s="425" t="s">
        <v>794</v>
      </c>
      <c r="P87" s="425" t="s">
        <v>202</v>
      </c>
      <c r="S87" s="425" t="s">
        <v>406</v>
      </c>
      <c r="T87" s="425" t="s">
        <v>316</v>
      </c>
      <c r="U87" s="425" t="s">
        <v>807</v>
      </c>
      <c r="AC87" s="425" t="s">
        <v>2</v>
      </c>
      <c r="AE87" s="668"/>
      <c r="AF87" s="668"/>
      <c r="AG87" s="668"/>
      <c r="AH87" s="668"/>
      <c r="AI87" s="668"/>
    </row>
    <row r="88" spans="4:35">
      <c r="D88" s="425" t="s">
        <v>76</v>
      </c>
      <c r="E88" s="425" t="s">
        <v>67</v>
      </c>
      <c r="F88" s="425" t="s">
        <v>240</v>
      </c>
      <c r="G88" s="425" t="s">
        <v>2590</v>
      </c>
      <c r="H88" s="425" t="s">
        <v>11</v>
      </c>
      <c r="I88" s="425" t="s">
        <v>2475</v>
      </c>
      <c r="J88" s="425" t="s">
        <v>6</v>
      </c>
      <c r="K88" s="425" t="s">
        <v>264</v>
      </c>
      <c r="L88" s="427" t="s">
        <v>268</v>
      </c>
      <c r="M88" s="427" t="s">
        <v>99</v>
      </c>
      <c r="N88" s="427" t="s">
        <v>271</v>
      </c>
      <c r="O88" s="425" t="s">
        <v>794</v>
      </c>
      <c r="P88" s="425" t="s">
        <v>202</v>
      </c>
      <c r="S88" s="425" t="s">
        <v>407</v>
      </c>
      <c r="T88" s="425" t="s">
        <v>404</v>
      </c>
      <c r="U88" s="425" t="s">
        <v>807</v>
      </c>
      <c r="AC88" s="425" t="s">
        <v>2</v>
      </c>
      <c r="AE88" s="668"/>
      <c r="AF88" s="668"/>
      <c r="AG88" s="668"/>
      <c r="AH88" s="668"/>
      <c r="AI88" s="668"/>
    </row>
    <row r="89" spans="4:35">
      <c r="D89" s="425" t="s">
        <v>76</v>
      </c>
      <c r="E89" s="425" t="s">
        <v>67</v>
      </c>
      <c r="F89" s="425" t="s">
        <v>240</v>
      </c>
      <c r="G89" s="425" t="s">
        <v>2590</v>
      </c>
      <c r="H89" s="425" t="s">
        <v>11</v>
      </c>
      <c r="I89" s="425" t="s">
        <v>2475</v>
      </c>
      <c r="J89" s="425" t="s">
        <v>6</v>
      </c>
      <c r="K89" s="425" t="s">
        <v>264</v>
      </c>
      <c r="L89" s="427" t="s">
        <v>268</v>
      </c>
      <c r="M89" s="427" t="s">
        <v>99</v>
      </c>
      <c r="N89" s="427" t="s">
        <v>271</v>
      </c>
      <c r="O89" s="425" t="s">
        <v>794</v>
      </c>
      <c r="P89" s="425" t="s">
        <v>202</v>
      </c>
      <c r="S89" s="425" t="s">
        <v>408</v>
      </c>
      <c r="T89" s="425" t="s">
        <v>404</v>
      </c>
      <c r="U89" s="425" t="s">
        <v>807</v>
      </c>
      <c r="AC89" s="425" t="s">
        <v>2</v>
      </c>
      <c r="AE89" s="668"/>
      <c r="AF89" s="668"/>
      <c r="AG89" s="668"/>
      <c r="AH89" s="668"/>
      <c r="AI89" s="668"/>
    </row>
    <row r="90" spans="4:35">
      <c r="D90" s="425" t="s">
        <v>76</v>
      </c>
      <c r="E90" s="425" t="s">
        <v>67</v>
      </c>
      <c r="F90" s="425" t="s">
        <v>240</v>
      </c>
      <c r="G90" s="425" t="s">
        <v>2590</v>
      </c>
      <c r="H90" s="425" t="s">
        <v>11</v>
      </c>
      <c r="I90" s="425" t="s">
        <v>2475</v>
      </c>
      <c r="J90" s="425" t="s">
        <v>6</v>
      </c>
      <c r="K90" s="425" t="s">
        <v>264</v>
      </c>
      <c r="L90" s="427" t="s">
        <v>224</v>
      </c>
      <c r="M90" s="427" t="s">
        <v>99</v>
      </c>
      <c r="N90" s="427" t="s">
        <v>224</v>
      </c>
      <c r="O90" s="425" t="s">
        <v>794</v>
      </c>
      <c r="P90" s="425" t="s">
        <v>202</v>
      </c>
      <c r="S90" s="425" t="s">
        <v>409</v>
      </c>
      <c r="T90" s="425" t="s">
        <v>410</v>
      </c>
      <c r="U90" s="425" t="s">
        <v>808</v>
      </c>
      <c r="AC90" s="425" t="s">
        <v>2</v>
      </c>
      <c r="AE90" s="668"/>
      <c r="AF90" s="668"/>
      <c r="AG90" s="668"/>
      <c r="AH90" s="668"/>
      <c r="AI90" s="668"/>
    </row>
    <row r="91" spans="4:35">
      <c r="D91" s="425" t="s">
        <v>76</v>
      </c>
      <c r="E91" s="425" t="s">
        <v>67</v>
      </c>
      <c r="F91" s="425" t="s">
        <v>240</v>
      </c>
      <c r="G91" s="425" t="s">
        <v>2590</v>
      </c>
      <c r="H91" s="425" t="s">
        <v>11</v>
      </c>
      <c r="I91" s="425" t="s">
        <v>2475</v>
      </c>
      <c r="J91" s="425" t="s">
        <v>6</v>
      </c>
      <c r="K91" s="425" t="s">
        <v>264</v>
      </c>
      <c r="L91" s="427" t="s">
        <v>224</v>
      </c>
      <c r="M91" s="427" t="s">
        <v>99</v>
      </c>
      <c r="N91" s="427" t="s">
        <v>224</v>
      </c>
      <c r="O91" s="425" t="s">
        <v>794</v>
      </c>
      <c r="P91" s="425" t="s">
        <v>202</v>
      </c>
      <c r="S91" s="425" t="s">
        <v>411</v>
      </c>
      <c r="T91" s="425" t="s">
        <v>412</v>
      </c>
      <c r="U91" s="425" t="s">
        <v>808</v>
      </c>
      <c r="AC91" s="425" t="s">
        <v>2</v>
      </c>
      <c r="AE91" s="668"/>
      <c r="AF91" s="668"/>
      <c r="AG91" s="668"/>
      <c r="AH91" s="668"/>
      <c r="AI91" s="668"/>
    </row>
    <row r="92" spans="4:35">
      <c r="D92" s="425" t="s">
        <v>76</v>
      </c>
      <c r="E92" s="425" t="s">
        <v>67</v>
      </c>
      <c r="F92" s="425" t="s">
        <v>240</v>
      </c>
      <c r="G92" s="425" t="s">
        <v>2590</v>
      </c>
      <c r="H92" s="425" t="s">
        <v>11</v>
      </c>
      <c r="I92" s="425" t="s">
        <v>2475</v>
      </c>
      <c r="J92" s="425" t="s">
        <v>6</v>
      </c>
      <c r="K92" s="425" t="s">
        <v>264</v>
      </c>
      <c r="L92" s="427" t="s">
        <v>224</v>
      </c>
      <c r="M92" s="427" t="s">
        <v>99</v>
      </c>
      <c r="N92" s="427" t="s">
        <v>224</v>
      </c>
      <c r="O92" s="425" t="s">
        <v>794</v>
      </c>
      <c r="P92" s="425" t="s">
        <v>202</v>
      </c>
      <c r="S92" s="425" t="s">
        <v>413</v>
      </c>
      <c r="T92" s="425" t="s">
        <v>414</v>
      </c>
      <c r="U92" s="425" t="s">
        <v>808</v>
      </c>
      <c r="AC92" s="425" t="s">
        <v>2</v>
      </c>
      <c r="AE92" s="668"/>
      <c r="AF92" s="668"/>
      <c r="AG92" s="668"/>
      <c r="AH92" s="668"/>
      <c r="AI92" s="668"/>
    </row>
    <row r="93" spans="4:35">
      <c r="D93" s="425" t="s">
        <v>76</v>
      </c>
      <c r="E93" s="425" t="s">
        <v>67</v>
      </c>
      <c r="F93" s="425" t="s">
        <v>240</v>
      </c>
      <c r="G93" s="425" t="s">
        <v>2590</v>
      </c>
      <c r="H93" s="425" t="s">
        <v>11</v>
      </c>
      <c r="I93" s="425" t="s">
        <v>2475</v>
      </c>
      <c r="J93" s="425" t="s">
        <v>6</v>
      </c>
      <c r="K93" s="425" t="s">
        <v>264</v>
      </c>
      <c r="L93" s="427" t="s">
        <v>224</v>
      </c>
      <c r="M93" s="427" t="s">
        <v>99</v>
      </c>
      <c r="N93" s="427" t="s">
        <v>224</v>
      </c>
      <c r="O93" s="425" t="s">
        <v>794</v>
      </c>
      <c r="P93" s="425" t="s">
        <v>202</v>
      </c>
      <c r="S93" s="425" t="s">
        <v>415</v>
      </c>
      <c r="T93" s="425" t="s">
        <v>416</v>
      </c>
      <c r="U93" s="425" t="s">
        <v>808</v>
      </c>
      <c r="AC93" s="425" t="s">
        <v>2</v>
      </c>
      <c r="AE93" s="668"/>
      <c r="AF93" s="668"/>
      <c r="AG93" s="668"/>
      <c r="AH93" s="668"/>
      <c r="AI93" s="668"/>
    </row>
    <row r="94" spans="4:35">
      <c r="D94" s="425" t="s">
        <v>76</v>
      </c>
      <c r="E94" s="425" t="s">
        <v>67</v>
      </c>
      <c r="F94" s="425" t="s">
        <v>240</v>
      </c>
      <c r="G94" s="425" t="s">
        <v>2590</v>
      </c>
      <c r="H94" s="425" t="s">
        <v>11</v>
      </c>
      <c r="I94" s="425" t="s">
        <v>2475</v>
      </c>
      <c r="J94" s="425" t="s">
        <v>6</v>
      </c>
      <c r="K94" s="425" t="s">
        <v>264</v>
      </c>
      <c r="L94" s="427" t="s">
        <v>224</v>
      </c>
      <c r="M94" s="427" t="s">
        <v>99</v>
      </c>
      <c r="N94" s="427" t="s">
        <v>224</v>
      </c>
      <c r="O94" s="425" t="s">
        <v>794</v>
      </c>
      <c r="P94" s="425" t="s">
        <v>202</v>
      </c>
      <c r="S94" s="425" t="s">
        <v>417</v>
      </c>
      <c r="T94" s="425" t="s">
        <v>418</v>
      </c>
      <c r="U94" s="425" t="s">
        <v>808</v>
      </c>
      <c r="AC94" s="425" t="s">
        <v>2</v>
      </c>
      <c r="AE94" s="668"/>
      <c r="AF94" s="668"/>
      <c r="AG94" s="668"/>
      <c r="AH94" s="668"/>
      <c r="AI94" s="668"/>
    </row>
    <row r="95" spans="4:35">
      <c r="D95" s="425" t="s">
        <v>76</v>
      </c>
      <c r="E95" s="425" t="s">
        <v>67</v>
      </c>
      <c r="F95" s="425" t="s">
        <v>240</v>
      </c>
      <c r="G95" s="425" t="s">
        <v>2590</v>
      </c>
      <c r="H95" s="425" t="s">
        <v>11</v>
      </c>
      <c r="I95" s="425" t="s">
        <v>2475</v>
      </c>
      <c r="J95" s="425" t="s">
        <v>6</v>
      </c>
      <c r="K95" s="425" t="s">
        <v>264</v>
      </c>
      <c r="L95" s="427" t="s">
        <v>224</v>
      </c>
      <c r="M95" s="427" t="s">
        <v>99</v>
      </c>
      <c r="N95" s="427" t="s">
        <v>224</v>
      </c>
      <c r="O95" s="425" t="s">
        <v>794</v>
      </c>
      <c r="P95" s="425" t="s">
        <v>202</v>
      </c>
      <c r="S95" s="425" t="s">
        <v>419</v>
      </c>
      <c r="T95" s="425" t="s">
        <v>420</v>
      </c>
      <c r="U95" s="425" t="s">
        <v>808</v>
      </c>
      <c r="AC95" s="425" t="s">
        <v>2</v>
      </c>
      <c r="AE95" s="668"/>
      <c r="AF95" s="668"/>
      <c r="AG95" s="668"/>
      <c r="AH95" s="668"/>
      <c r="AI95" s="668"/>
    </row>
    <row r="96" spans="4:35">
      <c r="D96" s="425" t="s">
        <v>76</v>
      </c>
      <c r="E96" s="425" t="s">
        <v>67</v>
      </c>
      <c r="F96" s="425" t="s">
        <v>240</v>
      </c>
      <c r="G96" s="425" t="s">
        <v>2590</v>
      </c>
      <c r="H96" s="425" t="s">
        <v>11</v>
      </c>
      <c r="I96" s="425" t="s">
        <v>2475</v>
      </c>
      <c r="J96" s="425" t="s">
        <v>6</v>
      </c>
      <c r="K96" s="425" t="s">
        <v>264</v>
      </c>
      <c r="L96" s="427" t="s">
        <v>224</v>
      </c>
      <c r="M96" s="427" t="s">
        <v>99</v>
      </c>
      <c r="N96" s="427" t="s">
        <v>272</v>
      </c>
      <c r="O96" s="425" t="s">
        <v>794</v>
      </c>
      <c r="P96" s="425" t="s">
        <v>202</v>
      </c>
      <c r="S96" s="425" t="s">
        <v>421</v>
      </c>
      <c r="T96" s="425" t="s">
        <v>422</v>
      </c>
      <c r="U96" s="425" t="s">
        <v>809</v>
      </c>
      <c r="AC96" s="425" t="s">
        <v>2</v>
      </c>
      <c r="AE96" s="668"/>
      <c r="AF96" s="668"/>
      <c r="AG96" s="668"/>
      <c r="AH96" s="668"/>
      <c r="AI96" s="668"/>
    </row>
    <row r="97" spans="4:35">
      <c r="D97" s="425" t="s">
        <v>76</v>
      </c>
      <c r="E97" s="425" t="s">
        <v>67</v>
      </c>
      <c r="F97" s="425" t="s">
        <v>240</v>
      </c>
      <c r="G97" s="425" t="s">
        <v>2590</v>
      </c>
      <c r="H97" s="425" t="s">
        <v>11</v>
      </c>
      <c r="I97" s="425" t="s">
        <v>2475</v>
      </c>
      <c r="J97" s="425" t="s">
        <v>6</v>
      </c>
      <c r="K97" s="425" t="s">
        <v>264</v>
      </c>
      <c r="L97" s="427" t="s">
        <v>224</v>
      </c>
      <c r="M97" s="427" t="s">
        <v>99</v>
      </c>
      <c r="N97" s="427" t="s">
        <v>272</v>
      </c>
      <c r="O97" s="425" t="s">
        <v>794</v>
      </c>
      <c r="P97" s="425" t="s">
        <v>202</v>
      </c>
      <c r="S97" s="425" t="s">
        <v>423</v>
      </c>
      <c r="T97" s="425" t="s">
        <v>424</v>
      </c>
      <c r="U97" s="425" t="s">
        <v>809</v>
      </c>
      <c r="AC97" s="425" t="s">
        <v>2</v>
      </c>
      <c r="AE97" s="668"/>
      <c r="AF97" s="668"/>
      <c r="AG97" s="668"/>
      <c r="AH97" s="668"/>
      <c r="AI97" s="668"/>
    </row>
    <row r="98" spans="4:35">
      <c r="D98" s="425" t="s">
        <v>76</v>
      </c>
      <c r="E98" s="425" t="s">
        <v>67</v>
      </c>
      <c r="F98" s="425" t="s">
        <v>240</v>
      </c>
      <c r="G98" s="425" t="s">
        <v>2590</v>
      </c>
      <c r="H98" s="425" t="s">
        <v>11</v>
      </c>
      <c r="I98" s="425" t="s">
        <v>2475</v>
      </c>
      <c r="J98" s="425" t="s">
        <v>6</v>
      </c>
      <c r="K98" s="425" t="s">
        <v>264</v>
      </c>
      <c r="L98" s="427" t="s">
        <v>224</v>
      </c>
      <c r="M98" s="427" t="s">
        <v>99</v>
      </c>
      <c r="N98" s="427" t="s">
        <v>272</v>
      </c>
      <c r="O98" s="425" t="s">
        <v>794</v>
      </c>
      <c r="P98" s="425" t="s">
        <v>202</v>
      </c>
      <c r="S98" s="425" t="s">
        <v>425</v>
      </c>
      <c r="T98" s="425" t="s">
        <v>426</v>
      </c>
      <c r="U98" s="425" t="s">
        <v>809</v>
      </c>
      <c r="AC98" s="425" t="s">
        <v>2</v>
      </c>
      <c r="AE98" s="668"/>
      <c r="AF98" s="668"/>
      <c r="AG98" s="668"/>
      <c r="AH98" s="668"/>
      <c r="AI98" s="668"/>
    </row>
    <row r="99" spans="4:35">
      <c r="D99" s="425" t="s">
        <v>76</v>
      </c>
      <c r="E99" s="425" t="s">
        <v>67</v>
      </c>
      <c r="F99" s="425" t="s">
        <v>240</v>
      </c>
      <c r="G99" s="425" t="s">
        <v>2590</v>
      </c>
      <c r="H99" s="425" t="s">
        <v>11</v>
      </c>
      <c r="I99" s="425" t="s">
        <v>2475</v>
      </c>
      <c r="J99" s="425" t="s">
        <v>6</v>
      </c>
      <c r="K99" s="425" t="s">
        <v>264</v>
      </c>
      <c r="L99" s="427" t="s">
        <v>224</v>
      </c>
      <c r="M99" s="427" t="s">
        <v>99</v>
      </c>
      <c r="N99" s="427" t="s">
        <v>272</v>
      </c>
      <c r="O99" s="425" t="s">
        <v>794</v>
      </c>
      <c r="P99" s="425" t="s">
        <v>202</v>
      </c>
      <c r="S99" s="425" t="s">
        <v>427</v>
      </c>
      <c r="T99" s="425" t="s">
        <v>428</v>
      </c>
      <c r="U99" s="425" t="s">
        <v>809</v>
      </c>
      <c r="AC99" s="425" t="s">
        <v>2</v>
      </c>
      <c r="AE99" s="668"/>
      <c r="AF99" s="668"/>
      <c r="AG99" s="668"/>
      <c r="AH99" s="668"/>
      <c r="AI99" s="668"/>
    </row>
    <row r="100" spans="4:35">
      <c r="D100" s="425" t="s">
        <v>76</v>
      </c>
      <c r="E100" s="425" t="s">
        <v>67</v>
      </c>
      <c r="F100" s="425" t="s">
        <v>240</v>
      </c>
      <c r="G100" s="425" t="s">
        <v>2590</v>
      </c>
      <c r="H100" s="425" t="s">
        <v>11</v>
      </c>
      <c r="I100" s="425" t="s">
        <v>2475</v>
      </c>
      <c r="J100" s="425" t="s">
        <v>6</v>
      </c>
      <c r="K100" s="425" t="s">
        <v>264</v>
      </c>
      <c r="L100" s="427" t="s">
        <v>224</v>
      </c>
      <c r="M100" s="427" t="s">
        <v>99</v>
      </c>
      <c r="N100" s="427" t="s">
        <v>272</v>
      </c>
      <c r="O100" s="425" t="s">
        <v>794</v>
      </c>
      <c r="P100" s="425" t="s">
        <v>202</v>
      </c>
      <c r="S100" s="425" t="s">
        <v>429</v>
      </c>
      <c r="T100" s="425" t="s">
        <v>430</v>
      </c>
      <c r="U100" s="425" t="s">
        <v>809</v>
      </c>
      <c r="AC100" s="425" t="s">
        <v>2</v>
      </c>
      <c r="AE100" s="668"/>
      <c r="AF100" s="668"/>
      <c r="AG100" s="668"/>
      <c r="AH100" s="668"/>
      <c r="AI100" s="668"/>
    </row>
    <row r="101" spans="4:35">
      <c r="D101" s="425" t="s">
        <v>76</v>
      </c>
      <c r="E101" s="425" t="s">
        <v>67</v>
      </c>
      <c r="F101" s="425" t="s">
        <v>240</v>
      </c>
      <c r="G101" s="425" t="s">
        <v>2590</v>
      </c>
      <c r="H101" s="425" t="s">
        <v>11</v>
      </c>
      <c r="I101" s="425" t="s">
        <v>2475</v>
      </c>
      <c r="J101" s="425" t="s">
        <v>6</v>
      </c>
      <c r="K101" s="425" t="s">
        <v>264</v>
      </c>
      <c r="L101" s="427" t="s">
        <v>224</v>
      </c>
      <c r="M101" s="427" t="s">
        <v>99</v>
      </c>
      <c r="N101" s="427" t="s">
        <v>272</v>
      </c>
      <c r="O101" s="425" t="s">
        <v>794</v>
      </c>
      <c r="P101" s="425" t="s">
        <v>202</v>
      </c>
      <c r="S101" s="425" t="s">
        <v>431</v>
      </c>
      <c r="T101" s="425" t="s">
        <v>432</v>
      </c>
      <c r="U101" s="425" t="s">
        <v>809</v>
      </c>
      <c r="AC101" s="425" t="s">
        <v>2</v>
      </c>
      <c r="AE101" s="668"/>
      <c r="AF101" s="668"/>
      <c r="AG101" s="668"/>
      <c r="AH101" s="668"/>
      <c r="AI101" s="668"/>
    </row>
    <row r="102" spans="4:35">
      <c r="D102" s="425" t="s">
        <v>76</v>
      </c>
      <c r="E102" s="425" t="s">
        <v>67</v>
      </c>
      <c r="F102" s="425" t="s">
        <v>240</v>
      </c>
      <c r="G102" s="425" t="s">
        <v>2590</v>
      </c>
      <c r="H102" s="425" t="s">
        <v>11</v>
      </c>
      <c r="I102" s="425" t="s">
        <v>2475</v>
      </c>
      <c r="J102" s="425" t="s">
        <v>6</v>
      </c>
      <c r="K102" s="425" t="s">
        <v>264</v>
      </c>
      <c r="L102" s="427" t="s">
        <v>224</v>
      </c>
      <c r="M102" s="427" t="s">
        <v>99</v>
      </c>
      <c r="N102" s="427" t="s">
        <v>272</v>
      </c>
      <c r="O102" s="425" t="s">
        <v>794</v>
      </c>
      <c r="P102" s="425" t="s">
        <v>202</v>
      </c>
      <c r="S102" s="425" t="s">
        <v>433</v>
      </c>
      <c r="T102" s="425" t="s">
        <v>434</v>
      </c>
      <c r="U102" s="425" t="s">
        <v>809</v>
      </c>
      <c r="AC102" s="425" t="s">
        <v>2</v>
      </c>
      <c r="AE102" s="668"/>
      <c r="AF102" s="668"/>
      <c r="AG102" s="668"/>
      <c r="AH102" s="668"/>
      <c r="AI102" s="668"/>
    </row>
    <row r="103" spans="4:35">
      <c r="D103" s="425" t="s">
        <v>76</v>
      </c>
      <c r="E103" s="425" t="s">
        <v>67</v>
      </c>
      <c r="F103" s="425" t="s">
        <v>240</v>
      </c>
      <c r="G103" s="425" t="s">
        <v>2590</v>
      </c>
      <c r="H103" s="425" t="s">
        <v>11</v>
      </c>
      <c r="I103" s="425" t="s">
        <v>2475</v>
      </c>
      <c r="J103" s="425" t="s">
        <v>6</v>
      </c>
      <c r="K103" s="425" t="s">
        <v>264</v>
      </c>
      <c r="L103" s="427" t="s">
        <v>224</v>
      </c>
      <c r="M103" s="427" t="s">
        <v>99</v>
      </c>
      <c r="N103" s="427" t="s">
        <v>272</v>
      </c>
      <c r="O103" s="425" t="s">
        <v>794</v>
      </c>
      <c r="P103" s="425" t="s">
        <v>202</v>
      </c>
      <c r="S103" s="425" t="s">
        <v>435</v>
      </c>
      <c r="T103" s="425" t="s">
        <v>436</v>
      </c>
      <c r="U103" s="425" t="s">
        <v>810</v>
      </c>
      <c r="AC103" s="425" t="s">
        <v>2</v>
      </c>
      <c r="AE103" s="668"/>
      <c r="AF103" s="668"/>
      <c r="AG103" s="668"/>
      <c r="AH103" s="668"/>
      <c r="AI103" s="668"/>
    </row>
    <row r="104" spans="4:35">
      <c r="D104" s="425" t="s">
        <v>76</v>
      </c>
      <c r="E104" s="425" t="s">
        <v>67</v>
      </c>
      <c r="F104" s="425" t="s">
        <v>240</v>
      </c>
      <c r="G104" s="425" t="s">
        <v>2590</v>
      </c>
      <c r="H104" s="425" t="s">
        <v>11</v>
      </c>
      <c r="I104" s="425" t="s">
        <v>2475</v>
      </c>
      <c r="J104" s="425" t="s">
        <v>6</v>
      </c>
      <c r="K104" s="425" t="s">
        <v>264</v>
      </c>
      <c r="L104" s="427" t="s">
        <v>224</v>
      </c>
      <c r="M104" s="427" t="s">
        <v>99</v>
      </c>
      <c r="N104" s="427" t="s">
        <v>272</v>
      </c>
      <c r="O104" s="425" t="s">
        <v>794</v>
      </c>
      <c r="P104" s="425" t="s">
        <v>202</v>
      </c>
      <c r="S104" s="425" t="s">
        <v>437</v>
      </c>
      <c r="T104" s="425" t="s">
        <v>438</v>
      </c>
      <c r="U104" s="425" t="s">
        <v>810</v>
      </c>
      <c r="AC104" s="425" t="s">
        <v>2</v>
      </c>
      <c r="AE104" s="668"/>
      <c r="AF104" s="668"/>
      <c r="AG104" s="668"/>
      <c r="AH104" s="668"/>
      <c r="AI104" s="668"/>
    </row>
    <row r="105" spans="4:35">
      <c r="D105" s="425" t="s">
        <v>76</v>
      </c>
      <c r="E105" s="425" t="s">
        <v>67</v>
      </c>
      <c r="F105" s="425" t="s">
        <v>240</v>
      </c>
      <c r="G105" s="425" t="s">
        <v>2590</v>
      </c>
      <c r="H105" s="425" t="s">
        <v>11</v>
      </c>
      <c r="I105" s="425" t="s">
        <v>2475</v>
      </c>
      <c r="J105" s="425" t="s">
        <v>6</v>
      </c>
      <c r="K105" s="425" t="s">
        <v>264</v>
      </c>
      <c r="L105" s="427" t="s">
        <v>224</v>
      </c>
      <c r="M105" s="427" t="s">
        <v>99</v>
      </c>
      <c r="N105" s="427" t="s">
        <v>272</v>
      </c>
      <c r="O105" s="425" t="s">
        <v>794</v>
      </c>
      <c r="P105" s="425" t="s">
        <v>202</v>
      </c>
      <c r="S105" s="425" t="s">
        <v>439</v>
      </c>
      <c r="T105" s="425" t="s">
        <v>440</v>
      </c>
      <c r="U105" s="425" t="s">
        <v>810</v>
      </c>
      <c r="AC105" s="425" t="s">
        <v>2</v>
      </c>
      <c r="AE105" s="668"/>
      <c r="AF105" s="668"/>
      <c r="AG105" s="668"/>
      <c r="AH105" s="668"/>
      <c r="AI105" s="668"/>
    </row>
    <row r="106" spans="4:35">
      <c r="D106" s="425" t="s">
        <v>76</v>
      </c>
      <c r="E106" s="425" t="s">
        <v>67</v>
      </c>
      <c r="F106" s="425" t="s">
        <v>240</v>
      </c>
      <c r="G106" s="425" t="s">
        <v>2590</v>
      </c>
      <c r="H106" s="425" t="s">
        <v>11</v>
      </c>
      <c r="I106" s="425" t="s">
        <v>2475</v>
      </c>
      <c r="J106" s="425" t="s">
        <v>6</v>
      </c>
      <c r="K106" s="425" t="s">
        <v>264</v>
      </c>
      <c r="L106" s="427" t="s">
        <v>224</v>
      </c>
      <c r="M106" s="427" t="s">
        <v>99</v>
      </c>
      <c r="N106" s="427" t="s">
        <v>272</v>
      </c>
      <c r="O106" s="425" t="s">
        <v>794</v>
      </c>
      <c r="P106" s="425" t="s">
        <v>202</v>
      </c>
      <c r="S106" s="425" t="s">
        <v>441</v>
      </c>
      <c r="T106" s="425" t="s">
        <v>442</v>
      </c>
      <c r="U106" s="425" t="s">
        <v>810</v>
      </c>
      <c r="AC106" s="425" t="s">
        <v>2</v>
      </c>
      <c r="AE106" s="668"/>
      <c r="AF106" s="668"/>
      <c r="AG106" s="668"/>
      <c r="AH106" s="668"/>
      <c r="AI106" s="668"/>
    </row>
    <row r="107" spans="4:35">
      <c r="D107" s="425" t="s">
        <v>76</v>
      </c>
      <c r="E107" s="425" t="s">
        <v>67</v>
      </c>
      <c r="F107" s="425" t="s">
        <v>240</v>
      </c>
      <c r="G107" s="425" t="s">
        <v>2590</v>
      </c>
      <c r="H107" s="425" t="s">
        <v>11</v>
      </c>
      <c r="I107" s="425" t="s">
        <v>2475</v>
      </c>
      <c r="J107" s="425" t="s">
        <v>6</v>
      </c>
      <c r="K107" s="425" t="s">
        <v>264</v>
      </c>
      <c r="L107" s="427" t="s">
        <v>224</v>
      </c>
      <c r="M107" s="427" t="s">
        <v>99</v>
      </c>
      <c r="N107" s="427" t="s">
        <v>272</v>
      </c>
      <c r="O107" s="425" t="s">
        <v>794</v>
      </c>
      <c r="P107" s="425" t="s">
        <v>202</v>
      </c>
      <c r="S107" s="425" t="s">
        <v>443</v>
      </c>
      <c r="T107" s="425" t="s">
        <v>444</v>
      </c>
      <c r="U107" s="425" t="s">
        <v>810</v>
      </c>
      <c r="AC107" s="425" t="s">
        <v>2</v>
      </c>
      <c r="AE107" s="668"/>
      <c r="AF107" s="668"/>
      <c r="AG107" s="668"/>
      <c r="AH107" s="668"/>
      <c r="AI107" s="668"/>
    </row>
    <row r="108" spans="4:35">
      <c r="D108" s="425" t="s">
        <v>76</v>
      </c>
      <c r="E108" s="425" t="s">
        <v>67</v>
      </c>
      <c r="F108" s="425" t="s">
        <v>240</v>
      </c>
      <c r="G108" s="425" t="s">
        <v>2590</v>
      </c>
      <c r="H108" s="425" t="s">
        <v>11</v>
      </c>
      <c r="I108" s="425" t="s">
        <v>2475</v>
      </c>
      <c r="J108" s="425" t="s">
        <v>6</v>
      </c>
      <c r="K108" s="425" t="s">
        <v>264</v>
      </c>
      <c r="L108" s="427" t="s">
        <v>224</v>
      </c>
      <c r="M108" s="427" t="s">
        <v>99</v>
      </c>
      <c r="N108" s="427" t="s">
        <v>273</v>
      </c>
      <c r="O108" s="425" t="s">
        <v>794</v>
      </c>
      <c r="P108" s="425" t="s">
        <v>202</v>
      </c>
      <c r="S108" s="425" t="s">
        <v>445</v>
      </c>
      <c r="T108" s="425" t="s">
        <v>446</v>
      </c>
      <c r="U108" s="425" t="s">
        <v>811</v>
      </c>
      <c r="AC108" s="425" t="s">
        <v>2</v>
      </c>
      <c r="AE108" s="668"/>
      <c r="AF108" s="668"/>
      <c r="AG108" s="668"/>
      <c r="AH108" s="668"/>
      <c r="AI108" s="668"/>
    </row>
    <row r="109" spans="4:35">
      <c r="D109" s="425" t="s">
        <v>76</v>
      </c>
      <c r="E109" s="425" t="s">
        <v>67</v>
      </c>
      <c r="F109" s="425" t="s">
        <v>240</v>
      </c>
      <c r="G109" s="425" t="s">
        <v>2590</v>
      </c>
      <c r="H109" s="425" t="s">
        <v>11</v>
      </c>
      <c r="I109" s="425" t="s">
        <v>2475</v>
      </c>
      <c r="J109" s="425" t="s">
        <v>6</v>
      </c>
      <c r="K109" s="425" t="s">
        <v>264</v>
      </c>
      <c r="L109" s="427" t="s">
        <v>224</v>
      </c>
      <c r="M109" s="427" t="s">
        <v>99</v>
      </c>
      <c r="N109" s="427" t="s">
        <v>273</v>
      </c>
      <c r="O109" s="425" t="s">
        <v>794</v>
      </c>
      <c r="P109" s="425" t="s">
        <v>202</v>
      </c>
      <c r="S109" s="425" t="s">
        <v>447</v>
      </c>
      <c r="T109" s="425" t="s">
        <v>448</v>
      </c>
      <c r="U109" s="425" t="s">
        <v>811</v>
      </c>
      <c r="AC109" s="425" t="s">
        <v>2</v>
      </c>
      <c r="AE109" s="668"/>
      <c r="AF109" s="668"/>
      <c r="AG109" s="668"/>
      <c r="AH109" s="668"/>
      <c r="AI109" s="668"/>
    </row>
    <row r="110" spans="4:35">
      <c r="D110" s="425" t="s">
        <v>76</v>
      </c>
      <c r="E110" s="425" t="s">
        <v>67</v>
      </c>
      <c r="F110" s="425" t="s">
        <v>240</v>
      </c>
      <c r="G110" s="425" t="s">
        <v>2590</v>
      </c>
      <c r="H110" s="425" t="s">
        <v>11</v>
      </c>
      <c r="I110" s="425" t="s">
        <v>2475</v>
      </c>
      <c r="J110" s="425" t="s">
        <v>6</v>
      </c>
      <c r="K110" s="425" t="s">
        <v>264</v>
      </c>
      <c r="L110" s="427" t="s">
        <v>224</v>
      </c>
      <c r="M110" s="427" t="s">
        <v>99</v>
      </c>
      <c r="N110" s="427" t="s">
        <v>273</v>
      </c>
      <c r="O110" s="425" t="s">
        <v>794</v>
      </c>
      <c r="P110" s="425" t="s">
        <v>202</v>
      </c>
      <c r="S110" s="425" t="s">
        <v>449</v>
      </c>
      <c r="T110" s="425" t="s">
        <v>450</v>
      </c>
      <c r="U110" s="425" t="s">
        <v>811</v>
      </c>
      <c r="AC110" s="425" t="s">
        <v>2</v>
      </c>
      <c r="AE110" s="668"/>
      <c r="AF110" s="668"/>
      <c r="AG110" s="668"/>
      <c r="AH110" s="668"/>
      <c r="AI110" s="668"/>
    </row>
    <row r="111" spans="4:35">
      <c r="D111" s="425" t="s">
        <v>76</v>
      </c>
      <c r="E111" s="425" t="s">
        <v>67</v>
      </c>
      <c r="F111" s="425" t="s">
        <v>240</v>
      </c>
      <c r="G111" s="425" t="s">
        <v>2590</v>
      </c>
      <c r="H111" s="425" t="s">
        <v>11</v>
      </c>
      <c r="I111" s="425" t="s">
        <v>2475</v>
      </c>
      <c r="J111" s="425" t="s">
        <v>6</v>
      </c>
      <c r="K111" s="425" t="s">
        <v>264</v>
      </c>
      <c r="L111" s="427" t="s">
        <v>224</v>
      </c>
      <c r="M111" s="427" t="s">
        <v>99</v>
      </c>
      <c r="N111" s="427" t="s">
        <v>273</v>
      </c>
      <c r="O111" s="425" t="s">
        <v>794</v>
      </c>
      <c r="P111" s="425" t="s">
        <v>202</v>
      </c>
      <c r="S111" s="425" t="s">
        <v>451</v>
      </c>
      <c r="T111" s="425" t="s">
        <v>452</v>
      </c>
      <c r="U111" s="425" t="s">
        <v>811</v>
      </c>
      <c r="AC111" s="425" t="s">
        <v>2</v>
      </c>
      <c r="AE111" s="668"/>
      <c r="AF111" s="668"/>
      <c r="AG111" s="668"/>
      <c r="AH111" s="668"/>
      <c r="AI111" s="668"/>
    </row>
    <row r="112" spans="4:35">
      <c r="D112" s="425" t="s">
        <v>76</v>
      </c>
      <c r="E112" s="425" t="s">
        <v>67</v>
      </c>
      <c r="F112" s="425" t="s">
        <v>240</v>
      </c>
      <c r="G112" s="425" t="s">
        <v>2590</v>
      </c>
      <c r="H112" s="425" t="s">
        <v>11</v>
      </c>
      <c r="I112" s="425" t="s">
        <v>2475</v>
      </c>
      <c r="J112" s="425" t="s">
        <v>6</v>
      </c>
      <c r="K112" s="425" t="s">
        <v>264</v>
      </c>
      <c r="L112" s="427" t="s">
        <v>224</v>
      </c>
      <c r="M112" s="427" t="s">
        <v>99</v>
      </c>
      <c r="N112" s="427" t="s">
        <v>273</v>
      </c>
      <c r="O112" s="425" t="s">
        <v>794</v>
      </c>
      <c r="P112" s="425" t="s">
        <v>202</v>
      </c>
      <c r="S112" s="425" t="s">
        <v>453</v>
      </c>
      <c r="T112" s="425" t="s">
        <v>454</v>
      </c>
      <c r="U112" s="425" t="s">
        <v>811</v>
      </c>
      <c r="AC112" s="425" t="s">
        <v>2</v>
      </c>
      <c r="AE112" s="668"/>
      <c r="AF112" s="668"/>
      <c r="AG112" s="668"/>
      <c r="AH112" s="668"/>
      <c r="AI112" s="668"/>
    </row>
    <row r="113" spans="4:35">
      <c r="D113" s="425" t="s">
        <v>76</v>
      </c>
      <c r="E113" s="425" t="s">
        <v>67</v>
      </c>
      <c r="F113" s="425" t="s">
        <v>240</v>
      </c>
      <c r="G113" s="425" t="s">
        <v>2590</v>
      </c>
      <c r="H113" s="425" t="s">
        <v>11</v>
      </c>
      <c r="I113" s="425" t="s">
        <v>2475</v>
      </c>
      <c r="J113" s="425" t="s">
        <v>6</v>
      </c>
      <c r="K113" s="425" t="s">
        <v>264</v>
      </c>
      <c r="L113" s="427" t="s">
        <v>224</v>
      </c>
      <c r="M113" s="427" t="s">
        <v>99</v>
      </c>
      <c r="N113" s="427" t="s">
        <v>273</v>
      </c>
      <c r="O113" s="425" t="s">
        <v>794</v>
      </c>
      <c r="P113" s="425" t="s">
        <v>202</v>
      </c>
      <c r="S113" s="425" t="s">
        <v>455</v>
      </c>
      <c r="T113" s="425" t="s">
        <v>456</v>
      </c>
      <c r="U113" s="425" t="s">
        <v>811</v>
      </c>
      <c r="AC113" s="425" t="s">
        <v>2</v>
      </c>
      <c r="AE113" s="668"/>
      <c r="AF113" s="668"/>
      <c r="AG113" s="668"/>
      <c r="AH113" s="668"/>
      <c r="AI113" s="668"/>
    </row>
    <row r="114" spans="4:35">
      <c r="D114" s="425" t="s">
        <v>76</v>
      </c>
      <c r="E114" s="425" t="s">
        <v>67</v>
      </c>
      <c r="F114" s="425" t="s">
        <v>240</v>
      </c>
      <c r="G114" s="425" t="s">
        <v>2590</v>
      </c>
      <c r="H114" s="425" t="s">
        <v>11</v>
      </c>
      <c r="I114" s="425" t="s">
        <v>2475</v>
      </c>
      <c r="J114" s="425" t="s">
        <v>6</v>
      </c>
      <c r="K114" s="425" t="s">
        <v>264</v>
      </c>
      <c r="L114" s="427" t="s">
        <v>224</v>
      </c>
      <c r="M114" s="1294" t="s">
        <v>2675</v>
      </c>
      <c r="N114" s="427" t="s">
        <v>273</v>
      </c>
      <c r="O114" s="426" t="s">
        <v>2675</v>
      </c>
      <c r="P114" s="425" t="s">
        <v>202</v>
      </c>
      <c r="S114" s="425" t="s">
        <v>457</v>
      </c>
      <c r="T114" s="425" t="s">
        <v>458</v>
      </c>
      <c r="U114" s="425" t="s">
        <v>811</v>
      </c>
      <c r="AC114" s="425" t="s">
        <v>2</v>
      </c>
      <c r="AE114" s="668"/>
      <c r="AF114" s="668"/>
      <c r="AG114" s="668"/>
      <c r="AH114" s="668"/>
      <c r="AI114" s="668"/>
    </row>
    <row r="115" spans="4:35">
      <c r="D115" s="425" t="s">
        <v>76</v>
      </c>
      <c r="E115" s="425" t="s">
        <v>67</v>
      </c>
      <c r="F115" s="425" t="s">
        <v>240</v>
      </c>
      <c r="G115" s="425" t="s">
        <v>2590</v>
      </c>
      <c r="H115" s="425" t="s">
        <v>11</v>
      </c>
      <c r="I115" s="425" t="s">
        <v>2475</v>
      </c>
      <c r="J115" s="425" t="s">
        <v>6</v>
      </c>
      <c r="K115" s="425" t="s">
        <v>264</v>
      </c>
      <c r="L115" s="427" t="s">
        <v>224</v>
      </c>
      <c r="M115" s="427" t="s">
        <v>99</v>
      </c>
      <c r="N115" s="427" t="s">
        <v>273</v>
      </c>
      <c r="O115" s="425" t="s">
        <v>794</v>
      </c>
      <c r="P115" s="425" t="s">
        <v>202</v>
      </c>
      <c r="S115" s="425" t="s">
        <v>459</v>
      </c>
      <c r="T115" s="425" t="s">
        <v>460</v>
      </c>
      <c r="U115" s="425" t="s">
        <v>811</v>
      </c>
      <c r="AC115" s="425" t="s">
        <v>2</v>
      </c>
      <c r="AE115" s="668"/>
      <c r="AF115" s="668"/>
      <c r="AG115" s="668"/>
      <c r="AH115" s="668"/>
      <c r="AI115" s="668"/>
    </row>
    <row r="116" spans="4:35">
      <c r="D116" s="425" t="s">
        <v>76</v>
      </c>
      <c r="E116" s="425" t="s">
        <v>67</v>
      </c>
      <c r="F116" s="425" t="s">
        <v>240</v>
      </c>
      <c r="G116" s="425" t="s">
        <v>2590</v>
      </c>
      <c r="H116" s="425" t="s">
        <v>11</v>
      </c>
      <c r="I116" s="425" t="s">
        <v>2475</v>
      </c>
      <c r="J116" s="425" t="s">
        <v>6</v>
      </c>
      <c r="K116" s="425" t="s">
        <v>264</v>
      </c>
      <c r="L116" s="427" t="s">
        <v>224</v>
      </c>
      <c r="M116" s="427" t="s">
        <v>99</v>
      </c>
      <c r="N116" s="427" t="s">
        <v>273</v>
      </c>
      <c r="O116" s="425" t="s">
        <v>794</v>
      </c>
      <c r="P116" s="425" t="s">
        <v>202</v>
      </c>
      <c r="S116" s="425" t="s">
        <v>461</v>
      </c>
      <c r="T116" s="425" t="s">
        <v>462</v>
      </c>
      <c r="U116" s="425" t="s">
        <v>811</v>
      </c>
      <c r="AC116" s="425" t="s">
        <v>2</v>
      </c>
      <c r="AE116" s="668"/>
      <c r="AF116" s="668"/>
      <c r="AG116" s="668"/>
      <c r="AH116" s="668"/>
      <c r="AI116" s="668"/>
    </row>
    <row r="117" spans="4:35">
      <c r="D117" s="425" t="s">
        <v>76</v>
      </c>
      <c r="E117" s="425" t="s">
        <v>67</v>
      </c>
      <c r="F117" s="425" t="s">
        <v>240</v>
      </c>
      <c r="G117" s="425" t="s">
        <v>2590</v>
      </c>
      <c r="H117" s="425" t="s">
        <v>11</v>
      </c>
      <c r="I117" s="425" t="s">
        <v>2475</v>
      </c>
      <c r="J117" s="425" t="s">
        <v>6</v>
      </c>
      <c r="K117" s="425" t="s">
        <v>264</v>
      </c>
      <c r="L117" s="427" t="s">
        <v>224</v>
      </c>
      <c r="M117" s="1294" t="s">
        <v>2675</v>
      </c>
      <c r="N117" s="427" t="s">
        <v>273</v>
      </c>
      <c r="O117" s="426" t="s">
        <v>2675</v>
      </c>
      <c r="P117" s="425" t="s">
        <v>202</v>
      </c>
      <c r="S117" s="425" t="s">
        <v>463</v>
      </c>
      <c r="T117" s="425" t="s">
        <v>464</v>
      </c>
      <c r="U117" s="425" t="s">
        <v>811</v>
      </c>
      <c r="AC117" s="425" t="s">
        <v>2</v>
      </c>
      <c r="AE117" s="668"/>
      <c r="AF117" s="668"/>
      <c r="AG117" s="668"/>
      <c r="AH117" s="668"/>
      <c r="AI117" s="668"/>
    </row>
    <row r="118" spans="4:35">
      <c r="D118" s="425" t="s">
        <v>76</v>
      </c>
      <c r="E118" s="425" t="s">
        <v>67</v>
      </c>
      <c r="F118" s="425" t="s">
        <v>240</v>
      </c>
      <c r="G118" s="425" t="s">
        <v>2590</v>
      </c>
      <c r="H118" s="425" t="s">
        <v>11</v>
      </c>
      <c r="I118" s="425" t="s">
        <v>2475</v>
      </c>
      <c r="J118" s="425" t="s">
        <v>6</v>
      </c>
      <c r="K118" s="425" t="s">
        <v>264</v>
      </c>
      <c r="L118" s="427" t="s">
        <v>224</v>
      </c>
      <c r="M118" s="427" t="s">
        <v>99</v>
      </c>
      <c r="N118" s="427" t="s">
        <v>273</v>
      </c>
      <c r="O118" s="425" t="s">
        <v>794</v>
      </c>
      <c r="P118" s="425" t="s">
        <v>202</v>
      </c>
      <c r="S118" s="425" t="s">
        <v>465</v>
      </c>
      <c r="T118" s="425" t="s">
        <v>466</v>
      </c>
      <c r="U118" s="425" t="s">
        <v>811</v>
      </c>
      <c r="AC118" s="425" t="s">
        <v>2</v>
      </c>
      <c r="AE118" s="668"/>
      <c r="AF118" s="668"/>
      <c r="AG118" s="668"/>
      <c r="AH118" s="668"/>
      <c r="AI118" s="668"/>
    </row>
    <row r="119" spans="4:35">
      <c r="D119" s="425" t="s">
        <v>76</v>
      </c>
      <c r="E119" s="425" t="s">
        <v>67</v>
      </c>
      <c r="F119" s="425" t="s">
        <v>240</v>
      </c>
      <c r="G119" s="425" t="s">
        <v>2590</v>
      </c>
      <c r="H119" s="425" t="s">
        <v>11</v>
      </c>
      <c r="I119" s="425" t="s">
        <v>2475</v>
      </c>
      <c r="J119" s="425" t="s">
        <v>6</v>
      </c>
      <c r="K119" s="425" t="s">
        <v>264</v>
      </c>
      <c r="L119" s="427" t="s">
        <v>224</v>
      </c>
      <c r="M119" s="427" t="s">
        <v>99</v>
      </c>
      <c r="N119" s="427" t="s">
        <v>273</v>
      </c>
      <c r="O119" s="425" t="s">
        <v>794</v>
      </c>
      <c r="P119" s="425" t="s">
        <v>202</v>
      </c>
      <c r="S119" s="425" t="s">
        <v>467</v>
      </c>
      <c r="T119" s="425" t="s">
        <v>468</v>
      </c>
      <c r="U119" s="425" t="s">
        <v>811</v>
      </c>
      <c r="AC119" s="425" t="s">
        <v>2</v>
      </c>
      <c r="AE119" s="668"/>
      <c r="AF119" s="668"/>
      <c r="AG119" s="668"/>
      <c r="AH119" s="668"/>
      <c r="AI119" s="668"/>
    </row>
    <row r="120" spans="4:35">
      <c r="D120" s="425" t="s">
        <v>76</v>
      </c>
      <c r="E120" s="425" t="s">
        <v>67</v>
      </c>
      <c r="F120" s="425" t="s">
        <v>240</v>
      </c>
      <c r="G120" s="425" t="s">
        <v>2590</v>
      </c>
      <c r="H120" s="425" t="s">
        <v>11</v>
      </c>
      <c r="I120" s="425" t="s">
        <v>2475</v>
      </c>
      <c r="J120" s="425" t="s">
        <v>6</v>
      </c>
      <c r="K120" s="425" t="s">
        <v>264</v>
      </c>
      <c r="L120" s="427" t="s">
        <v>224</v>
      </c>
      <c r="M120" s="1294" t="s">
        <v>2675</v>
      </c>
      <c r="N120" s="427" t="s">
        <v>273</v>
      </c>
      <c r="O120" s="426" t="s">
        <v>2675</v>
      </c>
      <c r="P120" s="425" t="s">
        <v>202</v>
      </c>
      <c r="S120" s="425" t="s">
        <v>469</v>
      </c>
      <c r="T120" s="425" t="s">
        <v>450</v>
      </c>
      <c r="U120" s="425" t="s">
        <v>811</v>
      </c>
      <c r="AC120" s="425" t="s">
        <v>2</v>
      </c>
      <c r="AE120" s="668"/>
      <c r="AF120" s="668"/>
      <c r="AG120" s="668"/>
      <c r="AH120" s="668"/>
      <c r="AI120" s="668"/>
    </row>
    <row r="121" spans="4:35">
      <c r="D121" s="425" t="s">
        <v>76</v>
      </c>
      <c r="E121" s="425" t="s">
        <v>67</v>
      </c>
      <c r="F121" s="425" t="s">
        <v>240</v>
      </c>
      <c r="G121" s="425" t="s">
        <v>2590</v>
      </c>
      <c r="H121" s="425" t="s">
        <v>11</v>
      </c>
      <c r="I121" s="425" t="s">
        <v>2475</v>
      </c>
      <c r="J121" s="425" t="s">
        <v>6</v>
      </c>
      <c r="K121" s="425" t="s">
        <v>264</v>
      </c>
      <c r="L121" s="427" t="s">
        <v>224</v>
      </c>
      <c r="M121" s="1294" t="s">
        <v>2675</v>
      </c>
      <c r="N121" s="427" t="s">
        <v>273</v>
      </c>
      <c r="O121" s="426" t="s">
        <v>2675</v>
      </c>
      <c r="P121" s="425" t="s">
        <v>202</v>
      </c>
      <c r="S121" s="425" t="s">
        <v>470</v>
      </c>
      <c r="T121" s="425" t="s">
        <v>464</v>
      </c>
      <c r="U121" s="425" t="s">
        <v>811</v>
      </c>
      <c r="AC121" s="425" t="s">
        <v>2</v>
      </c>
      <c r="AE121" s="668"/>
      <c r="AF121" s="668"/>
      <c r="AG121" s="668"/>
      <c r="AH121" s="668"/>
      <c r="AI121" s="668"/>
    </row>
    <row r="122" spans="4:35">
      <c r="D122" s="425" t="s">
        <v>76</v>
      </c>
      <c r="E122" s="425" t="s">
        <v>67</v>
      </c>
      <c r="F122" s="425" t="s">
        <v>240</v>
      </c>
      <c r="G122" s="425" t="s">
        <v>2590</v>
      </c>
      <c r="H122" s="425" t="s">
        <v>11</v>
      </c>
      <c r="I122" s="425" t="s">
        <v>2475</v>
      </c>
      <c r="J122" s="425" t="s">
        <v>6</v>
      </c>
      <c r="K122" s="425" t="s">
        <v>264</v>
      </c>
      <c r="L122" s="427" t="s">
        <v>224</v>
      </c>
      <c r="M122" s="1294" t="s">
        <v>2675</v>
      </c>
      <c r="N122" s="427" t="s">
        <v>273</v>
      </c>
      <c r="O122" s="426" t="s">
        <v>2675</v>
      </c>
      <c r="P122" s="425" t="s">
        <v>202</v>
      </c>
      <c r="S122" s="425" t="s">
        <v>471</v>
      </c>
      <c r="T122" s="425" t="s">
        <v>468</v>
      </c>
      <c r="U122" s="425" t="s">
        <v>811</v>
      </c>
      <c r="AC122" s="425" t="s">
        <v>2</v>
      </c>
      <c r="AE122" s="668"/>
      <c r="AF122" s="668"/>
      <c r="AG122" s="668"/>
      <c r="AH122" s="668"/>
      <c r="AI122" s="668"/>
    </row>
    <row r="123" spans="4:35">
      <c r="D123" s="425" t="s">
        <v>76</v>
      </c>
      <c r="E123" s="425" t="s">
        <v>67</v>
      </c>
      <c r="F123" s="425" t="s">
        <v>240</v>
      </c>
      <c r="G123" s="425" t="s">
        <v>2590</v>
      </c>
      <c r="H123" s="425" t="s">
        <v>11</v>
      </c>
      <c r="I123" s="425" t="s">
        <v>2475</v>
      </c>
      <c r="J123" s="425" t="s">
        <v>6</v>
      </c>
      <c r="K123" s="425" t="s">
        <v>264</v>
      </c>
      <c r="L123" s="427" t="s">
        <v>224</v>
      </c>
      <c r="M123" s="1294" t="s">
        <v>2675</v>
      </c>
      <c r="N123" s="427" t="s">
        <v>273</v>
      </c>
      <c r="O123" s="426" t="s">
        <v>2675</v>
      </c>
      <c r="P123" s="425" t="s">
        <v>202</v>
      </c>
      <c r="S123" s="425" t="s">
        <v>472</v>
      </c>
      <c r="T123" s="425" t="s">
        <v>448</v>
      </c>
      <c r="U123" s="425" t="s">
        <v>811</v>
      </c>
      <c r="AC123" s="425" t="s">
        <v>2</v>
      </c>
      <c r="AE123" s="668"/>
      <c r="AF123" s="668"/>
      <c r="AG123" s="668"/>
      <c r="AH123" s="668"/>
      <c r="AI123" s="668"/>
    </row>
    <row r="124" spans="4:35">
      <c r="D124" s="425" t="s">
        <v>76</v>
      </c>
      <c r="E124" s="425" t="s">
        <v>67</v>
      </c>
      <c r="F124" s="425" t="s">
        <v>240</v>
      </c>
      <c r="G124" s="425" t="s">
        <v>2590</v>
      </c>
      <c r="H124" s="425" t="s">
        <v>11</v>
      </c>
      <c r="I124" s="425" t="s">
        <v>2475</v>
      </c>
      <c r="J124" s="425" t="s">
        <v>6</v>
      </c>
      <c r="K124" s="425" t="s">
        <v>264</v>
      </c>
      <c r="L124" s="427" t="s">
        <v>224</v>
      </c>
      <c r="M124" s="1294" t="s">
        <v>2675</v>
      </c>
      <c r="N124" s="427" t="s">
        <v>273</v>
      </c>
      <c r="O124" s="426" t="s">
        <v>2675</v>
      </c>
      <c r="P124" s="425" t="s">
        <v>202</v>
      </c>
      <c r="S124" s="425" t="s">
        <v>473</v>
      </c>
      <c r="T124" s="425" t="s">
        <v>454</v>
      </c>
      <c r="U124" s="425" t="s">
        <v>811</v>
      </c>
      <c r="AC124" s="425" t="s">
        <v>2</v>
      </c>
      <c r="AE124" s="668"/>
      <c r="AF124" s="668"/>
      <c r="AG124" s="668"/>
      <c r="AH124" s="668"/>
      <c r="AI124" s="668"/>
    </row>
    <row r="125" spans="4:35">
      <c r="D125" s="425" t="s">
        <v>76</v>
      </c>
      <c r="E125" s="425" t="s">
        <v>67</v>
      </c>
      <c r="F125" s="425" t="s">
        <v>240</v>
      </c>
      <c r="G125" s="425" t="s">
        <v>2590</v>
      </c>
      <c r="H125" s="425" t="s">
        <v>11</v>
      </c>
      <c r="I125" s="425" t="s">
        <v>2475</v>
      </c>
      <c r="J125" s="425" t="s">
        <v>6</v>
      </c>
      <c r="K125" s="425" t="s">
        <v>264</v>
      </c>
      <c r="L125" s="427" t="s">
        <v>224</v>
      </c>
      <c r="M125" s="1294" t="s">
        <v>2675</v>
      </c>
      <c r="N125" s="427" t="s">
        <v>273</v>
      </c>
      <c r="O125" s="426" t="s">
        <v>2675</v>
      </c>
      <c r="P125" s="425" t="s">
        <v>202</v>
      </c>
      <c r="S125" s="425" t="s">
        <v>474</v>
      </c>
      <c r="T125" s="425" t="s">
        <v>458</v>
      </c>
      <c r="U125" s="425" t="s">
        <v>811</v>
      </c>
      <c r="AC125" s="425" t="s">
        <v>2</v>
      </c>
      <c r="AE125" s="668"/>
      <c r="AF125" s="668"/>
      <c r="AG125" s="668"/>
      <c r="AH125" s="668"/>
      <c r="AI125" s="668"/>
    </row>
    <row r="126" spans="4:35">
      <c r="D126" s="425" t="s">
        <v>76</v>
      </c>
      <c r="E126" s="425" t="s">
        <v>67</v>
      </c>
      <c r="F126" s="425" t="s">
        <v>240</v>
      </c>
      <c r="G126" s="425" t="s">
        <v>2590</v>
      </c>
      <c r="H126" s="425" t="s">
        <v>11</v>
      </c>
      <c r="I126" s="425" t="s">
        <v>2475</v>
      </c>
      <c r="J126" s="425" t="s">
        <v>6</v>
      </c>
      <c r="K126" s="425" t="s">
        <v>264</v>
      </c>
      <c r="L126" s="427" t="s">
        <v>224</v>
      </c>
      <c r="M126" s="1294" t="s">
        <v>2675</v>
      </c>
      <c r="N126" s="427" t="s">
        <v>273</v>
      </c>
      <c r="O126" s="426" t="s">
        <v>2675</v>
      </c>
      <c r="P126" s="425" t="s">
        <v>202</v>
      </c>
      <c r="S126" s="425" t="s">
        <v>475</v>
      </c>
      <c r="T126" s="425" t="s">
        <v>456</v>
      </c>
      <c r="U126" s="425" t="s">
        <v>811</v>
      </c>
      <c r="AC126" s="425" t="s">
        <v>2</v>
      </c>
      <c r="AE126" s="668"/>
      <c r="AF126" s="668"/>
      <c r="AG126" s="668"/>
      <c r="AH126" s="668"/>
      <c r="AI126" s="668"/>
    </row>
    <row r="127" spans="4:35">
      <c r="D127" s="425" t="s">
        <v>76</v>
      </c>
      <c r="E127" s="425" t="s">
        <v>67</v>
      </c>
      <c r="F127" s="425" t="s">
        <v>240</v>
      </c>
      <c r="G127" s="425" t="s">
        <v>2590</v>
      </c>
      <c r="H127" s="425" t="s">
        <v>11</v>
      </c>
      <c r="I127" s="425" t="s">
        <v>2475</v>
      </c>
      <c r="J127" s="425" t="s">
        <v>6</v>
      </c>
      <c r="K127" s="425" t="s">
        <v>264</v>
      </c>
      <c r="L127" s="427" t="s">
        <v>224</v>
      </c>
      <c r="M127" s="1294" t="s">
        <v>2675</v>
      </c>
      <c r="N127" s="427" t="s">
        <v>273</v>
      </c>
      <c r="O127" s="426" t="s">
        <v>2675</v>
      </c>
      <c r="P127" s="425" t="s">
        <v>202</v>
      </c>
      <c r="S127" s="425" t="s">
        <v>476</v>
      </c>
      <c r="T127" s="425" t="s">
        <v>462</v>
      </c>
      <c r="U127" s="425" t="s">
        <v>811</v>
      </c>
      <c r="AC127" s="425" t="s">
        <v>2</v>
      </c>
      <c r="AE127" s="668"/>
      <c r="AF127" s="668"/>
      <c r="AG127" s="668"/>
      <c r="AH127" s="668"/>
      <c r="AI127" s="668"/>
    </row>
    <row r="128" spans="4:35">
      <c r="D128" s="425" t="s">
        <v>76</v>
      </c>
      <c r="E128" s="425" t="s">
        <v>67</v>
      </c>
      <c r="F128" s="425" t="s">
        <v>240</v>
      </c>
      <c r="G128" s="425" t="s">
        <v>2590</v>
      </c>
      <c r="H128" s="425" t="s">
        <v>11</v>
      </c>
      <c r="I128" s="425" t="s">
        <v>2475</v>
      </c>
      <c r="J128" s="425" t="s">
        <v>6</v>
      </c>
      <c r="K128" s="425" t="s">
        <v>264</v>
      </c>
      <c r="L128" s="427" t="s">
        <v>224</v>
      </c>
      <c r="M128" s="427" t="s">
        <v>99</v>
      </c>
      <c r="N128" s="427" t="s">
        <v>274</v>
      </c>
      <c r="O128" s="425" t="s">
        <v>794</v>
      </c>
      <c r="P128" s="425" t="s">
        <v>202</v>
      </c>
      <c r="S128" s="425" t="s">
        <v>477</v>
      </c>
      <c r="T128" s="425" t="s">
        <v>478</v>
      </c>
      <c r="U128" s="425" t="s">
        <v>812</v>
      </c>
      <c r="AC128" s="425" t="s">
        <v>2</v>
      </c>
      <c r="AE128" s="668"/>
      <c r="AF128" s="668"/>
      <c r="AG128" s="668"/>
      <c r="AH128" s="668"/>
      <c r="AI128" s="668"/>
    </row>
    <row r="129" spans="4:35">
      <c r="D129" s="425" t="s">
        <v>76</v>
      </c>
      <c r="E129" s="425" t="s">
        <v>67</v>
      </c>
      <c r="F129" s="425" t="s">
        <v>240</v>
      </c>
      <c r="G129" s="425" t="s">
        <v>2590</v>
      </c>
      <c r="H129" s="425" t="s">
        <v>11</v>
      </c>
      <c r="I129" s="425" t="s">
        <v>2475</v>
      </c>
      <c r="J129" s="425" t="s">
        <v>6</v>
      </c>
      <c r="K129" s="425" t="s">
        <v>264</v>
      </c>
      <c r="L129" s="427" t="s">
        <v>224</v>
      </c>
      <c r="M129" s="427" t="s">
        <v>99</v>
      </c>
      <c r="N129" s="427" t="s">
        <v>274</v>
      </c>
      <c r="O129" s="425" t="s">
        <v>794</v>
      </c>
      <c r="P129" s="425" t="s">
        <v>202</v>
      </c>
      <c r="S129" s="425" t="s">
        <v>479</v>
      </c>
      <c r="T129" s="425" t="s">
        <v>480</v>
      </c>
      <c r="U129" s="425" t="s">
        <v>812</v>
      </c>
      <c r="AC129" s="425" t="s">
        <v>2</v>
      </c>
      <c r="AE129" s="668"/>
      <c r="AF129" s="668"/>
      <c r="AG129" s="668"/>
      <c r="AH129" s="668"/>
      <c r="AI129" s="668"/>
    </row>
    <row r="130" spans="4:35">
      <c r="D130" s="425" t="s">
        <v>76</v>
      </c>
      <c r="E130" s="425" t="s">
        <v>67</v>
      </c>
      <c r="F130" s="425" t="s">
        <v>240</v>
      </c>
      <c r="G130" s="425" t="s">
        <v>2590</v>
      </c>
      <c r="H130" s="425" t="s">
        <v>11</v>
      </c>
      <c r="I130" s="425" t="s">
        <v>2475</v>
      </c>
      <c r="J130" s="425" t="s">
        <v>6</v>
      </c>
      <c r="K130" s="425" t="s">
        <v>264</v>
      </c>
      <c r="L130" s="427" t="s">
        <v>224</v>
      </c>
      <c r="M130" s="427" t="s">
        <v>99</v>
      </c>
      <c r="N130" s="427" t="s">
        <v>274</v>
      </c>
      <c r="O130" s="425" t="s">
        <v>794</v>
      </c>
      <c r="P130" s="425" t="s">
        <v>202</v>
      </c>
      <c r="S130" s="425" t="s">
        <v>481</v>
      </c>
      <c r="T130" s="425" t="s">
        <v>482</v>
      </c>
      <c r="U130" s="425" t="s">
        <v>812</v>
      </c>
      <c r="AC130" s="425" t="s">
        <v>2</v>
      </c>
      <c r="AE130" s="668"/>
      <c r="AF130" s="668"/>
      <c r="AG130" s="668"/>
      <c r="AH130" s="668"/>
      <c r="AI130" s="668"/>
    </row>
    <row r="131" spans="4:35">
      <c r="D131" s="425" t="s">
        <v>76</v>
      </c>
      <c r="E131" s="425" t="s">
        <v>67</v>
      </c>
      <c r="F131" s="425" t="s">
        <v>240</v>
      </c>
      <c r="G131" s="425" t="s">
        <v>2590</v>
      </c>
      <c r="H131" s="425" t="s">
        <v>11</v>
      </c>
      <c r="I131" s="425" t="s">
        <v>2475</v>
      </c>
      <c r="J131" s="425" t="s">
        <v>6</v>
      </c>
      <c r="K131" s="425" t="s">
        <v>264</v>
      </c>
      <c r="L131" s="427" t="s">
        <v>224</v>
      </c>
      <c r="M131" s="427" t="s">
        <v>99</v>
      </c>
      <c r="N131" s="427" t="s">
        <v>274</v>
      </c>
      <c r="O131" s="425" t="s">
        <v>794</v>
      </c>
      <c r="P131" s="425" t="s">
        <v>202</v>
      </c>
      <c r="S131" s="425" t="s">
        <v>483</v>
      </c>
      <c r="T131" s="425" t="s">
        <v>484</v>
      </c>
      <c r="U131" s="425" t="s">
        <v>812</v>
      </c>
      <c r="AC131" s="425" t="s">
        <v>2</v>
      </c>
      <c r="AE131" s="668"/>
      <c r="AF131" s="668"/>
      <c r="AG131" s="668"/>
      <c r="AH131" s="668"/>
      <c r="AI131" s="668"/>
    </row>
    <row r="132" spans="4:35">
      <c r="D132" s="425" t="s">
        <v>76</v>
      </c>
      <c r="E132" s="425" t="s">
        <v>67</v>
      </c>
      <c r="F132" s="425" t="s">
        <v>240</v>
      </c>
      <c r="G132" s="425" t="s">
        <v>2590</v>
      </c>
      <c r="H132" s="425" t="s">
        <v>11</v>
      </c>
      <c r="I132" s="425" t="s">
        <v>2475</v>
      </c>
      <c r="J132" s="425" t="s">
        <v>6</v>
      </c>
      <c r="K132" s="425" t="s">
        <v>264</v>
      </c>
      <c r="L132" s="427" t="s">
        <v>224</v>
      </c>
      <c r="M132" s="427" t="s">
        <v>99</v>
      </c>
      <c r="N132" s="427" t="s">
        <v>274</v>
      </c>
      <c r="O132" s="425" t="s">
        <v>794</v>
      </c>
      <c r="P132" s="425" t="s">
        <v>202</v>
      </c>
      <c r="S132" s="425" t="s">
        <v>485</v>
      </c>
      <c r="T132" s="425" t="s">
        <v>478</v>
      </c>
      <c r="U132" s="425" t="s">
        <v>812</v>
      </c>
      <c r="AC132" s="425" t="s">
        <v>2</v>
      </c>
      <c r="AE132" s="668"/>
      <c r="AF132" s="668"/>
      <c r="AG132" s="668"/>
      <c r="AH132" s="668"/>
      <c r="AI132" s="668"/>
    </row>
    <row r="133" spans="4:35">
      <c r="D133" s="425" t="s">
        <v>76</v>
      </c>
      <c r="E133" s="425" t="s">
        <v>67</v>
      </c>
      <c r="F133" s="425" t="s">
        <v>240</v>
      </c>
      <c r="G133" s="425" t="s">
        <v>2590</v>
      </c>
      <c r="H133" s="425" t="s">
        <v>11</v>
      </c>
      <c r="I133" s="425" t="s">
        <v>2475</v>
      </c>
      <c r="J133" s="425" t="s">
        <v>6</v>
      </c>
      <c r="K133" s="425" t="s">
        <v>264</v>
      </c>
      <c r="L133" s="427" t="s">
        <v>224</v>
      </c>
      <c r="M133" s="427" t="s">
        <v>99</v>
      </c>
      <c r="N133" s="427" t="s">
        <v>274</v>
      </c>
      <c r="O133" s="425" t="s">
        <v>794</v>
      </c>
      <c r="P133" s="425" t="s">
        <v>202</v>
      </c>
      <c r="S133" s="425" t="s">
        <v>486</v>
      </c>
      <c r="T133" s="425" t="s">
        <v>316</v>
      </c>
      <c r="U133" s="425" t="s">
        <v>812</v>
      </c>
      <c r="AC133" s="425" t="s">
        <v>2</v>
      </c>
      <c r="AE133" s="668"/>
      <c r="AF133" s="668"/>
      <c r="AG133" s="668"/>
      <c r="AH133" s="668"/>
      <c r="AI133" s="668"/>
    </row>
    <row r="134" spans="4:35">
      <c r="D134" s="425" t="s">
        <v>76</v>
      </c>
      <c r="E134" s="425" t="s">
        <v>67</v>
      </c>
      <c r="F134" s="425" t="s">
        <v>240</v>
      </c>
      <c r="G134" s="425" t="s">
        <v>2590</v>
      </c>
      <c r="H134" s="425" t="s">
        <v>11</v>
      </c>
      <c r="I134" s="425" t="s">
        <v>2475</v>
      </c>
      <c r="J134" s="425" t="s">
        <v>6</v>
      </c>
      <c r="K134" s="425" t="s">
        <v>264</v>
      </c>
      <c r="L134" s="427" t="s">
        <v>275</v>
      </c>
      <c r="M134" s="1294" t="s">
        <v>2675</v>
      </c>
      <c r="N134" s="427" t="s">
        <v>276</v>
      </c>
      <c r="O134" s="426" t="s">
        <v>2675</v>
      </c>
      <c r="P134" s="425" t="s">
        <v>202</v>
      </c>
      <c r="S134" s="425" t="s">
        <v>487</v>
      </c>
      <c r="T134" s="425" t="s">
        <v>488</v>
      </c>
      <c r="U134" s="425" t="s">
        <v>813</v>
      </c>
      <c r="AC134" s="425" t="s">
        <v>2</v>
      </c>
      <c r="AE134" s="668"/>
      <c r="AF134" s="668"/>
      <c r="AG134" s="668"/>
      <c r="AH134" s="668"/>
      <c r="AI134" s="668"/>
    </row>
    <row r="135" spans="4:35">
      <c r="D135" s="425" t="s">
        <v>76</v>
      </c>
      <c r="E135" s="425" t="s">
        <v>67</v>
      </c>
      <c r="F135" s="425" t="s">
        <v>240</v>
      </c>
      <c r="G135" s="425" t="s">
        <v>2590</v>
      </c>
      <c r="H135" s="425" t="s">
        <v>11</v>
      </c>
      <c r="I135" s="425" t="s">
        <v>2475</v>
      </c>
      <c r="J135" s="425" t="s">
        <v>6</v>
      </c>
      <c r="K135" s="425" t="s">
        <v>264</v>
      </c>
      <c r="L135" s="427" t="s">
        <v>275</v>
      </c>
      <c r="M135" s="427" t="s">
        <v>99</v>
      </c>
      <c r="N135" s="427" t="s">
        <v>276</v>
      </c>
      <c r="O135" s="425" t="s">
        <v>794</v>
      </c>
      <c r="P135" s="425" t="s">
        <v>202</v>
      </c>
      <c r="S135" s="425" t="s">
        <v>489</v>
      </c>
      <c r="T135" s="425" t="s">
        <v>490</v>
      </c>
      <c r="U135" s="425" t="s">
        <v>813</v>
      </c>
      <c r="AC135" s="425" t="s">
        <v>2</v>
      </c>
      <c r="AE135" s="668"/>
      <c r="AF135" s="668"/>
      <c r="AG135" s="668"/>
      <c r="AH135" s="668"/>
      <c r="AI135" s="668"/>
    </row>
    <row r="136" spans="4:35">
      <c r="D136" s="425" t="s">
        <v>76</v>
      </c>
      <c r="E136" s="425" t="s">
        <v>67</v>
      </c>
      <c r="F136" s="425" t="s">
        <v>240</v>
      </c>
      <c r="G136" s="425" t="s">
        <v>2590</v>
      </c>
      <c r="H136" s="425" t="s">
        <v>11</v>
      </c>
      <c r="I136" s="425" t="s">
        <v>2475</v>
      </c>
      <c r="J136" s="425" t="s">
        <v>6</v>
      </c>
      <c r="K136" s="425" t="s">
        <v>264</v>
      </c>
      <c r="L136" s="427" t="s">
        <v>275</v>
      </c>
      <c r="M136" s="427" t="s">
        <v>99</v>
      </c>
      <c r="N136" s="427" t="s">
        <v>276</v>
      </c>
      <c r="O136" s="425" t="s">
        <v>794</v>
      </c>
      <c r="P136" s="425" t="s">
        <v>202</v>
      </c>
      <c r="S136" s="425" t="s">
        <v>491</v>
      </c>
      <c r="T136" s="425" t="s">
        <v>492</v>
      </c>
      <c r="U136" s="425" t="s">
        <v>813</v>
      </c>
      <c r="AC136" s="425" t="s">
        <v>2</v>
      </c>
      <c r="AE136" s="668"/>
      <c r="AF136" s="668"/>
      <c r="AG136" s="668"/>
      <c r="AH136" s="668"/>
      <c r="AI136" s="668"/>
    </row>
    <row r="137" spans="4:35">
      <c r="D137" s="425" t="s">
        <v>76</v>
      </c>
      <c r="E137" s="425" t="s">
        <v>67</v>
      </c>
      <c r="F137" s="425" t="s">
        <v>240</v>
      </c>
      <c r="G137" s="425" t="s">
        <v>2590</v>
      </c>
      <c r="H137" s="425" t="s">
        <v>11</v>
      </c>
      <c r="I137" s="425" t="s">
        <v>2475</v>
      </c>
      <c r="J137" s="425" t="s">
        <v>6</v>
      </c>
      <c r="K137" s="425" t="s">
        <v>264</v>
      </c>
      <c r="L137" s="427" t="s">
        <v>275</v>
      </c>
      <c r="M137" s="427" t="s">
        <v>99</v>
      </c>
      <c r="N137" s="427" t="s">
        <v>276</v>
      </c>
      <c r="O137" s="425" t="s">
        <v>794</v>
      </c>
      <c r="P137" s="425" t="s">
        <v>202</v>
      </c>
      <c r="S137" s="425" t="s">
        <v>493</v>
      </c>
      <c r="T137" s="425" t="s">
        <v>494</v>
      </c>
      <c r="U137" s="425" t="s">
        <v>813</v>
      </c>
      <c r="AC137" s="425" t="s">
        <v>2</v>
      </c>
      <c r="AE137" s="668"/>
      <c r="AF137" s="668"/>
      <c r="AG137" s="668"/>
      <c r="AH137" s="668"/>
      <c r="AI137" s="668"/>
    </row>
    <row r="138" spans="4:35">
      <c r="D138" s="425" t="s">
        <v>76</v>
      </c>
      <c r="E138" s="425" t="s">
        <v>67</v>
      </c>
      <c r="F138" s="425" t="s">
        <v>240</v>
      </c>
      <c r="G138" s="425" t="s">
        <v>2590</v>
      </c>
      <c r="H138" s="425" t="s">
        <v>11</v>
      </c>
      <c r="I138" s="425" t="s">
        <v>2475</v>
      </c>
      <c r="J138" s="425" t="s">
        <v>6</v>
      </c>
      <c r="K138" s="425" t="s">
        <v>264</v>
      </c>
      <c r="L138" s="427" t="s">
        <v>275</v>
      </c>
      <c r="M138" s="427" t="s">
        <v>99</v>
      </c>
      <c r="N138" s="427" t="s">
        <v>276</v>
      </c>
      <c r="O138" s="425" t="s">
        <v>794</v>
      </c>
      <c r="P138" s="425" t="s">
        <v>202</v>
      </c>
      <c r="S138" s="425" t="s">
        <v>495</v>
      </c>
      <c r="T138" s="425" t="s">
        <v>496</v>
      </c>
      <c r="U138" s="425" t="s">
        <v>813</v>
      </c>
      <c r="AC138" s="425" t="s">
        <v>2</v>
      </c>
      <c r="AE138" s="668"/>
      <c r="AF138" s="668"/>
      <c r="AG138" s="668"/>
      <c r="AH138" s="668"/>
      <c r="AI138" s="668"/>
    </row>
    <row r="139" spans="4:35">
      <c r="D139" s="425" t="s">
        <v>76</v>
      </c>
      <c r="E139" s="425" t="s">
        <v>67</v>
      </c>
      <c r="F139" s="425" t="s">
        <v>240</v>
      </c>
      <c r="G139" s="425" t="s">
        <v>2590</v>
      </c>
      <c r="H139" s="425" t="s">
        <v>11</v>
      </c>
      <c r="I139" s="425" t="s">
        <v>2475</v>
      </c>
      <c r="J139" s="425" t="s">
        <v>6</v>
      </c>
      <c r="K139" s="425" t="s">
        <v>264</v>
      </c>
      <c r="L139" s="427" t="s">
        <v>275</v>
      </c>
      <c r="M139" s="427" t="s">
        <v>99</v>
      </c>
      <c r="N139" s="427" t="s">
        <v>276</v>
      </c>
      <c r="O139" s="425" t="s">
        <v>794</v>
      </c>
      <c r="P139" s="425" t="s">
        <v>202</v>
      </c>
      <c r="S139" s="425" t="s">
        <v>497</v>
      </c>
      <c r="T139" s="425" t="s">
        <v>498</v>
      </c>
      <c r="U139" s="425" t="s">
        <v>813</v>
      </c>
      <c r="AC139" s="425" t="s">
        <v>2</v>
      </c>
      <c r="AE139" s="668"/>
      <c r="AF139" s="668"/>
      <c r="AG139" s="668"/>
      <c r="AH139" s="668"/>
      <c r="AI139" s="668"/>
    </row>
    <row r="140" spans="4:35">
      <c r="D140" s="425" t="s">
        <v>76</v>
      </c>
      <c r="E140" s="425" t="s">
        <v>67</v>
      </c>
      <c r="F140" s="425" t="s">
        <v>240</v>
      </c>
      <c r="G140" s="425" t="s">
        <v>2590</v>
      </c>
      <c r="H140" s="425" t="s">
        <v>11</v>
      </c>
      <c r="I140" s="425" t="s">
        <v>2475</v>
      </c>
      <c r="J140" s="425" t="s">
        <v>6</v>
      </c>
      <c r="K140" s="425" t="s">
        <v>264</v>
      </c>
      <c r="L140" s="427" t="s">
        <v>275</v>
      </c>
      <c r="M140" s="427" t="s">
        <v>99</v>
      </c>
      <c r="N140" s="427" t="s">
        <v>276</v>
      </c>
      <c r="O140" s="425" t="s">
        <v>794</v>
      </c>
      <c r="P140" s="425" t="s">
        <v>202</v>
      </c>
      <c r="S140" s="425" t="s">
        <v>499</v>
      </c>
      <c r="T140" s="425" t="s">
        <v>500</v>
      </c>
      <c r="U140" s="425" t="s">
        <v>813</v>
      </c>
      <c r="AC140" s="425" t="s">
        <v>2</v>
      </c>
      <c r="AE140" s="668"/>
      <c r="AF140" s="668"/>
      <c r="AG140" s="668"/>
      <c r="AH140" s="668"/>
      <c r="AI140" s="668"/>
    </row>
    <row r="141" spans="4:35">
      <c r="D141" s="425" t="s">
        <v>76</v>
      </c>
      <c r="E141" s="425" t="s">
        <v>67</v>
      </c>
      <c r="F141" s="425" t="s">
        <v>240</v>
      </c>
      <c r="G141" s="425" t="s">
        <v>2590</v>
      </c>
      <c r="H141" s="425" t="s">
        <v>11</v>
      </c>
      <c r="I141" s="425" t="s">
        <v>2475</v>
      </c>
      <c r="J141" s="425" t="s">
        <v>6</v>
      </c>
      <c r="K141" s="425" t="s">
        <v>264</v>
      </c>
      <c r="L141" s="427" t="s">
        <v>275</v>
      </c>
      <c r="M141" s="427" t="s">
        <v>99</v>
      </c>
      <c r="N141" s="427" t="s">
        <v>276</v>
      </c>
      <c r="O141" s="425" t="s">
        <v>794</v>
      </c>
      <c r="P141" s="425" t="s">
        <v>202</v>
      </c>
      <c r="S141" s="425" t="s">
        <v>501</v>
      </c>
      <c r="T141" s="425" t="s">
        <v>502</v>
      </c>
      <c r="U141" s="425" t="s">
        <v>813</v>
      </c>
      <c r="AC141" s="425" t="s">
        <v>2</v>
      </c>
      <c r="AE141" s="668"/>
      <c r="AF141" s="668"/>
      <c r="AG141" s="668"/>
      <c r="AH141" s="668"/>
      <c r="AI141" s="668"/>
    </row>
    <row r="142" spans="4:35">
      <c r="D142" s="425" t="s">
        <v>76</v>
      </c>
      <c r="E142" s="425" t="s">
        <v>67</v>
      </c>
      <c r="F142" s="425" t="s">
        <v>240</v>
      </c>
      <c r="G142" s="425" t="s">
        <v>2590</v>
      </c>
      <c r="H142" s="425" t="s">
        <v>11</v>
      </c>
      <c r="I142" s="425" t="s">
        <v>2475</v>
      </c>
      <c r="J142" s="425" t="s">
        <v>6</v>
      </c>
      <c r="K142" s="425" t="s">
        <v>264</v>
      </c>
      <c r="L142" s="427" t="s">
        <v>275</v>
      </c>
      <c r="M142" s="427" t="s">
        <v>99</v>
      </c>
      <c r="N142" s="427" t="s">
        <v>276</v>
      </c>
      <c r="O142" s="425" t="s">
        <v>794</v>
      </c>
      <c r="P142" s="425" t="s">
        <v>202</v>
      </c>
      <c r="S142" s="425" t="s">
        <v>503</v>
      </c>
      <c r="T142" s="425" t="s">
        <v>504</v>
      </c>
      <c r="U142" s="425" t="s">
        <v>813</v>
      </c>
      <c r="AC142" s="425" t="s">
        <v>2</v>
      </c>
      <c r="AE142" s="668"/>
      <c r="AF142" s="668"/>
      <c r="AG142" s="668"/>
      <c r="AH142" s="668"/>
      <c r="AI142" s="668"/>
    </row>
    <row r="143" spans="4:35">
      <c r="D143" s="425" t="s">
        <v>76</v>
      </c>
      <c r="E143" s="425" t="s">
        <v>67</v>
      </c>
      <c r="F143" s="425" t="s">
        <v>240</v>
      </c>
      <c r="G143" s="425" t="s">
        <v>2590</v>
      </c>
      <c r="H143" s="425" t="s">
        <v>11</v>
      </c>
      <c r="I143" s="425" t="s">
        <v>2475</v>
      </c>
      <c r="J143" s="425" t="s">
        <v>6</v>
      </c>
      <c r="K143" s="425" t="s">
        <v>264</v>
      </c>
      <c r="L143" s="427" t="s">
        <v>275</v>
      </c>
      <c r="M143" s="427" t="s">
        <v>99</v>
      </c>
      <c r="N143" s="427" t="s">
        <v>276</v>
      </c>
      <c r="O143" s="425" t="s">
        <v>794</v>
      </c>
      <c r="P143" s="425" t="s">
        <v>202</v>
      </c>
      <c r="S143" s="425" t="s">
        <v>505</v>
      </c>
      <c r="T143" s="425" t="s">
        <v>506</v>
      </c>
      <c r="U143" s="425" t="s">
        <v>813</v>
      </c>
      <c r="AC143" s="425" t="s">
        <v>2</v>
      </c>
      <c r="AE143" s="668"/>
      <c r="AF143" s="668"/>
      <c r="AG143" s="668"/>
      <c r="AH143" s="668"/>
      <c r="AI143" s="668"/>
    </row>
    <row r="144" spans="4:35">
      <c r="D144" s="425" t="s">
        <v>76</v>
      </c>
      <c r="E144" s="425" t="s">
        <v>67</v>
      </c>
      <c r="F144" s="425" t="s">
        <v>240</v>
      </c>
      <c r="G144" s="425" t="s">
        <v>2590</v>
      </c>
      <c r="H144" s="425" t="s">
        <v>11</v>
      </c>
      <c r="I144" s="425" t="s">
        <v>2475</v>
      </c>
      <c r="J144" s="425" t="s">
        <v>6</v>
      </c>
      <c r="K144" s="425" t="s">
        <v>264</v>
      </c>
      <c r="L144" s="427" t="s">
        <v>275</v>
      </c>
      <c r="M144" s="1294" t="s">
        <v>2675</v>
      </c>
      <c r="N144" s="427" t="s">
        <v>276</v>
      </c>
      <c r="O144" s="426" t="s">
        <v>2675</v>
      </c>
      <c r="P144" s="425" t="s">
        <v>202</v>
      </c>
      <c r="S144" s="425" t="s">
        <v>507</v>
      </c>
      <c r="T144" s="425" t="s">
        <v>508</v>
      </c>
      <c r="U144" s="425" t="s">
        <v>813</v>
      </c>
      <c r="AC144" s="425" t="s">
        <v>2</v>
      </c>
      <c r="AE144" s="668"/>
      <c r="AF144" s="668"/>
      <c r="AG144" s="668"/>
      <c r="AH144" s="668"/>
      <c r="AI144" s="668"/>
    </row>
    <row r="145" spans="4:35">
      <c r="D145" s="425" t="s">
        <v>76</v>
      </c>
      <c r="E145" s="425" t="s">
        <v>67</v>
      </c>
      <c r="F145" s="425" t="s">
        <v>240</v>
      </c>
      <c r="G145" s="425" t="s">
        <v>2590</v>
      </c>
      <c r="H145" s="425" t="s">
        <v>11</v>
      </c>
      <c r="I145" s="425" t="s">
        <v>2475</v>
      </c>
      <c r="J145" s="425" t="s">
        <v>6</v>
      </c>
      <c r="K145" s="425" t="s">
        <v>264</v>
      </c>
      <c r="L145" s="427" t="s">
        <v>275</v>
      </c>
      <c r="M145" s="427" t="s">
        <v>99</v>
      </c>
      <c r="N145" s="427" t="s">
        <v>276</v>
      </c>
      <c r="O145" s="425" t="s">
        <v>794</v>
      </c>
      <c r="P145" s="425" t="s">
        <v>202</v>
      </c>
      <c r="S145" s="425" t="s">
        <v>509</v>
      </c>
      <c r="T145" s="425" t="s">
        <v>510</v>
      </c>
      <c r="U145" s="425" t="s">
        <v>813</v>
      </c>
      <c r="AC145" s="425" t="s">
        <v>2</v>
      </c>
      <c r="AE145" s="668"/>
      <c r="AF145" s="668"/>
      <c r="AG145" s="668"/>
      <c r="AH145" s="668"/>
      <c r="AI145" s="668"/>
    </row>
    <row r="146" spans="4:35">
      <c r="D146" s="425" t="s">
        <v>76</v>
      </c>
      <c r="E146" s="425" t="s">
        <v>67</v>
      </c>
      <c r="F146" s="425" t="s">
        <v>240</v>
      </c>
      <c r="G146" s="425" t="s">
        <v>2590</v>
      </c>
      <c r="H146" s="425" t="s">
        <v>11</v>
      </c>
      <c r="I146" s="425" t="s">
        <v>2475</v>
      </c>
      <c r="J146" s="425" t="s">
        <v>6</v>
      </c>
      <c r="K146" s="425" t="s">
        <v>264</v>
      </c>
      <c r="L146" s="427" t="s">
        <v>275</v>
      </c>
      <c r="M146" s="427" t="s">
        <v>99</v>
      </c>
      <c r="N146" s="427" t="s">
        <v>276</v>
      </c>
      <c r="O146" s="425" t="s">
        <v>2872</v>
      </c>
      <c r="P146" s="425" t="s">
        <v>202</v>
      </c>
      <c r="S146" s="425" t="s">
        <v>511</v>
      </c>
      <c r="T146" s="425" t="s">
        <v>512</v>
      </c>
      <c r="U146" s="425" t="s">
        <v>813</v>
      </c>
      <c r="AC146" s="425" t="s">
        <v>2</v>
      </c>
      <c r="AE146" s="668"/>
      <c r="AF146" s="668"/>
      <c r="AG146" s="668"/>
      <c r="AH146" s="668"/>
      <c r="AI146" s="668"/>
    </row>
    <row r="147" spans="4:35">
      <c r="D147" s="425" t="s">
        <v>76</v>
      </c>
      <c r="E147" s="425" t="s">
        <v>67</v>
      </c>
      <c r="F147" s="425" t="s">
        <v>240</v>
      </c>
      <c r="G147" s="425" t="s">
        <v>2590</v>
      </c>
      <c r="H147" s="425" t="s">
        <v>11</v>
      </c>
      <c r="I147" s="425" t="s">
        <v>2475</v>
      </c>
      <c r="J147" s="425" t="s">
        <v>6</v>
      </c>
      <c r="K147" s="425" t="s">
        <v>264</v>
      </c>
      <c r="L147" s="427" t="s">
        <v>275</v>
      </c>
      <c r="M147" s="427" t="s">
        <v>99</v>
      </c>
      <c r="N147" s="427" t="s">
        <v>276</v>
      </c>
      <c r="O147" s="425" t="s">
        <v>2872</v>
      </c>
      <c r="P147" s="425" t="s">
        <v>202</v>
      </c>
      <c r="S147" s="425" t="s">
        <v>513</v>
      </c>
      <c r="T147" s="425" t="s">
        <v>514</v>
      </c>
      <c r="U147" s="425" t="s">
        <v>813</v>
      </c>
      <c r="AC147" s="425" t="s">
        <v>2</v>
      </c>
      <c r="AE147" s="668"/>
      <c r="AF147" s="668"/>
      <c r="AG147" s="668"/>
      <c r="AH147" s="668"/>
      <c r="AI147" s="668"/>
    </row>
    <row r="148" spans="4:35">
      <c r="D148" s="425" t="s">
        <v>76</v>
      </c>
      <c r="E148" s="425" t="s">
        <v>67</v>
      </c>
      <c r="F148" s="425" t="s">
        <v>240</v>
      </c>
      <c r="G148" s="425" t="s">
        <v>2590</v>
      </c>
      <c r="H148" s="425" t="s">
        <v>11</v>
      </c>
      <c r="I148" s="425" t="s">
        <v>2475</v>
      </c>
      <c r="J148" s="425" t="s">
        <v>6</v>
      </c>
      <c r="K148" s="425" t="s">
        <v>264</v>
      </c>
      <c r="L148" s="427" t="s">
        <v>275</v>
      </c>
      <c r="M148" s="427" t="s">
        <v>99</v>
      </c>
      <c r="N148" s="427" t="s">
        <v>276</v>
      </c>
      <c r="O148" s="425" t="s">
        <v>2872</v>
      </c>
      <c r="P148" s="425" t="s">
        <v>202</v>
      </c>
      <c r="S148" s="425" t="s">
        <v>515</v>
      </c>
      <c r="T148" s="425" t="s">
        <v>516</v>
      </c>
      <c r="U148" s="425" t="s">
        <v>813</v>
      </c>
      <c r="AC148" s="425" t="s">
        <v>2</v>
      </c>
      <c r="AE148" s="668"/>
      <c r="AF148" s="668"/>
      <c r="AG148" s="668"/>
      <c r="AH148" s="668"/>
      <c r="AI148" s="668"/>
    </row>
    <row r="149" spans="4:35">
      <c r="D149" s="425" t="s">
        <v>76</v>
      </c>
      <c r="E149" s="425" t="s">
        <v>67</v>
      </c>
      <c r="F149" s="425" t="s">
        <v>240</v>
      </c>
      <c r="G149" s="425" t="s">
        <v>2590</v>
      </c>
      <c r="H149" s="425" t="s">
        <v>11</v>
      </c>
      <c r="I149" s="425" t="s">
        <v>2475</v>
      </c>
      <c r="J149" s="425" t="s">
        <v>6</v>
      </c>
      <c r="K149" s="425" t="s">
        <v>264</v>
      </c>
      <c r="L149" s="427" t="s">
        <v>275</v>
      </c>
      <c r="M149" s="1294" t="s">
        <v>2675</v>
      </c>
      <c r="N149" s="427" t="s">
        <v>276</v>
      </c>
      <c r="O149" s="426" t="s">
        <v>2675</v>
      </c>
      <c r="P149" s="425" t="s">
        <v>202</v>
      </c>
      <c r="S149" s="425" t="s">
        <v>517</v>
      </c>
      <c r="T149" s="425" t="s">
        <v>518</v>
      </c>
      <c r="U149" s="425" t="s">
        <v>813</v>
      </c>
      <c r="AC149" s="425" t="s">
        <v>2</v>
      </c>
      <c r="AE149" s="668"/>
      <c r="AF149" s="668"/>
      <c r="AG149" s="668"/>
      <c r="AH149" s="668"/>
      <c r="AI149" s="668"/>
    </row>
    <row r="150" spans="4:35">
      <c r="D150" s="425" t="s">
        <v>76</v>
      </c>
      <c r="E150" s="425" t="s">
        <v>67</v>
      </c>
      <c r="F150" s="425" t="s">
        <v>240</v>
      </c>
      <c r="G150" s="425" t="s">
        <v>2590</v>
      </c>
      <c r="H150" s="425" t="s">
        <v>11</v>
      </c>
      <c r="I150" s="425" t="s">
        <v>2475</v>
      </c>
      <c r="J150" s="425" t="s">
        <v>6</v>
      </c>
      <c r="K150" s="425" t="s">
        <v>264</v>
      </c>
      <c r="L150" s="427" t="s">
        <v>275</v>
      </c>
      <c r="M150" s="427" t="s">
        <v>99</v>
      </c>
      <c r="N150" s="427" t="s">
        <v>276</v>
      </c>
      <c r="O150" s="425" t="s">
        <v>2872</v>
      </c>
      <c r="P150" s="425" t="s">
        <v>202</v>
      </c>
      <c r="S150" s="425" t="s">
        <v>519</v>
      </c>
      <c r="T150" s="425" t="s">
        <v>520</v>
      </c>
      <c r="U150" s="425" t="s">
        <v>813</v>
      </c>
      <c r="AC150" s="425" t="s">
        <v>2</v>
      </c>
      <c r="AE150" s="668"/>
      <c r="AF150" s="668"/>
      <c r="AG150" s="668"/>
      <c r="AH150" s="668"/>
      <c r="AI150" s="668"/>
    </row>
    <row r="151" spans="4:35">
      <c r="D151" s="425" t="s">
        <v>76</v>
      </c>
      <c r="E151" s="425" t="s">
        <v>67</v>
      </c>
      <c r="F151" s="425" t="s">
        <v>240</v>
      </c>
      <c r="G151" s="425" t="s">
        <v>2590</v>
      </c>
      <c r="H151" s="425" t="s">
        <v>11</v>
      </c>
      <c r="I151" s="425" t="s">
        <v>2475</v>
      </c>
      <c r="J151" s="425" t="s">
        <v>6</v>
      </c>
      <c r="K151" s="425" t="s">
        <v>264</v>
      </c>
      <c r="L151" s="427" t="s">
        <v>275</v>
      </c>
      <c r="M151" s="427" t="s">
        <v>99</v>
      </c>
      <c r="N151" s="427" t="s">
        <v>276</v>
      </c>
      <c r="O151" s="425" t="s">
        <v>2872</v>
      </c>
      <c r="P151" s="425" t="s">
        <v>202</v>
      </c>
      <c r="S151" s="425" t="s">
        <v>521</v>
      </c>
      <c r="T151" s="425" t="s">
        <v>522</v>
      </c>
      <c r="U151" s="425" t="s">
        <v>813</v>
      </c>
      <c r="AC151" s="425" t="s">
        <v>2</v>
      </c>
      <c r="AE151" s="668"/>
      <c r="AF151" s="668"/>
      <c r="AG151" s="668"/>
      <c r="AH151" s="668"/>
      <c r="AI151" s="668"/>
    </row>
    <row r="152" spans="4:35">
      <c r="D152" s="425" t="s">
        <v>76</v>
      </c>
      <c r="E152" s="425" t="s">
        <v>67</v>
      </c>
      <c r="F152" s="425" t="s">
        <v>240</v>
      </c>
      <c r="G152" s="425" t="s">
        <v>2590</v>
      </c>
      <c r="H152" s="425" t="s">
        <v>11</v>
      </c>
      <c r="I152" s="425" t="s">
        <v>2475</v>
      </c>
      <c r="J152" s="425" t="s">
        <v>6</v>
      </c>
      <c r="K152" s="425" t="s">
        <v>264</v>
      </c>
      <c r="L152" s="427" t="s">
        <v>275</v>
      </c>
      <c r="M152" s="427" t="s">
        <v>99</v>
      </c>
      <c r="N152" s="427" t="s">
        <v>276</v>
      </c>
      <c r="O152" s="425" t="s">
        <v>2872</v>
      </c>
      <c r="P152" s="425" t="s">
        <v>202</v>
      </c>
      <c r="S152" s="425" t="s">
        <v>523</v>
      </c>
      <c r="T152" s="425" t="s">
        <v>524</v>
      </c>
      <c r="U152" s="425" t="s">
        <v>813</v>
      </c>
      <c r="AC152" s="425" t="s">
        <v>2</v>
      </c>
      <c r="AE152" s="668"/>
      <c r="AF152" s="668"/>
      <c r="AG152" s="668"/>
      <c r="AH152" s="668"/>
      <c r="AI152" s="668"/>
    </row>
    <row r="153" spans="4:35">
      <c r="D153" s="425" t="s">
        <v>76</v>
      </c>
      <c r="E153" s="425" t="s">
        <v>67</v>
      </c>
      <c r="F153" s="425" t="s">
        <v>240</v>
      </c>
      <c r="G153" s="425" t="s">
        <v>2590</v>
      </c>
      <c r="H153" s="425" t="s">
        <v>11</v>
      </c>
      <c r="I153" s="425" t="s">
        <v>2475</v>
      </c>
      <c r="J153" s="425" t="s">
        <v>6</v>
      </c>
      <c r="K153" s="425" t="s">
        <v>264</v>
      </c>
      <c r="L153" s="427" t="s">
        <v>275</v>
      </c>
      <c r="M153" s="427" t="s">
        <v>99</v>
      </c>
      <c r="N153" s="427" t="s">
        <v>276</v>
      </c>
      <c r="O153" s="425" t="s">
        <v>2872</v>
      </c>
      <c r="P153" s="425" t="s">
        <v>202</v>
      </c>
      <c r="S153" s="425" t="s">
        <v>525</v>
      </c>
      <c r="T153" s="425" t="s">
        <v>526</v>
      </c>
      <c r="U153" s="425" t="s">
        <v>813</v>
      </c>
      <c r="AC153" s="425" t="s">
        <v>2</v>
      </c>
      <c r="AE153" s="668"/>
      <c r="AF153" s="668"/>
      <c r="AG153" s="668"/>
      <c r="AH153" s="668"/>
      <c r="AI153" s="668"/>
    </row>
    <row r="154" spans="4:35">
      <c r="D154" s="425" t="s">
        <v>76</v>
      </c>
      <c r="E154" s="425" t="s">
        <v>67</v>
      </c>
      <c r="F154" s="425" t="s">
        <v>240</v>
      </c>
      <c r="G154" s="425" t="s">
        <v>2590</v>
      </c>
      <c r="H154" s="425" t="s">
        <v>11</v>
      </c>
      <c r="I154" s="425" t="s">
        <v>2475</v>
      </c>
      <c r="J154" s="425" t="s">
        <v>6</v>
      </c>
      <c r="K154" s="425" t="s">
        <v>264</v>
      </c>
      <c r="L154" s="427" t="s">
        <v>275</v>
      </c>
      <c r="M154" s="427" t="s">
        <v>99</v>
      </c>
      <c r="N154" s="427" t="s">
        <v>276</v>
      </c>
      <c r="O154" s="425" t="s">
        <v>2872</v>
      </c>
      <c r="P154" s="425" t="s">
        <v>202</v>
      </c>
      <c r="S154" s="425" t="s">
        <v>527</v>
      </c>
      <c r="T154" s="425" t="s">
        <v>528</v>
      </c>
      <c r="U154" s="425" t="s">
        <v>813</v>
      </c>
      <c r="AC154" s="425" t="s">
        <v>2</v>
      </c>
      <c r="AE154" s="668"/>
      <c r="AF154" s="668"/>
      <c r="AG154" s="668"/>
      <c r="AH154" s="668"/>
      <c r="AI154" s="668"/>
    </row>
    <row r="155" spans="4:35">
      <c r="D155" s="425" t="s">
        <v>76</v>
      </c>
      <c r="E155" s="425" t="s">
        <v>67</v>
      </c>
      <c r="F155" s="425" t="s">
        <v>240</v>
      </c>
      <c r="G155" s="425" t="s">
        <v>2590</v>
      </c>
      <c r="H155" s="425" t="s">
        <v>11</v>
      </c>
      <c r="I155" s="425" t="s">
        <v>2475</v>
      </c>
      <c r="J155" s="425" t="s">
        <v>6</v>
      </c>
      <c r="K155" s="425" t="s">
        <v>264</v>
      </c>
      <c r="L155" s="427" t="s">
        <v>275</v>
      </c>
      <c r="M155" s="1294" t="s">
        <v>2675</v>
      </c>
      <c r="N155" s="427" t="s">
        <v>276</v>
      </c>
      <c r="O155" s="426" t="s">
        <v>2675</v>
      </c>
      <c r="P155" s="425" t="s">
        <v>202</v>
      </c>
      <c r="S155" s="425" t="s">
        <v>529</v>
      </c>
      <c r="T155" s="425" t="s">
        <v>530</v>
      </c>
      <c r="U155" s="425" t="s">
        <v>813</v>
      </c>
      <c r="AC155" s="425" t="s">
        <v>2</v>
      </c>
      <c r="AE155" s="668"/>
      <c r="AF155" s="668"/>
      <c r="AG155" s="668"/>
      <c r="AH155" s="668"/>
      <c r="AI155" s="668"/>
    </row>
    <row r="156" spans="4:35">
      <c r="D156" s="425" t="s">
        <v>76</v>
      </c>
      <c r="E156" s="425" t="s">
        <v>67</v>
      </c>
      <c r="F156" s="425" t="s">
        <v>240</v>
      </c>
      <c r="G156" s="425" t="s">
        <v>2590</v>
      </c>
      <c r="H156" s="425" t="s">
        <v>11</v>
      </c>
      <c r="I156" s="425" t="s">
        <v>2475</v>
      </c>
      <c r="J156" s="425" t="s">
        <v>6</v>
      </c>
      <c r="K156" s="425" t="s">
        <v>264</v>
      </c>
      <c r="L156" s="427" t="s">
        <v>275</v>
      </c>
      <c r="M156" s="1294" t="s">
        <v>2675</v>
      </c>
      <c r="N156" s="427" t="s">
        <v>276</v>
      </c>
      <c r="O156" s="426" t="s">
        <v>2675</v>
      </c>
      <c r="P156" s="425" t="s">
        <v>202</v>
      </c>
      <c r="S156" s="425" t="s">
        <v>531</v>
      </c>
      <c r="T156" s="425" t="s">
        <v>532</v>
      </c>
      <c r="U156" s="425" t="s">
        <v>813</v>
      </c>
      <c r="AC156" s="425" t="s">
        <v>2</v>
      </c>
      <c r="AE156" s="668"/>
      <c r="AF156" s="668"/>
      <c r="AG156" s="668"/>
      <c r="AH156" s="668"/>
      <c r="AI156" s="668"/>
    </row>
    <row r="157" spans="4:35">
      <c r="D157" s="425" t="s">
        <v>76</v>
      </c>
      <c r="E157" s="425" t="s">
        <v>67</v>
      </c>
      <c r="F157" s="425" t="s">
        <v>240</v>
      </c>
      <c r="G157" s="425" t="s">
        <v>2590</v>
      </c>
      <c r="H157" s="425" t="s">
        <v>11</v>
      </c>
      <c r="I157" s="425" t="s">
        <v>2475</v>
      </c>
      <c r="J157" s="425" t="s">
        <v>6</v>
      </c>
      <c r="K157" s="425" t="s">
        <v>264</v>
      </c>
      <c r="L157" s="427" t="s">
        <v>275</v>
      </c>
      <c r="M157" s="427" t="s">
        <v>99</v>
      </c>
      <c r="N157" s="427" t="s">
        <v>276</v>
      </c>
      <c r="O157" s="425" t="s">
        <v>2872</v>
      </c>
      <c r="P157" s="425" t="s">
        <v>202</v>
      </c>
      <c r="S157" s="425" t="s">
        <v>533</v>
      </c>
      <c r="T157" s="425" t="s">
        <v>534</v>
      </c>
      <c r="U157" s="425" t="s">
        <v>813</v>
      </c>
      <c r="AC157" s="425" t="s">
        <v>2</v>
      </c>
      <c r="AE157" s="668"/>
      <c r="AF157" s="668"/>
      <c r="AG157" s="668"/>
      <c r="AH157" s="668"/>
      <c r="AI157" s="668"/>
    </row>
    <row r="158" spans="4:35">
      <c r="D158" s="425" t="s">
        <v>76</v>
      </c>
      <c r="E158" s="425" t="s">
        <v>67</v>
      </c>
      <c r="F158" s="425" t="s">
        <v>240</v>
      </c>
      <c r="G158" s="425" t="s">
        <v>2590</v>
      </c>
      <c r="H158" s="425" t="s">
        <v>11</v>
      </c>
      <c r="I158" s="425" t="s">
        <v>2475</v>
      </c>
      <c r="J158" s="425" t="s">
        <v>6</v>
      </c>
      <c r="K158" s="425" t="s">
        <v>264</v>
      </c>
      <c r="L158" s="427" t="s">
        <v>275</v>
      </c>
      <c r="M158" s="427" t="s">
        <v>99</v>
      </c>
      <c r="N158" s="427" t="s">
        <v>276</v>
      </c>
      <c r="O158" s="425" t="s">
        <v>794</v>
      </c>
      <c r="P158" s="425" t="s">
        <v>202</v>
      </c>
      <c r="S158" s="425" t="s">
        <v>535</v>
      </c>
      <c r="T158" s="425" t="s">
        <v>536</v>
      </c>
      <c r="U158" s="425" t="s">
        <v>813</v>
      </c>
      <c r="AC158" s="425" t="s">
        <v>2</v>
      </c>
      <c r="AE158" s="668"/>
      <c r="AF158" s="668"/>
      <c r="AG158" s="668"/>
      <c r="AH158" s="668"/>
      <c r="AI158" s="668"/>
    </row>
    <row r="159" spans="4:35">
      <c r="D159" s="425" t="s">
        <v>76</v>
      </c>
      <c r="E159" s="425" t="s">
        <v>67</v>
      </c>
      <c r="F159" s="425" t="s">
        <v>240</v>
      </c>
      <c r="G159" s="425" t="s">
        <v>2590</v>
      </c>
      <c r="H159" s="425" t="s">
        <v>11</v>
      </c>
      <c r="I159" s="425" t="s">
        <v>2475</v>
      </c>
      <c r="J159" s="425" t="s">
        <v>6</v>
      </c>
      <c r="K159" s="425" t="s">
        <v>264</v>
      </c>
      <c r="L159" s="427" t="s">
        <v>275</v>
      </c>
      <c r="M159" s="427" t="s">
        <v>99</v>
      </c>
      <c r="N159" s="427" t="s">
        <v>276</v>
      </c>
      <c r="O159" s="425" t="s">
        <v>794</v>
      </c>
      <c r="P159" s="425" t="s">
        <v>202</v>
      </c>
      <c r="S159" s="425" t="s">
        <v>537</v>
      </c>
      <c r="T159" s="425" t="s">
        <v>538</v>
      </c>
      <c r="U159" s="425" t="s">
        <v>813</v>
      </c>
      <c r="AC159" s="425" t="s">
        <v>2</v>
      </c>
      <c r="AE159" s="668"/>
      <c r="AF159" s="668"/>
      <c r="AG159" s="668"/>
      <c r="AH159" s="668"/>
      <c r="AI159" s="668"/>
    </row>
    <row r="160" spans="4:35">
      <c r="D160" s="425" t="s">
        <v>76</v>
      </c>
      <c r="E160" s="425" t="s">
        <v>67</v>
      </c>
      <c r="F160" s="425" t="s">
        <v>240</v>
      </c>
      <c r="G160" s="425" t="s">
        <v>2590</v>
      </c>
      <c r="H160" s="425" t="s">
        <v>11</v>
      </c>
      <c r="I160" s="425" t="s">
        <v>2475</v>
      </c>
      <c r="J160" s="425" t="s">
        <v>6</v>
      </c>
      <c r="K160" s="425" t="s">
        <v>264</v>
      </c>
      <c r="L160" s="427" t="s">
        <v>275</v>
      </c>
      <c r="M160" s="427" t="s">
        <v>99</v>
      </c>
      <c r="N160" s="427" t="s">
        <v>276</v>
      </c>
      <c r="O160" s="425" t="s">
        <v>794</v>
      </c>
      <c r="P160" s="425" t="s">
        <v>202</v>
      </c>
      <c r="S160" s="425" t="s">
        <v>539</v>
      </c>
      <c r="T160" s="425" t="s">
        <v>540</v>
      </c>
      <c r="U160" s="425" t="s">
        <v>813</v>
      </c>
      <c r="AC160" s="425" t="s">
        <v>2</v>
      </c>
      <c r="AE160" s="668"/>
      <c r="AF160" s="668"/>
      <c r="AG160" s="668"/>
      <c r="AH160" s="668"/>
      <c r="AI160" s="668"/>
    </row>
    <row r="161" spans="4:35">
      <c r="D161" s="425" t="s">
        <v>76</v>
      </c>
      <c r="E161" s="425" t="s">
        <v>67</v>
      </c>
      <c r="F161" s="425" t="s">
        <v>240</v>
      </c>
      <c r="G161" s="425" t="s">
        <v>2590</v>
      </c>
      <c r="H161" s="425" t="s">
        <v>11</v>
      </c>
      <c r="I161" s="425" t="s">
        <v>2475</v>
      </c>
      <c r="J161" s="425" t="s">
        <v>6</v>
      </c>
      <c r="K161" s="425" t="s">
        <v>264</v>
      </c>
      <c r="L161" s="427" t="s">
        <v>275</v>
      </c>
      <c r="M161" s="1294" t="s">
        <v>2675</v>
      </c>
      <c r="N161" s="427" t="s">
        <v>276</v>
      </c>
      <c r="O161" s="426" t="s">
        <v>2675</v>
      </c>
      <c r="P161" s="425" t="s">
        <v>202</v>
      </c>
      <c r="S161" s="425" t="s">
        <v>541</v>
      </c>
      <c r="T161" s="425" t="s">
        <v>542</v>
      </c>
      <c r="U161" s="425" t="s">
        <v>813</v>
      </c>
      <c r="AC161" s="425" t="s">
        <v>2</v>
      </c>
      <c r="AE161" s="668"/>
      <c r="AF161" s="668"/>
      <c r="AG161" s="668"/>
      <c r="AH161" s="668"/>
      <c r="AI161" s="668"/>
    </row>
    <row r="162" spans="4:35">
      <c r="D162" s="425" t="s">
        <v>76</v>
      </c>
      <c r="E162" s="425" t="s">
        <v>67</v>
      </c>
      <c r="F162" s="425" t="s">
        <v>240</v>
      </c>
      <c r="G162" s="425" t="s">
        <v>2590</v>
      </c>
      <c r="H162" s="425" t="s">
        <v>11</v>
      </c>
      <c r="I162" s="425" t="s">
        <v>2475</v>
      </c>
      <c r="J162" s="425" t="s">
        <v>6</v>
      </c>
      <c r="K162" s="425" t="s">
        <v>264</v>
      </c>
      <c r="L162" s="427" t="s">
        <v>275</v>
      </c>
      <c r="M162" s="427" t="s">
        <v>99</v>
      </c>
      <c r="N162" s="427" t="s">
        <v>276</v>
      </c>
      <c r="O162" s="425" t="s">
        <v>794</v>
      </c>
      <c r="P162" s="425" t="s">
        <v>202</v>
      </c>
      <c r="S162" s="425" t="s">
        <v>543</v>
      </c>
      <c r="T162" s="425" t="s">
        <v>544</v>
      </c>
      <c r="U162" s="425" t="s">
        <v>813</v>
      </c>
      <c r="AC162" s="425" t="s">
        <v>2</v>
      </c>
      <c r="AE162" s="668"/>
      <c r="AF162" s="668"/>
      <c r="AG162" s="668"/>
      <c r="AH162" s="668"/>
      <c r="AI162" s="668"/>
    </row>
    <row r="163" spans="4:35">
      <c r="D163" s="425" t="s">
        <v>76</v>
      </c>
      <c r="E163" s="425" t="s">
        <v>67</v>
      </c>
      <c r="F163" s="425" t="s">
        <v>240</v>
      </c>
      <c r="G163" s="425" t="s">
        <v>2590</v>
      </c>
      <c r="H163" s="425" t="s">
        <v>11</v>
      </c>
      <c r="I163" s="425" t="s">
        <v>2475</v>
      </c>
      <c r="J163" s="425" t="s">
        <v>6</v>
      </c>
      <c r="K163" s="425" t="s">
        <v>264</v>
      </c>
      <c r="L163" s="427" t="s">
        <v>275</v>
      </c>
      <c r="M163" s="427" t="s">
        <v>99</v>
      </c>
      <c r="N163" s="427" t="s">
        <v>276</v>
      </c>
      <c r="O163" s="425" t="s">
        <v>794</v>
      </c>
      <c r="P163" s="425" t="s">
        <v>202</v>
      </c>
      <c r="S163" s="425" t="s">
        <v>545</v>
      </c>
      <c r="T163" s="425" t="s">
        <v>546</v>
      </c>
      <c r="U163" s="425" t="s">
        <v>813</v>
      </c>
      <c r="AC163" s="425" t="s">
        <v>2</v>
      </c>
      <c r="AE163" s="668"/>
      <c r="AF163" s="668"/>
      <c r="AG163" s="668"/>
      <c r="AH163" s="668"/>
      <c r="AI163" s="668"/>
    </row>
    <row r="164" spans="4:35">
      <c r="D164" s="425" t="s">
        <v>76</v>
      </c>
      <c r="E164" s="425" t="s">
        <v>67</v>
      </c>
      <c r="F164" s="425" t="s">
        <v>240</v>
      </c>
      <c r="G164" s="425" t="s">
        <v>2590</v>
      </c>
      <c r="H164" s="425" t="s">
        <v>11</v>
      </c>
      <c r="I164" s="425" t="s">
        <v>2475</v>
      </c>
      <c r="J164" s="425" t="s">
        <v>6</v>
      </c>
      <c r="K164" s="425" t="s">
        <v>264</v>
      </c>
      <c r="L164" s="427" t="s">
        <v>275</v>
      </c>
      <c r="M164" s="1294" t="s">
        <v>2675</v>
      </c>
      <c r="N164" s="427" t="s">
        <v>276</v>
      </c>
      <c r="O164" s="426" t="s">
        <v>2675</v>
      </c>
      <c r="P164" s="425" t="s">
        <v>202</v>
      </c>
      <c r="S164" s="425" t="s">
        <v>547</v>
      </c>
      <c r="T164" s="425" t="s">
        <v>548</v>
      </c>
      <c r="U164" s="425" t="s">
        <v>813</v>
      </c>
      <c r="AC164" s="425" t="s">
        <v>2</v>
      </c>
      <c r="AE164" s="668"/>
      <c r="AF164" s="668"/>
      <c r="AG164" s="668"/>
      <c r="AH164" s="668"/>
      <c r="AI164" s="668"/>
    </row>
    <row r="165" spans="4:35">
      <c r="D165" s="425" t="s">
        <v>76</v>
      </c>
      <c r="E165" s="425" t="s">
        <v>67</v>
      </c>
      <c r="F165" s="425" t="s">
        <v>240</v>
      </c>
      <c r="G165" s="425" t="s">
        <v>2590</v>
      </c>
      <c r="H165" s="425" t="s">
        <v>11</v>
      </c>
      <c r="I165" s="425" t="s">
        <v>2475</v>
      </c>
      <c r="J165" s="425" t="s">
        <v>6</v>
      </c>
      <c r="K165" s="425" t="s">
        <v>264</v>
      </c>
      <c r="L165" s="427" t="s">
        <v>275</v>
      </c>
      <c r="M165" s="427" t="s">
        <v>99</v>
      </c>
      <c r="N165" s="427" t="s">
        <v>276</v>
      </c>
      <c r="O165" s="425" t="s">
        <v>794</v>
      </c>
      <c r="P165" s="425" t="s">
        <v>202</v>
      </c>
      <c r="S165" s="425" t="s">
        <v>549</v>
      </c>
      <c r="T165" s="425" t="s">
        <v>550</v>
      </c>
      <c r="U165" s="425" t="s">
        <v>813</v>
      </c>
      <c r="AC165" s="425" t="s">
        <v>2</v>
      </c>
      <c r="AE165" s="668"/>
      <c r="AF165" s="668"/>
      <c r="AG165" s="668"/>
      <c r="AH165" s="668"/>
      <c r="AI165" s="668"/>
    </row>
    <row r="166" spans="4:35">
      <c r="D166" s="425" t="s">
        <v>76</v>
      </c>
      <c r="E166" s="425" t="s">
        <v>67</v>
      </c>
      <c r="F166" s="425" t="s">
        <v>240</v>
      </c>
      <c r="G166" s="425" t="s">
        <v>2590</v>
      </c>
      <c r="H166" s="425" t="s">
        <v>11</v>
      </c>
      <c r="I166" s="425" t="s">
        <v>2475</v>
      </c>
      <c r="J166" s="425" t="s">
        <v>6</v>
      </c>
      <c r="K166" s="425" t="s">
        <v>264</v>
      </c>
      <c r="L166" s="427" t="s">
        <v>275</v>
      </c>
      <c r="M166" s="427" t="s">
        <v>99</v>
      </c>
      <c r="N166" s="427" t="s">
        <v>276</v>
      </c>
      <c r="O166" s="425" t="s">
        <v>794</v>
      </c>
      <c r="P166" s="425" t="s">
        <v>202</v>
      </c>
      <c r="S166" s="425" t="s">
        <v>551</v>
      </c>
      <c r="T166" s="425" t="s">
        <v>552</v>
      </c>
      <c r="U166" s="425" t="s">
        <v>813</v>
      </c>
      <c r="AC166" s="425" t="s">
        <v>2</v>
      </c>
      <c r="AE166" s="668"/>
      <c r="AF166" s="668"/>
      <c r="AG166" s="668"/>
      <c r="AH166" s="668"/>
      <c r="AI166" s="668"/>
    </row>
    <row r="167" spans="4:35">
      <c r="D167" s="425" t="s">
        <v>76</v>
      </c>
      <c r="E167" s="425" t="s">
        <v>67</v>
      </c>
      <c r="F167" s="425" t="s">
        <v>240</v>
      </c>
      <c r="G167" s="425" t="s">
        <v>2590</v>
      </c>
      <c r="H167" s="425" t="s">
        <v>11</v>
      </c>
      <c r="I167" s="425" t="s">
        <v>2475</v>
      </c>
      <c r="J167" s="425" t="s">
        <v>6</v>
      </c>
      <c r="K167" s="425" t="s">
        <v>264</v>
      </c>
      <c r="L167" s="427" t="s">
        <v>275</v>
      </c>
      <c r="M167" s="427" t="s">
        <v>99</v>
      </c>
      <c r="N167" s="427" t="s">
        <v>276</v>
      </c>
      <c r="O167" s="425" t="s">
        <v>794</v>
      </c>
      <c r="P167" s="425" t="s">
        <v>202</v>
      </c>
      <c r="S167" s="425" t="s">
        <v>553</v>
      </c>
      <c r="T167" s="425" t="s">
        <v>554</v>
      </c>
      <c r="U167" s="425" t="s">
        <v>813</v>
      </c>
      <c r="AC167" s="425" t="s">
        <v>2</v>
      </c>
      <c r="AE167" s="668"/>
      <c r="AF167" s="668"/>
      <c r="AG167" s="668"/>
      <c r="AH167" s="668"/>
      <c r="AI167" s="668"/>
    </row>
    <row r="168" spans="4:35">
      <c r="D168" s="425" t="s">
        <v>76</v>
      </c>
      <c r="E168" s="425" t="s">
        <v>67</v>
      </c>
      <c r="F168" s="425" t="s">
        <v>240</v>
      </c>
      <c r="G168" s="425" t="s">
        <v>2590</v>
      </c>
      <c r="H168" s="425" t="s">
        <v>11</v>
      </c>
      <c r="I168" s="425" t="s">
        <v>2475</v>
      </c>
      <c r="J168" s="425" t="s">
        <v>6</v>
      </c>
      <c r="K168" s="425" t="s">
        <v>264</v>
      </c>
      <c r="L168" s="427" t="s">
        <v>275</v>
      </c>
      <c r="M168" s="1294" t="s">
        <v>2675</v>
      </c>
      <c r="N168" s="427" t="s">
        <v>276</v>
      </c>
      <c r="O168" s="426" t="s">
        <v>2675</v>
      </c>
      <c r="P168" s="425" t="s">
        <v>202</v>
      </c>
      <c r="S168" s="425" t="s">
        <v>555</v>
      </c>
      <c r="T168" s="425" t="s">
        <v>556</v>
      </c>
      <c r="U168" s="425" t="s">
        <v>813</v>
      </c>
      <c r="AC168" s="425" t="s">
        <v>2</v>
      </c>
      <c r="AE168" s="668"/>
      <c r="AF168" s="668"/>
      <c r="AG168" s="668"/>
      <c r="AH168" s="668"/>
      <c r="AI168" s="668"/>
    </row>
    <row r="169" spans="4:35">
      <c r="D169" s="425" t="s">
        <v>76</v>
      </c>
      <c r="E169" s="425" t="s">
        <v>67</v>
      </c>
      <c r="F169" s="425" t="s">
        <v>240</v>
      </c>
      <c r="G169" s="425" t="s">
        <v>2590</v>
      </c>
      <c r="H169" s="425" t="s">
        <v>11</v>
      </c>
      <c r="I169" s="425" t="s">
        <v>2475</v>
      </c>
      <c r="J169" s="425" t="s">
        <v>6</v>
      </c>
      <c r="K169" s="425" t="s">
        <v>264</v>
      </c>
      <c r="L169" s="427" t="s">
        <v>275</v>
      </c>
      <c r="M169" s="1294" t="s">
        <v>2675</v>
      </c>
      <c r="N169" s="427" t="s">
        <v>276</v>
      </c>
      <c r="O169" s="426" t="s">
        <v>2675</v>
      </c>
      <c r="P169" s="425" t="s">
        <v>202</v>
      </c>
      <c r="S169" s="425" t="s">
        <v>557</v>
      </c>
      <c r="T169" s="425" t="s">
        <v>544</v>
      </c>
      <c r="U169" s="425" t="s">
        <v>813</v>
      </c>
      <c r="AC169" s="425" t="s">
        <v>2</v>
      </c>
      <c r="AE169" s="668"/>
      <c r="AF169" s="668"/>
      <c r="AG169" s="668"/>
      <c r="AH169" s="668"/>
      <c r="AI169" s="668"/>
    </row>
    <row r="170" spans="4:35">
      <c r="D170" s="425" t="s">
        <v>76</v>
      </c>
      <c r="E170" s="425" t="s">
        <v>67</v>
      </c>
      <c r="F170" s="425" t="s">
        <v>240</v>
      </c>
      <c r="G170" s="425" t="s">
        <v>2590</v>
      </c>
      <c r="H170" s="425" t="s">
        <v>11</v>
      </c>
      <c r="I170" s="425" t="s">
        <v>2475</v>
      </c>
      <c r="J170" s="425" t="s">
        <v>6</v>
      </c>
      <c r="K170" s="425" t="s">
        <v>264</v>
      </c>
      <c r="L170" s="427" t="s">
        <v>275</v>
      </c>
      <c r="M170" s="1294" t="s">
        <v>2675</v>
      </c>
      <c r="N170" s="427" t="s">
        <v>276</v>
      </c>
      <c r="O170" s="426" t="s">
        <v>2675</v>
      </c>
      <c r="P170" s="425" t="s">
        <v>202</v>
      </c>
      <c r="S170" s="425" t="s">
        <v>558</v>
      </c>
      <c r="T170" s="425" t="s">
        <v>542</v>
      </c>
      <c r="U170" s="425" t="s">
        <v>813</v>
      </c>
      <c r="AC170" s="425" t="s">
        <v>2</v>
      </c>
      <c r="AE170" s="668"/>
      <c r="AF170" s="668"/>
      <c r="AG170" s="668"/>
      <c r="AH170" s="668"/>
      <c r="AI170" s="668"/>
    </row>
    <row r="171" spans="4:35">
      <c r="D171" s="425" t="s">
        <v>76</v>
      </c>
      <c r="E171" s="425" t="s">
        <v>67</v>
      </c>
      <c r="F171" s="425" t="s">
        <v>240</v>
      </c>
      <c r="G171" s="425" t="s">
        <v>2590</v>
      </c>
      <c r="H171" s="425" t="s">
        <v>11</v>
      </c>
      <c r="I171" s="425" t="s">
        <v>2475</v>
      </c>
      <c r="J171" s="425" t="s">
        <v>6</v>
      </c>
      <c r="K171" s="425" t="s">
        <v>264</v>
      </c>
      <c r="L171" s="427" t="s">
        <v>275</v>
      </c>
      <c r="M171" s="1294" t="s">
        <v>2675</v>
      </c>
      <c r="N171" s="427" t="s">
        <v>276</v>
      </c>
      <c r="O171" s="426" t="s">
        <v>2675</v>
      </c>
      <c r="P171" s="425" t="s">
        <v>202</v>
      </c>
      <c r="S171" s="425" t="s">
        <v>559</v>
      </c>
      <c r="T171" s="425" t="s">
        <v>546</v>
      </c>
      <c r="U171" s="425" t="s">
        <v>813</v>
      </c>
      <c r="AC171" s="425" t="s">
        <v>2</v>
      </c>
      <c r="AE171" s="668"/>
      <c r="AF171" s="668"/>
      <c r="AG171" s="668"/>
      <c r="AH171" s="668"/>
      <c r="AI171" s="668"/>
    </row>
    <row r="172" spans="4:35">
      <c r="D172" s="425" t="s">
        <v>76</v>
      </c>
      <c r="E172" s="425" t="s">
        <v>67</v>
      </c>
      <c r="F172" s="425" t="s">
        <v>240</v>
      </c>
      <c r="G172" s="425" t="s">
        <v>2590</v>
      </c>
      <c r="H172" s="425" t="s">
        <v>11</v>
      </c>
      <c r="I172" s="425" t="s">
        <v>2475</v>
      </c>
      <c r="J172" s="425" t="s">
        <v>6</v>
      </c>
      <c r="K172" s="425" t="s">
        <v>264</v>
      </c>
      <c r="L172" s="427" t="s">
        <v>275</v>
      </c>
      <c r="M172" s="1294" t="s">
        <v>2675</v>
      </c>
      <c r="N172" s="427" t="s">
        <v>276</v>
      </c>
      <c r="O172" s="426" t="s">
        <v>2675</v>
      </c>
      <c r="P172" s="425" t="s">
        <v>202</v>
      </c>
      <c r="S172" s="425" t="s">
        <v>560</v>
      </c>
      <c r="T172" s="425" t="s">
        <v>561</v>
      </c>
      <c r="U172" s="425" t="s">
        <v>813</v>
      </c>
      <c r="AC172" s="425" t="s">
        <v>2</v>
      </c>
      <c r="AE172" s="668"/>
      <c r="AF172" s="668"/>
      <c r="AG172" s="668"/>
      <c r="AH172" s="668"/>
      <c r="AI172" s="668"/>
    </row>
    <row r="173" spans="4:35">
      <c r="D173" s="425" t="s">
        <v>76</v>
      </c>
      <c r="E173" s="425" t="s">
        <v>67</v>
      </c>
      <c r="F173" s="425" t="s">
        <v>240</v>
      </c>
      <c r="G173" s="425" t="s">
        <v>2590</v>
      </c>
      <c r="H173" s="425" t="s">
        <v>11</v>
      </c>
      <c r="I173" s="425" t="s">
        <v>2475</v>
      </c>
      <c r="J173" s="425" t="s">
        <v>6</v>
      </c>
      <c r="K173" s="425" t="s">
        <v>264</v>
      </c>
      <c r="L173" s="427" t="s">
        <v>275</v>
      </c>
      <c r="M173" s="1294" t="s">
        <v>2675</v>
      </c>
      <c r="N173" s="427" t="s">
        <v>276</v>
      </c>
      <c r="O173" s="426" t="s">
        <v>2675</v>
      </c>
      <c r="P173" s="425" t="s">
        <v>202</v>
      </c>
      <c r="S173" s="425" t="s">
        <v>562</v>
      </c>
      <c r="T173" s="425" t="s">
        <v>563</v>
      </c>
      <c r="U173" s="425" t="s">
        <v>813</v>
      </c>
      <c r="AC173" s="425" t="s">
        <v>2</v>
      </c>
      <c r="AE173" s="668"/>
      <c r="AF173" s="668"/>
      <c r="AG173" s="668"/>
      <c r="AH173" s="668"/>
      <c r="AI173" s="668"/>
    </row>
    <row r="174" spans="4:35">
      <c r="D174" s="425" t="s">
        <v>76</v>
      </c>
      <c r="E174" s="425" t="s">
        <v>67</v>
      </c>
      <c r="F174" s="425" t="s">
        <v>240</v>
      </c>
      <c r="G174" s="425" t="s">
        <v>2590</v>
      </c>
      <c r="H174" s="425" t="s">
        <v>11</v>
      </c>
      <c r="I174" s="425" t="s">
        <v>2475</v>
      </c>
      <c r="J174" s="425" t="s">
        <v>6</v>
      </c>
      <c r="K174" s="425" t="s">
        <v>264</v>
      </c>
      <c r="L174" s="427" t="s">
        <v>275</v>
      </c>
      <c r="M174" s="1294" t="s">
        <v>2675</v>
      </c>
      <c r="N174" s="427" t="s">
        <v>276</v>
      </c>
      <c r="O174" s="426" t="s">
        <v>2675</v>
      </c>
      <c r="P174" s="425" t="s">
        <v>202</v>
      </c>
      <c r="S174" s="425" t="s">
        <v>564</v>
      </c>
      <c r="T174" s="425" t="s">
        <v>494</v>
      </c>
      <c r="U174" s="425" t="s">
        <v>813</v>
      </c>
      <c r="AC174" s="425" t="s">
        <v>2</v>
      </c>
      <c r="AE174" s="668"/>
      <c r="AF174" s="668"/>
      <c r="AG174" s="668"/>
      <c r="AH174" s="668"/>
      <c r="AI174" s="668"/>
    </row>
    <row r="175" spans="4:35">
      <c r="D175" s="425" t="s">
        <v>76</v>
      </c>
      <c r="E175" s="425" t="s">
        <v>67</v>
      </c>
      <c r="F175" s="425" t="s">
        <v>240</v>
      </c>
      <c r="G175" s="425" t="s">
        <v>2590</v>
      </c>
      <c r="H175" s="425" t="s">
        <v>11</v>
      </c>
      <c r="I175" s="425" t="s">
        <v>2475</v>
      </c>
      <c r="J175" s="425" t="s">
        <v>6</v>
      </c>
      <c r="K175" s="425" t="s">
        <v>264</v>
      </c>
      <c r="L175" s="427" t="s">
        <v>275</v>
      </c>
      <c r="M175" s="1294" t="s">
        <v>2675</v>
      </c>
      <c r="N175" s="427" t="s">
        <v>276</v>
      </c>
      <c r="O175" s="426" t="s">
        <v>2675</v>
      </c>
      <c r="P175" s="425" t="s">
        <v>202</v>
      </c>
      <c r="S175" s="425" t="s">
        <v>565</v>
      </c>
      <c r="T175" s="425" t="s">
        <v>492</v>
      </c>
      <c r="U175" s="425" t="s">
        <v>813</v>
      </c>
      <c r="AC175" s="425" t="s">
        <v>2</v>
      </c>
      <c r="AE175" s="668"/>
      <c r="AF175" s="668"/>
      <c r="AG175" s="668"/>
      <c r="AH175" s="668"/>
      <c r="AI175" s="668"/>
    </row>
    <row r="176" spans="4:35">
      <c r="D176" s="425" t="s">
        <v>76</v>
      </c>
      <c r="E176" s="425" t="s">
        <v>67</v>
      </c>
      <c r="F176" s="425" t="s">
        <v>240</v>
      </c>
      <c r="G176" s="425" t="s">
        <v>2590</v>
      </c>
      <c r="H176" s="425" t="s">
        <v>11</v>
      </c>
      <c r="I176" s="425" t="s">
        <v>2475</v>
      </c>
      <c r="J176" s="425" t="s">
        <v>6</v>
      </c>
      <c r="K176" s="425" t="s">
        <v>264</v>
      </c>
      <c r="L176" s="427" t="s">
        <v>275</v>
      </c>
      <c r="M176" s="1294" t="s">
        <v>2675</v>
      </c>
      <c r="N176" s="427" t="s">
        <v>276</v>
      </c>
      <c r="O176" s="426" t="s">
        <v>2675</v>
      </c>
      <c r="P176" s="425" t="s">
        <v>202</v>
      </c>
      <c r="S176" s="425" t="s">
        <v>566</v>
      </c>
      <c r="T176" s="425" t="s">
        <v>496</v>
      </c>
      <c r="U176" s="425" t="s">
        <v>813</v>
      </c>
      <c r="AC176" s="425" t="s">
        <v>2</v>
      </c>
      <c r="AE176" s="668"/>
      <c r="AF176" s="668"/>
      <c r="AG176" s="668"/>
      <c r="AH176" s="668"/>
      <c r="AI176" s="668"/>
    </row>
    <row r="177" spans="4:35">
      <c r="D177" s="425" t="s">
        <v>76</v>
      </c>
      <c r="E177" s="425" t="s">
        <v>67</v>
      </c>
      <c r="F177" s="425" t="s">
        <v>240</v>
      </c>
      <c r="G177" s="425" t="s">
        <v>2590</v>
      </c>
      <c r="H177" s="425" t="s">
        <v>11</v>
      </c>
      <c r="I177" s="425" t="s">
        <v>2475</v>
      </c>
      <c r="J177" s="425" t="s">
        <v>6</v>
      </c>
      <c r="K177" s="425" t="s">
        <v>264</v>
      </c>
      <c r="L177" s="427" t="s">
        <v>275</v>
      </c>
      <c r="M177" s="1294" t="s">
        <v>2675</v>
      </c>
      <c r="N177" s="427" t="s">
        <v>276</v>
      </c>
      <c r="O177" s="426" t="s">
        <v>2675</v>
      </c>
      <c r="P177" s="425" t="s">
        <v>202</v>
      </c>
      <c r="S177" s="425" t="s">
        <v>567</v>
      </c>
      <c r="T177" s="425" t="s">
        <v>500</v>
      </c>
      <c r="U177" s="425" t="s">
        <v>813</v>
      </c>
      <c r="AC177" s="425" t="s">
        <v>2</v>
      </c>
      <c r="AE177" s="668"/>
      <c r="AF177" s="668"/>
      <c r="AG177" s="668"/>
      <c r="AH177" s="668"/>
      <c r="AI177" s="668"/>
    </row>
    <row r="178" spans="4:35">
      <c r="D178" s="425" t="s">
        <v>76</v>
      </c>
      <c r="E178" s="425" t="s">
        <v>67</v>
      </c>
      <c r="F178" s="425" t="s">
        <v>240</v>
      </c>
      <c r="G178" s="425" t="s">
        <v>2590</v>
      </c>
      <c r="H178" s="425" t="s">
        <v>11</v>
      </c>
      <c r="I178" s="425" t="s">
        <v>2475</v>
      </c>
      <c r="J178" s="425" t="s">
        <v>6</v>
      </c>
      <c r="K178" s="425" t="s">
        <v>264</v>
      </c>
      <c r="L178" s="427" t="s">
        <v>275</v>
      </c>
      <c r="M178" s="1294" t="s">
        <v>2675</v>
      </c>
      <c r="N178" s="427" t="s">
        <v>276</v>
      </c>
      <c r="O178" s="426" t="s">
        <v>2675</v>
      </c>
      <c r="P178" s="425" t="s">
        <v>202</v>
      </c>
      <c r="S178" s="425" t="s">
        <v>568</v>
      </c>
      <c r="T178" s="425" t="s">
        <v>498</v>
      </c>
      <c r="U178" s="425" t="s">
        <v>813</v>
      </c>
      <c r="AC178" s="425" t="s">
        <v>2</v>
      </c>
      <c r="AE178" s="668"/>
      <c r="AF178" s="668"/>
      <c r="AG178" s="668"/>
      <c r="AH178" s="668"/>
      <c r="AI178" s="668"/>
    </row>
    <row r="179" spans="4:35">
      <c r="D179" s="425" t="s">
        <v>76</v>
      </c>
      <c r="E179" s="425" t="s">
        <v>67</v>
      </c>
      <c r="F179" s="425" t="s">
        <v>240</v>
      </c>
      <c r="G179" s="425" t="s">
        <v>2590</v>
      </c>
      <c r="H179" s="425" t="s">
        <v>11</v>
      </c>
      <c r="I179" s="425" t="s">
        <v>2475</v>
      </c>
      <c r="J179" s="425" t="s">
        <v>6</v>
      </c>
      <c r="K179" s="425" t="s">
        <v>264</v>
      </c>
      <c r="L179" s="427" t="s">
        <v>275</v>
      </c>
      <c r="M179" s="1294" t="s">
        <v>2675</v>
      </c>
      <c r="N179" s="427" t="s">
        <v>276</v>
      </c>
      <c r="O179" s="426" t="s">
        <v>2675</v>
      </c>
      <c r="P179" s="425" t="s">
        <v>202</v>
      </c>
      <c r="S179" s="425" t="s">
        <v>569</v>
      </c>
      <c r="T179" s="425" t="s">
        <v>550</v>
      </c>
      <c r="U179" s="425" t="s">
        <v>813</v>
      </c>
      <c r="AC179" s="425" t="s">
        <v>2</v>
      </c>
      <c r="AE179" s="668"/>
      <c r="AF179" s="668"/>
      <c r="AG179" s="668"/>
      <c r="AH179" s="668"/>
      <c r="AI179" s="668"/>
    </row>
    <row r="180" spans="4:35">
      <c r="D180" s="425" t="s">
        <v>76</v>
      </c>
      <c r="E180" s="425" t="s">
        <v>67</v>
      </c>
      <c r="F180" s="425" t="s">
        <v>240</v>
      </c>
      <c r="G180" s="425" t="s">
        <v>2590</v>
      </c>
      <c r="H180" s="425" t="s">
        <v>11</v>
      </c>
      <c r="I180" s="425" t="s">
        <v>2475</v>
      </c>
      <c r="J180" s="425" t="s">
        <v>6</v>
      </c>
      <c r="K180" s="425" t="s">
        <v>264</v>
      </c>
      <c r="L180" s="427" t="s">
        <v>275</v>
      </c>
      <c r="M180" s="1294" t="s">
        <v>2675</v>
      </c>
      <c r="N180" s="427" t="s">
        <v>276</v>
      </c>
      <c r="O180" s="426" t="s">
        <v>2675</v>
      </c>
      <c r="P180" s="425" t="s">
        <v>202</v>
      </c>
      <c r="S180" s="425" t="s">
        <v>570</v>
      </c>
      <c r="T180" s="425" t="s">
        <v>502</v>
      </c>
      <c r="U180" s="425" t="s">
        <v>813</v>
      </c>
      <c r="AC180" s="425" t="s">
        <v>2</v>
      </c>
      <c r="AE180" s="668"/>
      <c r="AF180" s="668"/>
      <c r="AG180" s="668"/>
      <c r="AH180" s="668"/>
      <c r="AI180" s="668"/>
    </row>
    <row r="181" spans="4:35">
      <c r="D181" s="425" t="s">
        <v>76</v>
      </c>
      <c r="E181" s="425" t="s">
        <v>67</v>
      </c>
      <c r="F181" s="425" t="s">
        <v>240</v>
      </c>
      <c r="G181" s="425" t="s">
        <v>2590</v>
      </c>
      <c r="H181" s="425" t="s">
        <v>11</v>
      </c>
      <c r="I181" s="425" t="s">
        <v>2475</v>
      </c>
      <c r="J181" s="425" t="s">
        <v>6</v>
      </c>
      <c r="K181" s="425" t="s">
        <v>264</v>
      </c>
      <c r="L181" s="427" t="s">
        <v>275</v>
      </c>
      <c r="M181" s="1294" t="s">
        <v>2675</v>
      </c>
      <c r="N181" s="427" t="s">
        <v>276</v>
      </c>
      <c r="O181" s="426" t="s">
        <v>2675</v>
      </c>
      <c r="P181" s="425" t="s">
        <v>202</v>
      </c>
      <c r="S181" s="425" t="s">
        <v>571</v>
      </c>
      <c r="T181" s="425" t="s">
        <v>536</v>
      </c>
      <c r="U181" s="425" t="s">
        <v>813</v>
      </c>
      <c r="AC181" s="425" t="s">
        <v>2</v>
      </c>
      <c r="AE181" s="668"/>
      <c r="AF181" s="668"/>
      <c r="AG181" s="668"/>
      <c r="AH181" s="668"/>
      <c r="AI181" s="668"/>
    </row>
    <row r="182" spans="4:35">
      <c r="D182" s="425" t="s">
        <v>76</v>
      </c>
      <c r="E182" s="425" t="s">
        <v>67</v>
      </c>
      <c r="F182" s="425" t="s">
        <v>240</v>
      </c>
      <c r="G182" s="425" t="s">
        <v>2590</v>
      </c>
      <c r="H182" s="425" t="s">
        <v>11</v>
      </c>
      <c r="I182" s="425" t="s">
        <v>2475</v>
      </c>
      <c r="J182" s="425" t="s">
        <v>6</v>
      </c>
      <c r="K182" s="425" t="s">
        <v>264</v>
      </c>
      <c r="L182" s="427" t="s">
        <v>275</v>
      </c>
      <c r="M182" s="1294" t="s">
        <v>2675</v>
      </c>
      <c r="N182" s="427" t="s">
        <v>276</v>
      </c>
      <c r="O182" s="426" t="s">
        <v>2675</v>
      </c>
      <c r="P182" s="425" t="s">
        <v>202</v>
      </c>
      <c r="S182" s="425" t="s">
        <v>572</v>
      </c>
      <c r="T182" s="425" t="s">
        <v>540</v>
      </c>
      <c r="U182" s="425" t="s">
        <v>813</v>
      </c>
      <c r="AC182" s="425" t="s">
        <v>2</v>
      </c>
      <c r="AE182" s="668"/>
      <c r="AF182" s="668"/>
      <c r="AG182" s="668"/>
      <c r="AH182" s="668"/>
      <c r="AI182" s="668"/>
    </row>
    <row r="183" spans="4:35">
      <c r="D183" s="425" t="s">
        <v>76</v>
      </c>
      <c r="E183" s="425" t="s">
        <v>67</v>
      </c>
      <c r="F183" s="425" t="s">
        <v>240</v>
      </c>
      <c r="G183" s="425" t="s">
        <v>2590</v>
      </c>
      <c r="H183" s="425" t="s">
        <v>11</v>
      </c>
      <c r="I183" s="425" t="s">
        <v>2475</v>
      </c>
      <c r="J183" s="425" t="s">
        <v>6</v>
      </c>
      <c r="K183" s="425" t="s">
        <v>264</v>
      </c>
      <c r="L183" s="427" t="s">
        <v>275</v>
      </c>
      <c r="M183" s="1294" t="s">
        <v>2675</v>
      </c>
      <c r="N183" s="427" t="s">
        <v>276</v>
      </c>
      <c r="O183" s="426" t="s">
        <v>2675</v>
      </c>
      <c r="P183" s="425" t="s">
        <v>202</v>
      </c>
      <c r="S183" s="425" t="s">
        <v>573</v>
      </c>
      <c r="T183" s="425" t="s">
        <v>552</v>
      </c>
      <c r="U183" s="425" t="s">
        <v>813</v>
      </c>
      <c r="AC183" s="425" t="s">
        <v>2</v>
      </c>
      <c r="AE183" s="668"/>
      <c r="AF183" s="668"/>
      <c r="AG183" s="668"/>
      <c r="AH183" s="668"/>
      <c r="AI183" s="668"/>
    </row>
    <row r="184" spans="4:35">
      <c r="D184" s="425" t="s">
        <v>76</v>
      </c>
      <c r="E184" s="425" t="s">
        <v>67</v>
      </c>
      <c r="F184" s="425" t="s">
        <v>240</v>
      </c>
      <c r="G184" s="425" t="s">
        <v>2590</v>
      </c>
      <c r="H184" s="425" t="s">
        <v>11</v>
      </c>
      <c r="I184" s="425" t="s">
        <v>2475</v>
      </c>
      <c r="J184" s="425" t="s">
        <v>6</v>
      </c>
      <c r="K184" s="425" t="s">
        <v>264</v>
      </c>
      <c r="L184" s="427" t="s">
        <v>275</v>
      </c>
      <c r="M184" s="1294" t="s">
        <v>2675</v>
      </c>
      <c r="N184" s="427" t="s">
        <v>276</v>
      </c>
      <c r="O184" s="426" t="s">
        <v>2675</v>
      </c>
      <c r="P184" s="425" t="s">
        <v>202</v>
      </c>
      <c r="S184" s="425" t="s">
        <v>574</v>
      </c>
      <c r="T184" s="425" t="s">
        <v>532</v>
      </c>
      <c r="U184" s="425" t="s">
        <v>813</v>
      </c>
      <c r="AC184" s="425" t="s">
        <v>2</v>
      </c>
      <c r="AE184" s="668"/>
      <c r="AF184" s="668"/>
      <c r="AG184" s="668"/>
      <c r="AH184" s="668"/>
      <c r="AI184" s="668"/>
    </row>
    <row r="185" spans="4:35">
      <c r="D185" s="425" t="s">
        <v>76</v>
      </c>
      <c r="E185" s="425" t="s">
        <v>67</v>
      </c>
      <c r="F185" s="425" t="s">
        <v>240</v>
      </c>
      <c r="G185" s="425" t="s">
        <v>2590</v>
      </c>
      <c r="H185" s="425" t="s">
        <v>11</v>
      </c>
      <c r="I185" s="425" t="s">
        <v>2475</v>
      </c>
      <c r="J185" s="425" t="s">
        <v>6</v>
      </c>
      <c r="K185" s="425" t="s">
        <v>264</v>
      </c>
      <c r="L185" s="427" t="s">
        <v>275</v>
      </c>
      <c r="M185" s="1294" t="s">
        <v>2675</v>
      </c>
      <c r="N185" s="427" t="s">
        <v>276</v>
      </c>
      <c r="O185" s="426" t="s">
        <v>2675</v>
      </c>
      <c r="P185" s="425" t="s">
        <v>202</v>
      </c>
      <c r="S185" s="425" t="s">
        <v>575</v>
      </c>
      <c r="T185" s="425" t="s">
        <v>534</v>
      </c>
      <c r="U185" s="425" t="s">
        <v>813</v>
      </c>
      <c r="AC185" s="425" t="s">
        <v>2</v>
      </c>
      <c r="AE185" s="668"/>
      <c r="AF185" s="668"/>
      <c r="AG185" s="668"/>
      <c r="AH185" s="668"/>
      <c r="AI185" s="668"/>
    </row>
    <row r="186" spans="4:35">
      <c r="D186" s="425" t="s">
        <v>76</v>
      </c>
      <c r="E186" s="425" t="s">
        <v>67</v>
      </c>
      <c r="F186" s="425" t="s">
        <v>240</v>
      </c>
      <c r="G186" s="425" t="s">
        <v>2590</v>
      </c>
      <c r="H186" s="425" t="s">
        <v>11</v>
      </c>
      <c r="I186" s="425" t="s">
        <v>2475</v>
      </c>
      <c r="J186" s="425" t="s">
        <v>6</v>
      </c>
      <c r="K186" s="425" t="s">
        <v>264</v>
      </c>
      <c r="L186" s="427" t="s">
        <v>275</v>
      </c>
      <c r="M186" s="1294" t="s">
        <v>2675</v>
      </c>
      <c r="N186" s="427" t="s">
        <v>276</v>
      </c>
      <c r="O186" s="426" t="s">
        <v>2675</v>
      </c>
      <c r="P186" s="425" t="s">
        <v>202</v>
      </c>
      <c r="S186" s="425" t="s">
        <v>576</v>
      </c>
      <c r="T186" s="425" t="s">
        <v>577</v>
      </c>
      <c r="U186" s="425" t="s">
        <v>813</v>
      </c>
      <c r="AC186" s="425" t="s">
        <v>2</v>
      </c>
      <c r="AE186" s="668"/>
      <c r="AF186" s="668"/>
      <c r="AG186" s="668"/>
      <c r="AH186" s="668"/>
      <c r="AI186" s="668"/>
    </row>
    <row r="187" spans="4:35">
      <c r="D187" s="425" t="s">
        <v>76</v>
      </c>
      <c r="E187" s="425" t="s">
        <v>67</v>
      </c>
      <c r="F187" s="425" t="s">
        <v>240</v>
      </c>
      <c r="G187" s="425" t="s">
        <v>2590</v>
      </c>
      <c r="H187" s="425" t="s">
        <v>11</v>
      </c>
      <c r="I187" s="425" t="s">
        <v>2475</v>
      </c>
      <c r="J187" s="425" t="s">
        <v>6</v>
      </c>
      <c r="K187" s="425" t="s">
        <v>264</v>
      </c>
      <c r="L187" s="427" t="s">
        <v>275</v>
      </c>
      <c r="M187" s="1294" t="s">
        <v>2675</v>
      </c>
      <c r="N187" s="427" t="s">
        <v>276</v>
      </c>
      <c r="O187" s="426" t="s">
        <v>2675</v>
      </c>
      <c r="P187" s="425" t="s">
        <v>202</v>
      </c>
      <c r="S187" s="425" t="s">
        <v>578</v>
      </c>
      <c r="T187" s="425" t="s">
        <v>579</v>
      </c>
      <c r="U187" s="425" t="s">
        <v>813</v>
      </c>
      <c r="AC187" s="425" t="s">
        <v>2</v>
      </c>
      <c r="AE187" s="668"/>
      <c r="AF187" s="668"/>
      <c r="AG187" s="668"/>
      <c r="AH187" s="668"/>
      <c r="AI187" s="668"/>
    </row>
    <row r="188" spans="4:35">
      <c r="D188" s="425" t="s">
        <v>76</v>
      </c>
      <c r="E188" s="425" t="s">
        <v>67</v>
      </c>
      <c r="F188" s="425" t="s">
        <v>240</v>
      </c>
      <c r="G188" s="425" t="s">
        <v>2590</v>
      </c>
      <c r="H188" s="425" t="s">
        <v>11</v>
      </c>
      <c r="I188" s="425" t="s">
        <v>2475</v>
      </c>
      <c r="J188" s="425" t="s">
        <v>6</v>
      </c>
      <c r="K188" s="425" t="s">
        <v>264</v>
      </c>
      <c r="L188" s="427" t="s">
        <v>275</v>
      </c>
      <c r="M188" s="1294" t="s">
        <v>2675</v>
      </c>
      <c r="N188" s="427" t="s">
        <v>276</v>
      </c>
      <c r="O188" s="426" t="s">
        <v>2675</v>
      </c>
      <c r="P188" s="425" t="s">
        <v>202</v>
      </c>
      <c r="S188" s="425" t="s">
        <v>580</v>
      </c>
      <c r="T188" s="425" t="s">
        <v>520</v>
      </c>
      <c r="U188" s="425" t="s">
        <v>813</v>
      </c>
      <c r="AC188" s="425" t="s">
        <v>2</v>
      </c>
      <c r="AE188" s="668"/>
      <c r="AF188" s="668"/>
      <c r="AG188" s="668"/>
      <c r="AH188" s="668"/>
      <c r="AI188" s="668"/>
    </row>
    <row r="189" spans="4:35">
      <c r="D189" s="425" t="s">
        <v>76</v>
      </c>
      <c r="E189" s="425" t="s">
        <v>67</v>
      </c>
      <c r="F189" s="425" t="s">
        <v>240</v>
      </c>
      <c r="G189" s="425" t="s">
        <v>2590</v>
      </c>
      <c r="H189" s="425" t="s">
        <v>11</v>
      </c>
      <c r="I189" s="425" t="s">
        <v>2475</v>
      </c>
      <c r="J189" s="425" t="s">
        <v>6</v>
      </c>
      <c r="K189" s="425" t="s">
        <v>264</v>
      </c>
      <c r="L189" s="427" t="s">
        <v>275</v>
      </c>
      <c r="M189" s="1294" t="s">
        <v>2675</v>
      </c>
      <c r="N189" s="427" t="s">
        <v>276</v>
      </c>
      <c r="O189" s="426" t="s">
        <v>2675</v>
      </c>
      <c r="P189" s="425" t="s">
        <v>202</v>
      </c>
      <c r="S189" s="425" t="s">
        <v>581</v>
      </c>
      <c r="T189" s="425" t="s">
        <v>524</v>
      </c>
      <c r="U189" s="425" t="s">
        <v>813</v>
      </c>
      <c r="AC189" s="425" t="s">
        <v>2</v>
      </c>
      <c r="AE189" s="668"/>
      <c r="AF189" s="668"/>
      <c r="AG189" s="668"/>
      <c r="AH189" s="668"/>
      <c r="AI189" s="668"/>
    </row>
    <row r="190" spans="4:35">
      <c r="D190" s="425" t="s">
        <v>76</v>
      </c>
      <c r="E190" s="425" t="s">
        <v>67</v>
      </c>
      <c r="F190" s="425" t="s">
        <v>240</v>
      </c>
      <c r="G190" s="425" t="s">
        <v>2590</v>
      </c>
      <c r="H190" s="425" t="s">
        <v>11</v>
      </c>
      <c r="I190" s="425" t="s">
        <v>2475</v>
      </c>
      <c r="J190" s="425" t="s">
        <v>6</v>
      </c>
      <c r="K190" s="425" t="s">
        <v>264</v>
      </c>
      <c r="L190" s="427" t="s">
        <v>275</v>
      </c>
      <c r="M190" s="1294" t="s">
        <v>2675</v>
      </c>
      <c r="N190" s="427" t="s">
        <v>276</v>
      </c>
      <c r="O190" s="426" t="s">
        <v>2675</v>
      </c>
      <c r="P190" s="425" t="s">
        <v>202</v>
      </c>
      <c r="S190" s="425" t="s">
        <v>582</v>
      </c>
      <c r="T190" s="425" t="s">
        <v>583</v>
      </c>
      <c r="U190" s="425" t="s">
        <v>813</v>
      </c>
      <c r="AC190" s="425" t="s">
        <v>2</v>
      </c>
      <c r="AE190" s="668"/>
      <c r="AF190" s="668"/>
      <c r="AG190" s="668"/>
      <c r="AH190" s="668"/>
      <c r="AI190" s="668"/>
    </row>
    <row r="191" spans="4:35">
      <c r="D191" s="425" t="s">
        <v>76</v>
      </c>
      <c r="E191" s="425" t="s">
        <v>67</v>
      </c>
      <c r="F191" s="425" t="s">
        <v>240</v>
      </c>
      <c r="G191" s="425" t="s">
        <v>2590</v>
      </c>
      <c r="H191" s="425" t="s">
        <v>11</v>
      </c>
      <c r="I191" s="425" t="s">
        <v>2475</v>
      </c>
      <c r="J191" s="425" t="s">
        <v>6</v>
      </c>
      <c r="K191" s="425" t="s">
        <v>264</v>
      </c>
      <c r="L191" s="427" t="s">
        <v>275</v>
      </c>
      <c r="M191" s="1294" t="s">
        <v>2675</v>
      </c>
      <c r="N191" s="427" t="s">
        <v>276</v>
      </c>
      <c r="O191" s="426" t="s">
        <v>2675</v>
      </c>
      <c r="P191" s="425" t="s">
        <v>202</v>
      </c>
      <c r="S191" s="425" t="s">
        <v>584</v>
      </c>
      <c r="T191" s="425" t="s">
        <v>526</v>
      </c>
      <c r="U191" s="425" t="s">
        <v>813</v>
      </c>
      <c r="AC191" s="425" t="s">
        <v>2</v>
      </c>
      <c r="AE191" s="668"/>
      <c r="AF191" s="668"/>
      <c r="AG191" s="668"/>
      <c r="AH191" s="668"/>
      <c r="AI191" s="668"/>
    </row>
    <row r="192" spans="4:35">
      <c r="D192" s="425" t="s">
        <v>76</v>
      </c>
      <c r="E192" s="425" t="s">
        <v>67</v>
      </c>
      <c r="F192" s="425" t="s">
        <v>240</v>
      </c>
      <c r="G192" s="425" t="s">
        <v>2590</v>
      </c>
      <c r="H192" s="425" t="s">
        <v>11</v>
      </c>
      <c r="I192" s="425" t="s">
        <v>2475</v>
      </c>
      <c r="J192" s="425" t="s">
        <v>6</v>
      </c>
      <c r="K192" s="425" t="s">
        <v>264</v>
      </c>
      <c r="L192" s="427" t="s">
        <v>275</v>
      </c>
      <c r="M192" s="1294" t="s">
        <v>2675</v>
      </c>
      <c r="N192" s="427" t="s">
        <v>276</v>
      </c>
      <c r="O192" s="426" t="s">
        <v>2675</v>
      </c>
      <c r="P192" s="425" t="s">
        <v>202</v>
      </c>
      <c r="S192" s="425" t="s">
        <v>585</v>
      </c>
      <c r="T192" s="425" t="s">
        <v>586</v>
      </c>
      <c r="U192" s="425" t="s">
        <v>813</v>
      </c>
      <c r="AC192" s="425" t="s">
        <v>2</v>
      </c>
      <c r="AE192" s="668"/>
      <c r="AF192" s="668"/>
      <c r="AG192" s="668"/>
      <c r="AH192" s="668"/>
      <c r="AI192" s="668"/>
    </row>
    <row r="193" spans="4:35">
      <c r="D193" s="425" t="s">
        <v>76</v>
      </c>
      <c r="E193" s="425" t="s">
        <v>67</v>
      </c>
      <c r="F193" s="425" t="s">
        <v>240</v>
      </c>
      <c r="G193" s="425" t="s">
        <v>2590</v>
      </c>
      <c r="H193" s="425" t="s">
        <v>11</v>
      </c>
      <c r="I193" s="425" t="s">
        <v>2475</v>
      </c>
      <c r="J193" s="425" t="s">
        <v>6</v>
      </c>
      <c r="K193" s="425" t="s">
        <v>264</v>
      </c>
      <c r="L193" s="427" t="s">
        <v>275</v>
      </c>
      <c r="M193" s="1294" t="s">
        <v>2675</v>
      </c>
      <c r="N193" s="427" t="s">
        <v>276</v>
      </c>
      <c r="O193" s="426" t="s">
        <v>2675</v>
      </c>
      <c r="P193" s="425" t="s">
        <v>202</v>
      </c>
      <c r="S193" s="425" t="s">
        <v>587</v>
      </c>
      <c r="T193" s="425" t="s">
        <v>514</v>
      </c>
      <c r="U193" s="425" t="s">
        <v>813</v>
      </c>
      <c r="AC193" s="425" t="s">
        <v>2</v>
      </c>
      <c r="AE193" s="668"/>
      <c r="AF193" s="668"/>
      <c r="AG193" s="668"/>
      <c r="AH193" s="668"/>
      <c r="AI193" s="668"/>
    </row>
    <row r="194" spans="4:35">
      <c r="D194" s="425" t="s">
        <v>76</v>
      </c>
      <c r="E194" s="425" t="s">
        <v>67</v>
      </c>
      <c r="F194" s="425" t="s">
        <v>240</v>
      </c>
      <c r="G194" s="425" t="s">
        <v>2590</v>
      </c>
      <c r="H194" s="425" t="s">
        <v>11</v>
      </c>
      <c r="I194" s="425" t="s">
        <v>2475</v>
      </c>
      <c r="J194" s="425" t="s">
        <v>6</v>
      </c>
      <c r="K194" s="425" t="s">
        <v>264</v>
      </c>
      <c r="L194" s="427" t="s">
        <v>275</v>
      </c>
      <c r="M194" s="1294" t="s">
        <v>2675</v>
      </c>
      <c r="N194" s="427" t="s">
        <v>276</v>
      </c>
      <c r="O194" s="426" t="s">
        <v>2675</v>
      </c>
      <c r="P194" s="425" t="s">
        <v>202</v>
      </c>
      <c r="S194" s="425" t="s">
        <v>588</v>
      </c>
      <c r="T194" s="425" t="s">
        <v>589</v>
      </c>
      <c r="U194" s="425" t="s">
        <v>813</v>
      </c>
      <c r="AC194" s="425" t="s">
        <v>2</v>
      </c>
      <c r="AE194" s="668"/>
      <c r="AF194" s="668"/>
      <c r="AG194" s="668"/>
      <c r="AH194" s="668"/>
      <c r="AI194" s="668"/>
    </row>
    <row r="195" spans="4:35">
      <c r="D195" s="425" t="s">
        <v>76</v>
      </c>
      <c r="E195" s="425" t="s">
        <v>67</v>
      </c>
      <c r="F195" s="425" t="s">
        <v>240</v>
      </c>
      <c r="G195" s="425" t="s">
        <v>2590</v>
      </c>
      <c r="H195" s="425" t="s">
        <v>11</v>
      </c>
      <c r="I195" s="425" t="s">
        <v>2475</v>
      </c>
      <c r="J195" s="425" t="s">
        <v>6</v>
      </c>
      <c r="K195" s="425" t="s">
        <v>264</v>
      </c>
      <c r="L195" s="427" t="s">
        <v>275</v>
      </c>
      <c r="M195" s="1294" t="s">
        <v>2675</v>
      </c>
      <c r="N195" s="427" t="s">
        <v>276</v>
      </c>
      <c r="O195" s="426" t="s">
        <v>2675</v>
      </c>
      <c r="P195" s="425" t="s">
        <v>202</v>
      </c>
      <c r="S195" s="425" t="s">
        <v>590</v>
      </c>
      <c r="T195" s="425" t="s">
        <v>516</v>
      </c>
      <c r="U195" s="425" t="s">
        <v>813</v>
      </c>
      <c r="AC195" s="425" t="s">
        <v>2</v>
      </c>
      <c r="AE195" s="668"/>
      <c r="AF195" s="668"/>
      <c r="AG195" s="668"/>
      <c r="AH195" s="668"/>
      <c r="AI195" s="668"/>
    </row>
    <row r="196" spans="4:35">
      <c r="D196" s="425" t="s">
        <v>76</v>
      </c>
      <c r="E196" s="425" t="s">
        <v>67</v>
      </c>
      <c r="F196" s="425" t="s">
        <v>240</v>
      </c>
      <c r="G196" s="425" t="s">
        <v>2590</v>
      </c>
      <c r="H196" s="425" t="s">
        <v>11</v>
      </c>
      <c r="I196" s="425" t="s">
        <v>2475</v>
      </c>
      <c r="J196" s="425" t="s">
        <v>6</v>
      </c>
      <c r="K196" s="425" t="s">
        <v>264</v>
      </c>
      <c r="L196" s="427" t="s">
        <v>275</v>
      </c>
      <c r="M196" s="1294" t="s">
        <v>2675</v>
      </c>
      <c r="N196" s="427" t="s">
        <v>276</v>
      </c>
      <c r="O196" s="426" t="s">
        <v>2675</v>
      </c>
      <c r="P196" s="425" t="s">
        <v>202</v>
      </c>
      <c r="S196" s="425" t="s">
        <v>591</v>
      </c>
      <c r="T196" s="425" t="s">
        <v>488</v>
      </c>
      <c r="U196" s="425" t="s">
        <v>813</v>
      </c>
      <c r="AC196" s="425" t="s">
        <v>2</v>
      </c>
      <c r="AE196" s="668"/>
      <c r="AF196" s="668"/>
      <c r="AG196" s="668"/>
      <c r="AH196" s="668"/>
      <c r="AI196" s="668"/>
    </row>
    <row r="197" spans="4:35">
      <c r="D197" s="425" t="s">
        <v>76</v>
      </c>
      <c r="E197" s="425" t="s">
        <v>67</v>
      </c>
      <c r="F197" s="425" t="s">
        <v>240</v>
      </c>
      <c r="G197" s="425" t="s">
        <v>2590</v>
      </c>
      <c r="H197" s="425" t="s">
        <v>11</v>
      </c>
      <c r="I197" s="425" t="s">
        <v>2475</v>
      </c>
      <c r="J197" s="425" t="s">
        <v>6</v>
      </c>
      <c r="K197" s="425" t="s">
        <v>264</v>
      </c>
      <c r="L197" s="427" t="s">
        <v>275</v>
      </c>
      <c r="M197" s="1294" t="s">
        <v>2675</v>
      </c>
      <c r="N197" s="427" t="s">
        <v>276</v>
      </c>
      <c r="O197" s="426" t="s">
        <v>2675</v>
      </c>
      <c r="P197" s="425" t="s">
        <v>202</v>
      </c>
      <c r="S197" s="425" t="s">
        <v>592</v>
      </c>
      <c r="T197" s="425" t="s">
        <v>556</v>
      </c>
      <c r="U197" s="425" t="s">
        <v>813</v>
      </c>
      <c r="AC197" s="425" t="s">
        <v>2</v>
      </c>
      <c r="AE197" s="668"/>
      <c r="AF197" s="668"/>
      <c r="AG197" s="668"/>
      <c r="AH197" s="668"/>
      <c r="AI197" s="668"/>
    </row>
    <row r="198" spans="4:35">
      <c r="D198" s="425" t="s">
        <v>76</v>
      </c>
      <c r="E198" s="425" t="s">
        <v>67</v>
      </c>
      <c r="F198" s="425" t="s">
        <v>240</v>
      </c>
      <c r="G198" s="425" t="s">
        <v>2590</v>
      </c>
      <c r="H198" s="425" t="s">
        <v>11</v>
      </c>
      <c r="I198" s="425" t="s">
        <v>2475</v>
      </c>
      <c r="J198" s="425" t="s">
        <v>6</v>
      </c>
      <c r="K198" s="425" t="s">
        <v>264</v>
      </c>
      <c r="L198" s="427" t="s">
        <v>275</v>
      </c>
      <c r="M198" s="1294" t="s">
        <v>2675</v>
      </c>
      <c r="N198" s="427" t="s">
        <v>276</v>
      </c>
      <c r="O198" s="426" t="s">
        <v>2675</v>
      </c>
      <c r="P198" s="425" t="s">
        <v>202</v>
      </c>
      <c r="S198" s="425" t="s">
        <v>593</v>
      </c>
      <c r="T198" s="425" t="s">
        <v>506</v>
      </c>
      <c r="U198" s="425" t="s">
        <v>813</v>
      </c>
      <c r="AC198" s="425" t="s">
        <v>2</v>
      </c>
      <c r="AE198" s="668"/>
      <c r="AF198" s="668"/>
      <c r="AG198" s="668"/>
      <c r="AH198" s="668"/>
      <c r="AI198" s="668"/>
    </row>
    <row r="199" spans="4:35">
      <c r="D199" s="425" t="s">
        <v>76</v>
      </c>
      <c r="E199" s="425" t="s">
        <v>67</v>
      </c>
      <c r="F199" s="425" t="s">
        <v>240</v>
      </c>
      <c r="G199" s="425" t="s">
        <v>2590</v>
      </c>
      <c r="H199" s="425" t="s">
        <v>11</v>
      </c>
      <c r="I199" s="425" t="s">
        <v>2475</v>
      </c>
      <c r="J199" s="425" t="s">
        <v>6</v>
      </c>
      <c r="K199" s="425" t="s">
        <v>264</v>
      </c>
      <c r="L199" s="427" t="s">
        <v>275</v>
      </c>
      <c r="M199" s="1294" t="s">
        <v>2675</v>
      </c>
      <c r="N199" s="427" t="s">
        <v>276</v>
      </c>
      <c r="O199" s="426" t="s">
        <v>2675</v>
      </c>
      <c r="P199" s="425" t="s">
        <v>202</v>
      </c>
      <c r="S199" s="425" t="s">
        <v>594</v>
      </c>
      <c r="T199" s="425" t="s">
        <v>504</v>
      </c>
      <c r="U199" s="425" t="s">
        <v>813</v>
      </c>
      <c r="AC199" s="425" t="s">
        <v>2</v>
      </c>
      <c r="AE199" s="668"/>
      <c r="AF199" s="668"/>
      <c r="AG199" s="668"/>
      <c r="AH199" s="668"/>
      <c r="AI199" s="668"/>
    </row>
    <row r="200" spans="4:35">
      <c r="D200" s="425" t="s">
        <v>76</v>
      </c>
      <c r="E200" s="425" t="s">
        <v>67</v>
      </c>
      <c r="F200" s="425" t="s">
        <v>240</v>
      </c>
      <c r="G200" s="425" t="s">
        <v>2590</v>
      </c>
      <c r="H200" s="425" t="s">
        <v>11</v>
      </c>
      <c r="I200" s="425" t="s">
        <v>2475</v>
      </c>
      <c r="J200" s="425" t="s">
        <v>6</v>
      </c>
      <c r="K200" s="425" t="s">
        <v>264</v>
      </c>
      <c r="L200" s="427" t="s">
        <v>275</v>
      </c>
      <c r="M200" s="1294" t="s">
        <v>2675</v>
      </c>
      <c r="N200" s="427" t="s">
        <v>276</v>
      </c>
      <c r="O200" s="426" t="s">
        <v>2675</v>
      </c>
      <c r="P200" s="425" t="s">
        <v>202</v>
      </c>
      <c r="S200" s="425" t="s">
        <v>595</v>
      </c>
      <c r="T200" s="425" t="s">
        <v>510</v>
      </c>
      <c r="U200" s="425" t="s">
        <v>813</v>
      </c>
      <c r="AC200" s="425" t="s">
        <v>2</v>
      </c>
      <c r="AE200" s="668"/>
      <c r="AF200" s="668"/>
      <c r="AG200" s="668"/>
      <c r="AH200" s="668"/>
      <c r="AI200" s="668"/>
    </row>
    <row r="201" spans="4:35">
      <c r="D201" s="425" t="s">
        <v>76</v>
      </c>
      <c r="E201" s="425" t="s">
        <v>67</v>
      </c>
      <c r="F201" s="425" t="s">
        <v>240</v>
      </c>
      <c r="G201" s="425" t="s">
        <v>2590</v>
      </c>
      <c r="H201" s="425" t="s">
        <v>11</v>
      </c>
      <c r="I201" s="425" t="s">
        <v>2475</v>
      </c>
      <c r="J201" s="425" t="s">
        <v>6</v>
      </c>
      <c r="K201" s="425" t="s">
        <v>264</v>
      </c>
      <c r="L201" s="427" t="s">
        <v>275</v>
      </c>
      <c r="M201" s="427" t="s">
        <v>99</v>
      </c>
      <c r="N201" s="427" t="s">
        <v>276</v>
      </c>
      <c r="O201" s="425" t="s">
        <v>794</v>
      </c>
      <c r="P201" s="425" t="s">
        <v>202</v>
      </c>
      <c r="S201" s="425" t="s">
        <v>596</v>
      </c>
      <c r="T201" s="425" t="s">
        <v>561</v>
      </c>
      <c r="U201" s="425" t="s">
        <v>813</v>
      </c>
      <c r="AC201" s="425" t="s">
        <v>2</v>
      </c>
      <c r="AE201" s="668"/>
      <c r="AF201" s="668"/>
      <c r="AG201" s="668"/>
      <c r="AH201" s="668"/>
      <c r="AI201" s="668"/>
    </row>
    <row r="202" spans="4:35">
      <c r="D202" s="425" t="s">
        <v>76</v>
      </c>
      <c r="E202" s="425" t="s">
        <v>67</v>
      </c>
      <c r="F202" s="425" t="s">
        <v>240</v>
      </c>
      <c r="G202" s="425" t="s">
        <v>2590</v>
      </c>
      <c r="H202" s="425" t="s">
        <v>11</v>
      </c>
      <c r="I202" s="425" t="s">
        <v>2475</v>
      </c>
      <c r="J202" s="425" t="s">
        <v>6</v>
      </c>
      <c r="K202" s="425" t="s">
        <v>264</v>
      </c>
      <c r="L202" s="427" t="s">
        <v>275</v>
      </c>
      <c r="M202" s="1294" t="s">
        <v>2675</v>
      </c>
      <c r="N202" s="427" t="s">
        <v>276</v>
      </c>
      <c r="O202" s="426" t="s">
        <v>2675</v>
      </c>
      <c r="P202" s="425" t="s">
        <v>202</v>
      </c>
      <c r="S202" s="425" t="s">
        <v>597</v>
      </c>
      <c r="T202" s="425" t="s">
        <v>563</v>
      </c>
      <c r="U202" s="425" t="s">
        <v>813</v>
      </c>
      <c r="AC202" s="425" t="s">
        <v>2</v>
      </c>
      <c r="AE202" s="668"/>
      <c r="AF202" s="668"/>
      <c r="AG202" s="668"/>
      <c r="AH202" s="668"/>
      <c r="AI202" s="668"/>
    </row>
    <row r="203" spans="4:35">
      <c r="D203" s="425" t="s">
        <v>76</v>
      </c>
      <c r="E203" s="425" t="s">
        <v>67</v>
      </c>
      <c r="F203" s="425" t="s">
        <v>240</v>
      </c>
      <c r="G203" s="425" t="s">
        <v>2590</v>
      </c>
      <c r="H203" s="425" t="s">
        <v>11</v>
      </c>
      <c r="I203" s="425" t="s">
        <v>2475</v>
      </c>
      <c r="J203" s="425" t="s">
        <v>6</v>
      </c>
      <c r="K203" s="425" t="s">
        <v>264</v>
      </c>
      <c r="L203" s="427" t="s">
        <v>275</v>
      </c>
      <c r="M203" s="1294" t="s">
        <v>2675</v>
      </c>
      <c r="N203" s="427" t="s">
        <v>276</v>
      </c>
      <c r="O203" s="426" t="s">
        <v>2675</v>
      </c>
      <c r="P203" s="425" t="s">
        <v>202</v>
      </c>
      <c r="S203" s="425" t="s">
        <v>598</v>
      </c>
      <c r="T203" s="425" t="s">
        <v>528</v>
      </c>
      <c r="U203" s="425" t="s">
        <v>813</v>
      </c>
      <c r="AC203" s="425" t="s">
        <v>2</v>
      </c>
      <c r="AE203" s="668"/>
      <c r="AF203" s="668"/>
      <c r="AG203" s="668"/>
      <c r="AH203" s="668"/>
      <c r="AI203" s="668"/>
    </row>
    <row r="204" spans="4:35">
      <c r="D204" s="425" t="s">
        <v>76</v>
      </c>
      <c r="E204" s="425" t="s">
        <v>67</v>
      </c>
      <c r="F204" s="425" t="s">
        <v>240</v>
      </c>
      <c r="G204" s="425" t="s">
        <v>2590</v>
      </c>
      <c r="H204" s="425" t="s">
        <v>11</v>
      </c>
      <c r="I204" s="425" t="s">
        <v>2475</v>
      </c>
      <c r="J204" s="425" t="s">
        <v>6</v>
      </c>
      <c r="K204" s="425" t="s">
        <v>264</v>
      </c>
      <c r="L204" s="427" t="s">
        <v>275</v>
      </c>
      <c r="M204" s="427" t="s">
        <v>99</v>
      </c>
      <c r="N204" s="427" t="s">
        <v>277</v>
      </c>
      <c r="O204" s="425" t="s">
        <v>794</v>
      </c>
      <c r="P204" s="425" t="s">
        <v>202</v>
      </c>
      <c r="S204" s="425" t="s">
        <v>599</v>
      </c>
      <c r="T204" s="425" t="s">
        <v>600</v>
      </c>
      <c r="U204" s="425" t="s">
        <v>814</v>
      </c>
      <c r="AC204" s="425" t="s">
        <v>2</v>
      </c>
      <c r="AE204" s="668"/>
      <c r="AF204" s="668"/>
      <c r="AG204" s="668"/>
      <c r="AH204" s="668"/>
      <c r="AI204" s="668"/>
    </row>
    <row r="205" spans="4:35">
      <c r="D205" s="425" t="s">
        <v>76</v>
      </c>
      <c r="E205" s="425" t="s">
        <v>67</v>
      </c>
      <c r="F205" s="425" t="s">
        <v>240</v>
      </c>
      <c r="G205" s="425" t="s">
        <v>2590</v>
      </c>
      <c r="H205" s="425" t="s">
        <v>11</v>
      </c>
      <c r="I205" s="425" t="s">
        <v>2475</v>
      </c>
      <c r="J205" s="425" t="s">
        <v>6</v>
      </c>
      <c r="K205" s="425" t="s">
        <v>264</v>
      </c>
      <c r="L205" s="427" t="s">
        <v>275</v>
      </c>
      <c r="M205" s="427" t="s">
        <v>99</v>
      </c>
      <c r="N205" s="427" t="s">
        <v>277</v>
      </c>
      <c r="O205" s="425" t="s">
        <v>794</v>
      </c>
      <c r="P205" s="425" t="s">
        <v>202</v>
      </c>
      <c r="S205" s="425" t="s">
        <v>601</v>
      </c>
      <c r="T205" s="425" t="s">
        <v>602</v>
      </c>
      <c r="U205" s="425" t="s">
        <v>814</v>
      </c>
      <c r="AC205" s="425" t="s">
        <v>2</v>
      </c>
      <c r="AE205" s="668"/>
      <c r="AF205" s="668"/>
      <c r="AG205" s="668"/>
      <c r="AH205" s="668"/>
      <c r="AI205" s="668"/>
    </row>
    <row r="206" spans="4:35">
      <c r="D206" s="425" t="s">
        <v>76</v>
      </c>
      <c r="E206" s="425" t="s">
        <v>67</v>
      </c>
      <c r="F206" s="425" t="s">
        <v>240</v>
      </c>
      <c r="G206" s="425" t="s">
        <v>2590</v>
      </c>
      <c r="H206" s="425" t="s">
        <v>11</v>
      </c>
      <c r="I206" s="425" t="s">
        <v>2475</v>
      </c>
      <c r="J206" s="425" t="s">
        <v>6</v>
      </c>
      <c r="K206" s="425" t="s">
        <v>264</v>
      </c>
      <c r="L206" s="427" t="s">
        <v>275</v>
      </c>
      <c r="M206" s="1294" t="s">
        <v>2675</v>
      </c>
      <c r="N206" s="427" t="s">
        <v>277</v>
      </c>
      <c r="O206" s="426" t="s">
        <v>2675</v>
      </c>
      <c r="P206" s="425" t="s">
        <v>202</v>
      </c>
      <c r="S206" s="425" t="s">
        <v>603</v>
      </c>
      <c r="T206" s="425" t="s">
        <v>604</v>
      </c>
      <c r="U206" s="425" t="s">
        <v>814</v>
      </c>
      <c r="AC206" s="425" t="s">
        <v>2</v>
      </c>
      <c r="AE206" s="668"/>
      <c r="AF206" s="668"/>
      <c r="AG206" s="668"/>
      <c r="AH206" s="668"/>
      <c r="AI206" s="668"/>
    </row>
    <row r="207" spans="4:35">
      <c r="D207" s="425" t="s">
        <v>76</v>
      </c>
      <c r="E207" s="425" t="s">
        <v>67</v>
      </c>
      <c r="F207" s="425" t="s">
        <v>240</v>
      </c>
      <c r="G207" s="425" t="s">
        <v>2590</v>
      </c>
      <c r="H207" s="425" t="s">
        <v>11</v>
      </c>
      <c r="I207" s="425" t="s">
        <v>2475</v>
      </c>
      <c r="J207" s="425" t="s">
        <v>6</v>
      </c>
      <c r="K207" s="425" t="s">
        <v>264</v>
      </c>
      <c r="L207" s="427" t="s">
        <v>275</v>
      </c>
      <c r="M207" s="427" t="s">
        <v>99</v>
      </c>
      <c r="N207" s="427" t="s">
        <v>277</v>
      </c>
      <c r="O207" s="425" t="s">
        <v>794</v>
      </c>
      <c r="P207" s="425" t="s">
        <v>202</v>
      </c>
      <c r="S207" s="425" t="s">
        <v>605</v>
      </c>
      <c r="T207" s="425" t="s">
        <v>606</v>
      </c>
      <c r="U207" s="425" t="s">
        <v>814</v>
      </c>
      <c r="AC207" s="425" t="s">
        <v>2</v>
      </c>
      <c r="AE207" s="668"/>
      <c r="AF207" s="668"/>
      <c r="AG207" s="668"/>
      <c r="AH207" s="668"/>
      <c r="AI207" s="668"/>
    </row>
    <row r="208" spans="4:35">
      <c r="D208" s="425" t="s">
        <v>76</v>
      </c>
      <c r="E208" s="425" t="s">
        <v>67</v>
      </c>
      <c r="F208" s="425" t="s">
        <v>240</v>
      </c>
      <c r="G208" s="425" t="s">
        <v>2590</v>
      </c>
      <c r="H208" s="425" t="s">
        <v>11</v>
      </c>
      <c r="I208" s="425" t="s">
        <v>2475</v>
      </c>
      <c r="J208" s="425" t="s">
        <v>6</v>
      </c>
      <c r="K208" s="425" t="s">
        <v>264</v>
      </c>
      <c r="L208" s="427" t="s">
        <v>275</v>
      </c>
      <c r="M208" s="1294" t="s">
        <v>2675</v>
      </c>
      <c r="N208" s="427" t="s">
        <v>277</v>
      </c>
      <c r="O208" s="426" t="s">
        <v>2675</v>
      </c>
      <c r="P208" s="425" t="s">
        <v>202</v>
      </c>
      <c r="S208" s="425" t="s">
        <v>607</v>
      </c>
      <c r="T208" s="425" t="s">
        <v>608</v>
      </c>
      <c r="U208" s="425" t="s">
        <v>814</v>
      </c>
      <c r="AC208" s="425" t="s">
        <v>2</v>
      </c>
      <c r="AE208" s="668"/>
      <c r="AF208" s="668"/>
      <c r="AG208" s="668"/>
      <c r="AH208" s="668"/>
      <c r="AI208" s="668"/>
    </row>
    <row r="209" spans="4:35">
      <c r="D209" s="425" t="s">
        <v>76</v>
      </c>
      <c r="E209" s="425" t="s">
        <v>67</v>
      </c>
      <c r="F209" s="425" t="s">
        <v>240</v>
      </c>
      <c r="G209" s="425" t="s">
        <v>2590</v>
      </c>
      <c r="H209" s="425" t="s">
        <v>11</v>
      </c>
      <c r="I209" s="425" t="s">
        <v>2475</v>
      </c>
      <c r="J209" s="425" t="s">
        <v>6</v>
      </c>
      <c r="K209" s="425" t="s">
        <v>264</v>
      </c>
      <c r="L209" s="427" t="s">
        <v>275</v>
      </c>
      <c r="M209" s="427" t="s">
        <v>99</v>
      </c>
      <c r="N209" s="427" t="s">
        <v>277</v>
      </c>
      <c r="O209" s="425" t="s">
        <v>794</v>
      </c>
      <c r="P209" s="425" t="s">
        <v>202</v>
      </c>
      <c r="S209" s="425" t="s">
        <v>609</v>
      </c>
      <c r="T209" s="425" t="s">
        <v>610</v>
      </c>
      <c r="U209" s="425" t="s">
        <v>814</v>
      </c>
      <c r="AC209" s="425" t="s">
        <v>2</v>
      </c>
      <c r="AE209" s="668"/>
      <c r="AF209" s="668"/>
      <c r="AG209" s="668"/>
      <c r="AH209" s="668"/>
      <c r="AI209" s="668"/>
    </row>
    <row r="210" spans="4:35">
      <c r="D210" s="425" t="s">
        <v>76</v>
      </c>
      <c r="E210" s="425" t="s">
        <v>67</v>
      </c>
      <c r="F210" s="425" t="s">
        <v>240</v>
      </c>
      <c r="G210" s="425" t="s">
        <v>2590</v>
      </c>
      <c r="H210" s="425" t="s">
        <v>11</v>
      </c>
      <c r="I210" s="425" t="s">
        <v>2475</v>
      </c>
      <c r="J210" s="425" t="s">
        <v>6</v>
      </c>
      <c r="K210" s="425" t="s">
        <v>264</v>
      </c>
      <c r="L210" s="427" t="s">
        <v>275</v>
      </c>
      <c r="M210" s="427" t="s">
        <v>99</v>
      </c>
      <c r="N210" s="427" t="s">
        <v>277</v>
      </c>
      <c r="O210" s="425" t="s">
        <v>794</v>
      </c>
      <c r="P210" s="425" t="s">
        <v>202</v>
      </c>
      <c r="S210" s="425" t="s">
        <v>611</v>
      </c>
      <c r="T210" s="425" t="s">
        <v>612</v>
      </c>
      <c r="U210" s="425" t="s">
        <v>814</v>
      </c>
      <c r="AC210" s="425" t="s">
        <v>2</v>
      </c>
      <c r="AE210" s="668"/>
      <c r="AF210" s="668"/>
      <c r="AG210" s="668"/>
      <c r="AH210" s="668"/>
      <c r="AI210" s="668"/>
    </row>
    <row r="211" spans="4:35">
      <c r="D211" s="425" t="s">
        <v>76</v>
      </c>
      <c r="E211" s="425" t="s">
        <v>67</v>
      </c>
      <c r="F211" s="425" t="s">
        <v>240</v>
      </c>
      <c r="G211" s="425" t="s">
        <v>2590</v>
      </c>
      <c r="H211" s="425" t="s">
        <v>11</v>
      </c>
      <c r="I211" s="425" t="s">
        <v>2475</v>
      </c>
      <c r="J211" s="425" t="s">
        <v>6</v>
      </c>
      <c r="K211" s="425" t="s">
        <v>264</v>
      </c>
      <c r="L211" s="427" t="s">
        <v>275</v>
      </c>
      <c r="M211" s="1294" t="s">
        <v>2675</v>
      </c>
      <c r="N211" s="427" t="s">
        <v>277</v>
      </c>
      <c r="O211" s="426" t="s">
        <v>2675</v>
      </c>
      <c r="P211" s="425" t="s">
        <v>202</v>
      </c>
      <c r="S211" s="425" t="s">
        <v>613</v>
      </c>
      <c r="T211" s="425" t="s">
        <v>614</v>
      </c>
      <c r="U211" s="425" t="s">
        <v>814</v>
      </c>
      <c r="AC211" s="425" t="s">
        <v>2</v>
      </c>
      <c r="AE211" s="668"/>
      <c r="AF211" s="668"/>
      <c r="AG211" s="668"/>
      <c r="AH211" s="668"/>
      <c r="AI211" s="668"/>
    </row>
    <row r="212" spans="4:35">
      <c r="D212" s="425" t="s">
        <v>76</v>
      </c>
      <c r="E212" s="425" t="s">
        <v>67</v>
      </c>
      <c r="F212" s="425" t="s">
        <v>240</v>
      </c>
      <c r="G212" s="425" t="s">
        <v>2590</v>
      </c>
      <c r="H212" s="425" t="s">
        <v>11</v>
      </c>
      <c r="I212" s="425" t="s">
        <v>2475</v>
      </c>
      <c r="J212" s="425" t="s">
        <v>6</v>
      </c>
      <c r="K212" s="425" t="s">
        <v>264</v>
      </c>
      <c r="L212" s="427" t="s">
        <v>275</v>
      </c>
      <c r="M212" s="1294" t="s">
        <v>2675</v>
      </c>
      <c r="N212" s="427" t="s">
        <v>277</v>
      </c>
      <c r="O212" s="426" t="s">
        <v>2675</v>
      </c>
      <c r="P212" s="425" t="s">
        <v>202</v>
      </c>
      <c r="S212" s="425" t="s">
        <v>615</v>
      </c>
      <c r="T212" s="425" t="s">
        <v>616</v>
      </c>
      <c r="U212" s="425" t="s">
        <v>814</v>
      </c>
      <c r="AC212" s="425" t="s">
        <v>2</v>
      </c>
      <c r="AE212" s="668"/>
      <c r="AF212" s="668"/>
      <c r="AG212" s="668"/>
      <c r="AH212" s="668"/>
      <c r="AI212" s="668"/>
    </row>
    <row r="213" spans="4:35">
      <c r="D213" s="425" t="s">
        <v>76</v>
      </c>
      <c r="E213" s="425" t="s">
        <v>67</v>
      </c>
      <c r="F213" s="425" t="s">
        <v>240</v>
      </c>
      <c r="G213" s="425" t="s">
        <v>2590</v>
      </c>
      <c r="H213" s="425" t="s">
        <v>11</v>
      </c>
      <c r="I213" s="425" t="s">
        <v>2475</v>
      </c>
      <c r="J213" s="425" t="s">
        <v>6</v>
      </c>
      <c r="K213" s="425" t="s">
        <v>264</v>
      </c>
      <c r="L213" s="427" t="s">
        <v>275</v>
      </c>
      <c r="M213" s="1294" t="s">
        <v>2675</v>
      </c>
      <c r="N213" s="427" t="s">
        <v>277</v>
      </c>
      <c r="O213" s="426" t="s">
        <v>2675</v>
      </c>
      <c r="P213" s="425" t="s">
        <v>202</v>
      </c>
      <c r="S213" s="425" t="s">
        <v>617</v>
      </c>
      <c r="T213" s="425" t="s">
        <v>618</v>
      </c>
      <c r="U213" s="425" t="s">
        <v>814</v>
      </c>
      <c r="AC213" s="425" t="s">
        <v>2</v>
      </c>
      <c r="AE213" s="668"/>
      <c r="AF213" s="668"/>
      <c r="AG213" s="668"/>
      <c r="AH213" s="668"/>
      <c r="AI213" s="668"/>
    </row>
    <row r="214" spans="4:35">
      <c r="D214" s="425" t="s">
        <v>76</v>
      </c>
      <c r="E214" s="425" t="s">
        <v>67</v>
      </c>
      <c r="F214" s="425" t="s">
        <v>240</v>
      </c>
      <c r="G214" s="425" t="s">
        <v>2590</v>
      </c>
      <c r="H214" s="425" t="s">
        <v>11</v>
      </c>
      <c r="I214" s="425" t="s">
        <v>2475</v>
      </c>
      <c r="J214" s="425" t="s">
        <v>6</v>
      </c>
      <c r="K214" s="425" t="s">
        <v>264</v>
      </c>
      <c r="L214" s="427" t="s">
        <v>275</v>
      </c>
      <c r="M214" s="427" t="s">
        <v>99</v>
      </c>
      <c r="N214" s="427" t="s">
        <v>277</v>
      </c>
      <c r="O214" s="425" t="s">
        <v>794</v>
      </c>
      <c r="P214" s="425" t="s">
        <v>202</v>
      </c>
      <c r="S214" s="425" t="s">
        <v>619</v>
      </c>
      <c r="T214" s="425" t="s">
        <v>620</v>
      </c>
      <c r="U214" s="425" t="s">
        <v>814</v>
      </c>
      <c r="AC214" s="425" t="s">
        <v>2</v>
      </c>
      <c r="AE214" s="668"/>
      <c r="AF214" s="668"/>
      <c r="AG214" s="668"/>
      <c r="AH214" s="668"/>
      <c r="AI214" s="668"/>
    </row>
    <row r="215" spans="4:35">
      <c r="D215" s="425" t="s">
        <v>76</v>
      </c>
      <c r="E215" s="425" t="s">
        <v>67</v>
      </c>
      <c r="F215" s="425" t="s">
        <v>240</v>
      </c>
      <c r="G215" s="425" t="s">
        <v>2590</v>
      </c>
      <c r="H215" s="425" t="s">
        <v>11</v>
      </c>
      <c r="I215" s="425" t="s">
        <v>2475</v>
      </c>
      <c r="J215" s="425" t="s">
        <v>6</v>
      </c>
      <c r="K215" s="425" t="s">
        <v>264</v>
      </c>
      <c r="L215" s="427" t="s">
        <v>275</v>
      </c>
      <c r="M215" s="427" t="s">
        <v>99</v>
      </c>
      <c r="N215" s="427" t="s">
        <v>277</v>
      </c>
      <c r="O215" s="425" t="s">
        <v>794</v>
      </c>
      <c r="P215" s="425" t="s">
        <v>202</v>
      </c>
      <c r="S215" s="425" t="s">
        <v>621</v>
      </c>
      <c r="T215" s="425" t="s">
        <v>622</v>
      </c>
      <c r="U215" s="425" t="s">
        <v>814</v>
      </c>
      <c r="AC215" s="425" t="s">
        <v>2</v>
      </c>
      <c r="AE215" s="668"/>
      <c r="AF215" s="668"/>
      <c r="AG215" s="668"/>
      <c r="AH215" s="668"/>
      <c r="AI215" s="668"/>
    </row>
    <row r="216" spans="4:35">
      <c r="D216" s="425" t="s">
        <v>76</v>
      </c>
      <c r="E216" s="425" t="s">
        <v>67</v>
      </c>
      <c r="F216" s="425" t="s">
        <v>240</v>
      </c>
      <c r="G216" s="425" t="s">
        <v>2590</v>
      </c>
      <c r="H216" s="425" t="s">
        <v>11</v>
      </c>
      <c r="I216" s="425" t="s">
        <v>2475</v>
      </c>
      <c r="J216" s="425" t="s">
        <v>6</v>
      </c>
      <c r="K216" s="425" t="s">
        <v>264</v>
      </c>
      <c r="L216" s="427" t="s">
        <v>275</v>
      </c>
      <c r="M216" s="1294" t="s">
        <v>2675</v>
      </c>
      <c r="N216" s="427" t="s">
        <v>277</v>
      </c>
      <c r="O216" s="426" t="s">
        <v>2675</v>
      </c>
      <c r="P216" s="425" t="s">
        <v>202</v>
      </c>
      <c r="S216" s="425" t="s">
        <v>623</v>
      </c>
      <c r="T216" s="425" t="s">
        <v>624</v>
      </c>
      <c r="U216" s="425" t="s">
        <v>814</v>
      </c>
      <c r="AC216" s="425" t="s">
        <v>2</v>
      </c>
      <c r="AE216" s="668"/>
      <c r="AF216" s="668"/>
      <c r="AG216" s="668"/>
      <c r="AH216" s="668"/>
      <c r="AI216" s="668"/>
    </row>
    <row r="217" spans="4:35">
      <c r="D217" s="425" t="s">
        <v>76</v>
      </c>
      <c r="E217" s="425" t="s">
        <v>67</v>
      </c>
      <c r="F217" s="425" t="s">
        <v>240</v>
      </c>
      <c r="G217" s="425" t="s">
        <v>2590</v>
      </c>
      <c r="H217" s="425" t="s">
        <v>11</v>
      </c>
      <c r="I217" s="425" t="s">
        <v>2475</v>
      </c>
      <c r="J217" s="425" t="s">
        <v>6</v>
      </c>
      <c r="K217" s="425" t="s">
        <v>264</v>
      </c>
      <c r="L217" s="427" t="s">
        <v>275</v>
      </c>
      <c r="M217" s="1294" t="s">
        <v>2675</v>
      </c>
      <c r="N217" s="427" t="s">
        <v>277</v>
      </c>
      <c r="O217" s="426" t="s">
        <v>2675</v>
      </c>
      <c r="P217" s="425" t="s">
        <v>202</v>
      </c>
      <c r="S217" s="425" t="s">
        <v>625</v>
      </c>
      <c r="T217" s="425" t="s">
        <v>626</v>
      </c>
      <c r="U217" s="425" t="s">
        <v>814</v>
      </c>
      <c r="AC217" s="425" t="s">
        <v>2</v>
      </c>
      <c r="AE217" s="668"/>
      <c r="AF217" s="668"/>
      <c r="AG217" s="668"/>
      <c r="AH217" s="668"/>
      <c r="AI217" s="668"/>
    </row>
    <row r="218" spans="4:35">
      <c r="D218" s="425" t="s">
        <v>76</v>
      </c>
      <c r="E218" s="425" t="s">
        <v>67</v>
      </c>
      <c r="F218" s="425" t="s">
        <v>240</v>
      </c>
      <c r="G218" s="425" t="s">
        <v>2590</v>
      </c>
      <c r="H218" s="425" t="s">
        <v>11</v>
      </c>
      <c r="I218" s="425" t="s">
        <v>2475</v>
      </c>
      <c r="J218" s="425" t="s">
        <v>6</v>
      </c>
      <c r="K218" s="425" t="s">
        <v>264</v>
      </c>
      <c r="L218" s="427" t="s">
        <v>275</v>
      </c>
      <c r="M218" s="427" t="s">
        <v>99</v>
      </c>
      <c r="N218" s="427" t="s">
        <v>277</v>
      </c>
      <c r="O218" s="425" t="s">
        <v>794</v>
      </c>
      <c r="P218" s="425" t="s">
        <v>202</v>
      </c>
      <c r="S218" s="425" t="s">
        <v>627</v>
      </c>
      <c r="T218" s="425" t="s">
        <v>628</v>
      </c>
      <c r="U218" s="425" t="s">
        <v>814</v>
      </c>
      <c r="AC218" s="425" t="s">
        <v>2</v>
      </c>
      <c r="AE218" s="668"/>
      <c r="AF218" s="668"/>
      <c r="AG218" s="668"/>
      <c r="AH218" s="668"/>
      <c r="AI218" s="668"/>
    </row>
    <row r="219" spans="4:35">
      <c r="D219" s="425" t="s">
        <v>76</v>
      </c>
      <c r="E219" s="425" t="s">
        <v>67</v>
      </c>
      <c r="F219" s="425" t="s">
        <v>240</v>
      </c>
      <c r="G219" s="425" t="s">
        <v>2590</v>
      </c>
      <c r="H219" s="425" t="s">
        <v>11</v>
      </c>
      <c r="I219" s="425" t="s">
        <v>2475</v>
      </c>
      <c r="J219" s="425" t="s">
        <v>6</v>
      </c>
      <c r="K219" s="425" t="s">
        <v>264</v>
      </c>
      <c r="L219" s="427" t="s">
        <v>275</v>
      </c>
      <c r="M219" s="1294" t="s">
        <v>2675</v>
      </c>
      <c r="N219" s="427" t="s">
        <v>277</v>
      </c>
      <c r="O219" s="426" t="s">
        <v>2675</v>
      </c>
      <c r="P219" s="425" t="s">
        <v>202</v>
      </c>
      <c r="S219" s="425" t="s">
        <v>629</v>
      </c>
      <c r="T219" s="425" t="s">
        <v>630</v>
      </c>
      <c r="U219" s="425" t="s">
        <v>814</v>
      </c>
      <c r="AC219" s="425" t="s">
        <v>2</v>
      </c>
      <c r="AE219" s="668"/>
      <c r="AF219" s="668"/>
      <c r="AG219" s="668"/>
      <c r="AH219" s="668"/>
      <c r="AI219" s="668"/>
    </row>
    <row r="220" spans="4:35">
      <c r="D220" s="425" t="s">
        <v>76</v>
      </c>
      <c r="E220" s="425" t="s">
        <v>67</v>
      </c>
      <c r="F220" s="425" t="s">
        <v>240</v>
      </c>
      <c r="G220" s="425" t="s">
        <v>2590</v>
      </c>
      <c r="H220" s="425" t="s">
        <v>11</v>
      </c>
      <c r="I220" s="425" t="s">
        <v>2475</v>
      </c>
      <c r="J220" s="425" t="s">
        <v>6</v>
      </c>
      <c r="K220" s="425" t="s">
        <v>264</v>
      </c>
      <c r="L220" s="427" t="s">
        <v>275</v>
      </c>
      <c r="M220" s="1294" t="s">
        <v>2675</v>
      </c>
      <c r="N220" s="427" t="s">
        <v>277</v>
      </c>
      <c r="O220" s="426" t="s">
        <v>2675</v>
      </c>
      <c r="P220" s="425" t="s">
        <v>202</v>
      </c>
      <c r="S220" s="425" t="s">
        <v>631</v>
      </c>
      <c r="T220" s="425" t="s">
        <v>632</v>
      </c>
      <c r="U220" s="425" t="s">
        <v>814</v>
      </c>
      <c r="AC220" s="425" t="s">
        <v>2</v>
      </c>
      <c r="AE220" s="668"/>
      <c r="AF220" s="668"/>
      <c r="AG220" s="668"/>
      <c r="AH220" s="668"/>
      <c r="AI220" s="668"/>
    </row>
    <row r="221" spans="4:35">
      <c r="D221" s="425" t="s">
        <v>76</v>
      </c>
      <c r="E221" s="425" t="s">
        <v>67</v>
      </c>
      <c r="F221" s="425" t="s">
        <v>240</v>
      </c>
      <c r="G221" s="425" t="s">
        <v>2590</v>
      </c>
      <c r="H221" s="425" t="s">
        <v>11</v>
      </c>
      <c r="I221" s="425" t="s">
        <v>2475</v>
      </c>
      <c r="J221" s="425" t="s">
        <v>6</v>
      </c>
      <c r="K221" s="425" t="s">
        <v>264</v>
      </c>
      <c r="L221" s="427" t="s">
        <v>275</v>
      </c>
      <c r="M221" s="427" t="s">
        <v>99</v>
      </c>
      <c r="N221" s="427" t="s">
        <v>277</v>
      </c>
      <c r="O221" s="425" t="s">
        <v>794</v>
      </c>
      <c r="P221" s="425" t="s">
        <v>202</v>
      </c>
      <c r="S221" s="425" t="s">
        <v>633</v>
      </c>
      <c r="T221" s="425" t="s">
        <v>634</v>
      </c>
      <c r="U221" s="425" t="s">
        <v>814</v>
      </c>
      <c r="AC221" s="425" t="s">
        <v>2</v>
      </c>
      <c r="AE221" s="668"/>
      <c r="AF221" s="668"/>
      <c r="AG221" s="668"/>
      <c r="AH221" s="668"/>
      <c r="AI221" s="668"/>
    </row>
    <row r="222" spans="4:35">
      <c r="D222" s="425" t="s">
        <v>76</v>
      </c>
      <c r="E222" s="425" t="s">
        <v>67</v>
      </c>
      <c r="F222" s="425" t="s">
        <v>240</v>
      </c>
      <c r="G222" s="425" t="s">
        <v>2590</v>
      </c>
      <c r="H222" s="425" t="s">
        <v>11</v>
      </c>
      <c r="I222" s="425" t="s">
        <v>2475</v>
      </c>
      <c r="J222" s="425" t="s">
        <v>6</v>
      </c>
      <c r="K222" s="425" t="s">
        <v>264</v>
      </c>
      <c r="L222" s="427" t="s">
        <v>275</v>
      </c>
      <c r="M222" s="1294" t="s">
        <v>2675</v>
      </c>
      <c r="N222" s="427" t="s">
        <v>277</v>
      </c>
      <c r="O222" s="426" t="s">
        <v>2675</v>
      </c>
      <c r="P222" s="425" t="s">
        <v>202</v>
      </c>
      <c r="S222" s="425" t="s">
        <v>635</v>
      </c>
      <c r="T222" s="425" t="s">
        <v>610</v>
      </c>
      <c r="U222" s="425" t="s">
        <v>814</v>
      </c>
      <c r="AC222" s="425" t="s">
        <v>2</v>
      </c>
      <c r="AE222" s="668"/>
      <c r="AF222" s="668"/>
      <c r="AG222" s="668"/>
      <c r="AH222" s="668"/>
      <c r="AI222" s="668"/>
    </row>
    <row r="223" spans="4:35">
      <c r="D223" s="425" t="s">
        <v>76</v>
      </c>
      <c r="E223" s="425" t="s">
        <v>67</v>
      </c>
      <c r="F223" s="425" t="s">
        <v>240</v>
      </c>
      <c r="G223" s="425" t="s">
        <v>2590</v>
      </c>
      <c r="H223" s="425" t="s">
        <v>11</v>
      </c>
      <c r="I223" s="425" t="s">
        <v>2475</v>
      </c>
      <c r="J223" s="425" t="s">
        <v>6</v>
      </c>
      <c r="K223" s="425" t="s">
        <v>264</v>
      </c>
      <c r="L223" s="427" t="s">
        <v>275</v>
      </c>
      <c r="M223" s="1294" t="s">
        <v>2675</v>
      </c>
      <c r="N223" s="427" t="s">
        <v>277</v>
      </c>
      <c r="O223" s="426" t="s">
        <v>2675</v>
      </c>
      <c r="P223" s="425" t="s">
        <v>202</v>
      </c>
      <c r="S223" s="425" t="s">
        <v>636</v>
      </c>
      <c r="T223" s="425" t="s">
        <v>608</v>
      </c>
      <c r="U223" s="425" t="s">
        <v>814</v>
      </c>
      <c r="AC223" s="425" t="s">
        <v>2</v>
      </c>
      <c r="AE223" s="668"/>
      <c r="AF223" s="668"/>
      <c r="AG223" s="668"/>
      <c r="AH223" s="668"/>
      <c r="AI223" s="668"/>
    </row>
    <row r="224" spans="4:35">
      <c r="D224" s="425" t="s">
        <v>76</v>
      </c>
      <c r="E224" s="425" t="s">
        <v>67</v>
      </c>
      <c r="F224" s="425" t="s">
        <v>240</v>
      </c>
      <c r="G224" s="425" t="s">
        <v>2590</v>
      </c>
      <c r="H224" s="425" t="s">
        <v>11</v>
      </c>
      <c r="I224" s="425" t="s">
        <v>2475</v>
      </c>
      <c r="J224" s="425" t="s">
        <v>6</v>
      </c>
      <c r="K224" s="425" t="s">
        <v>264</v>
      </c>
      <c r="L224" s="427" t="s">
        <v>275</v>
      </c>
      <c r="M224" s="1294" t="s">
        <v>2675</v>
      </c>
      <c r="N224" s="427" t="s">
        <v>277</v>
      </c>
      <c r="O224" s="426" t="s">
        <v>2675</v>
      </c>
      <c r="P224" s="425" t="s">
        <v>202</v>
      </c>
      <c r="S224" s="425" t="s">
        <v>637</v>
      </c>
      <c r="T224" s="425" t="s">
        <v>612</v>
      </c>
      <c r="U224" s="425" t="s">
        <v>814</v>
      </c>
      <c r="AC224" s="425" t="s">
        <v>2</v>
      </c>
      <c r="AE224" s="668"/>
      <c r="AF224" s="668"/>
      <c r="AG224" s="668"/>
      <c r="AH224" s="668"/>
      <c r="AI224" s="668"/>
    </row>
    <row r="225" spans="4:35">
      <c r="D225" s="425" t="s">
        <v>76</v>
      </c>
      <c r="E225" s="425" t="s">
        <v>67</v>
      </c>
      <c r="F225" s="425" t="s">
        <v>240</v>
      </c>
      <c r="G225" s="425" t="s">
        <v>2590</v>
      </c>
      <c r="H225" s="425" t="s">
        <v>11</v>
      </c>
      <c r="I225" s="425" t="s">
        <v>2475</v>
      </c>
      <c r="J225" s="425" t="s">
        <v>6</v>
      </c>
      <c r="K225" s="425" t="s">
        <v>264</v>
      </c>
      <c r="L225" s="427" t="s">
        <v>275</v>
      </c>
      <c r="M225" s="1294" t="s">
        <v>2675</v>
      </c>
      <c r="N225" s="427" t="s">
        <v>277</v>
      </c>
      <c r="O225" s="426" t="s">
        <v>2675</v>
      </c>
      <c r="P225" s="425" t="s">
        <v>202</v>
      </c>
      <c r="S225" s="425" t="s">
        <v>638</v>
      </c>
      <c r="T225" s="425" t="s">
        <v>626</v>
      </c>
      <c r="U225" s="425" t="s">
        <v>814</v>
      </c>
      <c r="AC225" s="425" t="s">
        <v>2</v>
      </c>
      <c r="AE225" s="668"/>
      <c r="AF225" s="668"/>
      <c r="AG225" s="668"/>
      <c r="AH225" s="668"/>
      <c r="AI225" s="668"/>
    </row>
    <row r="226" spans="4:35">
      <c r="D226" s="425" t="s">
        <v>76</v>
      </c>
      <c r="E226" s="425" t="s">
        <v>67</v>
      </c>
      <c r="F226" s="425" t="s">
        <v>240</v>
      </c>
      <c r="G226" s="425" t="s">
        <v>2590</v>
      </c>
      <c r="H226" s="425" t="s">
        <v>11</v>
      </c>
      <c r="I226" s="425" t="s">
        <v>2475</v>
      </c>
      <c r="J226" s="425" t="s">
        <v>6</v>
      </c>
      <c r="K226" s="425" t="s">
        <v>264</v>
      </c>
      <c r="L226" s="427" t="s">
        <v>275</v>
      </c>
      <c r="M226" s="1294" t="s">
        <v>2675</v>
      </c>
      <c r="N226" s="427" t="s">
        <v>277</v>
      </c>
      <c r="O226" s="426" t="s">
        <v>2675</v>
      </c>
      <c r="P226" s="425" t="s">
        <v>202</v>
      </c>
      <c r="S226" s="425" t="s">
        <v>639</v>
      </c>
      <c r="T226" s="425" t="s">
        <v>624</v>
      </c>
      <c r="U226" s="425" t="s">
        <v>814</v>
      </c>
      <c r="AC226" s="425" t="s">
        <v>2</v>
      </c>
      <c r="AE226" s="668"/>
      <c r="AF226" s="668"/>
      <c r="AG226" s="668"/>
      <c r="AH226" s="668"/>
      <c r="AI226" s="668"/>
    </row>
    <row r="227" spans="4:35">
      <c r="D227" s="425" t="s">
        <v>76</v>
      </c>
      <c r="E227" s="425" t="s">
        <v>67</v>
      </c>
      <c r="F227" s="425" t="s">
        <v>240</v>
      </c>
      <c r="G227" s="425" t="s">
        <v>2590</v>
      </c>
      <c r="H227" s="425" t="s">
        <v>11</v>
      </c>
      <c r="I227" s="425" t="s">
        <v>2475</v>
      </c>
      <c r="J227" s="425" t="s">
        <v>6</v>
      </c>
      <c r="K227" s="425" t="s">
        <v>264</v>
      </c>
      <c r="L227" s="427" t="s">
        <v>275</v>
      </c>
      <c r="M227" s="1294" t="s">
        <v>2675</v>
      </c>
      <c r="N227" s="427" t="s">
        <v>277</v>
      </c>
      <c r="O227" s="426" t="s">
        <v>2675</v>
      </c>
      <c r="P227" s="425" t="s">
        <v>202</v>
      </c>
      <c r="S227" s="425" t="s">
        <v>640</v>
      </c>
      <c r="T227" s="425" t="s">
        <v>628</v>
      </c>
      <c r="U227" s="425" t="s">
        <v>814</v>
      </c>
      <c r="AC227" s="425" t="s">
        <v>2</v>
      </c>
      <c r="AE227" s="668"/>
      <c r="AF227" s="668"/>
      <c r="AG227" s="668"/>
      <c r="AH227" s="668"/>
      <c r="AI227" s="668"/>
    </row>
    <row r="228" spans="4:35">
      <c r="D228" s="425" t="s">
        <v>76</v>
      </c>
      <c r="E228" s="425" t="s">
        <v>67</v>
      </c>
      <c r="F228" s="425" t="s">
        <v>240</v>
      </c>
      <c r="G228" s="425" t="s">
        <v>2590</v>
      </c>
      <c r="H228" s="425" t="s">
        <v>11</v>
      </c>
      <c r="I228" s="425" t="s">
        <v>2475</v>
      </c>
      <c r="J228" s="425" t="s">
        <v>6</v>
      </c>
      <c r="K228" s="425" t="s">
        <v>264</v>
      </c>
      <c r="L228" s="427" t="s">
        <v>275</v>
      </c>
      <c r="M228" s="1294" t="s">
        <v>2675</v>
      </c>
      <c r="N228" s="427" t="s">
        <v>277</v>
      </c>
      <c r="O228" s="426" t="s">
        <v>2675</v>
      </c>
      <c r="P228" s="425" t="s">
        <v>202</v>
      </c>
      <c r="S228" s="425" t="s">
        <v>641</v>
      </c>
      <c r="T228" s="425" t="s">
        <v>620</v>
      </c>
      <c r="U228" s="425" t="s">
        <v>814</v>
      </c>
      <c r="AC228" s="425" t="s">
        <v>2</v>
      </c>
      <c r="AE228" s="668"/>
      <c r="AF228" s="668"/>
      <c r="AG228" s="668"/>
      <c r="AH228" s="668"/>
      <c r="AI228" s="668"/>
    </row>
    <row r="229" spans="4:35">
      <c r="D229" s="425" t="s">
        <v>76</v>
      </c>
      <c r="E229" s="425" t="s">
        <v>67</v>
      </c>
      <c r="F229" s="425" t="s">
        <v>240</v>
      </c>
      <c r="G229" s="425" t="s">
        <v>2590</v>
      </c>
      <c r="H229" s="425" t="s">
        <v>11</v>
      </c>
      <c r="I229" s="425" t="s">
        <v>2475</v>
      </c>
      <c r="J229" s="425" t="s">
        <v>6</v>
      </c>
      <c r="K229" s="425" t="s">
        <v>264</v>
      </c>
      <c r="L229" s="427" t="s">
        <v>275</v>
      </c>
      <c r="M229" s="1294" t="s">
        <v>2675</v>
      </c>
      <c r="N229" s="427" t="s">
        <v>277</v>
      </c>
      <c r="O229" s="426" t="s">
        <v>2675</v>
      </c>
      <c r="P229" s="425" t="s">
        <v>202</v>
      </c>
      <c r="S229" s="425" t="s">
        <v>642</v>
      </c>
      <c r="T229" s="425" t="s">
        <v>600</v>
      </c>
      <c r="U229" s="425" t="s">
        <v>814</v>
      </c>
      <c r="AC229" s="425" t="s">
        <v>2</v>
      </c>
      <c r="AE229" s="668"/>
      <c r="AF229" s="668"/>
      <c r="AG229" s="668"/>
      <c r="AH229" s="668"/>
      <c r="AI229" s="668"/>
    </row>
    <row r="230" spans="4:35">
      <c r="D230" s="425" t="s">
        <v>76</v>
      </c>
      <c r="E230" s="425" t="s">
        <v>67</v>
      </c>
      <c r="F230" s="425" t="s">
        <v>240</v>
      </c>
      <c r="G230" s="425" t="s">
        <v>2590</v>
      </c>
      <c r="H230" s="425" t="s">
        <v>11</v>
      </c>
      <c r="I230" s="425" t="s">
        <v>2475</v>
      </c>
      <c r="J230" s="425" t="s">
        <v>6</v>
      </c>
      <c r="K230" s="425" t="s">
        <v>264</v>
      </c>
      <c r="L230" s="427" t="s">
        <v>228</v>
      </c>
      <c r="M230" s="1294" t="s">
        <v>2675</v>
      </c>
      <c r="N230" s="427" t="s">
        <v>279</v>
      </c>
      <c r="O230" s="426" t="s">
        <v>2675</v>
      </c>
      <c r="P230" s="425" t="s">
        <v>202</v>
      </c>
      <c r="S230" s="425" t="s">
        <v>643</v>
      </c>
      <c r="T230" s="425" t="s">
        <v>644</v>
      </c>
      <c r="U230" s="425" t="s">
        <v>815</v>
      </c>
      <c r="AC230" s="425" t="s">
        <v>2</v>
      </c>
      <c r="AE230" s="668"/>
      <c r="AF230" s="668"/>
      <c r="AG230" s="668"/>
      <c r="AH230" s="668"/>
      <c r="AI230" s="668"/>
    </row>
    <row r="231" spans="4:35">
      <c r="D231" s="425" t="s">
        <v>76</v>
      </c>
      <c r="E231" s="425" t="s">
        <v>67</v>
      </c>
      <c r="F231" s="425" t="s">
        <v>240</v>
      </c>
      <c r="G231" s="425" t="s">
        <v>2590</v>
      </c>
      <c r="H231" s="425" t="s">
        <v>11</v>
      </c>
      <c r="I231" s="425" t="s">
        <v>2475</v>
      </c>
      <c r="J231" s="425" t="s">
        <v>6</v>
      </c>
      <c r="K231" s="425" t="s">
        <v>264</v>
      </c>
      <c r="L231" s="427" t="s">
        <v>228</v>
      </c>
      <c r="M231" s="1294" t="s">
        <v>2675</v>
      </c>
      <c r="N231" s="427" t="s">
        <v>280</v>
      </c>
      <c r="O231" s="426" t="s">
        <v>2675</v>
      </c>
      <c r="P231" s="425" t="s">
        <v>202</v>
      </c>
      <c r="S231" s="425" t="s">
        <v>645</v>
      </c>
      <c r="T231" s="425" t="s">
        <v>646</v>
      </c>
      <c r="U231" s="425" t="s">
        <v>815</v>
      </c>
      <c r="AC231" s="425" t="s">
        <v>2</v>
      </c>
      <c r="AE231" s="668"/>
      <c r="AF231" s="668"/>
      <c r="AG231" s="668"/>
      <c r="AH231" s="668"/>
      <c r="AI231" s="668"/>
    </row>
    <row r="232" spans="4:35">
      <c r="D232" s="425" t="s">
        <v>76</v>
      </c>
      <c r="E232" s="425" t="s">
        <v>67</v>
      </c>
      <c r="F232" s="425" t="s">
        <v>240</v>
      </c>
      <c r="G232" s="425" t="s">
        <v>2590</v>
      </c>
      <c r="H232" s="425" t="s">
        <v>11</v>
      </c>
      <c r="I232" s="425" t="s">
        <v>2475</v>
      </c>
      <c r="J232" s="425" t="s">
        <v>6</v>
      </c>
      <c r="K232" s="425" t="s">
        <v>264</v>
      </c>
      <c r="L232" s="427" t="s">
        <v>228</v>
      </c>
      <c r="M232" s="1294" t="s">
        <v>2675</v>
      </c>
      <c r="N232" s="427" t="s">
        <v>280</v>
      </c>
      <c r="O232" s="426" t="s">
        <v>2675</v>
      </c>
      <c r="P232" s="425" t="s">
        <v>202</v>
      </c>
      <c r="S232" s="425" t="s">
        <v>647</v>
      </c>
      <c r="T232" s="425" t="s">
        <v>648</v>
      </c>
      <c r="U232" s="425" t="s">
        <v>815</v>
      </c>
      <c r="AC232" s="425" t="s">
        <v>2</v>
      </c>
      <c r="AE232" s="668"/>
      <c r="AF232" s="668"/>
      <c r="AG232" s="668"/>
      <c r="AH232" s="668"/>
      <c r="AI232" s="668"/>
    </row>
    <row r="233" spans="4:35">
      <c r="D233" s="425" t="s">
        <v>76</v>
      </c>
      <c r="E233" s="425" t="s">
        <v>67</v>
      </c>
      <c r="F233" s="425" t="s">
        <v>240</v>
      </c>
      <c r="G233" s="425" t="s">
        <v>2590</v>
      </c>
      <c r="H233" s="425" t="s">
        <v>11</v>
      </c>
      <c r="I233" s="425" t="s">
        <v>2475</v>
      </c>
      <c r="J233" s="425" t="s">
        <v>6</v>
      </c>
      <c r="K233" s="425" t="s">
        <v>264</v>
      </c>
      <c r="L233" s="427" t="s">
        <v>228</v>
      </c>
      <c r="M233" s="1294" t="s">
        <v>2675</v>
      </c>
      <c r="N233" s="427" t="s">
        <v>280</v>
      </c>
      <c r="O233" s="426" t="s">
        <v>2675</v>
      </c>
      <c r="P233" s="425" t="s">
        <v>202</v>
      </c>
      <c r="S233" s="425" t="s">
        <v>649</v>
      </c>
      <c r="T233" s="425" t="s">
        <v>650</v>
      </c>
      <c r="U233" s="425" t="s">
        <v>815</v>
      </c>
      <c r="AC233" s="425" t="s">
        <v>2</v>
      </c>
      <c r="AE233" s="668"/>
      <c r="AF233" s="668"/>
      <c r="AG233" s="668"/>
      <c r="AH233" s="668"/>
      <c r="AI233" s="668"/>
    </row>
    <row r="234" spans="4:35">
      <c r="D234" s="425" t="s">
        <v>76</v>
      </c>
      <c r="E234" s="425" t="s">
        <v>67</v>
      </c>
      <c r="F234" s="425" t="s">
        <v>240</v>
      </c>
      <c r="G234" s="425" t="s">
        <v>2590</v>
      </c>
      <c r="H234" s="425" t="s">
        <v>11</v>
      </c>
      <c r="I234" s="425" t="s">
        <v>2475</v>
      </c>
      <c r="J234" s="425" t="s">
        <v>6</v>
      </c>
      <c r="K234" s="425" t="s">
        <v>264</v>
      </c>
      <c r="L234" s="427" t="s">
        <v>228</v>
      </c>
      <c r="M234" s="427" t="s">
        <v>99</v>
      </c>
      <c r="N234" s="427" t="s">
        <v>281</v>
      </c>
      <c r="O234" s="425" t="s">
        <v>794</v>
      </c>
      <c r="P234" s="425" t="s">
        <v>202</v>
      </c>
      <c r="S234" s="425" t="s">
        <v>651</v>
      </c>
      <c r="T234" s="425" t="s">
        <v>652</v>
      </c>
      <c r="U234" s="425" t="s">
        <v>816</v>
      </c>
      <c r="AC234" s="425" t="s">
        <v>2</v>
      </c>
      <c r="AE234" s="668"/>
      <c r="AF234" s="668"/>
      <c r="AG234" s="668"/>
      <c r="AH234" s="668"/>
      <c r="AI234" s="668"/>
    </row>
    <row r="235" spans="4:35">
      <c r="D235" s="425" t="s">
        <v>76</v>
      </c>
      <c r="E235" s="425" t="s">
        <v>67</v>
      </c>
      <c r="F235" s="425" t="s">
        <v>240</v>
      </c>
      <c r="G235" s="425" t="s">
        <v>2590</v>
      </c>
      <c r="H235" s="425" t="s">
        <v>11</v>
      </c>
      <c r="I235" s="425" t="s">
        <v>2475</v>
      </c>
      <c r="J235" s="425" t="s">
        <v>6</v>
      </c>
      <c r="K235" s="425" t="s">
        <v>264</v>
      </c>
      <c r="L235" s="427" t="s">
        <v>228</v>
      </c>
      <c r="M235" s="427" t="s">
        <v>99</v>
      </c>
      <c r="N235" s="427" t="s">
        <v>281</v>
      </c>
      <c r="O235" s="425" t="s">
        <v>794</v>
      </c>
      <c r="P235" s="425" t="s">
        <v>202</v>
      </c>
      <c r="S235" s="425" t="s">
        <v>653</v>
      </c>
      <c r="T235" s="425" t="s">
        <v>654</v>
      </c>
      <c r="U235" s="425" t="s">
        <v>816</v>
      </c>
      <c r="AC235" s="425" t="s">
        <v>2</v>
      </c>
      <c r="AE235" s="668"/>
      <c r="AF235" s="668"/>
      <c r="AG235" s="668"/>
      <c r="AH235" s="668"/>
      <c r="AI235" s="668"/>
    </row>
    <row r="236" spans="4:35">
      <c r="D236" s="425" t="s">
        <v>76</v>
      </c>
      <c r="E236" s="425" t="s">
        <v>67</v>
      </c>
      <c r="F236" s="425" t="s">
        <v>240</v>
      </c>
      <c r="G236" s="425" t="s">
        <v>2590</v>
      </c>
      <c r="H236" s="425" t="s">
        <v>11</v>
      </c>
      <c r="I236" s="425" t="s">
        <v>2475</v>
      </c>
      <c r="J236" s="425" t="s">
        <v>6</v>
      </c>
      <c r="K236" s="425" t="s">
        <v>264</v>
      </c>
      <c r="L236" s="427" t="s">
        <v>228</v>
      </c>
      <c r="M236" s="427" t="s">
        <v>99</v>
      </c>
      <c r="N236" s="427" t="s">
        <v>281</v>
      </c>
      <c r="O236" s="425" t="s">
        <v>794</v>
      </c>
      <c r="P236" s="425" t="s">
        <v>202</v>
      </c>
      <c r="S236" s="425" t="s">
        <v>655</v>
      </c>
      <c r="T236" s="425" t="s">
        <v>656</v>
      </c>
      <c r="U236" s="425" t="s">
        <v>816</v>
      </c>
      <c r="AC236" s="425" t="s">
        <v>2</v>
      </c>
      <c r="AE236" s="668"/>
      <c r="AF236" s="668"/>
      <c r="AG236" s="668"/>
      <c r="AH236" s="668"/>
      <c r="AI236" s="668"/>
    </row>
    <row r="237" spans="4:35">
      <c r="D237" s="425" t="s">
        <v>76</v>
      </c>
      <c r="E237" s="425" t="s">
        <v>67</v>
      </c>
      <c r="F237" s="425" t="s">
        <v>240</v>
      </c>
      <c r="G237" s="425" t="s">
        <v>2590</v>
      </c>
      <c r="H237" s="425" t="s">
        <v>11</v>
      </c>
      <c r="I237" s="425" t="s">
        <v>2475</v>
      </c>
      <c r="J237" s="425" t="s">
        <v>6</v>
      </c>
      <c r="K237" s="425" t="s">
        <v>264</v>
      </c>
      <c r="L237" s="427" t="s">
        <v>228</v>
      </c>
      <c r="M237" s="427" t="s">
        <v>99</v>
      </c>
      <c r="N237" s="427" t="s">
        <v>282</v>
      </c>
      <c r="O237" s="425" t="s">
        <v>794</v>
      </c>
      <c r="P237" s="425" t="s">
        <v>202</v>
      </c>
      <c r="S237" s="425" t="s">
        <v>657</v>
      </c>
      <c r="T237" s="425" t="s">
        <v>658</v>
      </c>
      <c r="U237" s="425" t="s">
        <v>817</v>
      </c>
      <c r="AC237" s="425" t="s">
        <v>2</v>
      </c>
      <c r="AE237" s="668"/>
      <c r="AF237" s="668"/>
      <c r="AG237" s="668"/>
      <c r="AH237" s="668"/>
      <c r="AI237" s="668"/>
    </row>
    <row r="238" spans="4:35">
      <c r="D238" s="425" t="s">
        <v>76</v>
      </c>
      <c r="E238" s="425" t="s">
        <v>67</v>
      </c>
      <c r="F238" s="425" t="s">
        <v>240</v>
      </c>
      <c r="G238" s="425" t="s">
        <v>2590</v>
      </c>
      <c r="H238" s="425" t="s">
        <v>11</v>
      </c>
      <c r="I238" s="425" t="s">
        <v>2475</v>
      </c>
      <c r="J238" s="425" t="s">
        <v>6</v>
      </c>
      <c r="K238" s="425" t="s">
        <v>264</v>
      </c>
      <c r="L238" s="427" t="s">
        <v>228</v>
      </c>
      <c r="M238" s="427" t="s">
        <v>99</v>
      </c>
      <c r="N238" s="427" t="s">
        <v>282</v>
      </c>
      <c r="O238" s="425" t="s">
        <v>794</v>
      </c>
      <c r="P238" s="425" t="s">
        <v>202</v>
      </c>
      <c r="S238" s="425" t="s">
        <v>659</v>
      </c>
      <c r="T238" s="425" t="s">
        <v>660</v>
      </c>
      <c r="U238" s="425" t="s">
        <v>817</v>
      </c>
      <c r="AC238" s="425" t="s">
        <v>2</v>
      </c>
      <c r="AE238" s="668"/>
      <c r="AF238" s="668"/>
      <c r="AG238" s="668"/>
      <c r="AH238" s="668"/>
      <c r="AI238" s="668"/>
    </row>
    <row r="239" spans="4:35">
      <c r="D239" s="425" t="s">
        <v>76</v>
      </c>
      <c r="E239" s="425" t="s">
        <v>67</v>
      </c>
      <c r="F239" s="425" t="s">
        <v>240</v>
      </c>
      <c r="G239" s="425" t="s">
        <v>2590</v>
      </c>
      <c r="H239" s="425" t="s">
        <v>11</v>
      </c>
      <c r="I239" s="425" t="s">
        <v>2475</v>
      </c>
      <c r="J239" s="425" t="s">
        <v>6</v>
      </c>
      <c r="K239" s="425" t="s">
        <v>264</v>
      </c>
      <c r="L239" s="427" t="s">
        <v>228</v>
      </c>
      <c r="M239" s="427" t="s">
        <v>99</v>
      </c>
      <c r="N239" s="427" t="s">
        <v>282</v>
      </c>
      <c r="O239" s="425" t="s">
        <v>794</v>
      </c>
      <c r="P239" s="425" t="s">
        <v>202</v>
      </c>
      <c r="S239" s="425" t="s">
        <v>661</v>
      </c>
      <c r="T239" s="425" t="s">
        <v>662</v>
      </c>
      <c r="U239" s="425" t="s">
        <v>817</v>
      </c>
      <c r="AC239" s="425" t="s">
        <v>2</v>
      </c>
      <c r="AE239" s="668"/>
      <c r="AF239" s="668"/>
      <c r="AG239" s="668"/>
      <c r="AH239" s="668"/>
      <c r="AI239" s="668"/>
    </row>
    <row r="240" spans="4:35">
      <c r="D240" s="425" t="s">
        <v>76</v>
      </c>
      <c r="E240" s="425" t="s">
        <v>67</v>
      </c>
      <c r="F240" s="425" t="s">
        <v>240</v>
      </c>
      <c r="G240" s="425" t="s">
        <v>2590</v>
      </c>
      <c r="H240" s="425" t="s">
        <v>11</v>
      </c>
      <c r="I240" s="425" t="s">
        <v>2475</v>
      </c>
      <c r="J240" s="425" t="s">
        <v>6</v>
      </c>
      <c r="K240" s="425" t="s">
        <v>264</v>
      </c>
      <c r="L240" s="427" t="s">
        <v>228</v>
      </c>
      <c r="M240" s="427" t="s">
        <v>99</v>
      </c>
      <c r="N240" s="427" t="s">
        <v>282</v>
      </c>
      <c r="O240" s="425" t="s">
        <v>794</v>
      </c>
      <c r="P240" s="425" t="s">
        <v>202</v>
      </c>
      <c r="S240" s="425" t="s">
        <v>663</v>
      </c>
      <c r="T240" s="425" t="s">
        <v>664</v>
      </c>
      <c r="U240" s="425" t="s">
        <v>817</v>
      </c>
      <c r="AC240" s="425" t="s">
        <v>2</v>
      </c>
      <c r="AE240" s="668"/>
      <c r="AF240" s="668"/>
      <c r="AG240" s="668"/>
      <c r="AH240" s="668"/>
      <c r="AI240" s="668"/>
    </row>
    <row r="241" spans="4:35">
      <c r="D241" s="425" t="s">
        <v>76</v>
      </c>
      <c r="E241" s="425" t="s">
        <v>67</v>
      </c>
      <c r="F241" s="425" t="s">
        <v>240</v>
      </c>
      <c r="G241" s="425" t="s">
        <v>2590</v>
      </c>
      <c r="H241" s="425" t="s">
        <v>11</v>
      </c>
      <c r="I241" s="425" t="s">
        <v>2475</v>
      </c>
      <c r="J241" s="425" t="s">
        <v>6</v>
      </c>
      <c r="K241" s="425" t="s">
        <v>264</v>
      </c>
      <c r="L241" s="427" t="s">
        <v>228</v>
      </c>
      <c r="M241" s="427" t="s">
        <v>99</v>
      </c>
      <c r="N241" s="427" t="s">
        <v>282</v>
      </c>
      <c r="O241" s="425" t="s">
        <v>794</v>
      </c>
      <c r="P241" s="425" t="s">
        <v>202</v>
      </c>
      <c r="S241" s="425" t="s">
        <v>665</v>
      </c>
      <c r="T241" s="425" t="s">
        <v>666</v>
      </c>
      <c r="U241" s="425" t="s">
        <v>817</v>
      </c>
      <c r="AC241" s="425" t="s">
        <v>2</v>
      </c>
      <c r="AE241" s="668"/>
      <c r="AF241" s="668"/>
      <c r="AG241" s="668"/>
      <c r="AH241" s="668"/>
      <c r="AI241" s="668"/>
    </row>
    <row r="242" spans="4:35">
      <c r="D242" s="425" t="s">
        <v>76</v>
      </c>
      <c r="E242" s="425" t="s">
        <v>67</v>
      </c>
      <c r="F242" s="425" t="s">
        <v>240</v>
      </c>
      <c r="G242" s="425" t="s">
        <v>2590</v>
      </c>
      <c r="H242" s="425" t="s">
        <v>11</v>
      </c>
      <c r="I242" s="425" t="s">
        <v>2475</v>
      </c>
      <c r="J242" s="425" t="s">
        <v>6</v>
      </c>
      <c r="K242" s="425" t="s">
        <v>264</v>
      </c>
      <c r="L242" s="427" t="s">
        <v>228</v>
      </c>
      <c r="M242" s="427" t="s">
        <v>99</v>
      </c>
      <c r="N242" s="427" t="s">
        <v>282</v>
      </c>
      <c r="O242" s="425" t="s">
        <v>794</v>
      </c>
      <c r="P242" s="425" t="s">
        <v>202</v>
      </c>
      <c r="S242" s="425" t="s">
        <v>667</v>
      </c>
      <c r="T242" s="425" t="s">
        <v>668</v>
      </c>
      <c r="U242" s="425" t="s">
        <v>817</v>
      </c>
      <c r="AC242" s="425" t="s">
        <v>2</v>
      </c>
      <c r="AE242" s="668"/>
      <c r="AF242" s="668"/>
      <c r="AG242" s="668"/>
      <c r="AH242" s="668"/>
      <c r="AI242" s="668"/>
    </row>
    <row r="243" spans="4:35">
      <c r="D243" s="425" t="s">
        <v>76</v>
      </c>
      <c r="E243" s="425" t="s">
        <v>67</v>
      </c>
      <c r="F243" s="425" t="s">
        <v>240</v>
      </c>
      <c r="G243" s="425" t="s">
        <v>2590</v>
      </c>
      <c r="H243" s="425" t="s">
        <v>11</v>
      </c>
      <c r="I243" s="425" t="s">
        <v>2475</v>
      </c>
      <c r="J243" s="425" t="s">
        <v>6</v>
      </c>
      <c r="K243" s="425" t="s">
        <v>264</v>
      </c>
      <c r="L243" s="427" t="s">
        <v>228</v>
      </c>
      <c r="M243" s="427" t="s">
        <v>99</v>
      </c>
      <c r="N243" s="427" t="s">
        <v>282</v>
      </c>
      <c r="O243" s="425" t="s">
        <v>794</v>
      </c>
      <c r="P243" s="425" t="s">
        <v>202</v>
      </c>
      <c r="S243" s="425" t="s">
        <v>669</v>
      </c>
      <c r="T243" s="425" t="s">
        <v>670</v>
      </c>
      <c r="U243" s="425" t="s">
        <v>817</v>
      </c>
      <c r="AC243" s="425" t="s">
        <v>2</v>
      </c>
      <c r="AE243" s="668"/>
      <c r="AF243" s="668"/>
      <c r="AG243" s="668"/>
      <c r="AH243" s="668"/>
      <c r="AI243" s="668"/>
    </row>
    <row r="244" spans="4:35">
      <c r="D244" s="425" t="s">
        <v>76</v>
      </c>
      <c r="E244" s="425" t="s">
        <v>67</v>
      </c>
      <c r="F244" s="425" t="s">
        <v>240</v>
      </c>
      <c r="G244" s="425" t="s">
        <v>2590</v>
      </c>
      <c r="H244" s="425" t="s">
        <v>11</v>
      </c>
      <c r="I244" s="425" t="s">
        <v>2475</v>
      </c>
      <c r="J244" s="425" t="s">
        <v>6</v>
      </c>
      <c r="K244" s="425" t="s">
        <v>264</v>
      </c>
      <c r="L244" s="427" t="s">
        <v>228</v>
      </c>
      <c r="M244" s="427" t="s">
        <v>99</v>
      </c>
      <c r="N244" s="427" t="s">
        <v>282</v>
      </c>
      <c r="O244" s="425" t="s">
        <v>794</v>
      </c>
      <c r="P244" s="425" t="s">
        <v>202</v>
      </c>
      <c r="S244" s="425" t="s">
        <v>671</v>
      </c>
      <c r="T244" s="425" t="s">
        <v>672</v>
      </c>
      <c r="U244" s="425" t="s">
        <v>818</v>
      </c>
      <c r="AC244" s="425" t="s">
        <v>2</v>
      </c>
      <c r="AE244" s="668"/>
      <c r="AF244" s="668"/>
      <c r="AG244" s="668"/>
      <c r="AH244" s="668"/>
      <c r="AI244" s="668"/>
    </row>
    <row r="245" spans="4:35">
      <c r="D245" s="425" t="s">
        <v>76</v>
      </c>
      <c r="E245" s="425" t="s">
        <v>67</v>
      </c>
      <c r="F245" s="425" t="s">
        <v>240</v>
      </c>
      <c r="G245" s="425" t="s">
        <v>2590</v>
      </c>
      <c r="H245" s="425" t="s">
        <v>11</v>
      </c>
      <c r="I245" s="425" t="s">
        <v>2475</v>
      </c>
      <c r="J245" s="425" t="s">
        <v>6</v>
      </c>
      <c r="K245" s="425" t="s">
        <v>264</v>
      </c>
      <c r="L245" s="427" t="s">
        <v>228</v>
      </c>
      <c r="M245" s="427" t="s">
        <v>99</v>
      </c>
      <c r="N245" s="427" t="s">
        <v>282</v>
      </c>
      <c r="O245" s="425" t="s">
        <v>794</v>
      </c>
      <c r="P245" s="425" t="s">
        <v>202</v>
      </c>
      <c r="S245" s="425" t="s">
        <v>673</v>
      </c>
      <c r="T245" s="425" t="s">
        <v>674</v>
      </c>
      <c r="U245" s="425" t="s">
        <v>818</v>
      </c>
      <c r="AC245" s="425" t="s">
        <v>2</v>
      </c>
      <c r="AE245" s="668"/>
      <c r="AF245" s="668"/>
      <c r="AG245" s="668"/>
      <c r="AH245" s="668"/>
      <c r="AI245" s="668"/>
    </row>
    <row r="246" spans="4:35">
      <c r="D246" s="425" t="s">
        <v>76</v>
      </c>
      <c r="E246" s="425" t="s">
        <v>67</v>
      </c>
      <c r="F246" s="425" t="s">
        <v>240</v>
      </c>
      <c r="G246" s="425" t="s">
        <v>2590</v>
      </c>
      <c r="H246" s="425" t="s">
        <v>11</v>
      </c>
      <c r="I246" s="425" t="s">
        <v>2475</v>
      </c>
      <c r="J246" s="425" t="s">
        <v>6</v>
      </c>
      <c r="K246" s="425" t="s">
        <v>264</v>
      </c>
      <c r="L246" s="427" t="s">
        <v>228</v>
      </c>
      <c r="M246" s="427" t="s">
        <v>99</v>
      </c>
      <c r="N246" s="427" t="s">
        <v>282</v>
      </c>
      <c r="O246" s="425" t="s">
        <v>794</v>
      </c>
      <c r="P246" s="425" t="s">
        <v>202</v>
      </c>
      <c r="S246" s="425" t="s">
        <v>675</v>
      </c>
      <c r="T246" s="425" t="s">
        <v>676</v>
      </c>
      <c r="U246" s="425" t="s">
        <v>818</v>
      </c>
      <c r="AC246" s="425" t="s">
        <v>2</v>
      </c>
      <c r="AE246" s="668"/>
      <c r="AF246" s="668"/>
      <c r="AG246" s="668"/>
      <c r="AH246" s="668"/>
      <c r="AI246" s="668"/>
    </row>
    <row r="247" spans="4:35">
      <c r="D247" s="425" t="s">
        <v>76</v>
      </c>
      <c r="E247" s="425" t="s">
        <v>67</v>
      </c>
      <c r="F247" s="425" t="s">
        <v>240</v>
      </c>
      <c r="G247" s="425" t="s">
        <v>2590</v>
      </c>
      <c r="H247" s="425" t="s">
        <v>11</v>
      </c>
      <c r="I247" s="425" t="s">
        <v>2475</v>
      </c>
      <c r="J247" s="425" t="s">
        <v>6</v>
      </c>
      <c r="K247" s="425" t="s">
        <v>264</v>
      </c>
      <c r="L247" s="427" t="s">
        <v>228</v>
      </c>
      <c r="M247" s="427" t="s">
        <v>99</v>
      </c>
      <c r="N247" s="427" t="s">
        <v>282</v>
      </c>
      <c r="O247" s="425" t="s">
        <v>794</v>
      </c>
      <c r="P247" s="425" t="s">
        <v>202</v>
      </c>
      <c r="S247" s="425" t="s">
        <v>677</v>
      </c>
      <c r="T247" s="425" t="s">
        <v>678</v>
      </c>
      <c r="U247" s="425" t="s">
        <v>818</v>
      </c>
      <c r="Y247" s="93"/>
      <c r="AC247" s="425" t="s">
        <v>2</v>
      </c>
      <c r="AE247" s="668"/>
      <c r="AF247" s="668"/>
      <c r="AG247" s="668"/>
      <c r="AH247" s="668"/>
      <c r="AI247" s="668"/>
    </row>
    <row r="248" spans="4:35">
      <c r="D248" s="425" t="s">
        <v>76</v>
      </c>
      <c r="E248" s="425" t="s">
        <v>67</v>
      </c>
      <c r="F248" s="425" t="s">
        <v>240</v>
      </c>
      <c r="G248" s="425" t="s">
        <v>2590</v>
      </c>
      <c r="H248" s="425" t="s">
        <v>11</v>
      </c>
      <c r="I248" s="425" t="s">
        <v>2475</v>
      </c>
      <c r="J248" s="425" t="s">
        <v>6</v>
      </c>
      <c r="K248" s="425" t="s">
        <v>264</v>
      </c>
      <c r="L248" s="427" t="s">
        <v>228</v>
      </c>
      <c r="M248" s="1294" t="s">
        <v>2675</v>
      </c>
      <c r="N248" s="429" t="s">
        <v>283</v>
      </c>
      <c r="O248" s="426" t="s">
        <v>2675</v>
      </c>
      <c r="P248" s="425" t="s">
        <v>202</v>
      </c>
      <c r="S248" s="425" t="s">
        <v>679</v>
      </c>
      <c r="T248" s="425" t="s">
        <v>680</v>
      </c>
      <c r="U248" s="425" t="s">
        <v>819</v>
      </c>
      <c r="Y248" s="93"/>
      <c r="AC248" s="425" t="s">
        <v>2</v>
      </c>
      <c r="AE248" s="668"/>
      <c r="AF248" s="668"/>
      <c r="AG248" s="668"/>
      <c r="AH248" s="668"/>
      <c r="AI248" s="668"/>
    </row>
    <row r="249" spans="4:35">
      <c r="D249" s="425" t="s">
        <v>76</v>
      </c>
      <c r="E249" s="425" t="s">
        <v>67</v>
      </c>
      <c r="F249" s="425" t="s">
        <v>240</v>
      </c>
      <c r="G249" s="425" t="s">
        <v>2590</v>
      </c>
      <c r="H249" s="425" t="s">
        <v>11</v>
      </c>
      <c r="I249" s="425" t="s">
        <v>2475</v>
      </c>
      <c r="J249" s="425" t="s">
        <v>6</v>
      </c>
      <c r="K249" s="425" t="s">
        <v>264</v>
      </c>
      <c r="L249" s="427" t="s">
        <v>228</v>
      </c>
      <c r="M249" s="1294" t="s">
        <v>2675</v>
      </c>
      <c r="N249" s="429" t="s">
        <v>283</v>
      </c>
      <c r="O249" s="426" t="s">
        <v>2675</v>
      </c>
      <c r="P249" s="425" t="s">
        <v>202</v>
      </c>
      <c r="S249" s="425" t="s">
        <v>681</v>
      </c>
      <c r="T249" s="425" t="s">
        <v>682</v>
      </c>
      <c r="U249" s="425" t="s">
        <v>819</v>
      </c>
      <c r="Y249" s="93"/>
      <c r="AC249" s="425" t="s">
        <v>2</v>
      </c>
      <c r="AE249" s="668"/>
      <c r="AF249" s="668"/>
      <c r="AG249" s="668"/>
      <c r="AH249" s="668"/>
      <c r="AI249" s="668"/>
    </row>
    <row r="250" spans="4:35">
      <c r="D250" s="425" t="s">
        <v>76</v>
      </c>
      <c r="E250" s="425" t="s">
        <v>67</v>
      </c>
      <c r="F250" s="425" t="s">
        <v>240</v>
      </c>
      <c r="G250" s="425" t="s">
        <v>2590</v>
      </c>
      <c r="H250" s="425" t="s">
        <v>11</v>
      </c>
      <c r="I250" s="425" t="s">
        <v>2475</v>
      </c>
      <c r="J250" s="425" t="s">
        <v>6</v>
      </c>
      <c r="K250" s="425" t="s">
        <v>264</v>
      </c>
      <c r="L250" s="429" t="s">
        <v>284</v>
      </c>
      <c r="M250" s="427" t="s">
        <v>99</v>
      </c>
      <c r="N250" s="429" t="s">
        <v>285</v>
      </c>
      <c r="O250" s="425" t="s">
        <v>794</v>
      </c>
      <c r="P250" s="425" t="s">
        <v>202</v>
      </c>
      <c r="S250" s="425" t="s">
        <v>683</v>
      </c>
      <c r="T250" s="425" t="s">
        <v>684</v>
      </c>
      <c r="U250" s="425" t="s">
        <v>820</v>
      </c>
      <c r="AC250" s="425" t="s">
        <v>2</v>
      </c>
      <c r="AE250" s="668"/>
      <c r="AF250" s="668"/>
      <c r="AG250" s="668"/>
      <c r="AH250" s="668"/>
      <c r="AI250" s="668"/>
    </row>
    <row r="251" spans="4:35">
      <c r="D251" s="425" t="s">
        <v>76</v>
      </c>
      <c r="E251" s="425" t="s">
        <v>67</v>
      </c>
      <c r="F251" s="425" t="s">
        <v>240</v>
      </c>
      <c r="G251" s="425" t="s">
        <v>2590</v>
      </c>
      <c r="H251" s="425" t="s">
        <v>11</v>
      </c>
      <c r="I251" s="425" t="s">
        <v>2475</v>
      </c>
      <c r="J251" s="425" t="s">
        <v>6</v>
      </c>
      <c r="K251" s="425" t="s">
        <v>264</v>
      </c>
      <c r="L251" s="429" t="s">
        <v>284</v>
      </c>
      <c r="M251" s="427" t="s">
        <v>99</v>
      </c>
      <c r="N251" s="429" t="s">
        <v>285</v>
      </c>
      <c r="O251" s="425" t="s">
        <v>794</v>
      </c>
      <c r="P251" s="425" t="s">
        <v>202</v>
      </c>
      <c r="S251" s="425" t="s">
        <v>685</v>
      </c>
      <c r="T251" s="425" t="s">
        <v>686</v>
      </c>
      <c r="U251" s="425" t="s">
        <v>817</v>
      </c>
      <c r="AC251" s="425" t="s">
        <v>2</v>
      </c>
      <c r="AE251" s="668"/>
      <c r="AF251" s="668"/>
      <c r="AG251" s="668"/>
      <c r="AH251" s="668"/>
      <c r="AI251" s="668"/>
    </row>
    <row r="252" spans="4:35">
      <c r="D252" s="425" t="s">
        <v>76</v>
      </c>
      <c r="E252" s="425" t="s">
        <v>67</v>
      </c>
      <c r="F252" s="425" t="s">
        <v>240</v>
      </c>
      <c r="G252" s="425" t="s">
        <v>2590</v>
      </c>
      <c r="H252" s="425" t="s">
        <v>11</v>
      </c>
      <c r="I252" s="425" t="s">
        <v>2475</v>
      </c>
      <c r="J252" s="425" t="s">
        <v>6</v>
      </c>
      <c r="K252" s="425" t="s">
        <v>264</v>
      </c>
      <c r="L252" s="429" t="s">
        <v>284</v>
      </c>
      <c r="M252" s="427" t="s">
        <v>99</v>
      </c>
      <c r="N252" s="429" t="s">
        <v>285</v>
      </c>
      <c r="O252" s="425" t="s">
        <v>794</v>
      </c>
      <c r="P252" s="425" t="s">
        <v>202</v>
      </c>
      <c r="S252" s="425" t="s">
        <v>687</v>
      </c>
      <c r="T252" s="425" t="s">
        <v>688</v>
      </c>
      <c r="U252" s="425" t="s">
        <v>817</v>
      </c>
      <c r="V252" s="430"/>
      <c r="AC252" s="425" t="s">
        <v>2</v>
      </c>
      <c r="AE252" s="668"/>
      <c r="AF252" s="668"/>
      <c r="AG252" s="668"/>
      <c r="AH252" s="668"/>
      <c r="AI252" s="668"/>
    </row>
    <row r="253" spans="4:35">
      <c r="D253" s="425" t="s">
        <v>76</v>
      </c>
      <c r="E253" s="425" t="s">
        <v>67</v>
      </c>
      <c r="F253" s="425" t="s">
        <v>240</v>
      </c>
      <c r="G253" s="425" t="s">
        <v>2590</v>
      </c>
      <c r="H253" s="425" t="s">
        <v>11</v>
      </c>
      <c r="I253" s="425" t="s">
        <v>2475</v>
      </c>
      <c r="J253" s="425" t="s">
        <v>6</v>
      </c>
      <c r="K253" s="425" t="s">
        <v>264</v>
      </c>
      <c r="L253" s="429" t="s">
        <v>284</v>
      </c>
      <c r="M253" s="427" t="s">
        <v>99</v>
      </c>
      <c r="N253" s="429" t="s">
        <v>285</v>
      </c>
      <c r="O253" s="425" t="s">
        <v>794</v>
      </c>
      <c r="P253" s="425" t="s">
        <v>202</v>
      </c>
      <c r="S253" s="425" t="s">
        <v>689</v>
      </c>
      <c r="T253" s="425" t="s">
        <v>690</v>
      </c>
      <c r="U253" s="425" t="s">
        <v>817</v>
      </c>
      <c r="AC253" s="425" t="s">
        <v>2</v>
      </c>
      <c r="AE253" s="668"/>
      <c r="AF253" s="668"/>
      <c r="AG253" s="668"/>
      <c r="AH253" s="668"/>
      <c r="AI253" s="668"/>
    </row>
    <row r="254" spans="4:35">
      <c r="D254" s="425" t="s">
        <v>76</v>
      </c>
      <c r="E254" s="425" t="s">
        <v>67</v>
      </c>
      <c r="F254" s="425" t="s">
        <v>240</v>
      </c>
      <c r="G254" s="425" t="s">
        <v>2590</v>
      </c>
      <c r="H254" s="425" t="s">
        <v>11</v>
      </c>
      <c r="I254" s="425" t="s">
        <v>2475</v>
      </c>
      <c r="J254" s="425" t="s">
        <v>6</v>
      </c>
      <c r="K254" s="425" t="s">
        <v>264</v>
      </c>
      <c r="L254" s="429" t="s">
        <v>284</v>
      </c>
      <c r="M254" s="427" t="s">
        <v>99</v>
      </c>
      <c r="N254" s="429" t="s">
        <v>285</v>
      </c>
      <c r="O254" s="425" t="s">
        <v>794</v>
      </c>
      <c r="P254" s="425" t="s">
        <v>202</v>
      </c>
      <c r="S254" s="425" t="s">
        <v>691</v>
      </c>
      <c r="T254" s="425" t="s">
        <v>692</v>
      </c>
      <c r="U254" s="425" t="s">
        <v>817</v>
      </c>
      <c r="AC254" s="425" t="s">
        <v>2</v>
      </c>
      <c r="AE254" s="668"/>
      <c r="AF254" s="668"/>
      <c r="AG254" s="668"/>
      <c r="AH254" s="668"/>
      <c r="AI254" s="668"/>
    </row>
    <row r="255" spans="4:35">
      <c r="D255" s="425" t="s">
        <v>76</v>
      </c>
      <c r="E255" s="425" t="s">
        <v>67</v>
      </c>
      <c r="F255" s="425" t="s">
        <v>240</v>
      </c>
      <c r="G255" s="425" t="s">
        <v>2590</v>
      </c>
      <c r="H255" s="425" t="s">
        <v>11</v>
      </c>
      <c r="I255" s="425" t="s">
        <v>2475</v>
      </c>
      <c r="J255" s="425" t="s">
        <v>6</v>
      </c>
      <c r="K255" s="425" t="s">
        <v>264</v>
      </c>
      <c r="L255" s="429" t="s">
        <v>284</v>
      </c>
      <c r="M255" s="427" t="s">
        <v>99</v>
      </c>
      <c r="N255" s="429" t="s">
        <v>285</v>
      </c>
      <c r="O255" s="425" t="s">
        <v>794</v>
      </c>
      <c r="P255" s="425" t="s">
        <v>202</v>
      </c>
      <c r="S255" s="425" t="s">
        <v>693</v>
      </c>
      <c r="T255" s="425" t="s">
        <v>694</v>
      </c>
      <c r="U255" s="425" t="s">
        <v>821</v>
      </c>
      <c r="AC255" s="425" t="s">
        <v>2</v>
      </c>
      <c r="AE255" s="668"/>
      <c r="AF255" s="668"/>
      <c r="AG255" s="668"/>
      <c r="AH255" s="668"/>
      <c r="AI255" s="668"/>
    </row>
    <row r="256" spans="4:35">
      <c r="D256" s="425" t="s">
        <v>76</v>
      </c>
      <c r="E256" s="425" t="s">
        <v>67</v>
      </c>
      <c r="F256" s="425" t="s">
        <v>240</v>
      </c>
      <c r="G256" s="425" t="s">
        <v>2590</v>
      </c>
      <c r="H256" s="425" t="s">
        <v>11</v>
      </c>
      <c r="I256" s="425" t="s">
        <v>2475</v>
      </c>
      <c r="J256" s="425" t="s">
        <v>6</v>
      </c>
      <c r="K256" s="425" t="s">
        <v>264</v>
      </c>
      <c r="L256" s="429" t="s">
        <v>284</v>
      </c>
      <c r="M256" s="427" t="s">
        <v>99</v>
      </c>
      <c r="N256" s="429" t="s">
        <v>285</v>
      </c>
      <c r="O256" s="425" t="s">
        <v>794</v>
      </c>
      <c r="P256" s="425" t="s">
        <v>202</v>
      </c>
      <c r="S256" s="425" t="s">
        <v>695</v>
      </c>
      <c r="T256" s="425" t="s">
        <v>696</v>
      </c>
      <c r="U256" s="425" t="s">
        <v>821</v>
      </c>
      <c r="AC256" s="425" t="s">
        <v>2</v>
      </c>
      <c r="AE256" s="668"/>
      <c r="AF256" s="668"/>
      <c r="AG256" s="668"/>
      <c r="AH256" s="668"/>
      <c r="AI256" s="668"/>
    </row>
    <row r="257" spans="4:35">
      <c r="D257" s="425" t="s">
        <v>76</v>
      </c>
      <c r="E257" s="425" t="s">
        <v>67</v>
      </c>
      <c r="F257" s="425" t="s">
        <v>240</v>
      </c>
      <c r="G257" s="425" t="s">
        <v>2590</v>
      </c>
      <c r="H257" s="425" t="s">
        <v>11</v>
      </c>
      <c r="I257" s="425" t="s">
        <v>2475</v>
      </c>
      <c r="J257" s="425" t="s">
        <v>6</v>
      </c>
      <c r="K257" s="425" t="s">
        <v>264</v>
      </c>
      <c r="L257" s="429" t="s">
        <v>284</v>
      </c>
      <c r="M257" s="427" t="s">
        <v>99</v>
      </c>
      <c r="N257" s="429" t="s">
        <v>285</v>
      </c>
      <c r="O257" s="425" t="s">
        <v>794</v>
      </c>
      <c r="P257" s="425" t="s">
        <v>202</v>
      </c>
      <c r="S257" s="425" t="s">
        <v>697</v>
      </c>
      <c r="T257" s="425" t="s">
        <v>696</v>
      </c>
      <c r="U257" s="425" t="s">
        <v>821</v>
      </c>
      <c r="AC257" s="425" t="s">
        <v>2</v>
      </c>
      <c r="AE257" s="668"/>
      <c r="AF257" s="668"/>
      <c r="AG257" s="668"/>
      <c r="AH257" s="668"/>
      <c r="AI257" s="668"/>
    </row>
    <row r="258" spans="4:35">
      <c r="D258" s="425" t="s">
        <v>76</v>
      </c>
      <c r="E258" s="425" t="s">
        <v>67</v>
      </c>
      <c r="F258" s="425" t="s">
        <v>240</v>
      </c>
      <c r="G258" s="425" t="s">
        <v>2590</v>
      </c>
      <c r="H258" s="425" t="s">
        <v>11</v>
      </c>
      <c r="I258" s="425" t="s">
        <v>2475</v>
      </c>
      <c r="J258" s="425" t="s">
        <v>6</v>
      </c>
      <c r="K258" s="425" t="s">
        <v>264</v>
      </c>
      <c r="L258" s="429" t="s">
        <v>284</v>
      </c>
      <c r="M258" s="427" t="s">
        <v>99</v>
      </c>
      <c r="N258" s="429" t="s">
        <v>285</v>
      </c>
      <c r="O258" s="425" t="s">
        <v>794</v>
      </c>
      <c r="P258" s="425" t="s">
        <v>202</v>
      </c>
      <c r="S258" s="425" t="s">
        <v>698</v>
      </c>
      <c r="T258" s="425" t="s">
        <v>699</v>
      </c>
      <c r="U258" s="425" t="s">
        <v>821</v>
      </c>
      <c r="AC258" s="425" t="s">
        <v>2</v>
      </c>
      <c r="AE258" s="668"/>
      <c r="AF258" s="668"/>
      <c r="AG258" s="668"/>
      <c r="AH258" s="668"/>
      <c r="AI258" s="668"/>
    </row>
    <row r="259" spans="4:35">
      <c r="D259" s="425" t="s">
        <v>76</v>
      </c>
      <c r="E259" s="425" t="s">
        <v>67</v>
      </c>
      <c r="F259" s="425" t="s">
        <v>240</v>
      </c>
      <c r="G259" s="425" t="s">
        <v>2590</v>
      </c>
      <c r="H259" s="425" t="s">
        <v>11</v>
      </c>
      <c r="I259" s="425" t="s">
        <v>2475</v>
      </c>
      <c r="J259" s="425" t="s">
        <v>6</v>
      </c>
      <c r="K259" s="425" t="s">
        <v>264</v>
      </c>
      <c r="L259" s="429" t="s">
        <v>284</v>
      </c>
      <c r="M259" s="427" t="s">
        <v>99</v>
      </c>
      <c r="N259" s="429" t="s">
        <v>285</v>
      </c>
      <c r="O259" s="425" t="s">
        <v>794</v>
      </c>
      <c r="P259" s="425" t="s">
        <v>202</v>
      </c>
      <c r="S259" s="425" t="s">
        <v>700</v>
      </c>
      <c r="T259" s="425" t="s">
        <v>694</v>
      </c>
      <c r="U259" s="425" t="s">
        <v>821</v>
      </c>
      <c r="AC259" s="425" t="s">
        <v>2</v>
      </c>
      <c r="AE259" s="668"/>
      <c r="AF259" s="668"/>
      <c r="AG259" s="668"/>
      <c r="AH259" s="668"/>
      <c r="AI259" s="668"/>
    </row>
    <row r="260" spans="4:35">
      <c r="D260" s="425" t="s">
        <v>76</v>
      </c>
      <c r="E260" s="425" t="s">
        <v>67</v>
      </c>
      <c r="F260" s="425" t="s">
        <v>240</v>
      </c>
      <c r="G260" s="425" t="s">
        <v>2590</v>
      </c>
      <c r="H260" s="425" t="s">
        <v>11</v>
      </c>
      <c r="I260" s="425" t="s">
        <v>2475</v>
      </c>
      <c r="J260" s="425" t="s">
        <v>6</v>
      </c>
      <c r="K260" s="425" t="s">
        <v>264</v>
      </c>
      <c r="L260" s="429" t="s">
        <v>284</v>
      </c>
      <c r="M260" s="427" t="s">
        <v>99</v>
      </c>
      <c r="N260" s="429" t="s">
        <v>285</v>
      </c>
      <c r="O260" s="425" t="s">
        <v>794</v>
      </c>
      <c r="P260" s="425" t="s">
        <v>202</v>
      </c>
      <c r="S260" s="425" t="s">
        <v>701</v>
      </c>
      <c r="T260" s="425" t="s">
        <v>702</v>
      </c>
      <c r="U260" s="425" t="s">
        <v>821</v>
      </c>
      <c r="AC260" s="425" t="s">
        <v>2</v>
      </c>
      <c r="AE260" s="668"/>
      <c r="AF260" s="668"/>
      <c r="AG260" s="668"/>
      <c r="AH260" s="668"/>
      <c r="AI260" s="668"/>
    </row>
    <row r="261" spans="4:35">
      <c r="D261" s="425" t="s">
        <v>76</v>
      </c>
      <c r="E261" s="425" t="s">
        <v>67</v>
      </c>
      <c r="F261" s="425" t="s">
        <v>240</v>
      </c>
      <c r="G261" s="425" t="s">
        <v>2590</v>
      </c>
      <c r="H261" s="425" t="s">
        <v>11</v>
      </c>
      <c r="I261" s="425" t="s">
        <v>2475</v>
      </c>
      <c r="J261" s="425" t="s">
        <v>6</v>
      </c>
      <c r="K261" s="425" t="s">
        <v>264</v>
      </c>
      <c r="L261" s="429" t="s">
        <v>284</v>
      </c>
      <c r="M261" s="1294" t="s">
        <v>2675</v>
      </c>
      <c r="N261" s="429" t="s">
        <v>285</v>
      </c>
      <c r="O261" s="426" t="s">
        <v>2675</v>
      </c>
      <c r="P261" s="425" t="s">
        <v>202</v>
      </c>
      <c r="S261" s="425" t="s">
        <v>703</v>
      </c>
      <c r="T261" s="425" t="s">
        <v>704</v>
      </c>
      <c r="U261" s="425" t="s">
        <v>821</v>
      </c>
      <c r="AC261" s="425" t="s">
        <v>2</v>
      </c>
      <c r="AE261" s="668"/>
      <c r="AF261" s="668"/>
      <c r="AG261" s="668"/>
      <c r="AH261" s="668"/>
      <c r="AI261" s="668"/>
    </row>
    <row r="262" spans="4:35">
      <c r="D262" s="425" t="s">
        <v>76</v>
      </c>
      <c r="E262" s="425" t="s">
        <v>67</v>
      </c>
      <c r="F262" s="425" t="s">
        <v>240</v>
      </c>
      <c r="G262" s="425" t="s">
        <v>2590</v>
      </c>
      <c r="H262" s="425" t="s">
        <v>11</v>
      </c>
      <c r="I262" s="425" t="s">
        <v>2475</v>
      </c>
      <c r="J262" s="425" t="s">
        <v>6</v>
      </c>
      <c r="K262" s="425" t="s">
        <v>264</v>
      </c>
      <c r="L262" s="429" t="s">
        <v>284</v>
      </c>
      <c r="M262" s="427" t="s">
        <v>99</v>
      </c>
      <c r="N262" s="429" t="s">
        <v>285</v>
      </c>
      <c r="O262" s="425" t="s">
        <v>794</v>
      </c>
      <c r="P262" s="425" t="s">
        <v>202</v>
      </c>
      <c r="S262" s="425" t="s">
        <v>705</v>
      </c>
      <c r="T262" s="425" t="s">
        <v>706</v>
      </c>
      <c r="U262" s="425" t="s">
        <v>821</v>
      </c>
      <c r="AC262" s="425" t="s">
        <v>2</v>
      </c>
      <c r="AE262" s="668"/>
      <c r="AF262" s="668"/>
      <c r="AG262" s="668"/>
      <c r="AH262" s="668"/>
      <c r="AI262" s="668"/>
    </row>
    <row r="263" spans="4:35">
      <c r="D263" s="425" t="s">
        <v>76</v>
      </c>
      <c r="E263" s="425" t="s">
        <v>67</v>
      </c>
      <c r="F263" s="425" t="s">
        <v>240</v>
      </c>
      <c r="G263" s="425" t="s">
        <v>2590</v>
      </c>
      <c r="H263" s="425" t="s">
        <v>11</v>
      </c>
      <c r="I263" s="425" t="s">
        <v>2475</v>
      </c>
      <c r="J263" s="425" t="s">
        <v>6</v>
      </c>
      <c r="K263" s="425" t="s">
        <v>264</v>
      </c>
      <c r="L263" s="429" t="s">
        <v>284</v>
      </c>
      <c r="M263" s="1294" t="s">
        <v>2675</v>
      </c>
      <c r="N263" s="429" t="s">
        <v>285</v>
      </c>
      <c r="O263" s="426" t="s">
        <v>2675</v>
      </c>
      <c r="P263" s="425" t="s">
        <v>202</v>
      </c>
      <c r="S263" s="425" t="s">
        <v>707</v>
      </c>
      <c r="T263" s="425" t="s">
        <v>708</v>
      </c>
      <c r="U263" s="425" t="s">
        <v>821</v>
      </c>
      <c r="AC263" s="425" t="s">
        <v>2</v>
      </c>
      <c r="AE263" s="668"/>
      <c r="AF263" s="668"/>
      <c r="AG263" s="668"/>
      <c r="AH263" s="668"/>
      <c r="AI263" s="668"/>
    </row>
    <row r="264" spans="4:35">
      <c r="D264" s="425" t="s">
        <v>76</v>
      </c>
      <c r="E264" s="425" t="s">
        <v>67</v>
      </c>
      <c r="F264" s="425" t="s">
        <v>240</v>
      </c>
      <c r="G264" s="425" t="s">
        <v>2590</v>
      </c>
      <c r="H264" s="425" t="s">
        <v>11</v>
      </c>
      <c r="I264" s="425" t="s">
        <v>2475</v>
      </c>
      <c r="J264" s="425" t="s">
        <v>6</v>
      </c>
      <c r="K264" s="425" t="s">
        <v>264</v>
      </c>
      <c r="L264" s="429" t="s">
        <v>284</v>
      </c>
      <c r="M264" s="427" t="s">
        <v>99</v>
      </c>
      <c r="N264" s="429" t="s">
        <v>286</v>
      </c>
      <c r="O264" s="425" t="s">
        <v>794</v>
      </c>
      <c r="P264" s="425" t="s">
        <v>202</v>
      </c>
      <c r="S264" s="425" t="s">
        <v>709</v>
      </c>
      <c r="T264" s="425" t="s">
        <v>710</v>
      </c>
      <c r="U264" s="425" t="s">
        <v>822</v>
      </c>
      <c r="AC264" s="425" t="s">
        <v>2</v>
      </c>
      <c r="AE264" s="668"/>
      <c r="AF264" s="668"/>
      <c r="AG264" s="668"/>
      <c r="AH264" s="668"/>
      <c r="AI264" s="668"/>
    </row>
    <row r="265" spans="4:35">
      <c r="D265" s="425" t="s">
        <v>76</v>
      </c>
      <c r="E265" s="425" t="s">
        <v>67</v>
      </c>
      <c r="F265" s="425" t="s">
        <v>240</v>
      </c>
      <c r="G265" s="425" t="s">
        <v>2590</v>
      </c>
      <c r="H265" s="425" t="s">
        <v>11</v>
      </c>
      <c r="I265" s="425" t="s">
        <v>2475</v>
      </c>
      <c r="J265" s="425" t="s">
        <v>6</v>
      </c>
      <c r="K265" s="425" t="s">
        <v>264</v>
      </c>
      <c r="L265" s="429" t="s">
        <v>284</v>
      </c>
      <c r="M265" s="427" t="s">
        <v>99</v>
      </c>
      <c r="N265" s="429" t="s">
        <v>286</v>
      </c>
      <c r="O265" s="425" t="s">
        <v>794</v>
      </c>
      <c r="P265" s="425" t="s">
        <v>202</v>
      </c>
      <c r="S265" s="425" t="s">
        <v>711</v>
      </c>
      <c r="T265" s="425" t="s">
        <v>710</v>
      </c>
      <c r="U265" s="425" t="s">
        <v>822</v>
      </c>
      <c r="AC265" s="425" t="s">
        <v>2</v>
      </c>
      <c r="AE265" s="668"/>
      <c r="AF265" s="668"/>
      <c r="AG265" s="668"/>
      <c r="AH265" s="668"/>
      <c r="AI265" s="668"/>
    </row>
    <row r="266" spans="4:35">
      <c r="D266" s="425" t="s">
        <v>76</v>
      </c>
      <c r="E266" s="425" t="s">
        <v>67</v>
      </c>
      <c r="F266" s="425" t="s">
        <v>240</v>
      </c>
      <c r="G266" s="425" t="s">
        <v>2590</v>
      </c>
      <c r="H266" s="425" t="s">
        <v>11</v>
      </c>
      <c r="I266" s="425" t="s">
        <v>2475</v>
      </c>
      <c r="J266" s="425" t="s">
        <v>6</v>
      </c>
      <c r="K266" s="425" t="s">
        <v>264</v>
      </c>
      <c r="L266" s="429" t="s">
        <v>284</v>
      </c>
      <c r="M266" s="427" t="s">
        <v>99</v>
      </c>
      <c r="N266" s="429" t="s">
        <v>286</v>
      </c>
      <c r="O266" s="425" t="s">
        <v>794</v>
      </c>
      <c r="P266" s="425" t="s">
        <v>202</v>
      </c>
      <c r="S266" s="425" t="s">
        <v>712</v>
      </c>
      <c r="T266" s="425" t="s">
        <v>713</v>
      </c>
      <c r="U266" s="425" t="s">
        <v>822</v>
      </c>
      <c r="AC266" s="425" t="s">
        <v>2</v>
      </c>
      <c r="AE266" s="668"/>
      <c r="AF266" s="668"/>
      <c r="AG266" s="668"/>
      <c r="AH266" s="668"/>
      <c r="AI266" s="668"/>
    </row>
    <row r="267" spans="4:35">
      <c r="D267" s="425" t="s">
        <v>76</v>
      </c>
      <c r="E267" s="425" t="s">
        <v>67</v>
      </c>
      <c r="F267" s="425" t="s">
        <v>240</v>
      </c>
      <c r="G267" s="425" t="s">
        <v>2590</v>
      </c>
      <c r="H267" s="425" t="s">
        <v>11</v>
      </c>
      <c r="I267" s="425" t="s">
        <v>2475</v>
      </c>
      <c r="J267" s="425" t="s">
        <v>6</v>
      </c>
      <c r="K267" s="425" t="s">
        <v>264</v>
      </c>
      <c r="L267" s="429" t="s">
        <v>284</v>
      </c>
      <c r="M267" s="427" t="s">
        <v>99</v>
      </c>
      <c r="N267" s="429" t="s">
        <v>286</v>
      </c>
      <c r="O267" s="425" t="s">
        <v>794</v>
      </c>
      <c r="P267" s="425" t="s">
        <v>202</v>
      </c>
      <c r="S267" s="425" t="s">
        <v>714</v>
      </c>
      <c r="T267" s="425" t="s">
        <v>715</v>
      </c>
      <c r="U267" s="425" t="s">
        <v>822</v>
      </c>
      <c r="AC267" s="425" t="s">
        <v>2</v>
      </c>
      <c r="AE267" s="668"/>
      <c r="AF267" s="668"/>
      <c r="AG267" s="668"/>
      <c r="AH267" s="668"/>
      <c r="AI267" s="668"/>
    </row>
    <row r="268" spans="4:35">
      <c r="D268" s="425" t="s">
        <v>76</v>
      </c>
      <c r="E268" s="425" t="s">
        <v>67</v>
      </c>
      <c r="F268" s="425" t="s">
        <v>240</v>
      </c>
      <c r="G268" s="425" t="s">
        <v>2590</v>
      </c>
      <c r="H268" s="425" t="s">
        <v>11</v>
      </c>
      <c r="I268" s="425" t="s">
        <v>2475</v>
      </c>
      <c r="J268" s="425" t="s">
        <v>6</v>
      </c>
      <c r="K268" s="425" t="s">
        <v>264</v>
      </c>
      <c r="L268" s="429" t="s">
        <v>284</v>
      </c>
      <c r="M268" s="427" t="s">
        <v>99</v>
      </c>
      <c r="N268" s="429" t="s">
        <v>286</v>
      </c>
      <c r="O268" s="425" t="s">
        <v>794</v>
      </c>
      <c r="P268" s="425" t="s">
        <v>202</v>
      </c>
      <c r="S268" s="425" t="s">
        <v>716</v>
      </c>
      <c r="T268" s="425" t="s">
        <v>717</v>
      </c>
      <c r="U268" s="425" t="s">
        <v>823</v>
      </c>
      <c r="AC268" s="425" t="s">
        <v>2</v>
      </c>
      <c r="AE268" s="668"/>
      <c r="AF268" s="668"/>
      <c r="AG268" s="668"/>
      <c r="AH268" s="668"/>
      <c r="AI268" s="668"/>
    </row>
    <row r="269" spans="4:35">
      <c r="D269" s="425" t="s">
        <v>76</v>
      </c>
      <c r="E269" s="425" t="s">
        <v>67</v>
      </c>
      <c r="F269" s="425" t="s">
        <v>240</v>
      </c>
      <c r="G269" s="425" t="s">
        <v>2590</v>
      </c>
      <c r="H269" s="425" t="s">
        <v>11</v>
      </c>
      <c r="I269" s="425" t="s">
        <v>2475</v>
      </c>
      <c r="J269" s="425" t="s">
        <v>6</v>
      </c>
      <c r="K269" s="425" t="s">
        <v>264</v>
      </c>
      <c r="L269" s="429" t="s">
        <v>284</v>
      </c>
      <c r="M269" s="427" t="s">
        <v>99</v>
      </c>
      <c r="N269" s="429" t="s">
        <v>286</v>
      </c>
      <c r="O269" s="425" t="s">
        <v>794</v>
      </c>
      <c r="P269" s="425" t="s">
        <v>202</v>
      </c>
      <c r="S269" s="425" t="s">
        <v>718</v>
      </c>
      <c r="T269" s="425" t="s">
        <v>719</v>
      </c>
      <c r="U269" s="425" t="s">
        <v>823</v>
      </c>
      <c r="AC269" s="425" t="s">
        <v>2</v>
      </c>
      <c r="AE269" s="668"/>
      <c r="AF269" s="668"/>
      <c r="AG269" s="668"/>
      <c r="AH269" s="668"/>
      <c r="AI269" s="668"/>
    </row>
    <row r="270" spans="4:35">
      <c r="D270" s="425" t="s">
        <v>76</v>
      </c>
      <c r="E270" s="425" t="s">
        <v>67</v>
      </c>
      <c r="F270" s="425" t="s">
        <v>240</v>
      </c>
      <c r="G270" s="425" t="s">
        <v>2590</v>
      </c>
      <c r="H270" s="425" t="s">
        <v>11</v>
      </c>
      <c r="I270" s="425" t="s">
        <v>2475</v>
      </c>
      <c r="J270" s="425" t="s">
        <v>6</v>
      </c>
      <c r="K270" s="425" t="s">
        <v>264</v>
      </c>
      <c r="L270" s="429" t="s">
        <v>284</v>
      </c>
      <c r="M270" s="427" t="s">
        <v>99</v>
      </c>
      <c r="N270" s="429" t="s">
        <v>286</v>
      </c>
      <c r="O270" s="425" t="s">
        <v>794</v>
      </c>
      <c r="P270" s="425" t="s">
        <v>202</v>
      </c>
      <c r="S270" s="425" t="s">
        <v>720</v>
      </c>
      <c r="T270" s="425" t="s">
        <v>721</v>
      </c>
      <c r="U270" s="425" t="s">
        <v>823</v>
      </c>
      <c r="AC270" s="425" t="s">
        <v>2</v>
      </c>
      <c r="AE270" s="668"/>
      <c r="AF270" s="668"/>
      <c r="AG270" s="668"/>
      <c r="AH270" s="668"/>
      <c r="AI270" s="668"/>
    </row>
    <row r="271" spans="4:35">
      <c r="D271" s="425" t="s">
        <v>76</v>
      </c>
      <c r="E271" s="425" t="s">
        <v>67</v>
      </c>
      <c r="F271" s="425" t="s">
        <v>240</v>
      </c>
      <c r="G271" s="425" t="s">
        <v>2590</v>
      </c>
      <c r="H271" s="425" t="s">
        <v>11</v>
      </c>
      <c r="I271" s="425" t="s">
        <v>2475</v>
      </c>
      <c r="J271" s="425" t="s">
        <v>6</v>
      </c>
      <c r="K271" s="425" t="s">
        <v>264</v>
      </c>
      <c r="L271" s="429" t="s">
        <v>284</v>
      </c>
      <c r="M271" s="427" t="s">
        <v>99</v>
      </c>
      <c r="N271" s="429" t="s">
        <v>286</v>
      </c>
      <c r="O271" s="425" t="s">
        <v>794</v>
      </c>
      <c r="P271" s="425" t="s">
        <v>202</v>
      </c>
      <c r="S271" s="425" t="s">
        <v>722</v>
      </c>
      <c r="T271" s="425" t="s">
        <v>717</v>
      </c>
      <c r="U271" s="425" t="s">
        <v>823</v>
      </c>
      <c r="AC271" s="425" t="s">
        <v>2</v>
      </c>
      <c r="AE271" s="668"/>
      <c r="AF271" s="668"/>
      <c r="AG271" s="668"/>
      <c r="AH271" s="668"/>
      <c r="AI271" s="668"/>
    </row>
    <row r="272" spans="4:35">
      <c r="D272" s="425" t="s">
        <v>76</v>
      </c>
      <c r="E272" s="425" t="s">
        <v>67</v>
      </c>
      <c r="F272" s="425" t="s">
        <v>240</v>
      </c>
      <c r="G272" s="425" t="s">
        <v>2590</v>
      </c>
      <c r="H272" s="425" t="s">
        <v>11</v>
      </c>
      <c r="I272" s="425" t="s">
        <v>2475</v>
      </c>
      <c r="J272" s="425" t="s">
        <v>6</v>
      </c>
      <c r="K272" s="425" t="s">
        <v>264</v>
      </c>
      <c r="L272" s="429" t="s">
        <v>284</v>
      </c>
      <c r="M272" s="427" t="s">
        <v>99</v>
      </c>
      <c r="N272" s="429" t="s">
        <v>286</v>
      </c>
      <c r="O272" s="425" t="s">
        <v>794</v>
      </c>
      <c r="P272" s="425" t="s">
        <v>202</v>
      </c>
      <c r="S272" s="425" t="s">
        <v>723</v>
      </c>
      <c r="T272" s="425" t="s">
        <v>724</v>
      </c>
      <c r="U272" s="425" t="s">
        <v>823</v>
      </c>
      <c r="AC272" s="425" t="s">
        <v>2</v>
      </c>
      <c r="AE272" s="668"/>
      <c r="AF272" s="668"/>
      <c r="AG272" s="668"/>
      <c r="AH272" s="668"/>
      <c r="AI272" s="668"/>
    </row>
    <row r="273" spans="4:35">
      <c r="D273" s="425" t="s">
        <v>76</v>
      </c>
      <c r="E273" s="425" t="s">
        <v>67</v>
      </c>
      <c r="F273" s="425" t="s">
        <v>240</v>
      </c>
      <c r="G273" s="425" t="s">
        <v>2590</v>
      </c>
      <c r="H273" s="425" t="s">
        <v>11</v>
      </c>
      <c r="I273" s="425" t="s">
        <v>2475</v>
      </c>
      <c r="J273" s="425" t="s">
        <v>6</v>
      </c>
      <c r="K273" s="425" t="s">
        <v>264</v>
      </c>
      <c r="L273" s="429" t="s">
        <v>284</v>
      </c>
      <c r="M273" s="427" t="s">
        <v>99</v>
      </c>
      <c r="N273" s="429" t="s">
        <v>287</v>
      </c>
      <c r="O273" s="425" t="s">
        <v>794</v>
      </c>
      <c r="P273" s="425" t="s">
        <v>202</v>
      </c>
      <c r="S273" s="425" t="s">
        <v>725</v>
      </c>
      <c r="T273" s="425" t="s">
        <v>726</v>
      </c>
      <c r="U273" s="425" t="s">
        <v>824</v>
      </c>
      <c r="AC273" s="425" t="s">
        <v>2</v>
      </c>
      <c r="AE273" s="668"/>
      <c r="AF273" s="668"/>
      <c r="AG273" s="668"/>
      <c r="AH273" s="668"/>
      <c r="AI273" s="668"/>
    </row>
    <row r="274" spans="4:35">
      <c r="D274" s="425" t="s">
        <v>76</v>
      </c>
      <c r="E274" s="425" t="s">
        <v>67</v>
      </c>
      <c r="F274" s="425" t="s">
        <v>240</v>
      </c>
      <c r="G274" s="425" t="s">
        <v>2590</v>
      </c>
      <c r="H274" s="425" t="s">
        <v>11</v>
      </c>
      <c r="I274" s="425" t="s">
        <v>2475</v>
      </c>
      <c r="J274" s="425" t="s">
        <v>6</v>
      </c>
      <c r="K274" s="425" t="s">
        <v>264</v>
      </c>
      <c r="L274" s="429" t="s">
        <v>284</v>
      </c>
      <c r="M274" s="427" t="s">
        <v>99</v>
      </c>
      <c r="N274" s="429" t="s">
        <v>287</v>
      </c>
      <c r="O274" s="425" t="s">
        <v>794</v>
      </c>
      <c r="P274" s="425" t="s">
        <v>202</v>
      </c>
      <c r="S274" s="425" t="s">
        <v>727</v>
      </c>
      <c r="T274" s="425" t="s">
        <v>728</v>
      </c>
      <c r="U274" s="425" t="s">
        <v>824</v>
      </c>
      <c r="AC274" s="425" t="s">
        <v>2</v>
      </c>
      <c r="AE274" s="668"/>
      <c r="AF274" s="668"/>
      <c r="AG274" s="668"/>
      <c r="AH274" s="668"/>
      <c r="AI274" s="668"/>
    </row>
    <row r="275" spans="4:35">
      <c r="D275" s="425" t="s">
        <v>76</v>
      </c>
      <c r="E275" s="425" t="s">
        <v>67</v>
      </c>
      <c r="F275" s="425" t="s">
        <v>240</v>
      </c>
      <c r="G275" s="425" t="s">
        <v>2590</v>
      </c>
      <c r="H275" s="425" t="s">
        <v>11</v>
      </c>
      <c r="I275" s="425" t="s">
        <v>2475</v>
      </c>
      <c r="J275" s="425" t="s">
        <v>6</v>
      </c>
      <c r="K275" s="425" t="s">
        <v>264</v>
      </c>
      <c r="L275" s="429" t="s">
        <v>284</v>
      </c>
      <c r="M275" s="427" t="s">
        <v>99</v>
      </c>
      <c r="N275" s="429" t="s">
        <v>287</v>
      </c>
      <c r="O275" s="425" t="s">
        <v>794</v>
      </c>
      <c r="P275" s="425" t="s">
        <v>202</v>
      </c>
      <c r="S275" s="425" t="s">
        <v>729</v>
      </c>
      <c r="T275" s="425" t="s">
        <v>730</v>
      </c>
      <c r="U275" s="425" t="s">
        <v>824</v>
      </c>
      <c r="AC275" s="425" t="s">
        <v>2</v>
      </c>
      <c r="AE275" s="668"/>
      <c r="AF275" s="668"/>
      <c r="AG275" s="668"/>
      <c r="AH275" s="668"/>
      <c r="AI275" s="668"/>
    </row>
    <row r="276" spans="4:35">
      <c r="D276" s="425" t="s">
        <v>76</v>
      </c>
      <c r="E276" s="425" t="s">
        <v>67</v>
      </c>
      <c r="F276" s="425" t="s">
        <v>240</v>
      </c>
      <c r="G276" s="425" t="s">
        <v>2590</v>
      </c>
      <c r="H276" s="425" t="s">
        <v>11</v>
      </c>
      <c r="I276" s="425" t="s">
        <v>2475</v>
      </c>
      <c r="J276" s="425" t="s">
        <v>6</v>
      </c>
      <c r="K276" s="425" t="s">
        <v>264</v>
      </c>
      <c r="L276" s="429" t="s">
        <v>284</v>
      </c>
      <c r="M276" s="427" t="s">
        <v>99</v>
      </c>
      <c r="N276" s="429" t="s">
        <v>287</v>
      </c>
      <c r="O276" s="425" t="s">
        <v>794</v>
      </c>
      <c r="P276" s="425" t="s">
        <v>202</v>
      </c>
      <c r="S276" s="425" t="s">
        <v>731</v>
      </c>
      <c r="T276" s="425" t="s">
        <v>732</v>
      </c>
      <c r="U276" s="425" t="s">
        <v>824</v>
      </c>
      <c r="AC276" s="425" t="s">
        <v>2</v>
      </c>
      <c r="AE276" s="668"/>
      <c r="AF276" s="668"/>
      <c r="AG276" s="668"/>
      <c r="AH276" s="668"/>
      <c r="AI276" s="668"/>
    </row>
    <row r="277" spans="4:35">
      <c r="D277" s="425" t="s">
        <v>76</v>
      </c>
      <c r="E277" s="425" t="s">
        <v>67</v>
      </c>
      <c r="F277" s="425" t="s">
        <v>240</v>
      </c>
      <c r="G277" s="425" t="s">
        <v>2590</v>
      </c>
      <c r="H277" s="425" t="s">
        <v>11</v>
      </c>
      <c r="I277" s="425" t="s">
        <v>2475</v>
      </c>
      <c r="J277" s="425" t="s">
        <v>6</v>
      </c>
      <c r="K277" s="425" t="s">
        <v>264</v>
      </c>
      <c r="L277" s="429" t="s">
        <v>284</v>
      </c>
      <c r="M277" s="427" t="s">
        <v>99</v>
      </c>
      <c r="N277" s="429" t="s">
        <v>287</v>
      </c>
      <c r="O277" s="425" t="s">
        <v>794</v>
      </c>
      <c r="P277" s="425" t="s">
        <v>202</v>
      </c>
      <c r="S277" s="425" t="s">
        <v>733</v>
      </c>
      <c r="T277" s="425" t="s">
        <v>726</v>
      </c>
      <c r="U277" s="425" t="s">
        <v>825</v>
      </c>
      <c r="AC277" s="425" t="s">
        <v>2</v>
      </c>
      <c r="AE277" s="668"/>
      <c r="AF277" s="668"/>
      <c r="AG277" s="668"/>
      <c r="AH277" s="668"/>
      <c r="AI277" s="668"/>
    </row>
    <row r="278" spans="4:35">
      <c r="D278" s="425" t="s">
        <v>76</v>
      </c>
      <c r="E278" s="425" t="s">
        <v>67</v>
      </c>
      <c r="F278" s="425" t="s">
        <v>240</v>
      </c>
      <c r="G278" s="425" t="s">
        <v>2590</v>
      </c>
      <c r="H278" s="425" t="s">
        <v>11</v>
      </c>
      <c r="I278" s="425" t="s">
        <v>2475</v>
      </c>
      <c r="J278" s="425" t="s">
        <v>6</v>
      </c>
      <c r="K278" s="425" t="s">
        <v>264</v>
      </c>
      <c r="L278" s="429" t="s">
        <v>284</v>
      </c>
      <c r="M278" s="1294" t="s">
        <v>2675</v>
      </c>
      <c r="N278" s="429" t="s">
        <v>287</v>
      </c>
      <c r="O278" s="426" t="s">
        <v>2675</v>
      </c>
      <c r="P278" s="425" t="s">
        <v>202</v>
      </c>
      <c r="S278" s="425" t="s">
        <v>734</v>
      </c>
      <c r="T278" s="425" t="s">
        <v>728</v>
      </c>
      <c r="U278" s="425" t="s">
        <v>825</v>
      </c>
      <c r="AC278" s="425" t="s">
        <v>2</v>
      </c>
      <c r="AE278" s="668"/>
      <c r="AF278" s="668"/>
      <c r="AG278" s="668"/>
      <c r="AH278" s="668"/>
      <c r="AI278" s="668"/>
    </row>
    <row r="279" spans="4:35">
      <c r="D279" s="425" t="s">
        <v>76</v>
      </c>
      <c r="E279" s="425" t="s">
        <v>67</v>
      </c>
      <c r="F279" s="425" t="s">
        <v>240</v>
      </c>
      <c r="G279" s="425" t="s">
        <v>2590</v>
      </c>
      <c r="H279" s="425" t="s">
        <v>11</v>
      </c>
      <c r="I279" s="425" t="s">
        <v>2475</v>
      </c>
      <c r="J279" s="425" t="s">
        <v>6</v>
      </c>
      <c r="K279" s="425" t="s">
        <v>264</v>
      </c>
      <c r="L279" s="429" t="s">
        <v>284</v>
      </c>
      <c r="M279" s="427" t="s">
        <v>99</v>
      </c>
      <c r="N279" s="429" t="s">
        <v>287</v>
      </c>
      <c r="O279" s="425" t="s">
        <v>794</v>
      </c>
      <c r="P279" s="425" t="s">
        <v>202</v>
      </c>
      <c r="S279" s="425" t="s">
        <v>735</v>
      </c>
      <c r="T279" s="425" t="s">
        <v>730</v>
      </c>
      <c r="U279" s="425" t="s">
        <v>825</v>
      </c>
      <c r="AC279" s="425" t="s">
        <v>2</v>
      </c>
      <c r="AE279" s="668"/>
      <c r="AF279" s="668"/>
      <c r="AG279" s="668"/>
      <c r="AH279" s="668"/>
      <c r="AI279" s="668"/>
    </row>
    <row r="280" spans="4:35">
      <c r="D280" s="425" t="s">
        <v>76</v>
      </c>
      <c r="E280" s="425" t="s">
        <v>67</v>
      </c>
      <c r="F280" s="425" t="s">
        <v>240</v>
      </c>
      <c r="G280" s="425" t="s">
        <v>2590</v>
      </c>
      <c r="H280" s="425" t="s">
        <v>11</v>
      </c>
      <c r="I280" s="425" t="s">
        <v>2475</v>
      </c>
      <c r="J280" s="425" t="s">
        <v>6</v>
      </c>
      <c r="K280" s="425" t="s">
        <v>264</v>
      </c>
      <c r="L280" s="429" t="s">
        <v>284</v>
      </c>
      <c r="M280" s="427" t="s">
        <v>99</v>
      </c>
      <c r="N280" s="429" t="s">
        <v>287</v>
      </c>
      <c r="O280" s="425" t="s">
        <v>794</v>
      </c>
      <c r="P280" s="425" t="s">
        <v>202</v>
      </c>
      <c r="S280" s="425" t="s">
        <v>736</v>
      </c>
      <c r="T280" s="425" t="s">
        <v>737</v>
      </c>
      <c r="U280" s="425" t="s">
        <v>825</v>
      </c>
      <c r="AC280" s="425" t="s">
        <v>2</v>
      </c>
      <c r="AE280" s="668"/>
      <c r="AF280" s="668"/>
      <c r="AG280" s="668"/>
      <c r="AH280" s="668"/>
      <c r="AI280" s="668"/>
    </row>
    <row r="281" spans="4:35">
      <c r="D281" s="425" t="s">
        <v>76</v>
      </c>
      <c r="E281" s="425" t="s">
        <v>67</v>
      </c>
      <c r="F281" s="425" t="s">
        <v>240</v>
      </c>
      <c r="G281" s="425" t="s">
        <v>2590</v>
      </c>
      <c r="H281" s="425" t="s">
        <v>11</v>
      </c>
      <c r="I281" s="425" t="s">
        <v>2475</v>
      </c>
      <c r="J281" s="425" t="s">
        <v>6</v>
      </c>
      <c r="K281" s="425" t="s">
        <v>264</v>
      </c>
      <c r="L281" s="427" t="s">
        <v>288</v>
      </c>
      <c r="M281" s="427" t="s">
        <v>99</v>
      </c>
      <c r="N281" s="427" t="s">
        <v>288</v>
      </c>
      <c r="O281" s="425" t="s">
        <v>794</v>
      </c>
      <c r="P281" s="425" t="s">
        <v>202</v>
      </c>
      <c r="S281" s="425" t="s">
        <v>738</v>
      </c>
      <c r="T281" s="425" t="s">
        <v>739</v>
      </c>
      <c r="U281" s="425" t="s">
        <v>826</v>
      </c>
      <c r="AC281" s="425" t="s">
        <v>2</v>
      </c>
      <c r="AE281" s="668"/>
      <c r="AF281" s="668"/>
      <c r="AG281" s="668"/>
      <c r="AH281" s="668"/>
      <c r="AI281" s="668"/>
    </row>
    <row r="282" spans="4:35">
      <c r="D282" s="425" t="s">
        <v>76</v>
      </c>
      <c r="E282" s="425" t="s">
        <v>67</v>
      </c>
      <c r="F282" s="425" t="s">
        <v>240</v>
      </c>
      <c r="G282" s="425" t="s">
        <v>2590</v>
      </c>
      <c r="H282" s="425" t="s">
        <v>11</v>
      </c>
      <c r="I282" s="425" t="s">
        <v>2475</v>
      </c>
      <c r="J282" s="425" t="s">
        <v>6</v>
      </c>
      <c r="K282" s="425" t="s">
        <v>264</v>
      </c>
      <c r="L282" s="427" t="s">
        <v>288</v>
      </c>
      <c r="M282" s="427" t="s">
        <v>99</v>
      </c>
      <c r="N282" s="427" t="s">
        <v>288</v>
      </c>
      <c r="O282" s="425" t="s">
        <v>794</v>
      </c>
      <c r="P282" s="425" t="s">
        <v>202</v>
      </c>
      <c r="S282" s="425" t="s">
        <v>740</v>
      </c>
      <c r="T282" s="425" t="s">
        <v>741</v>
      </c>
      <c r="U282" s="425" t="s">
        <v>826</v>
      </c>
      <c r="AC282" s="425" t="s">
        <v>2</v>
      </c>
      <c r="AE282" s="668"/>
      <c r="AF282" s="668"/>
      <c r="AG282" s="668"/>
      <c r="AH282" s="668"/>
      <c r="AI282" s="668"/>
    </row>
    <row r="283" spans="4:35">
      <c r="D283" s="425" t="s">
        <v>76</v>
      </c>
      <c r="E283" s="425" t="s">
        <v>67</v>
      </c>
      <c r="F283" s="425" t="s">
        <v>240</v>
      </c>
      <c r="G283" s="425" t="s">
        <v>2590</v>
      </c>
      <c r="H283" s="425" t="s">
        <v>11</v>
      </c>
      <c r="I283" s="425" t="s">
        <v>2475</v>
      </c>
      <c r="J283" s="425" t="s">
        <v>6</v>
      </c>
      <c r="K283" s="425" t="s">
        <v>264</v>
      </c>
      <c r="L283" s="427" t="s">
        <v>288</v>
      </c>
      <c r="M283" s="427" t="s">
        <v>99</v>
      </c>
      <c r="N283" s="427" t="s">
        <v>288</v>
      </c>
      <c r="O283" s="425" t="s">
        <v>794</v>
      </c>
      <c r="P283" s="425" t="s">
        <v>202</v>
      </c>
      <c r="S283" s="425" t="s">
        <v>742</v>
      </c>
      <c r="T283" s="425" t="s">
        <v>743</v>
      </c>
      <c r="U283" s="425" t="s">
        <v>826</v>
      </c>
      <c r="AC283" s="425" t="s">
        <v>2</v>
      </c>
      <c r="AE283" s="668"/>
      <c r="AF283" s="668"/>
      <c r="AG283" s="668"/>
      <c r="AH283" s="668"/>
      <c r="AI283" s="668"/>
    </row>
    <row r="284" spans="4:35">
      <c r="D284" s="425" t="s">
        <v>76</v>
      </c>
      <c r="E284" s="425" t="s">
        <v>67</v>
      </c>
      <c r="F284" s="425" t="s">
        <v>240</v>
      </c>
      <c r="G284" s="425" t="s">
        <v>2590</v>
      </c>
      <c r="H284" s="425" t="s">
        <v>11</v>
      </c>
      <c r="I284" s="425" t="s">
        <v>2475</v>
      </c>
      <c r="J284" s="425" t="s">
        <v>6</v>
      </c>
      <c r="K284" s="425" t="s">
        <v>264</v>
      </c>
      <c r="L284" s="427" t="s">
        <v>288</v>
      </c>
      <c r="M284" s="427" t="s">
        <v>99</v>
      </c>
      <c r="N284" s="427" t="s">
        <v>288</v>
      </c>
      <c r="O284" s="425" t="s">
        <v>794</v>
      </c>
      <c r="P284" s="425" t="s">
        <v>202</v>
      </c>
      <c r="S284" s="425" t="s">
        <v>744</v>
      </c>
      <c r="T284" s="425" t="s">
        <v>745</v>
      </c>
      <c r="U284" s="425" t="s">
        <v>826</v>
      </c>
      <c r="AC284" s="425" t="s">
        <v>2</v>
      </c>
      <c r="AE284" s="668"/>
      <c r="AF284" s="668"/>
      <c r="AG284" s="668"/>
      <c r="AH284" s="668"/>
      <c r="AI284" s="668"/>
    </row>
    <row r="285" spans="4:35">
      <c r="D285" s="425" t="s">
        <v>76</v>
      </c>
      <c r="E285" s="425" t="s">
        <v>67</v>
      </c>
      <c r="F285" s="425" t="s">
        <v>240</v>
      </c>
      <c r="G285" s="425" t="s">
        <v>2590</v>
      </c>
      <c r="H285" s="425" t="s">
        <v>11</v>
      </c>
      <c r="I285" s="425" t="s">
        <v>2475</v>
      </c>
      <c r="J285" s="425" t="s">
        <v>6</v>
      </c>
      <c r="K285" s="425" t="s">
        <v>264</v>
      </c>
      <c r="L285" s="427" t="s">
        <v>288</v>
      </c>
      <c r="M285" s="427" t="s">
        <v>99</v>
      </c>
      <c r="N285" s="427" t="s">
        <v>288</v>
      </c>
      <c r="O285" s="425" t="s">
        <v>794</v>
      </c>
      <c r="P285" s="425" t="s">
        <v>202</v>
      </c>
      <c r="S285" s="425" t="s">
        <v>746</v>
      </c>
      <c r="T285" s="425" t="s">
        <v>747</v>
      </c>
      <c r="U285" s="425" t="s">
        <v>826</v>
      </c>
      <c r="AC285" s="425" t="s">
        <v>2</v>
      </c>
      <c r="AE285" s="668"/>
      <c r="AF285" s="668"/>
      <c r="AG285" s="668"/>
      <c r="AH285" s="668"/>
      <c r="AI285" s="668"/>
    </row>
    <row r="286" spans="4:35">
      <c r="D286" s="425" t="s">
        <v>76</v>
      </c>
      <c r="E286" s="425" t="s">
        <v>67</v>
      </c>
      <c r="F286" s="425" t="s">
        <v>240</v>
      </c>
      <c r="G286" s="425" t="s">
        <v>2590</v>
      </c>
      <c r="H286" s="425" t="s">
        <v>11</v>
      </c>
      <c r="I286" s="425" t="s">
        <v>2475</v>
      </c>
      <c r="J286" s="425" t="s">
        <v>6</v>
      </c>
      <c r="K286" s="425" t="s">
        <v>264</v>
      </c>
      <c r="L286" s="427" t="s">
        <v>288</v>
      </c>
      <c r="M286" s="427" t="s">
        <v>99</v>
      </c>
      <c r="N286" s="427" t="s">
        <v>288</v>
      </c>
      <c r="O286" s="425" t="s">
        <v>794</v>
      </c>
      <c r="P286" s="425" t="s">
        <v>202</v>
      </c>
      <c r="S286" s="425" t="s">
        <v>748</v>
      </c>
      <c r="T286" s="425" t="s">
        <v>749</v>
      </c>
      <c r="U286" s="425" t="s">
        <v>826</v>
      </c>
      <c r="AC286" s="425" t="s">
        <v>2</v>
      </c>
      <c r="AE286" s="668"/>
      <c r="AF286" s="668"/>
      <c r="AG286" s="668"/>
      <c r="AH286" s="668"/>
      <c r="AI286" s="668"/>
    </row>
    <row r="287" spans="4:35">
      <c r="D287" s="425" t="s">
        <v>76</v>
      </c>
      <c r="E287" s="425" t="s">
        <v>67</v>
      </c>
      <c r="F287" s="425" t="s">
        <v>240</v>
      </c>
      <c r="G287" s="425" t="s">
        <v>2590</v>
      </c>
      <c r="H287" s="425" t="s">
        <v>11</v>
      </c>
      <c r="I287" s="425" t="s">
        <v>2475</v>
      </c>
      <c r="J287" s="425" t="s">
        <v>6</v>
      </c>
      <c r="K287" s="425" t="s">
        <v>264</v>
      </c>
      <c r="L287" s="427" t="s">
        <v>288</v>
      </c>
      <c r="M287" s="427" t="s">
        <v>99</v>
      </c>
      <c r="N287" s="427" t="s">
        <v>288</v>
      </c>
      <c r="O287" s="425" t="s">
        <v>794</v>
      </c>
      <c r="P287" s="425" t="s">
        <v>202</v>
      </c>
      <c r="S287" s="425" t="s">
        <v>750</v>
      </c>
      <c r="T287" s="425" t="s">
        <v>751</v>
      </c>
      <c r="U287" s="425" t="s">
        <v>826</v>
      </c>
      <c r="AC287" s="425" t="s">
        <v>2</v>
      </c>
      <c r="AE287" s="668"/>
      <c r="AF287" s="668"/>
      <c r="AG287" s="668"/>
      <c r="AH287" s="668"/>
      <c r="AI287" s="668"/>
    </row>
    <row r="288" spans="4:35">
      <c r="D288" s="425" t="s">
        <v>76</v>
      </c>
      <c r="E288" s="425" t="s">
        <v>67</v>
      </c>
      <c r="F288" s="425" t="s">
        <v>240</v>
      </c>
      <c r="G288" s="425" t="s">
        <v>2590</v>
      </c>
      <c r="H288" s="425" t="s">
        <v>11</v>
      </c>
      <c r="I288" s="425" t="s">
        <v>2475</v>
      </c>
      <c r="J288" s="425" t="s">
        <v>6</v>
      </c>
      <c r="K288" s="425" t="s">
        <v>264</v>
      </c>
      <c r="L288" s="427" t="s">
        <v>288</v>
      </c>
      <c r="M288" s="1294" t="s">
        <v>2675</v>
      </c>
      <c r="N288" s="427" t="s">
        <v>288</v>
      </c>
      <c r="O288" s="426" t="s">
        <v>2675</v>
      </c>
      <c r="P288" s="425" t="s">
        <v>202</v>
      </c>
      <c r="S288" s="425" t="s">
        <v>752</v>
      </c>
      <c r="T288" s="425" t="s">
        <v>743</v>
      </c>
      <c r="U288" s="425" t="s">
        <v>826</v>
      </c>
      <c r="AC288" s="425" t="s">
        <v>2</v>
      </c>
      <c r="AE288" s="668"/>
      <c r="AF288" s="668"/>
      <c r="AG288" s="668"/>
      <c r="AH288" s="668"/>
      <c r="AI288" s="668"/>
    </row>
    <row r="289" spans="4:35">
      <c r="D289" s="425" t="s">
        <v>76</v>
      </c>
      <c r="E289" s="425" t="s">
        <v>67</v>
      </c>
      <c r="F289" s="425" t="s">
        <v>240</v>
      </c>
      <c r="G289" s="425" t="s">
        <v>2590</v>
      </c>
      <c r="H289" s="425" t="s">
        <v>11</v>
      </c>
      <c r="I289" s="425" t="s">
        <v>2475</v>
      </c>
      <c r="J289" s="425" t="s">
        <v>6</v>
      </c>
      <c r="K289" s="425" t="s">
        <v>264</v>
      </c>
      <c r="L289" s="427" t="s">
        <v>288</v>
      </c>
      <c r="M289" s="427" t="s">
        <v>99</v>
      </c>
      <c r="N289" s="427" t="s">
        <v>288</v>
      </c>
      <c r="O289" s="425" t="s">
        <v>794</v>
      </c>
      <c r="P289" s="425" t="s">
        <v>202</v>
      </c>
      <c r="S289" s="425" t="s">
        <v>753</v>
      </c>
      <c r="T289" s="425" t="s">
        <v>749</v>
      </c>
      <c r="U289" s="425" t="s">
        <v>826</v>
      </c>
      <c r="AC289" s="425" t="s">
        <v>2</v>
      </c>
      <c r="AE289" s="668"/>
      <c r="AF289" s="668"/>
      <c r="AG289" s="668"/>
      <c r="AH289" s="668"/>
      <c r="AI289" s="668"/>
    </row>
    <row r="290" spans="4:35">
      <c r="D290" s="425" t="s">
        <v>76</v>
      </c>
      <c r="E290" s="425" t="s">
        <v>67</v>
      </c>
      <c r="F290" s="425" t="s">
        <v>240</v>
      </c>
      <c r="G290" s="425" t="s">
        <v>2590</v>
      </c>
      <c r="H290" s="425" t="s">
        <v>11</v>
      </c>
      <c r="I290" s="425" t="s">
        <v>2475</v>
      </c>
      <c r="J290" s="425" t="s">
        <v>6</v>
      </c>
      <c r="K290" s="425" t="s">
        <v>264</v>
      </c>
      <c r="L290" s="427" t="s">
        <v>288</v>
      </c>
      <c r="M290" s="427" t="s">
        <v>99</v>
      </c>
      <c r="N290" s="427" t="s">
        <v>288</v>
      </c>
      <c r="O290" s="425" t="s">
        <v>794</v>
      </c>
      <c r="P290" s="425" t="s">
        <v>202</v>
      </c>
      <c r="S290" s="425" t="s">
        <v>754</v>
      </c>
      <c r="T290" s="425" t="s">
        <v>755</v>
      </c>
      <c r="U290" s="425" t="s">
        <v>826</v>
      </c>
      <c r="AC290" s="425" t="s">
        <v>2</v>
      </c>
      <c r="AE290" s="668"/>
      <c r="AF290" s="668"/>
      <c r="AG290" s="668"/>
      <c r="AH290" s="668"/>
      <c r="AI290" s="668"/>
    </row>
    <row r="291" spans="4:35">
      <c r="D291" s="425" t="s">
        <v>76</v>
      </c>
      <c r="E291" s="425" t="s">
        <v>67</v>
      </c>
      <c r="F291" s="425" t="s">
        <v>240</v>
      </c>
      <c r="G291" s="425" t="s">
        <v>2590</v>
      </c>
      <c r="H291" s="425" t="s">
        <v>11</v>
      </c>
      <c r="I291" s="425" t="s">
        <v>2475</v>
      </c>
      <c r="J291" s="425" t="s">
        <v>6</v>
      </c>
      <c r="K291" s="425" t="s">
        <v>264</v>
      </c>
      <c r="L291" s="427" t="s">
        <v>288</v>
      </c>
      <c r="M291" s="427" t="s">
        <v>99</v>
      </c>
      <c r="N291" s="427" t="s">
        <v>288</v>
      </c>
      <c r="O291" s="425" t="s">
        <v>794</v>
      </c>
      <c r="P291" s="425" t="s">
        <v>202</v>
      </c>
      <c r="S291" s="425" t="s">
        <v>756</v>
      </c>
      <c r="T291" s="425" t="s">
        <v>755</v>
      </c>
      <c r="U291" s="425" t="s">
        <v>826</v>
      </c>
      <c r="AC291" s="425" t="s">
        <v>2</v>
      </c>
      <c r="AE291" s="668"/>
      <c r="AF291" s="668"/>
      <c r="AG291" s="668"/>
      <c r="AH291" s="668"/>
      <c r="AI291" s="668"/>
    </row>
    <row r="292" spans="4:35">
      <c r="D292" s="425" t="s">
        <v>76</v>
      </c>
      <c r="E292" s="425" t="s">
        <v>67</v>
      </c>
      <c r="F292" s="425" t="s">
        <v>240</v>
      </c>
      <c r="G292" s="425" t="s">
        <v>2590</v>
      </c>
      <c r="H292" s="425" t="s">
        <v>11</v>
      </c>
      <c r="I292" s="425" t="s">
        <v>2475</v>
      </c>
      <c r="J292" s="425" t="s">
        <v>6</v>
      </c>
      <c r="K292" s="425" t="s">
        <v>264</v>
      </c>
      <c r="L292" s="427" t="s">
        <v>288</v>
      </c>
      <c r="M292" s="427" t="s">
        <v>99</v>
      </c>
      <c r="N292" s="427" t="s">
        <v>288</v>
      </c>
      <c r="O292" s="425" t="s">
        <v>794</v>
      </c>
      <c r="P292" s="425" t="s">
        <v>202</v>
      </c>
      <c r="S292" s="425" t="s">
        <v>757</v>
      </c>
      <c r="T292" s="425" t="s">
        <v>758</v>
      </c>
      <c r="U292" s="425" t="s">
        <v>827</v>
      </c>
      <c r="AC292" s="425" t="s">
        <v>2</v>
      </c>
      <c r="AE292" s="668"/>
      <c r="AF292" s="668"/>
      <c r="AG292" s="668"/>
      <c r="AH292" s="668"/>
      <c r="AI292" s="668"/>
    </row>
    <row r="293" spans="4:35">
      <c r="D293" s="425" t="s">
        <v>76</v>
      </c>
      <c r="E293" s="425" t="s">
        <v>67</v>
      </c>
      <c r="F293" s="425" t="s">
        <v>240</v>
      </c>
      <c r="G293" s="425" t="s">
        <v>2590</v>
      </c>
      <c r="H293" s="425" t="s">
        <v>11</v>
      </c>
      <c r="I293" s="425" t="s">
        <v>2475</v>
      </c>
      <c r="J293" s="425" t="s">
        <v>6</v>
      </c>
      <c r="K293" s="425" t="s">
        <v>264</v>
      </c>
      <c r="L293" s="427" t="s">
        <v>288</v>
      </c>
      <c r="M293" s="427" t="s">
        <v>99</v>
      </c>
      <c r="N293" s="427" t="s">
        <v>288</v>
      </c>
      <c r="O293" s="425" t="s">
        <v>794</v>
      </c>
      <c r="P293" s="425" t="s">
        <v>202</v>
      </c>
      <c r="S293" s="425" t="s">
        <v>759</v>
      </c>
      <c r="T293" s="425" t="s">
        <v>760</v>
      </c>
      <c r="U293" s="425" t="s">
        <v>827</v>
      </c>
      <c r="AC293" s="425" t="s">
        <v>2</v>
      </c>
      <c r="AE293" s="668"/>
      <c r="AF293" s="668"/>
      <c r="AG293" s="668"/>
      <c r="AH293" s="668"/>
      <c r="AI293" s="668"/>
    </row>
    <row r="294" spans="4:35">
      <c r="D294" s="425" t="s">
        <v>76</v>
      </c>
      <c r="E294" s="425" t="s">
        <v>67</v>
      </c>
      <c r="F294" s="425" t="s">
        <v>240</v>
      </c>
      <c r="G294" s="425" t="s">
        <v>2590</v>
      </c>
      <c r="H294" s="425" t="s">
        <v>11</v>
      </c>
      <c r="I294" s="425" t="s">
        <v>2475</v>
      </c>
      <c r="J294" s="425" t="s">
        <v>6</v>
      </c>
      <c r="K294" s="425" t="s">
        <v>264</v>
      </c>
      <c r="L294" s="427" t="s">
        <v>288</v>
      </c>
      <c r="M294" s="1294" t="s">
        <v>2675</v>
      </c>
      <c r="N294" s="427" t="s">
        <v>288</v>
      </c>
      <c r="O294" s="426" t="s">
        <v>2675</v>
      </c>
      <c r="P294" s="425" t="s">
        <v>202</v>
      </c>
      <c r="S294" s="425" t="s">
        <v>761</v>
      </c>
      <c r="T294" s="425" t="s">
        <v>760</v>
      </c>
      <c r="U294" s="425" t="s">
        <v>827</v>
      </c>
      <c r="AC294" s="425" t="s">
        <v>2</v>
      </c>
      <c r="AE294" s="668"/>
      <c r="AF294" s="668"/>
      <c r="AG294" s="668"/>
      <c r="AH294" s="668"/>
      <c r="AI294" s="668"/>
    </row>
    <row r="295" spans="4:35">
      <c r="D295" s="425" t="s">
        <v>76</v>
      </c>
      <c r="E295" s="425" t="s">
        <v>67</v>
      </c>
      <c r="F295" s="425" t="s">
        <v>240</v>
      </c>
      <c r="G295" s="425" t="s">
        <v>2590</v>
      </c>
      <c r="H295" s="425" t="s">
        <v>11</v>
      </c>
      <c r="I295" s="425" t="s">
        <v>2475</v>
      </c>
      <c r="J295" s="425" t="s">
        <v>6</v>
      </c>
      <c r="K295" s="425" t="s">
        <v>264</v>
      </c>
      <c r="L295" s="427" t="s">
        <v>288</v>
      </c>
      <c r="M295" s="427" t="s">
        <v>99</v>
      </c>
      <c r="N295" s="427" t="s">
        <v>288</v>
      </c>
      <c r="O295" s="425" t="s">
        <v>794</v>
      </c>
      <c r="P295" s="425" t="s">
        <v>202</v>
      </c>
      <c r="S295" s="425" t="s">
        <v>762</v>
      </c>
      <c r="T295" s="425" t="s">
        <v>758</v>
      </c>
      <c r="U295" s="425" t="s">
        <v>827</v>
      </c>
      <c r="AC295" s="425" t="s">
        <v>2</v>
      </c>
      <c r="AE295" s="668"/>
      <c r="AF295" s="668"/>
      <c r="AG295" s="668"/>
      <c r="AH295" s="668"/>
      <c r="AI295" s="668"/>
    </row>
    <row r="296" spans="4:35">
      <c r="D296" s="425" t="s">
        <v>76</v>
      </c>
      <c r="E296" s="425" t="s">
        <v>67</v>
      </c>
      <c r="F296" s="425" t="s">
        <v>240</v>
      </c>
      <c r="G296" s="425" t="s">
        <v>2590</v>
      </c>
      <c r="H296" s="425" t="s">
        <v>11</v>
      </c>
      <c r="I296" s="425" t="s">
        <v>2475</v>
      </c>
      <c r="J296" s="425" t="s">
        <v>6</v>
      </c>
      <c r="K296" s="425" t="s">
        <v>264</v>
      </c>
      <c r="L296" s="427" t="s">
        <v>288</v>
      </c>
      <c r="M296" s="427" t="s">
        <v>99</v>
      </c>
      <c r="N296" s="427" t="s">
        <v>288</v>
      </c>
      <c r="O296" s="425" t="s">
        <v>794</v>
      </c>
      <c r="P296" s="425" t="s">
        <v>202</v>
      </c>
      <c r="S296" s="425" t="s">
        <v>763</v>
      </c>
      <c r="T296" s="425" t="s">
        <v>764</v>
      </c>
      <c r="U296" s="425" t="s">
        <v>828</v>
      </c>
      <c r="AC296" s="425" t="s">
        <v>2</v>
      </c>
      <c r="AE296" s="668"/>
      <c r="AF296" s="668"/>
      <c r="AG296" s="668"/>
      <c r="AH296" s="668"/>
      <c r="AI296" s="668"/>
    </row>
    <row r="297" spans="4:35">
      <c r="D297" s="425" t="s">
        <v>76</v>
      </c>
      <c r="E297" s="425" t="s">
        <v>67</v>
      </c>
      <c r="F297" s="425" t="s">
        <v>240</v>
      </c>
      <c r="G297" s="425" t="s">
        <v>2590</v>
      </c>
      <c r="H297" s="425" t="s">
        <v>11</v>
      </c>
      <c r="I297" s="425" t="s">
        <v>2475</v>
      </c>
      <c r="J297" s="425" t="s">
        <v>6</v>
      </c>
      <c r="K297" s="425" t="s">
        <v>264</v>
      </c>
      <c r="L297" s="427" t="s">
        <v>288</v>
      </c>
      <c r="M297" s="427" t="s">
        <v>99</v>
      </c>
      <c r="N297" s="427" t="s">
        <v>288</v>
      </c>
      <c r="O297" s="425" t="s">
        <v>794</v>
      </c>
      <c r="P297" s="425" t="s">
        <v>202</v>
      </c>
      <c r="S297" s="425" t="s">
        <v>765</v>
      </c>
      <c r="T297" s="425" t="s">
        <v>766</v>
      </c>
      <c r="U297" s="425" t="s">
        <v>828</v>
      </c>
      <c r="AC297" s="425" t="s">
        <v>2</v>
      </c>
      <c r="AE297" s="668"/>
      <c r="AF297" s="668"/>
      <c r="AG297" s="668"/>
      <c r="AH297" s="668"/>
      <c r="AI297" s="668"/>
    </row>
    <row r="298" spans="4:35">
      <c r="D298" s="425" t="s">
        <v>76</v>
      </c>
      <c r="E298" s="425" t="s">
        <v>67</v>
      </c>
      <c r="F298" s="425" t="s">
        <v>240</v>
      </c>
      <c r="G298" s="425" t="s">
        <v>2590</v>
      </c>
      <c r="H298" s="425" t="s">
        <v>11</v>
      </c>
      <c r="I298" s="425" t="s">
        <v>2475</v>
      </c>
      <c r="J298" s="425" t="s">
        <v>6</v>
      </c>
      <c r="K298" s="425" t="s">
        <v>264</v>
      </c>
      <c r="L298" s="427" t="s">
        <v>288</v>
      </c>
      <c r="M298" s="1294" t="s">
        <v>2675</v>
      </c>
      <c r="N298" s="427" t="s">
        <v>288</v>
      </c>
      <c r="O298" s="426" t="s">
        <v>2675</v>
      </c>
      <c r="P298" s="425" t="s">
        <v>202</v>
      </c>
      <c r="S298" s="425" t="s">
        <v>767</v>
      </c>
      <c r="T298" s="425" t="s">
        <v>768</v>
      </c>
      <c r="U298" s="425" t="s">
        <v>828</v>
      </c>
      <c r="AC298" s="425" t="s">
        <v>2</v>
      </c>
      <c r="AE298" s="668"/>
      <c r="AF298" s="668"/>
      <c r="AG298" s="668"/>
      <c r="AH298" s="668"/>
      <c r="AI298" s="668"/>
    </row>
    <row r="299" spans="4:35">
      <c r="D299" s="425" t="s">
        <v>76</v>
      </c>
      <c r="E299" s="425" t="s">
        <v>67</v>
      </c>
      <c r="F299" s="425" t="s">
        <v>240</v>
      </c>
      <c r="G299" s="425" t="s">
        <v>2590</v>
      </c>
      <c r="H299" s="425" t="s">
        <v>11</v>
      </c>
      <c r="I299" s="425" t="s">
        <v>2475</v>
      </c>
      <c r="J299" s="425" t="s">
        <v>6</v>
      </c>
      <c r="K299" s="425" t="s">
        <v>264</v>
      </c>
      <c r="L299" s="427" t="s">
        <v>288</v>
      </c>
      <c r="M299" s="427" t="s">
        <v>99</v>
      </c>
      <c r="N299" s="427" t="s">
        <v>288</v>
      </c>
      <c r="O299" s="425" t="s">
        <v>794</v>
      </c>
      <c r="P299" s="425" t="s">
        <v>202</v>
      </c>
      <c r="S299" s="425" t="s">
        <v>769</v>
      </c>
      <c r="T299" s="425" t="s">
        <v>770</v>
      </c>
      <c r="U299" s="425" t="s">
        <v>828</v>
      </c>
      <c r="AC299" s="425" t="s">
        <v>2</v>
      </c>
      <c r="AE299" s="668"/>
      <c r="AF299" s="668"/>
      <c r="AG299" s="668"/>
      <c r="AH299" s="668"/>
      <c r="AI299" s="668"/>
    </row>
    <row r="300" spans="4:35">
      <c r="D300" s="425" t="s">
        <v>76</v>
      </c>
      <c r="E300" s="425" t="s">
        <v>67</v>
      </c>
      <c r="F300" s="425" t="s">
        <v>240</v>
      </c>
      <c r="G300" s="425" t="s">
        <v>2590</v>
      </c>
      <c r="H300" s="425" t="s">
        <v>11</v>
      </c>
      <c r="I300" s="425" t="s">
        <v>2475</v>
      </c>
      <c r="J300" s="425" t="s">
        <v>6</v>
      </c>
      <c r="K300" s="425" t="s">
        <v>264</v>
      </c>
      <c r="L300" s="427" t="s">
        <v>288</v>
      </c>
      <c r="M300" s="427" t="s">
        <v>99</v>
      </c>
      <c r="N300" s="427" t="s">
        <v>288</v>
      </c>
      <c r="O300" s="425" t="s">
        <v>794</v>
      </c>
      <c r="P300" s="425" t="s">
        <v>202</v>
      </c>
      <c r="S300" s="425" t="s">
        <v>771</v>
      </c>
      <c r="T300" s="425" t="s">
        <v>772</v>
      </c>
      <c r="U300" s="425" t="s">
        <v>828</v>
      </c>
      <c r="AC300" s="425" t="s">
        <v>2</v>
      </c>
      <c r="AE300" s="668"/>
      <c r="AF300" s="668"/>
      <c r="AG300" s="668"/>
      <c r="AH300" s="668"/>
      <c r="AI300" s="668"/>
    </row>
    <row r="301" spans="4:35">
      <c r="D301" s="425" t="s">
        <v>76</v>
      </c>
      <c r="E301" s="425" t="s">
        <v>67</v>
      </c>
      <c r="F301" s="425" t="s">
        <v>240</v>
      </c>
      <c r="G301" s="425" t="s">
        <v>2590</v>
      </c>
      <c r="H301" s="425" t="s">
        <v>11</v>
      </c>
      <c r="I301" s="425" t="s">
        <v>2475</v>
      </c>
      <c r="J301" s="425" t="s">
        <v>6</v>
      </c>
      <c r="K301" s="425" t="s">
        <v>264</v>
      </c>
      <c r="L301" s="427" t="s">
        <v>288</v>
      </c>
      <c r="M301" s="427" t="s">
        <v>99</v>
      </c>
      <c r="N301" s="427" t="s">
        <v>288</v>
      </c>
      <c r="O301" s="425" t="s">
        <v>794</v>
      </c>
      <c r="P301" s="425" t="s">
        <v>202</v>
      </c>
      <c r="S301" s="425" t="s">
        <v>773</v>
      </c>
      <c r="T301" s="425" t="s">
        <v>774</v>
      </c>
      <c r="U301" s="425" t="s">
        <v>828</v>
      </c>
      <c r="AC301" s="425" t="s">
        <v>2</v>
      </c>
      <c r="AE301" s="668"/>
      <c r="AF301" s="668"/>
      <c r="AG301" s="668"/>
      <c r="AH301" s="668"/>
      <c r="AI301" s="668"/>
    </row>
    <row r="302" spans="4:35">
      <c r="D302" s="425" t="s">
        <v>76</v>
      </c>
      <c r="E302" s="425" t="s">
        <v>67</v>
      </c>
      <c r="F302" s="425" t="s">
        <v>240</v>
      </c>
      <c r="G302" s="425" t="s">
        <v>2590</v>
      </c>
      <c r="H302" s="425" t="s">
        <v>11</v>
      </c>
      <c r="I302" s="425" t="s">
        <v>2475</v>
      </c>
      <c r="J302" s="425" t="s">
        <v>6</v>
      </c>
      <c r="K302" s="425" t="s">
        <v>264</v>
      </c>
      <c r="L302" s="427" t="s">
        <v>288</v>
      </c>
      <c r="M302" s="1294" t="s">
        <v>2675</v>
      </c>
      <c r="N302" s="427" t="s">
        <v>288</v>
      </c>
      <c r="O302" s="426" t="s">
        <v>2675</v>
      </c>
      <c r="P302" s="425" t="s">
        <v>202</v>
      </c>
      <c r="S302" s="425" t="s">
        <v>775</v>
      </c>
      <c r="T302" s="425" t="s">
        <v>772</v>
      </c>
      <c r="U302" s="425" t="s">
        <v>828</v>
      </c>
      <c r="AC302" s="425" t="s">
        <v>2</v>
      </c>
      <c r="AE302" s="668"/>
      <c r="AF302" s="668"/>
      <c r="AG302" s="668"/>
      <c r="AH302" s="668"/>
      <c r="AI302" s="668"/>
    </row>
    <row r="303" spans="4:35">
      <c r="D303" s="425" t="s">
        <v>76</v>
      </c>
      <c r="E303" s="425" t="s">
        <v>67</v>
      </c>
      <c r="F303" s="425" t="s">
        <v>240</v>
      </c>
      <c r="G303" s="425" t="s">
        <v>2590</v>
      </c>
      <c r="H303" s="425" t="s">
        <v>11</v>
      </c>
      <c r="I303" s="425" t="s">
        <v>2475</v>
      </c>
      <c r="J303" s="425" t="s">
        <v>6</v>
      </c>
      <c r="K303" s="425" t="s">
        <v>264</v>
      </c>
      <c r="L303" s="427" t="s">
        <v>288</v>
      </c>
      <c r="M303" s="1294" t="s">
        <v>2675</v>
      </c>
      <c r="N303" s="427" t="s">
        <v>288</v>
      </c>
      <c r="O303" s="426" t="s">
        <v>2675</v>
      </c>
      <c r="P303" s="425" t="s">
        <v>202</v>
      </c>
      <c r="S303" s="425" t="s">
        <v>776</v>
      </c>
      <c r="T303" s="425" t="s">
        <v>774</v>
      </c>
      <c r="U303" s="425" t="s">
        <v>828</v>
      </c>
      <c r="AC303" s="425" t="s">
        <v>2</v>
      </c>
      <c r="AE303" s="668"/>
      <c r="AF303" s="668"/>
      <c r="AG303" s="668"/>
      <c r="AH303" s="668"/>
      <c r="AI303" s="668"/>
    </row>
    <row r="304" spans="4:35">
      <c r="D304" s="425" t="s">
        <v>76</v>
      </c>
      <c r="E304" s="425" t="s">
        <v>67</v>
      </c>
      <c r="F304" s="425" t="s">
        <v>240</v>
      </c>
      <c r="G304" s="425" t="s">
        <v>2590</v>
      </c>
      <c r="H304" s="425" t="s">
        <v>11</v>
      </c>
      <c r="I304" s="425" t="s">
        <v>2475</v>
      </c>
      <c r="J304" s="425" t="s">
        <v>6</v>
      </c>
      <c r="K304" s="425" t="s">
        <v>264</v>
      </c>
      <c r="L304" s="427" t="s">
        <v>288</v>
      </c>
      <c r="M304" s="427" t="s">
        <v>99</v>
      </c>
      <c r="N304" s="427" t="s">
        <v>288</v>
      </c>
      <c r="O304" s="425" t="s">
        <v>794</v>
      </c>
      <c r="P304" s="425" t="s">
        <v>202</v>
      </c>
      <c r="S304" s="425" t="s">
        <v>777</v>
      </c>
      <c r="T304" s="425" t="s">
        <v>766</v>
      </c>
      <c r="U304" s="425" t="s">
        <v>828</v>
      </c>
      <c r="AC304" s="425" t="s">
        <v>2</v>
      </c>
      <c r="AE304" s="668"/>
      <c r="AF304" s="668"/>
      <c r="AG304" s="668"/>
      <c r="AH304" s="668"/>
      <c r="AI304" s="668"/>
    </row>
    <row r="305" spans="4:35">
      <c r="D305" s="425" t="s">
        <v>76</v>
      </c>
      <c r="E305" s="425" t="s">
        <v>67</v>
      </c>
      <c r="F305" s="425" t="s">
        <v>240</v>
      </c>
      <c r="G305" s="425" t="s">
        <v>2590</v>
      </c>
      <c r="H305" s="425" t="s">
        <v>11</v>
      </c>
      <c r="I305" s="425" t="s">
        <v>2475</v>
      </c>
      <c r="J305" s="425" t="s">
        <v>6</v>
      </c>
      <c r="K305" s="425" t="s">
        <v>264</v>
      </c>
      <c r="L305" s="427" t="s">
        <v>288</v>
      </c>
      <c r="M305" s="427" t="s">
        <v>99</v>
      </c>
      <c r="N305" s="427" t="s">
        <v>288</v>
      </c>
      <c r="O305" s="425" t="s">
        <v>794</v>
      </c>
      <c r="P305" s="425" t="s">
        <v>202</v>
      </c>
      <c r="S305" s="425" t="s">
        <v>778</v>
      </c>
      <c r="T305" s="425" t="s">
        <v>770</v>
      </c>
      <c r="U305" s="425" t="s">
        <v>828</v>
      </c>
      <c r="AC305" s="425" t="s">
        <v>2</v>
      </c>
      <c r="AE305" s="668"/>
      <c r="AF305" s="668"/>
      <c r="AG305" s="668"/>
      <c r="AH305" s="668"/>
      <c r="AI305" s="668"/>
    </row>
    <row r="306" spans="4:35">
      <c r="D306" s="425" t="s">
        <v>76</v>
      </c>
      <c r="E306" s="425" t="s">
        <v>67</v>
      </c>
      <c r="F306" s="425" t="s">
        <v>240</v>
      </c>
      <c r="G306" s="425" t="s">
        <v>2590</v>
      </c>
      <c r="H306" s="425" t="s">
        <v>11</v>
      </c>
      <c r="I306" s="425" t="s">
        <v>2475</v>
      </c>
      <c r="J306" s="425" t="s">
        <v>6</v>
      </c>
      <c r="K306" s="425" t="s">
        <v>264</v>
      </c>
      <c r="L306" s="427" t="s">
        <v>288</v>
      </c>
      <c r="M306" s="427" t="s">
        <v>99</v>
      </c>
      <c r="N306" s="427" t="s">
        <v>288</v>
      </c>
      <c r="O306" s="425" t="s">
        <v>794</v>
      </c>
      <c r="P306" s="425" t="s">
        <v>202</v>
      </c>
      <c r="S306" s="425" t="s">
        <v>779</v>
      </c>
      <c r="T306" s="425" t="s">
        <v>780</v>
      </c>
      <c r="U306" s="425" t="s">
        <v>829</v>
      </c>
      <c r="AC306" s="425" t="s">
        <v>2</v>
      </c>
      <c r="AE306" s="668"/>
      <c r="AF306" s="668"/>
      <c r="AG306" s="668"/>
      <c r="AH306" s="668"/>
      <c r="AI306" s="668"/>
    </row>
    <row r="307" spans="4:35">
      <c r="D307" s="425" t="s">
        <v>76</v>
      </c>
      <c r="E307" s="425" t="s">
        <v>67</v>
      </c>
      <c r="F307" s="425" t="s">
        <v>240</v>
      </c>
      <c r="G307" s="425" t="s">
        <v>2590</v>
      </c>
      <c r="H307" s="425" t="s">
        <v>11</v>
      </c>
      <c r="I307" s="425" t="s">
        <v>2475</v>
      </c>
      <c r="J307" s="425" t="s">
        <v>6</v>
      </c>
      <c r="K307" s="425" t="s">
        <v>264</v>
      </c>
      <c r="L307" s="427" t="s">
        <v>288</v>
      </c>
      <c r="M307" s="427" t="s">
        <v>99</v>
      </c>
      <c r="N307" s="427" t="s">
        <v>288</v>
      </c>
      <c r="O307" s="425" t="s">
        <v>794</v>
      </c>
      <c r="P307" s="425" t="s">
        <v>202</v>
      </c>
      <c r="S307" s="425" t="s">
        <v>781</v>
      </c>
      <c r="T307" s="425" t="s">
        <v>782</v>
      </c>
      <c r="U307" s="425" t="s">
        <v>829</v>
      </c>
      <c r="AC307" s="425" t="s">
        <v>2</v>
      </c>
      <c r="AE307" s="668"/>
      <c r="AF307" s="668"/>
      <c r="AG307" s="668"/>
      <c r="AH307" s="668"/>
      <c r="AI307" s="668"/>
    </row>
    <row r="308" spans="4:35">
      <c r="D308" s="425" t="s">
        <v>76</v>
      </c>
      <c r="E308" s="425" t="s">
        <v>67</v>
      </c>
      <c r="F308" s="425" t="s">
        <v>240</v>
      </c>
      <c r="G308" s="425" t="s">
        <v>2590</v>
      </c>
      <c r="H308" s="425" t="s">
        <v>11</v>
      </c>
      <c r="I308" s="425" t="s">
        <v>2475</v>
      </c>
      <c r="J308" s="425" t="s">
        <v>6</v>
      </c>
      <c r="K308" s="425" t="s">
        <v>264</v>
      </c>
      <c r="L308" s="427" t="s">
        <v>288</v>
      </c>
      <c r="M308" s="1294" t="s">
        <v>2675</v>
      </c>
      <c r="N308" s="427" t="s">
        <v>288</v>
      </c>
      <c r="O308" s="426" t="s">
        <v>2675</v>
      </c>
      <c r="P308" s="425" t="s">
        <v>202</v>
      </c>
      <c r="S308" s="425" t="s">
        <v>783</v>
      </c>
      <c r="T308" s="425" t="s">
        <v>784</v>
      </c>
      <c r="U308" s="425" t="s">
        <v>829</v>
      </c>
      <c r="AC308" s="425" t="s">
        <v>2</v>
      </c>
      <c r="AE308" s="668"/>
      <c r="AF308" s="668"/>
      <c r="AG308" s="668"/>
      <c r="AH308" s="668"/>
      <c r="AI308" s="668"/>
    </row>
    <row r="309" spans="4:35">
      <c r="D309" s="425" t="s">
        <v>76</v>
      </c>
      <c r="E309" s="425" t="s">
        <v>67</v>
      </c>
      <c r="F309" s="425" t="s">
        <v>240</v>
      </c>
      <c r="G309" s="425" t="s">
        <v>2590</v>
      </c>
      <c r="H309" s="425" t="s">
        <v>11</v>
      </c>
      <c r="I309" s="425" t="s">
        <v>2475</v>
      </c>
      <c r="J309" s="425" t="s">
        <v>6</v>
      </c>
      <c r="K309" s="425" t="s">
        <v>264</v>
      </c>
      <c r="L309" s="427" t="s">
        <v>288</v>
      </c>
      <c r="M309" s="427" t="s">
        <v>99</v>
      </c>
      <c r="N309" s="427" t="s">
        <v>288</v>
      </c>
      <c r="O309" s="425" t="s">
        <v>794</v>
      </c>
      <c r="P309" s="425" t="s">
        <v>202</v>
      </c>
      <c r="S309" s="425" t="s">
        <v>785</v>
      </c>
      <c r="T309" s="425" t="s">
        <v>786</v>
      </c>
      <c r="U309" s="425" t="s">
        <v>829</v>
      </c>
      <c r="AC309" s="425" t="s">
        <v>2</v>
      </c>
      <c r="AE309" s="668"/>
      <c r="AF309" s="668"/>
      <c r="AG309" s="668"/>
      <c r="AH309" s="668"/>
      <c r="AI309" s="668"/>
    </row>
    <row r="310" spans="4:35">
      <c r="D310" s="425" t="s">
        <v>76</v>
      </c>
      <c r="E310" s="425" t="s">
        <v>67</v>
      </c>
      <c r="F310" s="425" t="s">
        <v>240</v>
      </c>
      <c r="G310" s="425" t="s">
        <v>2590</v>
      </c>
      <c r="H310" s="425" t="s">
        <v>11</v>
      </c>
      <c r="I310" s="425" t="s">
        <v>2475</v>
      </c>
      <c r="J310" s="425" t="s">
        <v>6</v>
      </c>
      <c r="K310" s="425" t="s">
        <v>264</v>
      </c>
      <c r="L310" s="427" t="s">
        <v>288</v>
      </c>
      <c r="M310" s="427" t="s">
        <v>99</v>
      </c>
      <c r="N310" s="427" t="s">
        <v>288</v>
      </c>
      <c r="O310" s="425" t="s">
        <v>794</v>
      </c>
      <c r="P310" s="425" t="s">
        <v>202</v>
      </c>
      <c r="S310" s="425" t="s">
        <v>787</v>
      </c>
      <c r="T310" s="425" t="s">
        <v>788</v>
      </c>
      <c r="U310" s="425" t="s">
        <v>829</v>
      </c>
      <c r="AC310" s="425" t="s">
        <v>2</v>
      </c>
      <c r="AE310" s="668"/>
      <c r="AF310" s="668"/>
      <c r="AG310" s="668"/>
      <c r="AH310" s="668"/>
      <c r="AI310" s="668"/>
    </row>
    <row r="311" spans="4:35">
      <c r="D311" s="425" t="s">
        <v>76</v>
      </c>
      <c r="E311" s="425" t="s">
        <v>67</v>
      </c>
      <c r="F311" s="425" t="s">
        <v>240</v>
      </c>
      <c r="G311" s="425" t="s">
        <v>2590</v>
      </c>
      <c r="H311" s="425" t="s">
        <v>11</v>
      </c>
      <c r="I311" s="425" t="s">
        <v>2475</v>
      </c>
      <c r="J311" s="425" t="s">
        <v>6</v>
      </c>
      <c r="K311" s="425" t="s">
        <v>264</v>
      </c>
      <c r="L311" s="427" t="s">
        <v>288</v>
      </c>
      <c r="M311" s="427" t="s">
        <v>99</v>
      </c>
      <c r="N311" s="427" t="s">
        <v>288</v>
      </c>
      <c r="O311" s="425" t="s">
        <v>794</v>
      </c>
      <c r="P311" s="425" t="s">
        <v>202</v>
      </c>
      <c r="S311" s="425" t="s">
        <v>789</v>
      </c>
      <c r="T311" s="425" t="s">
        <v>782</v>
      </c>
      <c r="U311" s="425" t="s">
        <v>829</v>
      </c>
      <c r="AC311" s="425" t="s">
        <v>2</v>
      </c>
      <c r="AE311" s="668"/>
      <c r="AF311" s="668"/>
      <c r="AG311" s="668"/>
      <c r="AH311" s="668"/>
      <c r="AI311" s="668"/>
    </row>
    <row r="312" spans="4:35">
      <c r="D312" s="425" t="s">
        <v>76</v>
      </c>
      <c r="E312" s="425" t="s">
        <v>67</v>
      </c>
      <c r="F312" s="425" t="s">
        <v>240</v>
      </c>
      <c r="G312" s="425" t="s">
        <v>2590</v>
      </c>
      <c r="H312" s="425" t="s">
        <v>11</v>
      </c>
      <c r="I312" s="425" t="s">
        <v>2475</v>
      </c>
      <c r="J312" s="425" t="s">
        <v>6</v>
      </c>
      <c r="K312" s="425" t="s">
        <v>264</v>
      </c>
      <c r="L312" s="427" t="s">
        <v>288</v>
      </c>
      <c r="M312" s="427" t="s">
        <v>99</v>
      </c>
      <c r="N312" s="427" t="s">
        <v>288</v>
      </c>
      <c r="O312" s="425" t="s">
        <v>794</v>
      </c>
      <c r="P312" s="425" t="s">
        <v>202</v>
      </c>
      <c r="S312" s="425" t="s">
        <v>790</v>
      </c>
      <c r="T312" s="425" t="s">
        <v>784</v>
      </c>
      <c r="U312" s="425" t="s">
        <v>829</v>
      </c>
      <c r="AC312" s="425" t="s">
        <v>2</v>
      </c>
      <c r="AE312" s="668"/>
      <c r="AF312" s="668"/>
      <c r="AG312" s="668"/>
      <c r="AH312" s="668"/>
      <c r="AI312" s="668"/>
    </row>
    <row r="313" spans="4:35">
      <c r="D313" s="425" t="s">
        <v>76</v>
      </c>
      <c r="E313" s="425" t="s">
        <v>67</v>
      </c>
      <c r="F313" s="425" t="s">
        <v>240</v>
      </c>
      <c r="G313" s="425" t="s">
        <v>2590</v>
      </c>
      <c r="H313" s="425" t="s">
        <v>11</v>
      </c>
      <c r="I313" s="425" t="s">
        <v>2475</v>
      </c>
      <c r="J313" s="425" t="s">
        <v>6</v>
      </c>
      <c r="K313" s="425" t="s">
        <v>264</v>
      </c>
      <c r="L313" s="427" t="s">
        <v>288</v>
      </c>
      <c r="M313" s="427" t="s">
        <v>99</v>
      </c>
      <c r="N313" s="427" t="s">
        <v>288</v>
      </c>
      <c r="O313" s="425" t="s">
        <v>794</v>
      </c>
      <c r="P313" s="425" t="s">
        <v>202</v>
      </c>
      <c r="S313" s="425" t="s">
        <v>791</v>
      </c>
      <c r="T313" s="425" t="s">
        <v>788</v>
      </c>
      <c r="U313" s="425" t="s">
        <v>829</v>
      </c>
      <c r="AC313" s="425" t="s">
        <v>2</v>
      </c>
      <c r="AE313" s="668"/>
      <c r="AF313" s="668"/>
      <c r="AG313" s="668"/>
      <c r="AH313" s="668"/>
      <c r="AI313" s="668"/>
    </row>
    <row r="314" spans="4:35">
      <c r="D314" s="425" t="s">
        <v>76</v>
      </c>
      <c r="E314" s="425" t="s">
        <v>67</v>
      </c>
      <c r="F314" s="425" t="s">
        <v>240</v>
      </c>
      <c r="G314" s="425" t="s">
        <v>2590</v>
      </c>
      <c r="H314" s="425" t="s">
        <v>11</v>
      </c>
      <c r="I314" s="425" t="s">
        <v>2475</v>
      </c>
      <c r="J314" s="425" t="s">
        <v>6</v>
      </c>
      <c r="K314" s="425" t="s">
        <v>264</v>
      </c>
      <c r="L314" s="427" t="s">
        <v>288</v>
      </c>
      <c r="M314" s="427" t="s">
        <v>99</v>
      </c>
      <c r="N314" s="427" t="s">
        <v>288</v>
      </c>
      <c r="O314" s="425" t="s">
        <v>794</v>
      </c>
      <c r="P314" s="425" t="s">
        <v>202</v>
      </c>
      <c r="S314" s="425" t="s">
        <v>792</v>
      </c>
      <c r="T314" s="425" t="s">
        <v>780</v>
      </c>
      <c r="U314" s="425" t="s">
        <v>829</v>
      </c>
      <c r="AC314" s="425" t="s">
        <v>2</v>
      </c>
      <c r="AE314" s="668"/>
      <c r="AF314" s="668"/>
      <c r="AG314" s="668"/>
      <c r="AH314" s="668"/>
      <c r="AI314" s="668"/>
    </row>
    <row r="315" spans="4:35">
      <c r="D315" s="425" t="s">
        <v>76</v>
      </c>
      <c r="E315" s="425" t="s">
        <v>67</v>
      </c>
      <c r="F315" s="425" t="s">
        <v>240</v>
      </c>
      <c r="G315" s="425" t="s">
        <v>2590</v>
      </c>
      <c r="H315" s="425" t="s">
        <v>11</v>
      </c>
      <c r="I315" s="425" t="s">
        <v>2475</v>
      </c>
      <c r="J315" s="425" t="s">
        <v>6</v>
      </c>
      <c r="K315" s="425" t="s">
        <v>264</v>
      </c>
      <c r="L315" s="428"/>
      <c r="M315" s="428"/>
      <c r="N315" s="428"/>
      <c r="O315" s="428"/>
      <c r="P315" s="425" t="s">
        <v>202</v>
      </c>
      <c r="S315" s="428"/>
      <c r="T315" s="428"/>
      <c r="U315" s="428"/>
      <c r="AC315" s="425" t="s">
        <v>2</v>
      </c>
      <c r="AE315" s="668"/>
      <c r="AF315" s="668"/>
      <c r="AG315" s="668"/>
      <c r="AH315" s="668"/>
      <c r="AI315" s="668"/>
    </row>
    <row r="316" spans="4:35">
      <c r="D316" s="425" t="s">
        <v>76</v>
      </c>
      <c r="E316" s="425" t="s">
        <v>67</v>
      </c>
      <c r="F316" s="425" t="s">
        <v>240</v>
      </c>
      <c r="G316" s="425" t="s">
        <v>2590</v>
      </c>
      <c r="H316" s="425" t="s">
        <v>11</v>
      </c>
      <c r="I316" s="425" t="s">
        <v>2475</v>
      </c>
      <c r="J316" s="425" t="s">
        <v>6</v>
      </c>
      <c r="K316" s="425" t="s">
        <v>264</v>
      </c>
      <c r="L316" s="428"/>
      <c r="M316" s="428"/>
      <c r="N316" s="428"/>
      <c r="O316" s="428"/>
      <c r="P316" s="425" t="s">
        <v>202</v>
      </c>
      <c r="S316" s="428"/>
      <c r="T316" s="428"/>
      <c r="U316" s="428"/>
      <c r="AC316" s="425" t="s">
        <v>2</v>
      </c>
      <c r="AE316" s="668"/>
      <c r="AF316" s="668"/>
      <c r="AG316" s="668"/>
      <c r="AH316" s="668"/>
      <c r="AI316" s="668"/>
    </row>
    <row r="317" spans="4:35">
      <c r="D317" s="425" t="s">
        <v>76</v>
      </c>
      <c r="E317" s="425" t="s">
        <v>67</v>
      </c>
      <c r="F317" s="425" t="s">
        <v>240</v>
      </c>
      <c r="G317" s="425" t="s">
        <v>2590</v>
      </c>
      <c r="H317" s="425" t="s">
        <v>11</v>
      </c>
      <c r="I317" s="425" t="s">
        <v>2475</v>
      </c>
      <c r="J317" s="425" t="s">
        <v>6</v>
      </c>
      <c r="K317" s="425" t="s">
        <v>264</v>
      </c>
      <c r="L317" s="428"/>
      <c r="M317" s="428"/>
      <c r="N317" s="428"/>
      <c r="O317" s="428"/>
      <c r="P317" s="425" t="s">
        <v>202</v>
      </c>
      <c r="S317" s="428"/>
      <c r="T317" s="428"/>
      <c r="U317" s="428"/>
      <c r="AC317" s="425" t="s">
        <v>2</v>
      </c>
      <c r="AE317" s="668"/>
      <c r="AF317" s="668"/>
      <c r="AG317" s="668"/>
      <c r="AH317" s="668"/>
      <c r="AI317" s="668"/>
    </row>
    <row r="318" spans="4:35">
      <c r="D318" s="425" t="s">
        <v>76</v>
      </c>
      <c r="E318" s="425" t="s">
        <v>67</v>
      </c>
      <c r="F318" s="425" t="s">
        <v>240</v>
      </c>
      <c r="G318" s="425" t="s">
        <v>2590</v>
      </c>
      <c r="H318" s="425" t="s">
        <v>11</v>
      </c>
      <c r="I318" s="425" t="s">
        <v>2475</v>
      </c>
      <c r="J318" s="425" t="s">
        <v>6</v>
      </c>
      <c r="K318" s="425" t="s">
        <v>264</v>
      </c>
      <c r="L318" s="428"/>
      <c r="M318" s="428"/>
      <c r="N318" s="428"/>
      <c r="O318" s="428"/>
      <c r="P318" s="425" t="s">
        <v>202</v>
      </c>
      <c r="S318" s="428"/>
      <c r="T318" s="428"/>
      <c r="U318" s="428"/>
      <c r="AC318" s="425" t="s">
        <v>2</v>
      </c>
      <c r="AE318" s="668"/>
      <c r="AF318" s="668"/>
      <c r="AG318" s="668"/>
      <c r="AH318" s="668"/>
      <c r="AI318" s="668"/>
    </row>
    <row r="319" spans="4:35">
      <c r="D319" s="425" t="s">
        <v>76</v>
      </c>
      <c r="E319" s="425" t="s">
        <v>67</v>
      </c>
      <c r="F319" s="425" t="s">
        <v>240</v>
      </c>
      <c r="G319" s="425" t="s">
        <v>2590</v>
      </c>
      <c r="H319" s="425" t="s">
        <v>11</v>
      </c>
      <c r="I319" s="425" t="s">
        <v>2475</v>
      </c>
      <c r="J319" s="425" t="s">
        <v>6</v>
      </c>
      <c r="K319" s="425" t="s">
        <v>264</v>
      </c>
      <c r="L319" s="428"/>
      <c r="M319" s="428"/>
      <c r="N319" s="428"/>
      <c r="O319" s="428"/>
      <c r="P319" s="425" t="s">
        <v>202</v>
      </c>
      <c r="S319" s="428"/>
      <c r="T319" s="428"/>
      <c r="U319" s="428"/>
      <c r="AC319" s="425" t="s">
        <v>2</v>
      </c>
      <c r="AE319" s="668"/>
      <c r="AF319" s="668"/>
      <c r="AG319" s="668"/>
      <c r="AH319" s="668"/>
      <c r="AI319" s="668"/>
    </row>
    <row r="320" spans="4:35">
      <c r="D320" s="425" t="s">
        <v>76</v>
      </c>
      <c r="E320" s="425" t="s">
        <v>67</v>
      </c>
      <c r="F320" s="425" t="s">
        <v>240</v>
      </c>
      <c r="G320" s="425" t="s">
        <v>2590</v>
      </c>
      <c r="H320" s="425" t="s">
        <v>11</v>
      </c>
      <c r="I320" s="425" t="s">
        <v>2475</v>
      </c>
      <c r="J320" s="425" t="s">
        <v>6</v>
      </c>
      <c r="K320" s="425" t="s">
        <v>264</v>
      </c>
      <c r="L320" s="428"/>
      <c r="M320" s="428"/>
      <c r="N320" s="428"/>
      <c r="O320" s="428"/>
      <c r="P320" s="425" t="s">
        <v>202</v>
      </c>
      <c r="R320" s="431"/>
      <c r="S320" s="428"/>
      <c r="T320" s="428"/>
      <c r="U320" s="428"/>
      <c r="V320" s="431"/>
      <c r="AC320" s="425" t="s">
        <v>2</v>
      </c>
      <c r="AE320" s="668"/>
      <c r="AF320" s="668"/>
      <c r="AG320" s="668"/>
      <c r="AH320" s="668"/>
      <c r="AI320" s="668"/>
    </row>
    <row r="321" spans="1:35">
      <c r="D321" s="425" t="s">
        <v>76</v>
      </c>
      <c r="E321" s="425" t="s">
        <v>67</v>
      </c>
      <c r="F321" s="425" t="s">
        <v>240</v>
      </c>
      <c r="G321" s="425" t="s">
        <v>2590</v>
      </c>
      <c r="H321" s="425" t="s">
        <v>11</v>
      </c>
      <c r="I321" s="425" t="s">
        <v>2475</v>
      </c>
      <c r="J321" s="425" t="s">
        <v>6</v>
      </c>
      <c r="K321" s="425" t="s">
        <v>264</v>
      </c>
      <c r="L321" s="428"/>
      <c r="M321" s="428"/>
      <c r="N321" s="428"/>
      <c r="O321" s="428"/>
      <c r="P321" s="425" t="s">
        <v>202</v>
      </c>
      <c r="R321" s="431"/>
      <c r="S321" s="428"/>
      <c r="T321" s="428"/>
      <c r="U321" s="428"/>
      <c r="V321" s="431"/>
      <c r="AC321" s="425" t="s">
        <v>2</v>
      </c>
      <c r="AE321" s="668"/>
      <c r="AF321" s="668"/>
      <c r="AG321" s="668"/>
      <c r="AH321" s="668"/>
      <c r="AI321" s="668"/>
    </row>
    <row r="322" spans="1:35">
      <c r="D322" s="425" t="s">
        <v>76</v>
      </c>
      <c r="E322" s="425" t="s">
        <v>67</v>
      </c>
      <c r="F322" s="425" t="s">
        <v>240</v>
      </c>
      <c r="G322" s="425" t="s">
        <v>2590</v>
      </c>
      <c r="H322" s="425" t="s">
        <v>11</v>
      </c>
      <c r="I322" s="425" t="s">
        <v>2475</v>
      </c>
      <c r="J322" s="425" t="s">
        <v>6</v>
      </c>
      <c r="K322" s="425" t="s">
        <v>264</v>
      </c>
      <c r="L322" s="428"/>
      <c r="M322" s="428"/>
      <c r="N322" s="428"/>
      <c r="O322" s="428"/>
      <c r="P322" s="425" t="s">
        <v>202</v>
      </c>
      <c r="R322" s="431"/>
      <c r="S322" s="428"/>
      <c r="T322" s="428"/>
      <c r="U322" s="428"/>
      <c r="V322" s="431"/>
      <c r="AC322" s="425" t="s">
        <v>2</v>
      </c>
      <c r="AE322" s="668"/>
      <c r="AF322" s="668"/>
      <c r="AG322" s="668"/>
      <c r="AH322" s="668"/>
      <c r="AI322" s="668"/>
    </row>
    <row r="323" spans="1:35">
      <c r="D323" s="425" t="s">
        <v>76</v>
      </c>
      <c r="E323" s="425" t="s">
        <v>67</v>
      </c>
      <c r="F323" s="425" t="s">
        <v>240</v>
      </c>
      <c r="G323" s="425" t="s">
        <v>2590</v>
      </c>
      <c r="H323" s="425" t="s">
        <v>11</v>
      </c>
      <c r="I323" s="425" t="s">
        <v>2475</v>
      </c>
      <c r="J323" s="425" t="s">
        <v>6</v>
      </c>
      <c r="K323" s="425" t="s">
        <v>264</v>
      </c>
      <c r="L323" s="428"/>
      <c r="M323" s="428"/>
      <c r="N323" s="428"/>
      <c r="O323" s="428"/>
      <c r="P323" s="425" t="s">
        <v>202</v>
      </c>
      <c r="R323" s="431"/>
      <c r="S323" s="428"/>
      <c r="T323" s="428"/>
      <c r="U323" s="428"/>
      <c r="V323" s="431"/>
      <c r="AC323" s="425" t="s">
        <v>2</v>
      </c>
      <c r="AE323" s="668"/>
      <c r="AF323" s="668"/>
      <c r="AG323" s="668"/>
      <c r="AH323" s="668"/>
      <c r="AI323" s="668"/>
    </row>
    <row r="324" spans="1:35">
      <c r="D324" s="425" t="s">
        <v>76</v>
      </c>
      <c r="E324" s="425" t="s">
        <v>67</v>
      </c>
      <c r="F324" s="425" t="s">
        <v>240</v>
      </c>
      <c r="G324" s="425" t="s">
        <v>2590</v>
      </c>
      <c r="H324" s="425" t="s">
        <v>11</v>
      </c>
      <c r="I324" s="425" t="s">
        <v>2475</v>
      </c>
      <c r="J324" s="425" t="s">
        <v>6</v>
      </c>
      <c r="K324" s="425" t="s">
        <v>264</v>
      </c>
      <c r="L324" s="428"/>
      <c r="M324" s="428"/>
      <c r="N324" s="428"/>
      <c r="O324" s="428"/>
      <c r="P324" s="425" t="s">
        <v>202</v>
      </c>
      <c r="R324" s="431"/>
      <c r="S324" s="428"/>
      <c r="T324" s="428"/>
      <c r="U324" s="428"/>
      <c r="V324" s="431"/>
      <c r="AC324" s="425" t="s">
        <v>2</v>
      </c>
      <c r="AE324" s="668"/>
      <c r="AF324" s="668"/>
      <c r="AG324" s="668"/>
      <c r="AH324" s="668"/>
      <c r="AI324" s="668"/>
    </row>
    <row r="325" spans="1:35">
      <c r="D325" s="425" t="s">
        <v>76</v>
      </c>
      <c r="E325" s="425" t="s">
        <v>67</v>
      </c>
      <c r="F325" s="425" t="s">
        <v>240</v>
      </c>
      <c r="G325" s="425" t="s">
        <v>2590</v>
      </c>
      <c r="H325" s="425" t="s">
        <v>11</v>
      </c>
      <c r="I325" s="425" t="s">
        <v>2475</v>
      </c>
      <c r="J325" s="425" t="s">
        <v>6</v>
      </c>
      <c r="K325" s="425" t="s">
        <v>264</v>
      </c>
      <c r="L325" s="428"/>
      <c r="M325" s="428"/>
      <c r="N325" s="428"/>
      <c r="O325" s="428"/>
      <c r="P325" s="425" t="s">
        <v>202</v>
      </c>
      <c r="R325" s="431"/>
      <c r="S325" s="428"/>
      <c r="T325" s="428"/>
      <c r="U325" s="428"/>
      <c r="V325" s="431"/>
      <c r="AC325" s="425" t="s">
        <v>2</v>
      </c>
      <c r="AE325" s="668"/>
      <c r="AF325" s="668"/>
      <c r="AG325" s="668"/>
      <c r="AH325" s="668"/>
      <c r="AI325" s="668"/>
    </row>
    <row r="326" spans="1:35">
      <c r="D326" s="425" t="s">
        <v>76</v>
      </c>
      <c r="E326" s="425" t="s">
        <v>67</v>
      </c>
      <c r="F326" s="425" t="s">
        <v>240</v>
      </c>
      <c r="G326" s="425" t="s">
        <v>2590</v>
      </c>
      <c r="H326" s="425" t="s">
        <v>11</v>
      </c>
      <c r="I326" s="425" t="s">
        <v>2475</v>
      </c>
      <c r="J326" s="425" t="s">
        <v>6</v>
      </c>
      <c r="K326" s="425" t="s">
        <v>264</v>
      </c>
      <c r="L326" s="428"/>
      <c r="M326" s="428"/>
      <c r="N326" s="428"/>
      <c r="O326" s="428"/>
      <c r="P326" s="425" t="s">
        <v>202</v>
      </c>
      <c r="R326" s="431"/>
      <c r="S326" s="428"/>
      <c r="T326" s="428"/>
      <c r="U326" s="428"/>
      <c r="V326" s="431"/>
      <c r="AC326" s="425" t="s">
        <v>2</v>
      </c>
      <c r="AE326" s="668"/>
      <c r="AF326" s="668"/>
      <c r="AG326" s="668"/>
      <c r="AH326" s="668"/>
      <c r="AI326" s="668"/>
    </row>
    <row r="327" spans="1:35">
      <c r="D327" s="425" t="s">
        <v>76</v>
      </c>
      <c r="E327" s="425" t="s">
        <v>67</v>
      </c>
      <c r="F327" s="425" t="s">
        <v>240</v>
      </c>
      <c r="G327" s="425" t="s">
        <v>2590</v>
      </c>
      <c r="H327" s="425" t="s">
        <v>11</v>
      </c>
      <c r="I327" s="425" t="s">
        <v>2475</v>
      </c>
      <c r="J327" s="425" t="s">
        <v>6</v>
      </c>
      <c r="K327" s="425" t="s">
        <v>264</v>
      </c>
      <c r="L327" s="428"/>
      <c r="M327" s="428"/>
      <c r="N327" s="428"/>
      <c r="O327" s="428"/>
      <c r="P327" s="425" t="s">
        <v>202</v>
      </c>
      <c r="R327" s="431"/>
      <c r="S327" s="428"/>
      <c r="T327" s="428"/>
      <c r="U327" s="428"/>
      <c r="V327" s="431"/>
      <c r="AC327" s="425" t="s">
        <v>2</v>
      </c>
      <c r="AE327" s="668"/>
      <c r="AF327" s="668"/>
      <c r="AG327" s="668"/>
      <c r="AH327" s="668"/>
      <c r="AI327" s="668"/>
    </row>
    <row r="328" spans="1:35" s="65" customFormat="1">
      <c r="D328" s="425" t="s">
        <v>76</v>
      </c>
      <c r="E328" s="425" t="s">
        <v>67</v>
      </c>
      <c r="F328" s="425" t="s">
        <v>240</v>
      </c>
      <c r="G328" s="425" t="s">
        <v>2590</v>
      </c>
      <c r="H328" s="425" t="s">
        <v>11</v>
      </c>
      <c r="I328" s="425" t="s">
        <v>2475</v>
      </c>
      <c r="J328" s="425" t="s">
        <v>6</v>
      </c>
      <c r="K328" s="425" t="s">
        <v>264</v>
      </c>
      <c r="L328" s="428"/>
      <c r="M328" s="428"/>
      <c r="N328" s="428"/>
      <c r="O328" s="428"/>
      <c r="P328" s="425" t="s">
        <v>202</v>
      </c>
      <c r="Q328" s="425"/>
      <c r="R328" s="431"/>
      <c r="S328" s="428"/>
      <c r="T328" s="428"/>
      <c r="U328" s="428"/>
      <c r="V328" s="431"/>
      <c r="W328" s="425"/>
      <c r="X328" s="425"/>
      <c r="Y328" s="425"/>
      <c r="Z328" s="425"/>
      <c r="AA328" s="425"/>
      <c r="AB328" s="425"/>
      <c r="AC328" s="425" t="s">
        <v>2</v>
      </c>
      <c r="AD328" s="425"/>
      <c r="AE328" s="668"/>
      <c r="AF328" s="668"/>
      <c r="AG328" s="668"/>
      <c r="AH328" s="668"/>
      <c r="AI328" s="668"/>
    </row>
    <row r="329" spans="1:35">
      <c r="V329" s="65"/>
      <c r="W329" s="65"/>
      <c r="X329" s="65"/>
      <c r="Y329" s="65"/>
    </row>
    <row r="330" spans="1:35" s="1" customFormat="1" ht="13.8">
      <c r="A330" s="64"/>
      <c r="B330" s="72" t="s">
        <v>1347</v>
      </c>
    </row>
    <row r="332" spans="1:35">
      <c r="D332" s="425" t="s">
        <v>76</v>
      </c>
      <c r="E332" s="425" t="s">
        <v>67</v>
      </c>
      <c r="F332" s="425" t="s">
        <v>240</v>
      </c>
      <c r="G332" s="425" t="s">
        <v>182</v>
      </c>
      <c r="H332" s="425" t="s">
        <v>81</v>
      </c>
      <c r="I332" s="425" t="s">
        <v>2475</v>
      </c>
      <c r="J332" s="425" t="s">
        <v>6</v>
      </c>
      <c r="K332" s="425" t="s">
        <v>264</v>
      </c>
      <c r="L332" s="427" t="s">
        <v>265</v>
      </c>
      <c r="M332" s="427" t="s">
        <v>99</v>
      </c>
      <c r="N332" s="427" t="s">
        <v>266</v>
      </c>
      <c r="O332" s="425" t="s">
        <v>2872</v>
      </c>
      <c r="S332" s="425" t="s">
        <v>289</v>
      </c>
      <c r="T332" s="425" t="s">
        <v>290</v>
      </c>
      <c r="U332" s="425" t="s">
        <v>797</v>
      </c>
      <c r="AC332" s="425" t="s">
        <v>3</v>
      </c>
      <c r="AE332" s="668"/>
      <c r="AF332" s="668"/>
      <c r="AG332" s="668"/>
      <c r="AH332" s="668"/>
      <c r="AI332" s="668"/>
    </row>
    <row r="333" spans="1:35">
      <c r="D333" s="425" t="s">
        <v>76</v>
      </c>
      <c r="E333" s="425" t="s">
        <v>67</v>
      </c>
      <c r="F333" s="425" t="s">
        <v>240</v>
      </c>
      <c r="G333" s="425" t="s">
        <v>182</v>
      </c>
      <c r="H333" s="425" t="s">
        <v>81</v>
      </c>
      <c r="I333" s="425" t="s">
        <v>2475</v>
      </c>
      <c r="J333" s="425" t="s">
        <v>6</v>
      </c>
      <c r="K333" s="425" t="s">
        <v>264</v>
      </c>
      <c r="L333" s="427" t="s">
        <v>265</v>
      </c>
      <c r="M333" s="427" t="s">
        <v>99</v>
      </c>
      <c r="N333" s="427" t="s">
        <v>266</v>
      </c>
      <c r="O333" s="425" t="s">
        <v>2872</v>
      </c>
      <c r="S333" s="425" t="s">
        <v>291</v>
      </c>
      <c r="T333" s="425" t="s">
        <v>292</v>
      </c>
      <c r="U333" s="425" t="s">
        <v>797</v>
      </c>
      <c r="AC333" s="425" t="s">
        <v>3</v>
      </c>
      <c r="AE333" s="668"/>
      <c r="AF333" s="668"/>
      <c r="AG333" s="668"/>
      <c r="AH333" s="668"/>
      <c r="AI333" s="668"/>
    </row>
    <row r="334" spans="1:35">
      <c r="D334" s="425" t="s">
        <v>76</v>
      </c>
      <c r="E334" s="425" t="s">
        <v>67</v>
      </c>
      <c r="F334" s="425" t="s">
        <v>240</v>
      </c>
      <c r="G334" s="425" t="s">
        <v>182</v>
      </c>
      <c r="H334" s="425" t="s">
        <v>81</v>
      </c>
      <c r="I334" s="425" t="s">
        <v>2475</v>
      </c>
      <c r="J334" s="425" t="s">
        <v>6</v>
      </c>
      <c r="K334" s="425" t="s">
        <v>264</v>
      </c>
      <c r="L334" s="427" t="s">
        <v>265</v>
      </c>
      <c r="M334" s="427" t="s">
        <v>99</v>
      </c>
      <c r="N334" s="427" t="s">
        <v>266</v>
      </c>
      <c r="O334" s="425" t="s">
        <v>2872</v>
      </c>
      <c r="S334" s="425" t="s">
        <v>293</v>
      </c>
      <c r="T334" s="425" t="s">
        <v>294</v>
      </c>
      <c r="U334" s="425" t="s">
        <v>797</v>
      </c>
      <c r="AC334" s="425" t="s">
        <v>3</v>
      </c>
      <c r="AE334" s="668"/>
      <c r="AF334" s="668"/>
      <c r="AG334" s="668"/>
      <c r="AH334" s="668"/>
      <c r="AI334" s="668"/>
    </row>
    <row r="335" spans="1:35">
      <c r="D335" s="425" t="s">
        <v>76</v>
      </c>
      <c r="E335" s="425" t="s">
        <v>67</v>
      </c>
      <c r="F335" s="425" t="s">
        <v>240</v>
      </c>
      <c r="G335" s="425" t="s">
        <v>182</v>
      </c>
      <c r="H335" s="425" t="s">
        <v>81</v>
      </c>
      <c r="I335" s="425" t="s">
        <v>2475</v>
      </c>
      <c r="J335" s="425" t="s">
        <v>6</v>
      </c>
      <c r="K335" s="425" t="s">
        <v>264</v>
      </c>
      <c r="L335" s="427" t="s">
        <v>265</v>
      </c>
      <c r="M335" s="427" t="s">
        <v>99</v>
      </c>
      <c r="N335" s="427" t="s">
        <v>266</v>
      </c>
      <c r="O335" s="425" t="s">
        <v>2872</v>
      </c>
      <c r="S335" s="425" t="s">
        <v>295</v>
      </c>
      <c r="T335" s="425" t="s">
        <v>296</v>
      </c>
      <c r="U335" s="425" t="s">
        <v>798</v>
      </c>
      <c r="AC335" s="425" t="s">
        <v>3</v>
      </c>
      <c r="AE335" s="668"/>
      <c r="AF335" s="668"/>
      <c r="AG335" s="668"/>
      <c r="AH335" s="668"/>
      <c r="AI335" s="668"/>
    </row>
    <row r="336" spans="1:35">
      <c r="D336" s="425" t="s">
        <v>76</v>
      </c>
      <c r="E336" s="425" t="s">
        <v>67</v>
      </c>
      <c r="F336" s="425" t="s">
        <v>240</v>
      </c>
      <c r="G336" s="425" t="s">
        <v>182</v>
      </c>
      <c r="H336" s="425" t="s">
        <v>81</v>
      </c>
      <c r="I336" s="425" t="s">
        <v>2475</v>
      </c>
      <c r="J336" s="425" t="s">
        <v>6</v>
      </c>
      <c r="K336" s="425" t="s">
        <v>264</v>
      </c>
      <c r="L336" s="427" t="s">
        <v>265</v>
      </c>
      <c r="M336" s="427" t="s">
        <v>99</v>
      </c>
      <c r="N336" s="427" t="s">
        <v>266</v>
      </c>
      <c r="O336" s="425" t="s">
        <v>2872</v>
      </c>
      <c r="S336" s="425" t="s">
        <v>297</v>
      </c>
      <c r="T336" s="425" t="s">
        <v>298</v>
      </c>
      <c r="U336" s="425" t="s">
        <v>798</v>
      </c>
      <c r="AC336" s="425" t="s">
        <v>3</v>
      </c>
      <c r="AE336" s="668"/>
      <c r="AF336" s="668"/>
      <c r="AG336" s="668"/>
      <c r="AH336" s="668"/>
      <c r="AI336" s="668"/>
    </row>
    <row r="337" spans="4:35">
      <c r="D337" s="425" t="s">
        <v>76</v>
      </c>
      <c r="E337" s="425" t="s">
        <v>67</v>
      </c>
      <c r="F337" s="425" t="s">
        <v>240</v>
      </c>
      <c r="G337" s="425" t="s">
        <v>182</v>
      </c>
      <c r="H337" s="425" t="s">
        <v>81</v>
      </c>
      <c r="I337" s="425" t="s">
        <v>2475</v>
      </c>
      <c r="J337" s="425" t="s">
        <v>6</v>
      </c>
      <c r="K337" s="425" t="s">
        <v>264</v>
      </c>
      <c r="L337" s="427" t="s">
        <v>265</v>
      </c>
      <c r="M337" s="427" t="s">
        <v>99</v>
      </c>
      <c r="N337" s="427" t="s">
        <v>266</v>
      </c>
      <c r="O337" s="425" t="s">
        <v>2872</v>
      </c>
      <c r="S337" s="425" t="s">
        <v>299</v>
      </c>
      <c r="T337" s="425" t="s">
        <v>300</v>
      </c>
      <c r="U337" s="425" t="s">
        <v>798</v>
      </c>
      <c r="AC337" s="425" t="s">
        <v>3</v>
      </c>
      <c r="AE337" s="668"/>
      <c r="AF337" s="668"/>
      <c r="AG337" s="668"/>
      <c r="AH337" s="668"/>
      <c r="AI337" s="668"/>
    </row>
    <row r="338" spans="4:35">
      <c r="D338" s="425" t="s">
        <v>76</v>
      </c>
      <c r="E338" s="425" t="s">
        <v>67</v>
      </c>
      <c r="F338" s="425" t="s">
        <v>240</v>
      </c>
      <c r="G338" s="425" t="s">
        <v>182</v>
      </c>
      <c r="H338" s="425" t="s">
        <v>81</v>
      </c>
      <c r="I338" s="425" t="s">
        <v>2475</v>
      </c>
      <c r="J338" s="425" t="s">
        <v>6</v>
      </c>
      <c r="K338" s="425" t="s">
        <v>264</v>
      </c>
      <c r="L338" s="427" t="s">
        <v>265</v>
      </c>
      <c r="M338" s="427" t="s">
        <v>99</v>
      </c>
      <c r="N338" s="427" t="s">
        <v>266</v>
      </c>
      <c r="O338" s="425" t="s">
        <v>2872</v>
      </c>
      <c r="S338" s="425" t="s">
        <v>301</v>
      </c>
      <c r="T338" s="425" t="s">
        <v>302</v>
      </c>
      <c r="U338" s="425" t="s">
        <v>799</v>
      </c>
      <c r="AC338" s="425" t="s">
        <v>3</v>
      </c>
      <c r="AE338" s="668"/>
      <c r="AF338" s="668"/>
      <c r="AG338" s="668"/>
      <c r="AH338" s="668"/>
      <c r="AI338" s="668"/>
    </row>
    <row r="339" spans="4:35">
      <c r="D339" s="425" t="s">
        <v>76</v>
      </c>
      <c r="E339" s="425" t="s">
        <v>67</v>
      </c>
      <c r="F339" s="425" t="s">
        <v>240</v>
      </c>
      <c r="G339" s="425" t="s">
        <v>182</v>
      </c>
      <c r="H339" s="425" t="s">
        <v>81</v>
      </c>
      <c r="I339" s="425" t="s">
        <v>2475</v>
      </c>
      <c r="J339" s="425" t="s">
        <v>6</v>
      </c>
      <c r="K339" s="425" t="s">
        <v>264</v>
      </c>
      <c r="L339" s="427" t="s">
        <v>265</v>
      </c>
      <c r="M339" s="427" t="s">
        <v>99</v>
      </c>
      <c r="N339" s="427" t="s">
        <v>266</v>
      </c>
      <c r="O339" s="425" t="s">
        <v>2872</v>
      </c>
      <c r="S339" s="425" t="s">
        <v>303</v>
      </c>
      <c r="T339" s="425" t="s">
        <v>304</v>
      </c>
      <c r="U339" s="425" t="s">
        <v>799</v>
      </c>
      <c r="AC339" s="425" t="s">
        <v>3</v>
      </c>
      <c r="AE339" s="668"/>
      <c r="AF339" s="668"/>
      <c r="AG339" s="668"/>
      <c r="AH339" s="668"/>
      <c r="AI339" s="668"/>
    </row>
    <row r="340" spans="4:35">
      <c r="D340" s="425" t="s">
        <v>76</v>
      </c>
      <c r="E340" s="425" t="s">
        <v>67</v>
      </c>
      <c r="F340" s="425" t="s">
        <v>240</v>
      </c>
      <c r="G340" s="425" t="s">
        <v>182</v>
      </c>
      <c r="H340" s="425" t="s">
        <v>81</v>
      </c>
      <c r="I340" s="425" t="s">
        <v>2475</v>
      </c>
      <c r="J340" s="425" t="s">
        <v>6</v>
      </c>
      <c r="K340" s="425" t="s">
        <v>264</v>
      </c>
      <c r="L340" s="427" t="s">
        <v>265</v>
      </c>
      <c r="M340" s="427" t="s">
        <v>99</v>
      </c>
      <c r="N340" s="427" t="s">
        <v>266</v>
      </c>
      <c r="O340" s="425" t="s">
        <v>2872</v>
      </c>
      <c r="S340" s="425" t="s">
        <v>305</v>
      </c>
      <c r="T340" s="425" t="s">
        <v>306</v>
      </c>
      <c r="U340" s="425" t="s">
        <v>799</v>
      </c>
      <c r="AC340" s="425" t="s">
        <v>3</v>
      </c>
      <c r="AE340" s="668"/>
      <c r="AF340" s="668"/>
      <c r="AG340" s="668"/>
      <c r="AH340" s="668"/>
      <c r="AI340" s="668"/>
    </row>
    <row r="341" spans="4:35">
      <c r="D341" s="425" t="s">
        <v>76</v>
      </c>
      <c r="E341" s="425" t="s">
        <v>67</v>
      </c>
      <c r="F341" s="425" t="s">
        <v>240</v>
      </c>
      <c r="G341" s="425" t="s">
        <v>182</v>
      </c>
      <c r="H341" s="425" t="s">
        <v>81</v>
      </c>
      <c r="I341" s="425" t="s">
        <v>2475</v>
      </c>
      <c r="J341" s="425" t="s">
        <v>6</v>
      </c>
      <c r="K341" s="425" t="s">
        <v>264</v>
      </c>
      <c r="L341" s="427" t="s">
        <v>265</v>
      </c>
      <c r="M341" s="1294" t="s">
        <v>2675</v>
      </c>
      <c r="N341" s="427" t="s">
        <v>266</v>
      </c>
      <c r="O341" s="426" t="s">
        <v>2675</v>
      </c>
      <c r="S341" s="425" t="s">
        <v>307</v>
      </c>
      <c r="T341" s="425" t="s">
        <v>304</v>
      </c>
      <c r="U341" s="425" t="s">
        <v>799</v>
      </c>
      <c r="AC341" s="425" t="s">
        <v>3</v>
      </c>
      <c r="AE341" s="668"/>
      <c r="AF341" s="668"/>
      <c r="AG341" s="668"/>
      <c r="AH341" s="668"/>
      <c r="AI341" s="668"/>
    </row>
    <row r="342" spans="4:35">
      <c r="D342" s="425" t="s">
        <v>76</v>
      </c>
      <c r="E342" s="425" t="s">
        <v>67</v>
      </c>
      <c r="F342" s="425" t="s">
        <v>240</v>
      </c>
      <c r="G342" s="425" t="s">
        <v>182</v>
      </c>
      <c r="H342" s="425" t="s">
        <v>81</v>
      </c>
      <c r="I342" s="425" t="s">
        <v>2475</v>
      </c>
      <c r="J342" s="425" t="s">
        <v>6</v>
      </c>
      <c r="K342" s="425" t="s">
        <v>264</v>
      </c>
      <c r="L342" s="427" t="s">
        <v>265</v>
      </c>
      <c r="M342" s="427" t="s">
        <v>99</v>
      </c>
      <c r="N342" s="427" t="s">
        <v>266</v>
      </c>
      <c r="O342" s="425" t="s">
        <v>2872</v>
      </c>
      <c r="S342" s="425" t="s">
        <v>308</v>
      </c>
      <c r="T342" s="425" t="s">
        <v>309</v>
      </c>
      <c r="U342" s="425" t="s">
        <v>800</v>
      </c>
      <c r="AC342" s="425" t="s">
        <v>3</v>
      </c>
      <c r="AE342" s="668"/>
      <c r="AF342" s="668"/>
      <c r="AG342" s="668"/>
      <c r="AH342" s="668"/>
      <c r="AI342" s="668"/>
    </row>
    <row r="343" spans="4:35">
      <c r="D343" s="425" t="s">
        <v>76</v>
      </c>
      <c r="E343" s="425" t="s">
        <v>67</v>
      </c>
      <c r="F343" s="425" t="s">
        <v>240</v>
      </c>
      <c r="G343" s="425" t="s">
        <v>182</v>
      </c>
      <c r="H343" s="425" t="s">
        <v>81</v>
      </c>
      <c r="I343" s="425" t="s">
        <v>2475</v>
      </c>
      <c r="J343" s="425" t="s">
        <v>6</v>
      </c>
      <c r="K343" s="425" t="s">
        <v>264</v>
      </c>
      <c r="L343" s="427" t="s">
        <v>265</v>
      </c>
      <c r="M343" s="427" t="s">
        <v>99</v>
      </c>
      <c r="N343" s="427" t="s">
        <v>266</v>
      </c>
      <c r="O343" s="425" t="s">
        <v>2872</v>
      </c>
      <c r="S343" s="425" t="s">
        <v>310</v>
      </c>
      <c r="T343" s="425" t="s">
        <v>311</v>
      </c>
      <c r="U343" s="425" t="s">
        <v>800</v>
      </c>
      <c r="AC343" s="425" t="s">
        <v>3</v>
      </c>
      <c r="AE343" s="668"/>
      <c r="AF343" s="668"/>
      <c r="AG343" s="668"/>
      <c r="AH343" s="668"/>
      <c r="AI343" s="668"/>
    </row>
    <row r="344" spans="4:35">
      <c r="D344" s="425" t="s">
        <v>76</v>
      </c>
      <c r="E344" s="425" t="s">
        <v>67</v>
      </c>
      <c r="F344" s="425" t="s">
        <v>240</v>
      </c>
      <c r="G344" s="425" t="s">
        <v>182</v>
      </c>
      <c r="H344" s="425" t="s">
        <v>81</v>
      </c>
      <c r="I344" s="425" t="s">
        <v>2475</v>
      </c>
      <c r="J344" s="425" t="s">
        <v>6</v>
      </c>
      <c r="K344" s="425" t="s">
        <v>264</v>
      </c>
      <c r="L344" s="427" t="s">
        <v>265</v>
      </c>
      <c r="M344" s="427" t="s">
        <v>99</v>
      </c>
      <c r="N344" s="427" t="s">
        <v>266</v>
      </c>
      <c r="O344" s="425" t="s">
        <v>2872</v>
      </c>
      <c r="S344" s="425" t="s">
        <v>312</v>
      </c>
      <c r="T344" s="425" t="s">
        <v>313</v>
      </c>
      <c r="U344" s="425" t="s">
        <v>800</v>
      </c>
      <c r="AC344" s="425" t="s">
        <v>3</v>
      </c>
      <c r="AE344" s="668"/>
      <c r="AF344" s="668"/>
      <c r="AG344" s="668"/>
      <c r="AH344" s="668"/>
      <c r="AI344" s="668"/>
    </row>
    <row r="345" spans="4:35">
      <c r="D345" s="425" t="s">
        <v>76</v>
      </c>
      <c r="E345" s="425" t="s">
        <v>67</v>
      </c>
      <c r="F345" s="425" t="s">
        <v>240</v>
      </c>
      <c r="G345" s="425" t="s">
        <v>182</v>
      </c>
      <c r="H345" s="425" t="s">
        <v>81</v>
      </c>
      <c r="I345" s="425" t="s">
        <v>2475</v>
      </c>
      <c r="J345" s="425" t="s">
        <v>6</v>
      </c>
      <c r="K345" s="425" t="s">
        <v>264</v>
      </c>
      <c r="L345" s="427" t="s">
        <v>265</v>
      </c>
      <c r="M345" s="1294" t="s">
        <v>2675</v>
      </c>
      <c r="N345" s="427" t="s">
        <v>266</v>
      </c>
      <c r="O345" s="426" t="s">
        <v>2675</v>
      </c>
      <c r="S345" s="425" t="s">
        <v>314</v>
      </c>
      <c r="T345" s="425" t="s">
        <v>311</v>
      </c>
      <c r="U345" s="425" t="s">
        <v>800</v>
      </c>
      <c r="AC345" s="425" t="s">
        <v>3</v>
      </c>
      <c r="AE345" s="668"/>
      <c r="AF345" s="668"/>
      <c r="AG345" s="668"/>
      <c r="AH345" s="668"/>
      <c r="AI345" s="668"/>
    </row>
    <row r="346" spans="4:35">
      <c r="D346" s="425" t="s">
        <v>76</v>
      </c>
      <c r="E346" s="425" t="s">
        <v>67</v>
      </c>
      <c r="F346" s="425" t="s">
        <v>240</v>
      </c>
      <c r="G346" s="425" t="s">
        <v>182</v>
      </c>
      <c r="H346" s="425" t="s">
        <v>81</v>
      </c>
      <c r="I346" s="425" t="s">
        <v>2475</v>
      </c>
      <c r="J346" s="425" t="s">
        <v>6</v>
      </c>
      <c r="K346" s="425" t="s">
        <v>264</v>
      </c>
      <c r="L346" s="427" t="s">
        <v>265</v>
      </c>
      <c r="M346" s="427" t="s">
        <v>99</v>
      </c>
      <c r="N346" s="427" t="s">
        <v>266</v>
      </c>
      <c r="O346" s="425" t="s">
        <v>2872</v>
      </c>
      <c r="S346" s="425" t="s">
        <v>315</v>
      </c>
      <c r="T346" s="425" t="s">
        <v>316</v>
      </c>
      <c r="U346" s="425" t="s">
        <v>800</v>
      </c>
      <c r="AC346" s="425" t="s">
        <v>3</v>
      </c>
      <c r="AE346" s="668"/>
      <c r="AF346" s="668"/>
      <c r="AG346" s="668"/>
      <c r="AH346" s="668"/>
      <c r="AI346" s="668"/>
    </row>
    <row r="347" spans="4:35">
      <c r="D347" s="425" t="s">
        <v>76</v>
      </c>
      <c r="E347" s="425" t="s">
        <v>67</v>
      </c>
      <c r="F347" s="425" t="s">
        <v>240</v>
      </c>
      <c r="G347" s="425" t="s">
        <v>182</v>
      </c>
      <c r="H347" s="425" t="s">
        <v>81</v>
      </c>
      <c r="I347" s="425" t="s">
        <v>2475</v>
      </c>
      <c r="J347" s="425" t="s">
        <v>6</v>
      </c>
      <c r="K347" s="425" t="s">
        <v>264</v>
      </c>
      <c r="L347" s="427" t="s">
        <v>265</v>
      </c>
      <c r="M347" s="427" t="s">
        <v>99</v>
      </c>
      <c r="N347" s="427" t="s">
        <v>267</v>
      </c>
      <c r="O347" s="425" t="s">
        <v>794</v>
      </c>
      <c r="S347" s="425" t="s">
        <v>317</v>
      </c>
      <c r="T347" s="425" t="s">
        <v>318</v>
      </c>
      <c r="U347" s="425" t="s">
        <v>801</v>
      </c>
      <c r="AC347" s="425" t="s">
        <v>3</v>
      </c>
      <c r="AE347" s="668"/>
      <c r="AF347" s="668"/>
      <c r="AG347" s="668"/>
      <c r="AH347" s="668"/>
      <c r="AI347" s="668"/>
    </row>
    <row r="348" spans="4:35">
      <c r="D348" s="425" t="s">
        <v>76</v>
      </c>
      <c r="E348" s="425" t="s">
        <v>67</v>
      </c>
      <c r="F348" s="425" t="s">
        <v>240</v>
      </c>
      <c r="G348" s="425" t="s">
        <v>182</v>
      </c>
      <c r="H348" s="425" t="s">
        <v>81</v>
      </c>
      <c r="I348" s="425" t="s">
        <v>2475</v>
      </c>
      <c r="J348" s="425" t="s">
        <v>6</v>
      </c>
      <c r="K348" s="425" t="s">
        <v>264</v>
      </c>
      <c r="L348" s="427" t="s">
        <v>265</v>
      </c>
      <c r="M348" s="427" t="s">
        <v>99</v>
      </c>
      <c r="N348" s="427" t="s">
        <v>267</v>
      </c>
      <c r="O348" s="425" t="s">
        <v>2872</v>
      </c>
      <c r="S348" s="425" t="s">
        <v>319</v>
      </c>
      <c r="T348" s="425" t="s">
        <v>320</v>
      </c>
      <c r="U348" s="425" t="s">
        <v>801</v>
      </c>
      <c r="AC348" s="425" t="s">
        <v>3</v>
      </c>
      <c r="AE348" s="668"/>
      <c r="AF348" s="668"/>
      <c r="AG348" s="668"/>
      <c r="AH348" s="668"/>
      <c r="AI348" s="668"/>
    </row>
    <row r="349" spans="4:35">
      <c r="D349" s="425" t="s">
        <v>76</v>
      </c>
      <c r="E349" s="425" t="s">
        <v>67</v>
      </c>
      <c r="F349" s="425" t="s">
        <v>240</v>
      </c>
      <c r="G349" s="425" t="s">
        <v>182</v>
      </c>
      <c r="H349" s="425" t="s">
        <v>81</v>
      </c>
      <c r="I349" s="425" t="s">
        <v>2475</v>
      </c>
      <c r="J349" s="425" t="s">
        <v>6</v>
      </c>
      <c r="K349" s="425" t="s">
        <v>264</v>
      </c>
      <c r="L349" s="427" t="s">
        <v>265</v>
      </c>
      <c r="M349" s="427" t="s">
        <v>99</v>
      </c>
      <c r="N349" s="427" t="s">
        <v>267</v>
      </c>
      <c r="O349" s="425" t="s">
        <v>2872</v>
      </c>
      <c r="S349" s="425" t="s">
        <v>321</v>
      </c>
      <c r="T349" s="425" t="s">
        <v>322</v>
      </c>
      <c r="U349" s="425" t="s">
        <v>801</v>
      </c>
      <c r="AC349" s="425" t="s">
        <v>3</v>
      </c>
      <c r="AE349" s="668"/>
      <c r="AF349" s="668"/>
      <c r="AG349" s="668"/>
      <c r="AH349" s="668"/>
      <c r="AI349" s="668"/>
    </row>
    <row r="350" spans="4:35">
      <c r="D350" s="425" t="s">
        <v>76</v>
      </c>
      <c r="E350" s="425" t="s">
        <v>67</v>
      </c>
      <c r="F350" s="425" t="s">
        <v>240</v>
      </c>
      <c r="G350" s="425" t="s">
        <v>182</v>
      </c>
      <c r="H350" s="425" t="s">
        <v>81</v>
      </c>
      <c r="I350" s="425" t="s">
        <v>2475</v>
      </c>
      <c r="J350" s="425" t="s">
        <v>6</v>
      </c>
      <c r="K350" s="425" t="s">
        <v>264</v>
      </c>
      <c r="L350" s="427" t="s">
        <v>265</v>
      </c>
      <c r="M350" s="427" t="s">
        <v>99</v>
      </c>
      <c r="N350" s="427" t="s">
        <v>267</v>
      </c>
      <c r="O350" s="425" t="s">
        <v>2872</v>
      </c>
      <c r="S350" s="425" t="s">
        <v>323</v>
      </c>
      <c r="T350" s="425" t="s">
        <v>324</v>
      </c>
      <c r="U350" s="425" t="s">
        <v>801</v>
      </c>
      <c r="AC350" s="425" t="s">
        <v>3</v>
      </c>
      <c r="AE350" s="668"/>
      <c r="AF350" s="668"/>
      <c r="AG350" s="668"/>
      <c r="AH350" s="668"/>
      <c r="AI350" s="668"/>
    </row>
    <row r="351" spans="4:35">
      <c r="D351" s="425" t="s">
        <v>76</v>
      </c>
      <c r="E351" s="425" t="s">
        <v>67</v>
      </c>
      <c r="F351" s="425" t="s">
        <v>240</v>
      </c>
      <c r="G351" s="425" t="s">
        <v>182</v>
      </c>
      <c r="H351" s="425" t="s">
        <v>81</v>
      </c>
      <c r="I351" s="425" t="s">
        <v>2475</v>
      </c>
      <c r="J351" s="425" t="s">
        <v>6</v>
      </c>
      <c r="K351" s="425" t="s">
        <v>264</v>
      </c>
      <c r="L351" s="427" t="s">
        <v>265</v>
      </c>
      <c r="M351" s="427" t="s">
        <v>99</v>
      </c>
      <c r="N351" s="427" t="s">
        <v>267</v>
      </c>
      <c r="O351" s="425" t="s">
        <v>2872</v>
      </c>
      <c r="S351" s="425" t="s">
        <v>325</v>
      </c>
      <c r="T351" s="425" t="s">
        <v>326</v>
      </c>
      <c r="U351" s="425" t="s">
        <v>801</v>
      </c>
      <c r="AC351" s="425" t="s">
        <v>3</v>
      </c>
      <c r="AE351" s="668"/>
      <c r="AF351" s="668"/>
      <c r="AG351" s="668"/>
      <c r="AH351" s="668"/>
      <c r="AI351" s="668"/>
    </row>
    <row r="352" spans="4:35">
      <c r="D352" s="425" t="s">
        <v>76</v>
      </c>
      <c r="E352" s="425" t="s">
        <v>67</v>
      </c>
      <c r="F352" s="425" t="s">
        <v>240</v>
      </c>
      <c r="G352" s="425" t="s">
        <v>182</v>
      </c>
      <c r="H352" s="425" t="s">
        <v>81</v>
      </c>
      <c r="I352" s="425" t="s">
        <v>2475</v>
      </c>
      <c r="J352" s="425" t="s">
        <v>6</v>
      </c>
      <c r="K352" s="425" t="s">
        <v>264</v>
      </c>
      <c r="L352" s="427" t="s">
        <v>265</v>
      </c>
      <c r="M352" s="427" t="s">
        <v>99</v>
      </c>
      <c r="N352" s="427" t="s">
        <v>267</v>
      </c>
      <c r="O352" s="425" t="s">
        <v>2872</v>
      </c>
      <c r="S352" s="425" t="s">
        <v>327</v>
      </c>
      <c r="T352" s="425" t="s">
        <v>318</v>
      </c>
      <c r="U352" s="425" t="s">
        <v>801</v>
      </c>
      <c r="AC352" s="425" t="s">
        <v>3</v>
      </c>
      <c r="AE352" s="668"/>
      <c r="AF352" s="668"/>
      <c r="AG352" s="668"/>
      <c r="AH352" s="668"/>
      <c r="AI352" s="668"/>
    </row>
    <row r="353" spans="4:35">
      <c r="D353" s="425" t="s">
        <v>76</v>
      </c>
      <c r="E353" s="425" t="s">
        <v>67</v>
      </c>
      <c r="F353" s="425" t="s">
        <v>240</v>
      </c>
      <c r="G353" s="425" t="s">
        <v>182</v>
      </c>
      <c r="H353" s="425" t="s">
        <v>81</v>
      </c>
      <c r="I353" s="425" t="s">
        <v>2475</v>
      </c>
      <c r="J353" s="425" t="s">
        <v>6</v>
      </c>
      <c r="K353" s="425" t="s">
        <v>264</v>
      </c>
      <c r="L353" s="427" t="s">
        <v>268</v>
      </c>
      <c r="M353" s="1294" t="s">
        <v>2675</v>
      </c>
      <c r="N353" s="427" t="s">
        <v>269</v>
      </c>
      <c r="O353" s="426" t="s">
        <v>2675</v>
      </c>
      <c r="S353" s="425" t="s">
        <v>328</v>
      </c>
      <c r="T353" s="425" t="s">
        <v>316</v>
      </c>
      <c r="U353" s="425" t="s">
        <v>802</v>
      </c>
      <c r="AC353" s="425" t="s">
        <v>3</v>
      </c>
      <c r="AE353" s="668"/>
      <c r="AF353" s="668"/>
      <c r="AG353" s="668"/>
      <c r="AH353" s="668"/>
      <c r="AI353" s="668"/>
    </row>
    <row r="354" spans="4:35">
      <c r="D354" s="425" t="s">
        <v>76</v>
      </c>
      <c r="E354" s="425" t="s">
        <v>67</v>
      </c>
      <c r="F354" s="425" t="s">
        <v>240</v>
      </c>
      <c r="G354" s="425" t="s">
        <v>182</v>
      </c>
      <c r="H354" s="425" t="s">
        <v>81</v>
      </c>
      <c r="I354" s="425" t="s">
        <v>2475</v>
      </c>
      <c r="J354" s="425" t="s">
        <v>6</v>
      </c>
      <c r="K354" s="425" t="s">
        <v>264</v>
      </c>
      <c r="L354" s="427" t="s">
        <v>268</v>
      </c>
      <c r="M354" s="1294" t="s">
        <v>2675</v>
      </c>
      <c r="N354" s="427" t="s">
        <v>269</v>
      </c>
      <c r="O354" s="426" t="s">
        <v>2675</v>
      </c>
      <c r="S354" s="425" t="s">
        <v>329</v>
      </c>
      <c r="T354" s="425" t="s">
        <v>330</v>
      </c>
      <c r="U354" s="425" t="s">
        <v>802</v>
      </c>
      <c r="AC354" s="425" t="s">
        <v>3</v>
      </c>
      <c r="AE354" s="668"/>
      <c r="AF354" s="668"/>
      <c r="AG354" s="668"/>
      <c r="AH354" s="668"/>
      <c r="AI354" s="668"/>
    </row>
    <row r="355" spans="4:35">
      <c r="D355" s="425" t="s">
        <v>76</v>
      </c>
      <c r="E355" s="425" t="s">
        <v>67</v>
      </c>
      <c r="F355" s="425" t="s">
        <v>240</v>
      </c>
      <c r="G355" s="425" t="s">
        <v>182</v>
      </c>
      <c r="H355" s="425" t="s">
        <v>81</v>
      </c>
      <c r="I355" s="425" t="s">
        <v>2475</v>
      </c>
      <c r="J355" s="425" t="s">
        <v>6</v>
      </c>
      <c r="K355" s="425" t="s">
        <v>264</v>
      </c>
      <c r="L355" s="427" t="s">
        <v>268</v>
      </c>
      <c r="M355" s="1294" t="s">
        <v>2675</v>
      </c>
      <c r="N355" s="427" t="s">
        <v>269</v>
      </c>
      <c r="O355" s="426" t="s">
        <v>2675</v>
      </c>
      <c r="S355" s="425" t="s">
        <v>331</v>
      </c>
      <c r="T355" s="425" t="s">
        <v>332</v>
      </c>
      <c r="U355" s="425" t="s">
        <v>802</v>
      </c>
      <c r="AC355" s="425" t="s">
        <v>3</v>
      </c>
      <c r="AE355" s="668"/>
      <c r="AF355" s="668"/>
      <c r="AG355" s="668"/>
      <c r="AH355" s="668"/>
      <c r="AI355" s="668"/>
    </row>
    <row r="356" spans="4:35">
      <c r="D356" s="425" t="s">
        <v>76</v>
      </c>
      <c r="E356" s="425" t="s">
        <v>67</v>
      </c>
      <c r="F356" s="425" t="s">
        <v>240</v>
      </c>
      <c r="G356" s="425" t="s">
        <v>182</v>
      </c>
      <c r="H356" s="425" t="s">
        <v>81</v>
      </c>
      <c r="I356" s="425" t="s">
        <v>2475</v>
      </c>
      <c r="J356" s="425" t="s">
        <v>6</v>
      </c>
      <c r="K356" s="425" t="s">
        <v>264</v>
      </c>
      <c r="L356" s="427" t="s">
        <v>268</v>
      </c>
      <c r="M356" s="1294" t="s">
        <v>2675</v>
      </c>
      <c r="N356" s="427" t="s">
        <v>269</v>
      </c>
      <c r="O356" s="426" t="s">
        <v>2675</v>
      </c>
      <c r="S356" s="425" t="s">
        <v>333</v>
      </c>
      <c r="T356" s="425" t="s">
        <v>330</v>
      </c>
      <c r="U356" s="425" t="s">
        <v>802</v>
      </c>
      <c r="AC356" s="425" t="s">
        <v>3</v>
      </c>
      <c r="AE356" s="668"/>
      <c r="AF356" s="668"/>
      <c r="AG356" s="668"/>
      <c r="AH356" s="668"/>
      <c r="AI356" s="668"/>
    </row>
    <row r="357" spans="4:35">
      <c r="D357" s="425" t="s">
        <v>76</v>
      </c>
      <c r="E357" s="425" t="s">
        <v>67</v>
      </c>
      <c r="F357" s="425" t="s">
        <v>240</v>
      </c>
      <c r="G357" s="425" t="s">
        <v>182</v>
      </c>
      <c r="H357" s="425" t="s">
        <v>81</v>
      </c>
      <c r="I357" s="425" t="s">
        <v>2475</v>
      </c>
      <c r="J357" s="425" t="s">
        <v>6</v>
      </c>
      <c r="K357" s="425" t="s">
        <v>264</v>
      </c>
      <c r="L357" s="427" t="s">
        <v>268</v>
      </c>
      <c r="M357" s="1294" t="s">
        <v>2675</v>
      </c>
      <c r="N357" s="427" t="s">
        <v>269</v>
      </c>
      <c r="O357" s="426" t="s">
        <v>2675</v>
      </c>
      <c r="S357" s="425" t="s">
        <v>334</v>
      </c>
      <c r="T357" s="425" t="s">
        <v>316</v>
      </c>
      <c r="U357" s="425" t="s">
        <v>802</v>
      </c>
      <c r="AC357" s="425" t="s">
        <v>3</v>
      </c>
      <c r="AE357" s="668"/>
      <c r="AF357" s="668"/>
      <c r="AG357" s="668"/>
      <c r="AH357" s="668"/>
      <c r="AI357" s="668"/>
    </row>
    <row r="358" spans="4:35">
      <c r="D358" s="425" t="s">
        <v>76</v>
      </c>
      <c r="E358" s="425" t="s">
        <v>67</v>
      </c>
      <c r="F358" s="425" t="s">
        <v>240</v>
      </c>
      <c r="G358" s="425" t="s">
        <v>182</v>
      </c>
      <c r="H358" s="425" t="s">
        <v>81</v>
      </c>
      <c r="I358" s="425" t="s">
        <v>2475</v>
      </c>
      <c r="J358" s="425" t="s">
        <v>6</v>
      </c>
      <c r="K358" s="425" t="s">
        <v>264</v>
      </c>
      <c r="L358" s="427" t="s">
        <v>268</v>
      </c>
      <c r="M358" s="1294" t="s">
        <v>2675</v>
      </c>
      <c r="N358" s="427" t="s">
        <v>269</v>
      </c>
      <c r="O358" s="426" t="s">
        <v>2675</v>
      </c>
      <c r="S358" s="425" t="s">
        <v>335</v>
      </c>
      <c r="T358" s="425" t="s">
        <v>336</v>
      </c>
      <c r="U358" s="425" t="s">
        <v>802</v>
      </c>
      <c r="AC358" s="425" t="s">
        <v>3</v>
      </c>
      <c r="AE358" s="668"/>
      <c r="AF358" s="668"/>
      <c r="AG358" s="668"/>
      <c r="AH358" s="668"/>
      <c r="AI358" s="668"/>
    </row>
    <row r="359" spans="4:35">
      <c r="D359" s="425" t="s">
        <v>76</v>
      </c>
      <c r="E359" s="425" t="s">
        <v>67</v>
      </c>
      <c r="F359" s="425" t="s">
        <v>240</v>
      </c>
      <c r="G359" s="425" t="s">
        <v>182</v>
      </c>
      <c r="H359" s="425" t="s">
        <v>81</v>
      </c>
      <c r="I359" s="425" t="s">
        <v>2475</v>
      </c>
      <c r="J359" s="425" t="s">
        <v>6</v>
      </c>
      <c r="K359" s="425" t="s">
        <v>264</v>
      </c>
      <c r="L359" s="427" t="s">
        <v>268</v>
      </c>
      <c r="M359" s="1294" t="s">
        <v>2675</v>
      </c>
      <c r="N359" s="427" t="s">
        <v>269</v>
      </c>
      <c r="O359" s="426" t="s">
        <v>2675</v>
      </c>
      <c r="S359" s="425" t="s">
        <v>337</v>
      </c>
      <c r="T359" s="425" t="s">
        <v>338</v>
      </c>
      <c r="U359" s="425" t="s">
        <v>802</v>
      </c>
      <c r="AC359" s="425" t="s">
        <v>3</v>
      </c>
      <c r="AE359" s="668"/>
      <c r="AF359" s="668"/>
      <c r="AG359" s="668"/>
      <c r="AH359" s="668"/>
      <c r="AI359" s="668"/>
    </row>
    <row r="360" spans="4:35">
      <c r="D360" s="425" t="s">
        <v>76</v>
      </c>
      <c r="E360" s="425" t="s">
        <v>67</v>
      </c>
      <c r="F360" s="425" t="s">
        <v>240</v>
      </c>
      <c r="G360" s="425" t="s">
        <v>182</v>
      </c>
      <c r="H360" s="425" t="s">
        <v>81</v>
      </c>
      <c r="I360" s="425" t="s">
        <v>2475</v>
      </c>
      <c r="J360" s="425" t="s">
        <v>6</v>
      </c>
      <c r="K360" s="425" t="s">
        <v>264</v>
      </c>
      <c r="L360" s="427" t="s">
        <v>268</v>
      </c>
      <c r="M360" s="1294" t="s">
        <v>2675</v>
      </c>
      <c r="N360" s="427" t="s">
        <v>269</v>
      </c>
      <c r="O360" s="426" t="s">
        <v>2675</v>
      </c>
      <c r="S360" s="425" t="s">
        <v>339</v>
      </c>
      <c r="T360" s="425" t="s">
        <v>316</v>
      </c>
      <c r="U360" s="425" t="s">
        <v>803</v>
      </c>
      <c r="AC360" s="425" t="s">
        <v>3</v>
      </c>
      <c r="AE360" s="668"/>
      <c r="AF360" s="668"/>
      <c r="AG360" s="668"/>
      <c r="AH360" s="668"/>
      <c r="AI360" s="668"/>
    </row>
    <row r="361" spans="4:35">
      <c r="D361" s="425" t="s">
        <v>76</v>
      </c>
      <c r="E361" s="425" t="s">
        <v>67</v>
      </c>
      <c r="F361" s="425" t="s">
        <v>240</v>
      </c>
      <c r="G361" s="425" t="s">
        <v>182</v>
      </c>
      <c r="H361" s="425" t="s">
        <v>81</v>
      </c>
      <c r="I361" s="425" t="s">
        <v>2475</v>
      </c>
      <c r="J361" s="425" t="s">
        <v>6</v>
      </c>
      <c r="K361" s="425" t="s">
        <v>264</v>
      </c>
      <c r="L361" s="427" t="s">
        <v>268</v>
      </c>
      <c r="M361" s="1294" t="s">
        <v>2675</v>
      </c>
      <c r="N361" s="427" t="s">
        <v>269</v>
      </c>
      <c r="O361" s="426" t="s">
        <v>2675</v>
      </c>
      <c r="S361" s="425" t="s">
        <v>340</v>
      </c>
      <c r="T361" s="425" t="s">
        <v>330</v>
      </c>
      <c r="U361" s="425" t="s">
        <v>803</v>
      </c>
      <c r="AC361" s="425" t="s">
        <v>3</v>
      </c>
      <c r="AE361" s="668"/>
      <c r="AF361" s="668"/>
      <c r="AG361" s="668"/>
      <c r="AH361" s="668"/>
      <c r="AI361" s="668"/>
    </row>
    <row r="362" spans="4:35">
      <c r="D362" s="425" t="s">
        <v>76</v>
      </c>
      <c r="E362" s="425" t="s">
        <v>67</v>
      </c>
      <c r="F362" s="425" t="s">
        <v>240</v>
      </c>
      <c r="G362" s="425" t="s">
        <v>182</v>
      </c>
      <c r="H362" s="425" t="s">
        <v>81</v>
      </c>
      <c r="I362" s="425" t="s">
        <v>2475</v>
      </c>
      <c r="J362" s="425" t="s">
        <v>6</v>
      </c>
      <c r="K362" s="425" t="s">
        <v>264</v>
      </c>
      <c r="L362" s="427" t="s">
        <v>268</v>
      </c>
      <c r="M362" s="427" t="s">
        <v>99</v>
      </c>
      <c r="N362" s="427" t="s">
        <v>269</v>
      </c>
      <c r="O362" s="425" t="s">
        <v>2872</v>
      </c>
      <c r="S362" s="425" t="s">
        <v>341</v>
      </c>
      <c r="T362" s="425" t="s">
        <v>332</v>
      </c>
      <c r="U362" s="425" t="s">
        <v>803</v>
      </c>
      <c r="AC362" s="425" t="s">
        <v>3</v>
      </c>
      <c r="AE362" s="668"/>
      <c r="AF362" s="668"/>
      <c r="AG362" s="668"/>
      <c r="AH362" s="668"/>
      <c r="AI362" s="668"/>
    </row>
    <row r="363" spans="4:35">
      <c r="D363" s="425" t="s">
        <v>76</v>
      </c>
      <c r="E363" s="425" t="s">
        <v>67</v>
      </c>
      <c r="F363" s="425" t="s">
        <v>240</v>
      </c>
      <c r="G363" s="425" t="s">
        <v>182</v>
      </c>
      <c r="H363" s="425" t="s">
        <v>81</v>
      </c>
      <c r="I363" s="425" t="s">
        <v>2475</v>
      </c>
      <c r="J363" s="425" t="s">
        <v>6</v>
      </c>
      <c r="K363" s="425" t="s">
        <v>264</v>
      </c>
      <c r="L363" s="427" t="s">
        <v>268</v>
      </c>
      <c r="M363" s="427" t="s">
        <v>99</v>
      </c>
      <c r="N363" s="427" t="s">
        <v>269</v>
      </c>
      <c r="O363" s="425" t="s">
        <v>2872</v>
      </c>
      <c r="S363" s="425" t="s">
        <v>342</v>
      </c>
      <c r="T363" s="425" t="s">
        <v>343</v>
      </c>
      <c r="U363" s="425" t="s">
        <v>803</v>
      </c>
      <c r="AC363" s="425" t="s">
        <v>3</v>
      </c>
      <c r="AE363" s="668"/>
      <c r="AF363" s="668"/>
      <c r="AG363" s="668"/>
      <c r="AH363" s="668"/>
      <c r="AI363" s="668"/>
    </row>
    <row r="364" spans="4:35">
      <c r="D364" s="425" t="s">
        <v>76</v>
      </c>
      <c r="E364" s="425" t="s">
        <v>67</v>
      </c>
      <c r="F364" s="425" t="s">
        <v>240</v>
      </c>
      <c r="G364" s="425" t="s">
        <v>182</v>
      </c>
      <c r="H364" s="425" t="s">
        <v>81</v>
      </c>
      <c r="I364" s="425" t="s">
        <v>2475</v>
      </c>
      <c r="J364" s="425" t="s">
        <v>6</v>
      </c>
      <c r="K364" s="425" t="s">
        <v>264</v>
      </c>
      <c r="L364" s="427" t="s">
        <v>268</v>
      </c>
      <c r="M364" s="427" t="s">
        <v>99</v>
      </c>
      <c r="N364" s="427" t="s">
        <v>269</v>
      </c>
      <c r="O364" s="425" t="s">
        <v>2872</v>
      </c>
      <c r="S364" s="425" t="s">
        <v>344</v>
      </c>
      <c r="T364" s="425" t="s">
        <v>345</v>
      </c>
      <c r="U364" s="425" t="s">
        <v>803</v>
      </c>
      <c r="AC364" s="425" t="s">
        <v>3</v>
      </c>
      <c r="AE364" s="668"/>
      <c r="AF364" s="668"/>
      <c r="AG364" s="668"/>
      <c r="AH364" s="668"/>
      <c r="AI364" s="668"/>
    </row>
    <row r="365" spans="4:35">
      <c r="D365" s="425" t="s">
        <v>76</v>
      </c>
      <c r="E365" s="425" t="s">
        <v>67</v>
      </c>
      <c r="F365" s="425" t="s">
        <v>240</v>
      </c>
      <c r="G365" s="425" t="s">
        <v>182</v>
      </c>
      <c r="H365" s="425" t="s">
        <v>81</v>
      </c>
      <c r="I365" s="425" t="s">
        <v>2475</v>
      </c>
      <c r="J365" s="425" t="s">
        <v>6</v>
      </c>
      <c r="K365" s="425" t="s">
        <v>264</v>
      </c>
      <c r="L365" s="427" t="s">
        <v>268</v>
      </c>
      <c r="M365" s="427" t="s">
        <v>99</v>
      </c>
      <c r="N365" s="427" t="s">
        <v>269</v>
      </c>
      <c r="O365" s="425" t="s">
        <v>2872</v>
      </c>
      <c r="S365" s="425" t="s">
        <v>346</v>
      </c>
      <c r="T365" s="425" t="s">
        <v>347</v>
      </c>
      <c r="U365" s="425" t="s">
        <v>803</v>
      </c>
      <c r="AC365" s="425" t="s">
        <v>3</v>
      </c>
      <c r="AE365" s="668"/>
      <c r="AF365" s="668"/>
      <c r="AG365" s="668"/>
      <c r="AH365" s="668"/>
      <c r="AI365" s="668"/>
    </row>
    <row r="366" spans="4:35">
      <c r="D366" s="425" t="s">
        <v>76</v>
      </c>
      <c r="E366" s="425" t="s">
        <v>67</v>
      </c>
      <c r="F366" s="425" t="s">
        <v>240</v>
      </c>
      <c r="G366" s="425" t="s">
        <v>182</v>
      </c>
      <c r="H366" s="425" t="s">
        <v>81</v>
      </c>
      <c r="I366" s="425" t="s">
        <v>2475</v>
      </c>
      <c r="J366" s="425" t="s">
        <v>6</v>
      </c>
      <c r="K366" s="425" t="s">
        <v>264</v>
      </c>
      <c r="L366" s="427" t="s">
        <v>268</v>
      </c>
      <c r="M366" s="427" t="s">
        <v>99</v>
      </c>
      <c r="N366" s="427" t="s">
        <v>269</v>
      </c>
      <c r="O366" s="425" t="s">
        <v>2872</v>
      </c>
      <c r="S366" s="425" t="s">
        <v>348</v>
      </c>
      <c r="T366" s="425" t="s">
        <v>349</v>
      </c>
      <c r="U366" s="425" t="s">
        <v>803</v>
      </c>
      <c r="AC366" s="425" t="s">
        <v>3</v>
      </c>
      <c r="AE366" s="668"/>
      <c r="AF366" s="668"/>
      <c r="AG366" s="668"/>
      <c r="AH366" s="668"/>
      <c r="AI366" s="668"/>
    </row>
    <row r="367" spans="4:35">
      <c r="D367" s="425" t="s">
        <v>76</v>
      </c>
      <c r="E367" s="425" t="s">
        <v>67</v>
      </c>
      <c r="F367" s="425" t="s">
        <v>240</v>
      </c>
      <c r="G367" s="425" t="s">
        <v>182</v>
      </c>
      <c r="H367" s="425" t="s">
        <v>81</v>
      </c>
      <c r="I367" s="425" t="s">
        <v>2475</v>
      </c>
      <c r="J367" s="425" t="s">
        <v>6</v>
      </c>
      <c r="K367" s="425" t="s">
        <v>264</v>
      </c>
      <c r="L367" s="427" t="s">
        <v>268</v>
      </c>
      <c r="M367" s="427" t="s">
        <v>99</v>
      </c>
      <c r="N367" s="427" t="s">
        <v>269</v>
      </c>
      <c r="O367" s="425" t="s">
        <v>2872</v>
      </c>
      <c r="S367" s="425" t="s">
        <v>350</v>
      </c>
      <c r="T367" s="425" t="s">
        <v>351</v>
      </c>
      <c r="U367" s="425" t="s">
        <v>803</v>
      </c>
      <c r="AC367" s="425" t="s">
        <v>3</v>
      </c>
      <c r="AE367" s="668"/>
      <c r="AF367" s="668"/>
      <c r="AG367" s="668"/>
      <c r="AH367" s="668"/>
      <c r="AI367" s="668"/>
    </row>
    <row r="368" spans="4:35">
      <c r="D368" s="425" t="s">
        <v>76</v>
      </c>
      <c r="E368" s="425" t="s">
        <v>67</v>
      </c>
      <c r="F368" s="425" t="s">
        <v>240</v>
      </c>
      <c r="G368" s="425" t="s">
        <v>182</v>
      </c>
      <c r="H368" s="425" t="s">
        <v>81</v>
      </c>
      <c r="I368" s="425" t="s">
        <v>2475</v>
      </c>
      <c r="J368" s="425" t="s">
        <v>6</v>
      </c>
      <c r="K368" s="425" t="s">
        <v>264</v>
      </c>
      <c r="L368" s="427" t="s">
        <v>268</v>
      </c>
      <c r="M368" s="1294" t="s">
        <v>2675</v>
      </c>
      <c r="N368" s="427" t="s">
        <v>269</v>
      </c>
      <c r="O368" s="426" t="s">
        <v>2675</v>
      </c>
      <c r="S368" s="425" t="s">
        <v>352</v>
      </c>
      <c r="T368" s="425" t="s">
        <v>330</v>
      </c>
      <c r="U368" s="425" t="s">
        <v>803</v>
      </c>
      <c r="AC368" s="425" t="s">
        <v>3</v>
      </c>
      <c r="AE368" s="668"/>
      <c r="AF368" s="668"/>
      <c r="AG368" s="668"/>
      <c r="AH368" s="668"/>
      <c r="AI368" s="668"/>
    </row>
    <row r="369" spans="4:35">
      <c r="D369" s="425" t="s">
        <v>76</v>
      </c>
      <c r="E369" s="425" t="s">
        <v>67</v>
      </c>
      <c r="F369" s="425" t="s">
        <v>240</v>
      </c>
      <c r="G369" s="425" t="s">
        <v>182</v>
      </c>
      <c r="H369" s="425" t="s">
        <v>81</v>
      </c>
      <c r="I369" s="425" t="s">
        <v>2475</v>
      </c>
      <c r="J369" s="425" t="s">
        <v>6</v>
      </c>
      <c r="K369" s="425" t="s">
        <v>264</v>
      </c>
      <c r="L369" s="427" t="s">
        <v>268</v>
      </c>
      <c r="M369" s="1294" t="s">
        <v>2675</v>
      </c>
      <c r="N369" s="427" t="s">
        <v>269</v>
      </c>
      <c r="O369" s="426" t="s">
        <v>2675</v>
      </c>
      <c r="S369" s="425" t="s">
        <v>353</v>
      </c>
      <c r="T369" s="425" t="s">
        <v>316</v>
      </c>
      <c r="U369" s="425" t="s">
        <v>803</v>
      </c>
      <c r="AC369" s="425" t="s">
        <v>3</v>
      </c>
      <c r="AE369" s="668"/>
      <c r="AF369" s="668"/>
      <c r="AG369" s="668"/>
      <c r="AH369" s="668"/>
      <c r="AI369" s="668"/>
    </row>
    <row r="370" spans="4:35">
      <c r="D370" s="425" t="s">
        <v>76</v>
      </c>
      <c r="E370" s="425" t="s">
        <v>67</v>
      </c>
      <c r="F370" s="425" t="s">
        <v>240</v>
      </c>
      <c r="G370" s="425" t="s">
        <v>182</v>
      </c>
      <c r="H370" s="425" t="s">
        <v>81</v>
      </c>
      <c r="I370" s="425" t="s">
        <v>2475</v>
      </c>
      <c r="J370" s="425" t="s">
        <v>6</v>
      </c>
      <c r="K370" s="425" t="s">
        <v>264</v>
      </c>
      <c r="L370" s="427" t="s">
        <v>268</v>
      </c>
      <c r="M370" s="427" t="s">
        <v>99</v>
      </c>
      <c r="N370" s="427" t="s">
        <v>269</v>
      </c>
      <c r="O370" s="425" t="s">
        <v>2872</v>
      </c>
      <c r="S370" s="425" t="s">
        <v>354</v>
      </c>
      <c r="T370" s="425" t="s">
        <v>355</v>
      </c>
      <c r="U370" s="425" t="s">
        <v>803</v>
      </c>
      <c r="AC370" s="425" t="s">
        <v>3</v>
      </c>
      <c r="AE370" s="668"/>
      <c r="AF370" s="668"/>
      <c r="AG370" s="668"/>
      <c r="AH370" s="668"/>
      <c r="AI370" s="668"/>
    </row>
    <row r="371" spans="4:35">
      <c r="D371" s="425" t="s">
        <v>76</v>
      </c>
      <c r="E371" s="425" t="s">
        <v>67</v>
      </c>
      <c r="F371" s="425" t="s">
        <v>240</v>
      </c>
      <c r="G371" s="425" t="s">
        <v>182</v>
      </c>
      <c r="H371" s="425" t="s">
        <v>81</v>
      </c>
      <c r="I371" s="425" t="s">
        <v>2475</v>
      </c>
      <c r="J371" s="425" t="s">
        <v>6</v>
      </c>
      <c r="K371" s="425" t="s">
        <v>264</v>
      </c>
      <c r="L371" s="427" t="s">
        <v>268</v>
      </c>
      <c r="M371" s="427" t="s">
        <v>99</v>
      </c>
      <c r="N371" s="427" t="s">
        <v>269</v>
      </c>
      <c r="O371" s="425" t="s">
        <v>2872</v>
      </c>
      <c r="S371" s="425" t="s">
        <v>356</v>
      </c>
      <c r="T371" s="425" t="s">
        <v>357</v>
      </c>
      <c r="U371" s="425" t="s">
        <v>803</v>
      </c>
      <c r="AC371" s="425" t="s">
        <v>3</v>
      </c>
      <c r="AE371" s="668"/>
      <c r="AF371" s="668"/>
      <c r="AG371" s="668"/>
      <c r="AH371" s="668"/>
      <c r="AI371" s="668"/>
    </row>
    <row r="372" spans="4:35">
      <c r="D372" s="425" t="s">
        <v>76</v>
      </c>
      <c r="E372" s="425" t="s">
        <v>67</v>
      </c>
      <c r="F372" s="425" t="s">
        <v>240</v>
      </c>
      <c r="G372" s="425" t="s">
        <v>182</v>
      </c>
      <c r="H372" s="425" t="s">
        <v>81</v>
      </c>
      <c r="I372" s="425" t="s">
        <v>2475</v>
      </c>
      <c r="J372" s="425" t="s">
        <v>6</v>
      </c>
      <c r="K372" s="425" t="s">
        <v>264</v>
      </c>
      <c r="L372" s="427" t="s">
        <v>268</v>
      </c>
      <c r="M372" s="1294" t="s">
        <v>2675</v>
      </c>
      <c r="N372" s="427" t="s">
        <v>269</v>
      </c>
      <c r="O372" s="426" t="s">
        <v>2675</v>
      </c>
      <c r="S372" s="425" t="s">
        <v>358</v>
      </c>
      <c r="T372" s="425" t="s">
        <v>359</v>
      </c>
      <c r="U372" s="425" t="s">
        <v>803</v>
      </c>
      <c r="AC372" s="425" t="s">
        <v>3</v>
      </c>
      <c r="AE372" s="668"/>
      <c r="AF372" s="668"/>
      <c r="AG372" s="668"/>
      <c r="AH372" s="668"/>
      <c r="AI372" s="668"/>
    </row>
    <row r="373" spans="4:35">
      <c r="D373" s="425" t="s">
        <v>76</v>
      </c>
      <c r="E373" s="425" t="s">
        <v>67</v>
      </c>
      <c r="F373" s="425" t="s">
        <v>240</v>
      </c>
      <c r="G373" s="425" t="s">
        <v>182</v>
      </c>
      <c r="H373" s="425" t="s">
        <v>81</v>
      </c>
      <c r="I373" s="425" t="s">
        <v>2475</v>
      </c>
      <c r="J373" s="425" t="s">
        <v>6</v>
      </c>
      <c r="K373" s="425" t="s">
        <v>264</v>
      </c>
      <c r="L373" s="427" t="s">
        <v>268</v>
      </c>
      <c r="M373" s="1294" t="s">
        <v>2675</v>
      </c>
      <c r="N373" s="427" t="s">
        <v>269</v>
      </c>
      <c r="O373" s="426" t="s">
        <v>2675</v>
      </c>
      <c r="S373" s="425" t="s">
        <v>360</v>
      </c>
      <c r="T373" s="425" t="s">
        <v>361</v>
      </c>
      <c r="U373" s="425" t="s">
        <v>803</v>
      </c>
      <c r="AC373" s="425" t="s">
        <v>3</v>
      </c>
      <c r="AE373" s="668"/>
      <c r="AF373" s="668"/>
      <c r="AG373" s="668"/>
      <c r="AH373" s="668"/>
      <c r="AI373" s="668"/>
    </row>
    <row r="374" spans="4:35">
      <c r="D374" s="425" t="s">
        <v>76</v>
      </c>
      <c r="E374" s="425" t="s">
        <v>67</v>
      </c>
      <c r="F374" s="425" t="s">
        <v>240</v>
      </c>
      <c r="G374" s="425" t="s">
        <v>182</v>
      </c>
      <c r="H374" s="425" t="s">
        <v>81</v>
      </c>
      <c r="I374" s="425" t="s">
        <v>2475</v>
      </c>
      <c r="J374" s="425" t="s">
        <v>6</v>
      </c>
      <c r="K374" s="425" t="s">
        <v>264</v>
      </c>
      <c r="L374" s="427" t="s">
        <v>268</v>
      </c>
      <c r="M374" s="1294" t="s">
        <v>2675</v>
      </c>
      <c r="N374" s="427" t="s">
        <v>270</v>
      </c>
      <c r="O374" s="426" t="s">
        <v>2675</v>
      </c>
      <c r="S374" s="425" t="s">
        <v>362</v>
      </c>
      <c r="T374" s="425" t="s">
        <v>316</v>
      </c>
      <c r="U374" s="425" t="s">
        <v>804</v>
      </c>
      <c r="AC374" s="425" t="s">
        <v>3</v>
      </c>
      <c r="AE374" s="668"/>
      <c r="AF374" s="668"/>
      <c r="AG374" s="668"/>
      <c r="AH374" s="668"/>
      <c r="AI374" s="668"/>
    </row>
    <row r="375" spans="4:35">
      <c r="D375" s="425" t="s">
        <v>76</v>
      </c>
      <c r="E375" s="425" t="s">
        <v>67</v>
      </c>
      <c r="F375" s="425" t="s">
        <v>240</v>
      </c>
      <c r="G375" s="425" t="s">
        <v>182</v>
      </c>
      <c r="H375" s="425" t="s">
        <v>81</v>
      </c>
      <c r="I375" s="425" t="s">
        <v>2475</v>
      </c>
      <c r="J375" s="425" t="s">
        <v>6</v>
      </c>
      <c r="K375" s="425" t="s">
        <v>264</v>
      </c>
      <c r="L375" s="427" t="s">
        <v>268</v>
      </c>
      <c r="M375" s="1294" t="s">
        <v>2675</v>
      </c>
      <c r="N375" s="427" t="s">
        <v>270</v>
      </c>
      <c r="O375" s="426" t="s">
        <v>2675</v>
      </c>
      <c r="S375" s="425" t="s">
        <v>363</v>
      </c>
      <c r="T375" s="425" t="s">
        <v>330</v>
      </c>
      <c r="U375" s="425" t="s">
        <v>804</v>
      </c>
      <c r="AC375" s="425" t="s">
        <v>3</v>
      </c>
      <c r="AE375" s="668"/>
      <c r="AF375" s="668"/>
      <c r="AG375" s="668"/>
      <c r="AH375" s="668"/>
      <c r="AI375" s="668"/>
    </row>
    <row r="376" spans="4:35">
      <c r="D376" s="425" t="s">
        <v>76</v>
      </c>
      <c r="E376" s="425" t="s">
        <v>67</v>
      </c>
      <c r="F376" s="425" t="s">
        <v>240</v>
      </c>
      <c r="G376" s="425" t="s">
        <v>182</v>
      </c>
      <c r="H376" s="425" t="s">
        <v>81</v>
      </c>
      <c r="I376" s="425" t="s">
        <v>2475</v>
      </c>
      <c r="J376" s="425" t="s">
        <v>6</v>
      </c>
      <c r="K376" s="425" t="s">
        <v>264</v>
      </c>
      <c r="L376" s="427" t="s">
        <v>268</v>
      </c>
      <c r="M376" s="1294" t="s">
        <v>2675</v>
      </c>
      <c r="N376" s="427" t="s">
        <v>270</v>
      </c>
      <c r="O376" s="426" t="s">
        <v>2675</v>
      </c>
      <c r="S376" s="425" t="s">
        <v>364</v>
      </c>
      <c r="T376" s="425" t="s">
        <v>332</v>
      </c>
      <c r="U376" s="425" t="s">
        <v>804</v>
      </c>
      <c r="AC376" s="425" t="s">
        <v>3</v>
      </c>
      <c r="AE376" s="668"/>
      <c r="AF376" s="668"/>
      <c r="AG376" s="668"/>
      <c r="AH376" s="668"/>
      <c r="AI376" s="668"/>
    </row>
    <row r="377" spans="4:35">
      <c r="D377" s="425" t="s">
        <v>76</v>
      </c>
      <c r="E377" s="425" t="s">
        <v>67</v>
      </c>
      <c r="F377" s="425" t="s">
        <v>240</v>
      </c>
      <c r="G377" s="425" t="s">
        <v>182</v>
      </c>
      <c r="H377" s="425" t="s">
        <v>81</v>
      </c>
      <c r="I377" s="425" t="s">
        <v>2475</v>
      </c>
      <c r="J377" s="425" t="s">
        <v>6</v>
      </c>
      <c r="K377" s="425" t="s">
        <v>264</v>
      </c>
      <c r="L377" s="427" t="s">
        <v>268</v>
      </c>
      <c r="M377" s="1294" t="s">
        <v>2675</v>
      </c>
      <c r="N377" s="427" t="s">
        <v>270</v>
      </c>
      <c r="O377" s="426" t="s">
        <v>2675</v>
      </c>
      <c r="S377" s="425" t="s">
        <v>365</v>
      </c>
      <c r="T377" s="425" t="s">
        <v>330</v>
      </c>
      <c r="U377" s="425" t="s">
        <v>804</v>
      </c>
      <c r="AC377" s="425" t="s">
        <v>3</v>
      </c>
      <c r="AE377" s="668"/>
      <c r="AF377" s="668"/>
      <c r="AG377" s="668"/>
      <c r="AH377" s="668"/>
      <c r="AI377" s="668"/>
    </row>
    <row r="378" spans="4:35">
      <c r="D378" s="425" t="s">
        <v>76</v>
      </c>
      <c r="E378" s="425" t="s">
        <v>67</v>
      </c>
      <c r="F378" s="425" t="s">
        <v>240</v>
      </c>
      <c r="G378" s="425" t="s">
        <v>182</v>
      </c>
      <c r="H378" s="425" t="s">
        <v>81</v>
      </c>
      <c r="I378" s="425" t="s">
        <v>2475</v>
      </c>
      <c r="J378" s="425" t="s">
        <v>6</v>
      </c>
      <c r="K378" s="425" t="s">
        <v>264</v>
      </c>
      <c r="L378" s="427" t="s">
        <v>268</v>
      </c>
      <c r="M378" s="1294" t="s">
        <v>2675</v>
      </c>
      <c r="N378" s="427" t="s">
        <v>270</v>
      </c>
      <c r="O378" s="426" t="s">
        <v>2675</v>
      </c>
      <c r="S378" s="425" t="s">
        <v>366</v>
      </c>
      <c r="T378" s="425" t="s">
        <v>316</v>
      </c>
      <c r="U378" s="425" t="s">
        <v>804</v>
      </c>
      <c r="AC378" s="425" t="s">
        <v>3</v>
      </c>
      <c r="AE378" s="668"/>
      <c r="AF378" s="668"/>
      <c r="AG378" s="668"/>
      <c r="AH378" s="668"/>
      <c r="AI378" s="668"/>
    </row>
    <row r="379" spans="4:35">
      <c r="D379" s="425" t="s">
        <v>76</v>
      </c>
      <c r="E379" s="425" t="s">
        <v>67</v>
      </c>
      <c r="F379" s="425" t="s">
        <v>240</v>
      </c>
      <c r="G379" s="425" t="s">
        <v>182</v>
      </c>
      <c r="H379" s="425" t="s">
        <v>81</v>
      </c>
      <c r="I379" s="425" t="s">
        <v>2475</v>
      </c>
      <c r="J379" s="425" t="s">
        <v>6</v>
      </c>
      <c r="K379" s="425" t="s">
        <v>264</v>
      </c>
      <c r="L379" s="427" t="s">
        <v>268</v>
      </c>
      <c r="M379" s="1294" t="s">
        <v>2675</v>
      </c>
      <c r="N379" s="427" t="s">
        <v>270</v>
      </c>
      <c r="O379" s="426" t="s">
        <v>2675</v>
      </c>
      <c r="S379" s="425" t="s">
        <v>367</v>
      </c>
      <c r="T379" s="425" t="s">
        <v>368</v>
      </c>
      <c r="U379" s="425" t="s">
        <v>804</v>
      </c>
      <c r="AC379" s="425" t="s">
        <v>3</v>
      </c>
      <c r="AE379" s="668"/>
      <c r="AF379" s="668"/>
      <c r="AG379" s="668"/>
      <c r="AH379" s="668"/>
      <c r="AI379" s="668"/>
    </row>
    <row r="380" spans="4:35">
      <c r="D380" s="425" t="s">
        <v>76</v>
      </c>
      <c r="E380" s="425" t="s">
        <v>67</v>
      </c>
      <c r="F380" s="425" t="s">
        <v>240</v>
      </c>
      <c r="G380" s="425" t="s">
        <v>182</v>
      </c>
      <c r="H380" s="425" t="s">
        <v>81</v>
      </c>
      <c r="I380" s="425" t="s">
        <v>2475</v>
      </c>
      <c r="J380" s="425" t="s">
        <v>6</v>
      </c>
      <c r="K380" s="425" t="s">
        <v>264</v>
      </c>
      <c r="L380" s="427" t="s">
        <v>268</v>
      </c>
      <c r="M380" s="427" t="s">
        <v>99</v>
      </c>
      <c r="N380" s="427" t="s">
        <v>270</v>
      </c>
      <c r="O380" s="425" t="s">
        <v>2872</v>
      </c>
      <c r="S380" s="425" t="s">
        <v>369</v>
      </c>
      <c r="T380" s="425" t="s">
        <v>370</v>
      </c>
      <c r="U380" s="425" t="s">
        <v>804</v>
      </c>
      <c r="AC380" s="425" t="s">
        <v>3</v>
      </c>
      <c r="AE380" s="668"/>
      <c r="AF380" s="668"/>
      <c r="AG380" s="668"/>
      <c r="AH380" s="668"/>
      <c r="AI380" s="668"/>
    </row>
    <row r="381" spans="4:35">
      <c r="D381" s="425" t="s">
        <v>76</v>
      </c>
      <c r="E381" s="425" t="s">
        <v>67</v>
      </c>
      <c r="F381" s="425" t="s">
        <v>240</v>
      </c>
      <c r="G381" s="425" t="s">
        <v>182</v>
      </c>
      <c r="H381" s="425" t="s">
        <v>81</v>
      </c>
      <c r="I381" s="425" t="s">
        <v>2475</v>
      </c>
      <c r="J381" s="425" t="s">
        <v>6</v>
      </c>
      <c r="K381" s="425" t="s">
        <v>264</v>
      </c>
      <c r="L381" s="427" t="s">
        <v>268</v>
      </c>
      <c r="M381" s="1294" t="s">
        <v>2675</v>
      </c>
      <c r="N381" s="427" t="s">
        <v>270</v>
      </c>
      <c r="O381" s="426" t="s">
        <v>2675</v>
      </c>
      <c r="S381" s="425" t="s">
        <v>371</v>
      </c>
      <c r="T381" s="425" t="s">
        <v>372</v>
      </c>
      <c r="U381" s="425" t="s">
        <v>804</v>
      </c>
      <c r="AC381" s="425" t="s">
        <v>3</v>
      </c>
      <c r="AE381" s="668"/>
      <c r="AF381" s="668"/>
      <c r="AG381" s="668"/>
      <c r="AH381" s="668"/>
      <c r="AI381" s="668"/>
    </row>
    <row r="382" spans="4:35">
      <c r="D382" s="425" t="s">
        <v>76</v>
      </c>
      <c r="E382" s="425" t="s">
        <v>67</v>
      </c>
      <c r="F382" s="425" t="s">
        <v>240</v>
      </c>
      <c r="G382" s="425" t="s">
        <v>182</v>
      </c>
      <c r="H382" s="425" t="s">
        <v>81</v>
      </c>
      <c r="I382" s="425" t="s">
        <v>2475</v>
      </c>
      <c r="J382" s="425" t="s">
        <v>6</v>
      </c>
      <c r="K382" s="425" t="s">
        <v>264</v>
      </c>
      <c r="L382" s="427" t="s">
        <v>268</v>
      </c>
      <c r="M382" s="1294" t="s">
        <v>2675</v>
      </c>
      <c r="N382" s="427" t="s">
        <v>270</v>
      </c>
      <c r="O382" s="426" t="s">
        <v>2675</v>
      </c>
      <c r="S382" s="425" t="s">
        <v>373</v>
      </c>
      <c r="T382" s="425" t="s">
        <v>316</v>
      </c>
      <c r="U382" s="425" t="s">
        <v>800</v>
      </c>
      <c r="AC382" s="425" t="s">
        <v>3</v>
      </c>
      <c r="AE382" s="668"/>
      <c r="AF382" s="668"/>
      <c r="AG382" s="668"/>
      <c r="AH382" s="668"/>
      <c r="AI382" s="668"/>
    </row>
    <row r="383" spans="4:35">
      <c r="D383" s="425" t="s">
        <v>76</v>
      </c>
      <c r="E383" s="425" t="s">
        <v>67</v>
      </c>
      <c r="F383" s="425" t="s">
        <v>240</v>
      </c>
      <c r="G383" s="425" t="s">
        <v>182</v>
      </c>
      <c r="H383" s="425" t="s">
        <v>81</v>
      </c>
      <c r="I383" s="425" t="s">
        <v>2475</v>
      </c>
      <c r="J383" s="425" t="s">
        <v>6</v>
      </c>
      <c r="K383" s="425" t="s">
        <v>264</v>
      </c>
      <c r="L383" s="427" t="s">
        <v>268</v>
      </c>
      <c r="M383" s="1294" t="s">
        <v>2675</v>
      </c>
      <c r="N383" s="427" t="s">
        <v>270</v>
      </c>
      <c r="O383" s="426" t="s">
        <v>2675</v>
      </c>
      <c r="S383" s="425" t="s">
        <v>374</v>
      </c>
      <c r="T383" s="425" t="s">
        <v>330</v>
      </c>
      <c r="U383" s="425" t="s">
        <v>800</v>
      </c>
      <c r="AC383" s="425" t="s">
        <v>3</v>
      </c>
      <c r="AE383" s="668"/>
      <c r="AF383" s="668"/>
      <c r="AG383" s="668"/>
      <c r="AH383" s="668"/>
      <c r="AI383" s="668"/>
    </row>
    <row r="384" spans="4:35">
      <c r="D384" s="425" t="s">
        <v>76</v>
      </c>
      <c r="E384" s="425" t="s">
        <v>67</v>
      </c>
      <c r="F384" s="425" t="s">
        <v>240</v>
      </c>
      <c r="G384" s="425" t="s">
        <v>182</v>
      </c>
      <c r="H384" s="425" t="s">
        <v>81</v>
      </c>
      <c r="I384" s="425" t="s">
        <v>2475</v>
      </c>
      <c r="J384" s="425" t="s">
        <v>6</v>
      </c>
      <c r="K384" s="425" t="s">
        <v>264</v>
      </c>
      <c r="L384" s="427" t="s">
        <v>268</v>
      </c>
      <c r="M384" s="1294" t="s">
        <v>2675</v>
      </c>
      <c r="N384" s="427" t="s">
        <v>270</v>
      </c>
      <c r="O384" s="426" t="s">
        <v>2675</v>
      </c>
      <c r="S384" s="425" t="s">
        <v>375</v>
      </c>
      <c r="T384" s="425" t="s">
        <v>332</v>
      </c>
      <c r="U384" s="425" t="s">
        <v>800</v>
      </c>
      <c r="AC384" s="425" t="s">
        <v>3</v>
      </c>
      <c r="AE384" s="668"/>
      <c r="AF384" s="668"/>
      <c r="AG384" s="668"/>
      <c r="AH384" s="668"/>
      <c r="AI384" s="668"/>
    </row>
    <row r="385" spans="4:35">
      <c r="D385" s="425" t="s">
        <v>76</v>
      </c>
      <c r="E385" s="425" t="s">
        <v>67</v>
      </c>
      <c r="F385" s="425" t="s">
        <v>240</v>
      </c>
      <c r="G385" s="425" t="s">
        <v>182</v>
      </c>
      <c r="H385" s="425" t="s">
        <v>81</v>
      </c>
      <c r="I385" s="425" t="s">
        <v>2475</v>
      </c>
      <c r="J385" s="425" t="s">
        <v>6</v>
      </c>
      <c r="K385" s="425" t="s">
        <v>264</v>
      </c>
      <c r="L385" s="427" t="s">
        <v>268</v>
      </c>
      <c r="M385" s="1294" t="s">
        <v>2675</v>
      </c>
      <c r="N385" s="427" t="s">
        <v>270</v>
      </c>
      <c r="O385" s="426" t="s">
        <v>2675</v>
      </c>
      <c r="S385" s="425" t="s">
        <v>376</v>
      </c>
      <c r="T385" s="425" t="s">
        <v>330</v>
      </c>
      <c r="U385" s="425" t="s">
        <v>800</v>
      </c>
      <c r="AC385" s="425" t="s">
        <v>3</v>
      </c>
      <c r="AE385" s="668"/>
      <c r="AF385" s="668"/>
      <c r="AG385" s="668"/>
      <c r="AH385" s="668"/>
      <c r="AI385" s="668"/>
    </row>
    <row r="386" spans="4:35">
      <c r="D386" s="425" t="s">
        <v>76</v>
      </c>
      <c r="E386" s="425" t="s">
        <v>67</v>
      </c>
      <c r="F386" s="425" t="s">
        <v>240</v>
      </c>
      <c r="G386" s="425" t="s">
        <v>182</v>
      </c>
      <c r="H386" s="425" t="s">
        <v>81</v>
      </c>
      <c r="I386" s="425" t="s">
        <v>2475</v>
      </c>
      <c r="J386" s="425" t="s">
        <v>6</v>
      </c>
      <c r="K386" s="425" t="s">
        <v>264</v>
      </c>
      <c r="L386" s="427" t="s">
        <v>268</v>
      </c>
      <c r="M386" s="1294" t="s">
        <v>2675</v>
      </c>
      <c r="N386" s="427" t="s">
        <v>270</v>
      </c>
      <c r="O386" s="426" t="s">
        <v>2675</v>
      </c>
      <c r="S386" s="425" t="s">
        <v>377</v>
      </c>
      <c r="T386" s="425" t="s">
        <v>316</v>
      </c>
      <c r="U386" s="425" t="s">
        <v>800</v>
      </c>
      <c r="AC386" s="425" t="s">
        <v>3</v>
      </c>
      <c r="AE386" s="668"/>
      <c r="AF386" s="668"/>
      <c r="AG386" s="668"/>
      <c r="AH386" s="668"/>
      <c r="AI386" s="668"/>
    </row>
    <row r="387" spans="4:35">
      <c r="D387" s="425" t="s">
        <v>76</v>
      </c>
      <c r="E387" s="425" t="s">
        <v>67</v>
      </c>
      <c r="F387" s="425" t="s">
        <v>240</v>
      </c>
      <c r="G387" s="425" t="s">
        <v>182</v>
      </c>
      <c r="H387" s="425" t="s">
        <v>81</v>
      </c>
      <c r="I387" s="425" t="s">
        <v>2475</v>
      </c>
      <c r="J387" s="425" t="s">
        <v>6</v>
      </c>
      <c r="K387" s="425" t="s">
        <v>264</v>
      </c>
      <c r="L387" s="427" t="s">
        <v>268</v>
      </c>
      <c r="M387" s="1294" t="s">
        <v>2675</v>
      </c>
      <c r="N387" s="427" t="s">
        <v>270</v>
      </c>
      <c r="O387" s="426" t="s">
        <v>2675</v>
      </c>
      <c r="S387" s="425" t="s">
        <v>378</v>
      </c>
      <c r="T387" s="425" t="s">
        <v>379</v>
      </c>
      <c r="U387" s="425" t="s">
        <v>800</v>
      </c>
      <c r="AC387" s="425" t="s">
        <v>3</v>
      </c>
      <c r="AE387" s="668"/>
      <c r="AF387" s="668"/>
      <c r="AG387" s="668"/>
      <c r="AH387" s="668"/>
      <c r="AI387" s="668"/>
    </row>
    <row r="388" spans="4:35">
      <c r="D388" s="425" t="s">
        <v>76</v>
      </c>
      <c r="E388" s="425" t="s">
        <v>67</v>
      </c>
      <c r="F388" s="425" t="s">
        <v>240</v>
      </c>
      <c r="G388" s="425" t="s">
        <v>182</v>
      </c>
      <c r="H388" s="425" t="s">
        <v>81</v>
      </c>
      <c r="I388" s="425" t="s">
        <v>2475</v>
      </c>
      <c r="J388" s="425" t="s">
        <v>6</v>
      </c>
      <c r="K388" s="425" t="s">
        <v>264</v>
      </c>
      <c r="L388" s="427" t="s">
        <v>268</v>
      </c>
      <c r="M388" s="1294" t="s">
        <v>2675</v>
      </c>
      <c r="N388" s="427" t="s">
        <v>270</v>
      </c>
      <c r="O388" s="426" t="s">
        <v>2675</v>
      </c>
      <c r="S388" s="425" t="s">
        <v>380</v>
      </c>
      <c r="T388" s="425" t="s">
        <v>381</v>
      </c>
      <c r="U388" s="425" t="s">
        <v>800</v>
      </c>
      <c r="AC388" s="425" t="s">
        <v>3</v>
      </c>
      <c r="AE388" s="668"/>
      <c r="AF388" s="668"/>
      <c r="AG388" s="668"/>
      <c r="AH388" s="668"/>
      <c r="AI388" s="668"/>
    </row>
    <row r="389" spans="4:35">
      <c r="D389" s="425" t="s">
        <v>76</v>
      </c>
      <c r="E389" s="425" t="s">
        <v>67</v>
      </c>
      <c r="F389" s="425" t="s">
        <v>240</v>
      </c>
      <c r="G389" s="425" t="s">
        <v>182</v>
      </c>
      <c r="H389" s="425" t="s">
        <v>81</v>
      </c>
      <c r="I389" s="425" t="s">
        <v>2475</v>
      </c>
      <c r="J389" s="425" t="s">
        <v>6</v>
      </c>
      <c r="K389" s="425" t="s">
        <v>264</v>
      </c>
      <c r="L389" s="427" t="s">
        <v>268</v>
      </c>
      <c r="M389" s="1294" t="s">
        <v>2675</v>
      </c>
      <c r="N389" s="427" t="s">
        <v>270</v>
      </c>
      <c r="O389" s="426" t="s">
        <v>2675</v>
      </c>
      <c r="S389" s="425" t="s">
        <v>382</v>
      </c>
      <c r="T389" s="425" t="s">
        <v>316</v>
      </c>
      <c r="U389" s="425" t="s">
        <v>805</v>
      </c>
      <c r="AC389" s="425" t="s">
        <v>3</v>
      </c>
      <c r="AE389" s="668"/>
      <c r="AF389" s="668"/>
      <c r="AG389" s="668"/>
      <c r="AH389" s="668"/>
      <c r="AI389" s="668"/>
    </row>
    <row r="390" spans="4:35">
      <c r="D390" s="425" t="s">
        <v>76</v>
      </c>
      <c r="E390" s="425" t="s">
        <v>67</v>
      </c>
      <c r="F390" s="425" t="s">
        <v>240</v>
      </c>
      <c r="G390" s="425" t="s">
        <v>182</v>
      </c>
      <c r="H390" s="425" t="s">
        <v>81</v>
      </c>
      <c r="I390" s="425" t="s">
        <v>2475</v>
      </c>
      <c r="J390" s="425" t="s">
        <v>6</v>
      </c>
      <c r="K390" s="425" t="s">
        <v>264</v>
      </c>
      <c r="L390" s="427" t="s">
        <v>268</v>
      </c>
      <c r="M390" s="427" t="s">
        <v>99</v>
      </c>
      <c r="N390" s="427" t="s">
        <v>270</v>
      </c>
      <c r="O390" s="425" t="s">
        <v>2872</v>
      </c>
      <c r="S390" s="425" t="s">
        <v>383</v>
      </c>
      <c r="T390" s="425" t="s">
        <v>384</v>
      </c>
      <c r="U390" s="425" t="s">
        <v>805</v>
      </c>
      <c r="AC390" s="425" t="s">
        <v>3</v>
      </c>
      <c r="AE390" s="668"/>
      <c r="AF390" s="668"/>
      <c r="AG390" s="668"/>
      <c r="AH390" s="668"/>
      <c r="AI390" s="668"/>
    </row>
    <row r="391" spans="4:35">
      <c r="D391" s="425" t="s">
        <v>76</v>
      </c>
      <c r="E391" s="425" t="s">
        <v>67</v>
      </c>
      <c r="F391" s="425" t="s">
        <v>240</v>
      </c>
      <c r="G391" s="425" t="s">
        <v>182</v>
      </c>
      <c r="H391" s="425" t="s">
        <v>81</v>
      </c>
      <c r="I391" s="425" t="s">
        <v>2475</v>
      </c>
      <c r="J391" s="425" t="s">
        <v>6</v>
      </c>
      <c r="K391" s="425" t="s">
        <v>264</v>
      </c>
      <c r="L391" s="427" t="s">
        <v>268</v>
      </c>
      <c r="M391" s="427" t="s">
        <v>99</v>
      </c>
      <c r="N391" s="427" t="s">
        <v>270</v>
      </c>
      <c r="O391" s="425" t="s">
        <v>2872</v>
      </c>
      <c r="S391" s="425" t="s">
        <v>385</v>
      </c>
      <c r="T391" s="425" t="s">
        <v>386</v>
      </c>
      <c r="U391" s="425" t="s">
        <v>805</v>
      </c>
      <c r="AC391" s="425" t="s">
        <v>3</v>
      </c>
      <c r="AE391" s="668"/>
      <c r="AF391" s="668"/>
      <c r="AG391" s="668"/>
      <c r="AH391" s="668"/>
      <c r="AI391" s="668"/>
    </row>
    <row r="392" spans="4:35">
      <c r="D392" s="425" t="s">
        <v>76</v>
      </c>
      <c r="E392" s="425" t="s">
        <v>67</v>
      </c>
      <c r="F392" s="425" t="s">
        <v>240</v>
      </c>
      <c r="G392" s="425" t="s">
        <v>182</v>
      </c>
      <c r="H392" s="425" t="s">
        <v>81</v>
      </c>
      <c r="I392" s="425" t="s">
        <v>2475</v>
      </c>
      <c r="J392" s="425" t="s">
        <v>6</v>
      </c>
      <c r="K392" s="425" t="s">
        <v>264</v>
      </c>
      <c r="L392" s="427" t="s">
        <v>268</v>
      </c>
      <c r="M392" s="1294" t="s">
        <v>2675</v>
      </c>
      <c r="N392" s="427" t="s">
        <v>270</v>
      </c>
      <c r="O392" s="426" t="s">
        <v>2675</v>
      </c>
      <c r="S392" s="425" t="s">
        <v>387</v>
      </c>
      <c r="T392" s="425" t="s">
        <v>330</v>
      </c>
      <c r="U392" s="425" t="s">
        <v>805</v>
      </c>
      <c r="AC392" s="425" t="s">
        <v>3</v>
      </c>
      <c r="AE392" s="668"/>
      <c r="AF392" s="668"/>
      <c r="AG392" s="668"/>
      <c r="AH392" s="668"/>
      <c r="AI392" s="668"/>
    </row>
    <row r="393" spans="4:35">
      <c r="D393" s="425" t="s">
        <v>76</v>
      </c>
      <c r="E393" s="425" t="s">
        <v>67</v>
      </c>
      <c r="F393" s="425" t="s">
        <v>240</v>
      </c>
      <c r="G393" s="425" t="s">
        <v>182</v>
      </c>
      <c r="H393" s="425" t="s">
        <v>81</v>
      </c>
      <c r="I393" s="425" t="s">
        <v>2475</v>
      </c>
      <c r="J393" s="425" t="s">
        <v>6</v>
      </c>
      <c r="K393" s="425" t="s">
        <v>264</v>
      </c>
      <c r="L393" s="427" t="s">
        <v>268</v>
      </c>
      <c r="M393" s="1294" t="s">
        <v>2675</v>
      </c>
      <c r="N393" s="427" t="s">
        <v>270</v>
      </c>
      <c r="O393" s="426" t="s">
        <v>2675</v>
      </c>
      <c r="S393" s="425" t="s">
        <v>388</v>
      </c>
      <c r="T393" s="425" t="s">
        <v>389</v>
      </c>
      <c r="U393" s="425" t="s">
        <v>805</v>
      </c>
      <c r="AC393" s="425" t="s">
        <v>3</v>
      </c>
      <c r="AE393" s="668"/>
      <c r="AF393" s="668"/>
      <c r="AG393" s="668"/>
      <c r="AH393" s="668"/>
      <c r="AI393" s="668"/>
    </row>
    <row r="394" spans="4:35">
      <c r="D394" s="425" t="s">
        <v>76</v>
      </c>
      <c r="E394" s="425" t="s">
        <v>67</v>
      </c>
      <c r="F394" s="425" t="s">
        <v>240</v>
      </c>
      <c r="G394" s="425" t="s">
        <v>182</v>
      </c>
      <c r="H394" s="425" t="s">
        <v>81</v>
      </c>
      <c r="I394" s="425" t="s">
        <v>2475</v>
      </c>
      <c r="J394" s="425" t="s">
        <v>6</v>
      </c>
      <c r="K394" s="425" t="s">
        <v>264</v>
      </c>
      <c r="L394" s="427" t="s">
        <v>268</v>
      </c>
      <c r="M394" s="1294" t="s">
        <v>2675</v>
      </c>
      <c r="N394" s="427" t="s">
        <v>271</v>
      </c>
      <c r="O394" s="426" t="s">
        <v>2675</v>
      </c>
      <c r="S394" s="425" t="s">
        <v>390</v>
      </c>
      <c r="T394" s="425" t="s">
        <v>316</v>
      </c>
      <c r="U394" s="425" t="s">
        <v>806</v>
      </c>
      <c r="AC394" s="425" t="s">
        <v>3</v>
      </c>
      <c r="AE394" s="668"/>
      <c r="AF394" s="668"/>
      <c r="AG394" s="668"/>
      <c r="AH394" s="668"/>
      <c r="AI394" s="668"/>
    </row>
    <row r="395" spans="4:35">
      <c r="D395" s="425" t="s">
        <v>76</v>
      </c>
      <c r="E395" s="425" t="s">
        <v>67</v>
      </c>
      <c r="F395" s="425" t="s">
        <v>240</v>
      </c>
      <c r="G395" s="425" t="s">
        <v>182</v>
      </c>
      <c r="H395" s="425" t="s">
        <v>81</v>
      </c>
      <c r="I395" s="425" t="s">
        <v>2475</v>
      </c>
      <c r="J395" s="425" t="s">
        <v>6</v>
      </c>
      <c r="K395" s="425" t="s">
        <v>264</v>
      </c>
      <c r="L395" s="427" t="s">
        <v>268</v>
      </c>
      <c r="M395" s="1294" t="s">
        <v>2675</v>
      </c>
      <c r="N395" s="427" t="s">
        <v>271</v>
      </c>
      <c r="O395" s="426" t="s">
        <v>2675</v>
      </c>
      <c r="S395" s="425" t="s">
        <v>391</v>
      </c>
      <c r="T395" s="425" t="s">
        <v>330</v>
      </c>
      <c r="U395" s="425" t="s">
        <v>806</v>
      </c>
      <c r="AC395" s="425" t="s">
        <v>3</v>
      </c>
      <c r="AE395" s="668"/>
      <c r="AF395" s="668"/>
      <c r="AG395" s="668"/>
      <c r="AH395" s="668"/>
      <c r="AI395" s="668"/>
    </row>
    <row r="396" spans="4:35">
      <c r="D396" s="425" t="s">
        <v>76</v>
      </c>
      <c r="E396" s="425" t="s">
        <v>67</v>
      </c>
      <c r="F396" s="425" t="s">
        <v>240</v>
      </c>
      <c r="G396" s="425" t="s">
        <v>182</v>
      </c>
      <c r="H396" s="425" t="s">
        <v>81</v>
      </c>
      <c r="I396" s="425" t="s">
        <v>2475</v>
      </c>
      <c r="J396" s="425" t="s">
        <v>6</v>
      </c>
      <c r="K396" s="425" t="s">
        <v>264</v>
      </c>
      <c r="L396" s="427" t="s">
        <v>268</v>
      </c>
      <c r="M396" s="1294" t="s">
        <v>2675</v>
      </c>
      <c r="N396" s="427" t="s">
        <v>271</v>
      </c>
      <c r="O396" s="426" t="s">
        <v>2675</v>
      </c>
      <c r="S396" s="425" t="s">
        <v>392</v>
      </c>
      <c r="T396" s="425" t="s">
        <v>332</v>
      </c>
      <c r="U396" s="425" t="s">
        <v>806</v>
      </c>
      <c r="AC396" s="425" t="s">
        <v>3</v>
      </c>
      <c r="AE396" s="668"/>
      <c r="AF396" s="668"/>
      <c r="AG396" s="668"/>
      <c r="AH396" s="668"/>
      <c r="AI396" s="668"/>
    </row>
    <row r="397" spans="4:35">
      <c r="D397" s="425" t="s">
        <v>76</v>
      </c>
      <c r="E397" s="425" t="s">
        <v>67</v>
      </c>
      <c r="F397" s="425" t="s">
        <v>240</v>
      </c>
      <c r="G397" s="425" t="s">
        <v>182</v>
      </c>
      <c r="H397" s="425" t="s">
        <v>81</v>
      </c>
      <c r="I397" s="425" t="s">
        <v>2475</v>
      </c>
      <c r="J397" s="425" t="s">
        <v>6</v>
      </c>
      <c r="K397" s="425" t="s">
        <v>264</v>
      </c>
      <c r="L397" s="427" t="s">
        <v>268</v>
      </c>
      <c r="M397" s="1294" t="s">
        <v>2675</v>
      </c>
      <c r="N397" s="427" t="s">
        <v>271</v>
      </c>
      <c r="O397" s="426" t="s">
        <v>2675</v>
      </c>
      <c r="S397" s="425" t="s">
        <v>393</v>
      </c>
      <c r="T397" s="425" t="s">
        <v>330</v>
      </c>
      <c r="U397" s="425" t="s">
        <v>806</v>
      </c>
      <c r="AC397" s="425" t="s">
        <v>3</v>
      </c>
      <c r="AE397" s="668"/>
      <c r="AF397" s="668"/>
      <c r="AG397" s="668"/>
      <c r="AH397" s="668"/>
      <c r="AI397" s="668"/>
    </row>
    <row r="398" spans="4:35">
      <c r="D398" s="425" t="s">
        <v>76</v>
      </c>
      <c r="E398" s="425" t="s">
        <v>67</v>
      </c>
      <c r="F398" s="425" t="s">
        <v>240</v>
      </c>
      <c r="G398" s="425" t="s">
        <v>182</v>
      </c>
      <c r="H398" s="425" t="s">
        <v>81</v>
      </c>
      <c r="I398" s="425" t="s">
        <v>2475</v>
      </c>
      <c r="J398" s="425" t="s">
        <v>6</v>
      </c>
      <c r="K398" s="425" t="s">
        <v>264</v>
      </c>
      <c r="L398" s="427" t="s">
        <v>268</v>
      </c>
      <c r="M398" s="1294" t="s">
        <v>2675</v>
      </c>
      <c r="N398" s="427" t="s">
        <v>271</v>
      </c>
      <c r="O398" s="426" t="s">
        <v>2675</v>
      </c>
      <c r="S398" s="425" t="s">
        <v>394</v>
      </c>
      <c r="T398" s="425" t="s">
        <v>316</v>
      </c>
      <c r="U398" s="425" t="s">
        <v>806</v>
      </c>
      <c r="AC398" s="425" t="s">
        <v>3</v>
      </c>
      <c r="AE398" s="668"/>
      <c r="AF398" s="668"/>
      <c r="AG398" s="668"/>
      <c r="AH398" s="668"/>
      <c r="AI398" s="668"/>
    </row>
    <row r="399" spans="4:35">
      <c r="D399" s="425" t="s">
        <v>76</v>
      </c>
      <c r="E399" s="425" t="s">
        <v>67</v>
      </c>
      <c r="F399" s="425" t="s">
        <v>240</v>
      </c>
      <c r="G399" s="425" t="s">
        <v>182</v>
      </c>
      <c r="H399" s="425" t="s">
        <v>81</v>
      </c>
      <c r="I399" s="425" t="s">
        <v>2475</v>
      </c>
      <c r="J399" s="425" t="s">
        <v>6</v>
      </c>
      <c r="K399" s="425" t="s">
        <v>264</v>
      </c>
      <c r="L399" s="427" t="s">
        <v>268</v>
      </c>
      <c r="M399" s="1294" t="s">
        <v>2675</v>
      </c>
      <c r="N399" s="427" t="s">
        <v>271</v>
      </c>
      <c r="O399" s="426" t="s">
        <v>2675</v>
      </c>
      <c r="S399" s="425" t="s">
        <v>395</v>
      </c>
      <c r="T399" s="425" t="s">
        <v>396</v>
      </c>
      <c r="U399" s="425" t="s">
        <v>806</v>
      </c>
      <c r="AC399" s="425" t="s">
        <v>3</v>
      </c>
      <c r="AE399" s="668"/>
      <c r="AF399" s="668"/>
      <c r="AG399" s="668"/>
      <c r="AH399" s="668"/>
      <c r="AI399" s="668"/>
    </row>
    <row r="400" spans="4:35">
      <c r="D400" s="425" t="s">
        <v>76</v>
      </c>
      <c r="E400" s="425" t="s">
        <v>67</v>
      </c>
      <c r="F400" s="425" t="s">
        <v>240</v>
      </c>
      <c r="G400" s="425" t="s">
        <v>182</v>
      </c>
      <c r="H400" s="425" t="s">
        <v>81</v>
      </c>
      <c r="I400" s="425" t="s">
        <v>2475</v>
      </c>
      <c r="J400" s="425" t="s">
        <v>6</v>
      </c>
      <c r="K400" s="425" t="s">
        <v>264</v>
      </c>
      <c r="L400" s="427" t="s">
        <v>268</v>
      </c>
      <c r="M400" s="1294" t="s">
        <v>2675</v>
      </c>
      <c r="N400" s="427" t="s">
        <v>271</v>
      </c>
      <c r="O400" s="426" t="s">
        <v>2675</v>
      </c>
      <c r="S400" s="425" t="s">
        <v>397</v>
      </c>
      <c r="T400" s="425" t="s">
        <v>398</v>
      </c>
      <c r="U400" s="425" t="s">
        <v>806</v>
      </c>
      <c r="AC400" s="425" t="s">
        <v>3</v>
      </c>
      <c r="AE400" s="668"/>
      <c r="AF400" s="668"/>
      <c r="AG400" s="668"/>
      <c r="AH400" s="668"/>
      <c r="AI400" s="668"/>
    </row>
    <row r="401" spans="4:35">
      <c r="D401" s="425" t="s">
        <v>76</v>
      </c>
      <c r="E401" s="425" t="s">
        <v>67</v>
      </c>
      <c r="F401" s="425" t="s">
        <v>240</v>
      </c>
      <c r="G401" s="425" t="s">
        <v>182</v>
      </c>
      <c r="H401" s="425" t="s">
        <v>81</v>
      </c>
      <c r="I401" s="425" t="s">
        <v>2475</v>
      </c>
      <c r="J401" s="425" t="s">
        <v>6</v>
      </c>
      <c r="K401" s="425" t="s">
        <v>264</v>
      </c>
      <c r="L401" s="427" t="s">
        <v>268</v>
      </c>
      <c r="M401" s="1294" t="s">
        <v>2675</v>
      </c>
      <c r="N401" s="427" t="s">
        <v>271</v>
      </c>
      <c r="O401" s="426" t="s">
        <v>2675</v>
      </c>
      <c r="S401" s="425" t="s">
        <v>399</v>
      </c>
      <c r="T401" s="425" t="s">
        <v>400</v>
      </c>
      <c r="U401" s="425" t="s">
        <v>806</v>
      </c>
      <c r="AC401" s="425" t="s">
        <v>3</v>
      </c>
      <c r="AE401" s="668"/>
      <c r="AF401" s="668"/>
      <c r="AG401" s="668"/>
      <c r="AH401" s="668"/>
      <c r="AI401" s="668"/>
    </row>
    <row r="402" spans="4:35">
      <c r="D402" s="425" t="s">
        <v>76</v>
      </c>
      <c r="E402" s="425" t="s">
        <v>67</v>
      </c>
      <c r="F402" s="425" t="s">
        <v>240</v>
      </c>
      <c r="G402" s="425" t="s">
        <v>182</v>
      </c>
      <c r="H402" s="425" t="s">
        <v>81</v>
      </c>
      <c r="I402" s="425" t="s">
        <v>2475</v>
      </c>
      <c r="J402" s="425" t="s">
        <v>6</v>
      </c>
      <c r="K402" s="425" t="s">
        <v>264</v>
      </c>
      <c r="L402" s="427" t="s">
        <v>268</v>
      </c>
      <c r="M402" s="427" t="s">
        <v>99</v>
      </c>
      <c r="N402" s="427" t="s">
        <v>271</v>
      </c>
      <c r="O402" s="425" t="s">
        <v>794</v>
      </c>
      <c r="S402" s="425" t="s">
        <v>401</v>
      </c>
      <c r="T402" s="425" t="s">
        <v>316</v>
      </c>
      <c r="U402" s="425" t="s">
        <v>807</v>
      </c>
      <c r="AC402" s="425" t="s">
        <v>3</v>
      </c>
      <c r="AE402" s="668"/>
      <c r="AF402" s="668"/>
      <c r="AG402" s="668"/>
      <c r="AH402" s="668"/>
      <c r="AI402" s="668"/>
    </row>
    <row r="403" spans="4:35">
      <c r="D403" s="425" t="s">
        <v>76</v>
      </c>
      <c r="E403" s="425" t="s">
        <v>67</v>
      </c>
      <c r="F403" s="425" t="s">
        <v>240</v>
      </c>
      <c r="G403" s="425" t="s">
        <v>182</v>
      </c>
      <c r="H403" s="425" t="s">
        <v>81</v>
      </c>
      <c r="I403" s="425" t="s">
        <v>2475</v>
      </c>
      <c r="J403" s="425" t="s">
        <v>6</v>
      </c>
      <c r="K403" s="425" t="s">
        <v>264</v>
      </c>
      <c r="L403" s="427" t="s">
        <v>268</v>
      </c>
      <c r="M403" s="427" t="s">
        <v>99</v>
      </c>
      <c r="N403" s="427" t="s">
        <v>271</v>
      </c>
      <c r="O403" s="425" t="s">
        <v>794</v>
      </c>
      <c r="S403" s="425" t="s">
        <v>402</v>
      </c>
      <c r="T403" s="425" t="s">
        <v>330</v>
      </c>
      <c r="U403" s="425" t="s">
        <v>807</v>
      </c>
      <c r="AC403" s="425" t="s">
        <v>3</v>
      </c>
      <c r="AE403" s="668"/>
      <c r="AF403" s="668"/>
      <c r="AG403" s="668"/>
      <c r="AH403" s="668"/>
      <c r="AI403" s="668"/>
    </row>
    <row r="404" spans="4:35">
      <c r="D404" s="425" t="s">
        <v>76</v>
      </c>
      <c r="E404" s="425" t="s">
        <v>67</v>
      </c>
      <c r="F404" s="425" t="s">
        <v>240</v>
      </c>
      <c r="G404" s="425" t="s">
        <v>182</v>
      </c>
      <c r="H404" s="425" t="s">
        <v>81</v>
      </c>
      <c r="I404" s="425" t="s">
        <v>2475</v>
      </c>
      <c r="J404" s="425" t="s">
        <v>6</v>
      </c>
      <c r="K404" s="425" t="s">
        <v>264</v>
      </c>
      <c r="L404" s="427" t="s">
        <v>268</v>
      </c>
      <c r="M404" s="427" t="s">
        <v>99</v>
      </c>
      <c r="N404" s="427" t="s">
        <v>271</v>
      </c>
      <c r="O404" s="425" t="s">
        <v>794</v>
      </c>
      <c r="S404" s="425" t="s">
        <v>403</v>
      </c>
      <c r="T404" s="425" t="s">
        <v>404</v>
      </c>
      <c r="U404" s="425" t="s">
        <v>807</v>
      </c>
      <c r="AC404" s="425" t="s">
        <v>3</v>
      </c>
      <c r="AE404" s="668"/>
      <c r="AF404" s="668"/>
      <c r="AG404" s="668"/>
      <c r="AH404" s="668"/>
      <c r="AI404" s="668"/>
    </row>
    <row r="405" spans="4:35">
      <c r="D405" s="425" t="s">
        <v>76</v>
      </c>
      <c r="E405" s="425" t="s">
        <v>67</v>
      </c>
      <c r="F405" s="425" t="s">
        <v>240</v>
      </c>
      <c r="G405" s="425" t="s">
        <v>182</v>
      </c>
      <c r="H405" s="425" t="s">
        <v>81</v>
      </c>
      <c r="I405" s="425" t="s">
        <v>2475</v>
      </c>
      <c r="J405" s="425" t="s">
        <v>6</v>
      </c>
      <c r="K405" s="425" t="s">
        <v>264</v>
      </c>
      <c r="L405" s="427" t="s">
        <v>268</v>
      </c>
      <c r="M405" s="427" t="s">
        <v>99</v>
      </c>
      <c r="N405" s="427" t="s">
        <v>271</v>
      </c>
      <c r="O405" s="425" t="s">
        <v>794</v>
      </c>
      <c r="S405" s="425" t="s">
        <v>405</v>
      </c>
      <c r="T405" s="425" t="s">
        <v>330</v>
      </c>
      <c r="U405" s="425" t="s">
        <v>807</v>
      </c>
      <c r="AC405" s="425" t="s">
        <v>3</v>
      </c>
      <c r="AE405" s="668"/>
      <c r="AF405" s="668"/>
      <c r="AG405" s="668"/>
      <c r="AH405" s="668"/>
      <c r="AI405" s="668"/>
    </row>
    <row r="406" spans="4:35">
      <c r="D406" s="425" t="s">
        <v>76</v>
      </c>
      <c r="E406" s="425" t="s">
        <v>67</v>
      </c>
      <c r="F406" s="425" t="s">
        <v>240</v>
      </c>
      <c r="G406" s="425" t="s">
        <v>182</v>
      </c>
      <c r="H406" s="425" t="s">
        <v>81</v>
      </c>
      <c r="I406" s="425" t="s">
        <v>2475</v>
      </c>
      <c r="J406" s="425" t="s">
        <v>6</v>
      </c>
      <c r="K406" s="425" t="s">
        <v>264</v>
      </c>
      <c r="L406" s="427" t="s">
        <v>268</v>
      </c>
      <c r="M406" s="427" t="s">
        <v>99</v>
      </c>
      <c r="N406" s="427" t="s">
        <v>271</v>
      </c>
      <c r="O406" s="425" t="s">
        <v>794</v>
      </c>
      <c r="S406" s="425" t="s">
        <v>406</v>
      </c>
      <c r="T406" s="425" t="s">
        <v>316</v>
      </c>
      <c r="U406" s="425" t="s">
        <v>807</v>
      </c>
      <c r="AC406" s="425" t="s">
        <v>3</v>
      </c>
      <c r="AE406" s="668"/>
      <c r="AF406" s="668"/>
      <c r="AG406" s="668"/>
      <c r="AH406" s="668"/>
      <c r="AI406" s="668"/>
    </row>
    <row r="407" spans="4:35">
      <c r="D407" s="425" t="s">
        <v>76</v>
      </c>
      <c r="E407" s="425" t="s">
        <v>67</v>
      </c>
      <c r="F407" s="425" t="s">
        <v>240</v>
      </c>
      <c r="G407" s="425" t="s">
        <v>182</v>
      </c>
      <c r="H407" s="425" t="s">
        <v>81</v>
      </c>
      <c r="I407" s="425" t="s">
        <v>2475</v>
      </c>
      <c r="J407" s="425" t="s">
        <v>6</v>
      </c>
      <c r="K407" s="425" t="s">
        <v>264</v>
      </c>
      <c r="L407" s="427" t="s">
        <v>268</v>
      </c>
      <c r="M407" s="427" t="s">
        <v>99</v>
      </c>
      <c r="N407" s="427" t="s">
        <v>271</v>
      </c>
      <c r="O407" s="425" t="s">
        <v>794</v>
      </c>
      <c r="S407" s="425" t="s">
        <v>407</v>
      </c>
      <c r="T407" s="425" t="s">
        <v>404</v>
      </c>
      <c r="U407" s="425" t="s">
        <v>807</v>
      </c>
      <c r="AC407" s="425" t="s">
        <v>3</v>
      </c>
      <c r="AE407" s="668"/>
      <c r="AF407" s="668"/>
      <c r="AG407" s="668"/>
      <c r="AH407" s="668"/>
      <c r="AI407" s="668"/>
    </row>
    <row r="408" spans="4:35">
      <c r="D408" s="425" t="s">
        <v>76</v>
      </c>
      <c r="E408" s="425" t="s">
        <v>67</v>
      </c>
      <c r="F408" s="425" t="s">
        <v>240</v>
      </c>
      <c r="G408" s="425" t="s">
        <v>182</v>
      </c>
      <c r="H408" s="425" t="s">
        <v>81</v>
      </c>
      <c r="I408" s="425" t="s">
        <v>2475</v>
      </c>
      <c r="J408" s="425" t="s">
        <v>6</v>
      </c>
      <c r="K408" s="425" t="s">
        <v>264</v>
      </c>
      <c r="L408" s="427" t="s">
        <v>268</v>
      </c>
      <c r="M408" s="427" t="s">
        <v>99</v>
      </c>
      <c r="N408" s="427" t="s">
        <v>271</v>
      </c>
      <c r="O408" s="425" t="s">
        <v>794</v>
      </c>
      <c r="S408" s="425" t="s">
        <v>408</v>
      </c>
      <c r="T408" s="425" t="s">
        <v>404</v>
      </c>
      <c r="U408" s="425" t="s">
        <v>807</v>
      </c>
      <c r="AC408" s="425" t="s">
        <v>3</v>
      </c>
      <c r="AE408" s="668"/>
      <c r="AF408" s="668"/>
      <c r="AG408" s="668"/>
      <c r="AH408" s="668"/>
      <c r="AI408" s="668"/>
    </row>
    <row r="409" spans="4:35">
      <c r="D409" s="425" t="s">
        <v>76</v>
      </c>
      <c r="E409" s="425" t="s">
        <v>67</v>
      </c>
      <c r="F409" s="425" t="s">
        <v>240</v>
      </c>
      <c r="G409" s="425" t="s">
        <v>182</v>
      </c>
      <c r="H409" s="425" t="s">
        <v>81</v>
      </c>
      <c r="I409" s="425" t="s">
        <v>2475</v>
      </c>
      <c r="J409" s="425" t="s">
        <v>6</v>
      </c>
      <c r="K409" s="425" t="s">
        <v>264</v>
      </c>
      <c r="L409" s="427" t="s">
        <v>224</v>
      </c>
      <c r="M409" s="427" t="s">
        <v>99</v>
      </c>
      <c r="N409" s="427" t="s">
        <v>224</v>
      </c>
      <c r="O409" s="425" t="s">
        <v>794</v>
      </c>
      <c r="S409" s="425" t="s">
        <v>409</v>
      </c>
      <c r="T409" s="425" t="s">
        <v>410</v>
      </c>
      <c r="U409" s="425" t="s">
        <v>808</v>
      </c>
      <c r="AC409" s="425" t="s">
        <v>3</v>
      </c>
      <c r="AE409" s="668"/>
      <c r="AF409" s="668"/>
      <c r="AG409" s="668"/>
      <c r="AH409" s="668"/>
      <c r="AI409" s="668"/>
    </row>
    <row r="410" spans="4:35">
      <c r="D410" s="425" t="s">
        <v>76</v>
      </c>
      <c r="E410" s="425" t="s">
        <v>67</v>
      </c>
      <c r="F410" s="425" t="s">
        <v>240</v>
      </c>
      <c r="G410" s="425" t="s">
        <v>182</v>
      </c>
      <c r="H410" s="425" t="s">
        <v>81</v>
      </c>
      <c r="I410" s="425" t="s">
        <v>2475</v>
      </c>
      <c r="J410" s="425" t="s">
        <v>6</v>
      </c>
      <c r="K410" s="425" t="s">
        <v>264</v>
      </c>
      <c r="L410" s="427" t="s">
        <v>224</v>
      </c>
      <c r="M410" s="427" t="s">
        <v>99</v>
      </c>
      <c r="N410" s="427" t="s">
        <v>224</v>
      </c>
      <c r="O410" s="425" t="s">
        <v>794</v>
      </c>
      <c r="S410" s="425" t="s">
        <v>411</v>
      </c>
      <c r="T410" s="425" t="s">
        <v>412</v>
      </c>
      <c r="U410" s="425" t="s">
        <v>808</v>
      </c>
      <c r="AC410" s="425" t="s">
        <v>3</v>
      </c>
      <c r="AE410" s="668"/>
      <c r="AF410" s="668"/>
      <c r="AG410" s="668"/>
      <c r="AH410" s="668"/>
      <c r="AI410" s="668"/>
    </row>
    <row r="411" spans="4:35">
      <c r="D411" s="425" t="s">
        <v>76</v>
      </c>
      <c r="E411" s="425" t="s">
        <v>67</v>
      </c>
      <c r="F411" s="425" t="s">
        <v>240</v>
      </c>
      <c r="G411" s="425" t="s">
        <v>182</v>
      </c>
      <c r="H411" s="425" t="s">
        <v>81</v>
      </c>
      <c r="I411" s="425" t="s">
        <v>2475</v>
      </c>
      <c r="J411" s="425" t="s">
        <v>6</v>
      </c>
      <c r="K411" s="425" t="s">
        <v>264</v>
      </c>
      <c r="L411" s="427" t="s">
        <v>224</v>
      </c>
      <c r="M411" s="427" t="s">
        <v>99</v>
      </c>
      <c r="N411" s="427" t="s">
        <v>224</v>
      </c>
      <c r="O411" s="425" t="s">
        <v>794</v>
      </c>
      <c r="S411" s="425" t="s">
        <v>413</v>
      </c>
      <c r="T411" s="425" t="s">
        <v>414</v>
      </c>
      <c r="U411" s="425" t="s">
        <v>808</v>
      </c>
      <c r="AC411" s="425" t="s">
        <v>3</v>
      </c>
      <c r="AE411" s="668"/>
      <c r="AF411" s="668"/>
      <c r="AG411" s="668"/>
      <c r="AH411" s="668"/>
      <c r="AI411" s="668"/>
    </row>
    <row r="412" spans="4:35">
      <c r="D412" s="425" t="s">
        <v>76</v>
      </c>
      <c r="E412" s="425" t="s">
        <v>67</v>
      </c>
      <c r="F412" s="425" t="s">
        <v>240</v>
      </c>
      <c r="G412" s="425" t="s">
        <v>182</v>
      </c>
      <c r="H412" s="425" t="s">
        <v>81</v>
      </c>
      <c r="I412" s="425" t="s">
        <v>2475</v>
      </c>
      <c r="J412" s="425" t="s">
        <v>6</v>
      </c>
      <c r="K412" s="425" t="s">
        <v>264</v>
      </c>
      <c r="L412" s="427" t="s">
        <v>224</v>
      </c>
      <c r="M412" s="427" t="s">
        <v>99</v>
      </c>
      <c r="N412" s="427" t="s">
        <v>224</v>
      </c>
      <c r="O412" s="425" t="s">
        <v>794</v>
      </c>
      <c r="S412" s="425" t="s">
        <v>415</v>
      </c>
      <c r="T412" s="425" t="s">
        <v>416</v>
      </c>
      <c r="U412" s="425" t="s">
        <v>808</v>
      </c>
      <c r="AC412" s="425" t="s">
        <v>3</v>
      </c>
      <c r="AE412" s="668"/>
      <c r="AF412" s="668"/>
      <c r="AG412" s="668"/>
      <c r="AH412" s="668"/>
      <c r="AI412" s="668"/>
    </row>
    <row r="413" spans="4:35">
      <c r="D413" s="425" t="s">
        <v>76</v>
      </c>
      <c r="E413" s="425" t="s">
        <v>67</v>
      </c>
      <c r="F413" s="425" t="s">
        <v>240</v>
      </c>
      <c r="G413" s="425" t="s">
        <v>182</v>
      </c>
      <c r="H413" s="425" t="s">
        <v>81</v>
      </c>
      <c r="I413" s="425" t="s">
        <v>2475</v>
      </c>
      <c r="J413" s="425" t="s">
        <v>6</v>
      </c>
      <c r="K413" s="425" t="s">
        <v>264</v>
      </c>
      <c r="L413" s="427" t="s">
        <v>224</v>
      </c>
      <c r="M413" s="427" t="s">
        <v>99</v>
      </c>
      <c r="N413" s="427" t="s">
        <v>224</v>
      </c>
      <c r="O413" s="425" t="s">
        <v>794</v>
      </c>
      <c r="S413" s="425" t="s">
        <v>417</v>
      </c>
      <c r="T413" s="425" t="s">
        <v>418</v>
      </c>
      <c r="U413" s="425" t="s">
        <v>808</v>
      </c>
      <c r="AC413" s="425" t="s">
        <v>3</v>
      </c>
      <c r="AE413" s="668"/>
      <c r="AF413" s="668"/>
      <c r="AG413" s="668"/>
      <c r="AH413" s="668"/>
      <c r="AI413" s="668"/>
    </row>
    <row r="414" spans="4:35">
      <c r="D414" s="425" t="s">
        <v>76</v>
      </c>
      <c r="E414" s="425" t="s">
        <v>67</v>
      </c>
      <c r="F414" s="425" t="s">
        <v>240</v>
      </c>
      <c r="G414" s="425" t="s">
        <v>182</v>
      </c>
      <c r="H414" s="425" t="s">
        <v>81</v>
      </c>
      <c r="I414" s="425" t="s">
        <v>2475</v>
      </c>
      <c r="J414" s="425" t="s">
        <v>6</v>
      </c>
      <c r="K414" s="425" t="s">
        <v>264</v>
      </c>
      <c r="L414" s="427" t="s">
        <v>224</v>
      </c>
      <c r="M414" s="427" t="s">
        <v>99</v>
      </c>
      <c r="N414" s="427" t="s">
        <v>224</v>
      </c>
      <c r="O414" s="425" t="s">
        <v>794</v>
      </c>
      <c r="S414" s="425" t="s">
        <v>419</v>
      </c>
      <c r="T414" s="425" t="s">
        <v>420</v>
      </c>
      <c r="U414" s="425" t="s">
        <v>808</v>
      </c>
      <c r="AC414" s="425" t="s">
        <v>3</v>
      </c>
      <c r="AE414" s="668"/>
      <c r="AF414" s="668"/>
      <c r="AG414" s="668"/>
      <c r="AH414" s="668"/>
      <c r="AI414" s="668"/>
    </row>
    <row r="415" spans="4:35">
      <c r="D415" s="425" t="s">
        <v>76</v>
      </c>
      <c r="E415" s="425" t="s">
        <v>67</v>
      </c>
      <c r="F415" s="425" t="s">
        <v>240</v>
      </c>
      <c r="G415" s="425" t="s">
        <v>182</v>
      </c>
      <c r="H415" s="425" t="s">
        <v>81</v>
      </c>
      <c r="I415" s="425" t="s">
        <v>2475</v>
      </c>
      <c r="J415" s="425" t="s">
        <v>6</v>
      </c>
      <c r="K415" s="425" t="s">
        <v>264</v>
      </c>
      <c r="L415" s="427" t="s">
        <v>224</v>
      </c>
      <c r="M415" s="427" t="s">
        <v>99</v>
      </c>
      <c r="N415" s="427" t="s">
        <v>272</v>
      </c>
      <c r="O415" s="425" t="s">
        <v>794</v>
      </c>
      <c r="S415" s="425" t="s">
        <v>421</v>
      </c>
      <c r="T415" s="425" t="s">
        <v>422</v>
      </c>
      <c r="U415" s="425" t="s">
        <v>809</v>
      </c>
      <c r="AC415" s="425" t="s">
        <v>3</v>
      </c>
      <c r="AE415" s="668"/>
      <c r="AF415" s="668"/>
      <c r="AG415" s="668"/>
      <c r="AH415" s="668"/>
      <c r="AI415" s="668"/>
    </row>
    <row r="416" spans="4:35">
      <c r="D416" s="425" t="s">
        <v>76</v>
      </c>
      <c r="E416" s="425" t="s">
        <v>67</v>
      </c>
      <c r="F416" s="425" t="s">
        <v>240</v>
      </c>
      <c r="G416" s="425" t="s">
        <v>182</v>
      </c>
      <c r="H416" s="425" t="s">
        <v>81</v>
      </c>
      <c r="I416" s="425" t="s">
        <v>2475</v>
      </c>
      <c r="J416" s="425" t="s">
        <v>6</v>
      </c>
      <c r="K416" s="425" t="s">
        <v>264</v>
      </c>
      <c r="L416" s="427" t="s">
        <v>224</v>
      </c>
      <c r="M416" s="427" t="s">
        <v>99</v>
      </c>
      <c r="N416" s="427" t="s">
        <v>272</v>
      </c>
      <c r="O416" s="425" t="s">
        <v>794</v>
      </c>
      <c r="S416" s="425" t="s">
        <v>423</v>
      </c>
      <c r="T416" s="425" t="s">
        <v>424</v>
      </c>
      <c r="U416" s="425" t="s">
        <v>809</v>
      </c>
      <c r="AC416" s="425" t="s">
        <v>3</v>
      </c>
      <c r="AE416" s="668"/>
      <c r="AF416" s="668"/>
      <c r="AG416" s="668"/>
      <c r="AH416" s="668"/>
      <c r="AI416" s="668"/>
    </row>
    <row r="417" spans="4:35">
      <c r="D417" s="425" t="s">
        <v>76</v>
      </c>
      <c r="E417" s="425" t="s">
        <v>67</v>
      </c>
      <c r="F417" s="425" t="s">
        <v>240</v>
      </c>
      <c r="G417" s="425" t="s">
        <v>182</v>
      </c>
      <c r="H417" s="425" t="s">
        <v>81</v>
      </c>
      <c r="I417" s="425" t="s">
        <v>2475</v>
      </c>
      <c r="J417" s="425" t="s">
        <v>6</v>
      </c>
      <c r="K417" s="425" t="s">
        <v>264</v>
      </c>
      <c r="L417" s="427" t="s">
        <v>224</v>
      </c>
      <c r="M417" s="427" t="s">
        <v>99</v>
      </c>
      <c r="N417" s="427" t="s">
        <v>272</v>
      </c>
      <c r="O417" s="425" t="s">
        <v>794</v>
      </c>
      <c r="S417" s="425" t="s">
        <v>425</v>
      </c>
      <c r="T417" s="425" t="s">
        <v>426</v>
      </c>
      <c r="U417" s="425" t="s">
        <v>809</v>
      </c>
      <c r="AC417" s="425" t="s">
        <v>3</v>
      </c>
      <c r="AE417" s="668"/>
      <c r="AF417" s="668"/>
      <c r="AG417" s="668"/>
      <c r="AH417" s="668"/>
      <c r="AI417" s="668"/>
    </row>
    <row r="418" spans="4:35">
      <c r="D418" s="425" t="s">
        <v>76</v>
      </c>
      <c r="E418" s="425" t="s">
        <v>67</v>
      </c>
      <c r="F418" s="425" t="s">
        <v>240</v>
      </c>
      <c r="G418" s="425" t="s">
        <v>182</v>
      </c>
      <c r="H418" s="425" t="s">
        <v>81</v>
      </c>
      <c r="I418" s="425" t="s">
        <v>2475</v>
      </c>
      <c r="J418" s="425" t="s">
        <v>6</v>
      </c>
      <c r="K418" s="425" t="s">
        <v>264</v>
      </c>
      <c r="L418" s="427" t="s">
        <v>224</v>
      </c>
      <c r="M418" s="427" t="s">
        <v>99</v>
      </c>
      <c r="N418" s="427" t="s">
        <v>272</v>
      </c>
      <c r="O418" s="425" t="s">
        <v>794</v>
      </c>
      <c r="S418" s="425" t="s">
        <v>427</v>
      </c>
      <c r="T418" s="425" t="s">
        <v>428</v>
      </c>
      <c r="U418" s="425" t="s">
        <v>809</v>
      </c>
      <c r="AC418" s="425" t="s">
        <v>3</v>
      </c>
      <c r="AE418" s="668"/>
      <c r="AF418" s="668"/>
      <c r="AG418" s="668"/>
      <c r="AH418" s="668"/>
      <c r="AI418" s="668"/>
    </row>
    <row r="419" spans="4:35">
      <c r="D419" s="425" t="s">
        <v>76</v>
      </c>
      <c r="E419" s="425" t="s">
        <v>67</v>
      </c>
      <c r="F419" s="425" t="s">
        <v>240</v>
      </c>
      <c r="G419" s="425" t="s">
        <v>182</v>
      </c>
      <c r="H419" s="425" t="s">
        <v>81</v>
      </c>
      <c r="I419" s="425" t="s">
        <v>2475</v>
      </c>
      <c r="J419" s="425" t="s">
        <v>6</v>
      </c>
      <c r="K419" s="425" t="s">
        <v>264</v>
      </c>
      <c r="L419" s="427" t="s">
        <v>224</v>
      </c>
      <c r="M419" s="427" t="s">
        <v>99</v>
      </c>
      <c r="N419" s="427" t="s">
        <v>272</v>
      </c>
      <c r="O419" s="425" t="s">
        <v>794</v>
      </c>
      <c r="S419" s="425" t="s">
        <v>429</v>
      </c>
      <c r="T419" s="425" t="s">
        <v>430</v>
      </c>
      <c r="U419" s="425" t="s">
        <v>809</v>
      </c>
      <c r="AC419" s="425" t="s">
        <v>3</v>
      </c>
      <c r="AE419" s="668"/>
      <c r="AF419" s="668"/>
      <c r="AG419" s="668"/>
      <c r="AH419" s="668"/>
      <c r="AI419" s="668"/>
    </row>
    <row r="420" spans="4:35">
      <c r="D420" s="425" t="s">
        <v>76</v>
      </c>
      <c r="E420" s="425" t="s">
        <v>67</v>
      </c>
      <c r="F420" s="425" t="s">
        <v>240</v>
      </c>
      <c r="G420" s="425" t="s">
        <v>182</v>
      </c>
      <c r="H420" s="425" t="s">
        <v>81</v>
      </c>
      <c r="I420" s="425" t="s">
        <v>2475</v>
      </c>
      <c r="J420" s="425" t="s">
        <v>6</v>
      </c>
      <c r="K420" s="425" t="s">
        <v>264</v>
      </c>
      <c r="L420" s="427" t="s">
        <v>224</v>
      </c>
      <c r="M420" s="427" t="s">
        <v>99</v>
      </c>
      <c r="N420" s="427" t="s">
        <v>272</v>
      </c>
      <c r="O420" s="425" t="s">
        <v>794</v>
      </c>
      <c r="S420" s="425" t="s">
        <v>431</v>
      </c>
      <c r="T420" s="425" t="s">
        <v>432</v>
      </c>
      <c r="U420" s="425" t="s">
        <v>809</v>
      </c>
      <c r="AC420" s="425" t="s">
        <v>3</v>
      </c>
      <c r="AE420" s="668"/>
      <c r="AF420" s="668"/>
      <c r="AG420" s="668"/>
      <c r="AH420" s="668"/>
      <c r="AI420" s="668"/>
    </row>
    <row r="421" spans="4:35">
      <c r="D421" s="425" t="s">
        <v>76</v>
      </c>
      <c r="E421" s="425" t="s">
        <v>67</v>
      </c>
      <c r="F421" s="425" t="s">
        <v>240</v>
      </c>
      <c r="G421" s="425" t="s">
        <v>182</v>
      </c>
      <c r="H421" s="425" t="s">
        <v>81</v>
      </c>
      <c r="I421" s="425" t="s">
        <v>2475</v>
      </c>
      <c r="J421" s="425" t="s">
        <v>6</v>
      </c>
      <c r="K421" s="425" t="s">
        <v>264</v>
      </c>
      <c r="L421" s="427" t="s">
        <v>224</v>
      </c>
      <c r="M421" s="427" t="s">
        <v>99</v>
      </c>
      <c r="N421" s="427" t="s">
        <v>272</v>
      </c>
      <c r="O421" s="425" t="s">
        <v>794</v>
      </c>
      <c r="S421" s="425" t="s">
        <v>433</v>
      </c>
      <c r="T421" s="425" t="s">
        <v>434</v>
      </c>
      <c r="U421" s="425" t="s">
        <v>809</v>
      </c>
      <c r="AC421" s="425" t="s">
        <v>3</v>
      </c>
      <c r="AE421" s="668"/>
      <c r="AF421" s="668"/>
      <c r="AG421" s="668"/>
      <c r="AH421" s="668"/>
      <c r="AI421" s="668"/>
    </row>
    <row r="422" spans="4:35">
      <c r="D422" s="425" t="s">
        <v>76</v>
      </c>
      <c r="E422" s="425" t="s">
        <v>67</v>
      </c>
      <c r="F422" s="425" t="s">
        <v>240</v>
      </c>
      <c r="G422" s="425" t="s">
        <v>182</v>
      </c>
      <c r="H422" s="425" t="s">
        <v>81</v>
      </c>
      <c r="I422" s="425" t="s">
        <v>2475</v>
      </c>
      <c r="J422" s="425" t="s">
        <v>6</v>
      </c>
      <c r="K422" s="425" t="s">
        <v>264</v>
      </c>
      <c r="L422" s="427" t="s">
        <v>224</v>
      </c>
      <c r="M422" s="427" t="s">
        <v>99</v>
      </c>
      <c r="N422" s="427" t="s">
        <v>272</v>
      </c>
      <c r="O422" s="425" t="s">
        <v>794</v>
      </c>
      <c r="S422" s="425" t="s">
        <v>435</v>
      </c>
      <c r="T422" s="425" t="s">
        <v>436</v>
      </c>
      <c r="U422" s="425" t="s">
        <v>810</v>
      </c>
      <c r="AC422" s="425" t="s">
        <v>3</v>
      </c>
      <c r="AE422" s="668"/>
      <c r="AF422" s="668"/>
      <c r="AG422" s="668"/>
      <c r="AH422" s="668"/>
      <c r="AI422" s="668"/>
    </row>
    <row r="423" spans="4:35">
      <c r="D423" s="425" t="s">
        <v>76</v>
      </c>
      <c r="E423" s="425" t="s">
        <v>67</v>
      </c>
      <c r="F423" s="425" t="s">
        <v>240</v>
      </c>
      <c r="G423" s="425" t="s">
        <v>182</v>
      </c>
      <c r="H423" s="425" t="s">
        <v>81</v>
      </c>
      <c r="I423" s="425" t="s">
        <v>2475</v>
      </c>
      <c r="J423" s="425" t="s">
        <v>6</v>
      </c>
      <c r="K423" s="425" t="s">
        <v>264</v>
      </c>
      <c r="L423" s="427" t="s">
        <v>224</v>
      </c>
      <c r="M423" s="427" t="s">
        <v>99</v>
      </c>
      <c r="N423" s="427" t="s">
        <v>272</v>
      </c>
      <c r="O423" s="425" t="s">
        <v>794</v>
      </c>
      <c r="S423" s="425" t="s">
        <v>437</v>
      </c>
      <c r="T423" s="425" t="s">
        <v>438</v>
      </c>
      <c r="U423" s="425" t="s">
        <v>810</v>
      </c>
      <c r="AC423" s="425" t="s">
        <v>3</v>
      </c>
      <c r="AE423" s="668"/>
      <c r="AF423" s="668"/>
      <c r="AG423" s="668"/>
      <c r="AH423" s="668"/>
      <c r="AI423" s="668"/>
    </row>
    <row r="424" spans="4:35">
      <c r="D424" s="425" t="s">
        <v>76</v>
      </c>
      <c r="E424" s="425" t="s">
        <v>67</v>
      </c>
      <c r="F424" s="425" t="s">
        <v>240</v>
      </c>
      <c r="G424" s="425" t="s">
        <v>182</v>
      </c>
      <c r="H424" s="425" t="s">
        <v>81</v>
      </c>
      <c r="I424" s="425" t="s">
        <v>2475</v>
      </c>
      <c r="J424" s="425" t="s">
        <v>6</v>
      </c>
      <c r="K424" s="425" t="s">
        <v>264</v>
      </c>
      <c r="L424" s="427" t="s">
        <v>224</v>
      </c>
      <c r="M424" s="427" t="s">
        <v>99</v>
      </c>
      <c r="N424" s="427" t="s">
        <v>272</v>
      </c>
      <c r="O424" s="425" t="s">
        <v>794</v>
      </c>
      <c r="S424" s="425" t="s">
        <v>439</v>
      </c>
      <c r="T424" s="425" t="s">
        <v>440</v>
      </c>
      <c r="U424" s="425" t="s">
        <v>810</v>
      </c>
      <c r="AC424" s="425" t="s">
        <v>3</v>
      </c>
      <c r="AE424" s="668"/>
      <c r="AF424" s="668"/>
      <c r="AG424" s="668"/>
      <c r="AH424" s="668"/>
      <c r="AI424" s="668"/>
    </row>
    <row r="425" spans="4:35">
      <c r="D425" s="425" t="s">
        <v>76</v>
      </c>
      <c r="E425" s="425" t="s">
        <v>67</v>
      </c>
      <c r="F425" s="425" t="s">
        <v>240</v>
      </c>
      <c r="G425" s="425" t="s">
        <v>182</v>
      </c>
      <c r="H425" s="425" t="s">
        <v>81</v>
      </c>
      <c r="I425" s="425" t="s">
        <v>2475</v>
      </c>
      <c r="J425" s="425" t="s">
        <v>6</v>
      </c>
      <c r="K425" s="425" t="s">
        <v>264</v>
      </c>
      <c r="L425" s="427" t="s">
        <v>224</v>
      </c>
      <c r="M425" s="427" t="s">
        <v>99</v>
      </c>
      <c r="N425" s="427" t="s">
        <v>272</v>
      </c>
      <c r="O425" s="425" t="s">
        <v>794</v>
      </c>
      <c r="S425" s="425" t="s">
        <v>441</v>
      </c>
      <c r="T425" s="425" t="s">
        <v>442</v>
      </c>
      <c r="U425" s="425" t="s">
        <v>810</v>
      </c>
      <c r="AC425" s="425" t="s">
        <v>3</v>
      </c>
      <c r="AE425" s="668"/>
      <c r="AF425" s="668"/>
      <c r="AG425" s="668"/>
      <c r="AH425" s="668"/>
      <c r="AI425" s="668"/>
    </row>
    <row r="426" spans="4:35">
      <c r="D426" s="425" t="s">
        <v>76</v>
      </c>
      <c r="E426" s="425" t="s">
        <v>67</v>
      </c>
      <c r="F426" s="425" t="s">
        <v>240</v>
      </c>
      <c r="G426" s="425" t="s">
        <v>182</v>
      </c>
      <c r="H426" s="425" t="s">
        <v>81</v>
      </c>
      <c r="I426" s="425" t="s">
        <v>2475</v>
      </c>
      <c r="J426" s="425" t="s">
        <v>6</v>
      </c>
      <c r="K426" s="425" t="s">
        <v>264</v>
      </c>
      <c r="L426" s="427" t="s">
        <v>224</v>
      </c>
      <c r="M426" s="427" t="s">
        <v>99</v>
      </c>
      <c r="N426" s="427" t="s">
        <v>272</v>
      </c>
      <c r="O426" s="425" t="s">
        <v>794</v>
      </c>
      <c r="S426" s="425" t="s">
        <v>443</v>
      </c>
      <c r="T426" s="425" t="s">
        <v>444</v>
      </c>
      <c r="U426" s="425" t="s">
        <v>810</v>
      </c>
      <c r="AC426" s="425" t="s">
        <v>3</v>
      </c>
      <c r="AE426" s="668"/>
      <c r="AF426" s="668"/>
      <c r="AG426" s="668"/>
      <c r="AH426" s="668"/>
      <c r="AI426" s="668"/>
    </row>
    <row r="427" spans="4:35">
      <c r="D427" s="425" t="s">
        <v>76</v>
      </c>
      <c r="E427" s="425" t="s">
        <v>67</v>
      </c>
      <c r="F427" s="425" t="s">
        <v>240</v>
      </c>
      <c r="G427" s="425" t="s">
        <v>182</v>
      </c>
      <c r="H427" s="425" t="s">
        <v>81</v>
      </c>
      <c r="I427" s="425" t="s">
        <v>2475</v>
      </c>
      <c r="J427" s="425" t="s">
        <v>6</v>
      </c>
      <c r="K427" s="425" t="s">
        <v>264</v>
      </c>
      <c r="L427" s="427" t="s">
        <v>224</v>
      </c>
      <c r="M427" s="427" t="s">
        <v>99</v>
      </c>
      <c r="N427" s="427" t="s">
        <v>273</v>
      </c>
      <c r="O427" s="425" t="s">
        <v>794</v>
      </c>
      <c r="S427" s="425" t="s">
        <v>445</v>
      </c>
      <c r="T427" s="425" t="s">
        <v>446</v>
      </c>
      <c r="U427" s="425" t="s">
        <v>811</v>
      </c>
      <c r="AC427" s="425" t="s">
        <v>3</v>
      </c>
      <c r="AE427" s="668"/>
      <c r="AF427" s="668"/>
      <c r="AG427" s="668"/>
      <c r="AH427" s="668"/>
      <c r="AI427" s="668"/>
    </row>
    <row r="428" spans="4:35">
      <c r="D428" s="425" t="s">
        <v>76</v>
      </c>
      <c r="E428" s="425" t="s">
        <v>67</v>
      </c>
      <c r="F428" s="425" t="s">
        <v>240</v>
      </c>
      <c r="G428" s="425" t="s">
        <v>182</v>
      </c>
      <c r="H428" s="425" t="s">
        <v>81</v>
      </c>
      <c r="I428" s="425" t="s">
        <v>2475</v>
      </c>
      <c r="J428" s="425" t="s">
        <v>6</v>
      </c>
      <c r="K428" s="425" t="s">
        <v>264</v>
      </c>
      <c r="L428" s="427" t="s">
        <v>224</v>
      </c>
      <c r="M428" s="427" t="s">
        <v>99</v>
      </c>
      <c r="N428" s="427" t="s">
        <v>273</v>
      </c>
      <c r="O428" s="425" t="s">
        <v>794</v>
      </c>
      <c r="S428" s="425" t="s">
        <v>447</v>
      </c>
      <c r="T428" s="425" t="s">
        <v>448</v>
      </c>
      <c r="U428" s="425" t="s">
        <v>811</v>
      </c>
      <c r="AC428" s="425" t="s">
        <v>3</v>
      </c>
      <c r="AE428" s="668"/>
      <c r="AF428" s="668"/>
      <c r="AG428" s="668"/>
      <c r="AH428" s="668"/>
      <c r="AI428" s="668"/>
    </row>
    <row r="429" spans="4:35">
      <c r="D429" s="425" t="s">
        <v>76</v>
      </c>
      <c r="E429" s="425" t="s">
        <v>67</v>
      </c>
      <c r="F429" s="425" t="s">
        <v>240</v>
      </c>
      <c r="G429" s="425" t="s">
        <v>182</v>
      </c>
      <c r="H429" s="425" t="s">
        <v>81</v>
      </c>
      <c r="I429" s="425" t="s">
        <v>2475</v>
      </c>
      <c r="J429" s="425" t="s">
        <v>6</v>
      </c>
      <c r="K429" s="425" t="s">
        <v>264</v>
      </c>
      <c r="L429" s="427" t="s">
        <v>224</v>
      </c>
      <c r="M429" s="427" t="s">
        <v>99</v>
      </c>
      <c r="N429" s="427" t="s">
        <v>273</v>
      </c>
      <c r="O429" s="425" t="s">
        <v>794</v>
      </c>
      <c r="S429" s="425" t="s">
        <v>449</v>
      </c>
      <c r="T429" s="425" t="s">
        <v>450</v>
      </c>
      <c r="U429" s="425" t="s">
        <v>811</v>
      </c>
      <c r="AC429" s="425" t="s">
        <v>3</v>
      </c>
      <c r="AE429" s="668"/>
      <c r="AF429" s="668"/>
      <c r="AG429" s="668"/>
      <c r="AH429" s="668"/>
      <c r="AI429" s="668"/>
    </row>
    <row r="430" spans="4:35">
      <c r="D430" s="425" t="s">
        <v>76</v>
      </c>
      <c r="E430" s="425" t="s">
        <v>67</v>
      </c>
      <c r="F430" s="425" t="s">
        <v>240</v>
      </c>
      <c r="G430" s="425" t="s">
        <v>182</v>
      </c>
      <c r="H430" s="425" t="s">
        <v>81</v>
      </c>
      <c r="I430" s="425" t="s">
        <v>2475</v>
      </c>
      <c r="J430" s="425" t="s">
        <v>6</v>
      </c>
      <c r="K430" s="425" t="s">
        <v>264</v>
      </c>
      <c r="L430" s="427" t="s">
        <v>224</v>
      </c>
      <c r="M430" s="427" t="s">
        <v>99</v>
      </c>
      <c r="N430" s="427" t="s">
        <v>273</v>
      </c>
      <c r="O430" s="425" t="s">
        <v>794</v>
      </c>
      <c r="S430" s="425" t="s">
        <v>451</v>
      </c>
      <c r="T430" s="425" t="s">
        <v>452</v>
      </c>
      <c r="U430" s="425" t="s">
        <v>811</v>
      </c>
      <c r="AC430" s="425" t="s">
        <v>3</v>
      </c>
      <c r="AE430" s="668"/>
      <c r="AF430" s="668"/>
      <c r="AG430" s="668"/>
      <c r="AH430" s="668"/>
      <c r="AI430" s="668"/>
    </row>
    <row r="431" spans="4:35">
      <c r="D431" s="425" t="s">
        <v>76</v>
      </c>
      <c r="E431" s="425" t="s">
        <v>67</v>
      </c>
      <c r="F431" s="425" t="s">
        <v>240</v>
      </c>
      <c r="G431" s="425" t="s">
        <v>182</v>
      </c>
      <c r="H431" s="425" t="s">
        <v>81</v>
      </c>
      <c r="I431" s="425" t="s">
        <v>2475</v>
      </c>
      <c r="J431" s="425" t="s">
        <v>6</v>
      </c>
      <c r="K431" s="425" t="s">
        <v>264</v>
      </c>
      <c r="L431" s="427" t="s">
        <v>224</v>
      </c>
      <c r="M431" s="427" t="s">
        <v>99</v>
      </c>
      <c r="N431" s="427" t="s">
        <v>273</v>
      </c>
      <c r="O431" s="425" t="s">
        <v>794</v>
      </c>
      <c r="S431" s="425" t="s">
        <v>453</v>
      </c>
      <c r="T431" s="425" t="s">
        <v>454</v>
      </c>
      <c r="U431" s="425" t="s">
        <v>811</v>
      </c>
      <c r="AC431" s="425" t="s">
        <v>3</v>
      </c>
      <c r="AE431" s="668"/>
      <c r="AF431" s="668"/>
      <c r="AG431" s="668"/>
      <c r="AH431" s="668"/>
      <c r="AI431" s="668"/>
    </row>
    <row r="432" spans="4:35">
      <c r="D432" s="425" t="s">
        <v>76</v>
      </c>
      <c r="E432" s="425" t="s">
        <v>67</v>
      </c>
      <c r="F432" s="425" t="s">
        <v>240</v>
      </c>
      <c r="G432" s="425" t="s">
        <v>182</v>
      </c>
      <c r="H432" s="425" t="s">
        <v>81</v>
      </c>
      <c r="I432" s="425" t="s">
        <v>2475</v>
      </c>
      <c r="J432" s="425" t="s">
        <v>6</v>
      </c>
      <c r="K432" s="425" t="s">
        <v>264</v>
      </c>
      <c r="L432" s="427" t="s">
        <v>224</v>
      </c>
      <c r="M432" s="427" t="s">
        <v>99</v>
      </c>
      <c r="N432" s="427" t="s">
        <v>273</v>
      </c>
      <c r="O432" s="425" t="s">
        <v>794</v>
      </c>
      <c r="S432" s="425" t="s">
        <v>455</v>
      </c>
      <c r="T432" s="425" t="s">
        <v>456</v>
      </c>
      <c r="U432" s="425" t="s">
        <v>811</v>
      </c>
      <c r="AC432" s="425" t="s">
        <v>3</v>
      </c>
      <c r="AE432" s="668"/>
      <c r="AF432" s="668"/>
      <c r="AG432" s="668"/>
      <c r="AH432" s="668"/>
      <c r="AI432" s="668"/>
    </row>
    <row r="433" spans="4:35">
      <c r="D433" s="425" t="s">
        <v>76</v>
      </c>
      <c r="E433" s="425" t="s">
        <v>67</v>
      </c>
      <c r="F433" s="425" t="s">
        <v>240</v>
      </c>
      <c r="G433" s="425" t="s">
        <v>182</v>
      </c>
      <c r="H433" s="425" t="s">
        <v>81</v>
      </c>
      <c r="I433" s="425" t="s">
        <v>2475</v>
      </c>
      <c r="J433" s="425" t="s">
        <v>6</v>
      </c>
      <c r="K433" s="425" t="s">
        <v>264</v>
      </c>
      <c r="L433" s="427" t="s">
        <v>224</v>
      </c>
      <c r="M433" s="1294" t="s">
        <v>2675</v>
      </c>
      <c r="N433" s="427" t="s">
        <v>273</v>
      </c>
      <c r="O433" s="426" t="s">
        <v>2675</v>
      </c>
      <c r="S433" s="425" t="s">
        <v>457</v>
      </c>
      <c r="T433" s="425" t="s">
        <v>458</v>
      </c>
      <c r="U433" s="425" t="s">
        <v>811</v>
      </c>
      <c r="AC433" s="425" t="s">
        <v>3</v>
      </c>
      <c r="AE433" s="668"/>
      <c r="AF433" s="668"/>
      <c r="AG433" s="668"/>
      <c r="AH433" s="668"/>
      <c r="AI433" s="668"/>
    </row>
    <row r="434" spans="4:35">
      <c r="D434" s="425" t="s">
        <v>76</v>
      </c>
      <c r="E434" s="425" t="s">
        <v>67</v>
      </c>
      <c r="F434" s="425" t="s">
        <v>240</v>
      </c>
      <c r="G434" s="425" t="s">
        <v>182</v>
      </c>
      <c r="H434" s="425" t="s">
        <v>81</v>
      </c>
      <c r="I434" s="425" t="s">
        <v>2475</v>
      </c>
      <c r="J434" s="425" t="s">
        <v>6</v>
      </c>
      <c r="K434" s="425" t="s">
        <v>264</v>
      </c>
      <c r="L434" s="427" t="s">
        <v>224</v>
      </c>
      <c r="M434" s="427" t="s">
        <v>99</v>
      </c>
      <c r="N434" s="427" t="s">
        <v>273</v>
      </c>
      <c r="O434" s="425" t="s">
        <v>794</v>
      </c>
      <c r="S434" s="425" t="s">
        <v>459</v>
      </c>
      <c r="T434" s="425" t="s">
        <v>460</v>
      </c>
      <c r="U434" s="425" t="s">
        <v>811</v>
      </c>
      <c r="AC434" s="425" t="s">
        <v>3</v>
      </c>
      <c r="AE434" s="668"/>
      <c r="AF434" s="668"/>
      <c r="AG434" s="668"/>
      <c r="AH434" s="668"/>
      <c r="AI434" s="668"/>
    </row>
    <row r="435" spans="4:35">
      <c r="D435" s="425" t="s">
        <v>76</v>
      </c>
      <c r="E435" s="425" t="s">
        <v>67</v>
      </c>
      <c r="F435" s="425" t="s">
        <v>240</v>
      </c>
      <c r="G435" s="425" t="s">
        <v>182</v>
      </c>
      <c r="H435" s="425" t="s">
        <v>81</v>
      </c>
      <c r="I435" s="425" t="s">
        <v>2475</v>
      </c>
      <c r="J435" s="425" t="s">
        <v>6</v>
      </c>
      <c r="K435" s="425" t="s">
        <v>264</v>
      </c>
      <c r="L435" s="427" t="s">
        <v>224</v>
      </c>
      <c r="M435" s="427" t="s">
        <v>99</v>
      </c>
      <c r="N435" s="427" t="s">
        <v>273</v>
      </c>
      <c r="O435" s="425" t="s">
        <v>794</v>
      </c>
      <c r="S435" s="425" t="s">
        <v>461</v>
      </c>
      <c r="T435" s="425" t="s">
        <v>462</v>
      </c>
      <c r="U435" s="425" t="s">
        <v>811</v>
      </c>
      <c r="AC435" s="425" t="s">
        <v>3</v>
      </c>
      <c r="AE435" s="668"/>
      <c r="AF435" s="668"/>
      <c r="AG435" s="668"/>
      <c r="AH435" s="668"/>
      <c r="AI435" s="668"/>
    </row>
    <row r="436" spans="4:35">
      <c r="D436" s="425" t="s">
        <v>76</v>
      </c>
      <c r="E436" s="425" t="s">
        <v>67</v>
      </c>
      <c r="F436" s="425" t="s">
        <v>240</v>
      </c>
      <c r="G436" s="425" t="s">
        <v>182</v>
      </c>
      <c r="H436" s="425" t="s">
        <v>81</v>
      </c>
      <c r="I436" s="425" t="s">
        <v>2475</v>
      </c>
      <c r="J436" s="425" t="s">
        <v>6</v>
      </c>
      <c r="K436" s="425" t="s">
        <v>264</v>
      </c>
      <c r="L436" s="427" t="s">
        <v>224</v>
      </c>
      <c r="M436" s="1294" t="s">
        <v>2675</v>
      </c>
      <c r="N436" s="427" t="s">
        <v>273</v>
      </c>
      <c r="O436" s="426" t="s">
        <v>2675</v>
      </c>
      <c r="S436" s="425" t="s">
        <v>463</v>
      </c>
      <c r="T436" s="425" t="s">
        <v>464</v>
      </c>
      <c r="U436" s="425" t="s">
        <v>811</v>
      </c>
      <c r="AC436" s="425" t="s">
        <v>3</v>
      </c>
      <c r="AE436" s="668"/>
      <c r="AF436" s="668"/>
      <c r="AG436" s="668"/>
      <c r="AH436" s="668"/>
      <c r="AI436" s="668"/>
    </row>
    <row r="437" spans="4:35">
      <c r="D437" s="425" t="s">
        <v>76</v>
      </c>
      <c r="E437" s="425" t="s">
        <v>67</v>
      </c>
      <c r="F437" s="425" t="s">
        <v>240</v>
      </c>
      <c r="G437" s="425" t="s">
        <v>182</v>
      </c>
      <c r="H437" s="425" t="s">
        <v>81</v>
      </c>
      <c r="I437" s="425" t="s">
        <v>2475</v>
      </c>
      <c r="J437" s="425" t="s">
        <v>6</v>
      </c>
      <c r="K437" s="425" t="s">
        <v>264</v>
      </c>
      <c r="L437" s="427" t="s">
        <v>224</v>
      </c>
      <c r="M437" s="427" t="s">
        <v>99</v>
      </c>
      <c r="N437" s="427" t="s">
        <v>273</v>
      </c>
      <c r="O437" s="425" t="s">
        <v>794</v>
      </c>
      <c r="S437" s="425" t="s">
        <v>465</v>
      </c>
      <c r="T437" s="425" t="s">
        <v>466</v>
      </c>
      <c r="U437" s="425" t="s">
        <v>811</v>
      </c>
      <c r="AC437" s="425" t="s">
        <v>3</v>
      </c>
      <c r="AE437" s="668"/>
      <c r="AF437" s="668"/>
      <c r="AG437" s="668"/>
      <c r="AH437" s="668"/>
      <c r="AI437" s="668"/>
    </row>
    <row r="438" spans="4:35">
      <c r="D438" s="425" t="s">
        <v>76</v>
      </c>
      <c r="E438" s="425" t="s">
        <v>67</v>
      </c>
      <c r="F438" s="425" t="s">
        <v>240</v>
      </c>
      <c r="G438" s="425" t="s">
        <v>182</v>
      </c>
      <c r="H438" s="425" t="s">
        <v>81</v>
      </c>
      <c r="I438" s="425" t="s">
        <v>2475</v>
      </c>
      <c r="J438" s="425" t="s">
        <v>6</v>
      </c>
      <c r="K438" s="425" t="s">
        <v>264</v>
      </c>
      <c r="L438" s="427" t="s">
        <v>224</v>
      </c>
      <c r="M438" s="427" t="s">
        <v>99</v>
      </c>
      <c r="N438" s="427" t="s">
        <v>273</v>
      </c>
      <c r="O438" s="425" t="s">
        <v>794</v>
      </c>
      <c r="S438" s="425" t="s">
        <v>467</v>
      </c>
      <c r="T438" s="425" t="s">
        <v>468</v>
      </c>
      <c r="U438" s="425" t="s">
        <v>811</v>
      </c>
      <c r="AC438" s="425" t="s">
        <v>3</v>
      </c>
      <c r="AE438" s="668"/>
      <c r="AF438" s="668"/>
      <c r="AG438" s="668"/>
      <c r="AH438" s="668"/>
      <c r="AI438" s="668"/>
    </row>
    <row r="439" spans="4:35">
      <c r="D439" s="425" t="s">
        <v>76</v>
      </c>
      <c r="E439" s="425" t="s">
        <v>67</v>
      </c>
      <c r="F439" s="425" t="s">
        <v>240</v>
      </c>
      <c r="G439" s="425" t="s">
        <v>182</v>
      </c>
      <c r="H439" s="425" t="s">
        <v>81</v>
      </c>
      <c r="I439" s="425" t="s">
        <v>2475</v>
      </c>
      <c r="J439" s="425" t="s">
        <v>6</v>
      </c>
      <c r="K439" s="425" t="s">
        <v>264</v>
      </c>
      <c r="L439" s="427" t="s">
        <v>224</v>
      </c>
      <c r="M439" s="1294" t="s">
        <v>2675</v>
      </c>
      <c r="N439" s="427" t="s">
        <v>273</v>
      </c>
      <c r="O439" s="426" t="s">
        <v>2675</v>
      </c>
      <c r="S439" s="425" t="s">
        <v>469</v>
      </c>
      <c r="T439" s="425" t="s">
        <v>450</v>
      </c>
      <c r="U439" s="425" t="s">
        <v>811</v>
      </c>
      <c r="AC439" s="425" t="s">
        <v>3</v>
      </c>
      <c r="AE439" s="668"/>
      <c r="AF439" s="668"/>
      <c r="AG439" s="668"/>
      <c r="AH439" s="668"/>
      <c r="AI439" s="668"/>
    </row>
    <row r="440" spans="4:35">
      <c r="D440" s="425" t="s">
        <v>76</v>
      </c>
      <c r="E440" s="425" t="s">
        <v>67</v>
      </c>
      <c r="F440" s="425" t="s">
        <v>240</v>
      </c>
      <c r="G440" s="425" t="s">
        <v>182</v>
      </c>
      <c r="H440" s="425" t="s">
        <v>81</v>
      </c>
      <c r="I440" s="425" t="s">
        <v>2475</v>
      </c>
      <c r="J440" s="425" t="s">
        <v>6</v>
      </c>
      <c r="K440" s="425" t="s">
        <v>264</v>
      </c>
      <c r="L440" s="427" t="s">
        <v>224</v>
      </c>
      <c r="M440" s="1294" t="s">
        <v>2675</v>
      </c>
      <c r="N440" s="427" t="s">
        <v>273</v>
      </c>
      <c r="O440" s="426" t="s">
        <v>2675</v>
      </c>
      <c r="S440" s="425" t="s">
        <v>470</v>
      </c>
      <c r="T440" s="425" t="s">
        <v>464</v>
      </c>
      <c r="U440" s="425" t="s">
        <v>811</v>
      </c>
      <c r="AC440" s="425" t="s">
        <v>3</v>
      </c>
      <c r="AE440" s="668"/>
      <c r="AF440" s="668"/>
      <c r="AG440" s="668"/>
      <c r="AH440" s="668"/>
      <c r="AI440" s="668"/>
    </row>
    <row r="441" spans="4:35">
      <c r="D441" s="425" t="s">
        <v>76</v>
      </c>
      <c r="E441" s="425" t="s">
        <v>67</v>
      </c>
      <c r="F441" s="425" t="s">
        <v>240</v>
      </c>
      <c r="G441" s="425" t="s">
        <v>182</v>
      </c>
      <c r="H441" s="425" t="s">
        <v>81</v>
      </c>
      <c r="I441" s="425" t="s">
        <v>2475</v>
      </c>
      <c r="J441" s="425" t="s">
        <v>6</v>
      </c>
      <c r="K441" s="425" t="s">
        <v>264</v>
      </c>
      <c r="L441" s="427" t="s">
        <v>224</v>
      </c>
      <c r="M441" s="1294" t="s">
        <v>2675</v>
      </c>
      <c r="N441" s="427" t="s">
        <v>273</v>
      </c>
      <c r="O441" s="426" t="s">
        <v>2675</v>
      </c>
      <c r="S441" s="425" t="s">
        <v>471</v>
      </c>
      <c r="T441" s="425" t="s">
        <v>468</v>
      </c>
      <c r="U441" s="425" t="s">
        <v>811</v>
      </c>
      <c r="AC441" s="425" t="s">
        <v>3</v>
      </c>
      <c r="AE441" s="668"/>
      <c r="AF441" s="668"/>
      <c r="AG441" s="668"/>
      <c r="AH441" s="668"/>
      <c r="AI441" s="668"/>
    </row>
    <row r="442" spans="4:35">
      <c r="D442" s="425" t="s">
        <v>76</v>
      </c>
      <c r="E442" s="425" t="s">
        <v>67</v>
      </c>
      <c r="F442" s="425" t="s">
        <v>240</v>
      </c>
      <c r="G442" s="425" t="s">
        <v>182</v>
      </c>
      <c r="H442" s="425" t="s">
        <v>81</v>
      </c>
      <c r="I442" s="425" t="s">
        <v>2475</v>
      </c>
      <c r="J442" s="425" t="s">
        <v>6</v>
      </c>
      <c r="K442" s="425" t="s">
        <v>264</v>
      </c>
      <c r="L442" s="427" t="s">
        <v>224</v>
      </c>
      <c r="M442" s="1294" t="s">
        <v>2675</v>
      </c>
      <c r="N442" s="427" t="s">
        <v>273</v>
      </c>
      <c r="O442" s="426" t="s">
        <v>2675</v>
      </c>
      <c r="S442" s="425" t="s">
        <v>472</v>
      </c>
      <c r="T442" s="425" t="s">
        <v>448</v>
      </c>
      <c r="U442" s="425" t="s">
        <v>811</v>
      </c>
      <c r="AC442" s="425" t="s">
        <v>3</v>
      </c>
      <c r="AE442" s="668"/>
      <c r="AF442" s="668"/>
      <c r="AG442" s="668"/>
      <c r="AH442" s="668"/>
      <c r="AI442" s="668"/>
    </row>
    <row r="443" spans="4:35">
      <c r="D443" s="425" t="s">
        <v>76</v>
      </c>
      <c r="E443" s="425" t="s">
        <v>67</v>
      </c>
      <c r="F443" s="425" t="s">
        <v>240</v>
      </c>
      <c r="G443" s="425" t="s">
        <v>182</v>
      </c>
      <c r="H443" s="425" t="s">
        <v>81</v>
      </c>
      <c r="I443" s="425" t="s">
        <v>2475</v>
      </c>
      <c r="J443" s="425" t="s">
        <v>6</v>
      </c>
      <c r="K443" s="425" t="s">
        <v>264</v>
      </c>
      <c r="L443" s="427" t="s">
        <v>224</v>
      </c>
      <c r="M443" s="1294" t="s">
        <v>2675</v>
      </c>
      <c r="N443" s="427" t="s">
        <v>273</v>
      </c>
      <c r="O443" s="426" t="s">
        <v>2675</v>
      </c>
      <c r="S443" s="425" t="s">
        <v>473</v>
      </c>
      <c r="T443" s="425" t="s">
        <v>454</v>
      </c>
      <c r="U443" s="425" t="s">
        <v>811</v>
      </c>
      <c r="AC443" s="425" t="s">
        <v>3</v>
      </c>
      <c r="AE443" s="668"/>
      <c r="AF443" s="668"/>
      <c r="AG443" s="668"/>
      <c r="AH443" s="668"/>
      <c r="AI443" s="668"/>
    </row>
    <row r="444" spans="4:35">
      <c r="D444" s="425" t="s">
        <v>76</v>
      </c>
      <c r="E444" s="425" t="s">
        <v>67</v>
      </c>
      <c r="F444" s="425" t="s">
        <v>240</v>
      </c>
      <c r="G444" s="425" t="s">
        <v>182</v>
      </c>
      <c r="H444" s="425" t="s">
        <v>81</v>
      </c>
      <c r="I444" s="425" t="s">
        <v>2475</v>
      </c>
      <c r="J444" s="425" t="s">
        <v>6</v>
      </c>
      <c r="K444" s="425" t="s">
        <v>264</v>
      </c>
      <c r="L444" s="427" t="s">
        <v>224</v>
      </c>
      <c r="M444" s="1294" t="s">
        <v>2675</v>
      </c>
      <c r="N444" s="427" t="s">
        <v>273</v>
      </c>
      <c r="O444" s="426" t="s">
        <v>2675</v>
      </c>
      <c r="S444" s="425" t="s">
        <v>474</v>
      </c>
      <c r="T444" s="425" t="s">
        <v>458</v>
      </c>
      <c r="U444" s="425" t="s">
        <v>811</v>
      </c>
      <c r="AC444" s="425" t="s">
        <v>3</v>
      </c>
      <c r="AE444" s="668"/>
      <c r="AF444" s="668"/>
      <c r="AG444" s="668"/>
      <c r="AH444" s="668"/>
      <c r="AI444" s="668"/>
    </row>
    <row r="445" spans="4:35">
      <c r="D445" s="425" t="s">
        <v>76</v>
      </c>
      <c r="E445" s="425" t="s">
        <v>67</v>
      </c>
      <c r="F445" s="425" t="s">
        <v>240</v>
      </c>
      <c r="G445" s="425" t="s">
        <v>182</v>
      </c>
      <c r="H445" s="425" t="s">
        <v>81</v>
      </c>
      <c r="I445" s="425" t="s">
        <v>2475</v>
      </c>
      <c r="J445" s="425" t="s">
        <v>6</v>
      </c>
      <c r="K445" s="425" t="s">
        <v>264</v>
      </c>
      <c r="L445" s="427" t="s">
        <v>224</v>
      </c>
      <c r="M445" s="1294" t="s">
        <v>2675</v>
      </c>
      <c r="N445" s="427" t="s">
        <v>273</v>
      </c>
      <c r="O445" s="426" t="s">
        <v>2675</v>
      </c>
      <c r="S445" s="425" t="s">
        <v>475</v>
      </c>
      <c r="T445" s="425" t="s">
        <v>456</v>
      </c>
      <c r="U445" s="425" t="s">
        <v>811</v>
      </c>
      <c r="AC445" s="425" t="s">
        <v>3</v>
      </c>
      <c r="AE445" s="668"/>
      <c r="AF445" s="668"/>
      <c r="AG445" s="668"/>
      <c r="AH445" s="668"/>
      <c r="AI445" s="668"/>
    </row>
    <row r="446" spans="4:35">
      <c r="D446" s="425" t="s">
        <v>76</v>
      </c>
      <c r="E446" s="425" t="s">
        <v>67</v>
      </c>
      <c r="F446" s="425" t="s">
        <v>240</v>
      </c>
      <c r="G446" s="425" t="s">
        <v>182</v>
      </c>
      <c r="H446" s="425" t="s">
        <v>81</v>
      </c>
      <c r="I446" s="425" t="s">
        <v>2475</v>
      </c>
      <c r="J446" s="425" t="s">
        <v>6</v>
      </c>
      <c r="K446" s="425" t="s">
        <v>264</v>
      </c>
      <c r="L446" s="427" t="s">
        <v>224</v>
      </c>
      <c r="M446" s="1294" t="s">
        <v>2675</v>
      </c>
      <c r="N446" s="427" t="s">
        <v>273</v>
      </c>
      <c r="O446" s="426" t="s">
        <v>2675</v>
      </c>
      <c r="S446" s="425" t="s">
        <v>476</v>
      </c>
      <c r="T446" s="425" t="s">
        <v>462</v>
      </c>
      <c r="U446" s="425" t="s">
        <v>811</v>
      </c>
      <c r="AC446" s="425" t="s">
        <v>3</v>
      </c>
      <c r="AE446" s="668"/>
      <c r="AF446" s="668"/>
      <c r="AG446" s="668"/>
      <c r="AH446" s="668"/>
      <c r="AI446" s="668"/>
    </row>
    <row r="447" spans="4:35">
      <c r="D447" s="425" t="s">
        <v>76</v>
      </c>
      <c r="E447" s="425" t="s">
        <v>67</v>
      </c>
      <c r="F447" s="425" t="s">
        <v>240</v>
      </c>
      <c r="G447" s="425" t="s">
        <v>182</v>
      </c>
      <c r="H447" s="425" t="s">
        <v>81</v>
      </c>
      <c r="I447" s="425" t="s">
        <v>2475</v>
      </c>
      <c r="J447" s="425" t="s">
        <v>6</v>
      </c>
      <c r="K447" s="425" t="s">
        <v>264</v>
      </c>
      <c r="L447" s="427" t="s">
        <v>224</v>
      </c>
      <c r="M447" s="427" t="s">
        <v>99</v>
      </c>
      <c r="N447" s="427" t="s">
        <v>274</v>
      </c>
      <c r="O447" s="425" t="s">
        <v>794</v>
      </c>
      <c r="S447" s="425" t="s">
        <v>477</v>
      </c>
      <c r="T447" s="425" t="s">
        <v>478</v>
      </c>
      <c r="U447" s="425" t="s">
        <v>812</v>
      </c>
      <c r="AC447" s="425" t="s">
        <v>3</v>
      </c>
      <c r="AE447" s="668"/>
      <c r="AF447" s="668"/>
      <c r="AG447" s="668"/>
      <c r="AH447" s="668"/>
      <c r="AI447" s="668"/>
    </row>
    <row r="448" spans="4:35">
      <c r="D448" s="425" t="s">
        <v>76</v>
      </c>
      <c r="E448" s="425" t="s">
        <v>67</v>
      </c>
      <c r="F448" s="425" t="s">
        <v>240</v>
      </c>
      <c r="G448" s="425" t="s">
        <v>182</v>
      </c>
      <c r="H448" s="425" t="s">
        <v>81</v>
      </c>
      <c r="I448" s="425" t="s">
        <v>2475</v>
      </c>
      <c r="J448" s="425" t="s">
        <v>6</v>
      </c>
      <c r="K448" s="425" t="s">
        <v>264</v>
      </c>
      <c r="L448" s="427" t="s">
        <v>224</v>
      </c>
      <c r="M448" s="427" t="s">
        <v>99</v>
      </c>
      <c r="N448" s="427" t="s">
        <v>274</v>
      </c>
      <c r="O448" s="425" t="s">
        <v>794</v>
      </c>
      <c r="S448" s="425" t="s">
        <v>479</v>
      </c>
      <c r="T448" s="425" t="s">
        <v>480</v>
      </c>
      <c r="U448" s="425" t="s">
        <v>812</v>
      </c>
      <c r="AC448" s="425" t="s">
        <v>3</v>
      </c>
      <c r="AE448" s="668"/>
      <c r="AF448" s="668"/>
      <c r="AG448" s="668"/>
      <c r="AH448" s="668"/>
      <c r="AI448" s="668"/>
    </row>
    <row r="449" spans="4:35">
      <c r="D449" s="425" t="s">
        <v>76</v>
      </c>
      <c r="E449" s="425" t="s">
        <v>67</v>
      </c>
      <c r="F449" s="425" t="s">
        <v>240</v>
      </c>
      <c r="G449" s="425" t="s">
        <v>182</v>
      </c>
      <c r="H449" s="425" t="s">
        <v>81</v>
      </c>
      <c r="I449" s="425" t="s">
        <v>2475</v>
      </c>
      <c r="J449" s="425" t="s">
        <v>6</v>
      </c>
      <c r="K449" s="425" t="s">
        <v>264</v>
      </c>
      <c r="L449" s="427" t="s">
        <v>224</v>
      </c>
      <c r="M449" s="427" t="s">
        <v>99</v>
      </c>
      <c r="N449" s="427" t="s">
        <v>274</v>
      </c>
      <c r="O449" s="425" t="s">
        <v>794</v>
      </c>
      <c r="S449" s="425" t="s">
        <v>481</v>
      </c>
      <c r="T449" s="425" t="s">
        <v>482</v>
      </c>
      <c r="U449" s="425" t="s">
        <v>812</v>
      </c>
      <c r="AC449" s="425" t="s">
        <v>3</v>
      </c>
      <c r="AE449" s="668"/>
      <c r="AF449" s="668"/>
      <c r="AG449" s="668"/>
      <c r="AH449" s="668"/>
      <c r="AI449" s="668"/>
    </row>
    <row r="450" spans="4:35">
      <c r="D450" s="425" t="s">
        <v>76</v>
      </c>
      <c r="E450" s="425" t="s">
        <v>67</v>
      </c>
      <c r="F450" s="425" t="s">
        <v>240</v>
      </c>
      <c r="G450" s="425" t="s">
        <v>182</v>
      </c>
      <c r="H450" s="425" t="s">
        <v>81</v>
      </c>
      <c r="I450" s="425" t="s">
        <v>2475</v>
      </c>
      <c r="J450" s="425" t="s">
        <v>6</v>
      </c>
      <c r="K450" s="425" t="s">
        <v>264</v>
      </c>
      <c r="L450" s="427" t="s">
        <v>224</v>
      </c>
      <c r="M450" s="427" t="s">
        <v>99</v>
      </c>
      <c r="N450" s="427" t="s">
        <v>274</v>
      </c>
      <c r="O450" s="425" t="s">
        <v>794</v>
      </c>
      <c r="S450" s="425" t="s">
        <v>483</v>
      </c>
      <c r="T450" s="425" t="s">
        <v>484</v>
      </c>
      <c r="U450" s="425" t="s">
        <v>812</v>
      </c>
      <c r="AC450" s="425" t="s">
        <v>3</v>
      </c>
      <c r="AE450" s="668"/>
      <c r="AF450" s="668"/>
      <c r="AG450" s="668"/>
      <c r="AH450" s="668"/>
      <c r="AI450" s="668"/>
    </row>
    <row r="451" spans="4:35">
      <c r="D451" s="425" t="s">
        <v>76</v>
      </c>
      <c r="E451" s="425" t="s">
        <v>67</v>
      </c>
      <c r="F451" s="425" t="s">
        <v>240</v>
      </c>
      <c r="G451" s="425" t="s">
        <v>182</v>
      </c>
      <c r="H451" s="425" t="s">
        <v>81</v>
      </c>
      <c r="I451" s="425" t="s">
        <v>2475</v>
      </c>
      <c r="J451" s="425" t="s">
        <v>6</v>
      </c>
      <c r="K451" s="425" t="s">
        <v>264</v>
      </c>
      <c r="L451" s="427" t="s">
        <v>224</v>
      </c>
      <c r="M451" s="427" t="s">
        <v>99</v>
      </c>
      <c r="N451" s="427" t="s">
        <v>274</v>
      </c>
      <c r="O451" s="425" t="s">
        <v>794</v>
      </c>
      <c r="S451" s="425" t="s">
        <v>485</v>
      </c>
      <c r="T451" s="425" t="s">
        <v>478</v>
      </c>
      <c r="U451" s="425" t="s">
        <v>812</v>
      </c>
      <c r="AC451" s="425" t="s">
        <v>3</v>
      </c>
      <c r="AE451" s="668"/>
      <c r="AF451" s="668"/>
      <c r="AG451" s="668"/>
      <c r="AH451" s="668"/>
      <c r="AI451" s="668"/>
    </row>
    <row r="452" spans="4:35">
      <c r="D452" s="425" t="s">
        <v>76</v>
      </c>
      <c r="E452" s="425" t="s">
        <v>67</v>
      </c>
      <c r="F452" s="425" t="s">
        <v>240</v>
      </c>
      <c r="G452" s="425" t="s">
        <v>182</v>
      </c>
      <c r="H452" s="425" t="s">
        <v>81</v>
      </c>
      <c r="I452" s="425" t="s">
        <v>2475</v>
      </c>
      <c r="J452" s="425" t="s">
        <v>6</v>
      </c>
      <c r="K452" s="425" t="s">
        <v>264</v>
      </c>
      <c r="L452" s="427" t="s">
        <v>224</v>
      </c>
      <c r="M452" s="427" t="s">
        <v>99</v>
      </c>
      <c r="N452" s="427" t="s">
        <v>274</v>
      </c>
      <c r="O452" s="425" t="s">
        <v>794</v>
      </c>
      <c r="S452" s="425" t="s">
        <v>486</v>
      </c>
      <c r="T452" s="425" t="s">
        <v>316</v>
      </c>
      <c r="U452" s="425" t="s">
        <v>812</v>
      </c>
      <c r="AC452" s="425" t="s">
        <v>3</v>
      </c>
      <c r="AE452" s="668"/>
      <c r="AF452" s="668"/>
      <c r="AG452" s="668"/>
      <c r="AH452" s="668"/>
      <c r="AI452" s="668"/>
    </row>
    <row r="453" spans="4:35">
      <c r="D453" s="425" t="s">
        <v>76</v>
      </c>
      <c r="E453" s="425" t="s">
        <v>67</v>
      </c>
      <c r="F453" s="425" t="s">
        <v>240</v>
      </c>
      <c r="G453" s="425" t="s">
        <v>182</v>
      </c>
      <c r="H453" s="425" t="s">
        <v>81</v>
      </c>
      <c r="I453" s="425" t="s">
        <v>2475</v>
      </c>
      <c r="J453" s="425" t="s">
        <v>6</v>
      </c>
      <c r="K453" s="425" t="s">
        <v>264</v>
      </c>
      <c r="L453" s="427" t="s">
        <v>275</v>
      </c>
      <c r="M453" s="1294" t="s">
        <v>2675</v>
      </c>
      <c r="N453" s="427" t="s">
        <v>276</v>
      </c>
      <c r="O453" s="426" t="s">
        <v>2675</v>
      </c>
      <c r="S453" s="425" t="s">
        <v>487</v>
      </c>
      <c r="T453" s="425" t="s">
        <v>488</v>
      </c>
      <c r="U453" s="425" t="s">
        <v>813</v>
      </c>
      <c r="AC453" s="425" t="s">
        <v>3</v>
      </c>
      <c r="AE453" s="668"/>
      <c r="AF453" s="668"/>
      <c r="AG453" s="668"/>
      <c r="AH453" s="668"/>
      <c r="AI453" s="668"/>
    </row>
    <row r="454" spans="4:35">
      <c r="D454" s="425" t="s">
        <v>76</v>
      </c>
      <c r="E454" s="425" t="s">
        <v>67</v>
      </c>
      <c r="F454" s="425" t="s">
        <v>240</v>
      </c>
      <c r="G454" s="425" t="s">
        <v>182</v>
      </c>
      <c r="H454" s="425" t="s">
        <v>81</v>
      </c>
      <c r="I454" s="425" t="s">
        <v>2475</v>
      </c>
      <c r="J454" s="425" t="s">
        <v>6</v>
      </c>
      <c r="K454" s="425" t="s">
        <v>264</v>
      </c>
      <c r="L454" s="427" t="s">
        <v>275</v>
      </c>
      <c r="M454" s="427" t="s">
        <v>99</v>
      </c>
      <c r="N454" s="427" t="s">
        <v>276</v>
      </c>
      <c r="O454" s="425" t="s">
        <v>794</v>
      </c>
      <c r="S454" s="425" t="s">
        <v>489</v>
      </c>
      <c r="T454" s="425" t="s">
        <v>490</v>
      </c>
      <c r="U454" s="425" t="s">
        <v>813</v>
      </c>
      <c r="AC454" s="425" t="s">
        <v>3</v>
      </c>
      <c r="AE454" s="668"/>
      <c r="AF454" s="668"/>
      <c r="AG454" s="668"/>
      <c r="AH454" s="668"/>
      <c r="AI454" s="668"/>
    </row>
    <row r="455" spans="4:35">
      <c r="D455" s="425" t="s">
        <v>76</v>
      </c>
      <c r="E455" s="425" t="s">
        <v>67</v>
      </c>
      <c r="F455" s="425" t="s">
        <v>240</v>
      </c>
      <c r="G455" s="425" t="s">
        <v>182</v>
      </c>
      <c r="H455" s="425" t="s">
        <v>81</v>
      </c>
      <c r="I455" s="425" t="s">
        <v>2475</v>
      </c>
      <c r="J455" s="425" t="s">
        <v>6</v>
      </c>
      <c r="K455" s="425" t="s">
        <v>264</v>
      </c>
      <c r="L455" s="427" t="s">
        <v>275</v>
      </c>
      <c r="M455" s="427" t="s">
        <v>99</v>
      </c>
      <c r="N455" s="427" t="s">
        <v>276</v>
      </c>
      <c r="O455" s="425" t="s">
        <v>794</v>
      </c>
      <c r="S455" s="425" t="s">
        <v>491</v>
      </c>
      <c r="T455" s="425" t="s">
        <v>492</v>
      </c>
      <c r="U455" s="425" t="s">
        <v>813</v>
      </c>
      <c r="AC455" s="425" t="s">
        <v>3</v>
      </c>
      <c r="AE455" s="668"/>
      <c r="AF455" s="668"/>
      <c r="AG455" s="668"/>
      <c r="AH455" s="668"/>
      <c r="AI455" s="668"/>
    </row>
    <row r="456" spans="4:35">
      <c r="D456" s="425" t="s">
        <v>76</v>
      </c>
      <c r="E456" s="425" t="s">
        <v>67</v>
      </c>
      <c r="F456" s="425" t="s">
        <v>240</v>
      </c>
      <c r="G456" s="425" t="s">
        <v>182</v>
      </c>
      <c r="H456" s="425" t="s">
        <v>81</v>
      </c>
      <c r="I456" s="425" t="s">
        <v>2475</v>
      </c>
      <c r="J456" s="425" t="s">
        <v>6</v>
      </c>
      <c r="K456" s="425" t="s">
        <v>264</v>
      </c>
      <c r="L456" s="427" t="s">
        <v>275</v>
      </c>
      <c r="M456" s="427" t="s">
        <v>99</v>
      </c>
      <c r="N456" s="427" t="s">
        <v>276</v>
      </c>
      <c r="O456" s="425" t="s">
        <v>794</v>
      </c>
      <c r="S456" s="425" t="s">
        <v>493</v>
      </c>
      <c r="T456" s="425" t="s">
        <v>494</v>
      </c>
      <c r="U456" s="425" t="s">
        <v>813</v>
      </c>
      <c r="AC456" s="425" t="s">
        <v>3</v>
      </c>
      <c r="AE456" s="668"/>
      <c r="AF456" s="668"/>
      <c r="AG456" s="668"/>
      <c r="AH456" s="668"/>
      <c r="AI456" s="668"/>
    </row>
    <row r="457" spans="4:35">
      <c r="D457" s="425" t="s">
        <v>76</v>
      </c>
      <c r="E457" s="425" t="s">
        <v>67</v>
      </c>
      <c r="F457" s="425" t="s">
        <v>240</v>
      </c>
      <c r="G457" s="425" t="s">
        <v>182</v>
      </c>
      <c r="H457" s="425" t="s">
        <v>81</v>
      </c>
      <c r="I457" s="425" t="s">
        <v>2475</v>
      </c>
      <c r="J457" s="425" t="s">
        <v>6</v>
      </c>
      <c r="K457" s="425" t="s">
        <v>264</v>
      </c>
      <c r="L457" s="427" t="s">
        <v>275</v>
      </c>
      <c r="M457" s="427" t="s">
        <v>99</v>
      </c>
      <c r="N457" s="427" t="s">
        <v>276</v>
      </c>
      <c r="O457" s="425" t="s">
        <v>794</v>
      </c>
      <c r="S457" s="425" t="s">
        <v>495</v>
      </c>
      <c r="T457" s="425" t="s">
        <v>496</v>
      </c>
      <c r="U457" s="425" t="s">
        <v>813</v>
      </c>
      <c r="AC457" s="425" t="s">
        <v>3</v>
      </c>
      <c r="AE457" s="668"/>
      <c r="AF457" s="668"/>
      <c r="AG457" s="668"/>
      <c r="AH457" s="668"/>
      <c r="AI457" s="668"/>
    </row>
    <row r="458" spans="4:35">
      <c r="D458" s="425" t="s">
        <v>76</v>
      </c>
      <c r="E458" s="425" t="s">
        <v>67</v>
      </c>
      <c r="F458" s="425" t="s">
        <v>240</v>
      </c>
      <c r="G458" s="425" t="s">
        <v>182</v>
      </c>
      <c r="H458" s="425" t="s">
        <v>81</v>
      </c>
      <c r="I458" s="425" t="s">
        <v>2475</v>
      </c>
      <c r="J458" s="425" t="s">
        <v>6</v>
      </c>
      <c r="K458" s="425" t="s">
        <v>264</v>
      </c>
      <c r="L458" s="427" t="s">
        <v>275</v>
      </c>
      <c r="M458" s="427" t="s">
        <v>99</v>
      </c>
      <c r="N458" s="427" t="s">
        <v>276</v>
      </c>
      <c r="O458" s="425" t="s">
        <v>794</v>
      </c>
      <c r="S458" s="425" t="s">
        <v>497</v>
      </c>
      <c r="T458" s="425" t="s">
        <v>498</v>
      </c>
      <c r="U458" s="425" t="s">
        <v>813</v>
      </c>
      <c r="AC458" s="425" t="s">
        <v>3</v>
      </c>
      <c r="AE458" s="668"/>
      <c r="AF458" s="668"/>
      <c r="AG458" s="668"/>
      <c r="AH458" s="668"/>
      <c r="AI458" s="668"/>
    </row>
    <row r="459" spans="4:35">
      <c r="D459" s="425" t="s">
        <v>76</v>
      </c>
      <c r="E459" s="425" t="s">
        <v>67</v>
      </c>
      <c r="F459" s="425" t="s">
        <v>240</v>
      </c>
      <c r="G459" s="425" t="s">
        <v>182</v>
      </c>
      <c r="H459" s="425" t="s">
        <v>81</v>
      </c>
      <c r="I459" s="425" t="s">
        <v>2475</v>
      </c>
      <c r="J459" s="425" t="s">
        <v>6</v>
      </c>
      <c r="K459" s="425" t="s">
        <v>264</v>
      </c>
      <c r="L459" s="427" t="s">
        <v>275</v>
      </c>
      <c r="M459" s="427" t="s">
        <v>99</v>
      </c>
      <c r="N459" s="427" t="s">
        <v>276</v>
      </c>
      <c r="O459" s="425" t="s">
        <v>794</v>
      </c>
      <c r="S459" s="425" t="s">
        <v>499</v>
      </c>
      <c r="T459" s="425" t="s">
        <v>500</v>
      </c>
      <c r="U459" s="425" t="s">
        <v>813</v>
      </c>
      <c r="AC459" s="425" t="s">
        <v>3</v>
      </c>
      <c r="AE459" s="668"/>
      <c r="AF459" s="668"/>
      <c r="AG459" s="668"/>
      <c r="AH459" s="668"/>
      <c r="AI459" s="668"/>
    </row>
    <row r="460" spans="4:35">
      <c r="D460" s="425" t="s">
        <v>76</v>
      </c>
      <c r="E460" s="425" t="s">
        <v>67</v>
      </c>
      <c r="F460" s="425" t="s">
        <v>240</v>
      </c>
      <c r="G460" s="425" t="s">
        <v>182</v>
      </c>
      <c r="H460" s="425" t="s">
        <v>81</v>
      </c>
      <c r="I460" s="425" t="s">
        <v>2475</v>
      </c>
      <c r="J460" s="425" t="s">
        <v>6</v>
      </c>
      <c r="K460" s="425" t="s">
        <v>264</v>
      </c>
      <c r="L460" s="427" t="s">
        <v>275</v>
      </c>
      <c r="M460" s="427" t="s">
        <v>99</v>
      </c>
      <c r="N460" s="427" t="s">
        <v>276</v>
      </c>
      <c r="O460" s="425" t="s">
        <v>794</v>
      </c>
      <c r="S460" s="425" t="s">
        <v>501</v>
      </c>
      <c r="T460" s="425" t="s">
        <v>502</v>
      </c>
      <c r="U460" s="425" t="s">
        <v>813</v>
      </c>
      <c r="AC460" s="425" t="s">
        <v>3</v>
      </c>
      <c r="AE460" s="668"/>
      <c r="AF460" s="668"/>
      <c r="AG460" s="668"/>
      <c r="AH460" s="668"/>
      <c r="AI460" s="668"/>
    </row>
    <row r="461" spans="4:35">
      <c r="D461" s="425" t="s">
        <v>76</v>
      </c>
      <c r="E461" s="425" t="s">
        <v>67</v>
      </c>
      <c r="F461" s="425" t="s">
        <v>240</v>
      </c>
      <c r="G461" s="425" t="s">
        <v>182</v>
      </c>
      <c r="H461" s="425" t="s">
        <v>81</v>
      </c>
      <c r="I461" s="425" t="s">
        <v>2475</v>
      </c>
      <c r="J461" s="425" t="s">
        <v>6</v>
      </c>
      <c r="K461" s="425" t="s">
        <v>264</v>
      </c>
      <c r="L461" s="427" t="s">
        <v>275</v>
      </c>
      <c r="M461" s="427" t="s">
        <v>99</v>
      </c>
      <c r="N461" s="427" t="s">
        <v>276</v>
      </c>
      <c r="O461" s="425" t="s">
        <v>794</v>
      </c>
      <c r="S461" s="425" t="s">
        <v>503</v>
      </c>
      <c r="T461" s="425" t="s">
        <v>504</v>
      </c>
      <c r="U461" s="425" t="s">
        <v>813</v>
      </c>
      <c r="AC461" s="425" t="s">
        <v>3</v>
      </c>
      <c r="AE461" s="668"/>
      <c r="AF461" s="668"/>
      <c r="AG461" s="668"/>
      <c r="AH461" s="668"/>
      <c r="AI461" s="668"/>
    </row>
    <row r="462" spans="4:35">
      <c r="D462" s="425" t="s">
        <v>76</v>
      </c>
      <c r="E462" s="425" t="s">
        <v>67</v>
      </c>
      <c r="F462" s="425" t="s">
        <v>240</v>
      </c>
      <c r="G462" s="425" t="s">
        <v>182</v>
      </c>
      <c r="H462" s="425" t="s">
        <v>81</v>
      </c>
      <c r="I462" s="425" t="s">
        <v>2475</v>
      </c>
      <c r="J462" s="425" t="s">
        <v>6</v>
      </c>
      <c r="K462" s="425" t="s">
        <v>264</v>
      </c>
      <c r="L462" s="427" t="s">
        <v>275</v>
      </c>
      <c r="M462" s="427" t="s">
        <v>99</v>
      </c>
      <c r="N462" s="427" t="s">
        <v>276</v>
      </c>
      <c r="O462" s="425" t="s">
        <v>794</v>
      </c>
      <c r="S462" s="425" t="s">
        <v>505</v>
      </c>
      <c r="T462" s="425" t="s">
        <v>506</v>
      </c>
      <c r="U462" s="425" t="s">
        <v>813</v>
      </c>
      <c r="AC462" s="425" t="s">
        <v>3</v>
      </c>
      <c r="AE462" s="668"/>
      <c r="AF462" s="668"/>
      <c r="AG462" s="668"/>
      <c r="AH462" s="668"/>
      <c r="AI462" s="668"/>
    </row>
    <row r="463" spans="4:35">
      <c r="D463" s="425" t="s">
        <v>76</v>
      </c>
      <c r="E463" s="425" t="s">
        <v>67</v>
      </c>
      <c r="F463" s="425" t="s">
        <v>240</v>
      </c>
      <c r="G463" s="425" t="s">
        <v>182</v>
      </c>
      <c r="H463" s="425" t="s">
        <v>81</v>
      </c>
      <c r="I463" s="425" t="s">
        <v>2475</v>
      </c>
      <c r="J463" s="425" t="s">
        <v>6</v>
      </c>
      <c r="K463" s="425" t="s">
        <v>264</v>
      </c>
      <c r="L463" s="427" t="s">
        <v>275</v>
      </c>
      <c r="M463" s="1294" t="s">
        <v>2675</v>
      </c>
      <c r="N463" s="427" t="s">
        <v>276</v>
      </c>
      <c r="O463" s="426" t="s">
        <v>2675</v>
      </c>
      <c r="S463" s="425" t="s">
        <v>507</v>
      </c>
      <c r="T463" s="425" t="s">
        <v>508</v>
      </c>
      <c r="U463" s="425" t="s">
        <v>813</v>
      </c>
      <c r="AC463" s="425" t="s">
        <v>3</v>
      </c>
      <c r="AE463" s="668"/>
      <c r="AF463" s="668"/>
      <c r="AG463" s="668"/>
      <c r="AH463" s="668"/>
      <c r="AI463" s="668"/>
    </row>
    <row r="464" spans="4:35">
      <c r="D464" s="425" t="s">
        <v>76</v>
      </c>
      <c r="E464" s="425" t="s">
        <v>67</v>
      </c>
      <c r="F464" s="425" t="s">
        <v>240</v>
      </c>
      <c r="G464" s="425" t="s">
        <v>182</v>
      </c>
      <c r="H464" s="425" t="s">
        <v>81</v>
      </c>
      <c r="I464" s="425" t="s">
        <v>2475</v>
      </c>
      <c r="J464" s="425" t="s">
        <v>6</v>
      </c>
      <c r="K464" s="425" t="s">
        <v>264</v>
      </c>
      <c r="L464" s="427" t="s">
        <v>275</v>
      </c>
      <c r="M464" s="427" t="s">
        <v>99</v>
      </c>
      <c r="N464" s="427" t="s">
        <v>276</v>
      </c>
      <c r="O464" s="425" t="s">
        <v>794</v>
      </c>
      <c r="S464" s="425" t="s">
        <v>509</v>
      </c>
      <c r="T464" s="425" t="s">
        <v>510</v>
      </c>
      <c r="U464" s="425" t="s">
        <v>813</v>
      </c>
      <c r="AC464" s="425" t="s">
        <v>3</v>
      </c>
      <c r="AE464" s="668"/>
      <c r="AF464" s="668"/>
      <c r="AG464" s="668"/>
      <c r="AH464" s="668"/>
      <c r="AI464" s="668"/>
    </row>
    <row r="465" spans="4:35">
      <c r="D465" s="425" t="s">
        <v>76</v>
      </c>
      <c r="E465" s="425" t="s">
        <v>67</v>
      </c>
      <c r="F465" s="425" t="s">
        <v>240</v>
      </c>
      <c r="G465" s="425" t="s">
        <v>182</v>
      </c>
      <c r="H465" s="425" t="s">
        <v>81</v>
      </c>
      <c r="I465" s="425" t="s">
        <v>2475</v>
      </c>
      <c r="J465" s="425" t="s">
        <v>6</v>
      </c>
      <c r="K465" s="425" t="s">
        <v>264</v>
      </c>
      <c r="L465" s="427" t="s">
        <v>275</v>
      </c>
      <c r="M465" s="427" t="s">
        <v>99</v>
      </c>
      <c r="N465" s="427" t="s">
        <v>276</v>
      </c>
      <c r="O465" s="425" t="s">
        <v>2872</v>
      </c>
      <c r="S465" s="425" t="s">
        <v>511</v>
      </c>
      <c r="T465" s="425" t="s">
        <v>512</v>
      </c>
      <c r="U465" s="425" t="s">
        <v>813</v>
      </c>
      <c r="AC465" s="425" t="s">
        <v>3</v>
      </c>
      <c r="AE465" s="668"/>
      <c r="AF465" s="668"/>
      <c r="AG465" s="668"/>
      <c r="AH465" s="668"/>
      <c r="AI465" s="668"/>
    </row>
    <row r="466" spans="4:35">
      <c r="D466" s="425" t="s">
        <v>76</v>
      </c>
      <c r="E466" s="425" t="s">
        <v>67</v>
      </c>
      <c r="F466" s="425" t="s">
        <v>240</v>
      </c>
      <c r="G466" s="425" t="s">
        <v>182</v>
      </c>
      <c r="H466" s="425" t="s">
        <v>81</v>
      </c>
      <c r="I466" s="425" t="s">
        <v>2475</v>
      </c>
      <c r="J466" s="425" t="s">
        <v>6</v>
      </c>
      <c r="K466" s="425" t="s">
        <v>264</v>
      </c>
      <c r="L466" s="427" t="s">
        <v>275</v>
      </c>
      <c r="M466" s="427" t="s">
        <v>99</v>
      </c>
      <c r="N466" s="427" t="s">
        <v>276</v>
      </c>
      <c r="O466" s="425" t="s">
        <v>2872</v>
      </c>
      <c r="S466" s="425" t="s">
        <v>513</v>
      </c>
      <c r="T466" s="425" t="s">
        <v>514</v>
      </c>
      <c r="U466" s="425" t="s">
        <v>813</v>
      </c>
      <c r="AC466" s="425" t="s">
        <v>3</v>
      </c>
      <c r="AE466" s="668"/>
      <c r="AF466" s="668"/>
      <c r="AG466" s="668"/>
      <c r="AH466" s="668"/>
      <c r="AI466" s="668"/>
    </row>
    <row r="467" spans="4:35">
      <c r="D467" s="425" t="s">
        <v>76</v>
      </c>
      <c r="E467" s="425" t="s">
        <v>67</v>
      </c>
      <c r="F467" s="425" t="s">
        <v>240</v>
      </c>
      <c r="G467" s="425" t="s">
        <v>182</v>
      </c>
      <c r="H467" s="425" t="s">
        <v>81</v>
      </c>
      <c r="I467" s="425" t="s">
        <v>2475</v>
      </c>
      <c r="J467" s="425" t="s">
        <v>6</v>
      </c>
      <c r="K467" s="425" t="s">
        <v>264</v>
      </c>
      <c r="L467" s="427" t="s">
        <v>275</v>
      </c>
      <c r="M467" s="427" t="s">
        <v>99</v>
      </c>
      <c r="N467" s="427" t="s">
        <v>276</v>
      </c>
      <c r="O467" s="425" t="s">
        <v>2872</v>
      </c>
      <c r="S467" s="425" t="s">
        <v>515</v>
      </c>
      <c r="T467" s="425" t="s">
        <v>516</v>
      </c>
      <c r="U467" s="425" t="s">
        <v>813</v>
      </c>
      <c r="AC467" s="425" t="s">
        <v>3</v>
      </c>
      <c r="AE467" s="668"/>
      <c r="AF467" s="668"/>
      <c r="AG467" s="668"/>
      <c r="AH467" s="668"/>
      <c r="AI467" s="668"/>
    </row>
    <row r="468" spans="4:35">
      <c r="D468" s="425" t="s">
        <v>76</v>
      </c>
      <c r="E468" s="425" t="s">
        <v>67</v>
      </c>
      <c r="F468" s="425" t="s">
        <v>240</v>
      </c>
      <c r="G468" s="425" t="s">
        <v>182</v>
      </c>
      <c r="H468" s="425" t="s">
        <v>81</v>
      </c>
      <c r="I468" s="425" t="s">
        <v>2475</v>
      </c>
      <c r="J468" s="425" t="s">
        <v>6</v>
      </c>
      <c r="K468" s="425" t="s">
        <v>264</v>
      </c>
      <c r="L468" s="427" t="s">
        <v>275</v>
      </c>
      <c r="M468" s="1294" t="s">
        <v>2675</v>
      </c>
      <c r="N468" s="427" t="s">
        <v>276</v>
      </c>
      <c r="O468" s="426" t="s">
        <v>2675</v>
      </c>
      <c r="S468" s="425" t="s">
        <v>517</v>
      </c>
      <c r="T468" s="425" t="s">
        <v>518</v>
      </c>
      <c r="U468" s="425" t="s">
        <v>813</v>
      </c>
      <c r="AC468" s="425" t="s">
        <v>3</v>
      </c>
      <c r="AE468" s="668"/>
      <c r="AF468" s="668"/>
      <c r="AG468" s="668"/>
      <c r="AH468" s="668"/>
      <c r="AI468" s="668"/>
    </row>
    <row r="469" spans="4:35">
      <c r="D469" s="425" t="s">
        <v>76</v>
      </c>
      <c r="E469" s="425" t="s">
        <v>67</v>
      </c>
      <c r="F469" s="425" t="s">
        <v>240</v>
      </c>
      <c r="G469" s="425" t="s">
        <v>182</v>
      </c>
      <c r="H469" s="425" t="s">
        <v>81</v>
      </c>
      <c r="I469" s="425" t="s">
        <v>2475</v>
      </c>
      <c r="J469" s="425" t="s">
        <v>6</v>
      </c>
      <c r="K469" s="425" t="s">
        <v>264</v>
      </c>
      <c r="L469" s="427" t="s">
        <v>275</v>
      </c>
      <c r="M469" s="427" t="s">
        <v>99</v>
      </c>
      <c r="N469" s="427" t="s">
        <v>276</v>
      </c>
      <c r="O469" s="425" t="s">
        <v>2872</v>
      </c>
      <c r="S469" s="425" t="s">
        <v>519</v>
      </c>
      <c r="T469" s="425" t="s">
        <v>520</v>
      </c>
      <c r="U469" s="425" t="s">
        <v>813</v>
      </c>
      <c r="AC469" s="425" t="s">
        <v>3</v>
      </c>
      <c r="AE469" s="668"/>
      <c r="AF469" s="668"/>
      <c r="AG469" s="668"/>
      <c r="AH469" s="668"/>
      <c r="AI469" s="668"/>
    </row>
    <row r="470" spans="4:35">
      <c r="D470" s="425" t="s">
        <v>76</v>
      </c>
      <c r="E470" s="425" t="s">
        <v>67</v>
      </c>
      <c r="F470" s="425" t="s">
        <v>240</v>
      </c>
      <c r="G470" s="425" t="s">
        <v>182</v>
      </c>
      <c r="H470" s="425" t="s">
        <v>81</v>
      </c>
      <c r="I470" s="425" t="s">
        <v>2475</v>
      </c>
      <c r="J470" s="425" t="s">
        <v>6</v>
      </c>
      <c r="K470" s="425" t="s">
        <v>264</v>
      </c>
      <c r="L470" s="427" t="s">
        <v>275</v>
      </c>
      <c r="M470" s="427" t="s">
        <v>99</v>
      </c>
      <c r="N470" s="427" t="s">
        <v>276</v>
      </c>
      <c r="O470" s="425" t="s">
        <v>2872</v>
      </c>
      <c r="S470" s="425" t="s">
        <v>521</v>
      </c>
      <c r="T470" s="425" t="s">
        <v>522</v>
      </c>
      <c r="U470" s="425" t="s">
        <v>813</v>
      </c>
      <c r="AC470" s="425" t="s">
        <v>3</v>
      </c>
      <c r="AE470" s="668"/>
      <c r="AF470" s="668"/>
      <c r="AG470" s="668"/>
      <c r="AH470" s="668"/>
      <c r="AI470" s="668"/>
    </row>
    <row r="471" spans="4:35">
      <c r="D471" s="425" t="s">
        <v>76</v>
      </c>
      <c r="E471" s="425" t="s">
        <v>67</v>
      </c>
      <c r="F471" s="425" t="s">
        <v>240</v>
      </c>
      <c r="G471" s="425" t="s">
        <v>182</v>
      </c>
      <c r="H471" s="425" t="s">
        <v>81</v>
      </c>
      <c r="I471" s="425" t="s">
        <v>2475</v>
      </c>
      <c r="J471" s="425" t="s">
        <v>6</v>
      </c>
      <c r="K471" s="425" t="s">
        <v>264</v>
      </c>
      <c r="L471" s="427" t="s">
        <v>275</v>
      </c>
      <c r="M471" s="427" t="s">
        <v>99</v>
      </c>
      <c r="N471" s="427" t="s">
        <v>276</v>
      </c>
      <c r="O471" s="425" t="s">
        <v>2872</v>
      </c>
      <c r="S471" s="425" t="s">
        <v>523</v>
      </c>
      <c r="T471" s="425" t="s">
        <v>524</v>
      </c>
      <c r="U471" s="425" t="s">
        <v>813</v>
      </c>
      <c r="AC471" s="425" t="s">
        <v>3</v>
      </c>
      <c r="AE471" s="668"/>
      <c r="AF471" s="668"/>
      <c r="AG471" s="668"/>
      <c r="AH471" s="668"/>
      <c r="AI471" s="668"/>
    </row>
    <row r="472" spans="4:35">
      <c r="D472" s="425" t="s">
        <v>76</v>
      </c>
      <c r="E472" s="425" t="s">
        <v>67</v>
      </c>
      <c r="F472" s="425" t="s">
        <v>240</v>
      </c>
      <c r="G472" s="425" t="s">
        <v>182</v>
      </c>
      <c r="H472" s="425" t="s">
        <v>81</v>
      </c>
      <c r="I472" s="425" t="s">
        <v>2475</v>
      </c>
      <c r="J472" s="425" t="s">
        <v>6</v>
      </c>
      <c r="K472" s="425" t="s">
        <v>264</v>
      </c>
      <c r="L472" s="427" t="s">
        <v>275</v>
      </c>
      <c r="M472" s="427" t="s">
        <v>99</v>
      </c>
      <c r="N472" s="427" t="s">
        <v>276</v>
      </c>
      <c r="O472" s="425" t="s">
        <v>2872</v>
      </c>
      <c r="S472" s="425" t="s">
        <v>525</v>
      </c>
      <c r="T472" s="425" t="s">
        <v>526</v>
      </c>
      <c r="U472" s="425" t="s">
        <v>813</v>
      </c>
      <c r="AC472" s="425" t="s">
        <v>3</v>
      </c>
      <c r="AE472" s="668"/>
      <c r="AF472" s="668"/>
      <c r="AG472" s="668"/>
      <c r="AH472" s="668"/>
      <c r="AI472" s="668"/>
    </row>
    <row r="473" spans="4:35">
      <c r="D473" s="425" t="s">
        <v>76</v>
      </c>
      <c r="E473" s="425" t="s">
        <v>67</v>
      </c>
      <c r="F473" s="425" t="s">
        <v>240</v>
      </c>
      <c r="G473" s="425" t="s">
        <v>182</v>
      </c>
      <c r="H473" s="425" t="s">
        <v>81</v>
      </c>
      <c r="I473" s="425" t="s">
        <v>2475</v>
      </c>
      <c r="J473" s="425" t="s">
        <v>6</v>
      </c>
      <c r="K473" s="425" t="s">
        <v>264</v>
      </c>
      <c r="L473" s="427" t="s">
        <v>275</v>
      </c>
      <c r="M473" s="427" t="s">
        <v>99</v>
      </c>
      <c r="N473" s="427" t="s">
        <v>276</v>
      </c>
      <c r="O473" s="425" t="s">
        <v>2872</v>
      </c>
      <c r="S473" s="425" t="s">
        <v>527</v>
      </c>
      <c r="T473" s="425" t="s">
        <v>528</v>
      </c>
      <c r="U473" s="425" t="s">
        <v>813</v>
      </c>
      <c r="AC473" s="425" t="s">
        <v>3</v>
      </c>
      <c r="AE473" s="668"/>
      <c r="AF473" s="668"/>
      <c r="AG473" s="668"/>
      <c r="AH473" s="668"/>
      <c r="AI473" s="668"/>
    </row>
    <row r="474" spans="4:35">
      <c r="D474" s="425" t="s">
        <v>76</v>
      </c>
      <c r="E474" s="425" t="s">
        <v>67</v>
      </c>
      <c r="F474" s="425" t="s">
        <v>240</v>
      </c>
      <c r="G474" s="425" t="s">
        <v>182</v>
      </c>
      <c r="H474" s="425" t="s">
        <v>81</v>
      </c>
      <c r="I474" s="425" t="s">
        <v>2475</v>
      </c>
      <c r="J474" s="425" t="s">
        <v>6</v>
      </c>
      <c r="K474" s="425" t="s">
        <v>264</v>
      </c>
      <c r="L474" s="427" t="s">
        <v>275</v>
      </c>
      <c r="M474" s="1294" t="s">
        <v>2675</v>
      </c>
      <c r="N474" s="427" t="s">
        <v>276</v>
      </c>
      <c r="O474" s="426" t="s">
        <v>2675</v>
      </c>
      <c r="S474" s="425" t="s">
        <v>529</v>
      </c>
      <c r="T474" s="425" t="s">
        <v>530</v>
      </c>
      <c r="U474" s="425" t="s">
        <v>813</v>
      </c>
      <c r="AC474" s="425" t="s">
        <v>3</v>
      </c>
      <c r="AE474" s="668"/>
      <c r="AF474" s="668"/>
      <c r="AG474" s="668"/>
      <c r="AH474" s="668"/>
      <c r="AI474" s="668"/>
    </row>
    <row r="475" spans="4:35">
      <c r="D475" s="425" t="s">
        <v>76</v>
      </c>
      <c r="E475" s="425" t="s">
        <v>67</v>
      </c>
      <c r="F475" s="425" t="s">
        <v>240</v>
      </c>
      <c r="G475" s="425" t="s">
        <v>182</v>
      </c>
      <c r="H475" s="425" t="s">
        <v>81</v>
      </c>
      <c r="I475" s="425" t="s">
        <v>2475</v>
      </c>
      <c r="J475" s="425" t="s">
        <v>6</v>
      </c>
      <c r="K475" s="425" t="s">
        <v>264</v>
      </c>
      <c r="L475" s="427" t="s">
        <v>275</v>
      </c>
      <c r="M475" s="1294" t="s">
        <v>2675</v>
      </c>
      <c r="N475" s="427" t="s">
        <v>276</v>
      </c>
      <c r="O475" s="426" t="s">
        <v>2675</v>
      </c>
      <c r="S475" s="425" t="s">
        <v>531</v>
      </c>
      <c r="T475" s="425" t="s">
        <v>532</v>
      </c>
      <c r="U475" s="425" t="s">
        <v>813</v>
      </c>
      <c r="AC475" s="425" t="s">
        <v>3</v>
      </c>
      <c r="AE475" s="668"/>
      <c r="AF475" s="668"/>
      <c r="AG475" s="668"/>
      <c r="AH475" s="668"/>
      <c r="AI475" s="668"/>
    </row>
    <row r="476" spans="4:35">
      <c r="D476" s="425" t="s">
        <v>76</v>
      </c>
      <c r="E476" s="425" t="s">
        <v>67</v>
      </c>
      <c r="F476" s="425" t="s">
        <v>240</v>
      </c>
      <c r="G476" s="425" t="s">
        <v>182</v>
      </c>
      <c r="H476" s="425" t="s">
        <v>81</v>
      </c>
      <c r="I476" s="425" t="s">
        <v>2475</v>
      </c>
      <c r="J476" s="425" t="s">
        <v>6</v>
      </c>
      <c r="K476" s="425" t="s">
        <v>264</v>
      </c>
      <c r="L476" s="427" t="s">
        <v>275</v>
      </c>
      <c r="M476" s="427" t="s">
        <v>99</v>
      </c>
      <c r="N476" s="427" t="s">
        <v>276</v>
      </c>
      <c r="O476" s="425" t="s">
        <v>2872</v>
      </c>
      <c r="S476" s="425" t="s">
        <v>533</v>
      </c>
      <c r="T476" s="425" t="s">
        <v>534</v>
      </c>
      <c r="U476" s="425" t="s">
        <v>813</v>
      </c>
      <c r="AC476" s="425" t="s">
        <v>3</v>
      </c>
      <c r="AE476" s="668"/>
      <c r="AF476" s="668"/>
      <c r="AG476" s="668"/>
      <c r="AH476" s="668"/>
      <c r="AI476" s="668"/>
    </row>
    <row r="477" spans="4:35">
      <c r="D477" s="425" t="s">
        <v>76</v>
      </c>
      <c r="E477" s="425" t="s">
        <v>67</v>
      </c>
      <c r="F477" s="425" t="s">
        <v>240</v>
      </c>
      <c r="G477" s="425" t="s">
        <v>182</v>
      </c>
      <c r="H477" s="425" t="s">
        <v>81</v>
      </c>
      <c r="I477" s="425" t="s">
        <v>2475</v>
      </c>
      <c r="J477" s="425" t="s">
        <v>6</v>
      </c>
      <c r="K477" s="425" t="s">
        <v>264</v>
      </c>
      <c r="L477" s="427" t="s">
        <v>275</v>
      </c>
      <c r="M477" s="427" t="s">
        <v>99</v>
      </c>
      <c r="N477" s="427" t="s">
        <v>276</v>
      </c>
      <c r="O477" s="425" t="s">
        <v>794</v>
      </c>
      <c r="S477" s="425" t="s">
        <v>535</v>
      </c>
      <c r="T477" s="425" t="s">
        <v>536</v>
      </c>
      <c r="U477" s="425" t="s">
        <v>813</v>
      </c>
      <c r="AC477" s="425" t="s">
        <v>3</v>
      </c>
      <c r="AE477" s="668"/>
      <c r="AF477" s="668"/>
      <c r="AG477" s="668"/>
      <c r="AH477" s="668"/>
      <c r="AI477" s="668"/>
    </row>
    <row r="478" spans="4:35">
      <c r="D478" s="425" t="s">
        <v>76</v>
      </c>
      <c r="E478" s="425" t="s">
        <v>67</v>
      </c>
      <c r="F478" s="425" t="s">
        <v>240</v>
      </c>
      <c r="G478" s="425" t="s">
        <v>182</v>
      </c>
      <c r="H478" s="425" t="s">
        <v>81</v>
      </c>
      <c r="I478" s="425" t="s">
        <v>2475</v>
      </c>
      <c r="J478" s="425" t="s">
        <v>6</v>
      </c>
      <c r="K478" s="425" t="s">
        <v>264</v>
      </c>
      <c r="L478" s="427" t="s">
        <v>275</v>
      </c>
      <c r="M478" s="427" t="s">
        <v>99</v>
      </c>
      <c r="N478" s="427" t="s">
        <v>276</v>
      </c>
      <c r="O478" s="425" t="s">
        <v>794</v>
      </c>
      <c r="S478" s="425" t="s">
        <v>537</v>
      </c>
      <c r="T478" s="425" t="s">
        <v>538</v>
      </c>
      <c r="U478" s="425" t="s">
        <v>813</v>
      </c>
      <c r="AC478" s="425" t="s">
        <v>3</v>
      </c>
      <c r="AE478" s="668"/>
      <c r="AF478" s="668"/>
      <c r="AG478" s="668"/>
      <c r="AH478" s="668"/>
      <c r="AI478" s="668"/>
    </row>
    <row r="479" spans="4:35">
      <c r="D479" s="425" t="s">
        <v>76</v>
      </c>
      <c r="E479" s="425" t="s">
        <v>67</v>
      </c>
      <c r="F479" s="425" t="s">
        <v>240</v>
      </c>
      <c r="G479" s="425" t="s">
        <v>182</v>
      </c>
      <c r="H479" s="425" t="s">
        <v>81</v>
      </c>
      <c r="I479" s="425" t="s">
        <v>2475</v>
      </c>
      <c r="J479" s="425" t="s">
        <v>6</v>
      </c>
      <c r="K479" s="425" t="s">
        <v>264</v>
      </c>
      <c r="L479" s="427" t="s">
        <v>275</v>
      </c>
      <c r="M479" s="427" t="s">
        <v>99</v>
      </c>
      <c r="N479" s="427" t="s">
        <v>276</v>
      </c>
      <c r="O479" s="425" t="s">
        <v>794</v>
      </c>
      <c r="S479" s="425" t="s">
        <v>539</v>
      </c>
      <c r="T479" s="425" t="s">
        <v>540</v>
      </c>
      <c r="U479" s="425" t="s">
        <v>813</v>
      </c>
      <c r="AC479" s="425" t="s">
        <v>3</v>
      </c>
      <c r="AE479" s="668"/>
      <c r="AF479" s="668"/>
      <c r="AG479" s="668"/>
      <c r="AH479" s="668"/>
      <c r="AI479" s="668"/>
    </row>
    <row r="480" spans="4:35">
      <c r="D480" s="425" t="s">
        <v>76</v>
      </c>
      <c r="E480" s="425" t="s">
        <v>67</v>
      </c>
      <c r="F480" s="425" t="s">
        <v>240</v>
      </c>
      <c r="G480" s="425" t="s">
        <v>182</v>
      </c>
      <c r="H480" s="425" t="s">
        <v>81</v>
      </c>
      <c r="I480" s="425" t="s">
        <v>2475</v>
      </c>
      <c r="J480" s="425" t="s">
        <v>6</v>
      </c>
      <c r="K480" s="425" t="s">
        <v>264</v>
      </c>
      <c r="L480" s="427" t="s">
        <v>275</v>
      </c>
      <c r="M480" s="1294" t="s">
        <v>2675</v>
      </c>
      <c r="N480" s="427" t="s">
        <v>276</v>
      </c>
      <c r="O480" s="426" t="s">
        <v>2675</v>
      </c>
      <c r="S480" s="425" t="s">
        <v>541</v>
      </c>
      <c r="T480" s="425" t="s">
        <v>542</v>
      </c>
      <c r="U480" s="425" t="s">
        <v>813</v>
      </c>
      <c r="AC480" s="425" t="s">
        <v>3</v>
      </c>
      <c r="AE480" s="668"/>
      <c r="AF480" s="668"/>
      <c r="AG480" s="668"/>
      <c r="AH480" s="668"/>
      <c r="AI480" s="668"/>
    </row>
    <row r="481" spans="4:35">
      <c r="D481" s="425" t="s">
        <v>76</v>
      </c>
      <c r="E481" s="425" t="s">
        <v>67</v>
      </c>
      <c r="F481" s="425" t="s">
        <v>240</v>
      </c>
      <c r="G481" s="425" t="s">
        <v>182</v>
      </c>
      <c r="H481" s="425" t="s">
        <v>81</v>
      </c>
      <c r="I481" s="425" t="s">
        <v>2475</v>
      </c>
      <c r="J481" s="425" t="s">
        <v>6</v>
      </c>
      <c r="K481" s="425" t="s">
        <v>264</v>
      </c>
      <c r="L481" s="427" t="s">
        <v>275</v>
      </c>
      <c r="M481" s="427" t="s">
        <v>99</v>
      </c>
      <c r="N481" s="427" t="s">
        <v>276</v>
      </c>
      <c r="O481" s="425" t="s">
        <v>794</v>
      </c>
      <c r="S481" s="425" t="s">
        <v>543</v>
      </c>
      <c r="T481" s="425" t="s">
        <v>544</v>
      </c>
      <c r="U481" s="425" t="s">
        <v>813</v>
      </c>
      <c r="AC481" s="425" t="s">
        <v>3</v>
      </c>
      <c r="AE481" s="668"/>
      <c r="AF481" s="668"/>
      <c r="AG481" s="668"/>
      <c r="AH481" s="668"/>
      <c r="AI481" s="668"/>
    </row>
    <row r="482" spans="4:35">
      <c r="D482" s="425" t="s">
        <v>76</v>
      </c>
      <c r="E482" s="425" t="s">
        <v>67</v>
      </c>
      <c r="F482" s="425" t="s">
        <v>240</v>
      </c>
      <c r="G482" s="425" t="s">
        <v>182</v>
      </c>
      <c r="H482" s="425" t="s">
        <v>81</v>
      </c>
      <c r="I482" s="425" t="s">
        <v>2475</v>
      </c>
      <c r="J482" s="425" t="s">
        <v>6</v>
      </c>
      <c r="K482" s="425" t="s">
        <v>264</v>
      </c>
      <c r="L482" s="427" t="s">
        <v>275</v>
      </c>
      <c r="M482" s="427" t="s">
        <v>99</v>
      </c>
      <c r="N482" s="427" t="s">
        <v>276</v>
      </c>
      <c r="O482" s="425" t="s">
        <v>794</v>
      </c>
      <c r="S482" s="425" t="s">
        <v>545</v>
      </c>
      <c r="T482" s="425" t="s">
        <v>546</v>
      </c>
      <c r="U482" s="425" t="s">
        <v>813</v>
      </c>
      <c r="AC482" s="425" t="s">
        <v>3</v>
      </c>
      <c r="AE482" s="668"/>
      <c r="AF482" s="668"/>
      <c r="AG482" s="668"/>
      <c r="AH482" s="668"/>
      <c r="AI482" s="668"/>
    </row>
    <row r="483" spans="4:35">
      <c r="D483" s="425" t="s">
        <v>76</v>
      </c>
      <c r="E483" s="425" t="s">
        <v>67</v>
      </c>
      <c r="F483" s="425" t="s">
        <v>240</v>
      </c>
      <c r="G483" s="425" t="s">
        <v>182</v>
      </c>
      <c r="H483" s="425" t="s">
        <v>81</v>
      </c>
      <c r="I483" s="425" t="s">
        <v>2475</v>
      </c>
      <c r="J483" s="425" t="s">
        <v>6</v>
      </c>
      <c r="K483" s="425" t="s">
        <v>264</v>
      </c>
      <c r="L483" s="427" t="s">
        <v>275</v>
      </c>
      <c r="M483" s="1294" t="s">
        <v>2675</v>
      </c>
      <c r="N483" s="427" t="s">
        <v>276</v>
      </c>
      <c r="O483" s="426" t="s">
        <v>2675</v>
      </c>
      <c r="S483" s="425" t="s">
        <v>547</v>
      </c>
      <c r="T483" s="425" t="s">
        <v>548</v>
      </c>
      <c r="U483" s="425" t="s">
        <v>813</v>
      </c>
      <c r="AC483" s="425" t="s">
        <v>3</v>
      </c>
      <c r="AE483" s="668"/>
      <c r="AF483" s="668"/>
      <c r="AG483" s="668"/>
      <c r="AH483" s="668"/>
      <c r="AI483" s="668"/>
    </row>
    <row r="484" spans="4:35">
      <c r="D484" s="425" t="s">
        <v>76</v>
      </c>
      <c r="E484" s="425" t="s">
        <v>67</v>
      </c>
      <c r="F484" s="425" t="s">
        <v>240</v>
      </c>
      <c r="G484" s="425" t="s">
        <v>182</v>
      </c>
      <c r="H484" s="425" t="s">
        <v>81</v>
      </c>
      <c r="I484" s="425" t="s">
        <v>2475</v>
      </c>
      <c r="J484" s="425" t="s">
        <v>6</v>
      </c>
      <c r="K484" s="425" t="s">
        <v>264</v>
      </c>
      <c r="L484" s="427" t="s">
        <v>275</v>
      </c>
      <c r="M484" s="427" t="s">
        <v>99</v>
      </c>
      <c r="N484" s="427" t="s">
        <v>276</v>
      </c>
      <c r="O484" s="425" t="s">
        <v>794</v>
      </c>
      <c r="S484" s="425" t="s">
        <v>549</v>
      </c>
      <c r="T484" s="425" t="s">
        <v>550</v>
      </c>
      <c r="U484" s="425" t="s">
        <v>813</v>
      </c>
      <c r="AC484" s="425" t="s">
        <v>3</v>
      </c>
      <c r="AE484" s="668"/>
      <c r="AF484" s="668"/>
      <c r="AG484" s="668"/>
      <c r="AH484" s="668"/>
      <c r="AI484" s="668"/>
    </row>
    <row r="485" spans="4:35">
      <c r="D485" s="425" t="s">
        <v>76</v>
      </c>
      <c r="E485" s="425" t="s">
        <v>67</v>
      </c>
      <c r="F485" s="425" t="s">
        <v>240</v>
      </c>
      <c r="G485" s="425" t="s">
        <v>182</v>
      </c>
      <c r="H485" s="425" t="s">
        <v>81</v>
      </c>
      <c r="I485" s="425" t="s">
        <v>2475</v>
      </c>
      <c r="J485" s="425" t="s">
        <v>6</v>
      </c>
      <c r="K485" s="425" t="s">
        <v>264</v>
      </c>
      <c r="L485" s="427" t="s">
        <v>275</v>
      </c>
      <c r="M485" s="427" t="s">
        <v>99</v>
      </c>
      <c r="N485" s="427" t="s">
        <v>276</v>
      </c>
      <c r="O485" s="425" t="s">
        <v>794</v>
      </c>
      <c r="S485" s="425" t="s">
        <v>551</v>
      </c>
      <c r="T485" s="425" t="s">
        <v>552</v>
      </c>
      <c r="U485" s="425" t="s">
        <v>813</v>
      </c>
      <c r="AC485" s="425" t="s">
        <v>3</v>
      </c>
      <c r="AE485" s="668"/>
      <c r="AF485" s="668"/>
      <c r="AG485" s="668"/>
      <c r="AH485" s="668"/>
      <c r="AI485" s="668"/>
    </row>
    <row r="486" spans="4:35">
      <c r="D486" s="425" t="s">
        <v>76</v>
      </c>
      <c r="E486" s="425" t="s">
        <v>67</v>
      </c>
      <c r="F486" s="425" t="s">
        <v>240</v>
      </c>
      <c r="G486" s="425" t="s">
        <v>182</v>
      </c>
      <c r="H486" s="425" t="s">
        <v>81</v>
      </c>
      <c r="I486" s="425" t="s">
        <v>2475</v>
      </c>
      <c r="J486" s="425" t="s">
        <v>6</v>
      </c>
      <c r="K486" s="425" t="s">
        <v>264</v>
      </c>
      <c r="L486" s="427" t="s">
        <v>275</v>
      </c>
      <c r="M486" s="427" t="s">
        <v>99</v>
      </c>
      <c r="N486" s="427" t="s">
        <v>276</v>
      </c>
      <c r="O486" s="425" t="s">
        <v>794</v>
      </c>
      <c r="S486" s="425" t="s">
        <v>553</v>
      </c>
      <c r="T486" s="425" t="s">
        <v>554</v>
      </c>
      <c r="U486" s="425" t="s">
        <v>813</v>
      </c>
      <c r="AC486" s="425" t="s">
        <v>3</v>
      </c>
      <c r="AE486" s="668"/>
      <c r="AF486" s="668"/>
      <c r="AG486" s="668"/>
      <c r="AH486" s="668"/>
      <c r="AI486" s="668"/>
    </row>
    <row r="487" spans="4:35">
      <c r="D487" s="425" t="s">
        <v>76</v>
      </c>
      <c r="E487" s="425" t="s">
        <v>67</v>
      </c>
      <c r="F487" s="425" t="s">
        <v>240</v>
      </c>
      <c r="G487" s="425" t="s">
        <v>182</v>
      </c>
      <c r="H487" s="425" t="s">
        <v>81</v>
      </c>
      <c r="I487" s="425" t="s">
        <v>2475</v>
      </c>
      <c r="J487" s="425" t="s">
        <v>6</v>
      </c>
      <c r="K487" s="425" t="s">
        <v>264</v>
      </c>
      <c r="L487" s="427" t="s">
        <v>275</v>
      </c>
      <c r="M487" s="1294" t="s">
        <v>2675</v>
      </c>
      <c r="N487" s="427" t="s">
        <v>276</v>
      </c>
      <c r="O487" s="426" t="s">
        <v>2675</v>
      </c>
      <c r="S487" s="425" t="s">
        <v>555</v>
      </c>
      <c r="T487" s="425" t="s">
        <v>556</v>
      </c>
      <c r="U487" s="425" t="s">
        <v>813</v>
      </c>
      <c r="AC487" s="425" t="s">
        <v>3</v>
      </c>
      <c r="AE487" s="668"/>
      <c r="AF487" s="668"/>
      <c r="AG487" s="668"/>
      <c r="AH487" s="668"/>
      <c r="AI487" s="668"/>
    </row>
    <row r="488" spans="4:35">
      <c r="D488" s="425" t="s">
        <v>76</v>
      </c>
      <c r="E488" s="425" t="s">
        <v>67</v>
      </c>
      <c r="F488" s="425" t="s">
        <v>240</v>
      </c>
      <c r="G488" s="425" t="s">
        <v>182</v>
      </c>
      <c r="H488" s="425" t="s">
        <v>81</v>
      </c>
      <c r="I488" s="425" t="s">
        <v>2475</v>
      </c>
      <c r="J488" s="425" t="s">
        <v>6</v>
      </c>
      <c r="K488" s="425" t="s">
        <v>264</v>
      </c>
      <c r="L488" s="427" t="s">
        <v>275</v>
      </c>
      <c r="M488" s="1294" t="s">
        <v>2675</v>
      </c>
      <c r="N488" s="427" t="s">
        <v>276</v>
      </c>
      <c r="O488" s="426" t="s">
        <v>2675</v>
      </c>
      <c r="S488" s="425" t="s">
        <v>557</v>
      </c>
      <c r="T488" s="425" t="s">
        <v>544</v>
      </c>
      <c r="U488" s="425" t="s">
        <v>813</v>
      </c>
      <c r="AC488" s="425" t="s">
        <v>3</v>
      </c>
      <c r="AE488" s="668"/>
      <c r="AF488" s="668"/>
      <c r="AG488" s="668"/>
      <c r="AH488" s="668"/>
      <c r="AI488" s="668"/>
    </row>
    <row r="489" spans="4:35">
      <c r="D489" s="425" t="s">
        <v>76</v>
      </c>
      <c r="E489" s="425" t="s">
        <v>67</v>
      </c>
      <c r="F489" s="425" t="s">
        <v>240</v>
      </c>
      <c r="G489" s="425" t="s">
        <v>182</v>
      </c>
      <c r="H489" s="425" t="s">
        <v>81</v>
      </c>
      <c r="I489" s="425" t="s">
        <v>2475</v>
      </c>
      <c r="J489" s="425" t="s">
        <v>6</v>
      </c>
      <c r="K489" s="425" t="s">
        <v>264</v>
      </c>
      <c r="L489" s="427" t="s">
        <v>275</v>
      </c>
      <c r="M489" s="1294" t="s">
        <v>2675</v>
      </c>
      <c r="N489" s="427" t="s">
        <v>276</v>
      </c>
      <c r="O489" s="426" t="s">
        <v>2675</v>
      </c>
      <c r="S489" s="425" t="s">
        <v>558</v>
      </c>
      <c r="T489" s="425" t="s">
        <v>542</v>
      </c>
      <c r="U489" s="425" t="s">
        <v>813</v>
      </c>
      <c r="AC489" s="425" t="s">
        <v>3</v>
      </c>
      <c r="AE489" s="668"/>
      <c r="AF489" s="668"/>
      <c r="AG489" s="668"/>
      <c r="AH489" s="668"/>
      <c r="AI489" s="668"/>
    </row>
    <row r="490" spans="4:35">
      <c r="D490" s="425" t="s">
        <v>76</v>
      </c>
      <c r="E490" s="425" t="s">
        <v>67</v>
      </c>
      <c r="F490" s="425" t="s">
        <v>240</v>
      </c>
      <c r="G490" s="425" t="s">
        <v>182</v>
      </c>
      <c r="H490" s="425" t="s">
        <v>81</v>
      </c>
      <c r="I490" s="425" t="s">
        <v>2475</v>
      </c>
      <c r="J490" s="425" t="s">
        <v>6</v>
      </c>
      <c r="K490" s="425" t="s">
        <v>264</v>
      </c>
      <c r="L490" s="427" t="s">
        <v>275</v>
      </c>
      <c r="M490" s="1294" t="s">
        <v>2675</v>
      </c>
      <c r="N490" s="427" t="s">
        <v>276</v>
      </c>
      <c r="O490" s="426" t="s">
        <v>2675</v>
      </c>
      <c r="S490" s="425" t="s">
        <v>559</v>
      </c>
      <c r="T490" s="425" t="s">
        <v>546</v>
      </c>
      <c r="U490" s="425" t="s">
        <v>813</v>
      </c>
      <c r="AC490" s="425" t="s">
        <v>3</v>
      </c>
      <c r="AE490" s="668"/>
      <c r="AF490" s="668"/>
      <c r="AG490" s="668"/>
      <c r="AH490" s="668"/>
      <c r="AI490" s="668"/>
    </row>
    <row r="491" spans="4:35">
      <c r="D491" s="425" t="s">
        <v>76</v>
      </c>
      <c r="E491" s="425" t="s">
        <v>67</v>
      </c>
      <c r="F491" s="425" t="s">
        <v>240</v>
      </c>
      <c r="G491" s="425" t="s">
        <v>182</v>
      </c>
      <c r="H491" s="425" t="s">
        <v>81</v>
      </c>
      <c r="I491" s="425" t="s">
        <v>2475</v>
      </c>
      <c r="J491" s="425" t="s">
        <v>6</v>
      </c>
      <c r="K491" s="425" t="s">
        <v>264</v>
      </c>
      <c r="L491" s="427" t="s">
        <v>275</v>
      </c>
      <c r="M491" s="1294" t="s">
        <v>2675</v>
      </c>
      <c r="N491" s="427" t="s">
        <v>276</v>
      </c>
      <c r="O491" s="426" t="s">
        <v>2675</v>
      </c>
      <c r="S491" s="425" t="s">
        <v>560</v>
      </c>
      <c r="T491" s="425" t="s">
        <v>561</v>
      </c>
      <c r="U491" s="425" t="s">
        <v>813</v>
      </c>
      <c r="AC491" s="425" t="s">
        <v>3</v>
      </c>
      <c r="AE491" s="668"/>
      <c r="AF491" s="668"/>
      <c r="AG491" s="668"/>
      <c r="AH491" s="668"/>
      <c r="AI491" s="668"/>
    </row>
    <row r="492" spans="4:35">
      <c r="D492" s="425" t="s">
        <v>76</v>
      </c>
      <c r="E492" s="425" t="s">
        <v>67</v>
      </c>
      <c r="F492" s="425" t="s">
        <v>240</v>
      </c>
      <c r="G492" s="425" t="s">
        <v>182</v>
      </c>
      <c r="H492" s="425" t="s">
        <v>81</v>
      </c>
      <c r="I492" s="425" t="s">
        <v>2475</v>
      </c>
      <c r="J492" s="425" t="s">
        <v>6</v>
      </c>
      <c r="K492" s="425" t="s">
        <v>264</v>
      </c>
      <c r="L492" s="427" t="s">
        <v>275</v>
      </c>
      <c r="M492" s="1294" t="s">
        <v>2675</v>
      </c>
      <c r="N492" s="427" t="s">
        <v>276</v>
      </c>
      <c r="O492" s="426" t="s">
        <v>2675</v>
      </c>
      <c r="S492" s="425" t="s">
        <v>562</v>
      </c>
      <c r="T492" s="425" t="s">
        <v>563</v>
      </c>
      <c r="U492" s="425" t="s">
        <v>813</v>
      </c>
      <c r="AC492" s="425" t="s">
        <v>3</v>
      </c>
      <c r="AE492" s="668"/>
      <c r="AF492" s="668"/>
      <c r="AG492" s="668"/>
      <c r="AH492" s="668"/>
      <c r="AI492" s="668"/>
    </row>
    <row r="493" spans="4:35">
      <c r="D493" s="425" t="s">
        <v>76</v>
      </c>
      <c r="E493" s="425" t="s">
        <v>67</v>
      </c>
      <c r="F493" s="425" t="s">
        <v>240</v>
      </c>
      <c r="G493" s="425" t="s">
        <v>182</v>
      </c>
      <c r="H493" s="425" t="s">
        <v>81</v>
      </c>
      <c r="I493" s="425" t="s">
        <v>2475</v>
      </c>
      <c r="J493" s="425" t="s">
        <v>6</v>
      </c>
      <c r="K493" s="425" t="s">
        <v>264</v>
      </c>
      <c r="L493" s="427" t="s">
        <v>275</v>
      </c>
      <c r="M493" s="1294" t="s">
        <v>2675</v>
      </c>
      <c r="N493" s="427" t="s">
        <v>276</v>
      </c>
      <c r="O493" s="426" t="s">
        <v>2675</v>
      </c>
      <c r="S493" s="425" t="s">
        <v>564</v>
      </c>
      <c r="T493" s="425" t="s">
        <v>494</v>
      </c>
      <c r="U493" s="425" t="s">
        <v>813</v>
      </c>
      <c r="AC493" s="425" t="s">
        <v>3</v>
      </c>
      <c r="AE493" s="668"/>
      <c r="AF493" s="668"/>
      <c r="AG493" s="668"/>
      <c r="AH493" s="668"/>
      <c r="AI493" s="668"/>
    </row>
    <row r="494" spans="4:35">
      <c r="D494" s="425" t="s">
        <v>76</v>
      </c>
      <c r="E494" s="425" t="s">
        <v>67</v>
      </c>
      <c r="F494" s="425" t="s">
        <v>240</v>
      </c>
      <c r="G494" s="425" t="s">
        <v>182</v>
      </c>
      <c r="H494" s="425" t="s">
        <v>81</v>
      </c>
      <c r="I494" s="425" t="s">
        <v>2475</v>
      </c>
      <c r="J494" s="425" t="s">
        <v>6</v>
      </c>
      <c r="K494" s="425" t="s">
        <v>264</v>
      </c>
      <c r="L494" s="427" t="s">
        <v>275</v>
      </c>
      <c r="M494" s="1294" t="s">
        <v>2675</v>
      </c>
      <c r="N494" s="427" t="s">
        <v>276</v>
      </c>
      <c r="O494" s="426" t="s">
        <v>2675</v>
      </c>
      <c r="S494" s="425" t="s">
        <v>565</v>
      </c>
      <c r="T494" s="425" t="s">
        <v>492</v>
      </c>
      <c r="U494" s="425" t="s">
        <v>813</v>
      </c>
      <c r="AC494" s="425" t="s">
        <v>3</v>
      </c>
      <c r="AE494" s="668"/>
      <c r="AF494" s="668"/>
      <c r="AG494" s="668"/>
      <c r="AH494" s="668"/>
      <c r="AI494" s="668"/>
    </row>
    <row r="495" spans="4:35">
      <c r="D495" s="425" t="s">
        <v>76</v>
      </c>
      <c r="E495" s="425" t="s">
        <v>67</v>
      </c>
      <c r="F495" s="425" t="s">
        <v>240</v>
      </c>
      <c r="G495" s="425" t="s">
        <v>182</v>
      </c>
      <c r="H495" s="425" t="s">
        <v>81</v>
      </c>
      <c r="I495" s="425" t="s">
        <v>2475</v>
      </c>
      <c r="J495" s="425" t="s">
        <v>6</v>
      </c>
      <c r="K495" s="425" t="s">
        <v>264</v>
      </c>
      <c r="L495" s="427" t="s">
        <v>275</v>
      </c>
      <c r="M495" s="1294" t="s">
        <v>2675</v>
      </c>
      <c r="N495" s="427" t="s">
        <v>276</v>
      </c>
      <c r="O495" s="426" t="s">
        <v>2675</v>
      </c>
      <c r="S495" s="425" t="s">
        <v>566</v>
      </c>
      <c r="T495" s="425" t="s">
        <v>496</v>
      </c>
      <c r="U495" s="425" t="s">
        <v>813</v>
      </c>
      <c r="AC495" s="425" t="s">
        <v>3</v>
      </c>
      <c r="AE495" s="668"/>
      <c r="AF495" s="668"/>
      <c r="AG495" s="668"/>
      <c r="AH495" s="668"/>
      <c r="AI495" s="668"/>
    </row>
    <row r="496" spans="4:35">
      <c r="D496" s="425" t="s">
        <v>76</v>
      </c>
      <c r="E496" s="425" t="s">
        <v>67</v>
      </c>
      <c r="F496" s="425" t="s">
        <v>240</v>
      </c>
      <c r="G496" s="425" t="s">
        <v>182</v>
      </c>
      <c r="H496" s="425" t="s">
        <v>81</v>
      </c>
      <c r="I496" s="425" t="s">
        <v>2475</v>
      </c>
      <c r="J496" s="425" t="s">
        <v>6</v>
      </c>
      <c r="K496" s="425" t="s">
        <v>264</v>
      </c>
      <c r="L496" s="427" t="s">
        <v>275</v>
      </c>
      <c r="M496" s="1294" t="s">
        <v>2675</v>
      </c>
      <c r="N496" s="427" t="s">
        <v>276</v>
      </c>
      <c r="O496" s="426" t="s">
        <v>2675</v>
      </c>
      <c r="S496" s="425" t="s">
        <v>567</v>
      </c>
      <c r="T496" s="425" t="s">
        <v>500</v>
      </c>
      <c r="U496" s="425" t="s">
        <v>813</v>
      </c>
      <c r="AC496" s="425" t="s">
        <v>3</v>
      </c>
      <c r="AE496" s="668"/>
      <c r="AF496" s="668"/>
      <c r="AG496" s="668"/>
      <c r="AH496" s="668"/>
      <c r="AI496" s="668"/>
    </row>
    <row r="497" spans="4:35">
      <c r="D497" s="425" t="s">
        <v>76</v>
      </c>
      <c r="E497" s="425" t="s">
        <v>67</v>
      </c>
      <c r="F497" s="425" t="s">
        <v>240</v>
      </c>
      <c r="G497" s="425" t="s">
        <v>182</v>
      </c>
      <c r="H497" s="425" t="s">
        <v>81</v>
      </c>
      <c r="I497" s="425" t="s">
        <v>2475</v>
      </c>
      <c r="J497" s="425" t="s">
        <v>6</v>
      </c>
      <c r="K497" s="425" t="s">
        <v>264</v>
      </c>
      <c r="L497" s="427" t="s">
        <v>275</v>
      </c>
      <c r="M497" s="1294" t="s">
        <v>2675</v>
      </c>
      <c r="N497" s="427" t="s">
        <v>276</v>
      </c>
      <c r="O497" s="426" t="s">
        <v>2675</v>
      </c>
      <c r="S497" s="425" t="s">
        <v>568</v>
      </c>
      <c r="T497" s="425" t="s">
        <v>498</v>
      </c>
      <c r="U497" s="425" t="s">
        <v>813</v>
      </c>
      <c r="AC497" s="425" t="s">
        <v>3</v>
      </c>
      <c r="AE497" s="668"/>
      <c r="AF497" s="668"/>
      <c r="AG497" s="668"/>
      <c r="AH497" s="668"/>
      <c r="AI497" s="668"/>
    </row>
    <row r="498" spans="4:35">
      <c r="D498" s="425" t="s">
        <v>76</v>
      </c>
      <c r="E498" s="425" t="s">
        <v>67</v>
      </c>
      <c r="F498" s="425" t="s">
        <v>240</v>
      </c>
      <c r="G498" s="425" t="s">
        <v>182</v>
      </c>
      <c r="H498" s="425" t="s">
        <v>81</v>
      </c>
      <c r="I498" s="425" t="s">
        <v>2475</v>
      </c>
      <c r="J498" s="425" t="s">
        <v>6</v>
      </c>
      <c r="K498" s="425" t="s">
        <v>264</v>
      </c>
      <c r="L498" s="427" t="s">
        <v>275</v>
      </c>
      <c r="M498" s="1294" t="s">
        <v>2675</v>
      </c>
      <c r="N498" s="427" t="s">
        <v>276</v>
      </c>
      <c r="O498" s="426" t="s">
        <v>2675</v>
      </c>
      <c r="S498" s="425" t="s">
        <v>569</v>
      </c>
      <c r="T498" s="425" t="s">
        <v>550</v>
      </c>
      <c r="U498" s="425" t="s">
        <v>813</v>
      </c>
      <c r="AC498" s="425" t="s">
        <v>3</v>
      </c>
      <c r="AE498" s="668"/>
      <c r="AF498" s="668"/>
      <c r="AG498" s="668"/>
      <c r="AH498" s="668"/>
      <c r="AI498" s="668"/>
    </row>
    <row r="499" spans="4:35">
      <c r="D499" s="425" t="s">
        <v>76</v>
      </c>
      <c r="E499" s="425" t="s">
        <v>67</v>
      </c>
      <c r="F499" s="425" t="s">
        <v>240</v>
      </c>
      <c r="G499" s="425" t="s">
        <v>182</v>
      </c>
      <c r="H499" s="425" t="s">
        <v>81</v>
      </c>
      <c r="I499" s="425" t="s">
        <v>2475</v>
      </c>
      <c r="J499" s="425" t="s">
        <v>6</v>
      </c>
      <c r="K499" s="425" t="s">
        <v>264</v>
      </c>
      <c r="L499" s="427" t="s">
        <v>275</v>
      </c>
      <c r="M499" s="1294" t="s">
        <v>2675</v>
      </c>
      <c r="N499" s="427" t="s">
        <v>276</v>
      </c>
      <c r="O499" s="426" t="s">
        <v>2675</v>
      </c>
      <c r="S499" s="425" t="s">
        <v>570</v>
      </c>
      <c r="T499" s="425" t="s">
        <v>502</v>
      </c>
      <c r="U499" s="425" t="s">
        <v>813</v>
      </c>
      <c r="AC499" s="425" t="s">
        <v>3</v>
      </c>
      <c r="AE499" s="668"/>
      <c r="AF499" s="668"/>
      <c r="AG499" s="668"/>
      <c r="AH499" s="668"/>
      <c r="AI499" s="668"/>
    </row>
    <row r="500" spans="4:35">
      <c r="D500" s="425" t="s">
        <v>76</v>
      </c>
      <c r="E500" s="425" t="s">
        <v>67</v>
      </c>
      <c r="F500" s="425" t="s">
        <v>240</v>
      </c>
      <c r="G500" s="425" t="s">
        <v>182</v>
      </c>
      <c r="H500" s="425" t="s">
        <v>81</v>
      </c>
      <c r="I500" s="425" t="s">
        <v>2475</v>
      </c>
      <c r="J500" s="425" t="s">
        <v>6</v>
      </c>
      <c r="K500" s="425" t="s">
        <v>264</v>
      </c>
      <c r="L500" s="427" t="s">
        <v>275</v>
      </c>
      <c r="M500" s="1294" t="s">
        <v>2675</v>
      </c>
      <c r="N500" s="427" t="s">
        <v>276</v>
      </c>
      <c r="O500" s="426" t="s">
        <v>2675</v>
      </c>
      <c r="S500" s="425" t="s">
        <v>571</v>
      </c>
      <c r="T500" s="425" t="s">
        <v>536</v>
      </c>
      <c r="U500" s="425" t="s">
        <v>813</v>
      </c>
      <c r="AC500" s="425" t="s">
        <v>3</v>
      </c>
      <c r="AE500" s="668"/>
      <c r="AF500" s="668"/>
      <c r="AG500" s="668"/>
      <c r="AH500" s="668"/>
      <c r="AI500" s="668"/>
    </row>
    <row r="501" spans="4:35">
      <c r="D501" s="425" t="s">
        <v>76</v>
      </c>
      <c r="E501" s="425" t="s">
        <v>67</v>
      </c>
      <c r="F501" s="425" t="s">
        <v>240</v>
      </c>
      <c r="G501" s="425" t="s">
        <v>182</v>
      </c>
      <c r="H501" s="425" t="s">
        <v>81</v>
      </c>
      <c r="I501" s="425" t="s">
        <v>2475</v>
      </c>
      <c r="J501" s="425" t="s">
        <v>6</v>
      </c>
      <c r="K501" s="425" t="s">
        <v>264</v>
      </c>
      <c r="L501" s="427" t="s">
        <v>275</v>
      </c>
      <c r="M501" s="1294" t="s">
        <v>2675</v>
      </c>
      <c r="N501" s="427" t="s">
        <v>276</v>
      </c>
      <c r="O501" s="426" t="s">
        <v>2675</v>
      </c>
      <c r="S501" s="425" t="s">
        <v>572</v>
      </c>
      <c r="T501" s="425" t="s">
        <v>540</v>
      </c>
      <c r="U501" s="425" t="s">
        <v>813</v>
      </c>
      <c r="AC501" s="425" t="s">
        <v>3</v>
      </c>
      <c r="AE501" s="668"/>
      <c r="AF501" s="668"/>
      <c r="AG501" s="668"/>
      <c r="AH501" s="668"/>
      <c r="AI501" s="668"/>
    </row>
    <row r="502" spans="4:35">
      <c r="D502" s="425" t="s">
        <v>76</v>
      </c>
      <c r="E502" s="425" t="s">
        <v>67</v>
      </c>
      <c r="F502" s="425" t="s">
        <v>240</v>
      </c>
      <c r="G502" s="425" t="s">
        <v>182</v>
      </c>
      <c r="H502" s="425" t="s">
        <v>81</v>
      </c>
      <c r="I502" s="425" t="s">
        <v>2475</v>
      </c>
      <c r="J502" s="425" t="s">
        <v>6</v>
      </c>
      <c r="K502" s="425" t="s">
        <v>264</v>
      </c>
      <c r="L502" s="427" t="s">
        <v>275</v>
      </c>
      <c r="M502" s="1294" t="s">
        <v>2675</v>
      </c>
      <c r="N502" s="427" t="s">
        <v>276</v>
      </c>
      <c r="O502" s="426" t="s">
        <v>2675</v>
      </c>
      <c r="S502" s="425" t="s">
        <v>573</v>
      </c>
      <c r="T502" s="425" t="s">
        <v>552</v>
      </c>
      <c r="U502" s="425" t="s">
        <v>813</v>
      </c>
      <c r="AC502" s="425" t="s">
        <v>3</v>
      </c>
      <c r="AE502" s="668"/>
      <c r="AF502" s="668"/>
      <c r="AG502" s="668"/>
      <c r="AH502" s="668"/>
      <c r="AI502" s="668"/>
    </row>
    <row r="503" spans="4:35">
      <c r="D503" s="425" t="s">
        <v>76</v>
      </c>
      <c r="E503" s="425" t="s">
        <v>67</v>
      </c>
      <c r="F503" s="425" t="s">
        <v>240</v>
      </c>
      <c r="G503" s="425" t="s">
        <v>182</v>
      </c>
      <c r="H503" s="425" t="s">
        <v>81</v>
      </c>
      <c r="I503" s="425" t="s">
        <v>2475</v>
      </c>
      <c r="J503" s="425" t="s">
        <v>6</v>
      </c>
      <c r="K503" s="425" t="s">
        <v>264</v>
      </c>
      <c r="L503" s="427" t="s">
        <v>275</v>
      </c>
      <c r="M503" s="1294" t="s">
        <v>2675</v>
      </c>
      <c r="N503" s="427" t="s">
        <v>276</v>
      </c>
      <c r="O503" s="426" t="s">
        <v>2675</v>
      </c>
      <c r="S503" s="425" t="s">
        <v>574</v>
      </c>
      <c r="T503" s="425" t="s">
        <v>532</v>
      </c>
      <c r="U503" s="425" t="s">
        <v>813</v>
      </c>
      <c r="AC503" s="425" t="s">
        <v>3</v>
      </c>
      <c r="AE503" s="668"/>
      <c r="AF503" s="668"/>
      <c r="AG503" s="668"/>
      <c r="AH503" s="668"/>
      <c r="AI503" s="668"/>
    </row>
    <row r="504" spans="4:35">
      <c r="D504" s="425" t="s">
        <v>76</v>
      </c>
      <c r="E504" s="425" t="s">
        <v>67</v>
      </c>
      <c r="F504" s="425" t="s">
        <v>240</v>
      </c>
      <c r="G504" s="425" t="s">
        <v>182</v>
      </c>
      <c r="H504" s="425" t="s">
        <v>81</v>
      </c>
      <c r="I504" s="425" t="s">
        <v>2475</v>
      </c>
      <c r="J504" s="425" t="s">
        <v>6</v>
      </c>
      <c r="K504" s="425" t="s">
        <v>264</v>
      </c>
      <c r="L504" s="427" t="s">
        <v>275</v>
      </c>
      <c r="M504" s="1294" t="s">
        <v>2675</v>
      </c>
      <c r="N504" s="427" t="s">
        <v>276</v>
      </c>
      <c r="O504" s="426" t="s">
        <v>2675</v>
      </c>
      <c r="S504" s="425" t="s">
        <v>575</v>
      </c>
      <c r="T504" s="425" t="s">
        <v>534</v>
      </c>
      <c r="U504" s="425" t="s">
        <v>813</v>
      </c>
      <c r="AC504" s="425" t="s">
        <v>3</v>
      </c>
      <c r="AE504" s="668"/>
      <c r="AF504" s="668"/>
      <c r="AG504" s="668"/>
      <c r="AH504" s="668"/>
      <c r="AI504" s="668"/>
    </row>
    <row r="505" spans="4:35">
      <c r="D505" s="425" t="s">
        <v>76</v>
      </c>
      <c r="E505" s="425" t="s">
        <v>67</v>
      </c>
      <c r="F505" s="425" t="s">
        <v>240</v>
      </c>
      <c r="G505" s="425" t="s">
        <v>182</v>
      </c>
      <c r="H505" s="425" t="s">
        <v>81</v>
      </c>
      <c r="I505" s="425" t="s">
        <v>2475</v>
      </c>
      <c r="J505" s="425" t="s">
        <v>6</v>
      </c>
      <c r="K505" s="425" t="s">
        <v>264</v>
      </c>
      <c r="L505" s="427" t="s">
        <v>275</v>
      </c>
      <c r="M505" s="1294" t="s">
        <v>2675</v>
      </c>
      <c r="N505" s="427" t="s">
        <v>276</v>
      </c>
      <c r="O505" s="426" t="s">
        <v>2675</v>
      </c>
      <c r="S505" s="425" t="s">
        <v>576</v>
      </c>
      <c r="T505" s="425" t="s">
        <v>577</v>
      </c>
      <c r="U505" s="425" t="s">
        <v>813</v>
      </c>
      <c r="AC505" s="425" t="s">
        <v>3</v>
      </c>
      <c r="AE505" s="668"/>
      <c r="AF505" s="668"/>
      <c r="AG505" s="668"/>
      <c r="AH505" s="668"/>
      <c r="AI505" s="668"/>
    </row>
    <row r="506" spans="4:35">
      <c r="D506" s="425" t="s">
        <v>76</v>
      </c>
      <c r="E506" s="425" t="s">
        <v>67</v>
      </c>
      <c r="F506" s="425" t="s">
        <v>240</v>
      </c>
      <c r="G506" s="425" t="s">
        <v>182</v>
      </c>
      <c r="H506" s="425" t="s">
        <v>81</v>
      </c>
      <c r="I506" s="425" t="s">
        <v>2475</v>
      </c>
      <c r="J506" s="425" t="s">
        <v>6</v>
      </c>
      <c r="K506" s="425" t="s">
        <v>264</v>
      </c>
      <c r="L506" s="427" t="s">
        <v>275</v>
      </c>
      <c r="M506" s="1294" t="s">
        <v>2675</v>
      </c>
      <c r="N506" s="427" t="s">
        <v>276</v>
      </c>
      <c r="O506" s="426" t="s">
        <v>2675</v>
      </c>
      <c r="S506" s="425" t="s">
        <v>578</v>
      </c>
      <c r="T506" s="425" t="s">
        <v>579</v>
      </c>
      <c r="U506" s="425" t="s">
        <v>813</v>
      </c>
      <c r="AC506" s="425" t="s">
        <v>3</v>
      </c>
      <c r="AE506" s="668"/>
      <c r="AF506" s="668"/>
      <c r="AG506" s="668"/>
      <c r="AH506" s="668"/>
      <c r="AI506" s="668"/>
    </row>
    <row r="507" spans="4:35">
      <c r="D507" s="425" t="s">
        <v>76</v>
      </c>
      <c r="E507" s="425" t="s">
        <v>67</v>
      </c>
      <c r="F507" s="425" t="s">
        <v>240</v>
      </c>
      <c r="G507" s="425" t="s">
        <v>182</v>
      </c>
      <c r="H507" s="425" t="s">
        <v>81</v>
      </c>
      <c r="I507" s="425" t="s">
        <v>2475</v>
      </c>
      <c r="J507" s="425" t="s">
        <v>6</v>
      </c>
      <c r="K507" s="425" t="s">
        <v>264</v>
      </c>
      <c r="L507" s="427" t="s">
        <v>275</v>
      </c>
      <c r="M507" s="1294" t="s">
        <v>2675</v>
      </c>
      <c r="N507" s="427" t="s">
        <v>276</v>
      </c>
      <c r="O507" s="426" t="s">
        <v>2675</v>
      </c>
      <c r="S507" s="425" t="s">
        <v>580</v>
      </c>
      <c r="T507" s="425" t="s">
        <v>520</v>
      </c>
      <c r="U507" s="425" t="s">
        <v>813</v>
      </c>
      <c r="AC507" s="425" t="s">
        <v>3</v>
      </c>
      <c r="AE507" s="668"/>
      <c r="AF507" s="668"/>
      <c r="AG507" s="668"/>
      <c r="AH507" s="668"/>
      <c r="AI507" s="668"/>
    </row>
    <row r="508" spans="4:35">
      <c r="D508" s="425" t="s">
        <v>76</v>
      </c>
      <c r="E508" s="425" t="s">
        <v>67</v>
      </c>
      <c r="F508" s="425" t="s">
        <v>240</v>
      </c>
      <c r="G508" s="425" t="s">
        <v>182</v>
      </c>
      <c r="H508" s="425" t="s">
        <v>81</v>
      </c>
      <c r="I508" s="425" t="s">
        <v>2475</v>
      </c>
      <c r="J508" s="425" t="s">
        <v>6</v>
      </c>
      <c r="K508" s="425" t="s">
        <v>264</v>
      </c>
      <c r="L508" s="427" t="s">
        <v>275</v>
      </c>
      <c r="M508" s="1294" t="s">
        <v>2675</v>
      </c>
      <c r="N508" s="427" t="s">
        <v>276</v>
      </c>
      <c r="O508" s="426" t="s">
        <v>2675</v>
      </c>
      <c r="S508" s="425" t="s">
        <v>581</v>
      </c>
      <c r="T508" s="425" t="s">
        <v>524</v>
      </c>
      <c r="U508" s="425" t="s">
        <v>813</v>
      </c>
      <c r="AC508" s="425" t="s">
        <v>3</v>
      </c>
      <c r="AE508" s="668"/>
      <c r="AF508" s="668"/>
      <c r="AG508" s="668"/>
      <c r="AH508" s="668"/>
      <c r="AI508" s="668"/>
    </row>
    <row r="509" spans="4:35">
      <c r="D509" s="425" t="s">
        <v>76</v>
      </c>
      <c r="E509" s="425" t="s">
        <v>67</v>
      </c>
      <c r="F509" s="425" t="s">
        <v>240</v>
      </c>
      <c r="G509" s="425" t="s">
        <v>182</v>
      </c>
      <c r="H509" s="425" t="s">
        <v>81</v>
      </c>
      <c r="I509" s="425" t="s">
        <v>2475</v>
      </c>
      <c r="J509" s="425" t="s">
        <v>6</v>
      </c>
      <c r="K509" s="425" t="s">
        <v>264</v>
      </c>
      <c r="L509" s="427" t="s">
        <v>275</v>
      </c>
      <c r="M509" s="1294" t="s">
        <v>2675</v>
      </c>
      <c r="N509" s="427" t="s">
        <v>276</v>
      </c>
      <c r="O509" s="426" t="s">
        <v>2675</v>
      </c>
      <c r="S509" s="425" t="s">
        <v>582</v>
      </c>
      <c r="T509" s="425" t="s">
        <v>583</v>
      </c>
      <c r="U509" s="425" t="s">
        <v>813</v>
      </c>
      <c r="AC509" s="425" t="s">
        <v>3</v>
      </c>
      <c r="AE509" s="668"/>
      <c r="AF509" s="668"/>
      <c r="AG509" s="668"/>
      <c r="AH509" s="668"/>
      <c r="AI509" s="668"/>
    </row>
    <row r="510" spans="4:35">
      <c r="D510" s="425" t="s">
        <v>76</v>
      </c>
      <c r="E510" s="425" t="s">
        <v>67</v>
      </c>
      <c r="F510" s="425" t="s">
        <v>240</v>
      </c>
      <c r="G510" s="425" t="s">
        <v>182</v>
      </c>
      <c r="H510" s="425" t="s">
        <v>81</v>
      </c>
      <c r="I510" s="425" t="s">
        <v>2475</v>
      </c>
      <c r="J510" s="425" t="s">
        <v>6</v>
      </c>
      <c r="K510" s="425" t="s">
        <v>264</v>
      </c>
      <c r="L510" s="427" t="s">
        <v>275</v>
      </c>
      <c r="M510" s="1294" t="s">
        <v>2675</v>
      </c>
      <c r="N510" s="427" t="s">
        <v>276</v>
      </c>
      <c r="O510" s="426" t="s">
        <v>2675</v>
      </c>
      <c r="S510" s="425" t="s">
        <v>584</v>
      </c>
      <c r="T510" s="425" t="s">
        <v>526</v>
      </c>
      <c r="U510" s="425" t="s">
        <v>813</v>
      </c>
      <c r="AC510" s="425" t="s">
        <v>3</v>
      </c>
      <c r="AE510" s="668"/>
      <c r="AF510" s="668"/>
      <c r="AG510" s="668"/>
      <c r="AH510" s="668"/>
      <c r="AI510" s="668"/>
    </row>
    <row r="511" spans="4:35">
      <c r="D511" s="425" t="s">
        <v>76</v>
      </c>
      <c r="E511" s="425" t="s">
        <v>67</v>
      </c>
      <c r="F511" s="425" t="s">
        <v>240</v>
      </c>
      <c r="G511" s="425" t="s">
        <v>182</v>
      </c>
      <c r="H511" s="425" t="s">
        <v>81</v>
      </c>
      <c r="I511" s="425" t="s">
        <v>2475</v>
      </c>
      <c r="J511" s="425" t="s">
        <v>6</v>
      </c>
      <c r="K511" s="425" t="s">
        <v>264</v>
      </c>
      <c r="L511" s="427" t="s">
        <v>275</v>
      </c>
      <c r="M511" s="1294" t="s">
        <v>2675</v>
      </c>
      <c r="N511" s="427" t="s">
        <v>276</v>
      </c>
      <c r="O511" s="426" t="s">
        <v>2675</v>
      </c>
      <c r="S511" s="425" t="s">
        <v>585</v>
      </c>
      <c r="T511" s="425" t="s">
        <v>586</v>
      </c>
      <c r="U511" s="425" t="s">
        <v>813</v>
      </c>
      <c r="AC511" s="425" t="s">
        <v>3</v>
      </c>
      <c r="AE511" s="668"/>
      <c r="AF511" s="668"/>
      <c r="AG511" s="668"/>
      <c r="AH511" s="668"/>
      <c r="AI511" s="668"/>
    </row>
    <row r="512" spans="4:35">
      <c r="D512" s="425" t="s">
        <v>76</v>
      </c>
      <c r="E512" s="425" t="s">
        <v>67</v>
      </c>
      <c r="F512" s="425" t="s">
        <v>240</v>
      </c>
      <c r="G512" s="425" t="s">
        <v>182</v>
      </c>
      <c r="H512" s="425" t="s">
        <v>81</v>
      </c>
      <c r="I512" s="425" t="s">
        <v>2475</v>
      </c>
      <c r="J512" s="425" t="s">
        <v>6</v>
      </c>
      <c r="K512" s="425" t="s">
        <v>264</v>
      </c>
      <c r="L512" s="427" t="s">
        <v>275</v>
      </c>
      <c r="M512" s="1294" t="s">
        <v>2675</v>
      </c>
      <c r="N512" s="427" t="s">
        <v>276</v>
      </c>
      <c r="O512" s="426" t="s">
        <v>2675</v>
      </c>
      <c r="S512" s="425" t="s">
        <v>587</v>
      </c>
      <c r="T512" s="425" t="s">
        <v>514</v>
      </c>
      <c r="U512" s="425" t="s">
        <v>813</v>
      </c>
      <c r="AC512" s="425" t="s">
        <v>3</v>
      </c>
      <c r="AE512" s="668"/>
      <c r="AF512" s="668"/>
      <c r="AG512" s="668"/>
      <c r="AH512" s="668"/>
      <c r="AI512" s="668"/>
    </row>
    <row r="513" spans="4:35">
      <c r="D513" s="425" t="s">
        <v>76</v>
      </c>
      <c r="E513" s="425" t="s">
        <v>67</v>
      </c>
      <c r="F513" s="425" t="s">
        <v>240</v>
      </c>
      <c r="G513" s="425" t="s">
        <v>182</v>
      </c>
      <c r="H513" s="425" t="s">
        <v>81</v>
      </c>
      <c r="I513" s="425" t="s">
        <v>2475</v>
      </c>
      <c r="J513" s="425" t="s">
        <v>6</v>
      </c>
      <c r="K513" s="425" t="s">
        <v>264</v>
      </c>
      <c r="L513" s="427" t="s">
        <v>275</v>
      </c>
      <c r="M513" s="1294" t="s">
        <v>2675</v>
      </c>
      <c r="N513" s="427" t="s">
        <v>276</v>
      </c>
      <c r="O513" s="426" t="s">
        <v>2675</v>
      </c>
      <c r="S513" s="425" t="s">
        <v>588</v>
      </c>
      <c r="T513" s="425" t="s">
        <v>589</v>
      </c>
      <c r="U513" s="425" t="s">
        <v>813</v>
      </c>
      <c r="AC513" s="425" t="s">
        <v>3</v>
      </c>
      <c r="AE513" s="668"/>
      <c r="AF513" s="668"/>
      <c r="AG513" s="668"/>
      <c r="AH513" s="668"/>
      <c r="AI513" s="668"/>
    </row>
    <row r="514" spans="4:35">
      <c r="D514" s="425" t="s">
        <v>76</v>
      </c>
      <c r="E514" s="425" t="s">
        <v>67</v>
      </c>
      <c r="F514" s="425" t="s">
        <v>240</v>
      </c>
      <c r="G514" s="425" t="s">
        <v>182</v>
      </c>
      <c r="H514" s="425" t="s">
        <v>81</v>
      </c>
      <c r="I514" s="425" t="s">
        <v>2475</v>
      </c>
      <c r="J514" s="425" t="s">
        <v>6</v>
      </c>
      <c r="K514" s="425" t="s">
        <v>264</v>
      </c>
      <c r="L514" s="427" t="s">
        <v>275</v>
      </c>
      <c r="M514" s="1294" t="s">
        <v>2675</v>
      </c>
      <c r="N514" s="427" t="s">
        <v>276</v>
      </c>
      <c r="O514" s="426" t="s">
        <v>2675</v>
      </c>
      <c r="S514" s="425" t="s">
        <v>590</v>
      </c>
      <c r="T514" s="425" t="s">
        <v>516</v>
      </c>
      <c r="U514" s="425" t="s">
        <v>813</v>
      </c>
      <c r="AC514" s="425" t="s">
        <v>3</v>
      </c>
      <c r="AE514" s="668"/>
      <c r="AF514" s="668"/>
      <c r="AG514" s="668"/>
      <c r="AH514" s="668"/>
      <c r="AI514" s="668"/>
    </row>
    <row r="515" spans="4:35">
      <c r="D515" s="425" t="s">
        <v>76</v>
      </c>
      <c r="E515" s="425" t="s">
        <v>67</v>
      </c>
      <c r="F515" s="425" t="s">
        <v>240</v>
      </c>
      <c r="G515" s="425" t="s">
        <v>182</v>
      </c>
      <c r="H515" s="425" t="s">
        <v>81</v>
      </c>
      <c r="I515" s="425" t="s">
        <v>2475</v>
      </c>
      <c r="J515" s="425" t="s">
        <v>6</v>
      </c>
      <c r="K515" s="425" t="s">
        <v>264</v>
      </c>
      <c r="L515" s="427" t="s">
        <v>275</v>
      </c>
      <c r="M515" s="1294" t="s">
        <v>2675</v>
      </c>
      <c r="N515" s="427" t="s">
        <v>276</v>
      </c>
      <c r="O515" s="426" t="s">
        <v>2675</v>
      </c>
      <c r="S515" s="425" t="s">
        <v>591</v>
      </c>
      <c r="T515" s="425" t="s">
        <v>488</v>
      </c>
      <c r="U515" s="425" t="s">
        <v>813</v>
      </c>
      <c r="AC515" s="425" t="s">
        <v>3</v>
      </c>
      <c r="AE515" s="668"/>
      <c r="AF515" s="668"/>
      <c r="AG515" s="668"/>
      <c r="AH515" s="668"/>
      <c r="AI515" s="668"/>
    </row>
    <row r="516" spans="4:35">
      <c r="D516" s="425" t="s">
        <v>76</v>
      </c>
      <c r="E516" s="425" t="s">
        <v>67</v>
      </c>
      <c r="F516" s="425" t="s">
        <v>240</v>
      </c>
      <c r="G516" s="425" t="s">
        <v>182</v>
      </c>
      <c r="H516" s="425" t="s">
        <v>81</v>
      </c>
      <c r="I516" s="425" t="s">
        <v>2475</v>
      </c>
      <c r="J516" s="425" t="s">
        <v>6</v>
      </c>
      <c r="K516" s="425" t="s">
        <v>264</v>
      </c>
      <c r="L516" s="427" t="s">
        <v>275</v>
      </c>
      <c r="M516" s="1294" t="s">
        <v>2675</v>
      </c>
      <c r="N516" s="427" t="s">
        <v>276</v>
      </c>
      <c r="O516" s="426" t="s">
        <v>2675</v>
      </c>
      <c r="S516" s="425" t="s">
        <v>592</v>
      </c>
      <c r="T516" s="425" t="s">
        <v>556</v>
      </c>
      <c r="U516" s="425" t="s">
        <v>813</v>
      </c>
      <c r="AC516" s="425" t="s">
        <v>3</v>
      </c>
      <c r="AE516" s="668"/>
      <c r="AF516" s="668"/>
      <c r="AG516" s="668"/>
      <c r="AH516" s="668"/>
      <c r="AI516" s="668"/>
    </row>
    <row r="517" spans="4:35">
      <c r="D517" s="425" t="s">
        <v>76</v>
      </c>
      <c r="E517" s="425" t="s">
        <v>67</v>
      </c>
      <c r="F517" s="425" t="s">
        <v>240</v>
      </c>
      <c r="G517" s="425" t="s">
        <v>182</v>
      </c>
      <c r="H517" s="425" t="s">
        <v>81</v>
      </c>
      <c r="I517" s="425" t="s">
        <v>2475</v>
      </c>
      <c r="J517" s="425" t="s">
        <v>6</v>
      </c>
      <c r="K517" s="425" t="s">
        <v>264</v>
      </c>
      <c r="L517" s="427" t="s">
        <v>275</v>
      </c>
      <c r="M517" s="1294" t="s">
        <v>2675</v>
      </c>
      <c r="N517" s="427" t="s">
        <v>276</v>
      </c>
      <c r="O517" s="426" t="s">
        <v>2675</v>
      </c>
      <c r="S517" s="425" t="s">
        <v>593</v>
      </c>
      <c r="T517" s="425" t="s">
        <v>506</v>
      </c>
      <c r="U517" s="425" t="s">
        <v>813</v>
      </c>
      <c r="AC517" s="425" t="s">
        <v>3</v>
      </c>
      <c r="AE517" s="668"/>
      <c r="AF517" s="668"/>
      <c r="AG517" s="668"/>
      <c r="AH517" s="668"/>
      <c r="AI517" s="668"/>
    </row>
    <row r="518" spans="4:35">
      <c r="D518" s="425" t="s">
        <v>76</v>
      </c>
      <c r="E518" s="425" t="s">
        <v>67</v>
      </c>
      <c r="F518" s="425" t="s">
        <v>240</v>
      </c>
      <c r="G518" s="425" t="s">
        <v>182</v>
      </c>
      <c r="H518" s="425" t="s">
        <v>81</v>
      </c>
      <c r="I518" s="425" t="s">
        <v>2475</v>
      </c>
      <c r="J518" s="425" t="s">
        <v>6</v>
      </c>
      <c r="K518" s="425" t="s">
        <v>264</v>
      </c>
      <c r="L518" s="427" t="s">
        <v>275</v>
      </c>
      <c r="M518" s="1294" t="s">
        <v>2675</v>
      </c>
      <c r="N518" s="427" t="s">
        <v>276</v>
      </c>
      <c r="O518" s="426" t="s">
        <v>2675</v>
      </c>
      <c r="S518" s="425" t="s">
        <v>594</v>
      </c>
      <c r="T518" s="425" t="s">
        <v>504</v>
      </c>
      <c r="U518" s="425" t="s">
        <v>813</v>
      </c>
      <c r="AC518" s="425" t="s">
        <v>3</v>
      </c>
      <c r="AE518" s="668"/>
      <c r="AF518" s="668"/>
      <c r="AG518" s="668"/>
      <c r="AH518" s="668"/>
      <c r="AI518" s="668"/>
    </row>
    <row r="519" spans="4:35">
      <c r="D519" s="425" t="s">
        <v>76</v>
      </c>
      <c r="E519" s="425" t="s">
        <v>67</v>
      </c>
      <c r="F519" s="425" t="s">
        <v>240</v>
      </c>
      <c r="G519" s="425" t="s">
        <v>182</v>
      </c>
      <c r="H519" s="425" t="s">
        <v>81</v>
      </c>
      <c r="I519" s="425" t="s">
        <v>2475</v>
      </c>
      <c r="J519" s="425" t="s">
        <v>6</v>
      </c>
      <c r="K519" s="425" t="s">
        <v>264</v>
      </c>
      <c r="L519" s="427" t="s">
        <v>275</v>
      </c>
      <c r="M519" s="1294" t="s">
        <v>2675</v>
      </c>
      <c r="N519" s="427" t="s">
        <v>276</v>
      </c>
      <c r="O519" s="426" t="s">
        <v>2675</v>
      </c>
      <c r="S519" s="425" t="s">
        <v>595</v>
      </c>
      <c r="T519" s="425" t="s">
        <v>510</v>
      </c>
      <c r="U519" s="425" t="s">
        <v>813</v>
      </c>
      <c r="AC519" s="425" t="s">
        <v>3</v>
      </c>
      <c r="AE519" s="668"/>
      <c r="AF519" s="668"/>
      <c r="AG519" s="668"/>
      <c r="AH519" s="668"/>
      <c r="AI519" s="668"/>
    </row>
    <row r="520" spans="4:35">
      <c r="D520" s="425" t="s">
        <v>76</v>
      </c>
      <c r="E520" s="425" t="s">
        <v>67</v>
      </c>
      <c r="F520" s="425" t="s">
        <v>240</v>
      </c>
      <c r="G520" s="425" t="s">
        <v>182</v>
      </c>
      <c r="H520" s="425" t="s">
        <v>81</v>
      </c>
      <c r="I520" s="425" t="s">
        <v>2475</v>
      </c>
      <c r="J520" s="425" t="s">
        <v>6</v>
      </c>
      <c r="K520" s="425" t="s">
        <v>264</v>
      </c>
      <c r="L520" s="427" t="s">
        <v>275</v>
      </c>
      <c r="M520" s="427" t="s">
        <v>99</v>
      </c>
      <c r="N520" s="427" t="s">
        <v>276</v>
      </c>
      <c r="O520" s="425" t="s">
        <v>794</v>
      </c>
      <c r="S520" s="425" t="s">
        <v>596</v>
      </c>
      <c r="T520" s="425" t="s">
        <v>561</v>
      </c>
      <c r="U520" s="425" t="s">
        <v>813</v>
      </c>
      <c r="AC520" s="425" t="s">
        <v>3</v>
      </c>
      <c r="AE520" s="668"/>
      <c r="AF520" s="668"/>
      <c r="AG520" s="668"/>
      <c r="AH520" s="668"/>
      <c r="AI520" s="668"/>
    </row>
    <row r="521" spans="4:35">
      <c r="D521" s="425" t="s">
        <v>76</v>
      </c>
      <c r="E521" s="425" t="s">
        <v>67</v>
      </c>
      <c r="F521" s="425" t="s">
        <v>240</v>
      </c>
      <c r="G521" s="425" t="s">
        <v>182</v>
      </c>
      <c r="H521" s="425" t="s">
        <v>81</v>
      </c>
      <c r="I521" s="425" t="s">
        <v>2475</v>
      </c>
      <c r="J521" s="425" t="s">
        <v>6</v>
      </c>
      <c r="K521" s="425" t="s">
        <v>264</v>
      </c>
      <c r="L521" s="427" t="s">
        <v>275</v>
      </c>
      <c r="M521" s="1294" t="s">
        <v>2675</v>
      </c>
      <c r="N521" s="427" t="s">
        <v>276</v>
      </c>
      <c r="O521" s="426" t="s">
        <v>2675</v>
      </c>
      <c r="S521" s="425" t="s">
        <v>597</v>
      </c>
      <c r="T521" s="425" t="s">
        <v>563</v>
      </c>
      <c r="U521" s="425" t="s">
        <v>813</v>
      </c>
      <c r="AC521" s="425" t="s">
        <v>3</v>
      </c>
      <c r="AE521" s="668"/>
      <c r="AF521" s="668"/>
      <c r="AG521" s="668"/>
      <c r="AH521" s="668"/>
      <c r="AI521" s="668"/>
    </row>
    <row r="522" spans="4:35">
      <c r="D522" s="425" t="s">
        <v>76</v>
      </c>
      <c r="E522" s="425" t="s">
        <v>67</v>
      </c>
      <c r="F522" s="425" t="s">
        <v>240</v>
      </c>
      <c r="G522" s="425" t="s">
        <v>182</v>
      </c>
      <c r="H522" s="425" t="s">
        <v>81</v>
      </c>
      <c r="I522" s="425" t="s">
        <v>2475</v>
      </c>
      <c r="J522" s="425" t="s">
        <v>6</v>
      </c>
      <c r="K522" s="425" t="s">
        <v>264</v>
      </c>
      <c r="L522" s="427" t="s">
        <v>275</v>
      </c>
      <c r="M522" s="1294" t="s">
        <v>2675</v>
      </c>
      <c r="N522" s="427" t="s">
        <v>276</v>
      </c>
      <c r="O522" s="426" t="s">
        <v>2675</v>
      </c>
      <c r="S522" s="425" t="s">
        <v>598</v>
      </c>
      <c r="T522" s="425" t="s">
        <v>528</v>
      </c>
      <c r="U522" s="425" t="s">
        <v>813</v>
      </c>
      <c r="AC522" s="425" t="s">
        <v>3</v>
      </c>
      <c r="AE522" s="668"/>
      <c r="AF522" s="668"/>
      <c r="AG522" s="668"/>
      <c r="AH522" s="668"/>
      <c r="AI522" s="668"/>
    </row>
    <row r="523" spans="4:35">
      <c r="D523" s="425" t="s">
        <v>76</v>
      </c>
      <c r="E523" s="425" t="s">
        <v>67</v>
      </c>
      <c r="F523" s="425" t="s">
        <v>240</v>
      </c>
      <c r="G523" s="425" t="s">
        <v>182</v>
      </c>
      <c r="H523" s="425" t="s">
        <v>81</v>
      </c>
      <c r="I523" s="425" t="s">
        <v>2475</v>
      </c>
      <c r="J523" s="425" t="s">
        <v>6</v>
      </c>
      <c r="K523" s="425" t="s">
        <v>264</v>
      </c>
      <c r="L523" s="427" t="s">
        <v>275</v>
      </c>
      <c r="M523" s="427" t="s">
        <v>99</v>
      </c>
      <c r="N523" s="427" t="s">
        <v>277</v>
      </c>
      <c r="O523" s="425" t="s">
        <v>794</v>
      </c>
      <c r="S523" s="425" t="s">
        <v>599</v>
      </c>
      <c r="T523" s="425" t="s">
        <v>600</v>
      </c>
      <c r="U523" s="425" t="s">
        <v>814</v>
      </c>
      <c r="AC523" s="425" t="s">
        <v>3</v>
      </c>
      <c r="AE523" s="668"/>
      <c r="AF523" s="668"/>
      <c r="AG523" s="668"/>
      <c r="AH523" s="668"/>
      <c r="AI523" s="668"/>
    </row>
    <row r="524" spans="4:35">
      <c r="D524" s="425" t="s">
        <v>76</v>
      </c>
      <c r="E524" s="425" t="s">
        <v>67</v>
      </c>
      <c r="F524" s="425" t="s">
        <v>240</v>
      </c>
      <c r="G524" s="425" t="s">
        <v>182</v>
      </c>
      <c r="H524" s="425" t="s">
        <v>81</v>
      </c>
      <c r="I524" s="425" t="s">
        <v>2475</v>
      </c>
      <c r="J524" s="425" t="s">
        <v>6</v>
      </c>
      <c r="K524" s="425" t="s">
        <v>264</v>
      </c>
      <c r="L524" s="427" t="s">
        <v>275</v>
      </c>
      <c r="M524" s="427" t="s">
        <v>99</v>
      </c>
      <c r="N524" s="427" t="s">
        <v>277</v>
      </c>
      <c r="O524" s="425" t="s">
        <v>794</v>
      </c>
      <c r="S524" s="425" t="s">
        <v>601</v>
      </c>
      <c r="T524" s="425" t="s">
        <v>602</v>
      </c>
      <c r="U524" s="425" t="s">
        <v>814</v>
      </c>
      <c r="AC524" s="425" t="s">
        <v>3</v>
      </c>
      <c r="AE524" s="668"/>
      <c r="AF524" s="668"/>
      <c r="AG524" s="668"/>
      <c r="AH524" s="668"/>
      <c r="AI524" s="668"/>
    </row>
    <row r="525" spans="4:35">
      <c r="D525" s="425" t="s">
        <v>76</v>
      </c>
      <c r="E525" s="425" t="s">
        <v>67</v>
      </c>
      <c r="F525" s="425" t="s">
        <v>240</v>
      </c>
      <c r="G525" s="425" t="s">
        <v>182</v>
      </c>
      <c r="H525" s="425" t="s">
        <v>81</v>
      </c>
      <c r="I525" s="425" t="s">
        <v>2475</v>
      </c>
      <c r="J525" s="425" t="s">
        <v>6</v>
      </c>
      <c r="K525" s="425" t="s">
        <v>264</v>
      </c>
      <c r="L525" s="427" t="s">
        <v>275</v>
      </c>
      <c r="M525" s="1294" t="s">
        <v>2675</v>
      </c>
      <c r="N525" s="427" t="s">
        <v>277</v>
      </c>
      <c r="O525" s="426" t="s">
        <v>2675</v>
      </c>
      <c r="S525" s="425" t="s">
        <v>603</v>
      </c>
      <c r="T525" s="425" t="s">
        <v>604</v>
      </c>
      <c r="U525" s="425" t="s">
        <v>814</v>
      </c>
      <c r="AC525" s="425" t="s">
        <v>3</v>
      </c>
      <c r="AE525" s="668"/>
      <c r="AF525" s="668"/>
      <c r="AG525" s="668"/>
      <c r="AH525" s="668"/>
      <c r="AI525" s="668"/>
    </row>
    <row r="526" spans="4:35">
      <c r="D526" s="425" t="s">
        <v>76</v>
      </c>
      <c r="E526" s="425" t="s">
        <v>67</v>
      </c>
      <c r="F526" s="425" t="s">
        <v>240</v>
      </c>
      <c r="G526" s="425" t="s">
        <v>182</v>
      </c>
      <c r="H526" s="425" t="s">
        <v>81</v>
      </c>
      <c r="I526" s="425" t="s">
        <v>2475</v>
      </c>
      <c r="J526" s="425" t="s">
        <v>6</v>
      </c>
      <c r="K526" s="425" t="s">
        <v>264</v>
      </c>
      <c r="L526" s="427" t="s">
        <v>275</v>
      </c>
      <c r="M526" s="427" t="s">
        <v>99</v>
      </c>
      <c r="N526" s="427" t="s">
        <v>277</v>
      </c>
      <c r="O526" s="425" t="s">
        <v>794</v>
      </c>
      <c r="S526" s="425" t="s">
        <v>605</v>
      </c>
      <c r="T526" s="425" t="s">
        <v>606</v>
      </c>
      <c r="U526" s="425" t="s">
        <v>814</v>
      </c>
      <c r="AC526" s="425" t="s">
        <v>3</v>
      </c>
      <c r="AE526" s="668"/>
      <c r="AF526" s="668"/>
      <c r="AG526" s="668"/>
      <c r="AH526" s="668"/>
      <c r="AI526" s="668"/>
    </row>
    <row r="527" spans="4:35">
      <c r="D527" s="425" t="s">
        <v>76</v>
      </c>
      <c r="E527" s="425" t="s">
        <v>67</v>
      </c>
      <c r="F527" s="425" t="s">
        <v>240</v>
      </c>
      <c r="G527" s="425" t="s">
        <v>182</v>
      </c>
      <c r="H527" s="425" t="s">
        <v>81</v>
      </c>
      <c r="I527" s="425" t="s">
        <v>2475</v>
      </c>
      <c r="J527" s="425" t="s">
        <v>6</v>
      </c>
      <c r="K527" s="425" t="s">
        <v>264</v>
      </c>
      <c r="L527" s="427" t="s">
        <v>275</v>
      </c>
      <c r="M527" s="1294" t="s">
        <v>2675</v>
      </c>
      <c r="N527" s="427" t="s">
        <v>277</v>
      </c>
      <c r="O527" s="426" t="s">
        <v>2675</v>
      </c>
      <c r="S527" s="425" t="s">
        <v>607</v>
      </c>
      <c r="T527" s="425" t="s">
        <v>608</v>
      </c>
      <c r="U527" s="425" t="s">
        <v>814</v>
      </c>
      <c r="AC527" s="425" t="s">
        <v>3</v>
      </c>
      <c r="AE527" s="668"/>
      <c r="AF527" s="668"/>
      <c r="AG527" s="668"/>
      <c r="AH527" s="668"/>
      <c r="AI527" s="668"/>
    </row>
    <row r="528" spans="4:35">
      <c r="D528" s="425" t="s">
        <v>76</v>
      </c>
      <c r="E528" s="425" t="s">
        <v>67</v>
      </c>
      <c r="F528" s="425" t="s">
        <v>240</v>
      </c>
      <c r="G528" s="425" t="s">
        <v>182</v>
      </c>
      <c r="H528" s="425" t="s">
        <v>81</v>
      </c>
      <c r="I528" s="425" t="s">
        <v>2475</v>
      </c>
      <c r="J528" s="425" t="s">
        <v>6</v>
      </c>
      <c r="K528" s="425" t="s">
        <v>264</v>
      </c>
      <c r="L528" s="427" t="s">
        <v>275</v>
      </c>
      <c r="M528" s="427" t="s">
        <v>99</v>
      </c>
      <c r="N528" s="427" t="s">
        <v>277</v>
      </c>
      <c r="O528" s="425" t="s">
        <v>794</v>
      </c>
      <c r="S528" s="425" t="s">
        <v>609</v>
      </c>
      <c r="T528" s="425" t="s">
        <v>610</v>
      </c>
      <c r="U528" s="425" t="s">
        <v>814</v>
      </c>
      <c r="AC528" s="425" t="s">
        <v>3</v>
      </c>
      <c r="AE528" s="668"/>
      <c r="AF528" s="668"/>
      <c r="AG528" s="668"/>
      <c r="AH528" s="668"/>
      <c r="AI528" s="668"/>
    </row>
    <row r="529" spans="4:35">
      <c r="D529" s="425" t="s">
        <v>76</v>
      </c>
      <c r="E529" s="425" t="s">
        <v>67</v>
      </c>
      <c r="F529" s="425" t="s">
        <v>240</v>
      </c>
      <c r="G529" s="425" t="s">
        <v>182</v>
      </c>
      <c r="H529" s="425" t="s">
        <v>81</v>
      </c>
      <c r="I529" s="425" t="s">
        <v>2475</v>
      </c>
      <c r="J529" s="425" t="s">
        <v>6</v>
      </c>
      <c r="K529" s="425" t="s">
        <v>264</v>
      </c>
      <c r="L529" s="427" t="s">
        <v>275</v>
      </c>
      <c r="M529" s="427" t="s">
        <v>99</v>
      </c>
      <c r="N529" s="427" t="s">
        <v>277</v>
      </c>
      <c r="O529" s="425" t="s">
        <v>794</v>
      </c>
      <c r="S529" s="425" t="s">
        <v>611</v>
      </c>
      <c r="T529" s="425" t="s">
        <v>612</v>
      </c>
      <c r="U529" s="425" t="s">
        <v>814</v>
      </c>
      <c r="AC529" s="425" t="s">
        <v>3</v>
      </c>
      <c r="AE529" s="668"/>
      <c r="AF529" s="668"/>
      <c r="AG529" s="668"/>
      <c r="AH529" s="668"/>
      <c r="AI529" s="668"/>
    </row>
    <row r="530" spans="4:35">
      <c r="D530" s="425" t="s">
        <v>76</v>
      </c>
      <c r="E530" s="425" t="s">
        <v>67</v>
      </c>
      <c r="F530" s="425" t="s">
        <v>240</v>
      </c>
      <c r="G530" s="425" t="s">
        <v>182</v>
      </c>
      <c r="H530" s="425" t="s">
        <v>81</v>
      </c>
      <c r="I530" s="425" t="s">
        <v>2475</v>
      </c>
      <c r="J530" s="425" t="s">
        <v>6</v>
      </c>
      <c r="K530" s="425" t="s">
        <v>264</v>
      </c>
      <c r="L530" s="427" t="s">
        <v>275</v>
      </c>
      <c r="M530" s="1294" t="s">
        <v>2675</v>
      </c>
      <c r="N530" s="427" t="s">
        <v>277</v>
      </c>
      <c r="O530" s="426" t="s">
        <v>2675</v>
      </c>
      <c r="S530" s="425" t="s">
        <v>613</v>
      </c>
      <c r="T530" s="425" t="s">
        <v>614</v>
      </c>
      <c r="U530" s="425" t="s">
        <v>814</v>
      </c>
      <c r="AC530" s="425" t="s">
        <v>3</v>
      </c>
      <c r="AE530" s="668"/>
      <c r="AF530" s="668"/>
      <c r="AG530" s="668"/>
      <c r="AH530" s="668"/>
      <c r="AI530" s="668"/>
    </row>
    <row r="531" spans="4:35">
      <c r="D531" s="425" t="s">
        <v>76</v>
      </c>
      <c r="E531" s="425" t="s">
        <v>67</v>
      </c>
      <c r="F531" s="425" t="s">
        <v>240</v>
      </c>
      <c r="G531" s="425" t="s">
        <v>182</v>
      </c>
      <c r="H531" s="425" t="s">
        <v>81</v>
      </c>
      <c r="I531" s="425" t="s">
        <v>2475</v>
      </c>
      <c r="J531" s="425" t="s">
        <v>6</v>
      </c>
      <c r="K531" s="425" t="s">
        <v>264</v>
      </c>
      <c r="L531" s="427" t="s">
        <v>275</v>
      </c>
      <c r="M531" s="1294" t="s">
        <v>2675</v>
      </c>
      <c r="N531" s="427" t="s">
        <v>277</v>
      </c>
      <c r="O531" s="426" t="s">
        <v>2675</v>
      </c>
      <c r="S531" s="425" t="s">
        <v>615</v>
      </c>
      <c r="T531" s="425" t="s">
        <v>616</v>
      </c>
      <c r="U531" s="425" t="s">
        <v>814</v>
      </c>
      <c r="AC531" s="425" t="s">
        <v>3</v>
      </c>
      <c r="AE531" s="668"/>
      <c r="AF531" s="668"/>
      <c r="AG531" s="668"/>
      <c r="AH531" s="668"/>
      <c r="AI531" s="668"/>
    </row>
    <row r="532" spans="4:35">
      <c r="D532" s="425" t="s">
        <v>76</v>
      </c>
      <c r="E532" s="425" t="s">
        <v>67</v>
      </c>
      <c r="F532" s="425" t="s">
        <v>240</v>
      </c>
      <c r="G532" s="425" t="s">
        <v>182</v>
      </c>
      <c r="H532" s="425" t="s">
        <v>81</v>
      </c>
      <c r="I532" s="425" t="s">
        <v>2475</v>
      </c>
      <c r="J532" s="425" t="s">
        <v>6</v>
      </c>
      <c r="K532" s="425" t="s">
        <v>264</v>
      </c>
      <c r="L532" s="427" t="s">
        <v>275</v>
      </c>
      <c r="M532" s="1294" t="s">
        <v>2675</v>
      </c>
      <c r="N532" s="427" t="s">
        <v>277</v>
      </c>
      <c r="O532" s="426" t="s">
        <v>2675</v>
      </c>
      <c r="S532" s="425" t="s">
        <v>617</v>
      </c>
      <c r="T532" s="425" t="s">
        <v>618</v>
      </c>
      <c r="U532" s="425" t="s">
        <v>814</v>
      </c>
      <c r="AC532" s="425" t="s">
        <v>3</v>
      </c>
      <c r="AE532" s="668"/>
      <c r="AF532" s="668"/>
      <c r="AG532" s="668"/>
      <c r="AH532" s="668"/>
      <c r="AI532" s="668"/>
    </row>
    <row r="533" spans="4:35">
      <c r="D533" s="425" t="s">
        <v>76</v>
      </c>
      <c r="E533" s="425" t="s">
        <v>67</v>
      </c>
      <c r="F533" s="425" t="s">
        <v>240</v>
      </c>
      <c r="G533" s="425" t="s">
        <v>182</v>
      </c>
      <c r="H533" s="425" t="s">
        <v>81</v>
      </c>
      <c r="I533" s="425" t="s">
        <v>2475</v>
      </c>
      <c r="J533" s="425" t="s">
        <v>6</v>
      </c>
      <c r="K533" s="425" t="s">
        <v>264</v>
      </c>
      <c r="L533" s="427" t="s">
        <v>275</v>
      </c>
      <c r="M533" s="427" t="s">
        <v>99</v>
      </c>
      <c r="N533" s="427" t="s">
        <v>277</v>
      </c>
      <c r="O533" s="425" t="s">
        <v>794</v>
      </c>
      <c r="S533" s="425" t="s">
        <v>619</v>
      </c>
      <c r="T533" s="425" t="s">
        <v>620</v>
      </c>
      <c r="U533" s="425" t="s">
        <v>814</v>
      </c>
      <c r="AC533" s="425" t="s">
        <v>3</v>
      </c>
      <c r="AE533" s="668"/>
      <c r="AF533" s="668"/>
      <c r="AG533" s="668"/>
      <c r="AH533" s="668"/>
      <c r="AI533" s="668"/>
    </row>
    <row r="534" spans="4:35">
      <c r="D534" s="425" t="s">
        <v>76</v>
      </c>
      <c r="E534" s="425" t="s">
        <v>67</v>
      </c>
      <c r="F534" s="425" t="s">
        <v>240</v>
      </c>
      <c r="G534" s="425" t="s">
        <v>182</v>
      </c>
      <c r="H534" s="425" t="s">
        <v>81</v>
      </c>
      <c r="I534" s="425" t="s">
        <v>2475</v>
      </c>
      <c r="J534" s="425" t="s">
        <v>6</v>
      </c>
      <c r="K534" s="425" t="s">
        <v>264</v>
      </c>
      <c r="L534" s="427" t="s">
        <v>275</v>
      </c>
      <c r="M534" s="427" t="s">
        <v>99</v>
      </c>
      <c r="N534" s="427" t="s">
        <v>277</v>
      </c>
      <c r="O534" s="425" t="s">
        <v>794</v>
      </c>
      <c r="S534" s="425" t="s">
        <v>621</v>
      </c>
      <c r="T534" s="425" t="s">
        <v>622</v>
      </c>
      <c r="U534" s="425" t="s">
        <v>814</v>
      </c>
      <c r="AC534" s="425" t="s">
        <v>3</v>
      </c>
      <c r="AE534" s="668"/>
      <c r="AF534" s="668"/>
      <c r="AG534" s="668"/>
      <c r="AH534" s="668"/>
      <c r="AI534" s="668"/>
    </row>
    <row r="535" spans="4:35">
      <c r="D535" s="425" t="s">
        <v>76</v>
      </c>
      <c r="E535" s="425" t="s">
        <v>67</v>
      </c>
      <c r="F535" s="425" t="s">
        <v>240</v>
      </c>
      <c r="G535" s="425" t="s">
        <v>182</v>
      </c>
      <c r="H535" s="425" t="s">
        <v>81</v>
      </c>
      <c r="I535" s="425" t="s">
        <v>2475</v>
      </c>
      <c r="J535" s="425" t="s">
        <v>6</v>
      </c>
      <c r="K535" s="425" t="s">
        <v>264</v>
      </c>
      <c r="L535" s="427" t="s">
        <v>275</v>
      </c>
      <c r="M535" s="1294" t="s">
        <v>2675</v>
      </c>
      <c r="N535" s="427" t="s">
        <v>277</v>
      </c>
      <c r="O535" s="426" t="s">
        <v>2675</v>
      </c>
      <c r="S535" s="425" t="s">
        <v>623</v>
      </c>
      <c r="T535" s="425" t="s">
        <v>624</v>
      </c>
      <c r="U535" s="425" t="s">
        <v>814</v>
      </c>
      <c r="AC535" s="425" t="s">
        <v>3</v>
      </c>
      <c r="AE535" s="668"/>
      <c r="AF535" s="668"/>
      <c r="AG535" s="668"/>
      <c r="AH535" s="668"/>
      <c r="AI535" s="668"/>
    </row>
    <row r="536" spans="4:35">
      <c r="D536" s="425" t="s">
        <v>76</v>
      </c>
      <c r="E536" s="425" t="s">
        <v>67</v>
      </c>
      <c r="F536" s="425" t="s">
        <v>240</v>
      </c>
      <c r="G536" s="425" t="s">
        <v>182</v>
      </c>
      <c r="H536" s="425" t="s">
        <v>81</v>
      </c>
      <c r="I536" s="425" t="s">
        <v>2475</v>
      </c>
      <c r="J536" s="425" t="s">
        <v>6</v>
      </c>
      <c r="K536" s="425" t="s">
        <v>264</v>
      </c>
      <c r="L536" s="427" t="s">
        <v>275</v>
      </c>
      <c r="M536" s="1294" t="s">
        <v>2675</v>
      </c>
      <c r="N536" s="427" t="s">
        <v>277</v>
      </c>
      <c r="O536" s="426" t="s">
        <v>2675</v>
      </c>
      <c r="S536" s="425" t="s">
        <v>625</v>
      </c>
      <c r="T536" s="425" t="s">
        <v>626</v>
      </c>
      <c r="U536" s="425" t="s">
        <v>814</v>
      </c>
      <c r="AC536" s="425" t="s">
        <v>3</v>
      </c>
      <c r="AE536" s="668"/>
      <c r="AF536" s="668"/>
      <c r="AG536" s="668"/>
      <c r="AH536" s="668"/>
      <c r="AI536" s="668"/>
    </row>
    <row r="537" spans="4:35">
      <c r="D537" s="425" t="s">
        <v>76</v>
      </c>
      <c r="E537" s="425" t="s">
        <v>67</v>
      </c>
      <c r="F537" s="425" t="s">
        <v>240</v>
      </c>
      <c r="G537" s="425" t="s">
        <v>182</v>
      </c>
      <c r="H537" s="425" t="s">
        <v>81</v>
      </c>
      <c r="I537" s="425" t="s">
        <v>2475</v>
      </c>
      <c r="J537" s="425" t="s">
        <v>6</v>
      </c>
      <c r="K537" s="425" t="s">
        <v>264</v>
      </c>
      <c r="L537" s="427" t="s">
        <v>275</v>
      </c>
      <c r="M537" s="427" t="s">
        <v>99</v>
      </c>
      <c r="N537" s="427" t="s">
        <v>277</v>
      </c>
      <c r="O537" s="425" t="s">
        <v>794</v>
      </c>
      <c r="S537" s="425" t="s">
        <v>627</v>
      </c>
      <c r="T537" s="425" t="s">
        <v>628</v>
      </c>
      <c r="U537" s="425" t="s">
        <v>814</v>
      </c>
      <c r="AC537" s="425" t="s">
        <v>3</v>
      </c>
      <c r="AE537" s="668"/>
      <c r="AF537" s="668"/>
      <c r="AG537" s="668"/>
      <c r="AH537" s="668"/>
      <c r="AI537" s="668"/>
    </row>
    <row r="538" spans="4:35">
      <c r="D538" s="425" t="s">
        <v>76</v>
      </c>
      <c r="E538" s="425" t="s">
        <v>67</v>
      </c>
      <c r="F538" s="425" t="s">
        <v>240</v>
      </c>
      <c r="G538" s="425" t="s">
        <v>182</v>
      </c>
      <c r="H538" s="425" t="s">
        <v>81</v>
      </c>
      <c r="I538" s="425" t="s">
        <v>2475</v>
      </c>
      <c r="J538" s="425" t="s">
        <v>6</v>
      </c>
      <c r="K538" s="425" t="s">
        <v>264</v>
      </c>
      <c r="L538" s="427" t="s">
        <v>275</v>
      </c>
      <c r="M538" s="1294" t="s">
        <v>2675</v>
      </c>
      <c r="N538" s="427" t="s">
        <v>277</v>
      </c>
      <c r="O538" s="426" t="s">
        <v>2675</v>
      </c>
      <c r="S538" s="425" t="s">
        <v>629</v>
      </c>
      <c r="T538" s="425" t="s">
        <v>630</v>
      </c>
      <c r="U538" s="425" t="s">
        <v>814</v>
      </c>
      <c r="AC538" s="425" t="s">
        <v>3</v>
      </c>
      <c r="AE538" s="668"/>
      <c r="AF538" s="668"/>
      <c r="AG538" s="668"/>
      <c r="AH538" s="668"/>
      <c r="AI538" s="668"/>
    </row>
    <row r="539" spans="4:35">
      <c r="D539" s="425" t="s">
        <v>76</v>
      </c>
      <c r="E539" s="425" t="s">
        <v>67</v>
      </c>
      <c r="F539" s="425" t="s">
        <v>240</v>
      </c>
      <c r="G539" s="425" t="s">
        <v>182</v>
      </c>
      <c r="H539" s="425" t="s">
        <v>81</v>
      </c>
      <c r="I539" s="425" t="s">
        <v>2475</v>
      </c>
      <c r="J539" s="425" t="s">
        <v>6</v>
      </c>
      <c r="K539" s="425" t="s">
        <v>264</v>
      </c>
      <c r="L539" s="427" t="s">
        <v>275</v>
      </c>
      <c r="M539" s="1294" t="s">
        <v>2675</v>
      </c>
      <c r="N539" s="427" t="s">
        <v>277</v>
      </c>
      <c r="O539" s="426" t="s">
        <v>2675</v>
      </c>
      <c r="S539" s="425" t="s">
        <v>631</v>
      </c>
      <c r="T539" s="425" t="s">
        <v>632</v>
      </c>
      <c r="U539" s="425" t="s">
        <v>814</v>
      </c>
      <c r="AC539" s="425" t="s">
        <v>3</v>
      </c>
      <c r="AE539" s="668"/>
      <c r="AF539" s="668"/>
      <c r="AG539" s="668"/>
      <c r="AH539" s="668"/>
      <c r="AI539" s="668"/>
    </row>
    <row r="540" spans="4:35">
      <c r="D540" s="425" t="s">
        <v>76</v>
      </c>
      <c r="E540" s="425" t="s">
        <v>67</v>
      </c>
      <c r="F540" s="425" t="s">
        <v>240</v>
      </c>
      <c r="G540" s="425" t="s">
        <v>182</v>
      </c>
      <c r="H540" s="425" t="s">
        <v>81</v>
      </c>
      <c r="I540" s="425" t="s">
        <v>2475</v>
      </c>
      <c r="J540" s="425" t="s">
        <v>6</v>
      </c>
      <c r="K540" s="425" t="s">
        <v>264</v>
      </c>
      <c r="L540" s="427" t="s">
        <v>275</v>
      </c>
      <c r="M540" s="427" t="s">
        <v>99</v>
      </c>
      <c r="N540" s="427" t="s">
        <v>277</v>
      </c>
      <c r="O540" s="425" t="s">
        <v>794</v>
      </c>
      <c r="S540" s="425" t="s">
        <v>633</v>
      </c>
      <c r="T540" s="425" t="s">
        <v>634</v>
      </c>
      <c r="U540" s="425" t="s">
        <v>814</v>
      </c>
      <c r="AC540" s="425" t="s">
        <v>3</v>
      </c>
      <c r="AE540" s="668"/>
      <c r="AF540" s="668"/>
      <c r="AG540" s="668"/>
      <c r="AH540" s="668"/>
      <c r="AI540" s="668"/>
    </row>
    <row r="541" spans="4:35">
      <c r="D541" s="425" t="s">
        <v>76</v>
      </c>
      <c r="E541" s="425" t="s">
        <v>67</v>
      </c>
      <c r="F541" s="425" t="s">
        <v>240</v>
      </c>
      <c r="G541" s="425" t="s">
        <v>182</v>
      </c>
      <c r="H541" s="425" t="s">
        <v>81</v>
      </c>
      <c r="I541" s="425" t="s">
        <v>2475</v>
      </c>
      <c r="J541" s="425" t="s">
        <v>6</v>
      </c>
      <c r="K541" s="425" t="s">
        <v>264</v>
      </c>
      <c r="L541" s="427" t="s">
        <v>275</v>
      </c>
      <c r="M541" s="1294" t="s">
        <v>2675</v>
      </c>
      <c r="N541" s="427" t="s">
        <v>277</v>
      </c>
      <c r="O541" s="426" t="s">
        <v>2675</v>
      </c>
      <c r="S541" s="425" t="s">
        <v>635</v>
      </c>
      <c r="T541" s="425" t="s">
        <v>610</v>
      </c>
      <c r="U541" s="425" t="s">
        <v>814</v>
      </c>
      <c r="AC541" s="425" t="s">
        <v>3</v>
      </c>
      <c r="AE541" s="668"/>
      <c r="AF541" s="668"/>
      <c r="AG541" s="668"/>
      <c r="AH541" s="668"/>
      <c r="AI541" s="668"/>
    </row>
    <row r="542" spans="4:35">
      <c r="D542" s="425" t="s">
        <v>76</v>
      </c>
      <c r="E542" s="425" t="s">
        <v>67</v>
      </c>
      <c r="F542" s="425" t="s">
        <v>240</v>
      </c>
      <c r="G542" s="425" t="s">
        <v>182</v>
      </c>
      <c r="H542" s="425" t="s">
        <v>81</v>
      </c>
      <c r="I542" s="425" t="s">
        <v>2475</v>
      </c>
      <c r="J542" s="425" t="s">
        <v>6</v>
      </c>
      <c r="K542" s="425" t="s">
        <v>264</v>
      </c>
      <c r="L542" s="427" t="s">
        <v>275</v>
      </c>
      <c r="M542" s="1294" t="s">
        <v>2675</v>
      </c>
      <c r="N542" s="427" t="s">
        <v>277</v>
      </c>
      <c r="O542" s="426" t="s">
        <v>2675</v>
      </c>
      <c r="S542" s="425" t="s">
        <v>636</v>
      </c>
      <c r="T542" s="425" t="s">
        <v>608</v>
      </c>
      <c r="U542" s="425" t="s">
        <v>814</v>
      </c>
      <c r="AC542" s="425" t="s">
        <v>3</v>
      </c>
      <c r="AE542" s="668"/>
      <c r="AF542" s="668"/>
      <c r="AG542" s="668"/>
      <c r="AH542" s="668"/>
      <c r="AI542" s="668"/>
    </row>
    <row r="543" spans="4:35">
      <c r="D543" s="425" t="s">
        <v>76</v>
      </c>
      <c r="E543" s="425" t="s">
        <v>67</v>
      </c>
      <c r="F543" s="425" t="s">
        <v>240</v>
      </c>
      <c r="G543" s="425" t="s">
        <v>182</v>
      </c>
      <c r="H543" s="425" t="s">
        <v>81</v>
      </c>
      <c r="I543" s="425" t="s">
        <v>2475</v>
      </c>
      <c r="J543" s="425" t="s">
        <v>6</v>
      </c>
      <c r="K543" s="425" t="s">
        <v>264</v>
      </c>
      <c r="L543" s="427" t="s">
        <v>275</v>
      </c>
      <c r="M543" s="1294" t="s">
        <v>2675</v>
      </c>
      <c r="N543" s="427" t="s">
        <v>277</v>
      </c>
      <c r="O543" s="426" t="s">
        <v>2675</v>
      </c>
      <c r="S543" s="425" t="s">
        <v>637</v>
      </c>
      <c r="T543" s="425" t="s">
        <v>612</v>
      </c>
      <c r="U543" s="425" t="s">
        <v>814</v>
      </c>
      <c r="AC543" s="425" t="s">
        <v>3</v>
      </c>
      <c r="AE543" s="668"/>
      <c r="AF543" s="668"/>
      <c r="AG543" s="668"/>
      <c r="AH543" s="668"/>
      <c r="AI543" s="668"/>
    </row>
    <row r="544" spans="4:35">
      <c r="D544" s="425" t="s">
        <v>76</v>
      </c>
      <c r="E544" s="425" t="s">
        <v>67</v>
      </c>
      <c r="F544" s="425" t="s">
        <v>240</v>
      </c>
      <c r="G544" s="425" t="s">
        <v>182</v>
      </c>
      <c r="H544" s="425" t="s">
        <v>81</v>
      </c>
      <c r="I544" s="425" t="s">
        <v>2475</v>
      </c>
      <c r="J544" s="425" t="s">
        <v>6</v>
      </c>
      <c r="K544" s="425" t="s">
        <v>264</v>
      </c>
      <c r="L544" s="427" t="s">
        <v>275</v>
      </c>
      <c r="M544" s="1294" t="s">
        <v>2675</v>
      </c>
      <c r="N544" s="427" t="s">
        <v>277</v>
      </c>
      <c r="O544" s="426" t="s">
        <v>2675</v>
      </c>
      <c r="S544" s="425" t="s">
        <v>638</v>
      </c>
      <c r="T544" s="425" t="s">
        <v>626</v>
      </c>
      <c r="U544" s="425" t="s">
        <v>814</v>
      </c>
      <c r="AC544" s="425" t="s">
        <v>3</v>
      </c>
      <c r="AE544" s="668"/>
      <c r="AF544" s="668"/>
      <c r="AG544" s="668"/>
      <c r="AH544" s="668"/>
      <c r="AI544" s="668"/>
    </row>
    <row r="545" spans="4:35">
      <c r="D545" s="425" t="s">
        <v>76</v>
      </c>
      <c r="E545" s="425" t="s">
        <v>67</v>
      </c>
      <c r="F545" s="425" t="s">
        <v>240</v>
      </c>
      <c r="G545" s="425" t="s">
        <v>182</v>
      </c>
      <c r="H545" s="425" t="s">
        <v>81</v>
      </c>
      <c r="I545" s="425" t="s">
        <v>2475</v>
      </c>
      <c r="J545" s="425" t="s">
        <v>6</v>
      </c>
      <c r="K545" s="425" t="s">
        <v>264</v>
      </c>
      <c r="L545" s="427" t="s">
        <v>275</v>
      </c>
      <c r="M545" s="1294" t="s">
        <v>2675</v>
      </c>
      <c r="N545" s="427" t="s">
        <v>277</v>
      </c>
      <c r="O545" s="426" t="s">
        <v>2675</v>
      </c>
      <c r="S545" s="425" t="s">
        <v>639</v>
      </c>
      <c r="T545" s="425" t="s">
        <v>624</v>
      </c>
      <c r="U545" s="425" t="s">
        <v>814</v>
      </c>
      <c r="AC545" s="425" t="s">
        <v>3</v>
      </c>
      <c r="AE545" s="668"/>
      <c r="AF545" s="668"/>
      <c r="AG545" s="668"/>
      <c r="AH545" s="668"/>
      <c r="AI545" s="668"/>
    </row>
    <row r="546" spans="4:35">
      <c r="D546" s="425" t="s">
        <v>76</v>
      </c>
      <c r="E546" s="425" t="s">
        <v>67</v>
      </c>
      <c r="F546" s="425" t="s">
        <v>240</v>
      </c>
      <c r="G546" s="425" t="s">
        <v>182</v>
      </c>
      <c r="H546" s="425" t="s">
        <v>81</v>
      </c>
      <c r="I546" s="425" t="s">
        <v>2475</v>
      </c>
      <c r="J546" s="425" t="s">
        <v>6</v>
      </c>
      <c r="K546" s="425" t="s">
        <v>264</v>
      </c>
      <c r="L546" s="427" t="s">
        <v>275</v>
      </c>
      <c r="M546" s="1294" t="s">
        <v>2675</v>
      </c>
      <c r="N546" s="427" t="s">
        <v>277</v>
      </c>
      <c r="O546" s="426" t="s">
        <v>2675</v>
      </c>
      <c r="S546" s="425" t="s">
        <v>640</v>
      </c>
      <c r="T546" s="425" t="s">
        <v>628</v>
      </c>
      <c r="U546" s="425" t="s">
        <v>814</v>
      </c>
      <c r="AC546" s="425" t="s">
        <v>3</v>
      </c>
      <c r="AE546" s="668"/>
      <c r="AF546" s="668"/>
      <c r="AG546" s="668"/>
      <c r="AH546" s="668"/>
      <c r="AI546" s="668"/>
    </row>
    <row r="547" spans="4:35">
      <c r="D547" s="425" t="s">
        <v>76</v>
      </c>
      <c r="E547" s="425" t="s">
        <v>67</v>
      </c>
      <c r="F547" s="425" t="s">
        <v>240</v>
      </c>
      <c r="G547" s="425" t="s">
        <v>182</v>
      </c>
      <c r="H547" s="425" t="s">
        <v>81</v>
      </c>
      <c r="I547" s="425" t="s">
        <v>2475</v>
      </c>
      <c r="J547" s="425" t="s">
        <v>6</v>
      </c>
      <c r="K547" s="425" t="s">
        <v>264</v>
      </c>
      <c r="L547" s="427" t="s">
        <v>275</v>
      </c>
      <c r="M547" s="1294" t="s">
        <v>2675</v>
      </c>
      <c r="N547" s="427" t="s">
        <v>277</v>
      </c>
      <c r="O547" s="426" t="s">
        <v>2675</v>
      </c>
      <c r="S547" s="425" t="s">
        <v>641</v>
      </c>
      <c r="T547" s="425" t="s">
        <v>620</v>
      </c>
      <c r="U547" s="425" t="s">
        <v>814</v>
      </c>
      <c r="AC547" s="425" t="s">
        <v>3</v>
      </c>
      <c r="AE547" s="668"/>
      <c r="AF547" s="668"/>
      <c r="AG547" s="668"/>
      <c r="AH547" s="668"/>
      <c r="AI547" s="668"/>
    </row>
    <row r="548" spans="4:35">
      <c r="D548" s="425" t="s">
        <v>76</v>
      </c>
      <c r="E548" s="425" t="s">
        <v>67</v>
      </c>
      <c r="F548" s="425" t="s">
        <v>240</v>
      </c>
      <c r="G548" s="425" t="s">
        <v>182</v>
      </c>
      <c r="H548" s="425" t="s">
        <v>81</v>
      </c>
      <c r="I548" s="425" t="s">
        <v>2475</v>
      </c>
      <c r="J548" s="425" t="s">
        <v>6</v>
      </c>
      <c r="K548" s="425" t="s">
        <v>264</v>
      </c>
      <c r="L548" s="427" t="s">
        <v>275</v>
      </c>
      <c r="M548" s="1294" t="s">
        <v>2675</v>
      </c>
      <c r="N548" s="427" t="s">
        <v>277</v>
      </c>
      <c r="O548" s="426" t="s">
        <v>2675</v>
      </c>
      <c r="S548" s="425" t="s">
        <v>642</v>
      </c>
      <c r="T548" s="425" t="s">
        <v>600</v>
      </c>
      <c r="U548" s="425" t="s">
        <v>814</v>
      </c>
      <c r="AC548" s="425" t="s">
        <v>3</v>
      </c>
      <c r="AE548" s="668"/>
      <c r="AF548" s="668"/>
      <c r="AG548" s="668"/>
      <c r="AH548" s="668"/>
      <c r="AI548" s="668"/>
    </row>
    <row r="549" spans="4:35">
      <c r="D549" s="425" t="s">
        <v>76</v>
      </c>
      <c r="E549" s="425" t="s">
        <v>67</v>
      </c>
      <c r="F549" s="425" t="s">
        <v>240</v>
      </c>
      <c r="G549" s="425" t="s">
        <v>182</v>
      </c>
      <c r="H549" s="425" t="s">
        <v>81</v>
      </c>
      <c r="I549" s="425" t="s">
        <v>2475</v>
      </c>
      <c r="J549" s="425" t="s">
        <v>6</v>
      </c>
      <c r="K549" s="425" t="s">
        <v>264</v>
      </c>
      <c r="L549" s="427" t="s">
        <v>228</v>
      </c>
      <c r="M549" s="1294" t="s">
        <v>2675</v>
      </c>
      <c r="N549" s="427" t="s">
        <v>279</v>
      </c>
      <c r="O549" s="426" t="s">
        <v>2675</v>
      </c>
      <c r="S549" s="425" t="s">
        <v>643</v>
      </c>
      <c r="T549" s="425" t="s">
        <v>644</v>
      </c>
      <c r="U549" s="425" t="s">
        <v>815</v>
      </c>
      <c r="AC549" s="425" t="s">
        <v>3</v>
      </c>
      <c r="AE549" s="668"/>
      <c r="AF549" s="668"/>
      <c r="AG549" s="668"/>
      <c r="AH549" s="668"/>
      <c r="AI549" s="668"/>
    </row>
    <row r="550" spans="4:35">
      <c r="D550" s="425" t="s">
        <v>76</v>
      </c>
      <c r="E550" s="425" t="s">
        <v>67</v>
      </c>
      <c r="F550" s="425" t="s">
        <v>240</v>
      </c>
      <c r="G550" s="425" t="s">
        <v>182</v>
      </c>
      <c r="H550" s="425" t="s">
        <v>81</v>
      </c>
      <c r="I550" s="425" t="s">
        <v>2475</v>
      </c>
      <c r="J550" s="425" t="s">
        <v>6</v>
      </c>
      <c r="K550" s="425" t="s">
        <v>264</v>
      </c>
      <c r="L550" s="427" t="s">
        <v>228</v>
      </c>
      <c r="M550" s="1294" t="s">
        <v>2675</v>
      </c>
      <c r="N550" s="427" t="s">
        <v>280</v>
      </c>
      <c r="O550" s="426" t="s">
        <v>2675</v>
      </c>
      <c r="S550" s="425" t="s">
        <v>645</v>
      </c>
      <c r="T550" s="425" t="s">
        <v>646</v>
      </c>
      <c r="U550" s="425" t="s">
        <v>815</v>
      </c>
      <c r="AC550" s="425" t="s">
        <v>3</v>
      </c>
      <c r="AE550" s="668"/>
      <c r="AF550" s="668"/>
      <c r="AG550" s="668"/>
      <c r="AH550" s="668"/>
      <c r="AI550" s="668"/>
    </row>
    <row r="551" spans="4:35">
      <c r="D551" s="425" t="s">
        <v>76</v>
      </c>
      <c r="E551" s="425" t="s">
        <v>67</v>
      </c>
      <c r="F551" s="425" t="s">
        <v>240</v>
      </c>
      <c r="G551" s="425" t="s">
        <v>182</v>
      </c>
      <c r="H551" s="425" t="s">
        <v>81</v>
      </c>
      <c r="I551" s="425" t="s">
        <v>2475</v>
      </c>
      <c r="J551" s="425" t="s">
        <v>6</v>
      </c>
      <c r="K551" s="425" t="s">
        <v>264</v>
      </c>
      <c r="L551" s="427" t="s">
        <v>228</v>
      </c>
      <c r="M551" s="1294" t="s">
        <v>2675</v>
      </c>
      <c r="N551" s="427" t="s">
        <v>280</v>
      </c>
      <c r="O551" s="426" t="s">
        <v>2675</v>
      </c>
      <c r="S551" s="425" t="s">
        <v>647</v>
      </c>
      <c r="T551" s="425" t="s">
        <v>648</v>
      </c>
      <c r="U551" s="425" t="s">
        <v>815</v>
      </c>
      <c r="AC551" s="425" t="s">
        <v>3</v>
      </c>
      <c r="AE551" s="668"/>
      <c r="AF551" s="668"/>
      <c r="AG551" s="668"/>
      <c r="AH551" s="668"/>
      <c r="AI551" s="668"/>
    </row>
    <row r="552" spans="4:35">
      <c r="D552" s="425" t="s">
        <v>76</v>
      </c>
      <c r="E552" s="425" t="s">
        <v>67</v>
      </c>
      <c r="F552" s="425" t="s">
        <v>240</v>
      </c>
      <c r="G552" s="425" t="s">
        <v>182</v>
      </c>
      <c r="H552" s="425" t="s">
        <v>81</v>
      </c>
      <c r="I552" s="425" t="s">
        <v>2475</v>
      </c>
      <c r="J552" s="425" t="s">
        <v>6</v>
      </c>
      <c r="K552" s="425" t="s">
        <v>264</v>
      </c>
      <c r="L552" s="427" t="s">
        <v>228</v>
      </c>
      <c r="M552" s="1294" t="s">
        <v>2675</v>
      </c>
      <c r="N552" s="427" t="s">
        <v>280</v>
      </c>
      <c r="O552" s="426" t="s">
        <v>2675</v>
      </c>
      <c r="S552" s="425" t="s">
        <v>649</v>
      </c>
      <c r="T552" s="425" t="s">
        <v>650</v>
      </c>
      <c r="U552" s="425" t="s">
        <v>815</v>
      </c>
      <c r="AC552" s="425" t="s">
        <v>3</v>
      </c>
      <c r="AE552" s="668"/>
      <c r="AF552" s="668"/>
      <c r="AG552" s="668"/>
      <c r="AH552" s="668"/>
      <c r="AI552" s="668"/>
    </row>
    <row r="553" spans="4:35">
      <c r="D553" s="425" t="s">
        <v>76</v>
      </c>
      <c r="E553" s="425" t="s">
        <v>67</v>
      </c>
      <c r="F553" s="425" t="s">
        <v>240</v>
      </c>
      <c r="G553" s="425" t="s">
        <v>182</v>
      </c>
      <c r="H553" s="425" t="s">
        <v>81</v>
      </c>
      <c r="I553" s="425" t="s">
        <v>2475</v>
      </c>
      <c r="J553" s="425" t="s">
        <v>6</v>
      </c>
      <c r="K553" s="425" t="s">
        <v>264</v>
      </c>
      <c r="L553" s="427" t="s">
        <v>228</v>
      </c>
      <c r="M553" s="427" t="s">
        <v>99</v>
      </c>
      <c r="N553" s="427" t="s">
        <v>281</v>
      </c>
      <c r="O553" s="425" t="s">
        <v>794</v>
      </c>
      <c r="S553" s="425" t="s">
        <v>651</v>
      </c>
      <c r="T553" s="425" t="s">
        <v>652</v>
      </c>
      <c r="U553" s="425" t="s">
        <v>816</v>
      </c>
      <c r="AC553" s="425" t="s">
        <v>3</v>
      </c>
      <c r="AE553" s="668"/>
      <c r="AF553" s="668"/>
      <c r="AG553" s="668"/>
      <c r="AH553" s="668"/>
      <c r="AI553" s="668"/>
    </row>
    <row r="554" spans="4:35">
      <c r="D554" s="425" t="s">
        <v>76</v>
      </c>
      <c r="E554" s="425" t="s">
        <v>67</v>
      </c>
      <c r="F554" s="425" t="s">
        <v>240</v>
      </c>
      <c r="G554" s="425" t="s">
        <v>182</v>
      </c>
      <c r="H554" s="425" t="s">
        <v>81</v>
      </c>
      <c r="I554" s="425" t="s">
        <v>2475</v>
      </c>
      <c r="J554" s="425" t="s">
        <v>6</v>
      </c>
      <c r="K554" s="425" t="s">
        <v>264</v>
      </c>
      <c r="L554" s="427" t="s">
        <v>228</v>
      </c>
      <c r="M554" s="427" t="s">
        <v>99</v>
      </c>
      <c r="N554" s="427" t="s">
        <v>281</v>
      </c>
      <c r="O554" s="425" t="s">
        <v>794</v>
      </c>
      <c r="S554" s="425" t="s">
        <v>653</v>
      </c>
      <c r="T554" s="425" t="s">
        <v>654</v>
      </c>
      <c r="U554" s="425" t="s">
        <v>816</v>
      </c>
      <c r="AC554" s="425" t="s">
        <v>3</v>
      </c>
      <c r="AE554" s="668"/>
      <c r="AF554" s="668"/>
      <c r="AG554" s="668"/>
      <c r="AH554" s="668"/>
      <c r="AI554" s="668"/>
    </row>
    <row r="555" spans="4:35">
      <c r="D555" s="425" t="s">
        <v>76</v>
      </c>
      <c r="E555" s="425" t="s">
        <v>67</v>
      </c>
      <c r="F555" s="425" t="s">
        <v>240</v>
      </c>
      <c r="G555" s="425" t="s">
        <v>182</v>
      </c>
      <c r="H555" s="425" t="s">
        <v>81</v>
      </c>
      <c r="I555" s="425" t="s">
        <v>2475</v>
      </c>
      <c r="J555" s="425" t="s">
        <v>6</v>
      </c>
      <c r="K555" s="425" t="s">
        <v>264</v>
      </c>
      <c r="L555" s="427" t="s">
        <v>228</v>
      </c>
      <c r="M555" s="427" t="s">
        <v>99</v>
      </c>
      <c r="N555" s="427" t="s">
        <v>281</v>
      </c>
      <c r="O555" s="425" t="s">
        <v>794</v>
      </c>
      <c r="S555" s="425" t="s">
        <v>655</v>
      </c>
      <c r="T555" s="425" t="s">
        <v>656</v>
      </c>
      <c r="U555" s="425" t="s">
        <v>816</v>
      </c>
      <c r="AC555" s="425" t="s">
        <v>3</v>
      </c>
      <c r="AE555" s="668"/>
      <c r="AF555" s="668"/>
      <c r="AG555" s="668"/>
      <c r="AH555" s="668"/>
      <c r="AI555" s="668"/>
    </row>
    <row r="556" spans="4:35">
      <c r="D556" s="425" t="s">
        <v>76</v>
      </c>
      <c r="E556" s="425" t="s">
        <v>67</v>
      </c>
      <c r="F556" s="425" t="s">
        <v>240</v>
      </c>
      <c r="G556" s="425" t="s">
        <v>182</v>
      </c>
      <c r="H556" s="425" t="s">
        <v>81</v>
      </c>
      <c r="I556" s="425" t="s">
        <v>2475</v>
      </c>
      <c r="J556" s="425" t="s">
        <v>6</v>
      </c>
      <c r="K556" s="425" t="s">
        <v>264</v>
      </c>
      <c r="L556" s="427" t="s">
        <v>228</v>
      </c>
      <c r="M556" s="427" t="s">
        <v>99</v>
      </c>
      <c r="N556" s="427" t="s">
        <v>282</v>
      </c>
      <c r="O556" s="425" t="s">
        <v>794</v>
      </c>
      <c r="S556" s="425" t="s">
        <v>657</v>
      </c>
      <c r="T556" s="425" t="s">
        <v>658</v>
      </c>
      <c r="U556" s="425" t="s">
        <v>817</v>
      </c>
      <c r="AC556" s="425" t="s">
        <v>3</v>
      </c>
      <c r="AE556" s="668"/>
      <c r="AF556" s="668"/>
      <c r="AG556" s="668"/>
      <c r="AH556" s="668"/>
      <c r="AI556" s="668"/>
    </row>
    <row r="557" spans="4:35">
      <c r="D557" s="425" t="s">
        <v>76</v>
      </c>
      <c r="E557" s="425" t="s">
        <v>67</v>
      </c>
      <c r="F557" s="425" t="s">
        <v>240</v>
      </c>
      <c r="G557" s="425" t="s">
        <v>182</v>
      </c>
      <c r="H557" s="425" t="s">
        <v>81</v>
      </c>
      <c r="I557" s="425" t="s">
        <v>2475</v>
      </c>
      <c r="J557" s="425" t="s">
        <v>6</v>
      </c>
      <c r="K557" s="425" t="s">
        <v>264</v>
      </c>
      <c r="L557" s="427" t="s">
        <v>228</v>
      </c>
      <c r="M557" s="427" t="s">
        <v>99</v>
      </c>
      <c r="N557" s="427" t="s">
        <v>282</v>
      </c>
      <c r="O557" s="425" t="s">
        <v>794</v>
      </c>
      <c r="S557" s="425" t="s">
        <v>659</v>
      </c>
      <c r="T557" s="425" t="s">
        <v>660</v>
      </c>
      <c r="U557" s="425" t="s">
        <v>817</v>
      </c>
      <c r="AC557" s="425" t="s">
        <v>3</v>
      </c>
      <c r="AE557" s="668"/>
      <c r="AF557" s="668"/>
      <c r="AG557" s="668"/>
      <c r="AH557" s="668"/>
      <c r="AI557" s="668"/>
    </row>
    <row r="558" spans="4:35">
      <c r="D558" s="425" t="s">
        <v>76</v>
      </c>
      <c r="E558" s="425" t="s">
        <v>67</v>
      </c>
      <c r="F558" s="425" t="s">
        <v>240</v>
      </c>
      <c r="G558" s="425" t="s">
        <v>182</v>
      </c>
      <c r="H558" s="425" t="s">
        <v>81</v>
      </c>
      <c r="I558" s="425" t="s">
        <v>2475</v>
      </c>
      <c r="J558" s="425" t="s">
        <v>6</v>
      </c>
      <c r="K558" s="425" t="s">
        <v>264</v>
      </c>
      <c r="L558" s="427" t="s">
        <v>228</v>
      </c>
      <c r="M558" s="427" t="s">
        <v>99</v>
      </c>
      <c r="N558" s="427" t="s">
        <v>282</v>
      </c>
      <c r="O558" s="425" t="s">
        <v>794</v>
      </c>
      <c r="S558" s="425" t="s">
        <v>661</v>
      </c>
      <c r="T558" s="425" t="s">
        <v>662</v>
      </c>
      <c r="U558" s="425" t="s">
        <v>817</v>
      </c>
      <c r="AC558" s="425" t="s">
        <v>3</v>
      </c>
      <c r="AE558" s="668"/>
      <c r="AF558" s="668"/>
      <c r="AG558" s="668"/>
      <c r="AH558" s="668"/>
      <c r="AI558" s="668"/>
    </row>
    <row r="559" spans="4:35">
      <c r="D559" s="425" t="s">
        <v>76</v>
      </c>
      <c r="E559" s="425" t="s">
        <v>67</v>
      </c>
      <c r="F559" s="425" t="s">
        <v>240</v>
      </c>
      <c r="G559" s="425" t="s">
        <v>182</v>
      </c>
      <c r="H559" s="425" t="s">
        <v>81</v>
      </c>
      <c r="I559" s="425" t="s">
        <v>2475</v>
      </c>
      <c r="J559" s="425" t="s">
        <v>6</v>
      </c>
      <c r="K559" s="425" t="s">
        <v>264</v>
      </c>
      <c r="L559" s="427" t="s">
        <v>228</v>
      </c>
      <c r="M559" s="427" t="s">
        <v>99</v>
      </c>
      <c r="N559" s="427" t="s">
        <v>282</v>
      </c>
      <c r="O559" s="425" t="s">
        <v>794</v>
      </c>
      <c r="S559" s="425" t="s">
        <v>663</v>
      </c>
      <c r="T559" s="425" t="s">
        <v>664</v>
      </c>
      <c r="U559" s="425" t="s">
        <v>817</v>
      </c>
      <c r="AC559" s="425" t="s">
        <v>3</v>
      </c>
      <c r="AE559" s="668"/>
      <c r="AF559" s="668"/>
      <c r="AG559" s="668"/>
      <c r="AH559" s="668"/>
      <c r="AI559" s="668"/>
    </row>
    <row r="560" spans="4:35">
      <c r="D560" s="425" t="s">
        <v>76</v>
      </c>
      <c r="E560" s="425" t="s">
        <v>67</v>
      </c>
      <c r="F560" s="425" t="s">
        <v>240</v>
      </c>
      <c r="G560" s="425" t="s">
        <v>182</v>
      </c>
      <c r="H560" s="425" t="s">
        <v>81</v>
      </c>
      <c r="I560" s="425" t="s">
        <v>2475</v>
      </c>
      <c r="J560" s="425" t="s">
        <v>6</v>
      </c>
      <c r="K560" s="425" t="s">
        <v>264</v>
      </c>
      <c r="L560" s="427" t="s">
        <v>228</v>
      </c>
      <c r="M560" s="427" t="s">
        <v>99</v>
      </c>
      <c r="N560" s="427" t="s">
        <v>282</v>
      </c>
      <c r="O560" s="425" t="s">
        <v>794</v>
      </c>
      <c r="S560" s="425" t="s">
        <v>665</v>
      </c>
      <c r="T560" s="425" t="s">
        <v>666</v>
      </c>
      <c r="U560" s="425" t="s">
        <v>817</v>
      </c>
      <c r="AC560" s="425" t="s">
        <v>3</v>
      </c>
      <c r="AE560" s="668"/>
      <c r="AF560" s="668"/>
      <c r="AG560" s="668"/>
      <c r="AH560" s="668"/>
      <c r="AI560" s="668"/>
    </row>
    <row r="561" spans="4:35">
      <c r="D561" s="425" t="s">
        <v>76</v>
      </c>
      <c r="E561" s="425" t="s">
        <v>67</v>
      </c>
      <c r="F561" s="425" t="s">
        <v>240</v>
      </c>
      <c r="G561" s="425" t="s">
        <v>182</v>
      </c>
      <c r="H561" s="425" t="s">
        <v>81</v>
      </c>
      <c r="I561" s="425" t="s">
        <v>2475</v>
      </c>
      <c r="J561" s="425" t="s">
        <v>6</v>
      </c>
      <c r="K561" s="425" t="s">
        <v>264</v>
      </c>
      <c r="L561" s="427" t="s">
        <v>228</v>
      </c>
      <c r="M561" s="427" t="s">
        <v>99</v>
      </c>
      <c r="N561" s="427" t="s">
        <v>282</v>
      </c>
      <c r="O561" s="425" t="s">
        <v>794</v>
      </c>
      <c r="S561" s="425" t="s">
        <v>667</v>
      </c>
      <c r="T561" s="425" t="s">
        <v>668</v>
      </c>
      <c r="U561" s="425" t="s">
        <v>817</v>
      </c>
      <c r="AC561" s="425" t="s">
        <v>3</v>
      </c>
      <c r="AE561" s="668"/>
      <c r="AF561" s="668"/>
      <c r="AG561" s="668"/>
      <c r="AH561" s="668"/>
      <c r="AI561" s="668"/>
    </row>
    <row r="562" spans="4:35">
      <c r="D562" s="425" t="s">
        <v>76</v>
      </c>
      <c r="E562" s="425" t="s">
        <v>67</v>
      </c>
      <c r="F562" s="425" t="s">
        <v>240</v>
      </c>
      <c r="G562" s="425" t="s">
        <v>182</v>
      </c>
      <c r="H562" s="425" t="s">
        <v>81</v>
      </c>
      <c r="I562" s="425" t="s">
        <v>2475</v>
      </c>
      <c r="J562" s="425" t="s">
        <v>6</v>
      </c>
      <c r="K562" s="425" t="s">
        <v>264</v>
      </c>
      <c r="L562" s="427" t="s">
        <v>228</v>
      </c>
      <c r="M562" s="427" t="s">
        <v>99</v>
      </c>
      <c r="N562" s="427" t="s">
        <v>282</v>
      </c>
      <c r="O562" s="425" t="s">
        <v>794</v>
      </c>
      <c r="S562" s="425" t="s">
        <v>669</v>
      </c>
      <c r="T562" s="425" t="s">
        <v>670</v>
      </c>
      <c r="U562" s="425" t="s">
        <v>817</v>
      </c>
      <c r="AC562" s="425" t="s">
        <v>3</v>
      </c>
      <c r="AE562" s="668"/>
      <c r="AF562" s="668"/>
      <c r="AG562" s="668"/>
      <c r="AH562" s="668"/>
      <c r="AI562" s="668"/>
    </row>
    <row r="563" spans="4:35">
      <c r="D563" s="425" t="s">
        <v>76</v>
      </c>
      <c r="E563" s="425" t="s">
        <v>67</v>
      </c>
      <c r="F563" s="425" t="s">
        <v>240</v>
      </c>
      <c r="G563" s="425" t="s">
        <v>182</v>
      </c>
      <c r="H563" s="425" t="s">
        <v>81</v>
      </c>
      <c r="I563" s="425" t="s">
        <v>2475</v>
      </c>
      <c r="J563" s="425" t="s">
        <v>6</v>
      </c>
      <c r="K563" s="425" t="s">
        <v>264</v>
      </c>
      <c r="L563" s="427" t="s">
        <v>228</v>
      </c>
      <c r="M563" s="427" t="s">
        <v>99</v>
      </c>
      <c r="N563" s="427" t="s">
        <v>282</v>
      </c>
      <c r="O563" s="425" t="s">
        <v>794</v>
      </c>
      <c r="S563" s="425" t="s">
        <v>671</v>
      </c>
      <c r="T563" s="425" t="s">
        <v>672</v>
      </c>
      <c r="U563" s="425" t="s">
        <v>818</v>
      </c>
      <c r="AC563" s="425" t="s">
        <v>3</v>
      </c>
      <c r="AE563" s="668"/>
      <c r="AF563" s="668"/>
      <c r="AG563" s="668"/>
      <c r="AH563" s="668"/>
      <c r="AI563" s="668"/>
    </row>
    <row r="564" spans="4:35">
      <c r="D564" s="425" t="s">
        <v>76</v>
      </c>
      <c r="E564" s="425" t="s">
        <v>67</v>
      </c>
      <c r="F564" s="425" t="s">
        <v>240</v>
      </c>
      <c r="G564" s="425" t="s">
        <v>182</v>
      </c>
      <c r="H564" s="425" t="s">
        <v>81</v>
      </c>
      <c r="I564" s="425" t="s">
        <v>2475</v>
      </c>
      <c r="J564" s="425" t="s">
        <v>6</v>
      </c>
      <c r="K564" s="425" t="s">
        <v>264</v>
      </c>
      <c r="L564" s="427" t="s">
        <v>228</v>
      </c>
      <c r="M564" s="427" t="s">
        <v>99</v>
      </c>
      <c r="N564" s="427" t="s">
        <v>282</v>
      </c>
      <c r="O564" s="425" t="s">
        <v>794</v>
      </c>
      <c r="S564" s="425" t="s">
        <v>673</v>
      </c>
      <c r="T564" s="425" t="s">
        <v>674</v>
      </c>
      <c r="U564" s="425" t="s">
        <v>818</v>
      </c>
      <c r="AC564" s="425" t="s">
        <v>3</v>
      </c>
      <c r="AE564" s="668"/>
      <c r="AF564" s="668"/>
      <c r="AG564" s="668"/>
      <c r="AH564" s="668"/>
      <c r="AI564" s="668"/>
    </row>
    <row r="565" spans="4:35">
      <c r="D565" s="425" t="s">
        <v>76</v>
      </c>
      <c r="E565" s="425" t="s">
        <v>67</v>
      </c>
      <c r="F565" s="425" t="s">
        <v>240</v>
      </c>
      <c r="G565" s="425" t="s">
        <v>182</v>
      </c>
      <c r="H565" s="425" t="s">
        <v>81</v>
      </c>
      <c r="I565" s="425" t="s">
        <v>2475</v>
      </c>
      <c r="J565" s="425" t="s">
        <v>6</v>
      </c>
      <c r="K565" s="425" t="s">
        <v>264</v>
      </c>
      <c r="L565" s="427" t="s">
        <v>228</v>
      </c>
      <c r="M565" s="427" t="s">
        <v>99</v>
      </c>
      <c r="N565" s="427" t="s">
        <v>282</v>
      </c>
      <c r="O565" s="425" t="s">
        <v>794</v>
      </c>
      <c r="S565" s="425" t="s">
        <v>675</v>
      </c>
      <c r="T565" s="425" t="s">
        <v>676</v>
      </c>
      <c r="U565" s="425" t="s">
        <v>818</v>
      </c>
      <c r="AC565" s="425" t="s">
        <v>3</v>
      </c>
      <c r="AE565" s="668"/>
      <c r="AF565" s="668"/>
      <c r="AG565" s="668"/>
      <c r="AH565" s="668"/>
      <c r="AI565" s="668"/>
    </row>
    <row r="566" spans="4:35">
      <c r="D566" s="425" t="s">
        <v>76</v>
      </c>
      <c r="E566" s="425" t="s">
        <v>67</v>
      </c>
      <c r="F566" s="425" t="s">
        <v>240</v>
      </c>
      <c r="G566" s="425" t="s">
        <v>182</v>
      </c>
      <c r="H566" s="425" t="s">
        <v>81</v>
      </c>
      <c r="I566" s="425" t="s">
        <v>2475</v>
      </c>
      <c r="J566" s="425" t="s">
        <v>6</v>
      </c>
      <c r="K566" s="425" t="s">
        <v>264</v>
      </c>
      <c r="L566" s="427" t="s">
        <v>228</v>
      </c>
      <c r="M566" s="427" t="s">
        <v>99</v>
      </c>
      <c r="N566" s="427" t="s">
        <v>282</v>
      </c>
      <c r="O566" s="425" t="s">
        <v>794</v>
      </c>
      <c r="S566" s="425" t="s">
        <v>677</v>
      </c>
      <c r="T566" s="425" t="s">
        <v>678</v>
      </c>
      <c r="U566" s="425" t="s">
        <v>818</v>
      </c>
      <c r="Y566" s="93"/>
      <c r="AC566" s="425" t="s">
        <v>3</v>
      </c>
      <c r="AE566" s="668"/>
      <c r="AF566" s="668"/>
      <c r="AG566" s="668"/>
      <c r="AH566" s="668"/>
      <c r="AI566" s="668"/>
    </row>
    <row r="567" spans="4:35">
      <c r="D567" s="425" t="s">
        <v>76</v>
      </c>
      <c r="E567" s="425" t="s">
        <v>67</v>
      </c>
      <c r="F567" s="425" t="s">
        <v>240</v>
      </c>
      <c r="G567" s="425" t="s">
        <v>182</v>
      </c>
      <c r="H567" s="425" t="s">
        <v>81</v>
      </c>
      <c r="I567" s="425" t="s">
        <v>2475</v>
      </c>
      <c r="J567" s="425" t="s">
        <v>6</v>
      </c>
      <c r="K567" s="425" t="s">
        <v>264</v>
      </c>
      <c r="L567" s="427" t="s">
        <v>228</v>
      </c>
      <c r="M567" s="1294" t="s">
        <v>2675</v>
      </c>
      <c r="N567" s="429" t="s">
        <v>283</v>
      </c>
      <c r="O567" s="426" t="s">
        <v>2675</v>
      </c>
      <c r="S567" s="425" t="s">
        <v>679</v>
      </c>
      <c r="T567" s="425" t="s">
        <v>680</v>
      </c>
      <c r="U567" s="425" t="s">
        <v>819</v>
      </c>
      <c r="Y567" s="93"/>
      <c r="AC567" s="425" t="s">
        <v>3</v>
      </c>
      <c r="AE567" s="668"/>
      <c r="AF567" s="668"/>
      <c r="AG567" s="668"/>
      <c r="AH567" s="668"/>
      <c r="AI567" s="668"/>
    </row>
    <row r="568" spans="4:35">
      <c r="D568" s="425" t="s">
        <v>76</v>
      </c>
      <c r="E568" s="425" t="s">
        <v>67</v>
      </c>
      <c r="F568" s="425" t="s">
        <v>240</v>
      </c>
      <c r="G568" s="425" t="s">
        <v>182</v>
      </c>
      <c r="H568" s="425" t="s">
        <v>81</v>
      </c>
      <c r="I568" s="425" t="s">
        <v>2475</v>
      </c>
      <c r="J568" s="425" t="s">
        <v>6</v>
      </c>
      <c r="K568" s="425" t="s">
        <v>264</v>
      </c>
      <c r="L568" s="427" t="s">
        <v>228</v>
      </c>
      <c r="M568" s="1294" t="s">
        <v>2675</v>
      </c>
      <c r="N568" s="429" t="s">
        <v>283</v>
      </c>
      <c r="O568" s="426" t="s">
        <v>2675</v>
      </c>
      <c r="S568" s="425" t="s">
        <v>681</v>
      </c>
      <c r="T568" s="425" t="s">
        <v>682</v>
      </c>
      <c r="U568" s="425" t="s">
        <v>819</v>
      </c>
      <c r="Y568" s="93"/>
      <c r="AC568" s="425" t="s">
        <v>3</v>
      </c>
      <c r="AE568" s="668"/>
      <c r="AF568" s="668"/>
      <c r="AG568" s="668"/>
      <c r="AH568" s="668"/>
      <c r="AI568" s="668"/>
    </row>
    <row r="569" spans="4:35">
      <c r="D569" s="425" t="s">
        <v>76</v>
      </c>
      <c r="E569" s="425" t="s">
        <v>67</v>
      </c>
      <c r="F569" s="425" t="s">
        <v>240</v>
      </c>
      <c r="G569" s="425" t="s">
        <v>182</v>
      </c>
      <c r="H569" s="425" t="s">
        <v>81</v>
      </c>
      <c r="I569" s="425" t="s">
        <v>2475</v>
      </c>
      <c r="J569" s="425" t="s">
        <v>6</v>
      </c>
      <c r="K569" s="425" t="s">
        <v>264</v>
      </c>
      <c r="L569" s="429" t="s">
        <v>284</v>
      </c>
      <c r="M569" s="427" t="s">
        <v>99</v>
      </c>
      <c r="N569" s="429" t="s">
        <v>285</v>
      </c>
      <c r="O569" s="425" t="s">
        <v>794</v>
      </c>
      <c r="S569" s="425" t="s">
        <v>683</v>
      </c>
      <c r="T569" s="425" t="s">
        <v>684</v>
      </c>
      <c r="U569" s="425" t="s">
        <v>820</v>
      </c>
      <c r="AC569" s="425" t="s">
        <v>3</v>
      </c>
      <c r="AE569" s="668"/>
      <c r="AF569" s="668"/>
      <c r="AG569" s="668"/>
      <c r="AH569" s="668"/>
      <c r="AI569" s="668"/>
    </row>
    <row r="570" spans="4:35">
      <c r="D570" s="425" t="s">
        <v>76</v>
      </c>
      <c r="E570" s="425" t="s">
        <v>67</v>
      </c>
      <c r="F570" s="425" t="s">
        <v>240</v>
      </c>
      <c r="G570" s="425" t="s">
        <v>182</v>
      </c>
      <c r="H570" s="425" t="s">
        <v>81</v>
      </c>
      <c r="I570" s="425" t="s">
        <v>2475</v>
      </c>
      <c r="J570" s="425" t="s">
        <v>6</v>
      </c>
      <c r="K570" s="425" t="s">
        <v>264</v>
      </c>
      <c r="L570" s="429" t="s">
        <v>284</v>
      </c>
      <c r="M570" s="427" t="s">
        <v>99</v>
      </c>
      <c r="N570" s="429" t="s">
        <v>285</v>
      </c>
      <c r="O570" s="425" t="s">
        <v>794</v>
      </c>
      <c r="S570" s="425" t="s">
        <v>685</v>
      </c>
      <c r="T570" s="425" t="s">
        <v>686</v>
      </c>
      <c r="U570" s="425" t="s">
        <v>817</v>
      </c>
      <c r="AC570" s="425" t="s">
        <v>3</v>
      </c>
      <c r="AE570" s="668"/>
      <c r="AF570" s="668"/>
      <c r="AG570" s="668"/>
      <c r="AH570" s="668"/>
      <c r="AI570" s="668"/>
    </row>
    <row r="571" spans="4:35">
      <c r="D571" s="425" t="s">
        <v>76</v>
      </c>
      <c r="E571" s="425" t="s">
        <v>67</v>
      </c>
      <c r="F571" s="425" t="s">
        <v>240</v>
      </c>
      <c r="G571" s="425" t="s">
        <v>182</v>
      </c>
      <c r="H571" s="425" t="s">
        <v>81</v>
      </c>
      <c r="I571" s="425" t="s">
        <v>2475</v>
      </c>
      <c r="J571" s="425" t="s">
        <v>6</v>
      </c>
      <c r="K571" s="425" t="s">
        <v>264</v>
      </c>
      <c r="L571" s="429" t="s">
        <v>284</v>
      </c>
      <c r="M571" s="427" t="s">
        <v>99</v>
      </c>
      <c r="N571" s="429" t="s">
        <v>285</v>
      </c>
      <c r="O571" s="425" t="s">
        <v>794</v>
      </c>
      <c r="S571" s="425" t="s">
        <v>687</v>
      </c>
      <c r="T571" s="425" t="s">
        <v>688</v>
      </c>
      <c r="U571" s="425" t="s">
        <v>817</v>
      </c>
      <c r="V571" s="430"/>
      <c r="AC571" s="425" t="s">
        <v>3</v>
      </c>
      <c r="AE571" s="668"/>
      <c r="AF571" s="668"/>
      <c r="AG571" s="668"/>
      <c r="AH571" s="668"/>
      <c r="AI571" s="668"/>
    </row>
    <row r="572" spans="4:35">
      <c r="D572" s="425" t="s">
        <v>76</v>
      </c>
      <c r="E572" s="425" t="s">
        <v>67</v>
      </c>
      <c r="F572" s="425" t="s">
        <v>240</v>
      </c>
      <c r="G572" s="425" t="s">
        <v>182</v>
      </c>
      <c r="H572" s="425" t="s">
        <v>81</v>
      </c>
      <c r="I572" s="425" t="s">
        <v>2475</v>
      </c>
      <c r="J572" s="425" t="s">
        <v>6</v>
      </c>
      <c r="K572" s="425" t="s">
        <v>264</v>
      </c>
      <c r="L572" s="429" t="s">
        <v>284</v>
      </c>
      <c r="M572" s="427" t="s">
        <v>99</v>
      </c>
      <c r="N572" s="429" t="s">
        <v>285</v>
      </c>
      <c r="O572" s="425" t="s">
        <v>794</v>
      </c>
      <c r="S572" s="425" t="s">
        <v>689</v>
      </c>
      <c r="T572" s="425" t="s">
        <v>690</v>
      </c>
      <c r="U572" s="425" t="s">
        <v>817</v>
      </c>
      <c r="AC572" s="425" t="s">
        <v>3</v>
      </c>
      <c r="AE572" s="668"/>
      <c r="AF572" s="668"/>
      <c r="AG572" s="668"/>
      <c r="AH572" s="668"/>
      <c r="AI572" s="668"/>
    </row>
    <row r="573" spans="4:35">
      <c r="D573" s="425" t="s">
        <v>76</v>
      </c>
      <c r="E573" s="425" t="s">
        <v>67</v>
      </c>
      <c r="F573" s="425" t="s">
        <v>240</v>
      </c>
      <c r="G573" s="425" t="s">
        <v>182</v>
      </c>
      <c r="H573" s="425" t="s">
        <v>81</v>
      </c>
      <c r="I573" s="425" t="s">
        <v>2475</v>
      </c>
      <c r="J573" s="425" t="s">
        <v>6</v>
      </c>
      <c r="K573" s="425" t="s">
        <v>264</v>
      </c>
      <c r="L573" s="429" t="s">
        <v>284</v>
      </c>
      <c r="M573" s="427" t="s">
        <v>99</v>
      </c>
      <c r="N573" s="429" t="s">
        <v>285</v>
      </c>
      <c r="O573" s="425" t="s">
        <v>794</v>
      </c>
      <c r="S573" s="425" t="s">
        <v>691</v>
      </c>
      <c r="T573" s="425" t="s">
        <v>692</v>
      </c>
      <c r="U573" s="425" t="s">
        <v>817</v>
      </c>
      <c r="AC573" s="425" t="s">
        <v>3</v>
      </c>
      <c r="AE573" s="668"/>
      <c r="AF573" s="668"/>
      <c r="AG573" s="668"/>
      <c r="AH573" s="668"/>
      <c r="AI573" s="668"/>
    </row>
    <row r="574" spans="4:35">
      <c r="D574" s="425" t="s">
        <v>76</v>
      </c>
      <c r="E574" s="425" t="s">
        <v>67</v>
      </c>
      <c r="F574" s="425" t="s">
        <v>240</v>
      </c>
      <c r="G574" s="425" t="s">
        <v>182</v>
      </c>
      <c r="H574" s="425" t="s">
        <v>81</v>
      </c>
      <c r="I574" s="425" t="s">
        <v>2475</v>
      </c>
      <c r="J574" s="425" t="s">
        <v>6</v>
      </c>
      <c r="K574" s="425" t="s">
        <v>264</v>
      </c>
      <c r="L574" s="429" t="s">
        <v>284</v>
      </c>
      <c r="M574" s="427" t="s">
        <v>99</v>
      </c>
      <c r="N574" s="429" t="s">
        <v>285</v>
      </c>
      <c r="O574" s="425" t="s">
        <v>794</v>
      </c>
      <c r="S574" s="425" t="s">
        <v>693</v>
      </c>
      <c r="T574" s="425" t="s">
        <v>694</v>
      </c>
      <c r="U574" s="425" t="s">
        <v>821</v>
      </c>
      <c r="AC574" s="425" t="s">
        <v>3</v>
      </c>
      <c r="AE574" s="668"/>
      <c r="AF574" s="668"/>
      <c r="AG574" s="668"/>
      <c r="AH574" s="668"/>
      <c r="AI574" s="668"/>
    </row>
    <row r="575" spans="4:35">
      <c r="D575" s="425" t="s">
        <v>76</v>
      </c>
      <c r="E575" s="425" t="s">
        <v>67</v>
      </c>
      <c r="F575" s="425" t="s">
        <v>240</v>
      </c>
      <c r="G575" s="425" t="s">
        <v>182</v>
      </c>
      <c r="H575" s="425" t="s">
        <v>81</v>
      </c>
      <c r="I575" s="425" t="s">
        <v>2475</v>
      </c>
      <c r="J575" s="425" t="s">
        <v>6</v>
      </c>
      <c r="K575" s="425" t="s">
        <v>264</v>
      </c>
      <c r="L575" s="429" t="s">
        <v>284</v>
      </c>
      <c r="M575" s="427" t="s">
        <v>99</v>
      </c>
      <c r="N575" s="429" t="s">
        <v>285</v>
      </c>
      <c r="O575" s="425" t="s">
        <v>794</v>
      </c>
      <c r="S575" s="425" t="s">
        <v>695</v>
      </c>
      <c r="T575" s="425" t="s">
        <v>696</v>
      </c>
      <c r="U575" s="425" t="s">
        <v>821</v>
      </c>
      <c r="AC575" s="425" t="s">
        <v>3</v>
      </c>
      <c r="AE575" s="668"/>
      <c r="AF575" s="668"/>
      <c r="AG575" s="668"/>
      <c r="AH575" s="668"/>
      <c r="AI575" s="668"/>
    </row>
    <row r="576" spans="4:35">
      <c r="D576" s="425" t="s">
        <v>76</v>
      </c>
      <c r="E576" s="425" t="s">
        <v>67</v>
      </c>
      <c r="F576" s="425" t="s">
        <v>240</v>
      </c>
      <c r="G576" s="425" t="s">
        <v>182</v>
      </c>
      <c r="H576" s="425" t="s">
        <v>81</v>
      </c>
      <c r="I576" s="425" t="s">
        <v>2475</v>
      </c>
      <c r="J576" s="425" t="s">
        <v>6</v>
      </c>
      <c r="K576" s="425" t="s">
        <v>264</v>
      </c>
      <c r="L576" s="429" t="s">
        <v>284</v>
      </c>
      <c r="M576" s="427" t="s">
        <v>99</v>
      </c>
      <c r="N576" s="429" t="s">
        <v>285</v>
      </c>
      <c r="O576" s="425" t="s">
        <v>794</v>
      </c>
      <c r="S576" s="425" t="s">
        <v>697</v>
      </c>
      <c r="T576" s="425" t="s">
        <v>696</v>
      </c>
      <c r="U576" s="425" t="s">
        <v>821</v>
      </c>
      <c r="AC576" s="425" t="s">
        <v>3</v>
      </c>
      <c r="AE576" s="668"/>
      <c r="AF576" s="668"/>
      <c r="AG576" s="668"/>
      <c r="AH576" s="668"/>
      <c r="AI576" s="668"/>
    </row>
    <row r="577" spans="4:35">
      <c r="D577" s="425" t="s">
        <v>76</v>
      </c>
      <c r="E577" s="425" t="s">
        <v>67</v>
      </c>
      <c r="F577" s="425" t="s">
        <v>240</v>
      </c>
      <c r="G577" s="425" t="s">
        <v>182</v>
      </c>
      <c r="H577" s="425" t="s">
        <v>81</v>
      </c>
      <c r="I577" s="425" t="s">
        <v>2475</v>
      </c>
      <c r="J577" s="425" t="s">
        <v>6</v>
      </c>
      <c r="K577" s="425" t="s">
        <v>264</v>
      </c>
      <c r="L577" s="429" t="s">
        <v>284</v>
      </c>
      <c r="M577" s="427" t="s">
        <v>99</v>
      </c>
      <c r="N577" s="429" t="s">
        <v>285</v>
      </c>
      <c r="O577" s="425" t="s">
        <v>794</v>
      </c>
      <c r="S577" s="425" t="s">
        <v>698</v>
      </c>
      <c r="T577" s="425" t="s">
        <v>699</v>
      </c>
      <c r="U577" s="425" t="s">
        <v>821</v>
      </c>
      <c r="AC577" s="425" t="s">
        <v>3</v>
      </c>
      <c r="AE577" s="668"/>
      <c r="AF577" s="668"/>
      <c r="AG577" s="668"/>
      <c r="AH577" s="668"/>
      <c r="AI577" s="668"/>
    </row>
    <row r="578" spans="4:35">
      <c r="D578" s="425" t="s">
        <v>76</v>
      </c>
      <c r="E578" s="425" t="s">
        <v>67</v>
      </c>
      <c r="F578" s="425" t="s">
        <v>240</v>
      </c>
      <c r="G578" s="425" t="s">
        <v>182</v>
      </c>
      <c r="H578" s="425" t="s">
        <v>81</v>
      </c>
      <c r="I578" s="425" t="s">
        <v>2475</v>
      </c>
      <c r="J578" s="425" t="s">
        <v>6</v>
      </c>
      <c r="K578" s="425" t="s">
        <v>264</v>
      </c>
      <c r="L578" s="429" t="s">
        <v>284</v>
      </c>
      <c r="M578" s="427" t="s">
        <v>99</v>
      </c>
      <c r="N578" s="429" t="s">
        <v>285</v>
      </c>
      <c r="O578" s="425" t="s">
        <v>794</v>
      </c>
      <c r="S578" s="425" t="s">
        <v>700</v>
      </c>
      <c r="T578" s="425" t="s">
        <v>694</v>
      </c>
      <c r="U578" s="425" t="s">
        <v>821</v>
      </c>
      <c r="AC578" s="425" t="s">
        <v>3</v>
      </c>
      <c r="AE578" s="668"/>
      <c r="AF578" s="668"/>
      <c r="AG578" s="668"/>
      <c r="AH578" s="668"/>
      <c r="AI578" s="668"/>
    </row>
    <row r="579" spans="4:35">
      <c r="D579" s="425" t="s">
        <v>76</v>
      </c>
      <c r="E579" s="425" t="s">
        <v>67</v>
      </c>
      <c r="F579" s="425" t="s">
        <v>240</v>
      </c>
      <c r="G579" s="425" t="s">
        <v>182</v>
      </c>
      <c r="H579" s="425" t="s">
        <v>81</v>
      </c>
      <c r="I579" s="425" t="s">
        <v>2475</v>
      </c>
      <c r="J579" s="425" t="s">
        <v>6</v>
      </c>
      <c r="K579" s="425" t="s">
        <v>264</v>
      </c>
      <c r="L579" s="429" t="s">
        <v>284</v>
      </c>
      <c r="M579" s="427" t="s">
        <v>99</v>
      </c>
      <c r="N579" s="429" t="s">
        <v>285</v>
      </c>
      <c r="O579" s="425" t="s">
        <v>794</v>
      </c>
      <c r="S579" s="425" t="s">
        <v>701</v>
      </c>
      <c r="T579" s="425" t="s">
        <v>702</v>
      </c>
      <c r="U579" s="425" t="s">
        <v>821</v>
      </c>
      <c r="AC579" s="425" t="s">
        <v>3</v>
      </c>
      <c r="AE579" s="668"/>
      <c r="AF579" s="668"/>
      <c r="AG579" s="668"/>
      <c r="AH579" s="668"/>
      <c r="AI579" s="668"/>
    </row>
    <row r="580" spans="4:35">
      <c r="D580" s="425" t="s">
        <v>76</v>
      </c>
      <c r="E580" s="425" t="s">
        <v>67</v>
      </c>
      <c r="F580" s="425" t="s">
        <v>240</v>
      </c>
      <c r="G580" s="425" t="s">
        <v>182</v>
      </c>
      <c r="H580" s="425" t="s">
        <v>81</v>
      </c>
      <c r="I580" s="425" t="s">
        <v>2475</v>
      </c>
      <c r="J580" s="425" t="s">
        <v>6</v>
      </c>
      <c r="K580" s="425" t="s">
        <v>264</v>
      </c>
      <c r="L580" s="429" t="s">
        <v>284</v>
      </c>
      <c r="M580" s="1294" t="s">
        <v>2675</v>
      </c>
      <c r="N580" s="429" t="s">
        <v>285</v>
      </c>
      <c r="O580" s="426" t="s">
        <v>2675</v>
      </c>
      <c r="S580" s="425" t="s">
        <v>703</v>
      </c>
      <c r="T580" s="425" t="s">
        <v>704</v>
      </c>
      <c r="U580" s="425" t="s">
        <v>821</v>
      </c>
      <c r="AC580" s="425" t="s">
        <v>3</v>
      </c>
      <c r="AE580" s="668"/>
      <c r="AF580" s="668"/>
      <c r="AG580" s="668"/>
      <c r="AH580" s="668"/>
      <c r="AI580" s="668"/>
    </row>
    <row r="581" spans="4:35">
      <c r="D581" s="425" t="s">
        <v>76</v>
      </c>
      <c r="E581" s="425" t="s">
        <v>67</v>
      </c>
      <c r="F581" s="425" t="s">
        <v>240</v>
      </c>
      <c r="G581" s="425" t="s">
        <v>182</v>
      </c>
      <c r="H581" s="425" t="s">
        <v>81</v>
      </c>
      <c r="I581" s="425" t="s">
        <v>2475</v>
      </c>
      <c r="J581" s="425" t="s">
        <v>6</v>
      </c>
      <c r="K581" s="425" t="s">
        <v>264</v>
      </c>
      <c r="L581" s="429" t="s">
        <v>284</v>
      </c>
      <c r="M581" s="427" t="s">
        <v>99</v>
      </c>
      <c r="N581" s="429" t="s">
        <v>285</v>
      </c>
      <c r="O581" s="425" t="s">
        <v>794</v>
      </c>
      <c r="S581" s="425" t="s">
        <v>705</v>
      </c>
      <c r="T581" s="425" t="s">
        <v>706</v>
      </c>
      <c r="U581" s="425" t="s">
        <v>821</v>
      </c>
      <c r="AC581" s="425" t="s">
        <v>3</v>
      </c>
      <c r="AE581" s="668"/>
      <c r="AF581" s="668"/>
      <c r="AG581" s="668"/>
      <c r="AH581" s="668"/>
      <c r="AI581" s="668"/>
    </row>
    <row r="582" spans="4:35">
      <c r="D582" s="425" t="s">
        <v>76</v>
      </c>
      <c r="E582" s="425" t="s">
        <v>67</v>
      </c>
      <c r="F582" s="425" t="s">
        <v>240</v>
      </c>
      <c r="G582" s="425" t="s">
        <v>182</v>
      </c>
      <c r="H582" s="425" t="s">
        <v>81</v>
      </c>
      <c r="I582" s="425" t="s">
        <v>2475</v>
      </c>
      <c r="J582" s="425" t="s">
        <v>6</v>
      </c>
      <c r="K582" s="425" t="s">
        <v>264</v>
      </c>
      <c r="L582" s="429" t="s">
        <v>284</v>
      </c>
      <c r="M582" s="1294" t="s">
        <v>2675</v>
      </c>
      <c r="N582" s="429" t="s">
        <v>285</v>
      </c>
      <c r="O582" s="426" t="s">
        <v>2675</v>
      </c>
      <c r="S582" s="425" t="s">
        <v>707</v>
      </c>
      <c r="T582" s="425" t="s">
        <v>708</v>
      </c>
      <c r="U582" s="425" t="s">
        <v>821</v>
      </c>
      <c r="AC582" s="425" t="s">
        <v>3</v>
      </c>
      <c r="AE582" s="668"/>
      <c r="AF582" s="668"/>
      <c r="AG582" s="668"/>
      <c r="AH582" s="668"/>
      <c r="AI582" s="668"/>
    </row>
    <row r="583" spans="4:35">
      <c r="D583" s="425" t="s">
        <v>76</v>
      </c>
      <c r="E583" s="425" t="s">
        <v>67</v>
      </c>
      <c r="F583" s="425" t="s">
        <v>240</v>
      </c>
      <c r="G583" s="425" t="s">
        <v>182</v>
      </c>
      <c r="H583" s="425" t="s">
        <v>81</v>
      </c>
      <c r="I583" s="425" t="s">
        <v>2475</v>
      </c>
      <c r="J583" s="425" t="s">
        <v>6</v>
      </c>
      <c r="K583" s="425" t="s">
        <v>264</v>
      </c>
      <c r="L583" s="429" t="s">
        <v>284</v>
      </c>
      <c r="M583" s="427" t="s">
        <v>99</v>
      </c>
      <c r="N583" s="429" t="s">
        <v>286</v>
      </c>
      <c r="O583" s="425" t="s">
        <v>794</v>
      </c>
      <c r="S583" s="425" t="s">
        <v>709</v>
      </c>
      <c r="T583" s="425" t="s">
        <v>710</v>
      </c>
      <c r="U583" s="425" t="s">
        <v>822</v>
      </c>
      <c r="AC583" s="425" t="s">
        <v>3</v>
      </c>
      <c r="AE583" s="668"/>
      <c r="AF583" s="668"/>
      <c r="AG583" s="668"/>
      <c r="AH583" s="668"/>
      <c r="AI583" s="668"/>
    </row>
    <row r="584" spans="4:35">
      <c r="D584" s="425" t="s">
        <v>76</v>
      </c>
      <c r="E584" s="425" t="s">
        <v>67</v>
      </c>
      <c r="F584" s="425" t="s">
        <v>240</v>
      </c>
      <c r="G584" s="425" t="s">
        <v>182</v>
      </c>
      <c r="H584" s="425" t="s">
        <v>81</v>
      </c>
      <c r="I584" s="425" t="s">
        <v>2475</v>
      </c>
      <c r="J584" s="425" t="s">
        <v>6</v>
      </c>
      <c r="K584" s="425" t="s">
        <v>264</v>
      </c>
      <c r="L584" s="429" t="s">
        <v>284</v>
      </c>
      <c r="M584" s="427" t="s">
        <v>99</v>
      </c>
      <c r="N584" s="429" t="s">
        <v>286</v>
      </c>
      <c r="O584" s="425" t="s">
        <v>794</v>
      </c>
      <c r="S584" s="425" t="s">
        <v>711</v>
      </c>
      <c r="T584" s="425" t="s">
        <v>710</v>
      </c>
      <c r="U584" s="425" t="s">
        <v>822</v>
      </c>
      <c r="AC584" s="425" t="s">
        <v>3</v>
      </c>
      <c r="AE584" s="668"/>
      <c r="AF584" s="668"/>
      <c r="AG584" s="668"/>
      <c r="AH584" s="668"/>
      <c r="AI584" s="668"/>
    </row>
    <row r="585" spans="4:35">
      <c r="D585" s="425" t="s">
        <v>76</v>
      </c>
      <c r="E585" s="425" t="s">
        <v>67</v>
      </c>
      <c r="F585" s="425" t="s">
        <v>240</v>
      </c>
      <c r="G585" s="425" t="s">
        <v>182</v>
      </c>
      <c r="H585" s="425" t="s">
        <v>81</v>
      </c>
      <c r="I585" s="425" t="s">
        <v>2475</v>
      </c>
      <c r="J585" s="425" t="s">
        <v>6</v>
      </c>
      <c r="K585" s="425" t="s">
        <v>264</v>
      </c>
      <c r="L585" s="429" t="s">
        <v>284</v>
      </c>
      <c r="M585" s="427" t="s">
        <v>99</v>
      </c>
      <c r="N585" s="429" t="s">
        <v>286</v>
      </c>
      <c r="O585" s="425" t="s">
        <v>794</v>
      </c>
      <c r="S585" s="425" t="s">
        <v>712</v>
      </c>
      <c r="T585" s="425" t="s">
        <v>713</v>
      </c>
      <c r="U585" s="425" t="s">
        <v>822</v>
      </c>
      <c r="AC585" s="425" t="s">
        <v>3</v>
      </c>
      <c r="AE585" s="668"/>
      <c r="AF585" s="668"/>
      <c r="AG585" s="668"/>
      <c r="AH585" s="668"/>
      <c r="AI585" s="668"/>
    </row>
    <row r="586" spans="4:35">
      <c r="D586" s="425" t="s">
        <v>76</v>
      </c>
      <c r="E586" s="425" t="s">
        <v>67</v>
      </c>
      <c r="F586" s="425" t="s">
        <v>240</v>
      </c>
      <c r="G586" s="425" t="s">
        <v>182</v>
      </c>
      <c r="H586" s="425" t="s">
        <v>81</v>
      </c>
      <c r="I586" s="425" t="s">
        <v>2475</v>
      </c>
      <c r="J586" s="425" t="s">
        <v>6</v>
      </c>
      <c r="K586" s="425" t="s">
        <v>264</v>
      </c>
      <c r="L586" s="429" t="s">
        <v>284</v>
      </c>
      <c r="M586" s="427" t="s">
        <v>99</v>
      </c>
      <c r="N586" s="429" t="s">
        <v>286</v>
      </c>
      <c r="O586" s="425" t="s">
        <v>794</v>
      </c>
      <c r="S586" s="425" t="s">
        <v>714</v>
      </c>
      <c r="T586" s="425" t="s">
        <v>715</v>
      </c>
      <c r="U586" s="425" t="s">
        <v>822</v>
      </c>
      <c r="AC586" s="425" t="s">
        <v>3</v>
      </c>
      <c r="AE586" s="668"/>
      <c r="AF586" s="668"/>
      <c r="AG586" s="668"/>
      <c r="AH586" s="668"/>
      <c r="AI586" s="668"/>
    </row>
    <row r="587" spans="4:35">
      <c r="D587" s="425" t="s">
        <v>76</v>
      </c>
      <c r="E587" s="425" t="s">
        <v>67</v>
      </c>
      <c r="F587" s="425" t="s">
        <v>240</v>
      </c>
      <c r="G587" s="425" t="s">
        <v>182</v>
      </c>
      <c r="H587" s="425" t="s">
        <v>81</v>
      </c>
      <c r="I587" s="425" t="s">
        <v>2475</v>
      </c>
      <c r="J587" s="425" t="s">
        <v>6</v>
      </c>
      <c r="K587" s="425" t="s">
        <v>264</v>
      </c>
      <c r="L587" s="429" t="s">
        <v>284</v>
      </c>
      <c r="M587" s="427" t="s">
        <v>99</v>
      </c>
      <c r="N587" s="429" t="s">
        <v>286</v>
      </c>
      <c r="O587" s="425" t="s">
        <v>794</v>
      </c>
      <c r="S587" s="425" t="s">
        <v>716</v>
      </c>
      <c r="T587" s="425" t="s">
        <v>717</v>
      </c>
      <c r="U587" s="425" t="s">
        <v>823</v>
      </c>
      <c r="AC587" s="425" t="s">
        <v>3</v>
      </c>
      <c r="AE587" s="668"/>
      <c r="AF587" s="668"/>
      <c r="AG587" s="668"/>
      <c r="AH587" s="668"/>
      <c r="AI587" s="668"/>
    </row>
    <row r="588" spans="4:35">
      <c r="D588" s="425" t="s">
        <v>76</v>
      </c>
      <c r="E588" s="425" t="s">
        <v>67</v>
      </c>
      <c r="F588" s="425" t="s">
        <v>240</v>
      </c>
      <c r="G588" s="425" t="s">
        <v>182</v>
      </c>
      <c r="H588" s="425" t="s">
        <v>81</v>
      </c>
      <c r="I588" s="425" t="s">
        <v>2475</v>
      </c>
      <c r="J588" s="425" t="s">
        <v>6</v>
      </c>
      <c r="K588" s="425" t="s">
        <v>264</v>
      </c>
      <c r="L588" s="429" t="s">
        <v>284</v>
      </c>
      <c r="M588" s="427" t="s">
        <v>99</v>
      </c>
      <c r="N588" s="429" t="s">
        <v>286</v>
      </c>
      <c r="O588" s="425" t="s">
        <v>794</v>
      </c>
      <c r="S588" s="425" t="s">
        <v>718</v>
      </c>
      <c r="T588" s="425" t="s">
        <v>719</v>
      </c>
      <c r="U588" s="425" t="s">
        <v>823</v>
      </c>
      <c r="AC588" s="425" t="s">
        <v>3</v>
      </c>
      <c r="AE588" s="668"/>
      <c r="AF588" s="668"/>
      <c r="AG588" s="668"/>
      <c r="AH588" s="668"/>
      <c r="AI588" s="668"/>
    </row>
    <row r="589" spans="4:35">
      <c r="D589" s="425" t="s">
        <v>76</v>
      </c>
      <c r="E589" s="425" t="s">
        <v>67</v>
      </c>
      <c r="F589" s="425" t="s">
        <v>240</v>
      </c>
      <c r="G589" s="425" t="s">
        <v>182</v>
      </c>
      <c r="H589" s="425" t="s">
        <v>81</v>
      </c>
      <c r="I589" s="425" t="s">
        <v>2475</v>
      </c>
      <c r="J589" s="425" t="s">
        <v>6</v>
      </c>
      <c r="K589" s="425" t="s">
        <v>264</v>
      </c>
      <c r="L589" s="429" t="s">
        <v>284</v>
      </c>
      <c r="M589" s="427" t="s">
        <v>99</v>
      </c>
      <c r="N589" s="429" t="s">
        <v>286</v>
      </c>
      <c r="O589" s="425" t="s">
        <v>794</v>
      </c>
      <c r="S589" s="425" t="s">
        <v>720</v>
      </c>
      <c r="T589" s="425" t="s">
        <v>721</v>
      </c>
      <c r="U589" s="425" t="s">
        <v>823</v>
      </c>
      <c r="AC589" s="425" t="s">
        <v>3</v>
      </c>
      <c r="AE589" s="668"/>
      <c r="AF589" s="668"/>
      <c r="AG589" s="668"/>
      <c r="AH589" s="668"/>
      <c r="AI589" s="668"/>
    </row>
    <row r="590" spans="4:35">
      <c r="D590" s="425" t="s">
        <v>76</v>
      </c>
      <c r="E590" s="425" t="s">
        <v>67</v>
      </c>
      <c r="F590" s="425" t="s">
        <v>240</v>
      </c>
      <c r="G590" s="425" t="s">
        <v>182</v>
      </c>
      <c r="H590" s="425" t="s">
        <v>81</v>
      </c>
      <c r="I590" s="425" t="s">
        <v>2475</v>
      </c>
      <c r="J590" s="425" t="s">
        <v>6</v>
      </c>
      <c r="K590" s="425" t="s">
        <v>264</v>
      </c>
      <c r="L590" s="429" t="s">
        <v>284</v>
      </c>
      <c r="M590" s="427" t="s">
        <v>99</v>
      </c>
      <c r="N590" s="429" t="s">
        <v>286</v>
      </c>
      <c r="O590" s="425" t="s">
        <v>794</v>
      </c>
      <c r="S590" s="425" t="s">
        <v>722</v>
      </c>
      <c r="T590" s="425" t="s">
        <v>717</v>
      </c>
      <c r="U590" s="425" t="s">
        <v>823</v>
      </c>
      <c r="AC590" s="425" t="s">
        <v>3</v>
      </c>
      <c r="AE590" s="668"/>
      <c r="AF590" s="668"/>
      <c r="AG590" s="668"/>
      <c r="AH590" s="668"/>
      <c r="AI590" s="668"/>
    </row>
    <row r="591" spans="4:35">
      <c r="D591" s="425" t="s">
        <v>76</v>
      </c>
      <c r="E591" s="425" t="s">
        <v>67</v>
      </c>
      <c r="F591" s="425" t="s">
        <v>240</v>
      </c>
      <c r="G591" s="425" t="s">
        <v>182</v>
      </c>
      <c r="H591" s="425" t="s">
        <v>81</v>
      </c>
      <c r="I591" s="425" t="s">
        <v>2475</v>
      </c>
      <c r="J591" s="425" t="s">
        <v>6</v>
      </c>
      <c r="K591" s="425" t="s">
        <v>264</v>
      </c>
      <c r="L591" s="429" t="s">
        <v>284</v>
      </c>
      <c r="M591" s="427" t="s">
        <v>99</v>
      </c>
      <c r="N591" s="429" t="s">
        <v>286</v>
      </c>
      <c r="O591" s="425" t="s">
        <v>794</v>
      </c>
      <c r="S591" s="425" t="s">
        <v>723</v>
      </c>
      <c r="T591" s="425" t="s">
        <v>724</v>
      </c>
      <c r="U591" s="425" t="s">
        <v>823</v>
      </c>
      <c r="AC591" s="425" t="s">
        <v>3</v>
      </c>
      <c r="AE591" s="668"/>
      <c r="AF591" s="668"/>
      <c r="AG591" s="668"/>
      <c r="AH591" s="668"/>
      <c r="AI591" s="668"/>
    </row>
    <row r="592" spans="4:35">
      <c r="D592" s="425" t="s">
        <v>76</v>
      </c>
      <c r="E592" s="425" t="s">
        <v>67</v>
      </c>
      <c r="F592" s="425" t="s">
        <v>240</v>
      </c>
      <c r="G592" s="425" t="s">
        <v>182</v>
      </c>
      <c r="H592" s="425" t="s">
        <v>81</v>
      </c>
      <c r="I592" s="425" t="s">
        <v>2475</v>
      </c>
      <c r="J592" s="425" t="s">
        <v>6</v>
      </c>
      <c r="K592" s="425" t="s">
        <v>264</v>
      </c>
      <c r="L592" s="429" t="s">
        <v>284</v>
      </c>
      <c r="M592" s="427" t="s">
        <v>99</v>
      </c>
      <c r="N592" s="429" t="s">
        <v>287</v>
      </c>
      <c r="O592" s="425" t="s">
        <v>794</v>
      </c>
      <c r="S592" s="425" t="s">
        <v>725</v>
      </c>
      <c r="T592" s="425" t="s">
        <v>726</v>
      </c>
      <c r="U592" s="425" t="s">
        <v>824</v>
      </c>
      <c r="AC592" s="425" t="s">
        <v>3</v>
      </c>
      <c r="AE592" s="668"/>
      <c r="AF592" s="668"/>
      <c r="AG592" s="668"/>
      <c r="AH592" s="668"/>
      <c r="AI592" s="668"/>
    </row>
    <row r="593" spans="4:35">
      <c r="D593" s="425" t="s">
        <v>76</v>
      </c>
      <c r="E593" s="425" t="s">
        <v>67</v>
      </c>
      <c r="F593" s="425" t="s">
        <v>240</v>
      </c>
      <c r="G593" s="425" t="s">
        <v>182</v>
      </c>
      <c r="H593" s="425" t="s">
        <v>81</v>
      </c>
      <c r="I593" s="425" t="s">
        <v>2475</v>
      </c>
      <c r="J593" s="425" t="s">
        <v>6</v>
      </c>
      <c r="K593" s="425" t="s">
        <v>264</v>
      </c>
      <c r="L593" s="429" t="s">
        <v>284</v>
      </c>
      <c r="M593" s="427" t="s">
        <v>99</v>
      </c>
      <c r="N593" s="429" t="s">
        <v>287</v>
      </c>
      <c r="O593" s="425" t="s">
        <v>794</v>
      </c>
      <c r="S593" s="425" t="s">
        <v>727</v>
      </c>
      <c r="T593" s="425" t="s">
        <v>728</v>
      </c>
      <c r="U593" s="425" t="s">
        <v>824</v>
      </c>
      <c r="AC593" s="425" t="s">
        <v>3</v>
      </c>
      <c r="AE593" s="668"/>
      <c r="AF593" s="668"/>
      <c r="AG593" s="668"/>
      <c r="AH593" s="668"/>
      <c r="AI593" s="668"/>
    </row>
    <row r="594" spans="4:35">
      <c r="D594" s="425" t="s">
        <v>76</v>
      </c>
      <c r="E594" s="425" t="s">
        <v>67</v>
      </c>
      <c r="F594" s="425" t="s">
        <v>240</v>
      </c>
      <c r="G594" s="425" t="s">
        <v>182</v>
      </c>
      <c r="H594" s="425" t="s">
        <v>81</v>
      </c>
      <c r="I594" s="425" t="s">
        <v>2475</v>
      </c>
      <c r="J594" s="425" t="s">
        <v>6</v>
      </c>
      <c r="K594" s="425" t="s">
        <v>264</v>
      </c>
      <c r="L594" s="429" t="s">
        <v>284</v>
      </c>
      <c r="M594" s="427" t="s">
        <v>99</v>
      </c>
      <c r="N594" s="429" t="s">
        <v>287</v>
      </c>
      <c r="O594" s="425" t="s">
        <v>794</v>
      </c>
      <c r="S594" s="425" t="s">
        <v>729</v>
      </c>
      <c r="T594" s="425" t="s">
        <v>730</v>
      </c>
      <c r="U594" s="425" t="s">
        <v>824</v>
      </c>
      <c r="AC594" s="425" t="s">
        <v>3</v>
      </c>
      <c r="AE594" s="668"/>
      <c r="AF594" s="668"/>
      <c r="AG594" s="668"/>
      <c r="AH594" s="668"/>
      <c r="AI594" s="668"/>
    </row>
    <row r="595" spans="4:35">
      <c r="D595" s="425" t="s">
        <v>76</v>
      </c>
      <c r="E595" s="425" t="s">
        <v>67</v>
      </c>
      <c r="F595" s="425" t="s">
        <v>240</v>
      </c>
      <c r="G595" s="425" t="s">
        <v>182</v>
      </c>
      <c r="H595" s="425" t="s">
        <v>81</v>
      </c>
      <c r="I595" s="425" t="s">
        <v>2475</v>
      </c>
      <c r="J595" s="425" t="s">
        <v>6</v>
      </c>
      <c r="K595" s="425" t="s">
        <v>264</v>
      </c>
      <c r="L595" s="429" t="s">
        <v>284</v>
      </c>
      <c r="M595" s="427" t="s">
        <v>99</v>
      </c>
      <c r="N595" s="429" t="s">
        <v>287</v>
      </c>
      <c r="O595" s="425" t="s">
        <v>794</v>
      </c>
      <c r="S595" s="425" t="s">
        <v>731</v>
      </c>
      <c r="T595" s="425" t="s">
        <v>732</v>
      </c>
      <c r="U595" s="425" t="s">
        <v>824</v>
      </c>
      <c r="AC595" s="425" t="s">
        <v>3</v>
      </c>
      <c r="AE595" s="668"/>
      <c r="AF595" s="668"/>
      <c r="AG595" s="668"/>
      <c r="AH595" s="668"/>
      <c r="AI595" s="668"/>
    </row>
    <row r="596" spans="4:35">
      <c r="D596" s="425" t="s">
        <v>76</v>
      </c>
      <c r="E596" s="425" t="s">
        <v>67</v>
      </c>
      <c r="F596" s="425" t="s">
        <v>240</v>
      </c>
      <c r="G596" s="425" t="s">
        <v>182</v>
      </c>
      <c r="H596" s="425" t="s">
        <v>81</v>
      </c>
      <c r="I596" s="425" t="s">
        <v>2475</v>
      </c>
      <c r="J596" s="425" t="s">
        <v>6</v>
      </c>
      <c r="K596" s="425" t="s">
        <v>264</v>
      </c>
      <c r="L596" s="429" t="s">
        <v>284</v>
      </c>
      <c r="M596" s="427" t="s">
        <v>99</v>
      </c>
      <c r="N596" s="429" t="s">
        <v>287</v>
      </c>
      <c r="O596" s="425" t="s">
        <v>794</v>
      </c>
      <c r="S596" s="425" t="s">
        <v>733</v>
      </c>
      <c r="T596" s="425" t="s">
        <v>726</v>
      </c>
      <c r="U596" s="425" t="s">
        <v>825</v>
      </c>
      <c r="AC596" s="425" t="s">
        <v>3</v>
      </c>
      <c r="AE596" s="668"/>
      <c r="AF596" s="668"/>
      <c r="AG596" s="668"/>
      <c r="AH596" s="668"/>
      <c r="AI596" s="668"/>
    </row>
    <row r="597" spans="4:35">
      <c r="D597" s="425" t="s">
        <v>76</v>
      </c>
      <c r="E597" s="425" t="s">
        <v>67</v>
      </c>
      <c r="F597" s="425" t="s">
        <v>240</v>
      </c>
      <c r="G597" s="425" t="s">
        <v>182</v>
      </c>
      <c r="H597" s="425" t="s">
        <v>81</v>
      </c>
      <c r="I597" s="425" t="s">
        <v>2475</v>
      </c>
      <c r="J597" s="425" t="s">
        <v>6</v>
      </c>
      <c r="K597" s="425" t="s">
        <v>264</v>
      </c>
      <c r="L597" s="429" t="s">
        <v>284</v>
      </c>
      <c r="M597" s="1294" t="s">
        <v>2675</v>
      </c>
      <c r="N597" s="429" t="s">
        <v>287</v>
      </c>
      <c r="O597" s="426" t="s">
        <v>2675</v>
      </c>
      <c r="S597" s="425" t="s">
        <v>734</v>
      </c>
      <c r="T597" s="425" t="s">
        <v>728</v>
      </c>
      <c r="U597" s="425" t="s">
        <v>825</v>
      </c>
      <c r="AC597" s="425" t="s">
        <v>3</v>
      </c>
      <c r="AE597" s="668"/>
      <c r="AF597" s="668"/>
      <c r="AG597" s="668"/>
      <c r="AH597" s="668"/>
      <c r="AI597" s="668"/>
    </row>
    <row r="598" spans="4:35">
      <c r="D598" s="425" t="s">
        <v>76</v>
      </c>
      <c r="E598" s="425" t="s">
        <v>67</v>
      </c>
      <c r="F598" s="425" t="s">
        <v>240</v>
      </c>
      <c r="G598" s="425" t="s">
        <v>182</v>
      </c>
      <c r="H598" s="425" t="s">
        <v>81</v>
      </c>
      <c r="I598" s="425" t="s">
        <v>2475</v>
      </c>
      <c r="J598" s="425" t="s">
        <v>6</v>
      </c>
      <c r="K598" s="425" t="s">
        <v>264</v>
      </c>
      <c r="L598" s="429" t="s">
        <v>284</v>
      </c>
      <c r="M598" s="427" t="s">
        <v>99</v>
      </c>
      <c r="N598" s="429" t="s">
        <v>287</v>
      </c>
      <c r="O598" s="425" t="s">
        <v>794</v>
      </c>
      <c r="S598" s="425" t="s">
        <v>735</v>
      </c>
      <c r="T598" s="425" t="s">
        <v>730</v>
      </c>
      <c r="U598" s="425" t="s">
        <v>825</v>
      </c>
      <c r="AC598" s="425" t="s">
        <v>3</v>
      </c>
      <c r="AE598" s="668"/>
      <c r="AF598" s="668"/>
      <c r="AG598" s="668"/>
      <c r="AH598" s="668"/>
      <c r="AI598" s="668"/>
    </row>
    <row r="599" spans="4:35">
      <c r="D599" s="425" t="s">
        <v>76</v>
      </c>
      <c r="E599" s="425" t="s">
        <v>67</v>
      </c>
      <c r="F599" s="425" t="s">
        <v>240</v>
      </c>
      <c r="G599" s="425" t="s">
        <v>182</v>
      </c>
      <c r="H599" s="425" t="s">
        <v>81</v>
      </c>
      <c r="I599" s="425" t="s">
        <v>2475</v>
      </c>
      <c r="J599" s="425" t="s">
        <v>6</v>
      </c>
      <c r="K599" s="425" t="s">
        <v>264</v>
      </c>
      <c r="L599" s="429" t="s">
        <v>284</v>
      </c>
      <c r="M599" s="427" t="s">
        <v>99</v>
      </c>
      <c r="N599" s="429" t="s">
        <v>287</v>
      </c>
      <c r="O599" s="425" t="s">
        <v>794</v>
      </c>
      <c r="S599" s="425" t="s">
        <v>736</v>
      </c>
      <c r="T599" s="425" t="s">
        <v>737</v>
      </c>
      <c r="U599" s="425" t="s">
        <v>825</v>
      </c>
      <c r="AC599" s="425" t="s">
        <v>3</v>
      </c>
      <c r="AE599" s="668"/>
      <c r="AF599" s="668"/>
      <c r="AG599" s="668"/>
      <c r="AH599" s="668"/>
      <c r="AI599" s="668"/>
    </row>
    <row r="600" spans="4:35">
      <c r="D600" s="425" t="s">
        <v>76</v>
      </c>
      <c r="E600" s="425" t="s">
        <v>67</v>
      </c>
      <c r="F600" s="425" t="s">
        <v>240</v>
      </c>
      <c r="G600" s="425" t="s">
        <v>182</v>
      </c>
      <c r="H600" s="425" t="s">
        <v>81</v>
      </c>
      <c r="I600" s="425" t="s">
        <v>2475</v>
      </c>
      <c r="J600" s="425" t="s">
        <v>6</v>
      </c>
      <c r="K600" s="425" t="s">
        <v>264</v>
      </c>
      <c r="L600" s="427" t="s">
        <v>288</v>
      </c>
      <c r="M600" s="427" t="s">
        <v>99</v>
      </c>
      <c r="N600" s="427" t="s">
        <v>288</v>
      </c>
      <c r="O600" s="425" t="s">
        <v>794</v>
      </c>
      <c r="S600" s="425" t="s">
        <v>738</v>
      </c>
      <c r="T600" s="425" t="s">
        <v>739</v>
      </c>
      <c r="U600" s="425" t="s">
        <v>826</v>
      </c>
      <c r="AC600" s="425" t="s">
        <v>3</v>
      </c>
      <c r="AE600" s="668"/>
      <c r="AF600" s="668"/>
      <c r="AG600" s="668"/>
      <c r="AH600" s="668"/>
      <c r="AI600" s="668"/>
    </row>
    <row r="601" spans="4:35">
      <c r="D601" s="425" t="s">
        <v>76</v>
      </c>
      <c r="E601" s="425" t="s">
        <v>67</v>
      </c>
      <c r="F601" s="425" t="s">
        <v>240</v>
      </c>
      <c r="G601" s="425" t="s">
        <v>182</v>
      </c>
      <c r="H601" s="425" t="s">
        <v>81</v>
      </c>
      <c r="I601" s="425" t="s">
        <v>2475</v>
      </c>
      <c r="J601" s="425" t="s">
        <v>6</v>
      </c>
      <c r="K601" s="425" t="s">
        <v>264</v>
      </c>
      <c r="L601" s="427" t="s">
        <v>288</v>
      </c>
      <c r="M601" s="427" t="s">
        <v>99</v>
      </c>
      <c r="N601" s="427" t="s">
        <v>288</v>
      </c>
      <c r="O601" s="425" t="s">
        <v>794</v>
      </c>
      <c r="S601" s="425" t="s">
        <v>740</v>
      </c>
      <c r="T601" s="425" t="s">
        <v>741</v>
      </c>
      <c r="U601" s="425" t="s">
        <v>826</v>
      </c>
      <c r="AC601" s="425" t="s">
        <v>3</v>
      </c>
      <c r="AE601" s="668"/>
      <c r="AF601" s="668"/>
      <c r="AG601" s="668"/>
      <c r="AH601" s="668"/>
      <c r="AI601" s="668"/>
    </row>
    <row r="602" spans="4:35">
      <c r="D602" s="425" t="s">
        <v>76</v>
      </c>
      <c r="E602" s="425" t="s">
        <v>67</v>
      </c>
      <c r="F602" s="425" t="s">
        <v>240</v>
      </c>
      <c r="G602" s="425" t="s">
        <v>182</v>
      </c>
      <c r="H602" s="425" t="s">
        <v>81</v>
      </c>
      <c r="I602" s="425" t="s">
        <v>2475</v>
      </c>
      <c r="J602" s="425" t="s">
        <v>6</v>
      </c>
      <c r="K602" s="425" t="s">
        <v>264</v>
      </c>
      <c r="L602" s="427" t="s">
        <v>288</v>
      </c>
      <c r="M602" s="427" t="s">
        <v>99</v>
      </c>
      <c r="N602" s="427" t="s">
        <v>288</v>
      </c>
      <c r="O602" s="425" t="s">
        <v>794</v>
      </c>
      <c r="S602" s="425" t="s">
        <v>742</v>
      </c>
      <c r="T602" s="425" t="s">
        <v>743</v>
      </c>
      <c r="U602" s="425" t="s">
        <v>826</v>
      </c>
      <c r="AC602" s="425" t="s">
        <v>3</v>
      </c>
      <c r="AE602" s="668"/>
      <c r="AF602" s="668"/>
      <c r="AG602" s="668"/>
      <c r="AH602" s="668"/>
      <c r="AI602" s="668"/>
    </row>
    <row r="603" spans="4:35">
      <c r="D603" s="425" t="s">
        <v>76</v>
      </c>
      <c r="E603" s="425" t="s">
        <v>67</v>
      </c>
      <c r="F603" s="425" t="s">
        <v>240</v>
      </c>
      <c r="G603" s="425" t="s">
        <v>182</v>
      </c>
      <c r="H603" s="425" t="s">
        <v>81</v>
      </c>
      <c r="I603" s="425" t="s">
        <v>2475</v>
      </c>
      <c r="J603" s="425" t="s">
        <v>6</v>
      </c>
      <c r="K603" s="425" t="s">
        <v>264</v>
      </c>
      <c r="L603" s="427" t="s">
        <v>288</v>
      </c>
      <c r="M603" s="427" t="s">
        <v>99</v>
      </c>
      <c r="N603" s="427" t="s">
        <v>288</v>
      </c>
      <c r="O603" s="425" t="s">
        <v>794</v>
      </c>
      <c r="S603" s="425" t="s">
        <v>744</v>
      </c>
      <c r="T603" s="425" t="s">
        <v>745</v>
      </c>
      <c r="U603" s="425" t="s">
        <v>826</v>
      </c>
      <c r="AC603" s="425" t="s">
        <v>3</v>
      </c>
      <c r="AE603" s="668"/>
      <c r="AF603" s="668"/>
      <c r="AG603" s="668"/>
      <c r="AH603" s="668"/>
      <c r="AI603" s="668"/>
    </row>
    <row r="604" spans="4:35">
      <c r="D604" s="425" t="s">
        <v>76</v>
      </c>
      <c r="E604" s="425" t="s">
        <v>67</v>
      </c>
      <c r="F604" s="425" t="s">
        <v>240</v>
      </c>
      <c r="G604" s="425" t="s">
        <v>182</v>
      </c>
      <c r="H604" s="425" t="s">
        <v>81</v>
      </c>
      <c r="I604" s="425" t="s">
        <v>2475</v>
      </c>
      <c r="J604" s="425" t="s">
        <v>6</v>
      </c>
      <c r="K604" s="425" t="s">
        <v>264</v>
      </c>
      <c r="L604" s="427" t="s">
        <v>288</v>
      </c>
      <c r="M604" s="427" t="s">
        <v>99</v>
      </c>
      <c r="N604" s="427" t="s">
        <v>288</v>
      </c>
      <c r="O604" s="425" t="s">
        <v>794</v>
      </c>
      <c r="S604" s="425" t="s">
        <v>746</v>
      </c>
      <c r="T604" s="425" t="s">
        <v>747</v>
      </c>
      <c r="U604" s="425" t="s">
        <v>826</v>
      </c>
      <c r="AC604" s="425" t="s">
        <v>3</v>
      </c>
      <c r="AE604" s="668"/>
      <c r="AF604" s="668"/>
      <c r="AG604" s="668"/>
      <c r="AH604" s="668"/>
      <c r="AI604" s="668"/>
    </row>
    <row r="605" spans="4:35">
      <c r="D605" s="425" t="s">
        <v>76</v>
      </c>
      <c r="E605" s="425" t="s">
        <v>67</v>
      </c>
      <c r="F605" s="425" t="s">
        <v>240</v>
      </c>
      <c r="G605" s="425" t="s">
        <v>182</v>
      </c>
      <c r="H605" s="425" t="s">
        <v>81</v>
      </c>
      <c r="I605" s="425" t="s">
        <v>2475</v>
      </c>
      <c r="J605" s="425" t="s">
        <v>6</v>
      </c>
      <c r="K605" s="425" t="s">
        <v>264</v>
      </c>
      <c r="L605" s="427" t="s">
        <v>288</v>
      </c>
      <c r="M605" s="427" t="s">
        <v>99</v>
      </c>
      <c r="N605" s="427" t="s">
        <v>288</v>
      </c>
      <c r="O605" s="425" t="s">
        <v>794</v>
      </c>
      <c r="S605" s="425" t="s">
        <v>748</v>
      </c>
      <c r="T605" s="425" t="s">
        <v>749</v>
      </c>
      <c r="U605" s="425" t="s">
        <v>826</v>
      </c>
      <c r="AC605" s="425" t="s">
        <v>3</v>
      </c>
      <c r="AE605" s="668"/>
      <c r="AF605" s="668"/>
      <c r="AG605" s="668"/>
      <c r="AH605" s="668"/>
      <c r="AI605" s="668"/>
    </row>
    <row r="606" spans="4:35">
      <c r="D606" s="425" t="s">
        <v>76</v>
      </c>
      <c r="E606" s="425" t="s">
        <v>67</v>
      </c>
      <c r="F606" s="425" t="s">
        <v>240</v>
      </c>
      <c r="G606" s="425" t="s">
        <v>182</v>
      </c>
      <c r="H606" s="425" t="s">
        <v>81</v>
      </c>
      <c r="I606" s="425" t="s">
        <v>2475</v>
      </c>
      <c r="J606" s="425" t="s">
        <v>6</v>
      </c>
      <c r="K606" s="425" t="s">
        <v>264</v>
      </c>
      <c r="L606" s="427" t="s">
        <v>288</v>
      </c>
      <c r="M606" s="427" t="s">
        <v>99</v>
      </c>
      <c r="N606" s="427" t="s">
        <v>288</v>
      </c>
      <c r="O606" s="425" t="s">
        <v>794</v>
      </c>
      <c r="S606" s="425" t="s">
        <v>750</v>
      </c>
      <c r="T606" s="425" t="s">
        <v>751</v>
      </c>
      <c r="U606" s="425" t="s">
        <v>826</v>
      </c>
      <c r="AC606" s="425" t="s">
        <v>3</v>
      </c>
      <c r="AE606" s="668"/>
      <c r="AF606" s="668"/>
      <c r="AG606" s="668"/>
      <c r="AH606" s="668"/>
      <c r="AI606" s="668"/>
    </row>
    <row r="607" spans="4:35">
      <c r="D607" s="425" t="s">
        <v>76</v>
      </c>
      <c r="E607" s="425" t="s">
        <v>67</v>
      </c>
      <c r="F607" s="425" t="s">
        <v>240</v>
      </c>
      <c r="G607" s="425" t="s">
        <v>182</v>
      </c>
      <c r="H607" s="425" t="s">
        <v>81</v>
      </c>
      <c r="I607" s="425" t="s">
        <v>2475</v>
      </c>
      <c r="J607" s="425" t="s">
        <v>6</v>
      </c>
      <c r="K607" s="425" t="s">
        <v>264</v>
      </c>
      <c r="L607" s="427" t="s">
        <v>288</v>
      </c>
      <c r="M607" s="1294" t="s">
        <v>2675</v>
      </c>
      <c r="N607" s="427" t="s">
        <v>288</v>
      </c>
      <c r="O607" s="426" t="s">
        <v>2675</v>
      </c>
      <c r="S607" s="425" t="s">
        <v>752</v>
      </c>
      <c r="T607" s="425" t="s">
        <v>743</v>
      </c>
      <c r="U607" s="425" t="s">
        <v>826</v>
      </c>
      <c r="AC607" s="425" t="s">
        <v>3</v>
      </c>
      <c r="AE607" s="668"/>
      <c r="AF607" s="668"/>
      <c r="AG607" s="668"/>
      <c r="AH607" s="668"/>
      <c r="AI607" s="668"/>
    </row>
    <row r="608" spans="4:35">
      <c r="D608" s="425" t="s">
        <v>76</v>
      </c>
      <c r="E608" s="425" t="s">
        <v>67</v>
      </c>
      <c r="F608" s="425" t="s">
        <v>240</v>
      </c>
      <c r="G608" s="425" t="s">
        <v>182</v>
      </c>
      <c r="H608" s="425" t="s">
        <v>81</v>
      </c>
      <c r="I608" s="425" t="s">
        <v>2475</v>
      </c>
      <c r="J608" s="425" t="s">
        <v>6</v>
      </c>
      <c r="K608" s="425" t="s">
        <v>264</v>
      </c>
      <c r="L608" s="427" t="s">
        <v>288</v>
      </c>
      <c r="M608" s="427" t="s">
        <v>99</v>
      </c>
      <c r="N608" s="427" t="s">
        <v>288</v>
      </c>
      <c r="O608" s="425" t="s">
        <v>794</v>
      </c>
      <c r="S608" s="425" t="s">
        <v>753</v>
      </c>
      <c r="T608" s="425" t="s">
        <v>749</v>
      </c>
      <c r="U608" s="425" t="s">
        <v>826</v>
      </c>
      <c r="AC608" s="425" t="s">
        <v>3</v>
      </c>
      <c r="AE608" s="668"/>
      <c r="AF608" s="668"/>
      <c r="AG608" s="668"/>
      <c r="AH608" s="668"/>
      <c r="AI608" s="668"/>
    </row>
    <row r="609" spans="4:35">
      <c r="D609" s="425" t="s">
        <v>76</v>
      </c>
      <c r="E609" s="425" t="s">
        <v>67</v>
      </c>
      <c r="F609" s="425" t="s">
        <v>240</v>
      </c>
      <c r="G609" s="425" t="s">
        <v>182</v>
      </c>
      <c r="H609" s="425" t="s">
        <v>81</v>
      </c>
      <c r="I609" s="425" t="s">
        <v>2475</v>
      </c>
      <c r="J609" s="425" t="s">
        <v>6</v>
      </c>
      <c r="K609" s="425" t="s">
        <v>264</v>
      </c>
      <c r="L609" s="427" t="s">
        <v>288</v>
      </c>
      <c r="M609" s="427" t="s">
        <v>99</v>
      </c>
      <c r="N609" s="427" t="s">
        <v>288</v>
      </c>
      <c r="O609" s="425" t="s">
        <v>794</v>
      </c>
      <c r="S609" s="425" t="s">
        <v>754</v>
      </c>
      <c r="T609" s="425" t="s">
        <v>755</v>
      </c>
      <c r="U609" s="425" t="s">
        <v>826</v>
      </c>
      <c r="AC609" s="425" t="s">
        <v>3</v>
      </c>
      <c r="AE609" s="668"/>
      <c r="AF609" s="668"/>
      <c r="AG609" s="668"/>
      <c r="AH609" s="668"/>
      <c r="AI609" s="668"/>
    </row>
    <row r="610" spans="4:35">
      <c r="D610" s="425" t="s">
        <v>76</v>
      </c>
      <c r="E610" s="425" t="s">
        <v>67</v>
      </c>
      <c r="F610" s="425" t="s">
        <v>240</v>
      </c>
      <c r="G610" s="425" t="s">
        <v>182</v>
      </c>
      <c r="H610" s="425" t="s">
        <v>81</v>
      </c>
      <c r="I610" s="425" t="s">
        <v>2475</v>
      </c>
      <c r="J610" s="425" t="s">
        <v>6</v>
      </c>
      <c r="K610" s="425" t="s">
        <v>264</v>
      </c>
      <c r="L610" s="427" t="s">
        <v>288</v>
      </c>
      <c r="M610" s="427" t="s">
        <v>99</v>
      </c>
      <c r="N610" s="427" t="s">
        <v>288</v>
      </c>
      <c r="O610" s="425" t="s">
        <v>794</v>
      </c>
      <c r="S610" s="425" t="s">
        <v>756</v>
      </c>
      <c r="T610" s="425" t="s">
        <v>755</v>
      </c>
      <c r="U610" s="425" t="s">
        <v>826</v>
      </c>
      <c r="AC610" s="425" t="s">
        <v>3</v>
      </c>
      <c r="AE610" s="668"/>
      <c r="AF610" s="668"/>
      <c r="AG610" s="668"/>
      <c r="AH610" s="668"/>
      <c r="AI610" s="668"/>
    </row>
    <row r="611" spans="4:35">
      <c r="D611" s="425" t="s">
        <v>76</v>
      </c>
      <c r="E611" s="425" t="s">
        <v>67</v>
      </c>
      <c r="F611" s="425" t="s">
        <v>240</v>
      </c>
      <c r="G611" s="425" t="s">
        <v>182</v>
      </c>
      <c r="H611" s="425" t="s">
        <v>81</v>
      </c>
      <c r="I611" s="425" t="s">
        <v>2475</v>
      </c>
      <c r="J611" s="425" t="s">
        <v>6</v>
      </c>
      <c r="K611" s="425" t="s">
        <v>264</v>
      </c>
      <c r="L611" s="427" t="s">
        <v>288</v>
      </c>
      <c r="M611" s="427" t="s">
        <v>99</v>
      </c>
      <c r="N611" s="427" t="s">
        <v>288</v>
      </c>
      <c r="O611" s="425" t="s">
        <v>794</v>
      </c>
      <c r="S611" s="425" t="s">
        <v>757</v>
      </c>
      <c r="T611" s="425" t="s">
        <v>758</v>
      </c>
      <c r="U611" s="425" t="s">
        <v>827</v>
      </c>
      <c r="AC611" s="425" t="s">
        <v>3</v>
      </c>
      <c r="AE611" s="668"/>
      <c r="AF611" s="668"/>
      <c r="AG611" s="668"/>
      <c r="AH611" s="668"/>
      <c r="AI611" s="668"/>
    </row>
    <row r="612" spans="4:35">
      <c r="D612" s="425" t="s">
        <v>76</v>
      </c>
      <c r="E612" s="425" t="s">
        <v>67</v>
      </c>
      <c r="F612" s="425" t="s">
        <v>240</v>
      </c>
      <c r="G612" s="425" t="s">
        <v>182</v>
      </c>
      <c r="H612" s="425" t="s">
        <v>81</v>
      </c>
      <c r="I612" s="425" t="s">
        <v>2475</v>
      </c>
      <c r="J612" s="425" t="s">
        <v>6</v>
      </c>
      <c r="K612" s="425" t="s">
        <v>264</v>
      </c>
      <c r="L612" s="427" t="s">
        <v>288</v>
      </c>
      <c r="M612" s="427" t="s">
        <v>99</v>
      </c>
      <c r="N612" s="427" t="s">
        <v>288</v>
      </c>
      <c r="O612" s="425" t="s">
        <v>794</v>
      </c>
      <c r="S612" s="425" t="s">
        <v>759</v>
      </c>
      <c r="T612" s="425" t="s">
        <v>760</v>
      </c>
      <c r="U612" s="425" t="s">
        <v>827</v>
      </c>
      <c r="AC612" s="425" t="s">
        <v>3</v>
      </c>
      <c r="AE612" s="668"/>
      <c r="AF612" s="668"/>
      <c r="AG612" s="668"/>
      <c r="AH612" s="668"/>
      <c r="AI612" s="668"/>
    </row>
    <row r="613" spans="4:35">
      <c r="D613" s="425" t="s">
        <v>76</v>
      </c>
      <c r="E613" s="425" t="s">
        <v>67</v>
      </c>
      <c r="F613" s="425" t="s">
        <v>240</v>
      </c>
      <c r="G613" s="425" t="s">
        <v>182</v>
      </c>
      <c r="H613" s="425" t="s">
        <v>81</v>
      </c>
      <c r="I613" s="425" t="s">
        <v>2475</v>
      </c>
      <c r="J613" s="425" t="s">
        <v>6</v>
      </c>
      <c r="K613" s="425" t="s">
        <v>264</v>
      </c>
      <c r="L613" s="427" t="s">
        <v>288</v>
      </c>
      <c r="M613" s="1294" t="s">
        <v>2675</v>
      </c>
      <c r="N613" s="427" t="s">
        <v>288</v>
      </c>
      <c r="O613" s="426" t="s">
        <v>2675</v>
      </c>
      <c r="S613" s="425" t="s">
        <v>761</v>
      </c>
      <c r="T613" s="425" t="s">
        <v>760</v>
      </c>
      <c r="U613" s="425" t="s">
        <v>827</v>
      </c>
      <c r="AC613" s="425" t="s">
        <v>3</v>
      </c>
      <c r="AE613" s="668"/>
      <c r="AF613" s="668"/>
      <c r="AG613" s="668"/>
      <c r="AH613" s="668"/>
      <c r="AI613" s="668"/>
    </row>
    <row r="614" spans="4:35">
      <c r="D614" s="425" t="s">
        <v>76</v>
      </c>
      <c r="E614" s="425" t="s">
        <v>67</v>
      </c>
      <c r="F614" s="425" t="s">
        <v>240</v>
      </c>
      <c r="G614" s="425" t="s">
        <v>182</v>
      </c>
      <c r="H614" s="425" t="s">
        <v>81</v>
      </c>
      <c r="I614" s="425" t="s">
        <v>2475</v>
      </c>
      <c r="J614" s="425" t="s">
        <v>6</v>
      </c>
      <c r="K614" s="425" t="s">
        <v>264</v>
      </c>
      <c r="L614" s="427" t="s">
        <v>288</v>
      </c>
      <c r="M614" s="427" t="s">
        <v>99</v>
      </c>
      <c r="N614" s="427" t="s">
        <v>288</v>
      </c>
      <c r="O614" s="425" t="s">
        <v>794</v>
      </c>
      <c r="S614" s="425" t="s">
        <v>762</v>
      </c>
      <c r="T614" s="425" t="s">
        <v>758</v>
      </c>
      <c r="U614" s="425" t="s">
        <v>827</v>
      </c>
      <c r="AC614" s="425" t="s">
        <v>3</v>
      </c>
      <c r="AE614" s="668"/>
      <c r="AF614" s="668"/>
      <c r="AG614" s="668"/>
      <c r="AH614" s="668"/>
      <c r="AI614" s="668"/>
    </row>
    <row r="615" spans="4:35">
      <c r="D615" s="425" t="s">
        <v>76</v>
      </c>
      <c r="E615" s="425" t="s">
        <v>67</v>
      </c>
      <c r="F615" s="425" t="s">
        <v>240</v>
      </c>
      <c r="G615" s="425" t="s">
        <v>182</v>
      </c>
      <c r="H615" s="425" t="s">
        <v>81</v>
      </c>
      <c r="I615" s="425" t="s">
        <v>2475</v>
      </c>
      <c r="J615" s="425" t="s">
        <v>6</v>
      </c>
      <c r="K615" s="425" t="s">
        <v>264</v>
      </c>
      <c r="L615" s="427" t="s">
        <v>288</v>
      </c>
      <c r="M615" s="427" t="s">
        <v>99</v>
      </c>
      <c r="N615" s="427" t="s">
        <v>288</v>
      </c>
      <c r="O615" s="425" t="s">
        <v>794</v>
      </c>
      <c r="S615" s="425" t="s">
        <v>763</v>
      </c>
      <c r="T615" s="425" t="s">
        <v>764</v>
      </c>
      <c r="U615" s="425" t="s">
        <v>828</v>
      </c>
      <c r="AC615" s="425" t="s">
        <v>3</v>
      </c>
      <c r="AE615" s="668"/>
      <c r="AF615" s="668"/>
      <c r="AG615" s="668"/>
      <c r="AH615" s="668"/>
      <c r="AI615" s="668"/>
    </row>
    <row r="616" spans="4:35">
      <c r="D616" s="425" t="s">
        <v>76</v>
      </c>
      <c r="E616" s="425" t="s">
        <v>67</v>
      </c>
      <c r="F616" s="425" t="s">
        <v>240</v>
      </c>
      <c r="G616" s="425" t="s">
        <v>182</v>
      </c>
      <c r="H616" s="425" t="s">
        <v>81</v>
      </c>
      <c r="I616" s="425" t="s">
        <v>2475</v>
      </c>
      <c r="J616" s="425" t="s">
        <v>6</v>
      </c>
      <c r="K616" s="425" t="s">
        <v>264</v>
      </c>
      <c r="L616" s="427" t="s">
        <v>288</v>
      </c>
      <c r="M616" s="427" t="s">
        <v>99</v>
      </c>
      <c r="N616" s="427" t="s">
        <v>288</v>
      </c>
      <c r="O616" s="425" t="s">
        <v>794</v>
      </c>
      <c r="S616" s="425" t="s">
        <v>765</v>
      </c>
      <c r="T616" s="425" t="s">
        <v>766</v>
      </c>
      <c r="U616" s="425" t="s">
        <v>828</v>
      </c>
      <c r="AC616" s="425" t="s">
        <v>3</v>
      </c>
      <c r="AE616" s="668"/>
      <c r="AF616" s="668"/>
      <c r="AG616" s="668"/>
      <c r="AH616" s="668"/>
      <c r="AI616" s="668"/>
    </row>
    <row r="617" spans="4:35">
      <c r="D617" s="425" t="s">
        <v>76</v>
      </c>
      <c r="E617" s="425" t="s">
        <v>67</v>
      </c>
      <c r="F617" s="425" t="s">
        <v>240</v>
      </c>
      <c r="G617" s="425" t="s">
        <v>182</v>
      </c>
      <c r="H617" s="425" t="s">
        <v>81</v>
      </c>
      <c r="I617" s="425" t="s">
        <v>2475</v>
      </c>
      <c r="J617" s="425" t="s">
        <v>6</v>
      </c>
      <c r="K617" s="425" t="s">
        <v>264</v>
      </c>
      <c r="L617" s="427" t="s">
        <v>288</v>
      </c>
      <c r="M617" s="1294" t="s">
        <v>2675</v>
      </c>
      <c r="N617" s="427" t="s">
        <v>288</v>
      </c>
      <c r="O617" s="426" t="s">
        <v>2675</v>
      </c>
      <c r="S617" s="425" t="s">
        <v>767</v>
      </c>
      <c r="T617" s="425" t="s">
        <v>768</v>
      </c>
      <c r="U617" s="425" t="s">
        <v>828</v>
      </c>
      <c r="AC617" s="425" t="s">
        <v>3</v>
      </c>
      <c r="AE617" s="668"/>
      <c r="AF617" s="668"/>
      <c r="AG617" s="668"/>
      <c r="AH617" s="668"/>
      <c r="AI617" s="668"/>
    </row>
    <row r="618" spans="4:35">
      <c r="D618" s="425" t="s">
        <v>76</v>
      </c>
      <c r="E618" s="425" t="s">
        <v>67</v>
      </c>
      <c r="F618" s="425" t="s">
        <v>240</v>
      </c>
      <c r="G618" s="425" t="s">
        <v>182</v>
      </c>
      <c r="H618" s="425" t="s">
        <v>81</v>
      </c>
      <c r="I618" s="425" t="s">
        <v>2475</v>
      </c>
      <c r="J618" s="425" t="s">
        <v>6</v>
      </c>
      <c r="K618" s="425" t="s">
        <v>264</v>
      </c>
      <c r="L618" s="427" t="s">
        <v>288</v>
      </c>
      <c r="M618" s="427" t="s">
        <v>99</v>
      </c>
      <c r="N618" s="427" t="s">
        <v>288</v>
      </c>
      <c r="O618" s="425" t="s">
        <v>794</v>
      </c>
      <c r="S618" s="425" t="s">
        <v>769</v>
      </c>
      <c r="T618" s="425" t="s">
        <v>770</v>
      </c>
      <c r="U618" s="425" t="s">
        <v>828</v>
      </c>
      <c r="AC618" s="425" t="s">
        <v>3</v>
      </c>
      <c r="AE618" s="668"/>
      <c r="AF618" s="668"/>
      <c r="AG618" s="668"/>
      <c r="AH618" s="668"/>
      <c r="AI618" s="668"/>
    </row>
    <row r="619" spans="4:35">
      <c r="D619" s="425" t="s">
        <v>76</v>
      </c>
      <c r="E619" s="425" t="s">
        <v>67</v>
      </c>
      <c r="F619" s="425" t="s">
        <v>240</v>
      </c>
      <c r="G619" s="425" t="s">
        <v>182</v>
      </c>
      <c r="H619" s="425" t="s">
        <v>81</v>
      </c>
      <c r="I619" s="425" t="s">
        <v>2475</v>
      </c>
      <c r="J619" s="425" t="s">
        <v>6</v>
      </c>
      <c r="K619" s="425" t="s">
        <v>264</v>
      </c>
      <c r="L619" s="427" t="s">
        <v>288</v>
      </c>
      <c r="M619" s="427" t="s">
        <v>99</v>
      </c>
      <c r="N619" s="427" t="s">
        <v>288</v>
      </c>
      <c r="O619" s="425" t="s">
        <v>794</v>
      </c>
      <c r="S619" s="425" t="s">
        <v>771</v>
      </c>
      <c r="T619" s="425" t="s">
        <v>772</v>
      </c>
      <c r="U619" s="425" t="s">
        <v>828</v>
      </c>
      <c r="AC619" s="425" t="s">
        <v>3</v>
      </c>
      <c r="AE619" s="668"/>
      <c r="AF619" s="668"/>
      <c r="AG619" s="668"/>
      <c r="AH619" s="668"/>
      <c r="AI619" s="668"/>
    </row>
    <row r="620" spans="4:35">
      <c r="D620" s="425" t="s">
        <v>76</v>
      </c>
      <c r="E620" s="425" t="s">
        <v>67</v>
      </c>
      <c r="F620" s="425" t="s">
        <v>240</v>
      </c>
      <c r="G620" s="425" t="s">
        <v>182</v>
      </c>
      <c r="H620" s="425" t="s">
        <v>81</v>
      </c>
      <c r="I620" s="425" t="s">
        <v>2475</v>
      </c>
      <c r="J620" s="425" t="s">
        <v>6</v>
      </c>
      <c r="K620" s="425" t="s">
        <v>264</v>
      </c>
      <c r="L620" s="427" t="s">
        <v>288</v>
      </c>
      <c r="M620" s="427" t="s">
        <v>99</v>
      </c>
      <c r="N620" s="427" t="s">
        <v>288</v>
      </c>
      <c r="O620" s="425" t="s">
        <v>794</v>
      </c>
      <c r="S620" s="425" t="s">
        <v>773</v>
      </c>
      <c r="T620" s="425" t="s">
        <v>774</v>
      </c>
      <c r="U620" s="425" t="s">
        <v>828</v>
      </c>
      <c r="AC620" s="425" t="s">
        <v>3</v>
      </c>
      <c r="AE620" s="668"/>
      <c r="AF620" s="668"/>
      <c r="AG620" s="668"/>
      <c r="AH620" s="668"/>
      <c r="AI620" s="668"/>
    </row>
    <row r="621" spans="4:35">
      <c r="D621" s="425" t="s">
        <v>76</v>
      </c>
      <c r="E621" s="425" t="s">
        <v>67</v>
      </c>
      <c r="F621" s="425" t="s">
        <v>240</v>
      </c>
      <c r="G621" s="425" t="s">
        <v>182</v>
      </c>
      <c r="H621" s="425" t="s">
        <v>81</v>
      </c>
      <c r="I621" s="425" t="s">
        <v>2475</v>
      </c>
      <c r="J621" s="425" t="s">
        <v>6</v>
      </c>
      <c r="K621" s="425" t="s">
        <v>264</v>
      </c>
      <c r="L621" s="427" t="s">
        <v>288</v>
      </c>
      <c r="M621" s="1294" t="s">
        <v>2675</v>
      </c>
      <c r="N621" s="427" t="s">
        <v>288</v>
      </c>
      <c r="O621" s="426" t="s">
        <v>2675</v>
      </c>
      <c r="S621" s="425" t="s">
        <v>775</v>
      </c>
      <c r="T621" s="425" t="s">
        <v>772</v>
      </c>
      <c r="U621" s="425" t="s">
        <v>828</v>
      </c>
      <c r="AC621" s="425" t="s">
        <v>3</v>
      </c>
      <c r="AE621" s="668"/>
      <c r="AF621" s="668"/>
      <c r="AG621" s="668"/>
      <c r="AH621" s="668"/>
      <c r="AI621" s="668"/>
    </row>
    <row r="622" spans="4:35">
      <c r="D622" s="425" t="s">
        <v>76</v>
      </c>
      <c r="E622" s="425" t="s">
        <v>67</v>
      </c>
      <c r="F622" s="425" t="s">
        <v>240</v>
      </c>
      <c r="G622" s="425" t="s">
        <v>182</v>
      </c>
      <c r="H622" s="425" t="s">
        <v>81</v>
      </c>
      <c r="I622" s="425" t="s">
        <v>2475</v>
      </c>
      <c r="J622" s="425" t="s">
        <v>6</v>
      </c>
      <c r="K622" s="425" t="s">
        <v>264</v>
      </c>
      <c r="L622" s="427" t="s">
        <v>288</v>
      </c>
      <c r="M622" s="1294" t="s">
        <v>2675</v>
      </c>
      <c r="N622" s="427" t="s">
        <v>288</v>
      </c>
      <c r="O622" s="426" t="s">
        <v>2675</v>
      </c>
      <c r="S622" s="425" t="s">
        <v>776</v>
      </c>
      <c r="T622" s="425" t="s">
        <v>774</v>
      </c>
      <c r="U622" s="425" t="s">
        <v>828</v>
      </c>
      <c r="AC622" s="425" t="s">
        <v>3</v>
      </c>
      <c r="AE622" s="668"/>
      <c r="AF622" s="668"/>
      <c r="AG622" s="668"/>
      <c r="AH622" s="668"/>
      <c r="AI622" s="668"/>
    </row>
    <row r="623" spans="4:35">
      <c r="D623" s="425" t="s">
        <v>76</v>
      </c>
      <c r="E623" s="425" t="s">
        <v>67</v>
      </c>
      <c r="F623" s="425" t="s">
        <v>240</v>
      </c>
      <c r="G623" s="425" t="s">
        <v>182</v>
      </c>
      <c r="H623" s="425" t="s">
        <v>81</v>
      </c>
      <c r="I623" s="425" t="s">
        <v>2475</v>
      </c>
      <c r="J623" s="425" t="s">
        <v>6</v>
      </c>
      <c r="K623" s="425" t="s">
        <v>264</v>
      </c>
      <c r="L623" s="427" t="s">
        <v>288</v>
      </c>
      <c r="M623" s="427" t="s">
        <v>99</v>
      </c>
      <c r="N623" s="427" t="s">
        <v>288</v>
      </c>
      <c r="O623" s="425" t="s">
        <v>794</v>
      </c>
      <c r="S623" s="425" t="s">
        <v>777</v>
      </c>
      <c r="T623" s="425" t="s">
        <v>766</v>
      </c>
      <c r="U623" s="425" t="s">
        <v>828</v>
      </c>
      <c r="AC623" s="425" t="s">
        <v>3</v>
      </c>
      <c r="AE623" s="668"/>
      <c r="AF623" s="668"/>
      <c r="AG623" s="668"/>
      <c r="AH623" s="668"/>
      <c r="AI623" s="668"/>
    </row>
    <row r="624" spans="4:35">
      <c r="D624" s="425" t="s">
        <v>76</v>
      </c>
      <c r="E624" s="425" t="s">
        <v>67</v>
      </c>
      <c r="F624" s="425" t="s">
        <v>240</v>
      </c>
      <c r="G624" s="425" t="s">
        <v>182</v>
      </c>
      <c r="H624" s="425" t="s">
        <v>81</v>
      </c>
      <c r="I624" s="425" t="s">
        <v>2475</v>
      </c>
      <c r="J624" s="425" t="s">
        <v>6</v>
      </c>
      <c r="K624" s="425" t="s">
        <v>264</v>
      </c>
      <c r="L624" s="427" t="s">
        <v>288</v>
      </c>
      <c r="M624" s="427" t="s">
        <v>99</v>
      </c>
      <c r="N624" s="427" t="s">
        <v>288</v>
      </c>
      <c r="O624" s="425" t="s">
        <v>794</v>
      </c>
      <c r="S624" s="425" t="s">
        <v>778</v>
      </c>
      <c r="T624" s="425" t="s">
        <v>770</v>
      </c>
      <c r="U624" s="425" t="s">
        <v>828</v>
      </c>
      <c r="AC624" s="425" t="s">
        <v>3</v>
      </c>
      <c r="AE624" s="668"/>
      <c r="AF624" s="668"/>
      <c r="AG624" s="668"/>
      <c r="AH624" s="668"/>
      <c r="AI624" s="668"/>
    </row>
    <row r="625" spans="4:35">
      <c r="D625" s="425" t="s">
        <v>76</v>
      </c>
      <c r="E625" s="425" t="s">
        <v>67</v>
      </c>
      <c r="F625" s="425" t="s">
        <v>240</v>
      </c>
      <c r="G625" s="425" t="s">
        <v>182</v>
      </c>
      <c r="H625" s="425" t="s">
        <v>81</v>
      </c>
      <c r="I625" s="425" t="s">
        <v>2475</v>
      </c>
      <c r="J625" s="425" t="s">
        <v>6</v>
      </c>
      <c r="K625" s="425" t="s">
        <v>264</v>
      </c>
      <c r="L625" s="427" t="s">
        <v>288</v>
      </c>
      <c r="M625" s="427" t="s">
        <v>99</v>
      </c>
      <c r="N625" s="427" t="s">
        <v>288</v>
      </c>
      <c r="O625" s="425" t="s">
        <v>794</v>
      </c>
      <c r="S625" s="425" t="s">
        <v>779</v>
      </c>
      <c r="T625" s="425" t="s">
        <v>780</v>
      </c>
      <c r="U625" s="425" t="s">
        <v>829</v>
      </c>
      <c r="AC625" s="425" t="s">
        <v>3</v>
      </c>
      <c r="AE625" s="668"/>
      <c r="AF625" s="668"/>
      <c r="AG625" s="668"/>
      <c r="AH625" s="668"/>
      <c r="AI625" s="668"/>
    </row>
    <row r="626" spans="4:35">
      <c r="D626" s="425" t="s">
        <v>76</v>
      </c>
      <c r="E626" s="425" t="s">
        <v>67</v>
      </c>
      <c r="F626" s="425" t="s">
        <v>240</v>
      </c>
      <c r="G626" s="425" t="s">
        <v>182</v>
      </c>
      <c r="H626" s="425" t="s">
        <v>81</v>
      </c>
      <c r="I626" s="425" t="s">
        <v>2475</v>
      </c>
      <c r="J626" s="425" t="s">
        <v>6</v>
      </c>
      <c r="K626" s="425" t="s">
        <v>264</v>
      </c>
      <c r="L626" s="427" t="s">
        <v>288</v>
      </c>
      <c r="M626" s="427" t="s">
        <v>99</v>
      </c>
      <c r="N626" s="427" t="s">
        <v>288</v>
      </c>
      <c r="O626" s="425" t="s">
        <v>794</v>
      </c>
      <c r="S626" s="425" t="s">
        <v>781</v>
      </c>
      <c r="T626" s="425" t="s">
        <v>782</v>
      </c>
      <c r="U626" s="425" t="s">
        <v>829</v>
      </c>
      <c r="AC626" s="425" t="s">
        <v>3</v>
      </c>
      <c r="AE626" s="668"/>
      <c r="AF626" s="668"/>
      <c r="AG626" s="668"/>
      <c r="AH626" s="668"/>
      <c r="AI626" s="668"/>
    </row>
    <row r="627" spans="4:35">
      <c r="D627" s="425" t="s">
        <v>76</v>
      </c>
      <c r="E627" s="425" t="s">
        <v>67</v>
      </c>
      <c r="F627" s="425" t="s">
        <v>240</v>
      </c>
      <c r="G627" s="425" t="s">
        <v>182</v>
      </c>
      <c r="H627" s="425" t="s">
        <v>81</v>
      </c>
      <c r="I627" s="425" t="s">
        <v>2475</v>
      </c>
      <c r="J627" s="425" t="s">
        <v>6</v>
      </c>
      <c r="K627" s="425" t="s">
        <v>264</v>
      </c>
      <c r="L627" s="427" t="s">
        <v>288</v>
      </c>
      <c r="M627" s="1294" t="s">
        <v>2675</v>
      </c>
      <c r="N627" s="427" t="s">
        <v>288</v>
      </c>
      <c r="O627" s="426" t="s">
        <v>2675</v>
      </c>
      <c r="S627" s="425" t="s">
        <v>783</v>
      </c>
      <c r="T627" s="425" t="s">
        <v>784</v>
      </c>
      <c r="U627" s="425" t="s">
        <v>829</v>
      </c>
      <c r="AC627" s="425" t="s">
        <v>3</v>
      </c>
      <c r="AE627" s="668"/>
      <c r="AF627" s="668"/>
      <c r="AG627" s="668"/>
      <c r="AH627" s="668"/>
      <c r="AI627" s="668"/>
    </row>
    <row r="628" spans="4:35">
      <c r="D628" s="425" t="s">
        <v>76</v>
      </c>
      <c r="E628" s="425" t="s">
        <v>67</v>
      </c>
      <c r="F628" s="425" t="s">
        <v>240</v>
      </c>
      <c r="G628" s="425" t="s">
        <v>182</v>
      </c>
      <c r="H628" s="425" t="s">
        <v>81</v>
      </c>
      <c r="I628" s="425" t="s">
        <v>2475</v>
      </c>
      <c r="J628" s="425" t="s">
        <v>6</v>
      </c>
      <c r="K628" s="425" t="s">
        <v>264</v>
      </c>
      <c r="L628" s="427" t="s">
        <v>288</v>
      </c>
      <c r="M628" s="427" t="s">
        <v>99</v>
      </c>
      <c r="N628" s="427" t="s">
        <v>288</v>
      </c>
      <c r="O628" s="425" t="s">
        <v>794</v>
      </c>
      <c r="S628" s="425" t="s">
        <v>785</v>
      </c>
      <c r="T628" s="425" t="s">
        <v>786</v>
      </c>
      <c r="U628" s="425" t="s">
        <v>829</v>
      </c>
      <c r="AC628" s="425" t="s">
        <v>3</v>
      </c>
      <c r="AE628" s="668"/>
      <c r="AF628" s="668"/>
      <c r="AG628" s="668"/>
      <c r="AH628" s="668"/>
      <c r="AI628" s="668"/>
    </row>
    <row r="629" spans="4:35">
      <c r="D629" s="425" t="s">
        <v>76</v>
      </c>
      <c r="E629" s="425" t="s">
        <v>67</v>
      </c>
      <c r="F629" s="425" t="s">
        <v>240</v>
      </c>
      <c r="G629" s="425" t="s">
        <v>182</v>
      </c>
      <c r="H629" s="425" t="s">
        <v>81</v>
      </c>
      <c r="I629" s="425" t="s">
        <v>2475</v>
      </c>
      <c r="J629" s="425" t="s">
        <v>6</v>
      </c>
      <c r="K629" s="425" t="s">
        <v>264</v>
      </c>
      <c r="L629" s="427" t="s">
        <v>288</v>
      </c>
      <c r="M629" s="427" t="s">
        <v>99</v>
      </c>
      <c r="N629" s="427" t="s">
        <v>288</v>
      </c>
      <c r="O629" s="425" t="s">
        <v>794</v>
      </c>
      <c r="S629" s="425" t="s">
        <v>787</v>
      </c>
      <c r="T629" s="425" t="s">
        <v>788</v>
      </c>
      <c r="U629" s="425" t="s">
        <v>829</v>
      </c>
      <c r="AC629" s="425" t="s">
        <v>3</v>
      </c>
      <c r="AE629" s="668"/>
      <c r="AF629" s="668"/>
      <c r="AG629" s="668"/>
      <c r="AH629" s="668"/>
      <c r="AI629" s="668"/>
    </row>
    <row r="630" spans="4:35">
      <c r="D630" s="425" t="s">
        <v>76</v>
      </c>
      <c r="E630" s="425" t="s">
        <v>67</v>
      </c>
      <c r="F630" s="425" t="s">
        <v>240</v>
      </c>
      <c r="G630" s="425" t="s">
        <v>182</v>
      </c>
      <c r="H630" s="425" t="s">
        <v>81</v>
      </c>
      <c r="I630" s="425" t="s">
        <v>2475</v>
      </c>
      <c r="J630" s="425" t="s">
        <v>6</v>
      </c>
      <c r="K630" s="425" t="s">
        <v>264</v>
      </c>
      <c r="L630" s="427" t="s">
        <v>288</v>
      </c>
      <c r="M630" s="427" t="s">
        <v>99</v>
      </c>
      <c r="N630" s="427" t="s">
        <v>288</v>
      </c>
      <c r="O630" s="425" t="s">
        <v>794</v>
      </c>
      <c r="S630" s="425" t="s">
        <v>789</v>
      </c>
      <c r="T630" s="425" t="s">
        <v>782</v>
      </c>
      <c r="U630" s="425" t="s">
        <v>829</v>
      </c>
      <c r="AC630" s="425" t="s">
        <v>3</v>
      </c>
      <c r="AE630" s="668"/>
      <c r="AF630" s="668"/>
      <c r="AG630" s="668"/>
      <c r="AH630" s="668"/>
      <c r="AI630" s="668"/>
    </row>
    <row r="631" spans="4:35">
      <c r="D631" s="425" t="s">
        <v>76</v>
      </c>
      <c r="E631" s="425" t="s">
        <v>67</v>
      </c>
      <c r="F631" s="425" t="s">
        <v>240</v>
      </c>
      <c r="G631" s="425" t="s">
        <v>182</v>
      </c>
      <c r="H631" s="425" t="s">
        <v>81</v>
      </c>
      <c r="I631" s="425" t="s">
        <v>2475</v>
      </c>
      <c r="J631" s="425" t="s">
        <v>6</v>
      </c>
      <c r="K631" s="425" t="s">
        <v>264</v>
      </c>
      <c r="L631" s="427" t="s">
        <v>288</v>
      </c>
      <c r="M631" s="427" t="s">
        <v>99</v>
      </c>
      <c r="N631" s="427" t="s">
        <v>288</v>
      </c>
      <c r="O631" s="425" t="s">
        <v>794</v>
      </c>
      <c r="S631" s="425" t="s">
        <v>790</v>
      </c>
      <c r="T631" s="425" t="s">
        <v>784</v>
      </c>
      <c r="U631" s="425" t="s">
        <v>829</v>
      </c>
      <c r="AC631" s="425" t="s">
        <v>3</v>
      </c>
      <c r="AE631" s="668"/>
      <c r="AF631" s="668"/>
      <c r="AG631" s="668"/>
      <c r="AH631" s="668"/>
      <c r="AI631" s="668"/>
    </row>
    <row r="632" spans="4:35">
      <c r="D632" s="425" t="s">
        <v>76</v>
      </c>
      <c r="E632" s="425" t="s">
        <v>67</v>
      </c>
      <c r="F632" s="425" t="s">
        <v>240</v>
      </c>
      <c r="G632" s="425" t="s">
        <v>182</v>
      </c>
      <c r="H632" s="425" t="s">
        <v>81</v>
      </c>
      <c r="I632" s="425" t="s">
        <v>2475</v>
      </c>
      <c r="J632" s="425" t="s">
        <v>6</v>
      </c>
      <c r="K632" s="425" t="s">
        <v>264</v>
      </c>
      <c r="L632" s="427" t="s">
        <v>288</v>
      </c>
      <c r="M632" s="427" t="s">
        <v>99</v>
      </c>
      <c r="N632" s="427" t="s">
        <v>288</v>
      </c>
      <c r="O632" s="425" t="s">
        <v>794</v>
      </c>
      <c r="S632" s="425" t="s">
        <v>791</v>
      </c>
      <c r="T632" s="425" t="s">
        <v>788</v>
      </c>
      <c r="U632" s="425" t="s">
        <v>829</v>
      </c>
      <c r="AC632" s="425" t="s">
        <v>3</v>
      </c>
      <c r="AE632" s="668"/>
      <c r="AF632" s="668"/>
      <c r="AG632" s="668"/>
      <c r="AH632" s="668"/>
      <c r="AI632" s="668"/>
    </row>
    <row r="633" spans="4:35">
      <c r="D633" s="425" t="s">
        <v>76</v>
      </c>
      <c r="E633" s="425" t="s">
        <v>67</v>
      </c>
      <c r="F633" s="425" t="s">
        <v>240</v>
      </c>
      <c r="G633" s="425" t="s">
        <v>182</v>
      </c>
      <c r="H633" s="425" t="s">
        <v>81</v>
      </c>
      <c r="I633" s="425" t="s">
        <v>2475</v>
      </c>
      <c r="J633" s="425" t="s">
        <v>6</v>
      </c>
      <c r="K633" s="425" t="s">
        <v>264</v>
      </c>
      <c r="L633" s="427" t="s">
        <v>288</v>
      </c>
      <c r="M633" s="427" t="s">
        <v>99</v>
      </c>
      <c r="N633" s="427" t="s">
        <v>288</v>
      </c>
      <c r="O633" s="425" t="s">
        <v>794</v>
      </c>
      <c r="S633" s="425" t="s">
        <v>792</v>
      </c>
      <c r="T633" s="425" t="s">
        <v>780</v>
      </c>
      <c r="U633" s="425" t="s">
        <v>829</v>
      </c>
      <c r="AC633" s="425" t="s">
        <v>3</v>
      </c>
      <c r="AE633" s="668"/>
      <c r="AF633" s="668"/>
      <c r="AG633" s="668"/>
      <c r="AH633" s="668"/>
      <c r="AI633" s="668"/>
    </row>
    <row r="634" spans="4:35">
      <c r="D634" s="425" t="s">
        <v>76</v>
      </c>
      <c r="E634" s="425" t="s">
        <v>67</v>
      </c>
      <c r="F634" s="425" t="s">
        <v>240</v>
      </c>
      <c r="G634" s="425" t="s">
        <v>182</v>
      </c>
      <c r="H634" s="425" t="s">
        <v>81</v>
      </c>
      <c r="I634" s="425" t="s">
        <v>2475</v>
      </c>
      <c r="J634" s="425" t="s">
        <v>6</v>
      </c>
      <c r="K634" s="425" t="s">
        <v>264</v>
      </c>
      <c r="L634" s="428"/>
      <c r="M634" s="428"/>
      <c r="N634" s="428"/>
      <c r="O634" s="428"/>
      <c r="P634" s="428" t="s">
        <v>795</v>
      </c>
      <c r="Q634" s="1289"/>
      <c r="S634" s="428"/>
      <c r="T634" s="428"/>
      <c r="U634" s="428"/>
      <c r="AC634" s="425" t="s">
        <v>3</v>
      </c>
      <c r="AE634" s="668"/>
      <c r="AF634" s="668"/>
      <c r="AG634" s="668"/>
      <c r="AH634" s="668"/>
      <c r="AI634" s="668"/>
    </row>
    <row r="635" spans="4:35">
      <c r="D635" s="425" t="s">
        <v>76</v>
      </c>
      <c r="E635" s="425" t="s">
        <v>67</v>
      </c>
      <c r="F635" s="425" t="s">
        <v>240</v>
      </c>
      <c r="G635" s="425" t="s">
        <v>182</v>
      </c>
      <c r="H635" s="425" t="s">
        <v>81</v>
      </c>
      <c r="I635" s="425" t="s">
        <v>2475</v>
      </c>
      <c r="J635" s="425" t="s">
        <v>6</v>
      </c>
      <c r="K635" s="425" t="s">
        <v>264</v>
      </c>
      <c r="L635" s="428"/>
      <c r="M635" s="428"/>
      <c r="N635" s="428"/>
      <c r="O635" s="428"/>
      <c r="P635" s="428" t="s">
        <v>795</v>
      </c>
      <c r="Q635" s="1289"/>
      <c r="S635" s="428"/>
      <c r="T635" s="428"/>
      <c r="U635" s="428"/>
      <c r="AC635" s="425" t="s">
        <v>3</v>
      </c>
      <c r="AE635" s="668"/>
      <c r="AF635" s="668"/>
      <c r="AG635" s="668"/>
      <c r="AH635" s="668"/>
      <c r="AI635" s="668"/>
    </row>
    <row r="636" spans="4:35">
      <c r="D636" s="425" t="s">
        <v>76</v>
      </c>
      <c r="E636" s="425" t="s">
        <v>67</v>
      </c>
      <c r="F636" s="425" t="s">
        <v>240</v>
      </c>
      <c r="G636" s="425" t="s">
        <v>182</v>
      </c>
      <c r="H636" s="425" t="s">
        <v>81</v>
      </c>
      <c r="I636" s="425" t="s">
        <v>2475</v>
      </c>
      <c r="J636" s="425" t="s">
        <v>6</v>
      </c>
      <c r="K636" s="425" t="s">
        <v>264</v>
      </c>
      <c r="L636" s="428"/>
      <c r="M636" s="428"/>
      <c r="N636" s="428"/>
      <c r="O636" s="428"/>
      <c r="P636" s="428" t="s">
        <v>795</v>
      </c>
      <c r="Q636" s="1289"/>
      <c r="S636" s="428"/>
      <c r="T636" s="428"/>
      <c r="U636" s="428"/>
      <c r="AC636" s="425" t="s">
        <v>3</v>
      </c>
      <c r="AE636" s="668"/>
      <c r="AF636" s="668"/>
      <c r="AG636" s="668"/>
      <c r="AH636" s="668"/>
      <c r="AI636" s="668"/>
    </row>
    <row r="637" spans="4:35">
      <c r="D637" s="425" t="s">
        <v>76</v>
      </c>
      <c r="E637" s="425" t="s">
        <v>67</v>
      </c>
      <c r="F637" s="425" t="s">
        <v>240</v>
      </c>
      <c r="G637" s="425" t="s">
        <v>182</v>
      </c>
      <c r="H637" s="425" t="s">
        <v>81</v>
      </c>
      <c r="I637" s="425" t="s">
        <v>2475</v>
      </c>
      <c r="J637" s="425" t="s">
        <v>6</v>
      </c>
      <c r="K637" s="425" t="s">
        <v>264</v>
      </c>
      <c r="L637" s="428"/>
      <c r="M637" s="428"/>
      <c r="N637" s="428"/>
      <c r="O637" s="428"/>
      <c r="P637" s="428" t="s">
        <v>795</v>
      </c>
      <c r="Q637" s="1289"/>
      <c r="S637" s="428"/>
      <c r="T637" s="428"/>
      <c r="U637" s="428"/>
      <c r="AC637" s="425" t="s">
        <v>3</v>
      </c>
      <c r="AE637" s="668"/>
      <c r="AF637" s="668"/>
      <c r="AG637" s="668"/>
      <c r="AH637" s="668"/>
      <c r="AI637" s="668"/>
    </row>
    <row r="638" spans="4:35">
      <c r="D638" s="425" t="s">
        <v>76</v>
      </c>
      <c r="E638" s="425" t="s">
        <v>67</v>
      </c>
      <c r="F638" s="425" t="s">
        <v>240</v>
      </c>
      <c r="G638" s="425" t="s">
        <v>182</v>
      </c>
      <c r="H638" s="425" t="s">
        <v>81</v>
      </c>
      <c r="I638" s="425" t="s">
        <v>2475</v>
      </c>
      <c r="J638" s="425" t="s">
        <v>6</v>
      </c>
      <c r="K638" s="425" t="s">
        <v>264</v>
      </c>
      <c r="L638" s="428"/>
      <c r="M638" s="428"/>
      <c r="N638" s="428"/>
      <c r="O638" s="428"/>
      <c r="P638" s="428" t="s">
        <v>795</v>
      </c>
      <c r="Q638" s="1289"/>
      <c r="S638" s="428"/>
      <c r="T638" s="428"/>
      <c r="U638" s="428"/>
      <c r="AC638" s="425" t="s">
        <v>3</v>
      </c>
      <c r="AE638" s="668"/>
      <c r="AF638" s="668"/>
      <c r="AG638" s="668"/>
      <c r="AH638" s="668"/>
      <c r="AI638" s="668"/>
    </row>
    <row r="639" spans="4:35">
      <c r="D639" s="425" t="s">
        <v>76</v>
      </c>
      <c r="E639" s="425" t="s">
        <v>67</v>
      </c>
      <c r="F639" s="425" t="s">
        <v>240</v>
      </c>
      <c r="G639" s="425" t="s">
        <v>182</v>
      </c>
      <c r="H639" s="425" t="s">
        <v>81</v>
      </c>
      <c r="I639" s="425" t="s">
        <v>2475</v>
      </c>
      <c r="J639" s="425" t="s">
        <v>6</v>
      </c>
      <c r="K639" s="425" t="s">
        <v>264</v>
      </c>
      <c r="L639" s="428"/>
      <c r="M639" s="428"/>
      <c r="N639" s="428"/>
      <c r="O639" s="428"/>
      <c r="P639" s="428" t="s">
        <v>795</v>
      </c>
      <c r="Q639" s="1289"/>
      <c r="R639" s="431"/>
      <c r="S639" s="428"/>
      <c r="T639" s="428"/>
      <c r="U639" s="428"/>
      <c r="V639" s="431"/>
      <c r="AC639" s="425" t="s">
        <v>3</v>
      </c>
      <c r="AE639" s="668"/>
      <c r="AF639" s="668"/>
      <c r="AG639" s="668"/>
      <c r="AH639" s="668"/>
      <c r="AI639" s="668"/>
    </row>
    <row r="640" spans="4:35">
      <c r="D640" s="425" t="s">
        <v>76</v>
      </c>
      <c r="E640" s="425" t="s">
        <v>67</v>
      </c>
      <c r="F640" s="425" t="s">
        <v>240</v>
      </c>
      <c r="G640" s="425" t="s">
        <v>182</v>
      </c>
      <c r="H640" s="425" t="s">
        <v>81</v>
      </c>
      <c r="I640" s="425" t="s">
        <v>2475</v>
      </c>
      <c r="J640" s="425" t="s">
        <v>6</v>
      </c>
      <c r="K640" s="425" t="s">
        <v>264</v>
      </c>
      <c r="L640" s="428"/>
      <c r="M640" s="428"/>
      <c r="N640" s="428"/>
      <c r="O640" s="428"/>
      <c r="P640" s="428" t="s">
        <v>795</v>
      </c>
      <c r="Q640" s="1289"/>
      <c r="R640" s="431"/>
      <c r="S640" s="428"/>
      <c r="T640" s="428"/>
      <c r="U640" s="428"/>
      <c r="V640" s="431"/>
      <c r="AC640" s="425" t="s">
        <v>3</v>
      </c>
      <c r="AE640" s="668"/>
      <c r="AF640" s="668"/>
      <c r="AG640" s="668"/>
      <c r="AH640" s="668"/>
      <c r="AI640" s="668"/>
    </row>
    <row r="641" spans="1:35">
      <c r="D641" s="425" t="s">
        <v>76</v>
      </c>
      <c r="E641" s="425" t="s">
        <v>67</v>
      </c>
      <c r="F641" s="425" t="s">
        <v>240</v>
      </c>
      <c r="G641" s="425" t="s">
        <v>182</v>
      </c>
      <c r="H641" s="425" t="s">
        <v>81</v>
      </c>
      <c r="I641" s="425" t="s">
        <v>2475</v>
      </c>
      <c r="J641" s="425" t="s">
        <v>6</v>
      </c>
      <c r="K641" s="425" t="s">
        <v>264</v>
      </c>
      <c r="L641" s="428"/>
      <c r="M641" s="428"/>
      <c r="N641" s="428"/>
      <c r="O641" s="428"/>
      <c r="P641" s="428" t="s">
        <v>795</v>
      </c>
      <c r="Q641" s="1289"/>
      <c r="R641" s="431"/>
      <c r="S641" s="428"/>
      <c r="T641" s="428"/>
      <c r="U641" s="428"/>
      <c r="V641" s="431"/>
      <c r="AC641" s="425" t="s">
        <v>3</v>
      </c>
      <c r="AE641" s="668"/>
      <c r="AF641" s="668"/>
      <c r="AG641" s="668"/>
      <c r="AH641" s="668"/>
      <c r="AI641" s="668"/>
    </row>
    <row r="642" spans="1:35">
      <c r="D642" s="425" t="s">
        <v>76</v>
      </c>
      <c r="E642" s="425" t="s">
        <v>67</v>
      </c>
      <c r="F642" s="425" t="s">
        <v>240</v>
      </c>
      <c r="G642" s="425" t="s">
        <v>182</v>
      </c>
      <c r="H642" s="425" t="s">
        <v>81</v>
      </c>
      <c r="I642" s="425" t="s">
        <v>2475</v>
      </c>
      <c r="J642" s="425" t="s">
        <v>6</v>
      </c>
      <c r="K642" s="425" t="s">
        <v>264</v>
      </c>
      <c r="L642" s="428"/>
      <c r="M642" s="428"/>
      <c r="N642" s="428"/>
      <c r="O642" s="428"/>
      <c r="P642" s="428" t="s">
        <v>795</v>
      </c>
      <c r="Q642" s="1289"/>
      <c r="R642" s="431"/>
      <c r="S642" s="428"/>
      <c r="T642" s="428"/>
      <c r="U642" s="428"/>
      <c r="V642" s="431"/>
      <c r="AC642" s="425" t="s">
        <v>3</v>
      </c>
      <c r="AE642" s="668"/>
      <c r="AF642" s="668"/>
      <c r="AG642" s="668"/>
      <c r="AH642" s="668"/>
      <c r="AI642" s="668"/>
    </row>
    <row r="643" spans="1:35">
      <c r="D643" s="425" t="s">
        <v>76</v>
      </c>
      <c r="E643" s="425" t="s">
        <v>67</v>
      </c>
      <c r="F643" s="425" t="s">
        <v>240</v>
      </c>
      <c r="G643" s="425" t="s">
        <v>182</v>
      </c>
      <c r="H643" s="425" t="s">
        <v>81</v>
      </c>
      <c r="I643" s="425" t="s">
        <v>2475</v>
      </c>
      <c r="J643" s="425" t="s">
        <v>6</v>
      </c>
      <c r="K643" s="425" t="s">
        <v>264</v>
      </c>
      <c r="L643" s="428"/>
      <c r="M643" s="428"/>
      <c r="N643" s="428"/>
      <c r="O643" s="428"/>
      <c r="P643" s="428" t="s">
        <v>795</v>
      </c>
      <c r="Q643" s="1289"/>
      <c r="R643" s="431"/>
      <c r="S643" s="428"/>
      <c r="T643" s="428"/>
      <c r="U643" s="428"/>
      <c r="V643" s="431"/>
      <c r="AC643" s="425" t="s">
        <v>3</v>
      </c>
      <c r="AE643" s="668"/>
      <c r="AF643" s="668"/>
      <c r="AG643" s="668"/>
      <c r="AH643" s="668"/>
      <c r="AI643" s="668"/>
    </row>
    <row r="644" spans="1:35">
      <c r="D644" s="425" t="s">
        <v>76</v>
      </c>
      <c r="E644" s="425" t="s">
        <v>67</v>
      </c>
      <c r="F644" s="425" t="s">
        <v>240</v>
      </c>
      <c r="G644" s="425" t="s">
        <v>182</v>
      </c>
      <c r="H644" s="425" t="s">
        <v>81</v>
      </c>
      <c r="I644" s="425" t="s">
        <v>2475</v>
      </c>
      <c r="J644" s="425" t="s">
        <v>6</v>
      </c>
      <c r="K644" s="425" t="s">
        <v>264</v>
      </c>
      <c r="L644" s="428"/>
      <c r="M644" s="428"/>
      <c r="N644" s="428"/>
      <c r="O644" s="428"/>
      <c r="P644" s="428" t="s">
        <v>795</v>
      </c>
      <c r="Q644" s="1289"/>
      <c r="R644" s="431"/>
      <c r="S644" s="428"/>
      <c r="T644" s="428"/>
      <c r="U644" s="428"/>
      <c r="V644" s="431"/>
      <c r="AC644" s="425" t="s">
        <v>3</v>
      </c>
      <c r="AE644" s="668"/>
      <c r="AF644" s="668"/>
      <c r="AG644" s="668"/>
      <c r="AH644" s="668"/>
      <c r="AI644" s="668"/>
    </row>
    <row r="645" spans="1:35">
      <c r="D645" s="425" t="s">
        <v>76</v>
      </c>
      <c r="E645" s="425" t="s">
        <v>67</v>
      </c>
      <c r="F645" s="425" t="s">
        <v>240</v>
      </c>
      <c r="G645" s="425" t="s">
        <v>182</v>
      </c>
      <c r="H645" s="425" t="s">
        <v>81</v>
      </c>
      <c r="I645" s="425" t="s">
        <v>2475</v>
      </c>
      <c r="J645" s="425" t="s">
        <v>6</v>
      </c>
      <c r="K645" s="425" t="s">
        <v>264</v>
      </c>
      <c r="L645" s="428"/>
      <c r="M645" s="428"/>
      <c r="N645" s="428"/>
      <c r="O645" s="428"/>
      <c r="P645" s="428" t="s">
        <v>795</v>
      </c>
      <c r="Q645" s="1289"/>
      <c r="R645" s="431"/>
      <c r="S645" s="428"/>
      <c r="T645" s="428"/>
      <c r="U645" s="428"/>
      <c r="V645" s="431"/>
      <c r="AC645" s="425" t="s">
        <v>3</v>
      </c>
      <c r="AE645" s="668"/>
      <c r="AF645" s="668"/>
      <c r="AG645" s="668"/>
      <c r="AH645" s="668"/>
      <c r="AI645" s="668"/>
    </row>
    <row r="646" spans="1:35">
      <c r="D646" s="425" t="s">
        <v>76</v>
      </c>
      <c r="E646" s="425" t="s">
        <v>67</v>
      </c>
      <c r="F646" s="425" t="s">
        <v>240</v>
      </c>
      <c r="G646" s="425" t="s">
        <v>182</v>
      </c>
      <c r="H646" s="425" t="s">
        <v>81</v>
      </c>
      <c r="I646" s="425" t="s">
        <v>2475</v>
      </c>
      <c r="J646" s="425" t="s">
        <v>6</v>
      </c>
      <c r="K646" s="425" t="s">
        <v>264</v>
      </c>
      <c r="L646" s="428"/>
      <c r="M646" s="428"/>
      <c r="N646" s="428"/>
      <c r="O646" s="428"/>
      <c r="P646" s="428" t="s">
        <v>795</v>
      </c>
      <c r="Q646" s="1289"/>
      <c r="R646" s="431"/>
      <c r="S646" s="428"/>
      <c r="T646" s="428"/>
      <c r="U646" s="428"/>
      <c r="V646" s="431"/>
      <c r="AC646" s="425" t="s">
        <v>3</v>
      </c>
      <c r="AE646" s="668"/>
      <c r="AF646" s="668"/>
      <c r="AG646" s="668"/>
      <c r="AH646" s="668"/>
      <c r="AI646" s="668"/>
    </row>
    <row r="647" spans="1:35" s="65" customFormat="1">
      <c r="D647" s="425" t="s">
        <v>76</v>
      </c>
      <c r="E647" s="425" t="s">
        <v>67</v>
      </c>
      <c r="F647" s="425" t="s">
        <v>240</v>
      </c>
      <c r="G647" s="425" t="s">
        <v>182</v>
      </c>
      <c r="H647" s="425" t="s">
        <v>81</v>
      </c>
      <c r="I647" s="425" t="s">
        <v>2475</v>
      </c>
      <c r="J647" s="425" t="s">
        <v>6</v>
      </c>
      <c r="K647" s="425" t="s">
        <v>264</v>
      </c>
      <c r="L647" s="428"/>
      <c r="M647" s="428"/>
      <c r="N647" s="428"/>
      <c r="O647" s="428"/>
      <c r="P647" s="428" t="s">
        <v>795</v>
      </c>
      <c r="Q647" s="1289"/>
      <c r="R647" s="431"/>
      <c r="S647" s="428"/>
      <c r="T647" s="428"/>
      <c r="U647" s="428"/>
      <c r="V647" s="431"/>
      <c r="W647" s="425"/>
      <c r="X647" s="425"/>
      <c r="Y647" s="425"/>
      <c r="Z647" s="425"/>
      <c r="AA647" s="425"/>
      <c r="AB647" s="425"/>
      <c r="AC647" s="425" t="s">
        <v>3</v>
      </c>
      <c r="AD647" s="425"/>
      <c r="AE647" s="668"/>
      <c r="AF647" s="668"/>
      <c r="AG647" s="668"/>
      <c r="AH647" s="668"/>
      <c r="AI647" s="668"/>
    </row>
    <row r="649" spans="1:35" s="1" customFormat="1" ht="17.399999999999999">
      <c r="B649" s="2" t="s">
        <v>261</v>
      </c>
    </row>
    <row r="651" spans="1:35" s="1" customFormat="1" ht="13.8">
      <c r="A651" s="64"/>
      <c r="B651" s="72" t="s">
        <v>1346</v>
      </c>
    </row>
    <row r="653" spans="1:35">
      <c r="D653" s="425" t="s">
        <v>76</v>
      </c>
      <c r="E653" s="425" t="s">
        <v>67</v>
      </c>
      <c r="F653" s="425" t="s">
        <v>261</v>
      </c>
      <c r="G653" s="425" t="s">
        <v>2590</v>
      </c>
      <c r="H653" s="425" t="s">
        <v>11</v>
      </c>
      <c r="I653" s="425" t="s">
        <v>2475</v>
      </c>
      <c r="J653" s="425" t="s">
        <v>6</v>
      </c>
      <c r="K653" s="425" t="s">
        <v>264</v>
      </c>
      <c r="L653" s="427" t="s">
        <v>265</v>
      </c>
      <c r="M653" s="427" t="s">
        <v>99</v>
      </c>
      <c r="N653" s="427" t="s">
        <v>266</v>
      </c>
      <c r="O653" s="425" t="s">
        <v>2872</v>
      </c>
      <c r="P653" s="425" t="s">
        <v>208</v>
      </c>
      <c r="S653" s="425" t="s">
        <v>289</v>
      </c>
      <c r="T653" s="425" t="s">
        <v>290</v>
      </c>
      <c r="U653" s="425" t="s">
        <v>797</v>
      </c>
      <c r="AC653" s="425" t="s">
        <v>2</v>
      </c>
      <c r="AE653" s="668"/>
      <c r="AF653" s="668"/>
      <c r="AG653" s="668"/>
      <c r="AH653" s="668"/>
      <c r="AI653" s="668"/>
    </row>
    <row r="654" spans="1:35">
      <c r="D654" s="425" t="s">
        <v>76</v>
      </c>
      <c r="E654" s="425" t="s">
        <v>67</v>
      </c>
      <c r="F654" s="425" t="s">
        <v>261</v>
      </c>
      <c r="G654" s="425" t="s">
        <v>2590</v>
      </c>
      <c r="H654" s="425" t="s">
        <v>11</v>
      </c>
      <c r="I654" s="425" t="s">
        <v>2475</v>
      </c>
      <c r="J654" s="425" t="s">
        <v>6</v>
      </c>
      <c r="K654" s="425" t="s">
        <v>264</v>
      </c>
      <c r="L654" s="427" t="s">
        <v>265</v>
      </c>
      <c r="M654" s="427" t="s">
        <v>99</v>
      </c>
      <c r="N654" s="427" t="s">
        <v>266</v>
      </c>
      <c r="O654" s="425" t="s">
        <v>2872</v>
      </c>
      <c r="P654" s="425" t="s">
        <v>208</v>
      </c>
      <c r="S654" s="425" t="s">
        <v>291</v>
      </c>
      <c r="T654" s="425" t="s">
        <v>292</v>
      </c>
      <c r="U654" s="425" t="s">
        <v>797</v>
      </c>
      <c r="AC654" s="425" t="s">
        <v>2</v>
      </c>
      <c r="AE654" s="668"/>
      <c r="AF654" s="668"/>
      <c r="AG654" s="668"/>
      <c r="AH654" s="668"/>
      <c r="AI654" s="668"/>
    </row>
    <row r="655" spans="1:35">
      <c r="D655" s="425" t="s">
        <v>76</v>
      </c>
      <c r="E655" s="425" t="s">
        <v>67</v>
      </c>
      <c r="F655" s="425" t="s">
        <v>261</v>
      </c>
      <c r="G655" s="425" t="s">
        <v>2590</v>
      </c>
      <c r="H655" s="425" t="s">
        <v>11</v>
      </c>
      <c r="I655" s="425" t="s">
        <v>2475</v>
      </c>
      <c r="J655" s="425" t="s">
        <v>6</v>
      </c>
      <c r="K655" s="425" t="s">
        <v>264</v>
      </c>
      <c r="L655" s="427" t="s">
        <v>265</v>
      </c>
      <c r="M655" s="427" t="s">
        <v>99</v>
      </c>
      <c r="N655" s="427" t="s">
        <v>266</v>
      </c>
      <c r="O655" s="425" t="s">
        <v>2872</v>
      </c>
      <c r="P655" s="425" t="s">
        <v>208</v>
      </c>
      <c r="S655" s="425" t="s">
        <v>293</v>
      </c>
      <c r="T655" s="425" t="s">
        <v>294</v>
      </c>
      <c r="U655" s="425" t="s">
        <v>797</v>
      </c>
      <c r="AC655" s="425" t="s">
        <v>2</v>
      </c>
      <c r="AE655" s="668"/>
      <c r="AF655" s="668"/>
      <c r="AG655" s="668"/>
      <c r="AH655" s="668"/>
      <c r="AI655" s="668"/>
    </row>
    <row r="656" spans="1:35">
      <c r="D656" s="425" t="s">
        <v>76</v>
      </c>
      <c r="E656" s="425" t="s">
        <v>67</v>
      </c>
      <c r="F656" s="425" t="s">
        <v>261</v>
      </c>
      <c r="G656" s="425" t="s">
        <v>2590</v>
      </c>
      <c r="H656" s="425" t="s">
        <v>11</v>
      </c>
      <c r="I656" s="425" t="s">
        <v>2475</v>
      </c>
      <c r="J656" s="425" t="s">
        <v>6</v>
      </c>
      <c r="K656" s="425" t="s">
        <v>264</v>
      </c>
      <c r="L656" s="427" t="s">
        <v>265</v>
      </c>
      <c r="M656" s="427" t="s">
        <v>99</v>
      </c>
      <c r="N656" s="427" t="s">
        <v>266</v>
      </c>
      <c r="O656" s="425" t="s">
        <v>2872</v>
      </c>
      <c r="P656" s="425" t="s">
        <v>208</v>
      </c>
      <c r="S656" s="425" t="s">
        <v>295</v>
      </c>
      <c r="T656" s="425" t="s">
        <v>296</v>
      </c>
      <c r="U656" s="425" t="s">
        <v>798</v>
      </c>
      <c r="AC656" s="425" t="s">
        <v>2</v>
      </c>
      <c r="AE656" s="668"/>
      <c r="AF656" s="668"/>
      <c r="AG656" s="668"/>
      <c r="AH656" s="668"/>
      <c r="AI656" s="668"/>
    </row>
    <row r="657" spans="4:35">
      <c r="D657" s="425" t="s">
        <v>76</v>
      </c>
      <c r="E657" s="425" t="s">
        <v>67</v>
      </c>
      <c r="F657" s="425" t="s">
        <v>261</v>
      </c>
      <c r="G657" s="425" t="s">
        <v>2590</v>
      </c>
      <c r="H657" s="425" t="s">
        <v>11</v>
      </c>
      <c r="I657" s="425" t="s">
        <v>2475</v>
      </c>
      <c r="J657" s="425" t="s">
        <v>6</v>
      </c>
      <c r="K657" s="425" t="s">
        <v>264</v>
      </c>
      <c r="L657" s="427" t="s">
        <v>265</v>
      </c>
      <c r="M657" s="427" t="s">
        <v>99</v>
      </c>
      <c r="N657" s="427" t="s">
        <v>266</v>
      </c>
      <c r="O657" s="425" t="s">
        <v>2872</v>
      </c>
      <c r="P657" s="425" t="s">
        <v>208</v>
      </c>
      <c r="S657" s="425" t="s">
        <v>297</v>
      </c>
      <c r="T657" s="425" t="s">
        <v>298</v>
      </c>
      <c r="U657" s="425" t="s">
        <v>798</v>
      </c>
      <c r="AC657" s="425" t="s">
        <v>2</v>
      </c>
      <c r="AE657" s="668"/>
      <c r="AF657" s="668"/>
      <c r="AG657" s="668"/>
      <c r="AH657" s="668"/>
      <c r="AI657" s="668"/>
    </row>
    <row r="658" spans="4:35">
      <c r="D658" s="425" t="s">
        <v>76</v>
      </c>
      <c r="E658" s="425" t="s">
        <v>67</v>
      </c>
      <c r="F658" s="425" t="s">
        <v>261</v>
      </c>
      <c r="G658" s="425" t="s">
        <v>2590</v>
      </c>
      <c r="H658" s="425" t="s">
        <v>11</v>
      </c>
      <c r="I658" s="425" t="s">
        <v>2475</v>
      </c>
      <c r="J658" s="425" t="s">
        <v>6</v>
      </c>
      <c r="K658" s="425" t="s">
        <v>264</v>
      </c>
      <c r="L658" s="427" t="s">
        <v>265</v>
      </c>
      <c r="M658" s="427" t="s">
        <v>99</v>
      </c>
      <c r="N658" s="427" t="s">
        <v>266</v>
      </c>
      <c r="O658" s="425" t="s">
        <v>2872</v>
      </c>
      <c r="P658" s="425" t="s">
        <v>208</v>
      </c>
      <c r="S658" s="425" t="s">
        <v>299</v>
      </c>
      <c r="T658" s="425" t="s">
        <v>300</v>
      </c>
      <c r="U658" s="425" t="s">
        <v>798</v>
      </c>
      <c r="AC658" s="425" t="s">
        <v>2</v>
      </c>
      <c r="AE658" s="668"/>
      <c r="AF658" s="668"/>
      <c r="AG658" s="668"/>
      <c r="AH658" s="668"/>
      <c r="AI658" s="668"/>
    </row>
    <row r="659" spans="4:35">
      <c r="D659" s="425" t="s">
        <v>76</v>
      </c>
      <c r="E659" s="425" t="s">
        <v>67</v>
      </c>
      <c r="F659" s="425" t="s">
        <v>261</v>
      </c>
      <c r="G659" s="425" t="s">
        <v>2590</v>
      </c>
      <c r="H659" s="425" t="s">
        <v>11</v>
      </c>
      <c r="I659" s="425" t="s">
        <v>2475</v>
      </c>
      <c r="J659" s="425" t="s">
        <v>6</v>
      </c>
      <c r="K659" s="425" t="s">
        <v>264</v>
      </c>
      <c r="L659" s="427" t="s">
        <v>265</v>
      </c>
      <c r="M659" s="427" t="s">
        <v>99</v>
      </c>
      <c r="N659" s="427" t="s">
        <v>266</v>
      </c>
      <c r="O659" s="425" t="s">
        <v>2872</v>
      </c>
      <c r="P659" s="425" t="s">
        <v>208</v>
      </c>
      <c r="S659" s="425" t="s">
        <v>301</v>
      </c>
      <c r="T659" s="425" t="s">
        <v>302</v>
      </c>
      <c r="U659" s="425" t="s">
        <v>799</v>
      </c>
      <c r="AC659" s="425" t="s">
        <v>2</v>
      </c>
      <c r="AE659" s="668"/>
      <c r="AF659" s="668"/>
      <c r="AG659" s="668"/>
      <c r="AH659" s="668"/>
      <c r="AI659" s="668"/>
    </row>
    <row r="660" spans="4:35">
      <c r="D660" s="425" t="s">
        <v>76</v>
      </c>
      <c r="E660" s="425" t="s">
        <v>67</v>
      </c>
      <c r="F660" s="425" t="s">
        <v>261</v>
      </c>
      <c r="G660" s="425" t="s">
        <v>2590</v>
      </c>
      <c r="H660" s="425" t="s">
        <v>11</v>
      </c>
      <c r="I660" s="425" t="s">
        <v>2475</v>
      </c>
      <c r="J660" s="425" t="s">
        <v>6</v>
      </c>
      <c r="K660" s="425" t="s">
        <v>264</v>
      </c>
      <c r="L660" s="427" t="s">
        <v>265</v>
      </c>
      <c r="M660" s="427" t="s">
        <v>99</v>
      </c>
      <c r="N660" s="427" t="s">
        <v>266</v>
      </c>
      <c r="O660" s="425" t="s">
        <v>2872</v>
      </c>
      <c r="P660" s="425" t="s">
        <v>208</v>
      </c>
      <c r="S660" s="425" t="s">
        <v>303</v>
      </c>
      <c r="T660" s="425" t="s">
        <v>304</v>
      </c>
      <c r="U660" s="425" t="s">
        <v>799</v>
      </c>
      <c r="AC660" s="425" t="s">
        <v>2</v>
      </c>
      <c r="AE660" s="668"/>
      <c r="AF660" s="668"/>
      <c r="AG660" s="668"/>
      <c r="AH660" s="668"/>
      <c r="AI660" s="668"/>
    </row>
    <row r="661" spans="4:35">
      <c r="D661" s="425" t="s">
        <v>76</v>
      </c>
      <c r="E661" s="425" t="s">
        <v>67</v>
      </c>
      <c r="F661" s="425" t="s">
        <v>261</v>
      </c>
      <c r="G661" s="425" t="s">
        <v>2590</v>
      </c>
      <c r="H661" s="425" t="s">
        <v>11</v>
      </c>
      <c r="I661" s="425" t="s">
        <v>2475</v>
      </c>
      <c r="J661" s="425" t="s">
        <v>6</v>
      </c>
      <c r="K661" s="425" t="s">
        <v>264</v>
      </c>
      <c r="L661" s="427" t="s">
        <v>265</v>
      </c>
      <c r="M661" s="427" t="s">
        <v>99</v>
      </c>
      <c r="N661" s="427" t="s">
        <v>266</v>
      </c>
      <c r="O661" s="425" t="s">
        <v>2872</v>
      </c>
      <c r="P661" s="425" t="s">
        <v>208</v>
      </c>
      <c r="S661" s="425" t="s">
        <v>305</v>
      </c>
      <c r="T661" s="425" t="s">
        <v>306</v>
      </c>
      <c r="U661" s="425" t="s">
        <v>799</v>
      </c>
      <c r="AC661" s="425" t="s">
        <v>2</v>
      </c>
      <c r="AE661" s="668"/>
      <c r="AF661" s="668"/>
      <c r="AG661" s="668"/>
      <c r="AH661" s="668"/>
      <c r="AI661" s="668"/>
    </row>
    <row r="662" spans="4:35">
      <c r="D662" s="425" t="s">
        <v>76</v>
      </c>
      <c r="E662" s="425" t="s">
        <v>67</v>
      </c>
      <c r="F662" s="425" t="s">
        <v>261</v>
      </c>
      <c r="G662" s="425" t="s">
        <v>2590</v>
      </c>
      <c r="H662" s="425" t="s">
        <v>11</v>
      </c>
      <c r="I662" s="425" t="s">
        <v>2475</v>
      </c>
      <c r="J662" s="425" t="s">
        <v>6</v>
      </c>
      <c r="K662" s="425" t="s">
        <v>264</v>
      </c>
      <c r="L662" s="427" t="s">
        <v>265</v>
      </c>
      <c r="M662" s="1294" t="s">
        <v>2675</v>
      </c>
      <c r="N662" s="427" t="s">
        <v>266</v>
      </c>
      <c r="O662" s="426" t="s">
        <v>2675</v>
      </c>
      <c r="P662" s="425" t="s">
        <v>208</v>
      </c>
      <c r="S662" s="425" t="s">
        <v>307</v>
      </c>
      <c r="T662" s="425" t="s">
        <v>304</v>
      </c>
      <c r="U662" s="425" t="s">
        <v>799</v>
      </c>
      <c r="AC662" s="425" t="s">
        <v>2</v>
      </c>
      <c r="AE662" s="668"/>
      <c r="AF662" s="668"/>
      <c r="AG662" s="668"/>
      <c r="AH662" s="668"/>
      <c r="AI662" s="668"/>
    </row>
    <row r="663" spans="4:35">
      <c r="D663" s="425" t="s">
        <v>76</v>
      </c>
      <c r="E663" s="425" t="s">
        <v>67</v>
      </c>
      <c r="F663" s="425" t="s">
        <v>261</v>
      </c>
      <c r="G663" s="425" t="s">
        <v>2590</v>
      </c>
      <c r="H663" s="425" t="s">
        <v>11</v>
      </c>
      <c r="I663" s="425" t="s">
        <v>2475</v>
      </c>
      <c r="J663" s="425" t="s">
        <v>6</v>
      </c>
      <c r="K663" s="425" t="s">
        <v>264</v>
      </c>
      <c r="L663" s="427" t="s">
        <v>265</v>
      </c>
      <c r="M663" s="427" t="s">
        <v>99</v>
      </c>
      <c r="N663" s="427" t="s">
        <v>266</v>
      </c>
      <c r="O663" s="425" t="s">
        <v>2872</v>
      </c>
      <c r="P663" s="425" t="s">
        <v>208</v>
      </c>
      <c r="S663" s="425" t="s">
        <v>308</v>
      </c>
      <c r="T663" s="425" t="s">
        <v>309</v>
      </c>
      <c r="U663" s="425" t="s">
        <v>800</v>
      </c>
      <c r="AC663" s="425" t="s">
        <v>2</v>
      </c>
      <c r="AE663" s="668"/>
      <c r="AF663" s="668"/>
      <c r="AG663" s="668"/>
      <c r="AH663" s="668"/>
      <c r="AI663" s="668"/>
    </row>
    <row r="664" spans="4:35">
      <c r="D664" s="425" t="s">
        <v>76</v>
      </c>
      <c r="E664" s="425" t="s">
        <v>67</v>
      </c>
      <c r="F664" s="425" t="s">
        <v>261</v>
      </c>
      <c r="G664" s="425" t="s">
        <v>2590</v>
      </c>
      <c r="H664" s="425" t="s">
        <v>11</v>
      </c>
      <c r="I664" s="425" t="s">
        <v>2475</v>
      </c>
      <c r="J664" s="425" t="s">
        <v>6</v>
      </c>
      <c r="K664" s="425" t="s">
        <v>264</v>
      </c>
      <c r="L664" s="427" t="s">
        <v>265</v>
      </c>
      <c r="M664" s="427" t="s">
        <v>99</v>
      </c>
      <c r="N664" s="427" t="s">
        <v>266</v>
      </c>
      <c r="O664" s="425" t="s">
        <v>2872</v>
      </c>
      <c r="P664" s="425" t="s">
        <v>208</v>
      </c>
      <c r="S664" s="425" t="s">
        <v>310</v>
      </c>
      <c r="T664" s="425" t="s">
        <v>311</v>
      </c>
      <c r="U664" s="425" t="s">
        <v>800</v>
      </c>
      <c r="AC664" s="425" t="s">
        <v>2</v>
      </c>
      <c r="AE664" s="668"/>
      <c r="AF664" s="668"/>
      <c r="AG664" s="668"/>
      <c r="AH664" s="668"/>
      <c r="AI664" s="668"/>
    </row>
    <row r="665" spans="4:35">
      <c r="D665" s="425" t="s">
        <v>76</v>
      </c>
      <c r="E665" s="425" t="s">
        <v>67</v>
      </c>
      <c r="F665" s="425" t="s">
        <v>261</v>
      </c>
      <c r="G665" s="425" t="s">
        <v>2590</v>
      </c>
      <c r="H665" s="425" t="s">
        <v>11</v>
      </c>
      <c r="I665" s="425" t="s">
        <v>2475</v>
      </c>
      <c r="J665" s="425" t="s">
        <v>6</v>
      </c>
      <c r="K665" s="425" t="s">
        <v>264</v>
      </c>
      <c r="L665" s="427" t="s">
        <v>265</v>
      </c>
      <c r="M665" s="427" t="s">
        <v>99</v>
      </c>
      <c r="N665" s="427" t="s">
        <v>266</v>
      </c>
      <c r="O665" s="425" t="s">
        <v>2872</v>
      </c>
      <c r="P665" s="425" t="s">
        <v>208</v>
      </c>
      <c r="S665" s="425" t="s">
        <v>312</v>
      </c>
      <c r="T665" s="425" t="s">
        <v>313</v>
      </c>
      <c r="U665" s="425" t="s">
        <v>800</v>
      </c>
      <c r="AC665" s="425" t="s">
        <v>2</v>
      </c>
      <c r="AE665" s="668"/>
      <c r="AF665" s="668"/>
      <c r="AG665" s="668"/>
      <c r="AH665" s="668"/>
      <c r="AI665" s="668"/>
    </row>
    <row r="666" spans="4:35">
      <c r="D666" s="425" t="s">
        <v>76</v>
      </c>
      <c r="E666" s="425" t="s">
        <v>67</v>
      </c>
      <c r="F666" s="425" t="s">
        <v>261</v>
      </c>
      <c r="G666" s="425" t="s">
        <v>2590</v>
      </c>
      <c r="H666" s="425" t="s">
        <v>11</v>
      </c>
      <c r="I666" s="425" t="s">
        <v>2475</v>
      </c>
      <c r="J666" s="425" t="s">
        <v>6</v>
      </c>
      <c r="K666" s="425" t="s">
        <v>264</v>
      </c>
      <c r="L666" s="427" t="s">
        <v>265</v>
      </c>
      <c r="M666" s="1294" t="s">
        <v>2675</v>
      </c>
      <c r="N666" s="427" t="s">
        <v>266</v>
      </c>
      <c r="O666" s="426" t="s">
        <v>2675</v>
      </c>
      <c r="P666" s="425" t="s">
        <v>208</v>
      </c>
      <c r="S666" s="425" t="s">
        <v>314</v>
      </c>
      <c r="T666" s="425" t="s">
        <v>311</v>
      </c>
      <c r="U666" s="425" t="s">
        <v>800</v>
      </c>
      <c r="AC666" s="425" t="s">
        <v>2</v>
      </c>
      <c r="AE666" s="668"/>
      <c r="AF666" s="668"/>
      <c r="AG666" s="668"/>
      <c r="AH666" s="668"/>
      <c r="AI666" s="668"/>
    </row>
    <row r="667" spans="4:35">
      <c r="D667" s="425" t="s">
        <v>76</v>
      </c>
      <c r="E667" s="425" t="s">
        <v>67</v>
      </c>
      <c r="F667" s="425" t="s">
        <v>261</v>
      </c>
      <c r="G667" s="425" t="s">
        <v>2590</v>
      </c>
      <c r="H667" s="425" t="s">
        <v>11</v>
      </c>
      <c r="I667" s="425" t="s">
        <v>2475</v>
      </c>
      <c r="J667" s="425" t="s">
        <v>6</v>
      </c>
      <c r="K667" s="425" t="s">
        <v>264</v>
      </c>
      <c r="L667" s="427" t="s">
        <v>265</v>
      </c>
      <c r="M667" s="427" t="s">
        <v>99</v>
      </c>
      <c r="N667" s="427" t="s">
        <v>266</v>
      </c>
      <c r="O667" s="425" t="s">
        <v>2872</v>
      </c>
      <c r="P667" s="425" t="s">
        <v>208</v>
      </c>
      <c r="S667" s="425" t="s">
        <v>315</v>
      </c>
      <c r="T667" s="425" t="s">
        <v>316</v>
      </c>
      <c r="U667" s="425" t="s">
        <v>800</v>
      </c>
      <c r="AC667" s="425" t="s">
        <v>2</v>
      </c>
      <c r="AE667" s="668"/>
      <c r="AF667" s="668"/>
      <c r="AG667" s="668"/>
      <c r="AH667" s="668"/>
      <c r="AI667" s="668"/>
    </row>
    <row r="668" spans="4:35">
      <c r="D668" s="425" t="s">
        <v>76</v>
      </c>
      <c r="E668" s="425" t="s">
        <v>67</v>
      </c>
      <c r="F668" s="425" t="s">
        <v>261</v>
      </c>
      <c r="G668" s="425" t="s">
        <v>2590</v>
      </c>
      <c r="H668" s="425" t="s">
        <v>11</v>
      </c>
      <c r="I668" s="425" t="s">
        <v>2475</v>
      </c>
      <c r="J668" s="425" t="s">
        <v>6</v>
      </c>
      <c r="K668" s="425" t="s">
        <v>264</v>
      </c>
      <c r="L668" s="427" t="s">
        <v>265</v>
      </c>
      <c r="M668" s="427" t="s">
        <v>99</v>
      </c>
      <c r="N668" s="427" t="s">
        <v>267</v>
      </c>
      <c r="O668" s="425" t="s">
        <v>794</v>
      </c>
      <c r="P668" s="425" t="s">
        <v>208</v>
      </c>
      <c r="S668" s="425" t="s">
        <v>317</v>
      </c>
      <c r="T668" s="425" t="s">
        <v>318</v>
      </c>
      <c r="U668" s="425" t="s">
        <v>801</v>
      </c>
      <c r="AC668" s="425" t="s">
        <v>2</v>
      </c>
      <c r="AE668" s="668"/>
      <c r="AF668" s="668"/>
      <c r="AG668" s="668"/>
      <c r="AH668" s="668"/>
      <c r="AI668" s="668"/>
    </row>
    <row r="669" spans="4:35">
      <c r="D669" s="425" t="s">
        <v>76</v>
      </c>
      <c r="E669" s="425" t="s">
        <v>67</v>
      </c>
      <c r="F669" s="425" t="s">
        <v>261</v>
      </c>
      <c r="G669" s="425" t="s">
        <v>2590</v>
      </c>
      <c r="H669" s="425" t="s">
        <v>11</v>
      </c>
      <c r="I669" s="425" t="s">
        <v>2475</v>
      </c>
      <c r="J669" s="425" t="s">
        <v>6</v>
      </c>
      <c r="K669" s="425" t="s">
        <v>264</v>
      </c>
      <c r="L669" s="427" t="s">
        <v>265</v>
      </c>
      <c r="M669" s="427" t="s">
        <v>99</v>
      </c>
      <c r="N669" s="427" t="s">
        <v>267</v>
      </c>
      <c r="O669" s="425" t="s">
        <v>2872</v>
      </c>
      <c r="P669" s="425" t="s">
        <v>208</v>
      </c>
      <c r="S669" s="425" t="s">
        <v>319</v>
      </c>
      <c r="T669" s="425" t="s">
        <v>320</v>
      </c>
      <c r="U669" s="425" t="s">
        <v>801</v>
      </c>
      <c r="AC669" s="425" t="s">
        <v>2</v>
      </c>
      <c r="AE669" s="668"/>
      <c r="AF669" s="668"/>
      <c r="AG669" s="668"/>
      <c r="AH669" s="668"/>
      <c r="AI669" s="668"/>
    </row>
    <row r="670" spans="4:35">
      <c r="D670" s="425" t="s">
        <v>76</v>
      </c>
      <c r="E670" s="425" t="s">
        <v>67</v>
      </c>
      <c r="F670" s="425" t="s">
        <v>261</v>
      </c>
      <c r="G670" s="425" t="s">
        <v>2590</v>
      </c>
      <c r="H670" s="425" t="s">
        <v>11</v>
      </c>
      <c r="I670" s="425" t="s">
        <v>2475</v>
      </c>
      <c r="J670" s="425" t="s">
        <v>6</v>
      </c>
      <c r="K670" s="425" t="s">
        <v>264</v>
      </c>
      <c r="L670" s="427" t="s">
        <v>265</v>
      </c>
      <c r="M670" s="427" t="s">
        <v>99</v>
      </c>
      <c r="N670" s="427" t="s">
        <v>267</v>
      </c>
      <c r="O670" s="425" t="s">
        <v>2872</v>
      </c>
      <c r="P670" s="425" t="s">
        <v>208</v>
      </c>
      <c r="S670" s="425" t="s">
        <v>321</v>
      </c>
      <c r="T670" s="425" t="s">
        <v>322</v>
      </c>
      <c r="U670" s="425" t="s">
        <v>801</v>
      </c>
      <c r="AC670" s="425" t="s">
        <v>2</v>
      </c>
      <c r="AE670" s="668"/>
      <c r="AF670" s="668"/>
      <c r="AG670" s="668"/>
      <c r="AH670" s="668"/>
      <c r="AI670" s="668"/>
    </row>
    <row r="671" spans="4:35">
      <c r="D671" s="425" t="s">
        <v>76</v>
      </c>
      <c r="E671" s="425" t="s">
        <v>67</v>
      </c>
      <c r="F671" s="425" t="s">
        <v>261</v>
      </c>
      <c r="G671" s="425" t="s">
        <v>2590</v>
      </c>
      <c r="H671" s="425" t="s">
        <v>11</v>
      </c>
      <c r="I671" s="425" t="s">
        <v>2475</v>
      </c>
      <c r="J671" s="425" t="s">
        <v>6</v>
      </c>
      <c r="K671" s="425" t="s">
        <v>264</v>
      </c>
      <c r="L671" s="427" t="s">
        <v>265</v>
      </c>
      <c r="M671" s="427" t="s">
        <v>99</v>
      </c>
      <c r="N671" s="427" t="s">
        <v>267</v>
      </c>
      <c r="O671" s="425" t="s">
        <v>2872</v>
      </c>
      <c r="P671" s="425" t="s">
        <v>208</v>
      </c>
      <c r="S671" s="425" t="s">
        <v>323</v>
      </c>
      <c r="T671" s="425" t="s">
        <v>324</v>
      </c>
      <c r="U671" s="425" t="s">
        <v>801</v>
      </c>
      <c r="AC671" s="425" t="s">
        <v>2</v>
      </c>
      <c r="AE671" s="668"/>
      <c r="AF671" s="668"/>
      <c r="AG671" s="668"/>
      <c r="AH671" s="668"/>
      <c r="AI671" s="668"/>
    </row>
    <row r="672" spans="4:35">
      <c r="D672" s="425" t="s">
        <v>76</v>
      </c>
      <c r="E672" s="425" t="s">
        <v>67</v>
      </c>
      <c r="F672" s="425" t="s">
        <v>261</v>
      </c>
      <c r="G672" s="425" t="s">
        <v>2590</v>
      </c>
      <c r="H672" s="425" t="s">
        <v>11</v>
      </c>
      <c r="I672" s="425" t="s">
        <v>2475</v>
      </c>
      <c r="J672" s="425" t="s">
        <v>6</v>
      </c>
      <c r="K672" s="425" t="s">
        <v>264</v>
      </c>
      <c r="L672" s="427" t="s">
        <v>265</v>
      </c>
      <c r="M672" s="427" t="s">
        <v>99</v>
      </c>
      <c r="N672" s="427" t="s">
        <v>267</v>
      </c>
      <c r="O672" s="425" t="s">
        <v>2872</v>
      </c>
      <c r="P672" s="425" t="s">
        <v>208</v>
      </c>
      <c r="S672" s="425" t="s">
        <v>325</v>
      </c>
      <c r="T672" s="425" t="s">
        <v>326</v>
      </c>
      <c r="U672" s="425" t="s">
        <v>801</v>
      </c>
      <c r="AC672" s="425" t="s">
        <v>2</v>
      </c>
      <c r="AE672" s="668"/>
      <c r="AF672" s="668"/>
      <c r="AG672" s="668"/>
      <c r="AH672" s="668"/>
      <c r="AI672" s="668"/>
    </row>
    <row r="673" spans="4:35">
      <c r="D673" s="425" t="s">
        <v>76</v>
      </c>
      <c r="E673" s="425" t="s">
        <v>67</v>
      </c>
      <c r="F673" s="425" t="s">
        <v>261</v>
      </c>
      <c r="G673" s="425" t="s">
        <v>2590</v>
      </c>
      <c r="H673" s="425" t="s">
        <v>11</v>
      </c>
      <c r="I673" s="425" t="s">
        <v>2475</v>
      </c>
      <c r="J673" s="425" t="s">
        <v>6</v>
      </c>
      <c r="K673" s="425" t="s">
        <v>264</v>
      </c>
      <c r="L673" s="427" t="s">
        <v>265</v>
      </c>
      <c r="M673" s="427" t="s">
        <v>99</v>
      </c>
      <c r="N673" s="427" t="s">
        <v>267</v>
      </c>
      <c r="O673" s="425" t="s">
        <v>2872</v>
      </c>
      <c r="P673" s="425" t="s">
        <v>208</v>
      </c>
      <c r="S673" s="425" t="s">
        <v>327</v>
      </c>
      <c r="T673" s="425" t="s">
        <v>318</v>
      </c>
      <c r="U673" s="425" t="s">
        <v>801</v>
      </c>
      <c r="AC673" s="425" t="s">
        <v>2</v>
      </c>
      <c r="AE673" s="668"/>
      <c r="AF673" s="668"/>
      <c r="AG673" s="668"/>
      <c r="AH673" s="668"/>
      <c r="AI673" s="668"/>
    </row>
    <row r="674" spans="4:35">
      <c r="D674" s="425" t="s">
        <v>76</v>
      </c>
      <c r="E674" s="425" t="s">
        <v>67</v>
      </c>
      <c r="F674" s="425" t="s">
        <v>261</v>
      </c>
      <c r="G674" s="425" t="s">
        <v>2590</v>
      </c>
      <c r="H674" s="425" t="s">
        <v>11</v>
      </c>
      <c r="I674" s="425" t="s">
        <v>2475</v>
      </c>
      <c r="J674" s="425" t="s">
        <v>6</v>
      </c>
      <c r="K674" s="425" t="s">
        <v>264</v>
      </c>
      <c r="L674" s="429" t="s">
        <v>284</v>
      </c>
      <c r="M674" s="427" t="s">
        <v>99</v>
      </c>
      <c r="N674" s="429" t="s">
        <v>285</v>
      </c>
      <c r="O674" s="425" t="s">
        <v>794</v>
      </c>
      <c r="P674" s="425" t="s">
        <v>208</v>
      </c>
      <c r="S674" s="425" t="s">
        <v>683</v>
      </c>
      <c r="T674" s="425" t="s">
        <v>684</v>
      </c>
      <c r="U674" s="425" t="s">
        <v>820</v>
      </c>
      <c r="AC674" s="425" t="s">
        <v>2</v>
      </c>
      <c r="AE674" s="668"/>
      <c r="AF674" s="668"/>
      <c r="AG674" s="668"/>
      <c r="AH674" s="668"/>
      <c r="AI674" s="668"/>
    </row>
    <row r="675" spans="4:35">
      <c r="D675" s="425" t="s">
        <v>76</v>
      </c>
      <c r="E675" s="425" t="s">
        <v>67</v>
      </c>
      <c r="F675" s="425" t="s">
        <v>261</v>
      </c>
      <c r="G675" s="425" t="s">
        <v>2590</v>
      </c>
      <c r="H675" s="425" t="s">
        <v>11</v>
      </c>
      <c r="I675" s="425" t="s">
        <v>2475</v>
      </c>
      <c r="J675" s="425" t="s">
        <v>6</v>
      </c>
      <c r="K675" s="425" t="s">
        <v>264</v>
      </c>
      <c r="L675" s="429" t="s">
        <v>284</v>
      </c>
      <c r="M675" s="427" t="s">
        <v>99</v>
      </c>
      <c r="N675" s="429" t="s">
        <v>285</v>
      </c>
      <c r="O675" s="425" t="s">
        <v>794</v>
      </c>
      <c r="P675" s="425" t="s">
        <v>208</v>
      </c>
      <c r="S675" s="425" t="s">
        <v>685</v>
      </c>
      <c r="T675" s="425" t="s">
        <v>686</v>
      </c>
      <c r="U675" s="425" t="s">
        <v>817</v>
      </c>
      <c r="AC675" s="425" t="s">
        <v>2</v>
      </c>
      <c r="AE675" s="668"/>
      <c r="AF675" s="668"/>
      <c r="AG675" s="668"/>
      <c r="AH675" s="668"/>
      <c r="AI675" s="668"/>
    </row>
    <row r="676" spans="4:35">
      <c r="D676" s="425" t="s">
        <v>76</v>
      </c>
      <c r="E676" s="425" t="s">
        <v>67</v>
      </c>
      <c r="F676" s="425" t="s">
        <v>261</v>
      </c>
      <c r="G676" s="425" t="s">
        <v>2590</v>
      </c>
      <c r="H676" s="425" t="s">
        <v>11</v>
      </c>
      <c r="I676" s="425" t="s">
        <v>2475</v>
      </c>
      <c r="J676" s="425" t="s">
        <v>6</v>
      </c>
      <c r="K676" s="425" t="s">
        <v>264</v>
      </c>
      <c r="L676" s="429" t="s">
        <v>284</v>
      </c>
      <c r="M676" s="427" t="s">
        <v>99</v>
      </c>
      <c r="N676" s="429" t="s">
        <v>285</v>
      </c>
      <c r="O676" s="425" t="s">
        <v>794</v>
      </c>
      <c r="P676" s="425" t="s">
        <v>208</v>
      </c>
      <c r="S676" s="425" t="s">
        <v>687</v>
      </c>
      <c r="T676" s="425" t="s">
        <v>688</v>
      </c>
      <c r="U676" s="425" t="s">
        <v>817</v>
      </c>
      <c r="V676" s="430"/>
      <c r="AC676" s="425" t="s">
        <v>2</v>
      </c>
      <c r="AE676" s="668"/>
      <c r="AF676" s="668"/>
      <c r="AG676" s="668"/>
      <c r="AH676" s="668"/>
      <c r="AI676" s="668"/>
    </row>
    <row r="677" spans="4:35">
      <c r="D677" s="425" t="s">
        <v>76</v>
      </c>
      <c r="E677" s="425" t="s">
        <v>67</v>
      </c>
      <c r="F677" s="425" t="s">
        <v>261</v>
      </c>
      <c r="G677" s="425" t="s">
        <v>2590</v>
      </c>
      <c r="H677" s="425" t="s">
        <v>11</v>
      </c>
      <c r="I677" s="425" t="s">
        <v>2475</v>
      </c>
      <c r="J677" s="425" t="s">
        <v>6</v>
      </c>
      <c r="K677" s="425" t="s">
        <v>264</v>
      </c>
      <c r="L677" s="429" t="s">
        <v>284</v>
      </c>
      <c r="M677" s="427" t="s">
        <v>99</v>
      </c>
      <c r="N677" s="429" t="s">
        <v>285</v>
      </c>
      <c r="O677" s="425" t="s">
        <v>794</v>
      </c>
      <c r="P677" s="425" t="s">
        <v>208</v>
      </c>
      <c r="S677" s="425" t="s">
        <v>689</v>
      </c>
      <c r="T677" s="425" t="s">
        <v>690</v>
      </c>
      <c r="U677" s="425" t="s">
        <v>817</v>
      </c>
      <c r="AC677" s="425" t="s">
        <v>2</v>
      </c>
      <c r="AE677" s="668"/>
      <c r="AF677" s="668"/>
      <c r="AG677" s="668"/>
      <c r="AH677" s="668"/>
      <c r="AI677" s="668"/>
    </row>
    <row r="678" spans="4:35">
      <c r="D678" s="425" t="s">
        <v>76</v>
      </c>
      <c r="E678" s="425" t="s">
        <v>67</v>
      </c>
      <c r="F678" s="425" t="s">
        <v>261</v>
      </c>
      <c r="G678" s="425" t="s">
        <v>2590</v>
      </c>
      <c r="H678" s="425" t="s">
        <v>11</v>
      </c>
      <c r="I678" s="425" t="s">
        <v>2475</v>
      </c>
      <c r="J678" s="425" t="s">
        <v>6</v>
      </c>
      <c r="K678" s="425" t="s">
        <v>264</v>
      </c>
      <c r="L678" s="429" t="s">
        <v>284</v>
      </c>
      <c r="M678" s="427" t="s">
        <v>99</v>
      </c>
      <c r="N678" s="429" t="s">
        <v>285</v>
      </c>
      <c r="O678" s="425" t="s">
        <v>794</v>
      </c>
      <c r="P678" s="425" t="s">
        <v>208</v>
      </c>
      <c r="S678" s="425" t="s">
        <v>691</v>
      </c>
      <c r="T678" s="425" t="s">
        <v>692</v>
      </c>
      <c r="U678" s="425" t="s">
        <v>817</v>
      </c>
      <c r="AC678" s="425" t="s">
        <v>2</v>
      </c>
      <c r="AE678" s="668"/>
      <c r="AF678" s="668"/>
      <c r="AG678" s="668"/>
      <c r="AH678" s="668"/>
      <c r="AI678" s="668"/>
    </row>
    <row r="679" spans="4:35">
      <c r="D679" s="425" t="s">
        <v>76</v>
      </c>
      <c r="E679" s="425" t="s">
        <v>67</v>
      </c>
      <c r="F679" s="425" t="s">
        <v>261</v>
      </c>
      <c r="G679" s="425" t="s">
        <v>2590</v>
      </c>
      <c r="H679" s="425" t="s">
        <v>11</v>
      </c>
      <c r="I679" s="425" t="s">
        <v>2475</v>
      </c>
      <c r="J679" s="425" t="s">
        <v>6</v>
      </c>
      <c r="K679" s="425" t="s">
        <v>264</v>
      </c>
      <c r="L679" s="429" t="s">
        <v>284</v>
      </c>
      <c r="M679" s="427" t="s">
        <v>99</v>
      </c>
      <c r="N679" s="429" t="s">
        <v>285</v>
      </c>
      <c r="O679" s="425" t="s">
        <v>794</v>
      </c>
      <c r="P679" s="425" t="s">
        <v>208</v>
      </c>
      <c r="S679" s="425" t="s">
        <v>693</v>
      </c>
      <c r="T679" s="425" t="s">
        <v>694</v>
      </c>
      <c r="U679" s="425" t="s">
        <v>821</v>
      </c>
      <c r="AC679" s="425" t="s">
        <v>2</v>
      </c>
      <c r="AE679" s="668"/>
      <c r="AF679" s="668"/>
      <c r="AG679" s="668"/>
      <c r="AH679" s="668"/>
      <c r="AI679" s="668"/>
    </row>
    <row r="680" spans="4:35">
      <c r="D680" s="425" t="s">
        <v>76</v>
      </c>
      <c r="E680" s="425" t="s">
        <v>67</v>
      </c>
      <c r="F680" s="425" t="s">
        <v>261</v>
      </c>
      <c r="G680" s="425" t="s">
        <v>2590</v>
      </c>
      <c r="H680" s="425" t="s">
        <v>11</v>
      </c>
      <c r="I680" s="425" t="s">
        <v>2475</v>
      </c>
      <c r="J680" s="425" t="s">
        <v>6</v>
      </c>
      <c r="K680" s="425" t="s">
        <v>264</v>
      </c>
      <c r="L680" s="429" t="s">
        <v>284</v>
      </c>
      <c r="M680" s="427" t="s">
        <v>99</v>
      </c>
      <c r="N680" s="429" t="s">
        <v>285</v>
      </c>
      <c r="O680" s="425" t="s">
        <v>794</v>
      </c>
      <c r="P680" s="425" t="s">
        <v>208</v>
      </c>
      <c r="S680" s="425" t="s">
        <v>695</v>
      </c>
      <c r="T680" s="425" t="s">
        <v>696</v>
      </c>
      <c r="U680" s="425" t="s">
        <v>821</v>
      </c>
      <c r="AC680" s="425" t="s">
        <v>2</v>
      </c>
      <c r="AE680" s="668"/>
      <c r="AF680" s="668"/>
      <c r="AG680" s="668"/>
      <c r="AH680" s="668"/>
      <c r="AI680" s="668"/>
    </row>
    <row r="681" spans="4:35">
      <c r="D681" s="425" t="s">
        <v>76</v>
      </c>
      <c r="E681" s="425" t="s">
        <v>67</v>
      </c>
      <c r="F681" s="425" t="s">
        <v>261</v>
      </c>
      <c r="G681" s="425" t="s">
        <v>2590</v>
      </c>
      <c r="H681" s="425" t="s">
        <v>11</v>
      </c>
      <c r="I681" s="425" t="s">
        <v>2475</v>
      </c>
      <c r="J681" s="425" t="s">
        <v>6</v>
      </c>
      <c r="K681" s="425" t="s">
        <v>264</v>
      </c>
      <c r="L681" s="429" t="s">
        <v>284</v>
      </c>
      <c r="M681" s="427" t="s">
        <v>99</v>
      </c>
      <c r="N681" s="429" t="s">
        <v>285</v>
      </c>
      <c r="O681" s="425" t="s">
        <v>794</v>
      </c>
      <c r="P681" s="425" t="s">
        <v>208</v>
      </c>
      <c r="S681" s="425" t="s">
        <v>697</v>
      </c>
      <c r="T681" s="425" t="s">
        <v>696</v>
      </c>
      <c r="U681" s="425" t="s">
        <v>821</v>
      </c>
      <c r="AC681" s="425" t="s">
        <v>2</v>
      </c>
      <c r="AE681" s="668"/>
      <c r="AF681" s="668"/>
      <c r="AG681" s="668"/>
      <c r="AH681" s="668"/>
      <c r="AI681" s="668"/>
    </row>
    <row r="682" spans="4:35">
      <c r="D682" s="425" t="s">
        <v>76</v>
      </c>
      <c r="E682" s="425" t="s">
        <v>67</v>
      </c>
      <c r="F682" s="425" t="s">
        <v>261</v>
      </c>
      <c r="G682" s="425" t="s">
        <v>2590</v>
      </c>
      <c r="H682" s="425" t="s">
        <v>11</v>
      </c>
      <c r="I682" s="425" t="s">
        <v>2475</v>
      </c>
      <c r="J682" s="425" t="s">
        <v>6</v>
      </c>
      <c r="K682" s="425" t="s">
        <v>264</v>
      </c>
      <c r="L682" s="429" t="s">
        <v>284</v>
      </c>
      <c r="M682" s="427" t="s">
        <v>99</v>
      </c>
      <c r="N682" s="429" t="s">
        <v>285</v>
      </c>
      <c r="O682" s="425" t="s">
        <v>794</v>
      </c>
      <c r="P682" s="425" t="s">
        <v>208</v>
      </c>
      <c r="S682" s="425" t="s">
        <v>698</v>
      </c>
      <c r="T682" s="425" t="s">
        <v>699</v>
      </c>
      <c r="U682" s="425" t="s">
        <v>821</v>
      </c>
      <c r="AC682" s="425" t="s">
        <v>2</v>
      </c>
      <c r="AE682" s="668"/>
      <c r="AF682" s="668"/>
      <c r="AG682" s="668"/>
      <c r="AH682" s="668"/>
      <c r="AI682" s="668"/>
    </row>
    <row r="683" spans="4:35">
      <c r="D683" s="425" t="s">
        <v>76</v>
      </c>
      <c r="E683" s="425" t="s">
        <v>67</v>
      </c>
      <c r="F683" s="425" t="s">
        <v>261</v>
      </c>
      <c r="G683" s="425" t="s">
        <v>2590</v>
      </c>
      <c r="H683" s="425" t="s">
        <v>11</v>
      </c>
      <c r="I683" s="425" t="s">
        <v>2475</v>
      </c>
      <c r="J683" s="425" t="s">
        <v>6</v>
      </c>
      <c r="K683" s="425" t="s">
        <v>264</v>
      </c>
      <c r="L683" s="429" t="s">
        <v>284</v>
      </c>
      <c r="M683" s="427" t="s">
        <v>99</v>
      </c>
      <c r="N683" s="429" t="s">
        <v>285</v>
      </c>
      <c r="O683" s="425" t="s">
        <v>794</v>
      </c>
      <c r="P683" s="425" t="s">
        <v>208</v>
      </c>
      <c r="S683" s="425" t="s">
        <v>700</v>
      </c>
      <c r="T683" s="425" t="s">
        <v>694</v>
      </c>
      <c r="U683" s="425" t="s">
        <v>821</v>
      </c>
      <c r="AC683" s="425" t="s">
        <v>2</v>
      </c>
      <c r="AE683" s="668"/>
      <c r="AF683" s="668"/>
      <c r="AG683" s="668"/>
      <c r="AH683" s="668"/>
      <c r="AI683" s="668"/>
    </row>
    <row r="684" spans="4:35">
      <c r="D684" s="425" t="s">
        <v>76</v>
      </c>
      <c r="E684" s="425" t="s">
        <v>67</v>
      </c>
      <c r="F684" s="425" t="s">
        <v>261</v>
      </c>
      <c r="G684" s="425" t="s">
        <v>2590</v>
      </c>
      <c r="H684" s="425" t="s">
        <v>11</v>
      </c>
      <c r="I684" s="425" t="s">
        <v>2475</v>
      </c>
      <c r="J684" s="425" t="s">
        <v>6</v>
      </c>
      <c r="K684" s="425" t="s">
        <v>264</v>
      </c>
      <c r="L684" s="429" t="s">
        <v>284</v>
      </c>
      <c r="M684" s="427" t="s">
        <v>99</v>
      </c>
      <c r="N684" s="429" t="s">
        <v>285</v>
      </c>
      <c r="O684" s="425" t="s">
        <v>794</v>
      </c>
      <c r="P684" s="425" t="s">
        <v>208</v>
      </c>
      <c r="S684" s="425" t="s">
        <v>701</v>
      </c>
      <c r="T684" s="425" t="s">
        <v>702</v>
      </c>
      <c r="U684" s="425" t="s">
        <v>821</v>
      </c>
      <c r="AC684" s="425" t="s">
        <v>2</v>
      </c>
      <c r="AE684" s="668"/>
      <c r="AF684" s="668"/>
      <c r="AG684" s="668"/>
      <c r="AH684" s="668"/>
      <c r="AI684" s="668"/>
    </row>
    <row r="685" spans="4:35">
      <c r="D685" s="425" t="s">
        <v>76</v>
      </c>
      <c r="E685" s="425" t="s">
        <v>67</v>
      </c>
      <c r="F685" s="425" t="s">
        <v>261</v>
      </c>
      <c r="G685" s="425" t="s">
        <v>2590</v>
      </c>
      <c r="H685" s="425" t="s">
        <v>11</v>
      </c>
      <c r="I685" s="425" t="s">
        <v>2475</v>
      </c>
      <c r="J685" s="425" t="s">
        <v>6</v>
      </c>
      <c r="K685" s="425" t="s">
        <v>264</v>
      </c>
      <c r="L685" s="429" t="s">
        <v>284</v>
      </c>
      <c r="M685" s="1294" t="s">
        <v>2675</v>
      </c>
      <c r="N685" s="429" t="s">
        <v>285</v>
      </c>
      <c r="O685" s="426" t="s">
        <v>2675</v>
      </c>
      <c r="P685" s="425" t="s">
        <v>208</v>
      </c>
      <c r="S685" s="425" t="s">
        <v>703</v>
      </c>
      <c r="T685" s="425" t="s">
        <v>704</v>
      </c>
      <c r="U685" s="425" t="s">
        <v>821</v>
      </c>
      <c r="AC685" s="425" t="s">
        <v>2</v>
      </c>
      <c r="AE685" s="668"/>
      <c r="AF685" s="668"/>
      <c r="AG685" s="668"/>
      <c r="AH685" s="668"/>
      <c r="AI685" s="668"/>
    </row>
    <row r="686" spans="4:35">
      <c r="D686" s="425" t="s">
        <v>76</v>
      </c>
      <c r="E686" s="425" t="s">
        <v>67</v>
      </c>
      <c r="F686" s="425" t="s">
        <v>261</v>
      </c>
      <c r="G686" s="425" t="s">
        <v>2590</v>
      </c>
      <c r="H686" s="425" t="s">
        <v>11</v>
      </c>
      <c r="I686" s="425" t="s">
        <v>2475</v>
      </c>
      <c r="J686" s="425" t="s">
        <v>6</v>
      </c>
      <c r="K686" s="425" t="s">
        <v>264</v>
      </c>
      <c r="L686" s="429" t="s">
        <v>284</v>
      </c>
      <c r="M686" s="427" t="s">
        <v>99</v>
      </c>
      <c r="N686" s="429" t="s">
        <v>285</v>
      </c>
      <c r="O686" s="425" t="s">
        <v>794</v>
      </c>
      <c r="P686" s="425" t="s">
        <v>208</v>
      </c>
      <c r="S686" s="425" t="s">
        <v>705</v>
      </c>
      <c r="T686" s="425" t="s">
        <v>706</v>
      </c>
      <c r="U686" s="425" t="s">
        <v>821</v>
      </c>
      <c r="AC686" s="425" t="s">
        <v>2</v>
      </c>
      <c r="AE686" s="668"/>
      <c r="AF686" s="668"/>
      <c r="AG686" s="668"/>
      <c r="AH686" s="668"/>
      <c r="AI686" s="668"/>
    </row>
    <row r="687" spans="4:35">
      <c r="D687" s="425" t="s">
        <v>76</v>
      </c>
      <c r="E687" s="425" t="s">
        <v>67</v>
      </c>
      <c r="F687" s="425" t="s">
        <v>261</v>
      </c>
      <c r="G687" s="425" t="s">
        <v>2590</v>
      </c>
      <c r="H687" s="425" t="s">
        <v>11</v>
      </c>
      <c r="I687" s="425" t="s">
        <v>2475</v>
      </c>
      <c r="J687" s="425" t="s">
        <v>6</v>
      </c>
      <c r="K687" s="425" t="s">
        <v>264</v>
      </c>
      <c r="L687" s="429" t="s">
        <v>284</v>
      </c>
      <c r="M687" s="1294" t="s">
        <v>2675</v>
      </c>
      <c r="N687" s="429" t="s">
        <v>285</v>
      </c>
      <c r="O687" s="426" t="s">
        <v>2675</v>
      </c>
      <c r="P687" s="425" t="s">
        <v>208</v>
      </c>
      <c r="S687" s="425" t="s">
        <v>707</v>
      </c>
      <c r="T687" s="425" t="s">
        <v>708</v>
      </c>
      <c r="U687" s="425" t="s">
        <v>821</v>
      </c>
      <c r="AC687" s="425" t="s">
        <v>2</v>
      </c>
      <c r="AE687" s="668"/>
      <c r="AF687" s="668"/>
      <c r="AG687" s="668"/>
      <c r="AH687" s="668"/>
      <c r="AI687" s="668"/>
    </row>
    <row r="688" spans="4:35">
      <c r="D688" s="425" t="s">
        <v>76</v>
      </c>
      <c r="E688" s="425" t="s">
        <v>67</v>
      </c>
      <c r="F688" s="425" t="s">
        <v>261</v>
      </c>
      <c r="G688" s="425" t="s">
        <v>2590</v>
      </c>
      <c r="H688" s="425" t="s">
        <v>11</v>
      </c>
      <c r="I688" s="425" t="s">
        <v>2475</v>
      </c>
      <c r="J688" s="425" t="s">
        <v>6</v>
      </c>
      <c r="K688" s="425" t="s">
        <v>264</v>
      </c>
      <c r="L688" s="429" t="s">
        <v>284</v>
      </c>
      <c r="M688" s="427" t="s">
        <v>99</v>
      </c>
      <c r="N688" s="429" t="s">
        <v>286</v>
      </c>
      <c r="O688" s="425" t="s">
        <v>794</v>
      </c>
      <c r="P688" s="425" t="s">
        <v>208</v>
      </c>
      <c r="S688" s="425" t="s">
        <v>709</v>
      </c>
      <c r="T688" s="425" t="s">
        <v>710</v>
      </c>
      <c r="U688" s="425" t="s">
        <v>822</v>
      </c>
      <c r="AC688" s="425" t="s">
        <v>2</v>
      </c>
      <c r="AE688" s="668"/>
      <c r="AF688" s="668"/>
      <c r="AG688" s="668"/>
      <c r="AH688" s="668"/>
      <c r="AI688" s="668"/>
    </row>
    <row r="689" spans="4:35">
      <c r="D689" s="425" t="s">
        <v>76</v>
      </c>
      <c r="E689" s="425" t="s">
        <v>67</v>
      </c>
      <c r="F689" s="425" t="s">
        <v>261</v>
      </c>
      <c r="G689" s="425" t="s">
        <v>2590</v>
      </c>
      <c r="H689" s="425" t="s">
        <v>11</v>
      </c>
      <c r="I689" s="425" t="s">
        <v>2475</v>
      </c>
      <c r="J689" s="425" t="s">
        <v>6</v>
      </c>
      <c r="K689" s="425" t="s">
        <v>264</v>
      </c>
      <c r="L689" s="429" t="s">
        <v>284</v>
      </c>
      <c r="M689" s="427" t="s">
        <v>99</v>
      </c>
      <c r="N689" s="429" t="s">
        <v>286</v>
      </c>
      <c r="O689" s="425" t="s">
        <v>794</v>
      </c>
      <c r="P689" s="425" t="s">
        <v>208</v>
      </c>
      <c r="S689" s="425" t="s">
        <v>711</v>
      </c>
      <c r="T689" s="425" t="s">
        <v>710</v>
      </c>
      <c r="U689" s="425" t="s">
        <v>822</v>
      </c>
      <c r="AC689" s="425" t="s">
        <v>2</v>
      </c>
      <c r="AE689" s="668"/>
      <c r="AF689" s="668"/>
      <c r="AG689" s="668"/>
      <c r="AH689" s="668"/>
      <c r="AI689" s="668"/>
    </row>
    <row r="690" spans="4:35">
      <c r="D690" s="425" t="s">
        <v>76</v>
      </c>
      <c r="E690" s="425" t="s">
        <v>67</v>
      </c>
      <c r="F690" s="425" t="s">
        <v>261</v>
      </c>
      <c r="G690" s="425" t="s">
        <v>2590</v>
      </c>
      <c r="H690" s="425" t="s">
        <v>11</v>
      </c>
      <c r="I690" s="425" t="s">
        <v>2475</v>
      </c>
      <c r="J690" s="425" t="s">
        <v>6</v>
      </c>
      <c r="K690" s="425" t="s">
        <v>264</v>
      </c>
      <c r="L690" s="429" t="s">
        <v>284</v>
      </c>
      <c r="M690" s="427" t="s">
        <v>99</v>
      </c>
      <c r="N690" s="429" t="s">
        <v>286</v>
      </c>
      <c r="O690" s="425" t="s">
        <v>794</v>
      </c>
      <c r="P690" s="425" t="s">
        <v>208</v>
      </c>
      <c r="S690" s="425" t="s">
        <v>712</v>
      </c>
      <c r="T690" s="425" t="s">
        <v>713</v>
      </c>
      <c r="U690" s="425" t="s">
        <v>822</v>
      </c>
      <c r="AC690" s="425" t="s">
        <v>2</v>
      </c>
      <c r="AE690" s="668"/>
      <c r="AF690" s="668"/>
      <c r="AG690" s="668"/>
      <c r="AH690" s="668"/>
      <c r="AI690" s="668"/>
    </row>
    <row r="691" spans="4:35">
      <c r="D691" s="425" t="s">
        <v>76</v>
      </c>
      <c r="E691" s="425" t="s">
        <v>67</v>
      </c>
      <c r="F691" s="425" t="s">
        <v>261</v>
      </c>
      <c r="G691" s="425" t="s">
        <v>2590</v>
      </c>
      <c r="H691" s="425" t="s">
        <v>11</v>
      </c>
      <c r="I691" s="425" t="s">
        <v>2475</v>
      </c>
      <c r="J691" s="425" t="s">
        <v>6</v>
      </c>
      <c r="K691" s="425" t="s">
        <v>264</v>
      </c>
      <c r="L691" s="429" t="s">
        <v>284</v>
      </c>
      <c r="M691" s="427" t="s">
        <v>99</v>
      </c>
      <c r="N691" s="429" t="s">
        <v>286</v>
      </c>
      <c r="O691" s="425" t="s">
        <v>794</v>
      </c>
      <c r="P691" s="425" t="s">
        <v>208</v>
      </c>
      <c r="S691" s="425" t="s">
        <v>714</v>
      </c>
      <c r="T691" s="425" t="s">
        <v>715</v>
      </c>
      <c r="U691" s="425" t="s">
        <v>822</v>
      </c>
      <c r="AC691" s="425" t="s">
        <v>2</v>
      </c>
      <c r="AE691" s="668"/>
      <c r="AF691" s="668"/>
      <c r="AG691" s="668"/>
      <c r="AH691" s="668"/>
      <c r="AI691" s="668"/>
    </row>
    <row r="692" spans="4:35">
      <c r="D692" s="425" t="s">
        <v>76</v>
      </c>
      <c r="E692" s="425" t="s">
        <v>67</v>
      </c>
      <c r="F692" s="425" t="s">
        <v>261</v>
      </c>
      <c r="G692" s="425" t="s">
        <v>2590</v>
      </c>
      <c r="H692" s="425" t="s">
        <v>11</v>
      </c>
      <c r="I692" s="425" t="s">
        <v>2475</v>
      </c>
      <c r="J692" s="425" t="s">
        <v>6</v>
      </c>
      <c r="K692" s="425" t="s">
        <v>264</v>
      </c>
      <c r="L692" s="429" t="s">
        <v>284</v>
      </c>
      <c r="M692" s="427" t="s">
        <v>99</v>
      </c>
      <c r="N692" s="429" t="s">
        <v>286</v>
      </c>
      <c r="O692" s="425" t="s">
        <v>794</v>
      </c>
      <c r="P692" s="425" t="s">
        <v>208</v>
      </c>
      <c r="S692" s="425" t="s">
        <v>716</v>
      </c>
      <c r="T692" s="425" t="s">
        <v>717</v>
      </c>
      <c r="U692" s="425" t="s">
        <v>823</v>
      </c>
      <c r="AC692" s="425" t="s">
        <v>2</v>
      </c>
      <c r="AE692" s="668"/>
      <c r="AF692" s="668"/>
      <c r="AG692" s="668"/>
      <c r="AH692" s="668"/>
      <c r="AI692" s="668"/>
    </row>
    <row r="693" spans="4:35">
      <c r="D693" s="425" t="s">
        <v>76</v>
      </c>
      <c r="E693" s="425" t="s">
        <v>67</v>
      </c>
      <c r="F693" s="425" t="s">
        <v>261</v>
      </c>
      <c r="G693" s="425" t="s">
        <v>2590</v>
      </c>
      <c r="H693" s="425" t="s">
        <v>11</v>
      </c>
      <c r="I693" s="425" t="s">
        <v>2475</v>
      </c>
      <c r="J693" s="425" t="s">
        <v>6</v>
      </c>
      <c r="K693" s="425" t="s">
        <v>264</v>
      </c>
      <c r="L693" s="429" t="s">
        <v>284</v>
      </c>
      <c r="M693" s="427" t="s">
        <v>99</v>
      </c>
      <c r="N693" s="429" t="s">
        <v>286</v>
      </c>
      <c r="O693" s="425" t="s">
        <v>794</v>
      </c>
      <c r="P693" s="425" t="s">
        <v>208</v>
      </c>
      <c r="S693" s="425" t="s">
        <v>718</v>
      </c>
      <c r="T693" s="425" t="s">
        <v>719</v>
      </c>
      <c r="U693" s="425" t="s">
        <v>823</v>
      </c>
      <c r="AC693" s="425" t="s">
        <v>2</v>
      </c>
      <c r="AE693" s="668"/>
      <c r="AF693" s="668"/>
      <c r="AG693" s="668"/>
      <c r="AH693" s="668"/>
      <c r="AI693" s="668"/>
    </row>
    <row r="694" spans="4:35">
      <c r="D694" s="425" t="s">
        <v>76</v>
      </c>
      <c r="E694" s="425" t="s">
        <v>67</v>
      </c>
      <c r="F694" s="425" t="s">
        <v>261</v>
      </c>
      <c r="G694" s="425" t="s">
        <v>2590</v>
      </c>
      <c r="H694" s="425" t="s">
        <v>11</v>
      </c>
      <c r="I694" s="425" t="s">
        <v>2475</v>
      </c>
      <c r="J694" s="425" t="s">
        <v>6</v>
      </c>
      <c r="K694" s="425" t="s">
        <v>264</v>
      </c>
      <c r="L694" s="429" t="s">
        <v>284</v>
      </c>
      <c r="M694" s="427" t="s">
        <v>99</v>
      </c>
      <c r="N694" s="429" t="s">
        <v>286</v>
      </c>
      <c r="O694" s="425" t="s">
        <v>794</v>
      </c>
      <c r="P694" s="425" t="s">
        <v>208</v>
      </c>
      <c r="S694" s="425" t="s">
        <v>720</v>
      </c>
      <c r="T694" s="425" t="s">
        <v>721</v>
      </c>
      <c r="U694" s="425" t="s">
        <v>823</v>
      </c>
      <c r="AC694" s="425" t="s">
        <v>2</v>
      </c>
      <c r="AE694" s="668"/>
      <c r="AF694" s="668"/>
      <c r="AG694" s="668"/>
      <c r="AH694" s="668"/>
      <c r="AI694" s="668"/>
    </row>
    <row r="695" spans="4:35">
      <c r="D695" s="425" t="s">
        <v>76</v>
      </c>
      <c r="E695" s="425" t="s">
        <v>67</v>
      </c>
      <c r="F695" s="425" t="s">
        <v>261</v>
      </c>
      <c r="G695" s="425" t="s">
        <v>2590</v>
      </c>
      <c r="H695" s="425" t="s">
        <v>11</v>
      </c>
      <c r="I695" s="425" t="s">
        <v>2475</v>
      </c>
      <c r="J695" s="425" t="s">
        <v>6</v>
      </c>
      <c r="K695" s="425" t="s">
        <v>264</v>
      </c>
      <c r="L695" s="429" t="s">
        <v>284</v>
      </c>
      <c r="M695" s="427" t="s">
        <v>99</v>
      </c>
      <c r="N695" s="429" t="s">
        <v>286</v>
      </c>
      <c r="O695" s="425" t="s">
        <v>794</v>
      </c>
      <c r="P695" s="425" t="s">
        <v>208</v>
      </c>
      <c r="S695" s="425" t="s">
        <v>722</v>
      </c>
      <c r="T695" s="425" t="s">
        <v>717</v>
      </c>
      <c r="U695" s="425" t="s">
        <v>823</v>
      </c>
      <c r="AC695" s="425" t="s">
        <v>2</v>
      </c>
      <c r="AE695" s="668"/>
      <c r="AF695" s="668"/>
      <c r="AG695" s="668"/>
      <c r="AH695" s="668"/>
      <c r="AI695" s="668"/>
    </row>
    <row r="696" spans="4:35">
      <c r="D696" s="425" t="s">
        <v>76</v>
      </c>
      <c r="E696" s="425" t="s">
        <v>67</v>
      </c>
      <c r="F696" s="425" t="s">
        <v>261</v>
      </c>
      <c r="G696" s="425" t="s">
        <v>2590</v>
      </c>
      <c r="H696" s="425" t="s">
        <v>11</v>
      </c>
      <c r="I696" s="425" t="s">
        <v>2475</v>
      </c>
      <c r="J696" s="425" t="s">
        <v>6</v>
      </c>
      <c r="K696" s="425" t="s">
        <v>264</v>
      </c>
      <c r="L696" s="429" t="s">
        <v>284</v>
      </c>
      <c r="M696" s="427" t="s">
        <v>99</v>
      </c>
      <c r="N696" s="429" t="s">
        <v>286</v>
      </c>
      <c r="O696" s="425" t="s">
        <v>794</v>
      </c>
      <c r="P696" s="425" t="s">
        <v>208</v>
      </c>
      <c r="S696" s="425" t="s">
        <v>723</v>
      </c>
      <c r="T696" s="425" t="s">
        <v>724</v>
      </c>
      <c r="U696" s="425" t="s">
        <v>823</v>
      </c>
      <c r="AC696" s="425" t="s">
        <v>2</v>
      </c>
      <c r="AE696" s="668"/>
      <c r="AF696" s="668"/>
      <c r="AG696" s="668"/>
      <c r="AH696" s="668"/>
      <c r="AI696" s="668"/>
    </row>
    <row r="697" spans="4:35">
      <c r="D697" s="425" t="s">
        <v>76</v>
      </c>
      <c r="E697" s="425" t="s">
        <v>67</v>
      </c>
      <c r="F697" s="425" t="s">
        <v>261</v>
      </c>
      <c r="G697" s="425" t="s">
        <v>2590</v>
      </c>
      <c r="H697" s="425" t="s">
        <v>11</v>
      </c>
      <c r="I697" s="425" t="s">
        <v>2475</v>
      </c>
      <c r="J697" s="425" t="s">
        <v>6</v>
      </c>
      <c r="K697" s="425" t="s">
        <v>264</v>
      </c>
      <c r="L697" s="429" t="s">
        <v>284</v>
      </c>
      <c r="M697" s="427" t="s">
        <v>99</v>
      </c>
      <c r="N697" s="429" t="s">
        <v>287</v>
      </c>
      <c r="O697" s="425" t="s">
        <v>794</v>
      </c>
      <c r="P697" s="425" t="s">
        <v>208</v>
      </c>
      <c r="S697" s="425" t="s">
        <v>725</v>
      </c>
      <c r="T697" s="425" t="s">
        <v>726</v>
      </c>
      <c r="U697" s="425" t="s">
        <v>824</v>
      </c>
      <c r="AC697" s="425" t="s">
        <v>2</v>
      </c>
      <c r="AE697" s="668"/>
      <c r="AF697" s="668"/>
      <c r="AG697" s="668"/>
      <c r="AH697" s="668"/>
      <c r="AI697" s="668"/>
    </row>
    <row r="698" spans="4:35">
      <c r="D698" s="425" t="s">
        <v>76</v>
      </c>
      <c r="E698" s="425" t="s">
        <v>67</v>
      </c>
      <c r="F698" s="425" t="s">
        <v>261</v>
      </c>
      <c r="G698" s="425" t="s">
        <v>2590</v>
      </c>
      <c r="H698" s="425" t="s">
        <v>11</v>
      </c>
      <c r="I698" s="425" t="s">
        <v>2475</v>
      </c>
      <c r="J698" s="425" t="s">
        <v>6</v>
      </c>
      <c r="K698" s="425" t="s">
        <v>264</v>
      </c>
      <c r="L698" s="429" t="s">
        <v>284</v>
      </c>
      <c r="M698" s="427" t="s">
        <v>99</v>
      </c>
      <c r="N698" s="429" t="s">
        <v>287</v>
      </c>
      <c r="O698" s="425" t="s">
        <v>794</v>
      </c>
      <c r="P698" s="425" t="s">
        <v>208</v>
      </c>
      <c r="S698" s="425" t="s">
        <v>727</v>
      </c>
      <c r="T698" s="425" t="s">
        <v>728</v>
      </c>
      <c r="U698" s="425" t="s">
        <v>824</v>
      </c>
      <c r="AC698" s="425" t="s">
        <v>2</v>
      </c>
      <c r="AE698" s="668"/>
      <c r="AF698" s="668"/>
      <c r="AG698" s="668"/>
      <c r="AH698" s="668"/>
      <c r="AI698" s="668"/>
    </row>
    <row r="699" spans="4:35">
      <c r="D699" s="425" t="s">
        <v>76</v>
      </c>
      <c r="E699" s="425" t="s">
        <v>67</v>
      </c>
      <c r="F699" s="425" t="s">
        <v>261</v>
      </c>
      <c r="G699" s="425" t="s">
        <v>2590</v>
      </c>
      <c r="H699" s="425" t="s">
        <v>11</v>
      </c>
      <c r="I699" s="425" t="s">
        <v>2475</v>
      </c>
      <c r="J699" s="425" t="s">
        <v>6</v>
      </c>
      <c r="K699" s="425" t="s">
        <v>264</v>
      </c>
      <c r="L699" s="429" t="s">
        <v>284</v>
      </c>
      <c r="M699" s="427" t="s">
        <v>99</v>
      </c>
      <c r="N699" s="429" t="s">
        <v>287</v>
      </c>
      <c r="O699" s="425" t="s">
        <v>794</v>
      </c>
      <c r="P699" s="425" t="s">
        <v>208</v>
      </c>
      <c r="S699" s="425" t="s">
        <v>729</v>
      </c>
      <c r="T699" s="425" t="s">
        <v>730</v>
      </c>
      <c r="U699" s="425" t="s">
        <v>824</v>
      </c>
      <c r="AC699" s="425" t="s">
        <v>2</v>
      </c>
      <c r="AE699" s="668"/>
      <c r="AF699" s="668"/>
      <c r="AG699" s="668"/>
      <c r="AH699" s="668"/>
      <c r="AI699" s="668"/>
    </row>
    <row r="700" spans="4:35">
      <c r="D700" s="425" t="s">
        <v>76</v>
      </c>
      <c r="E700" s="425" t="s">
        <v>67</v>
      </c>
      <c r="F700" s="425" t="s">
        <v>261</v>
      </c>
      <c r="G700" s="425" t="s">
        <v>2590</v>
      </c>
      <c r="H700" s="425" t="s">
        <v>11</v>
      </c>
      <c r="I700" s="425" t="s">
        <v>2475</v>
      </c>
      <c r="J700" s="425" t="s">
        <v>6</v>
      </c>
      <c r="K700" s="425" t="s">
        <v>264</v>
      </c>
      <c r="L700" s="429" t="s">
        <v>284</v>
      </c>
      <c r="M700" s="427" t="s">
        <v>99</v>
      </c>
      <c r="N700" s="429" t="s">
        <v>287</v>
      </c>
      <c r="O700" s="425" t="s">
        <v>794</v>
      </c>
      <c r="P700" s="425" t="s">
        <v>208</v>
      </c>
      <c r="S700" s="425" t="s">
        <v>731</v>
      </c>
      <c r="T700" s="425" t="s">
        <v>732</v>
      </c>
      <c r="U700" s="425" t="s">
        <v>824</v>
      </c>
      <c r="AC700" s="425" t="s">
        <v>2</v>
      </c>
      <c r="AE700" s="668"/>
      <c r="AF700" s="668"/>
      <c r="AG700" s="668"/>
      <c r="AH700" s="668"/>
      <c r="AI700" s="668"/>
    </row>
    <row r="701" spans="4:35">
      <c r="D701" s="425" t="s">
        <v>76</v>
      </c>
      <c r="E701" s="425" t="s">
        <v>67</v>
      </c>
      <c r="F701" s="425" t="s">
        <v>261</v>
      </c>
      <c r="G701" s="425" t="s">
        <v>2590</v>
      </c>
      <c r="H701" s="425" t="s">
        <v>11</v>
      </c>
      <c r="I701" s="425" t="s">
        <v>2475</v>
      </c>
      <c r="J701" s="425" t="s">
        <v>6</v>
      </c>
      <c r="K701" s="425" t="s">
        <v>264</v>
      </c>
      <c r="L701" s="429" t="s">
        <v>284</v>
      </c>
      <c r="M701" s="427" t="s">
        <v>99</v>
      </c>
      <c r="N701" s="429" t="s">
        <v>287</v>
      </c>
      <c r="O701" s="425" t="s">
        <v>794</v>
      </c>
      <c r="P701" s="425" t="s">
        <v>208</v>
      </c>
      <c r="S701" s="425" t="s">
        <v>733</v>
      </c>
      <c r="T701" s="425" t="s">
        <v>726</v>
      </c>
      <c r="U701" s="425" t="s">
        <v>825</v>
      </c>
      <c r="AC701" s="425" t="s">
        <v>2</v>
      </c>
      <c r="AE701" s="668"/>
      <c r="AF701" s="668"/>
      <c r="AG701" s="668"/>
      <c r="AH701" s="668"/>
      <c r="AI701" s="668"/>
    </row>
    <row r="702" spans="4:35">
      <c r="D702" s="425" t="s">
        <v>76</v>
      </c>
      <c r="E702" s="425" t="s">
        <v>67</v>
      </c>
      <c r="F702" s="425" t="s">
        <v>261</v>
      </c>
      <c r="G702" s="425" t="s">
        <v>2590</v>
      </c>
      <c r="H702" s="425" t="s">
        <v>11</v>
      </c>
      <c r="I702" s="425" t="s">
        <v>2475</v>
      </c>
      <c r="J702" s="425" t="s">
        <v>6</v>
      </c>
      <c r="K702" s="425" t="s">
        <v>264</v>
      </c>
      <c r="L702" s="429" t="s">
        <v>284</v>
      </c>
      <c r="M702" s="1294" t="s">
        <v>2675</v>
      </c>
      <c r="N702" s="429" t="s">
        <v>287</v>
      </c>
      <c r="O702" s="426" t="s">
        <v>2675</v>
      </c>
      <c r="P702" s="425" t="s">
        <v>208</v>
      </c>
      <c r="S702" s="425" t="s">
        <v>734</v>
      </c>
      <c r="T702" s="425" t="s">
        <v>728</v>
      </c>
      <c r="U702" s="425" t="s">
        <v>825</v>
      </c>
      <c r="AC702" s="425" t="s">
        <v>2</v>
      </c>
      <c r="AE702" s="668"/>
      <c r="AF702" s="668"/>
      <c r="AG702" s="668"/>
      <c r="AH702" s="668"/>
      <c r="AI702" s="668"/>
    </row>
    <row r="703" spans="4:35">
      <c r="D703" s="425" t="s">
        <v>76</v>
      </c>
      <c r="E703" s="425" t="s">
        <v>67</v>
      </c>
      <c r="F703" s="425" t="s">
        <v>261</v>
      </c>
      <c r="G703" s="425" t="s">
        <v>2590</v>
      </c>
      <c r="H703" s="425" t="s">
        <v>11</v>
      </c>
      <c r="I703" s="425" t="s">
        <v>2475</v>
      </c>
      <c r="J703" s="425" t="s">
        <v>6</v>
      </c>
      <c r="K703" s="425" t="s">
        <v>264</v>
      </c>
      <c r="L703" s="429" t="s">
        <v>284</v>
      </c>
      <c r="M703" s="427" t="s">
        <v>99</v>
      </c>
      <c r="N703" s="429" t="s">
        <v>287</v>
      </c>
      <c r="O703" s="425" t="s">
        <v>794</v>
      </c>
      <c r="P703" s="425" t="s">
        <v>208</v>
      </c>
      <c r="S703" s="425" t="s">
        <v>735</v>
      </c>
      <c r="T703" s="425" t="s">
        <v>730</v>
      </c>
      <c r="U703" s="425" t="s">
        <v>825</v>
      </c>
      <c r="AC703" s="425" t="s">
        <v>2</v>
      </c>
      <c r="AE703" s="668"/>
      <c r="AF703" s="668"/>
      <c r="AG703" s="668"/>
      <c r="AH703" s="668"/>
      <c r="AI703" s="668"/>
    </row>
    <row r="704" spans="4:35">
      <c r="D704" s="425" t="s">
        <v>76</v>
      </c>
      <c r="E704" s="425" t="s">
        <v>67</v>
      </c>
      <c r="F704" s="425" t="s">
        <v>261</v>
      </c>
      <c r="G704" s="425" t="s">
        <v>2590</v>
      </c>
      <c r="H704" s="425" t="s">
        <v>11</v>
      </c>
      <c r="I704" s="425" t="s">
        <v>2475</v>
      </c>
      <c r="J704" s="425" t="s">
        <v>6</v>
      </c>
      <c r="K704" s="425" t="s">
        <v>264</v>
      </c>
      <c r="L704" s="429" t="s">
        <v>284</v>
      </c>
      <c r="M704" s="427" t="s">
        <v>99</v>
      </c>
      <c r="N704" s="429" t="s">
        <v>287</v>
      </c>
      <c r="O704" s="425" t="s">
        <v>794</v>
      </c>
      <c r="P704" s="425" t="s">
        <v>208</v>
      </c>
      <c r="S704" s="425" t="s">
        <v>736</v>
      </c>
      <c r="T704" s="425" t="s">
        <v>737</v>
      </c>
      <c r="U704" s="425" t="s">
        <v>825</v>
      </c>
      <c r="AC704" s="425" t="s">
        <v>2</v>
      </c>
      <c r="AE704" s="668"/>
      <c r="AF704" s="668"/>
      <c r="AG704" s="668"/>
      <c r="AH704" s="668"/>
      <c r="AI704" s="668"/>
    </row>
    <row r="705" spans="4:35">
      <c r="D705" s="425" t="s">
        <v>76</v>
      </c>
      <c r="E705" s="425" t="s">
        <v>67</v>
      </c>
      <c r="F705" s="425" t="s">
        <v>261</v>
      </c>
      <c r="G705" s="425" t="s">
        <v>2590</v>
      </c>
      <c r="H705" s="425" t="s">
        <v>11</v>
      </c>
      <c r="I705" s="425" t="s">
        <v>2475</v>
      </c>
      <c r="J705" s="425" t="s">
        <v>6</v>
      </c>
      <c r="K705" s="425" t="s">
        <v>264</v>
      </c>
      <c r="L705" s="428"/>
      <c r="M705" s="428"/>
      <c r="N705" s="428"/>
      <c r="O705" s="428"/>
      <c r="P705" s="425" t="s">
        <v>208</v>
      </c>
      <c r="S705" s="428"/>
      <c r="T705" s="428"/>
      <c r="U705" s="428"/>
      <c r="AC705" s="425" t="s">
        <v>2</v>
      </c>
      <c r="AE705" s="668"/>
      <c r="AF705" s="668"/>
      <c r="AG705" s="668"/>
      <c r="AH705" s="668"/>
      <c r="AI705" s="668"/>
    </row>
    <row r="706" spans="4:35">
      <c r="D706" s="425" t="s">
        <v>76</v>
      </c>
      <c r="E706" s="425" t="s">
        <v>67</v>
      </c>
      <c r="F706" s="425" t="s">
        <v>261</v>
      </c>
      <c r="G706" s="425" t="s">
        <v>2590</v>
      </c>
      <c r="H706" s="425" t="s">
        <v>11</v>
      </c>
      <c r="I706" s="425" t="s">
        <v>2475</v>
      </c>
      <c r="J706" s="425" t="s">
        <v>6</v>
      </c>
      <c r="K706" s="425" t="s">
        <v>264</v>
      </c>
      <c r="L706" s="428"/>
      <c r="M706" s="428"/>
      <c r="N706" s="428"/>
      <c r="O706" s="428"/>
      <c r="P706" s="425" t="s">
        <v>208</v>
      </c>
      <c r="S706" s="428"/>
      <c r="T706" s="428"/>
      <c r="U706" s="428"/>
      <c r="AC706" s="425" t="s">
        <v>2</v>
      </c>
      <c r="AE706" s="668"/>
      <c r="AF706" s="668"/>
      <c r="AG706" s="668"/>
      <c r="AH706" s="668"/>
      <c r="AI706" s="668"/>
    </row>
    <row r="707" spans="4:35">
      <c r="D707" s="425" t="s">
        <v>76</v>
      </c>
      <c r="E707" s="425" t="s">
        <v>67</v>
      </c>
      <c r="F707" s="425" t="s">
        <v>261</v>
      </c>
      <c r="G707" s="425" t="s">
        <v>2590</v>
      </c>
      <c r="H707" s="425" t="s">
        <v>11</v>
      </c>
      <c r="I707" s="425" t="s">
        <v>2475</v>
      </c>
      <c r="J707" s="425" t="s">
        <v>6</v>
      </c>
      <c r="K707" s="425" t="s">
        <v>264</v>
      </c>
      <c r="L707" s="428"/>
      <c r="M707" s="428"/>
      <c r="N707" s="428"/>
      <c r="O707" s="428"/>
      <c r="P707" s="425" t="s">
        <v>208</v>
      </c>
      <c r="S707" s="428"/>
      <c r="T707" s="428"/>
      <c r="U707" s="428"/>
      <c r="AC707" s="425" t="s">
        <v>2</v>
      </c>
      <c r="AE707" s="668"/>
      <c r="AF707" s="668"/>
      <c r="AG707" s="668"/>
      <c r="AH707" s="668"/>
      <c r="AI707" s="668"/>
    </row>
    <row r="708" spans="4:35">
      <c r="D708" s="425" t="s">
        <v>76</v>
      </c>
      <c r="E708" s="425" t="s">
        <v>67</v>
      </c>
      <c r="F708" s="425" t="s">
        <v>261</v>
      </c>
      <c r="G708" s="425" t="s">
        <v>2590</v>
      </c>
      <c r="H708" s="425" t="s">
        <v>11</v>
      </c>
      <c r="I708" s="425" t="s">
        <v>2475</v>
      </c>
      <c r="J708" s="425" t="s">
        <v>6</v>
      </c>
      <c r="K708" s="425" t="s">
        <v>264</v>
      </c>
      <c r="L708" s="428"/>
      <c r="M708" s="428"/>
      <c r="N708" s="428"/>
      <c r="O708" s="428"/>
      <c r="P708" s="425" t="s">
        <v>208</v>
      </c>
      <c r="S708" s="428"/>
      <c r="T708" s="428"/>
      <c r="U708" s="428"/>
      <c r="AC708" s="425" t="s">
        <v>2</v>
      </c>
      <c r="AE708" s="668"/>
      <c r="AF708" s="668"/>
      <c r="AG708" s="668"/>
      <c r="AH708" s="668"/>
      <c r="AI708" s="668"/>
    </row>
    <row r="709" spans="4:35">
      <c r="D709" s="425" t="s">
        <v>76</v>
      </c>
      <c r="E709" s="425" t="s">
        <v>67</v>
      </c>
      <c r="F709" s="425" t="s">
        <v>261</v>
      </c>
      <c r="G709" s="425" t="s">
        <v>2590</v>
      </c>
      <c r="H709" s="425" t="s">
        <v>11</v>
      </c>
      <c r="I709" s="425" t="s">
        <v>2475</v>
      </c>
      <c r="J709" s="425" t="s">
        <v>6</v>
      </c>
      <c r="K709" s="425" t="s">
        <v>264</v>
      </c>
      <c r="L709" s="428"/>
      <c r="M709" s="428"/>
      <c r="N709" s="428"/>
      <c r="O709" s="428"/>
      <c r="P709" s="425" t="s">
        <v>208</v>
      </c>
      <c r="S709" s="428"/>
      <c r="T709" s="428"/>
      <c r="U709" s="428"/>
      <c r="AC709" s="425" t="s">
        <v>2</v>
      </c>
      <c r="AE709" s="668"/>
      <c r="AF709" s="668"/>
      <c r="AG709" s="668"/>
      <c r="AH709" s="668"/>
      <c r="AI709" s="668"/>
    </row>
    <row r="710" spans="4:35">
      <c r="D710" s="425" t="s">
        <v>76</v>
      </c>
      <c r="E710" s="425" t="s">
        <v>67</v>
      </c>
      <c r="F710" s="425" t="s">
        <v>261</v>
      </c>
      <c r="G710" s="425" t="s">
        <v>2590</v>
      </c>
      <c r="H710" s="425" t="s">
        <v>11</v>
      </c>
      <c r="I710" s="425" t="s">
        <v>2475</v>
      </c>
      <c r="J710" s="425" t="s">
        <v>6</v>
      </c>
      <c r="K710" s="425" t="s">
        <v>264</v>
      </c>
      <c r="L710" s="428"/>
      <c r="M710" s="428"/>
      <c r="N710" s="428"/>
      <c r="O710" s="428"/>
      <c r="P710" s="425" t="s">
        <v>208</v>
      </c>
      <c r="R710" s="431"/>
      <c r="S710" s="428"/>
      <c r="T710" s="428"/>
      <c r="U710" s="428"/>
      <c r="V710" s="431"/>
      <c r="AC710" s="425" t="s">
        <v>2</v>
      </c>
      <c r="AE710" s="668"/>
      <c r="AF710" s="668"/>
      <c r="AG710" s="668"/>
      <c r="AH710" s="668"/>
      <c r="AI710" s="668"/>
    </row>
    <row r="711" spans="4:35">
      <c r="D711" s="425" t="s">
        <v>76</v>
      </c>
      <c r="E711" s="425" t="s">
        <v>67</v>
      </c>
      <c r="F711" s="425" t="s">
        <v>261</v>
      </c>
      <c r="G711" s="425" t="s">
        <v>2590</v>
      </c>
      <c r="H711" s="425" t="s">
        <v>11</v>
      </c>
      <c r="I711" s="425" t="s">
        <v>2475</v>
      </c>
      <c r="J711" s="425" t="s">
        <v>6</v>
      </c>
      <c r="K711" s="425" t="s">
        <v>264</v>
      </c>
      <c r="L711" s="428"/>
      <c r="M711" s="428"/>
      <c r="N711" s="428"/>
      <c r="O711" s="428"/>
      <c r="P711" s="425" t="s">
        <v>208</v>
      </c>
      <c r="R711" s="431"/>
      <c r="S711" s="428"/>
      <c r="T711" s="428"/>
      <c r="U711" s="428"/>
      <c r="V711" s="431"/>
      <c r="AC711" s="425" t="s">
        <v>2</v>
      </c>
      <c r="AE711" s="668"/>
      <c r="AF711" s="668"/>
      <c r="AG711" s="668"/>
      <c r="AH711" s="668"/>
      <c r="AI711" s="668"/>
    </row>
    <row r="712" spans="4:35">
      <c r="D712" s="425" t="s">
        <v>76</v>
      </c>
      <c r="E712" s="425" t="s">
        <v>67</v>
      </c>
      <c r="F712" s="425" t="s">
        <v>261</v>
      </c>
      <c r="G712" s="425" t="s">
        <v>2590</v>
      </c>
      <c r="H712" s="425" t="s">
        <v>11</v>
      </c>
      <c r="I712" s="425" t="s">
        <v>2475</v>
      </c>
      <c r="J712" s="425" t="s">
        <v>6</v>
      </c>
      <c r="K712" s="425" t="s">
        <v>264</v>
      </c>
      <c r="L712" s="428"/>
      <c r="M712" s="428"/>
      <c r="N712" s="428"/>
      <c r="O712" s="428"/>
      <c r="P712" s="425" t="s">
        <v>208</v>
      </c>
      <c r="R712" s="431"/>
      <c r="S712" s="428"/>
      <c r="T712" s="428"/>
      <c r="U712" s="428"/>
      <c r="V712" s="431"/>
      <c r="AC712" s="425" t="s">
        <v>2</v>
      </c>
      <c r="AE712" s="668"/>
      <c r="AF712" s="668"/>
      <c r="AG712" s="668"/>
      <c r="AH712" s="668"/>
      <c r="AI712" s="668"/>
    </row>
    <row r="713" spans="4:35">
      <c r="D713" s="425" t="s">
        <v>76</v>
      </c>
      <c r="E713" s="425" t="s">
        <v>67</v>
      </c>
      <c r="F713" s="425" t="s">
        <v>261</v>
      </c>
      <c r="G713" s="425" t="s">
        <v>2590</v>
      </c>
      <c r="H713" s="425" t="s">
        <v>11</v>
      </c>
      <c r="I713" s="425" t="s">
        <v>2475</v>
      </c>
      <c r="J713" s="425" t="s">
        <v>6</v>
      </c>
      <c r="K713" s="425" t="s">
        <v>264</v>
      </c>
      <c r="L713" s="428"/>
      <c r="M713" s="428"/>
      <c r="N713" s="428"/>
      <c r="O713" s="428"/>
      <c r="P713" s="425" t="s">
        <v>208</v>
      </c>
      <c r="R713" s="431"/>
      <c r="S713" s="428"/>
      <c r="T713" s="428"/>
      <c r="U713" s="428"/>
      <c r="V713" s="431"/>
      <c r="AC713" s="425" t="s">
        <v>2</v>
      </c>
      <c r="AE713" s="668"/>
      <c r="AF713" s="668"/>
      <c r="AG713" s="668"/>
      <c r="AH713" s="668"/>
      <c r="AI713" s="668"/>
    </row>
    <row r="714" spans="4:35">
      <c r="D714" s="425" t="s">
        <v>76</v>
      </c>
      <c r="E714" s="425" t="s">
        <v>67</v>
      </c>
      <c r="F714" s="425" t="s">
        <v>261</v>
      </c>
      <c r="G714" s="425" t="s">
        <v>2590</v>
      </c>
      <c r="H714" s="425" t="s">
        <v>11</v>
      </c>
      <c r="I714" s="425" t="s">
        <v>2475</v>
      </c>
      <c r="J714" s="425" t="s">
        <v>6</v>
      </c>
      <c r="K714" s="425" t="s">
        <v>264</v>
      </c>
      <c r="L714" s="428"/>
      <c r="M714" s="428"/>
      <c r="N714" s="428"/>
      <c r="O714" s="428"/>
      <c r="P714" s="425" t="s">
        <v>208</v>
      </c>
      <c r="R714" s="431"/>
      <c r="S714" s="428"/>
      <c r="T714" s="428"/>
      <c r="U714" s="428"/>
      <c r="V714" s="431"/>
      <c r="AC714" s="425" t="s">
        <v>2</v>
      </c>
      <c r="AE714" s="668"/>
      <c r="AF714" s="668"/>
      <c r="AG714" s="668"/>
      <c r="AH714" s="668"/>
      <c r="AI714" s="668"/>
    </row>
    <row r="715" spans="4:35">
      <c r="D715" s="425" t="s">
        <v>76</v>
      </c>
      <c r="E715" s="425" t="s">
        <v>67</v>
      </c>
      <c r="F715" s="425" t="s">
        <v>261</v>
      </c>
      <c r="G715" s="425" t="s">
        <v>2590</v>
      </c>
      <c r="H715" s="425" t="s">
        <v>11</v>
      </c>
      <c r="I715" s="425" t="s">
        <v>2475</v>
      </c>
      <c r="J715" s="425" t="s">
        <v>6</v>
      </c>
      <c r="K715" s="425" t="s">
        <v>264</v>
      </c>
      <c r="L715" s="428"/>
      <c r="M715" s="428"/>
      <c r="N715" s="428"/>
      <c r="O715" s="428"/>
      <c r="P715" s="425" t="s">
        <v>208</v>
      </c>
      <c r="R715" s="431"/>
      <c r="S715" s="428"/>
      <c r="T715" s="428"/>
      <c r="U715" s="428"/>
      <c r="V715" s="431"/>
      <c r="AC715" s="425" t="s">
        <v>2</v>
      </c>
      <c r="AE715" s="668"/>
      <c r="AF715" s="668"/>
      <c r="AG715" s="668"/>
      <c r="AH715" s="668"/>
      <c r="AI715" s="668"/>
    </row>
    <row r="716" spans="4:35">
      <c r="D716" s="425" t="s">
        <v>76</v>
      </c>
      <c r="E716" s="425" t="s">
        <v>67</v>
      </c>
      <c r="F716" s="425" t="s">
        <v>261</v>
      </c>
      <c r="G716" s="425" t="s">
        <v>2590</v>
      </c>
      <c r="H716" s="425" t="s">
        <v>11</v>
      </c>
      <c r="I716" s="425" t="s">
        <v>2475</v>
      </c>
      <c r="J716" s="425" t="s">
        <v>6</v>
      </c>
      <c r="K716" s="425" t="s">
        <v>264</v>
      </c>
      <c r="L716" s="428"/>
      <c r="M716" s="428"/>
      <c r="N716" s="428"/>
      <c r="O716" s="428"/>
      <c r="P716" s="425" t="s">
        <v>208</v>
      </c>
      <c r="R716" s="431"/>
      <c r="S716" s="428"/>
      <c r="T716" s="428"/>
      <c r="U716" s="428"/>
      <c r="V716" s="431"/>
      <c r="AC716" s="425" t="s">
        <v>2</v>
      </c>
      <c r="AE716" s="668"/>
      <c r="AF716" s="668"/>
      <c r="AG716" s="668"/>
      <c r="AH716" s="668"/>
      <c r="AI716" s="668"/>
    </row>
    <row r="717" spans="4:35">
      <c r="D717" s="425" t="s">
        <v>76</v>
      </c>
      <c r="E717" s="425" t="s">
        <v>67</v>
      </c>
      <c r="F717" s="425" t="s">
        <v>261</v>
      </c>
      <c r="G717" s="425" t="s">
        <v>2590</v>
      </c>
      <c r="H717" s="425" t="s">
        <v>11</v>
      </c>
      <c r="I717" s="425" t="s">
        <v>2475</v>
      </c>
      <c r="J717" s="425" t="s">
        <v>6</v>
      </c>
      <c r="K717" s="425" t="s">
        <v>264</v>
      </c>
      <c r="L717" s="428"/>
      <c r="M717" s="428"/>
      <c r="N717" s="428"/>
      <c r="O717" s="428"/>
      <c r="P717" s="425" t="s">
        <v>208</v>
      </c>
      <c r="R717" s="431"/>
      <c r="S717" s="428"/>
      <c r="T717" s="428"/>
      <c r="U717" s="428"/>
      <c r="V717" s="431"/>
      <c r="AC717" s="425" t="s">
        <v>2</v>
      </c>
      <c r="AE717" s="668"/>
      <c r="AF717" s="668"/>
      <c r="AG717" s="668"/>
      <c r="AH717" s="668"/>
      <c r="AI717" s="668"/>
    </row>
    <row r="718" spans="4:35" s="65" customFormat="1">
      <c r="D718" s="425" t="s">
        <v>76</v>
      </c>
      <c r="E718" s="425" t="s">
        <v>67</v>
      </c>
      <c r="F718" s="425" t="s">
        <v>261</v>
      </c>
      <c r="G718" s="425" t="s">
        <v>2590</v>
      </c>
      <c r="H718" s="425" t="s">
        <v>11</v>
      </c>
      <c r="I718" s="425" t="s">
        <v>2475</v>
      </c>
      <c r="J718" s="425" t="s">
        <v>6</v>
      </c>
      <c r="K718" s="425" t="s">
        <v>264</v>
      </c>
      <c r="L718" s="428"/>
      <c r="M718" s="428"/>
      <c r="N718" s="428"/>
      <c r="O718" s="428"/>
      <c r="P718" s="425" t="s">
        <v>208</v>
      </c>
      <c r="Q718" s="425"/>
      <c r="R718" s="431"/>
      <c r="S718" s="428"/>
      <c r="T718" s="428"/>
      <c r="U718" s="428"/>
      <c r="V718" s="431"/>
      <c r="W718" s="425"/>
      <c r="X718" s="425"/>
      <c r="Y718" s="425"/>
      <c r="Z718" s="425"/>
      <c r="AA718" s="425"/>
      <c r="AB718" s="425"/>
      <c r="AC718" s="425" t="s">
        <v>2</v>
      </c>
      <c r="AD718" s="425"/>
      <c r="AE718" s="668"/>
      <c r="AF718" s="668"/>
      <c r="AG718" s="668"/>
      <c r="AH718" s="668"/>
      <c r="AI718" s="668"/>
    </row>
    <row r="719" spans="4:35">
      <c r="U719" s="65"/>
      <c r="V719" s="65"/>
      <c r="W719" s="65"/>
      <c r="X719" s="65"/>
      <c r="Y719" s="65"/>
    </row>
    <row r="721" spans="1:1" s="68" customFormat="1" ht="18">
      <c r="A72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5" id="{C0DE09AF-59FD-49D4-A7F6-F709C8CBEB6C}">
            <xm:f>'1.5 Universal Data'!$C$8&lt;$AE$7</xm:f>
            <x14:dxf>
              <fill>
                <patternFill patternType="lightUp">
                  <bgColor theme="0"/>
                </patternFill>
              </fill>
            </x14:dxf>
          </x14:cfRule>
          <xm:sqref>AE13:AE328</xm:sqref>
        </x14:conditionalFormatting>
        <x14:conditionalFormatting xmlns:xm="http://schemas.microsoft.com/office/excel/2006/main">
          <x14:cfRule type="expression" priority="14" id="{A974E0C6-B324-4ACC-9359-32D7F490FDEE}">
            <xm:f>'1.5 Universal Data'!$C$8&lt;$AF$7</xm:f>
            <x14:dxf>
              <fill>
                <patternFill patternType="lightUp">
                  <bgColor theme="0"/>
                </patternFill>
              </fill>
            </x14:dxf>
          </x14:cfRule>
          <xm:sqref>AF13:AF328</xm:sqref>
        </x14:conditionalFormatting>
        <x14:conditionalFormatting xmlns:xm="http://schemas.microsoft.com/office/excel/2006/main">
          <x14:cfRule type="expression" priority="13" id="{27DC155D-F73D-4633-9086-5630780CD2E8}">
            <xm:f>'1.5 Universal Data'!$C$8&lt;$AG$7</xm:f>
            <x14:dxf>
              <fill>
                <patternFill patternType="lightUp">
                  <bgColor theme="0"/>
                </patternFill>
              </fill>
            </x14:dxf>
          </x14:cfRule>
          <xm:sqref>AG13:AG328</xm:sqref>
        </x14:conditionalFormatting>
        <x14:conditionalFormatting xmlns:xm="http://schemas.microsoft.com/office/excel/2006/main">
          <x14:cfRule type="expression" priority="12" id="{30FC72BE-4D52-497B-825A-B975E3FFBD09}">
            <xm:f>'1.5 Universal Data'!$C$8&lt;$AH$7</xm:f>
            <x14:dxf>
              <fill>
                <patternFill patternType="lightUp">
                  <bgColor theme="0"/>
                </patternFill>
              </fill>
            </x14:dxf>
          </x14:cfRule>
          <xm:sqref>AH13:AH328</xm:sqref>
        </x14:conditionalFormatting>
        <x14:conditionalFormatting xmlns:xm="http://schemas.microsoft.com/office/excel/2006/main">
          <x14:cfRule type="expression" priority="11" id="{F894FDB4-7766-4EA6-9192-ED44F5286459}">
            <xm:f>'1.5 Universal Data'!$C$8&lt;$AI$7</xm:f>
            <x14:dxf>
              <fill>
                <patternFill patternType="lightUp">
                  <bgColor theme="0"/>
                </patternFill>
              </fill>
            </x14:dxf>
          </x14:cfRule>
          <xm:sqref>AI13:AI328</xm:sqref>
        </x14:conditionalFormatting>
        <x14:conditionalFormatting xmlns:xm="http://schemas.microsoft.com/office/excel/2006/main">
          <x14:cfRule type="expression" priority="10" id="{A0A0B388-815E-468A-A4A1-9034E6846464}">
            <xm:f>'1.5 Universal Data'!$C$8&lt;$AE$7</xm:f>
            <x14:dxf>
              <fill>
                <patternFill patternType="lightUp">
                  <bgColor theme="0"/>
                </patternFill>
              </fill>
            </x14:dxf>
          </x14:cfRule>
          <xm:sqref>AE332:AE647</xm:sqref>
        </x14:conditionalFormatting>
        <x14:conditionalFormatting xmlns:xm="http://schemas.microsoft.com/office/excel/2006/main">
          <x14:cfRule type="expression" priority="9" id="{E97C4DB4-F114-4CC2-8633-A55351E864CA}">
            <xm:f>'1.5 Universal Data'!$C$8&lt;$AF$7</xm:f>
            <x14:dxf>
              <fill>
                <patternFill patternType="lightUp">
                  <bgColor theme="0"/>
                </patternFill>
              </fill>
            </x14:dxf>
          </x14:cfRule>
          <xm:sqref>AF332:AF647</xm:sqref>
        </x14:conditionalFormatting>
        <x14:conditionalFormatting xmlns:xm="http://schemas.microsoft.com/office/excel/2006/main">
          <x14:cfRule type="expression" priority="8" id="{404A61D7-3E81-47EB-9F6F-CC9E1F9796D9}">
            <xm:f>'1.5 Universal Data'!$C$8&lt;$AG$7</xm:f>
            <x14:dxf>
              <fill>
                <patternFill patternType="lightUp">
                  <bgColor theme="0"/>
                </patternFill>
              </fill>
            </x14:dxf>
          </x14:cfRule>
          <xm:sqref>AG332:AG647</xm:sqref>
        </x14:conditionalFormatting>
        <x14:conditionalFormatting xmlns:xm="http://schemas.microsoft.com/office/excel/2006/main">
          <x14:cfRule type="expression" priority="7" id="{7C8DA21B-18DC-46F6-87C4-8D100A776F7E}">
            <xm:f>'1.5 Universal Data'!$C$8&lt;$AH$7</xm:f>
            <x14:dxf>
              <fill>
                <patternFill patternType="lightUp">
                  <bgColor theme="0"/>
                </patternFill>
              </fill>
            </x14:dxf>
          </x14:cfRule>
          <xm:sqref>AH332:AH647</xm:sqref>
        </x14:conditionalFormatting>
        <x14:conditionalFormatting xmlns:xm="http://schemas.microsoft.com/office/excel/2006/main">
          <x14:cfRule type="expression" priority="6" id="{9165966C-0BF3-4736-9A51-90E2573B9F00}">
            <xm:f>'1.5 Universal Data'!$C$8&lt;$AI$7</xm:f>
            <x14:dxf>
              <fill>
                <patternFill patternType="lightUp">
                  <bgColor theme="0"/>
                </patternFill>
              </fill>
            </x14:dxf>
          </x14:cfRule>
          <xm:sqref>AI332:AI647</xm:sqref>
        </x14:conditionalFormatting>
        <x14:conditionalFormatting xmlns:xm="http://schemas.microsoft.com/office/excel/2006/main">
          <x14:cfRule type="expression" priority="5" id="{0D02ACC4-F596-44D0-A773-C9E24E86295B}">
            <xm:f>'1.5 Universal Data'!$C$8&lt;$AE$7</xm:f>
            <x14:dxf>
              <fill>
                <patternFill patternType="lightUp">
                  <bgColor theme="0"/>
                </patternFill>
              </fill>
            </x14:dxf>
          </x14:cfRule>
          <xm:sqref>AE653:AE718</xm:sqref>
        </x14:conditionalFormatting>
        <x14:conditionalFormatting xmlns:xm="http://schemas.microsoft.com/office/excel/2006/main">
          <x14:cfRule type="expression" priority="4" id="{93824EC0-EE09-4ED6-B08F-72EB90A17478}">
            <xm:f>'1.5 Universal Data'!$C$8&lt;$AF$7</xm:f>
            <x14:dxf>
              <fill>
                <patternFill patternType="lightUp">
                  <bgColor theme="0"/>
                </patternFill>
              </fill>
            </x14:dxf>
          </x14:cfRule>
          <xm:sqref>AF653:AF718</xm:sqref>
        </x14:conditionalFormatting>
        <x14:conditionalFormatting xmlns:xm="http://schemas.microsoft.com/office/excel/2006/main">
          <x14:cfRule type="expression" priority="3" id="{AC0C93B3-F8A1-444D-BB09-884B72E4215F}">
            <xm:f>'1.5 Universal Data'!$C$8&lt;$AG$7</xm:f>
            <x14:dxf>
              <fill>
                <patternFill patternType="lightUp">
                  <bgColor theme="0"/>
                </patternFill>
              </fill>
            </x14:dxf>
          </x14:cfRule>
          <xm:sqref>AG653:AG718</xm:sqref>
        </x14:conditionalFormatting>
        <x14:conditionalFormatting xmlns:xm="http://schemas.microsoft.com/office/excel/2006/main">
          <x14:cfRule type="expression" priority="2" id="{3666DB75-E8E7-48A5-B1E6-5935770F36E7}">
            <xm:f>'1.5 Universal Data'!$C$8&lt;$AH$7</xm:f>
            <x14:dxf>
              <fill>
                <patternFill patternType="lightUp">
                  <bgColor theme="0"/>
                </patternFill>
              </fill>
            </x14:dxf>
          </x14:cfRule>
          <xm:sqref>AH653:AH718</xm:sqref>
        </x14:conditionalFormatting>
        <x14:conditionalFormatting xmlns:xm="http://schemas.microsoft.com/office/excel/2006/main">
          <x14:cfRule type="expression" priority="1" id="{92FD54B1-F102-4C0F-95AA-45B278A6CAB1}">
            <xm:f>'1.5 Universal Data'!$C$8&lt;$AI$7</xm:f>
            <x14:dxf>
              <fill>
                <patternFill patternType="lightUp">
                  <bgColor theme="0"/>
                </patternFill>
              </fill>
            </x14:dxf>
          </x14:cfRule>
          <xm:sqref>AI653:AI718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0C78436-3460-4CCF-8EE6-A0CA96F34762}">
          <x14:formula1>
            <xm:f>'1.3 Lists'!$T$11:$T$18</xm:f>
          </x14:formula1>
          <xm:sqref>L315:L328 L634:L647 L705:L718</xm:sqref>
        </x14:dataValidation>
        <x14:dataValidation type="list" allowBlank="1" showInputMessage="1" showErrorMessage="1" xr:uid="{31BE0555-9A24-4140-B40A-8E490ECD58DF}">
          <x14:formula1>
            <xm:f>'1.3 Lists'!$U$11:$U$30</xm:f>
          </x14:formula1>
          <xm:sqref>M315:N328 M634:N647 M705:N718</xm:sqref>
        </x14:dataValidation>
        <x14:dataValidation type="list" allowBlank="1" showInputMessage="1" showErrorMessage="1" xr:uid="{8E4EF6B6-E703-47AB-AC64-85B02C3F12F5}">
          <x14:formula1>
            <xm:f>'1.3 Lists'!$S$12:$S$58</xm:f>
          </x14:formula1>
          <xm:sqref>U315:U328 U634:U647 U705:U718</xm:sqref>
        </x14:dataValidation>
        <x14:dataValidation type="list" allowBlank="1" showInputMessage="1" showErrorMessage="1" xr:uid="{AB5A301C-0493-4094-A16A-906EECF10537}">
          <x14:formula1>
            <xm:f>'1.3 Lists'!$Q$13:$Q$14</xm:f>
          </x14:formula1>
          <xm:sqref>O315:O328 O634:O647</xm:sqref>
        </x14:dataValidation>
        <x14:dataValidation type="list" allowBlank="1" showInputMessage="1" showErrorMessage="1" xr:uid="{E57E01C2-5F9A-4734-A814-DF3859C316C2}">
          <x14:formula1>
            <xm:f>'1.3 Lists'!$Q$12:$Q$14</xm:f>
          </x14:formula1>
          <xm:sqref>O705:O718</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I530"/>
  <sheetViews>
    <sheetView zoomScale="80" zoomScaleNormal="80" workbookViewId="0">
      <pane ySplit="8" topLeftCell="A9" activePane="bottomLeft" state="frozen"/>
      <selection activeCell="J37" sqref="J37"/>
      <selection pane="bottomLeft"/>
    </sheetView>
  </sheetViews>
  <sheetFormatPr defaultRowHeight="14.4"/>
  <cols>
    <col min="1" max="3" width="1.77734375" customWidth="1"/>
    <col min="4" max="4" width="8.21875" bestFit="1" customWidth="1"/>
    <col min="5" max="5" width="5" bestFit="1" customWidth="1"/>
    <col min="6" max="7" width="5" style="425" customWidth="1"/>
    <col min="8" max="8" width="11.21875" style="425" bestFit="1" customWidth="1"/>
    <col min="9" max="9" width="18.21875" bestFit="1" customWidth="1"/>
    <col min="10" max="10" width="9.44140625" bestFit="1" customWidth="1"/>
    <col min="11" max="11" width="19.44140625" customWidth="1"/>
    <col min="12" max="16" width="1.77734375" customWidth="1"/>
    <col min="17" max="17" width="14.21875" bestFit="1" customWidth="1"/>
    <col min="18" max="18" width="29" customWidth="1"/>
    <col min="19" max="19" width="24.44140625" bestFit="1" customWidth="1"/>
    <col min="20" max="20" width="29.44140625" customWidth="1"/>
    <col min="21" max="21" width="17.77734375" bestFit="1" customWidth="1"/>
    <col min="22" max="22" width="17.77734375" customWidth="1"/>
    <col min="23" max="23" width="33.21875" bestFit="1" customWidth="1"/>
    <col min="24" max="24" width="23.77734375" customWidth="1"/>
    <col min="25" max="28" width="1.77734375" customWidth="1"/>
    <col min="29" max="29" width="5" bestFit="1" customWidth="1"/>
    <col min="30" max="35"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830</v>
      </c>
    </row>
    <row r="6" spans="1:35">
      <c r="AD6" s="82" t="s">
        <v>2988</v>
      </c>
      <c r="AE6" s="1534" t="s">
        <v>107</v>
      </c>
      <c r="AF6" s="1535"/>
      <c r="AG6" s="1535"/>
      <c r="AH6" s="1535"/>
      <c r="AI6" s="1536"/>
    </row>
    <row r="7" spans="1:35" s="65" customFormat="1">
      <c r="D7" s="81" t="s">
        <v>106</v>
      </c>
      <c r="E7" s="81" t="s">
        <v>67</v>
      </c>
      <c r="F7" s="81" t="s">
        <v>2507</v>
      </c>
      <c r="G7" s="81" t="s">
        <v>1237</v>
      </c>
      <c r="H7" s="81" t="s">
        <v>2508</v>
      </c>
      <c r="I7" s="81" t="s">
        <v>105</v>
      </c>
      <c r="J7" s="81" t="s">
        <v>104</v>
      </c>
      <c r="K7" s="81" t="s">
        <v>103</v>
      </c>
      <c r="L7" s="81"/>
      <c r="M7" s="81"/>
      <c r="N7" s="81"/>
      <c r="O7" s="81"/>
      <c r="P7" s="81"/>
      <c r="Q7" s="81" t="s">
        <v>97</v>
      </c>
      <c r="R7" s="81" t="s">
        <v>70</v>
      </c>
      <c r="S7" s="81" t="s">
        <v>2449</v>
      </c>
      <c r="T7" s="81" t="s">
        <v>1014</v>
      </c>
      <c r="U7" s="81" t="s">
        <v>2450</v>
      </c>
      <c r="V7" s="65" t="s">
        <v>796</v>
      </c>
      <c r="W7" s="65" t="s">
        <v>3163</v>
      </c>
      <c r="X7" s="65" t="s">
        <v>3165</v>
      </c>
      <c r="Y7" s="81"/>
      <c r="Z7" s="81"/>
      <c r="AA7" s="81"/>
      <c r="AB7" s="81"/>
      <c r="AC7" s="65" t="s">
        <v>4</v>
      </c>
      <c r="AD7" s="79" t="s">
        <v>83</v>
      </c>
      <c r="AE7" s="78">
        <v>2022</v>
      </c>
      <c r="AF7" s="77">
        <v>2023</v>
      </c>
      <c r="AG7" s="77">
        <v>2024</v>
      </c>
      <c r="AH7" s="77">
        <v>2025</v>
      </c>
      <c r="AI7" s="76">
        <v>2026</v>
      </c>
    </row>
    <row r="8" spans="1:35">
      <c r="S8" s="65"/>
      <c r="T8" s="65"/>
      <c r="U8" s="65"/>
      <c r="V8" s="65"/>
      <c r="W8" s="65"/>
      <c r="X8" s="65"/>
      <c r="Y8" s="65"/>
    </row>
    <row r="9" spans="1:35" s="1" customFormat="1" ht="17.399999999999999">
      <c r="B9" s="2" t="s">
        <v>82</v>
      </c>
    </row>
    <row r="11" spans="1:35" s="1" customFormat="1" ht="13.8">
      <c r="A11" s="64"/>
      <c r="B11" s="72" t="s">
        <v>264</v>
      </c>
    </row>
    <row r="13" spans="1:35">
      <c r="D13" t="s">
        <v>76</v>
      </c>
      <c r="E13" t="s">
        <v>67</v>
      </c>
      <c r="F13" s="425" t="s">
        <v>1753</v>
      </c>
      <c r="G13" s="425" t="s">
        <v>2590</v>
      </c>
      <c r="H13" s="425" t="s">
        <v>11</v>
      </c>
      <c r="I13" t="s">
        <v>2475</v>
      </c>
      <c r="J13" t="s">
        <v>6</v>
      </c>
      <c r="K13" t="s">
        <v>264</v>
      </c>
      <c r="L13" s="95"/>
      <c r="M13" s="95"/>
      <c r="Q13" s="97"/>
      <c r="R13" s="668"/>
      <c r="S13" s="75"/>
      <c r="T13" s="75"/>
      <c r="U13" s="75"/>
      <c r="AD13" s="75"/>
      <c r="AE13" s="668"/>
      <c r="AF13" s="668"/>
      <c r="AG13" s="668"/>
      <c r="AH13" s="668"/>
      <c r="AI13" s="668"/>
    </row>
    <row r="14" spans="1:35">
      <c r="D14" t="s">
        <v>76</v>
      </c>
      <c r="E14" t="s">
        <v>67</v>
      </c>
      <c r="F14" s="425" t="s">
        <v>1753</v>
      </c>
      <c r="G14" s="425" t="s">
        <v>2590</v>
      </c>
      <c r="H14" s="425" t="s">
        <v>11</v>
      </c>
      <c r="I14" s="425" t="s">
        <v>2475</v>
      </c>
      <c r="J14" t="s">
        <v>6</v>
      </c>
      <c r="K14" t="s">
        <v>264</v>
      </c>
      <c r="L14" s="95"/>
      <c r="M14" s="95"/>
      <c r="Q14" s="97"/>
      <c r="R14" s="97"/>
      <c r="S14" s="75"/>
      <c r="T14" s="75"/>
      <c r="U14" s="75"/>
      <c r="AC14" t="s">
        <v>2</v>
      </c>
      <c r="AD14" s="75"/>
      <c r="AE14" s="668"/>
      <c r="AF14" s="668"/>
      <c r="AG14" s="668"/>
      <c r="AH14" s="668"/>
      <c r="AI14" s="668"/>
    </row>
    <row r="15" spans="1:35">
      <c r="D15" t="s">
        <v>76</v>
      </c>
      <c r="E15" t="s">
        <v>67</v>
      </c>
      <c r="F15" s="425" t="s">
        <v>1753</v>
      </c>
      <c r="G15" s="425" t="s">
        <v>2590</v>
      </c>
      <c r="H15" s="425" t="s">
        <v>11</v>
      </c>
      <c r="I15" s="425" t="s">
        <v>2475</v>
      </c>
      <c r="J15" t="s">
        <v>6</v>
      </c>
      <c r="K15" t="s">
        <v>264</v>
      </c>
      <c r="L15" s="95"/>
      <c r="M15" s="95"/>
      <c r="Q15" s="75"/>
      <c r="R15" s="75"/>
      <c r="S15" s="75"/>
      <c r="T15" s="75"/>
      <c r="U15" s="75"/>
      <c r="AC15" t="s">
        <v>2</v>
      </c>
      <c r="AD15" s="75"/>
      <c r="AE15" s="668"/>
      <c r="AF15" s="668"/>
      <c r="AG15" s="668"/>
      <c r="AH15" s="668"/>
      <c r="AI15" s="668"/>
    </row>
    <row r="16" spans="1:35">
      <c r="D16" t="s">
        <v>76</v>
      </c>
      <c r="E16" t="s">
        <v>67</v>
      </c>
      <c r="F16" s="425" t="s">
        <v>1753</v>
      </c>
      <c r="G16" s="425" t="s">
        <v>2590</v>
      </c>
      <c r="H16" s="425" t="s">
        <v>11</v>
      </c>
      <c r="I16" s="425" t="s">
        <v>2475</v>
      </c>
      <c r="J16" t="s">
        <v>6</v>
      </c>
      <c r="K16" t="s">
        <v>264</v>
      </c>
      <c r="L16" s="95"/>
      <c r="M16" s="95"/>
      <c r="Q16" s="75"/>
      <c r="R16" s="75"/>
      <c r="S16" s="75"/>
      <c r="T16" s="75"/>
      <c r="U16" s="75"/>
      <c r="AC16" t="s">
        <v>2</v>
      </c>
      <c r="AD16" s="75"/>
      <c r="AE16" s="668"/>
      <c r="AF16" s="668"/>
      <c r="AG16" s="668"/>
      <c r="AH16" s="668"/>
      <c r="AI16" s="668"/>
    </row>
    <row r="17" spans="4:35" s="425" customFormat="1">
      <c r="D17" s="425" t="s">
        <v>76</v>
      </c>
      <c r="E17" s="425" t="s">
        <v>67</v>
      </c>
      <c r="F17" s="425" t="s">
        <v>1753</v>
      </c>
      <c r="G17" s="425" t="s">
        <v>2590</v>
      </c>
      <c r="H17" s="425" t="s">
        <v>11</v>
      </c>
      <c r="I17" s="425" t="s">
        <v>2475</v>
      </c>
      <c r="J17" s="425" t="s">
        <v>6</v>
      </c>
      <c r="K17" s="425" t="s">
        <v>264</v>
      </c>
      <c r="L17" s="95"/>
      <c r="M17" s="95"/>
      <c r="Q17" s="75"/>
      <c r="R17" s="75"/>
      <c r="S17" s="75"/>
      <c r="T17" s="75"/>
      <c r="U17" s="75"/>
      <c r="AC17" s="425" t="s">
        <v>2</v>
      </c>
      <c r="AD17" s="75"/>
      <c r="AE17" s="668"/>
      <c r="AF17" s="668"/>
      <c r="AG17" s="668"/>
      <c r="AH17" s="668"/>
      <c r="AI17" s="668"/>
    </row>
    <row r="18" spans="4:35" s="425" customFormat="1">
      <c r="D18" s="425" t="s">
        <v>76</v>
      </c>
      <c r="E18" s="425" t="s">
        <v>67</v>
      </c>
      <c r="F18" s="425" t="s">
        <v>1753</v>
      </c>
      <c r="G18" s="425" t="s">
        <v>2590</v>
      </c>
      <c r="H18" s="425" t="s">
        <v>11</v>
      </c>
      <c r="I18" s="425" t="s">
        <v>2475</v>
      </c>
      <c r="J18" s="425" t="s">
        <v>6</v>
      </c>
      <c r="K18" s="425" t="s">
        <v>264</v>
      </c>
      <c r="L18" s="95"/>
      <c r="M18" s="95"/>
      <c r="Q18" s="75"/>
      <c r="R18" s="75"/>
      <c r="S18" s="75"/>
      <c r="T18" s="75"/>
      <c r="U18" s="75"/>
      <c r="AC18" s="425" t="s">
        <v>2</v>
      </c>
      <c r="AD18" s="75"/>
      <c r="AE18" s="668"/>
      <c r="AF18" s="668"/>
      <c r="AG18" s="668"/>
      <c r="AH18" s="668"/>
      <c r="AI18" s="668"/>
    </row>
    <row r="19" spans="4:35" s="425" customFormat="1">
      <c r="D19" s="425" t="s">
        <v>76</v>
      </c>
      <c r="E19" s="425" t="s">
        <v>67</v>
      </c>
      <c r="F19" s="425" t="s">
        <v>1753</v>
      </c>
      <c r="G19" s="425" t="s">
        <v>2590</v>
      </c>
      <c r="H19" s="425" t="s">
        <v>11</v>
      </c>
      <c r="I19" s="425" t="s">
        <v>2475</v>
      </c>
      <c r="J19" s="425" t="s">
        <v>6</v>
      </c>
      <c r="K19" s="425" t="s">
        <v>264</v>
      </c>
      <c r="L19" s="95"/>
      <c r="M19" s="95"/>
      <c r="Q19" s="75"/>
      <c r="R19" s="75"/>
      <c r="S19" s="75"/>
      <c r="T19" s="75"/>
      <c r="U19" s="75"/>
      <c r="AC19" s="425" t="s">
        <v>2</v>
      </c>
      <c r="AD19" s="75"/>
      <c r="AE19" s="668"/>
      <c r="AF19" s="668"/>
      <c r="AG19" s="668"/>
      <c r="AH19" s="668"/>
      <c r="AI19" s="668"/>
    </row>
    <row r="20" spans="4:35" s="425" customFormat="1">
      <c r="D20" s="425" t="s">
        <v>76</v>
      </c>
      <c r="E20" s="425" t="s">
        <v>67</v>
      </c>
      <c r="F20" s="425" t="s">
        <v>1753</v>
      </c>
      <c r="G20" s="425" t="s">
        <v>2590</v>
      </c>
      <c r="H20" s="425" t="s">
        <v>11</v>
      </c>
      <c r="I20" s="425" t="s">
        <v>2475</v>
      </c>
      <c r="J20" s="425" t="s">
        <v>6</v>
      </c>
      <c r="K20" s="425" t="s">
        <v>264</v>
      </c>
      <c r="L20" s="95"/>
      <c r="M20" s="95"/>
      <c r="Q20" s="75"/>
      <c r="R20" s="75"/>
      <c r="S20" s="75"/>
      <c r="T20" s="75"/>
      <c r="U20" s="75"/>
      <c r="AC20" s="425" t="s">
        <v>2</v>
      </c>
      <c r="AD20" s="75"/>
      <c r="AE20" s="668"/>
      <c r="AF20" s="668"/>
      <c r="AG20" s="668"/>
      <c r="AH20" s="668"/>
      <c r="AI20" s="668"/>
    </row>
    <row r="21" spans="4:35" s="425" customFormat="1">
      <c r="D21" s="425" t="s">
        <v>76</v>
      </c>
      <c r="E21" s="425" t="s">
        <v>67</v>
      </c>
      <c r="F21" s="425" t="s">
        <v>1753</v>
      </c>
      <c r="G21" s="425" t="s">
        <v>2590</v>
      </c>
      <c r="H21" s="425" t="s">
        <v>11</v>
      </c>
      <c r="I21" s="425" t="s">
        <v>2475</v>
      </c>
      <c r="J21" s="425" t="s">
        <v>6</v>
      </c>
      <c r="K21" s="425" t="s">
        <v>264</v>
      </c>
      <c r="L21" s="95"/>
      <c r="M21" s="95"/>
      <c r="Q21" s="75"/>
      <c r="R21" s="75"/>
      <c r="S21" s="75"/>
      <c r="T21" s="75"/>
      <c r="U21" s="75"/>
      <c r="AC21" s="425" t="s">
        <v>2</v>
      </c>
      <c r="AD21" s="75"/>
      <c r="AE21" s="668"/>
      <c r="AF21" s="668"/>
      <c r="AG21" s="668"/>
      <c r="AH21" s="668"/>
      <c r="AI21" s="668"/>
    </row>
    <row r="22" spans="4:35" s="425" customFormat="1">
      <c r="D22" s="425" t="s">
        <v>76</v>
      </c>
      <c r="E22" s="425" t="s">
        <v>67</v>
      </c>
      <c r="F22" s="425" t="s">
        <v>1753</v>
      </c>
      <c r="G22" s="425" t="s">
        <v>2590</v>
      </c>
      <c r="H22" s="425" t="s">
        <v>11</v>
      </c>
      <c r="I22" s="425" t="s">
        <v>2475</v>
      </c>
      <c r="J22" s="425" t="s">
        <v>6</v>
      </c>
      <c r="K22" s="425" t="s">
        <v>264</v>
      </c>
      <c r="L22" s="95"/>
      <c r="M22" s="95"/>
      <c r="Q22" s="75"/>
      <c r="R22" s="75"/>
      <c r="S22" s="75"/>
      <c r="T22" s="75"/>
      <c r="U22" s="75"/>
      <c r="AC22" s="425" t="s">
        <v>2</v>
      </c>
      <c r="AD22" s="75"/>
      <c r="AE22" s="668"/>
      <c r="AF22" s="668"/>
      <c r="AG22" s="668"/>
      <c r="AH22" s="668"/>
      <c r="AI22" s="668"/>
    </row>
    <row r="23" spans="4:35" s="425" customFormat="1">
      <c r="D23" s="425" t="s">
        <v>76</v>
      </c>
      <c r="E23" s="425" t="s">
        <v>67</v>
      </c>
      <c r="F23" s="425" t="s">
        <v>1753</v>
      </c>
      <c r="G23" s="425" t="s">
        <v>2590</v>
      </c>
      <c r="H23" s="425" t="s">
        <v>11</v>
      </c>
      <c r="I23" s="425" t="s">
        <v>2475</v>
      </c>
      <c r="J23" s="425" t="s">
        <v>6</v>
      </c>
      <c r="K23" s="425" t="s">
        <v>264</v>
      </c>
      <c r="L23" s="95"/>
      <c r="M23" s="95"/>
      <c r="Q23" s="75"/>
      <c r="R23" s="75"/>
      <c r="S23" s="75"/>
      <c r="T23" s="75"/>
      <c r="U23" s="75"/>
      <c r="AC23" s="425" t="s">
        <v>2</v>
      </c>
      <c r="AD23" s="75"/>
      <c r="AE23" s="668"/>
      <c r="AF23" s="668"/>
      <c r="AG23" s="668"/>
      <c r="AH23" s="668"/>
      <c r="AI23" s="668"/>
    </row>
    <row r="24" spans="4:35" s="425" customFormat="1">
      <c r="D24" s="425" t="s">
        <v>76</v>
      </c>
      <c r="E24" s="425" t="s">
        <v>67</v>
      </c>
      <c r="F24" s="425" t="s">
        <v>1753</v>
      </c>
      <c r="G24" s="425" t="s">
        <v>2590</v>
      </c>
      <c r="H24" s="425" t="s">
        <v>11</v>
      </c>
      <c r="I24" s="425" t="s">
        <v>2475</v>
      </c>
      <c r="J24" s="425" t="s">
        <v>6</v>
      </c>
      <c r="K24" s="425" t="s">
        <v>264</v>
      </c>
      <c r="L24" s="95"/>
      <c r="M24" s="95"/>
      <c r="Q24" s="75"/>
      <c r="R24" s="75"/>
      <c r="S24" s="75"/>
      <c r="T24" s="75"/>
      <c r="U24" s="75"/>
      <c r="AC24" s="425" t="s">
        <v>2</v>
      </c>
      <c r="AD24" s="75"/>
      <c r="AE24" s="668"/>
      <c r="AF24" s="668"/>
      <c r="AG24" s="668"/>
      <c r="AH24" s="668"/>
      <c r="AI24" s="668"/>
    </row>
    <row r="25" spans="4:35" s="425" customFormat="1">
      <c r="D25" s="425" t="s">
        <v>76</v>
      </c>
      <c r="E25" s="425" t="s">
        <v>67</v>
      </c>
      <c r="F25" s="425" t="s">
        <v>1753</v>
      </c>
      <c r="G25" s="425" t="s">
        <v>2590</v>
      </c>
      <c r="H25" s="425" t="s">
        <v>11</v>
      </c>
      <c r="I25" s="425" t="s">
        <v>2475</v>
      </c>
      <c r="J25" s="425" t="s">
        <v>6</v>
      </c>
      <c r="K25" s="425" t="s">
        <v>264</v>
      </c>
      <c r="L25" s="95"/>
      <c r="M25" s="95"/>
      <c r="Q25" s="75"/>
      <c r="R25" s="75"/>
      <c r="S25" s="75"/>
      <c r="T25" s="75"/>
      <c r="U25" s="75"/>
      <c r="AC25" s="425" t="s">
        <v>2</v>
      </c>
      <c r="AD25" s="75"/>
      <c r="AE25" s="668"/>
      <c r="AF25" s="668"/>
      <c r="AG25" s="668"/>
      <c r="AH25" s="668"/>
      <c r="AI25" s="668"/>
    </row>
    <row r="26" spans="4:35" s="425" customFormat="1">
      <c r="D26" s="425" t="s">
        <v>76</v>
      </c>
      <c r="E26" s="425" t="s">
        <v>67</v>
      </c>
      <c r="F26" s="425" t="s">
        <v>1753</v>
      </c>
      <c r="G26" s="425" t="s">
        <v>2590</v>
      </c>
      <c r="H26" s="425" t="s">
        <v>11</v>
      </c>
      <c r="I26" s="425" t="s">
        <v>2475</v>
      </c>
      <c r="J26" s="425" t="s">
        <v>6</v>
      </c>
      <c r="K26" s="425" t="s">
        <v>264</v>
      </c>
      <c r="L26" s="95"/>
      <c r="M26" s="95"/>
      <c r="Q26" s="75"/>
      <c r="R26" s="75"/>
      <c r="S26" s="75"/>
      <c r="T26" s="75"/>
      <c r="U26" s="75"/>
      <c r="AC26" s="425" t="s">
        <v>2</v>
      </c>
      <c r="AD26" s="75"/>
      <c r="AE26" s="668"/>
      <c r="AF26" s="668"/>
      <c r="AG26" s="668"/>
      <c r="AH26" s="668"/>
      <c r="AI26" s="668"/>
    </row>
    <row r="27" spans="4:35" s="425" customFormat="1">
      <c r="D27" s="425" t="s">
        <v>76</v>
      </c>
      <c r="E27" s="425" t="s">
        <v>67</v>
      </c>
      <c r="F27" s="425" t="s">
        <v>1753</v>
      </c>
      <c r="G27" s="425" t="s">
        <v>2590</v>
      </c>
      <c r="H27" s="425" t="s">
        <v>11</v>
      </c>
      <c r="I27" s="425" t="s">
        <v>2475</v>
      </c>
      <c r="J27" s="425" t="s">
        <v>6</v>
      </c>
      <c r="K27" s="425" t="s">
        <v>264</v>
      </c>
      <c r="L27" s="95"/>
      <c r="M27" s="95"/>
      <c r="Q27" s="75"/>
      <c r="R27" s="75"/>
      <c r="S27" s="75"/>
      <c r="T27" s="75"/>
      <c r="U27" s="75"/>
      <c r="AC27" s="425" t="s">
        <v>2</v>
      </c>
      <c r="AD27" s="75"/>
      <c r="AE27" s="668"/>
      <c r="AF27" s="668"/>
      <c r="AG27" s="668"/>
      <c r="AH27" s="668"/>
      <c r="AI27" s="668"/>
    </row>
    <row r="28" spans="4:35" s="425" customFormat="1">
      <c r="D28" s="425" t="s">
        <v>76</v>
      </c>
      <c r="E28" s="425" t="s">
        <v>67</v>
      </c>
      <c r="F28" s="425" t="s">
        <v>1753</v>
      </c>
      <c r="G28" s="425" t="s">
        <v>2590</v>
      </c>
      <c r="H28" s="425" t="s">
        <v>11</v>
      </c>
      <c r="I28" s="425" t="s">
        <v>2475</v>
      </c>
      <c r="J28" s="425" t="s">
        <v>6</v>
      </c>
      <c r="K28" s="425" t="s">
        <v>264</v>
      </c>
      <c r="L28" s="95"/>
      <c r="M28" s="95"/>
      <c r="Q28" s="75"/>
      <c r="R28" s="75"/>
      <c r="S28" s="75"/>
      <c r="T28" s="75"/>
      <c r="U28" s="75"/>
      <c r="AC28" s="425" t="s">
        <v>2</v>
      </c>
      <c r="AD28" s="75"/>
      <c r="AE28" s="668"/>
      <c r="AF28" s="668"/>
      <c r="AG28" s="668"/>
      <c r="AH28" s="668"/>
      <c r="AI28" s="668"/>
    </row>
    <row r="29" spans="4:35" s="425" customFormat="1">
      <c r="D29" s="425" t="s">
        <v>76</v>
      </c>
      <c r="E29" s="425" t="s">
        <v>67</v>
      </c>
      <c r="F29" s="425" t="s">
        <v>1753</v>
      </c>
      <c r="G29" s="425" t="s">
        <v>2590</v>
      </c>
      <c r="H29" s="425" t="s">
        <v>11</v>
      </c>
      <c r="I29" s="425" t="s">
        <v>2475</v>
      </c>
      <c r="J29" s="425" t="s">
        <v>6</v>
      </c>
      <c r="K29" s="425" t="s">
        <v>264</v>
      </c>
      <c r="L29" s="95"/>
      <c r="M29" s="95"/>
      <c r="Q29" s="75"/>
      <c r="R29" s="75"/>
      <c r="S29" s="75"/>
      <c r="T29" s="75"/>
      <c r="U29" s="75"/>
      <c r="AC29" s="425" t="s">
        <v>2</v>
      </c>
      <c r="AD29" s="75"/>
      <c r="AE29" s="668"/>
      <c r="AF29" s="668"/>
      <c r="AG29" s="668"/>
      <c r="AH29" s="668"/>
      <c r="AI29" s="668"/>
    </row>
    <row r="30" spans="4:35" s="425" customFormat="1">
      <c r="D30" s="425" t="s">
        <v>76</v>
      </c>
      <c r="E30" s="425" t="s">
        <v>67</v>
      </c>
      <c r="F30" s="425" t="s">
        <v>1753</v>
      </c>
      <c r="G30" s="425" t="s">
        <v>2590</v>
      </c>
      <c r="H30" s="425" t="s">
        <v>11</v>
      </c>
      <c r="I30" s="425" t="s">
        <v>2475</v>
      </c>
      <c r="J30" s="425" t="s">
        <v>6</v>
      </c>
      <c r="K30" s="425" t="s">
        <v>264</v>
      </c>
      <c r="L30" s="95"/>
      <c r="M30" s="95"/>
      <c r="Q30" s="75"/>
      <c r="R30" s="75"/>
      <c r="S30" s="75"/>
      <c r="T30" s="75"/>
      <c r="U30" s="75"/>
      <c r="AC30" s="425" t="s">
        <v>2</v>
      </c>
      <c r="AD30" s="75"/>
      <c r="AE30" s="668"/>
      <c r="AF30" s="668"/>
      <c r="AG30" s="668"/>
      <c r="AH30" s="668"/>
      <c r="AI30" s="668"/>
    </row>
    <row r="31" spans="4:35" s="425" customFormat="1">
      <c r="D31" s="425" t="s">
        <v>76</v>
      </c>
      <c r="E31" s="425" t="s">
        <v>67</v>
      </c>
      <c r="F31" s="425" t="s">
        <v>1753</v>
      </c>
      <c r="G31" s="425" t="s">
        <v>2590</v>
      </c>
      <c r="H31" s="425" t="s">
        <v>11</v>
      </c>
      <c r="I31" s="425" t="s">
        <v>2475</v>
      </c>
      <c r="J31" s="425" t="s">
        <v>6</v>
      </c>
      <c r="K31" s="425" t="s">
        <v>264</v>
      </c>
      <c r="L31" s="95"/>
      <c r="M31" s="95"/>
      <c r="Q31" s="75"/>
      <c r="R31" s="75"/>
      <c r="S31" s="75"/>
      <c r="T31" s="75"/>
      <c r="U31" s="75"/>
      <c r="AC31" s="425" t="s">
        <v>2</v>
      </c>
      <c r="AD31" s="75"/>
      <c r="AE31" s="668"/>
      <c r="AF31" s="668"/>
      <c r="AG31" s="668"/>
      <c r="AH31" s="668"/>
      <c r="AI31" s="668"/>
    </row>
    <row r="32" spans="4:35" s="425" customFormat="1">
      <c r="D32" s="425" t="s">
        <v>76</v>
      </c>
      <c r="E32" s="425" t="s">
        <v>67</v>
      </c>
      <c r="F32" s="425" t="s">
        <v>1753</v>
      </c>
      <c r="G32" s="425" t="s">
        <v>2590</v>
      </c>
      <c r="H32" s="425" t="s">
        <v>11</v>
      </c>
      <c r="I32" s="425" t="s">
        <v>2475</v>
      </c>
      <c r="J32" s="425" t="s">
        <v>6</v>
      </c>
      <c r="K32" s="425" t="s">
        <v>264</v>
      </c>
      <c r="L32" s="95"/>
      <c r="M32" s="95"/>
      <c r="Q32" s="75"/>
      <c r="R32" s="75"/>
      <c r="S32" s="75"/>
      <c r="T32" s="75"/>
      <c r="U32" s="75"/>
      <c r="AC32" s="425" t="s">
        <v>2</v>
      </c>
      <c r="AD32" s="75"/>
      <c r="AE32" s="668"/>
      <c r="AF32" s="668"/>
      <c r="AG32" s="668"/>
      <c r="AH32" s="668"/>
      <c r="AI32" s="668"/>
    </row>
    <row r="33" spans="4:35" s="425" customFormat="1">
      <c r="D33" s="425" t="s">
        <v>76</v>
      </c>
      <c r="E33" s="425" t="s">
        <v>67</v>
      </c>
      <c r="F33" s="425" t="s">
        <v>1753</v>
      </c>
      <c r="G33" s="425" t="s">
        <v>2590</v>
      </c>
      <c r="H33" s="425" t="s">
        <v>11</v>
      </c>
      <c r="I33" s="425" t="s">
        <v>2475</v>
      </c>
      <c r="J33" s="425" t="s">
        <v>6</v>
      </c>
      <c r="K33" s="425" t="s">
        <v>264</v>
      </c>
      <c r="L33" s="95"/>
      <c r="M33" s="95"/>
      <c r="Q33" s="75"/>
      <c r="R33" s="75"/>
      <c r="S33" s="75"/>
      <c r="T33" s="75"/>
      <c r="U33" s="75"/>
      <c r="AC33" s="425" t="s">
        <v>2</v>
      </c>
      <c r="AD33" s="75"/>
      <c r="AE33" s="668"/>
      <c r="AF33" s="668"/>
      <c r="AG33" s="668"/>
      <c r="AH33" s="668"/>
      <c r="AI33" s="668"/>
    </row>
    <row r="34" spans="4:35" s="425" customFormat="1">
      <c r="D34" s="425" t="s">
        <v>76</v>
      </c>
      <c r="E34" s="425" t="s">
        <v>67</v>
      </c>
      <c r="F34" s="425" t="s">
        <v>1753</v>
      </c>
      <c r="G34" s="425" t="s">
        <v>2590</v>
      </c>
      <c r="H34" s="425" t="s">
        <v>11</v>
      </c>
      <c r="I34" s="425" t="s">
        <v>2475</v>
      </c>
      <c r="J34" s="425" t="s">
        <v>6</v>
      </c>
      <c r="K34" s="425" t="s">
        <v>264</v>
      </c>
      <c r="L34" s="95"/>
      <c r="M34" s="95"/>
      <c r="Q34" s="75"/>
      <c r="R34" s="75"/>
      <c r="S34" s="75"/>
      <c r="T34" s="75"/>
      <c r="U34" s="75"/>
      <c r="AC34" s="425" t="s">
        <v>2</v>
      </c>
      <c r="AD34" s="75"/>
      <c r="AE34" s="668"/>
      <c r="AF34" s="668"/>
      <c r="AG34" s="668"/>
      <c r="AH34" s="668"/>
      <c r="AI34" s="668"/>
    </row>
    <row r="35" spans="4:35" s="425" customFormat="1">
      <c r="D35" s="425" t="s">
        <v>76</v>
      </c>
      <c r="E35" s="425" t="s">
        <v>67</v>
      </c>
      <c r="F35" s="425" t="s">
        <v>1753</v>
      </c>
      <c r="G35" s="425" t="s">
        <v>2590</v>
      </c>
      <c r="H35" s="425" t="s">
        <v>11</v>
      </c>
      <c r="I35" s="425" t="s">
        <v>2475</v>
      </c>
      <c r="J35" s="425" t="s">
        <v>6</v>
      </c>
      <c r="K35" s="425" t="s">
        <v>264</v>
      </c>
      <c r="L35" s="95"/>
      <c r="M35" s="95"/>
      <c r="Q35" s="75"/>
      <c r="R35" s="75"/>
      <c r="S35" s="75"/>
      <c r="T35" s="75"/>
      <c r="U35" s="75"/>
      <c r="AC35" s="425" t="s">
        <v>2</v>
      </c>
      <c r="AD35" s="75"/>
      <c r="AE35" s="668"/>
      <c r="AF35" s="668"/>
      <c r="AG35" s="668"/>
      <c r="AH35" s="668"/>
      <c r="AI35" s="668"/>
    </row>
    <row r="36" spans="4:35" s="425" customFormat="1">
      <c r="D36" s="425" t="s">
        <v>76</v>
      </c>
      <c r="E36" s="425" t="s">
        <v>67</v>
      </c>
      <c r="F36" s="425" t="s">
        <v>1753</v>
      </c>
      <c r="G36" s="425" t="s">
        <v>2590</v>
      </c>
      <c r="H36" s="425" t="s">
        <v>11</v>
      </c>
      <c r="I36" s="425" t="s">
        <v>2475</v>
      </c>
      <c r="J36" s="425" t="s">
        <v>6</v>
      </c>
      <c r="K36" s="425" t="s">
        <v>264</v>
      </c>
      <c r="L36" s="95"/>
      <c r="M36" s="95"/>
      <c r="Q36" s="75"/>
      <c r="R36" s="75"/>
      <c r="S36" s="75"/>
      <c r="T36" s="75"/>
      <c r="U36" s="75"/>
      <c r="AC36" s="425" t="s">
        <v>2</v>
      </c>
      <c r="AD36" s="75"/>
      <c r="AE36" s="668"/>
      <c r="AF36" s="668"/>
      <c r="AG36" s="668"/>
      <c r="AH36" s="668"/>
      <c r="AI36" s="668"/>
    </row>
    <row r="37" spans="4:35" s="425" customFormat="1">
      <c r="D37" s="425" t="s">
        <v>76</v>
      </c>
      <c r="E37" s="425" t="s">
        <v>67</v>
      </c>
      <c r="F37" s="425" t="s">
        <v>1753</v>
      </c>
      <c r="G37" s="425" t="s">
        <v>2590</v>
      </c>
      <c r="H37" s="425" t="s">
        <v>11</v>
      </c>
      <c r="I37" s="425" t="s">
        <v>2475</v>
      </c>
      <c r="J37" s="425" t="s">
        <v>6</v>
      </c>
      <c r="K37" s="425" t="s">
        <v>264</v>
      </c>
      <c r="L37" s="95"/>
      <c r="M37" s="95"/>
      <c r="Q37" s="75"/>
      <c r="R37" s="75"/>
      <c r="S37" s="75"/>
      <c r="T37" s="75"/>
      <c r="U37" s="75"/>
      <c r="AC37" s="425" t="s">
        <v>2</v>
      </c>
      <c r="AD37" s="75"/>
      <c r="AE37" s="668"/>
      <c r="AF37" s="668"/>
      <c r="AG37" s="668"/>
      <c r="AH37" s="668"/>
      <c r="AI37" s="668"/>
    </row>
    <row r="38" spans="4:35" s="425" customFormat="1">
      <c r="D38" s="425" t="s">
        <v>76</v>
      </c>
      <c r="E38" s="425" t="s">
        <v>67</v>
      </c>
      <c r="F38" s="425" t="s">
        <v>1753</v>
      </c>
      <c r="G38" s="425" t="s">
        <v>2590</v>
      </c>
      <c r="H38" s="425" t="s">
        <v>11</v>
      </c>
      <c r="I38" s="425" t="s">
        <v>2475</v>
      </c>
      <c r="J38" s="425" t="s">
        <v>6</v>
      </c>
      <c r="K38" s="425" t="s">
        <v>264</v>
      </c>
      <c r="L38" s="95"/>
      <c r="M38" s="95"/>
      <c r="Q38" s="75"/>
      <c r="R38" s="75"/>
      <c r="S38" s="75"/>
      <c r="T38" s="75"/>
      <c r="U38" s="75"/>
      <c r="AC38" s="425" t="s">
        <v>2</v>
      </c>
      <c r="AD38" s="75"/>
      <c r="AE38" s="668"/>
      <c r="AF38" s="668"/>
      <c r="AG38" s="668"/>
      <c r="AH38" s="668"/>
      <c r="AI38" s="668"/>
    </row>
    <row r="39" spans="4:35" s="425" customFormat="1">
      <c r="D39" s="425" t="s">
        <v>76</v>
      </c>
      <c r="E39" s="425" t="s">
        <v>67</v>
      </c>
      <c r="F39" s="425" t="s">
        <v>1753</v>
      </c>
      <c r="G39" s="425" t="s">
        <v>2590</v>
      </c>
      <c r="H39" s="425" t="s">
        <v>11</v>
      </c>
      <c r="I39" s="425" t="s">
        <v>2475</v>
      </c>
      <c r="J39" s="425" t="s">
        <v>6</v>
      </c>
      <c r="K39" s="425" t="s">
        <v>264</v>
      </c>
      <c r="L39" s="95"/>
      <c r="M39" s="95"/>
      <c r="Q39" s="75"/>
      <c r="R39" s="75"/>
      <c r="S39" s="75"/>
      <c r="T39" s="75"/>
      <c r="U39" s="75"/>
      <c r="AC39" s="425" t="s">
        <v>2</v>
      </c>
      <c r="AD39" s="75"/>
      <c r="AE39" s="668"/>
      <c r="AF39" s="668"/>
      <c r="AG39" s="668"/>
      <c r="AH39" s="668"/>
      <c r="AI39" s="668"/>
    </row>
    <row r="40" spans="4:35">
      <c r="D40" t="s">
        <v>76</v>
      </c>
      <c r="E40" t="s">
        <v>67</v>
      </c>
      <c r="F40" s="425" t="s">
        <v>1753</v>
      </c>
      <c r="G40" s="425" t="s">
        <v>2590</v>
      </c>
      <c r="H40" s="425" t="s">
        <v>11</v>
      </c>
      <c r="I40" s="425" t="s">
        <v>2475</v>
      </c>
      <c r="J40" t="s">
        <v>6</v>
      </c>
      <c r="K40" t="s">
        <v>264</v>
      </c>
      <c r="L40" s="95"/>
      <c r="M40" s="95"/>
      <c r="Q40" s="75"/>
      <c r="R40" s="75"/>
      <c r="S40" s="75"/>
      <c r="T40" s="75"/>
      <c r="U40" s="75"/>
      <c r="AC40" s="425" t="s">
        <v>2</v>
      </c>
      <c r="AD40" s="75"/>
      <c r="AE40" s="668"/>
      <c r="AF40" s="668"/>
      <c r="AG40" s="668"/>
      <c r="AH40" s="668"/>
      <c r="AI40" s="668"/>
    </row>
    <row r="41" spans="4:35">
      <c r="D41" t="s">
        <v>76</v>
      </c>
      <c r="E41" t="s">
        <v>67</v>
      </c>
      <c r="F41" s="425" t="s">
        <v>1753</v>
      </c>
      <c r="G41" s="425" t="s">
        <v>2590</v>
      </c>
      <c r="H41" s="425" t="s">
        <v>11</v>
      </c>
      <c r="I41" s="425" t="s">
        <v>2475</v>
      </c>
      <c r="J41" t="s">
        <v>6</v>
      </c>
      <c r="K41" t="s">
        <v>264</v>
      </c>
      <c r="L41" s="95"/>
      <c r="M41" s="95"/>
      <c r="Q41" s="75"/>
      <c r="R41" s="75"/>
      <c r="S41" s="75"/>
      <c r="T41" s="75"/>
      <c r="U41" s="75"/>
      <c r="AC41" t="s">
        <v>2</v>
      </c>
      <c r="AD41" s="75"/>
      <c r="AE41" s="668"/>
      <c r="AF41" s="668"/>
      <c r="AG41" s="668"/>
      <c r="AH41" s="668"/>
      <c r="AI41" s="668"/>
    </row>
    <row r="42" spans="4:35">
      <c r="D42" t="s">
        <v>76</v>
      </c>
      <c r="E42" t="s">
        <v>67</v>
      </c>
      <c r="F42" s="425" t="s">
        <v>1753</v>
      </c>
      <c r="G42" s="425" t="s">
        <v>2590</v>
      </c>
      <c r="H42" s="425" t="s">
        <v>11</v>
      </c>
      <c r="I42" s="425" t="s">
        <v>2475</v>
      </c>
      <c r="J42" t="s">
        <v>6</v>
      </c>
      <c r="K42" t="s">
        <v>264</v>
      </c>
      <c r="L42" s="95"/>
      <c r="M42" s="95"/>
      <c r="Q42" s="75"/>
      <c r="R42" s="75"/>
      <c r="S42" s="75"/>
      <c r="T42" s="75"/>
      <c r="U42" s="75"/>
      <c r="AC42" t="s">
        <v>2</v>
      </c>
      <c r="AD42" s="75"/>
      <c r="AE42" s="668"/>
      <c r="AF42" s="668"/>
      <c r="AG42" s="668"/>
      <c r="AH42" s="668"/>
      <c r="AI42" s="668"/>
    </row>
    <row r="43" spans="4:35">
      <c r="D43" t="s">
        <v>76</v>
      </c>
      <c r="E43" t="s">
        <v>67</v>
      </c>
      <c r="F43" s="425" t="s">
        <v>1753</v>
      </c>
      <c r="G43" s="425" t="s">
        <v>2590</v>
      </c>
      <c r="H43" s="425" t="s">
        <v>11</v>
      </c>
      <c r="I43" s="425" t="s">
        <v>2475</v>
      </c>
      <c r="J43" t="s">
        <v>6</v>
      </c>
      <c r="K43" t="s">
        <v>264</v>
      </c>
      <c r="L43" s="95"/>
      <c r="M43" s="95"/>
      <c r="Q43" s="75"/>
      <c r="R43" s="75"/>
      <c r="S43" s="75"/>
      <c r="T43" s="75"/>
      <c r="U43" s="75"/>
      <c r="AC43" t="s">
        <v>2</v>
      </c>
      <c r="AD43" s="75"/>
      <c r="AE43" s="668"/>
      <c r="AF43" s="668"/>
      <c r="AG43" s="668"/>
      <c r="AH43" s="668"/>
      <c r="AI43" s="668"/>
    </row>
    <row r="44" spans="4:35">
      <c r="D44" t="s">
        <v>76</v>
      </c>
      <c r="E44" t="s">
        <v>67</v>
      </c>
      <c r="F44" s="425" t="s">
        <v>1753</v>
      </c>
      <c r="G44" s="425" t="s">
        <v>2590</v>
      </c>
      <c r="H44" s="425" t="s">
        <v>11</v>
      </c>
      <c r="I44" s="425" t="s">
        <v>2475</v>
      </c>
      <c r="J44" t="s">
        <v>6</v>
      </c>
      <c r="K44" t="s">
        <v>264</v>
      </c>
      <c r="L44" s="95"/>
      <c r="M44" s="95"/>
      <c r="Q44" s="75"/>
      <c r="R44" s="75"/>
      <c r="S44" s="75"/>
      <c r="T44" s="75"/>
      <c r="U44" s="75"/>
      <c r="AC44" t="s">
        <v>2</v>
      </c>
      <c r="AD44" s="75"/>
      <c r="AE44" s="668"/>
      <c r="AF44" s="668"/>
      <c r="AG44" s="668"/>
      <c r="AH44" s="668"/>
      <c r="AI44" s="668"/>
    </row>
    <row r="45" spans="4:35">
      <c r="D45" t="s">
        <v>76</v>
      </c>
      <c r="E45" t="s">
        <v>67</v>
      </c>
      <c r="F45" s="425" t="s">
        <v>1753</v>
      </c>
      <c r="G45" s="425" t="s">
        <v>2590</v>
      </c>
      <c r="H45" s="425" t="s">
        <v>11</v>
      </c>
      <c r="I45" s="425" t="s">
        <v>2475</v>
      </c>
      <c r="J45" t="s">
        <v>6</v>
      </c>
      <c r="K45" t="s">
        <v>264</v>
      </c>
      <c r="L45" s="95"/>
      <c r="M45" s="95"/>
      <c r="Q45" s="75"/>
      <c r="R45" s="75"/>
      <c r="S45" s="75"/>
      <c r="T45" s="75"/>
      <c r="U45" s="75"/>
      <c r="AC45" t="s">
        <v>2</v>
      </c>
      <c r="AD45" s="75"/>
      <c r="AE45" s="668"/>
      <c r="AF45" s="668"/>
      <c r="AG45" s="668"/>
      <c r="AH45" s="668"/>
      <c r="AI45" s="668"/>
    </row>
    <row r="46" spans="4:35">
      <c r="D46" t="s">
        <v>76</v>
      </c>
      <c r="E46" t="s">
        <v>67</v>
      </c>
      <c r="F46" s="425" t="s">
        <v>1753</v>
      </c>
      <c r="G46" s="425" t="s">
        <v>2590</v>
      </c>
      <c r="H46" s="425" t="s">
        <v>11</v>
      </c>
      <c r="I46" s="425" t="s">
        <v>2475</v>
      </c>
      <c r="J46" t="s">
        <v>6</v>
      </c>
      <c r="K46" t="s">
        <v>264</v>
      </c>
      <c r="L46" s="95"/>
      <c r="M46" s="95"/>
      <c r="Q46" s="75"/>
      <c r="R46" s="75"/>
      <c r="S46" s="75"/>
      <c r="T46" s="75"/>
      <c r="U46" s="75"/>
      <c r="AC46" t="s">
        <v>2</v>
      </c>
      <c r="AD46" s="75"/>
      <c r="AE46" s="668"/>
      <c r="AF46" s="668"/>
      <c r="AG46" s="668"/>
      <c r="AH46" s="668"/>
      <c r="AI46" s="668"/>
    </row>
    <row r="47" spans="4:35">
      <c r="D47" t="s">
        <v>76</v>
      </c>
      <c r="E47" t="s">
        <v>67</v>
      </c>
      <c r="F47" s="425" t="s">
        <v>1753</v>
      </c>
      <c r="G47" s="425" t="s">
        <v>2590</v>
      </c>
      <c r="H47" s="425" t="s">
        <v>11</v>
      </c>
      <c r="I47" s="425" t="s">
        <v>2475</v>
      </c>
      <c r="J47" t="s">
        <v>6</v>
      </c>
      <c r="K47" t="s">
        <v>264</v>
      </c>
      <c r="L47" s="95"/>
      <c r="M47" s="95"/>
      <c r="Q47" s="75"/>
      <c r="R47" s="75"/>
      <c r="S47" s="75"/>
      <c r="T47" s="75"/>
      <c r="U47" s="75"/>
      <c r="AC47" t="s">
        <v>2</v>
      </c>
      <c r="AD47" s="75"/>
      <c r="AE47" s="668"/>
      <c r="AF47" s="668"/>
      <c r="AG47" s="668"/>
      <c r="AH47" s="668"/>
      <c r="AI47" s="668"/>
    </row>
    <row r="48" spans="4:35">
      <c r="D48" t="s">
        <v>76</v>
      </c>
      <c r="E48" t="s">
        <v>67</v>
      </c>
      <c r="F48" s="425" t="s">
        <v>1753</v>
      </c>
      <c r="G48" s="425" t="s">
        <v>2590</v>
      </c>
      <c r="H48" s="425" t="s">
        <v>11</v>
      </c>
      <c r="I48" s="425" t="s">
        <v>2475</v>
      </c>
      <c r="J48" t="s">
        <v>6</v>
      </c>
      <c r="K48" t="s">
        <v>264</v>
      </c>
      <c r="L48" s="95"/>
      <c r="M48" s="95"/>
      <c r="Q48" s="75"/>
      <c r="R48" s="75"/>
      <c r="S48" s="75"/>
      <c r="T48" s="75"/>
      <c r="U48" s="75"/>
      <c r="AC48" t="s">
        <v>2</v>
      </c>
      <c r="AD48" s="75"/>
      <c r="AE48" s="668"/>
      <c r="AF48" s="668"/>
      <c r="AG48" s="668"/>
      <c r="AH48" s="668"/>
      <c r="AI48" s="668"/>
    </row>
    <row r="49" spans="4:35">
      <c r="D49" t="s">
        <v>76</v>
      </c>
      <c r="E49" t="s">
        <v>67</v>
      </c>
      <c r="F49" s="425" t="s">
        <v>1753</v>
      </c>
      <c r="G49" s="425" t="s">
        <v>2590</v>
      </c>
      <c r="H49" s="425" t="s">
        <v>11</v>
      </c>
      <c r="I49" s="425" t="s">
        <v>2475</v>
      </c>
      <c r="J49" t="s">
        <v>6</v>
      </c>
      <c r="K49" t="s">
        <v>264</v>
      </c>
      <c r="L49" s="95"/>
      <c r="M49" s="95"/>
      <c r="Q49" s="75"/>
      <c r="R49" s="75"/>
      <c r="S49" s="75"/>
      <c r="T49" s="75"/>
      <c r="U49" s="75"/>
      <c r="AC49" t="s">
        <v>2</v>
      </c>
      <c r="AD49" s="75"/>
      <c r="AE49" s="668"/>
      <c r="AF49" s="668"/>
      <c r="AG49" s="668"/>
      <c r="AH49" s="668"/>
      <c r="AI49" s="668"/>
    </row>
    <row r="50" spans="4:35">
      <c r="D50" t="s">
        <v>76</v>
      </c>
      <c r="E50" t="s">
        <v>67</v>
      </c>
      <c r="F50" s="425" t="s">
        <v>1753</v>
      </c>
      <c r="G50" s="425" t="s">
        <v>2590</v>
      </c>
      <c r="H50" s="425" t="s">
        <v>11</v>
      </c>
      <c r="I50" s="425" t="s">
        <v>2475</v>
      </c>
      <c r="J50" t="s">
        <v>6</v>
      </c>
      <c r="K50" t="s">
        <v>264</v>
      </c>
      <c r="L50" s="95"/>
      <c r="M50" s="95"/>
      <c r="Q50" s="75"/>
      <c r="R50" s="75"/>
      <c r="S50" s="75"/>
      <c r="T50" s="75"/>
      <c r="U50" s="75"/>
      <c r="AC50" t="s">
        <v>2</v>
      </c>
      <c r="AD50" s="75"/>
      <c r="AE50" s="668"/>
      <c r="AF50" s="668"/>
      <c r="AG50" s="668"/>
      <c r="AH50" s="668"/>
      <c r="AI50" s="668"/>
    </row>
    <row r="51" spans="4:35">
      <c r="D51" t="s">
        <v>76</v>
      </c>
      <c r="E51" t="s">
        <v>67</v>
      </c>
      <c r="F51" s="425" t="s">
        <v>1753</v>
      </c>
      <c r="G51" s="425" t="s">
        <v>2590</v>
      </c>
      <c r="H51" s="425" t="s">
        <v>11</v>
      </c>
      <c r="I51" s="425" t="s">
        <v>2475</v>
      </c>
      <c r="J51" t="s">
        <v>6</v>
      </c>
      <c r="K51" t="s">
        <v>264</v>
      </c>
      <c r="L51" s="95"/>
      <c r="M51" s="95"/>
      <c r="Q51" s="75"/>
      <c r="R51" s="75"/>
      <c r="S51" s="75"/>
      <c r="T51" s="75"/>
      <c r="U51" s="75"/>
      <c r="AC51" t="s">
        <v>2</v>
      </c>
      <c r="AD51" s="75"/>
      <c r="AE51" s="668"/>
      <c r="AF51" s="668"/>
      <c r="AG51" s="668"/>
      <c r="AH51" s="668"/>
      <c r="AI51" s="668"/>
    </row>
    <row r="52" spans="4:35">
      <c r="D52" t="s">
        <v>76</v>
      </c>
      <c r="E52" t="s">
        <v>67</v>
      </c>
      <c r="F52" s="425" t="s">
        <v>1753</v>
      </c>
      <c r="G52" s="425" t="s">
        <v>2590</v>
      </c>
      <c r="H52" s="425" t="s">
        <v>11</v>
      </c>
      <c r="I52" s="425" t="s">
        <v>2475</v>
      </c>
      <c r="J52" t="s">
        <v>6</v>
      </c>
      <c r="K52" t="s">
        <v>264</v>
      </c>
      <c r="L52" s="95"/>
      <c r="M52" s="95"/>
      <c r="Q52" s="75"/>
      <c r="R52" s="75"/>
      <c r="S52" s="75"/>
      <c r="T52" s="75"/>
      <c r="U52" s="75"/>
      <c r="AC52" t="s">
        <v>2</v>
      </c>
      <c r="AD52" s="75"/>
      <c r="AE52" s="668"/>
      <c r="AF52" s="668"/>
      <c r="AG52" s="668"/>
      <c r="AH52" s="668"/>
      <c r="AI52" s="668"/>
    </row>
    <row r="53" spans="4:35">
      <c r="D53" t="s">
        <v>76</v>
      </c>
      <c r="E53" t="s">
        <v>67</v>
      </c>
      <c r="F53" s="425" t="s">
        <v>1753</v>
      </c>
      <c r="G53" s="425" t="s">
        <v>2590</v>
      </c>
      <c r="H53" s="425" t="s">
        <v>11</v>
      </c>
      <c r="I53" s="425" t="s">
        <v>2475</v>
      </c>
      <c r="J53" t="s">
        <v>6</v>
      </c>
      <c r="K53" t="s">
        <v>264</v>
      </c>
      <c r="L53" s="95"/>
      <c r="M53" s="95"/>
      <c r="Q53" s="75"/>
      <c r="R53" s="75"/>
      <c r="S53" s="75"/>
      <c r="T53" s="75"/>
      <c r="U53" s="75"/>
      <c r="AC53" t="s">
        <v>2</v>
      </c>
      <c r="AD53" s="75"/>
      <c r="AE53" s="668"/>
      <c r="AF53" s="668"/>
      <c r="AG53" s="668"/>
      <c r="AH53" s="668"/>
      <c r="AI53" s="668"/>
    </row>
    <row r="54" spans="4:35">
      <c r="D54" t="s">
        <v>76</v>
      </c>
      <c r="E54" t="s">
        <v>67</v>
      </c>
      <c r="F54" s="425" t="s">
        <v>1753</v>
      </c>
      <c r="G54" s="425" t="s">
        <v>2590</v>
      </c>
      <c r="H54" s="425" t="s">
        <v>11</v>
      </c>
      <c r="I54" s="425" t="s">
        <v>2475</v>
      </c>
      <c r="J54" t="s">
        <v>6</v>
      </c>
      <c r="K54" t="s">
        <v>264</v>
      </c>
      <c r="L54" s="95"/>
      <c r="M54" s="95"/>
      <c r="Q54" s="75"/>
      <c r="R54" s="75"/>
      <c r="S54" s="75"/>
      <c r="T54" s="75"/>
      <c r="U54" s="75"/>
      <c r="AC54" t="s">
        <v>2</v>
      </c>
      <c r="AD54" s="75"/>
      <c r="AE54" s="668"/>
      <c r="AF54" s="668"/>
      <c r="AG54" s="668"/>
      <c r="AH54" s="668"/>
      <c r="AI54" s="668"/>
    </row>
    <row r="55" spans="4:35">
      <c r="D55" t="s">
        <v>76</v>
      </c>
      <c r="E55" t="s">
        <v>67</v>
      </c>
      <c r="F55" s="425" t="s">
        <v>1753</v>
      </c>
      <c r="G55" s="425" t="s">
        <v>2590</v>
      </c>
      <c r="H55" s="425" t="s">
        <v>11</v>
      </c>
      <c r="I55" s="425" t="s">
        <v>2475</v>
      </c>
      <c r="J55" t="s">
        <v>6</v>
      </c>
      <c r="K55" t="s">
        <v>264</v>
      </c>
      <c r="L55" s="95"/>
      <c r="M55" s="95"/>
      <c r="Q55" s="75"/>
      <c r="R55" s="75"/>
      <c r="S55" s="75"/>
      <c r="T55" s="75"/>
      <c r="U55" s="75"/>
      <c r="AC55" t="s">
        <v>2</v>
      </c>
      <c r="AD55" s="75"/>
      <c r="AE55" s="668"/>
      <c r="AF55" s="668"/>
      <c r="AG55" s="668"/>
      <c r="AH55" s="668"/>
      <c r="AI55" s="668"/>
    </row>
    <row r="56" spans="4:35">
      <c r="D56" t="s">
        <v>76</v>
      </c>
      <c r="E56" t="s">
        <v>67</v>
      </c>
      <c r="F56" s="425" t="s">
        <v>1753</v>
      </c>
      <c r="G56" s="425" t="s">
        <v>2590</v>
      </c>
      <c r="H56" s="425" t="s">
        <v>11</v>
      </c>
      <c r="I56" s="425" t="s">
        <v>2475</v>
      </c>
      <c r="J56" t="s">
        <v>6</v>
      </c>
      <c r="K56" t="s">
        <v>264</v>
      </c>
      <c r="L56" s="95"/>
      <c r="M56" s="95"/>
      <c r="Q56" s="75"/>
      <c r="R56" s="75"/>
      <c r="S56" s="75"/>
      <c r="T56" s="75"/>
      <c r="U56" s="75"/>
      <c r="AC56" t="s">
        <v>2</v>
      </c>
      <c r="AD56" s="75"/>
      <c r="AE56" s="668"/>
      <c r="AF56" s="668"/>
      <c r="AG56" s="668"/>
      <c r="AH56" s="668"/>
      <c r="AI56" s="668"/>
    </row>
    <row r="57" spans="4:35">
      <c r="D57" t="s">
        <v>76</v>
      </c>
      <c r="E57" t="s">
        <v>67</v>
      </c>
      <c r="F57" s="425" t="s">
        <v>1753</v>
      </c>
      <c r="G57" s="425" t="s">
        <v>2590</v>
      </c>
      <c r="H57" s="425" t="s">
        <v>11</v>
      </c>
      <c r="I57" s="425" t="s">
        <v>2475</v>
      </c>
      <c r="J57" t="s">
        <v>6</v>
      </c>
      <c r="K57" t="s">
        <v>264</v>
      </c>
      <c r="L57" s="95"/>
      <c r="M57" s="95"/>
      <c r="Q57" s="75"/>
      <c r="R57" s="75"/>
      <c r="S57" s="75"/>
      <c r="T57" s="75"/>
      <c r="U57" s="75"/>
      <c r="AC57" t="s">
        <v>2</v>
      </c>
      <c r="AD57" s="75"/>
      <c r="AE57" s="668"/>
      <c r="AF57" s="668"/>
      <c r="AG57" s="668"/>
      <c r="AH57" s="668"/>
      <c r="AI57" s="668"/>
    </row>
    <row r="58" spans="4:35">
      <c r="D58" t="s">
        <v>76</v>
      </c>
      <c r="E58" t="s">
        <v>67</v>
      </c>
      <c r="F58" s="425" t="s">
        <v>1753</v>
      </c>
      <c r="G58" s="425" t="s">
        <v>2590</v>
      </c>
      <c r="H58" s="425" t="s">
        <v>11</v>
      </c>
      <c r="I58" s="425" t="s">
        <v>2475</v>
      </c>
      <c r="J58" t="s">
        <v>6</v>
      </c>
      <c r="K58" t="s">
        <v>264</v>
      </c>
      <c r="L58" s="95"/>
      <c r="M58" s="95"/>
      <c r="Q58" s="75"/>
      <c r="R58" s="75"/>
      <c r="S58" s="75"/>
      <c r="T58" s="75"/>
      <c r="U58" s="75"/>
      <c r="AC58" t="s">
        <v>2</v>
      </c>
      <c r="AD58" s="75"/>
      <c r="AE58" s="668"/>
      <c r="AF58" s="668"/>
      <c r="AG58" s="668"/>
      <c r="AH58" s="668"/>
      <c r="AI58" s="668"/>
    </row>
    <row r="59" spans="4:35">
      <c r="D59" t="s">
        <v>76</v>
      </c>
      <c r="E59" t="s">
        <v>67</v>
      </c>
      <c r="F59" s="425" t="s">
        <v>1753</v>
      </c>
      <c r="G59" s="425" t="s">
        <v>2590</v>
      </c>
      <c r="H59" s="425" t="s">
        <v>11</v>
      </c>
      <c r="I59" s="425" t="s">
        <v>2475</v>
      </c>
      <c r="J59" t="s">
        <v>6</v>
      </c>
      <c r="K59" t="s">
        <v>264</v>
      </c>
      <c r="L59" s="95"/>
      <c r="M59" s="95"/>
      <c r="Q59" s="75"/>
      <c r="R59" s="75"/>
      <c r="S59" s="75"/>
      <c r="T59" s="75"/>
      <c r="U59" s="75"/>
      <c r="AC59" t="s">
        <v>2</v>
      </c>
      <c r="AD59" s="75"/>
      <c r="AE59" s="668"/>
      <c r="AF59" s="668"/>
      <c r="AG59" s="668"/>
      <c r="AH59" s="668"/>
      <c r="AI59" s="668"/>
    </row>
    <row r="60" spans="4:35">
      <c r="D60" t="s">
        <v>76</v>
      </c>
      <c r="E60" t="s">
        <v>67</v>
      </c>
      <c r="F60" s="425" t="s">
        <v>1753</v>
      </c>
      <c r="G60" s="425" t="s">
        <v>2590</v>
      </c>
      <c r="H60" s="425" t="s">
        <v>11</v>
      </c>
      <c r="I60" s="425" t="s">
        <v>2475</v>
      </c>
      <c r="J60" t="s">
        <v>6</v>
      </c>
      <c r="K60" t="s">
        <v>264</v>
      </c>
      <c r="L60" s="95"/>
      <c r="M60" s="95"/>
      <c r="Q60" s="75"/>
      <c r="R60" s="75"/>
      <c r="S60" s="75"/>
      <c r="T60" s="75"/>
      <c r="U60" s="75"/>
      <c r="AC60" t="s">
        <v>2</v>
      </c>
      <c r="AD60" s="75"/>
      <c r="AE60" s="668"/>
      <c r="AF60" s="668"/>
      <c r="AG60" s="668"/>
      <c r="AH60" s="668"/>
      <c r="AI60" s="668"/>
    </row>
    <row r="61" spans="4:35">
      <c r="D61" t="s">
        <v>76</v>
      </c>
      <c r="E61" t="s">
        <v>67</v>
      </c>
      <c r="F61" s="425" t="s">
        <v>1753</v>
      </c>
      <c r="G61" s="425" t="s">
        <v>2590</v>
      </c>
      <c r="H61" s="425" t="s">
        <v>11</v>
      </c>
      <c r="I61" s="425" t="s">
        <v>2475</v>
      </c>
      <c r="J61" t="s">
        <v>6</v>
      </c>
      <c r="K61" t="s">
        <v>264</v>
      </c>
      <c r="L61" s="95"/>
      <c r="M61" s="95"/>
      <c r="Q61" s="75"/>
      <c r="R61" s="75"/>
      <c r="S61" s="75"/>
      <c r="T61" s="75"/>
      <c r="U61" s="75"/>
      <c r="AC61" t="s">
        <v>2</v>
      </c>
      <c r="AD61" s="75"/>
      <c r="AE61" s="668"/>
      <c r="AF61" s="668"/>
      <c r="AG61" s="668"/>
      <c r="AH61" s="668"/>
      <c r="AI61" s="668"/>
    </row>
    <row r="62" spans="4:35">
      <c r="D62" t="s">
        <v>76</v>
      </c>
      <c r="E62" t="s">
        <v>67</v>
      </c>
      <c r="F62" s="425" t="s">
        <v>1753</v>
      </c>
      <c r="G62" s="425" t="s">
        <v>2590</v>
      </c>
      <c r="H62" s="425" t="s">
        <v>11</v>
      </c>
      <c r="I62" s="425" t="s">
        <v>2475</v>
      </c>
      <c r="J62" t="s">
        <v>6</v>
      </c>
      <c r="K62" t="s">
        <v>264</v>
      </c>
      <c r="L62" s="95"/>
      <c r="M62" s="95"/>
      <c r="Q62" s="75"/>
      <c r="R62" s="75"/>
      <c r="S62" s="75"/>
      <c r="T62" s="75"/>
      <c r="U62" s="75"/>
      <c r="AC62" t="s">
        <v>2</v>
      </c>
      <c r="AD62" s="75"/>
      <c r="AE62" s="668"/>
      <c r="AF62" s="668"/>
      <c r="AG62" s="668"/>
      <c r="AH62" s="668"/>
      <c r="AI62" s="668"/>
    </row>
    <row r="63" spans="4:35">
      <c r="D63" t="s">
        <v>76</v>
      </c>
      <c r="E63" t="s">
        <v>67</v>
      </c>
      <c r="F63" s="425" t="s">
        <v>1753</v>
      </c>
      <c r="G63" s="425" t="s">
        <v>2590</v>
      </c>
      <c r="H63" s="425" t="s">
        <v>11</v>
      </c>
      <c r="I63" s="425" t="s">
        <v>2475</v>
      </c>
      <c r="J63" t="s">
        <v>6</v>
      </c>
      <c r="K63" t="s">
        <v>264</v>
      </c>
      <c r="L63" s="95"/>
      <c r="M63" s="95"/>
      <c r="Q63" s="75"/>
      <c r="R63" s="75"/>
      <c r="S63" s="75"/>
      <c r="T63" s="75"/>
      <c r="U63" s="75"/>
      <c r="AC63" t="s">
        <v>2</v>
      </c>
      <c r="AD63" s="75"/>
      <c r="AE63" s="668"/>
      <c r="AF63" s="668"/>
      <c r="AG63" s="668"/>
      <c r="AH63" s="668"/>
      <c r="AI63" s="668"/>
    </row>
    <row r="64" spans="4:35">
      <c r="U64" s="65"/>
      <c r="V64" s="65"/>
      <c r="W64" s="65"/>
      <c r="X64" s="65"/>
      <c r="Y64" s="65"/>
    </row>
    <row r="65" spans="1:35" s="1" customFormat="1" ht="17.399999999999999">
      <c r="B65" s="2" t="s">
        <v>81</v>
      </c>
    </row>
    <row r="67" spans="1:35" s="1" customFormat="1" ht="13.8">
      <c r="A67" s="64"/>
      <c r="B67" s="72" t="s">
        <v>264</v>
      </c>
    </row>
    <row r="68" spans="1:35">
      <c r="S68" s="65"/>
      <c r="T68" s="65"/>
      <c r="V68" s="65"/>
      <c r="W68" s="65"/>
    </row>
    <row r="69" spans="1:35">
      <c r="D69" t="s">
        <v>76</v>
      </c>
      <c r="E69" t="s">
        <v>67</v>
      </c>
      <c r="F69" s="425" t="s">
        <v>1753</v>
      </c>
      <c r="G69" s="425" t="s">
        <v>182</v>
      </c>
      <c r="H69" s="425" t="s">
        <v>81</v>
      </c>
      <c r="I69" s="425" t="s">
        <v>2475</v>
      </c>
      <c r="J69" t="s">
        <v>6</v>
      </c>
      <c r="K69" t="s">
        <v>264</v>
      </c>
      <c r="L69" s="95"/>
      <c r="M69" s="95"/>
      <c r="Q69" s="97"/>
      <c r="R69" s="97"/>
      <c r="S69" s="425"/>
      <c r="T69" s="425"/>
      <c r="V69" s="75"/>
      <c r="W69" s="1295" t="str">
        <f>IFERROR(VLOOKUP(V69,'1.3 Lists'!V10:W314,2,FALSE),"")</f>
        <v/>
      </c>
      <c r="X69" s="75"/>
      <c r="AC69" t="s">
        <v>3</v>
      </c>
      <c r="AD69" s="75"/>
      <c r="AE69" s="668"/>
      <c r="AF69" s="668"/>
      <c r="AG69" s="668"/>
      <c r="AH69" s="668"/>
      <c r="AI69" s="668"/>
    </row>
    <row r="70" spans="1:35">
      <c r="D70" t="s">
        <v>76</v>
      </c>
      <c r="E70" t="s">
        <v>67</v>
      </c>
      <c r="F70" s="425" t="s">
        <v>1753</v>
      </c>
      <c r="G70" s="425" t="s">
        <v>182</v>
      </c>
      <c r="H70" s="425" t="s">
        <v>81</v>
      </c>
      <c r="I70" s="425" t="s">
        <v>2475</v>
      </c>
      <c r="J70" t="s">
        <v>6</v>
      </c>
      <c r="K70" t="s">
        <v>264</v>
      </c>
      <c r="L70" s="95"/>
      <c r="M70" s="95"/>
      <c r="Q70" s="97"/>
      <c r="R70" s="97"/>
      <c r="S70" s="425"/>
      <c r="T70" s="425"/>
      <c r="V70" s="75"/>
      <c r="W70" s="1295" t="str">
        <f>IFERROR(VLOOKUP(V70,'1.3 Lists'!V11:W315,2,FALSE),"")</f>
        <v/>
      </c>
      <c r="X70" s="75"/>
      <c r="AC70" t="s">
        <v>3</v>
      </c>
      <c r="AD70" s="75"/>
      <c r="AE70" s="668"/>
      <c r="AF70" s="668"/>
      <c r="AG70" s="668"/>
      <c r="AH70" s="668"/>
      <c r="AI70" s="668"/>
    </row>
    <row r="71" spans="1:35">
      <c r="D71" t="s">
        <v>76</v>
      </c>
      <c r="E71" t="s">
        <v>67</v>
      </c>
      <c r="F71" s="425" t="s">
        <v>1753</v>
      </c>
      <c r="G71" s="425" t="s">
        <v>182</v>
      </c>
      <c r="H71" s="425" t="s">
        <v>81</v>
      </c>
      <c r="I71" s="425" t="s">
        <v>2475</v>
      </c>
      <c r="J71" t="s">
        <v>6</v>
      </c>
      <c r="K71" t="s">
        <v>264</v>
      </c>
      <c r="L71" s="95"/>
      <c r="M71" s="95"/>
      <c r="Q71" s="97"/>
      <c r="R71" s="97"/>
      <c r="S71" s="425"/>
      <c r="T71" s="425"/>
      <c r="V71" s="75"/>
      <c r="W71" s="1295" t="str">
        <f>IFERROR(VLOOKUP(V71,'1.3 Lists'!V12:W316,2,FALSE),"")</f>
        <v/>
      </c>
      <c r="X71" s="75"/>
      <c r="AC71" t="s">
        <v>3</v>
      </c>
      <c r="AD71" s="75"/>
      <c r="AE71" s="668"/>
      <c r="AF71" s="668"/>
      <c r="AG71" s="668"/>
      <c r="AH71" s="668"/>
      <c r="AI71" s="668"/>
    </row>
    <row r="72" spans="1:35">
      <c r="D72" t="s">
        <v>76</v>
      </c>
      <c r="E72" t="s">
        <v>67</v>
      </c>
      <c r="F72" s="425" t="s">
        <v>1753</v>
      </c>
      <c r="G72" s="425" t="s">
        <v>182</v>
      </c>
      <c r="H72" s="425" t="s">
        <v>81</v>
      </c>
      <c r="I72" s="425" t="s">
        <v>2475</v>
      </c>
      <c r="J72" t="s">
        <v>6</v>
      </c>
      <c r="K72" t="s">
        <v>264</v>
      </c>
      <c r="L72" s="95"/>
      <c r="M72" s="95"/>
      <c r="Q72" s="97"/>
      <c r="R72" s="97"/>
      <c r="S72" s="425"/>
      <c r="T72" s="425"/>
      <c r="V72" s="75"/>
      <c r="W72" s="1295" t="str">
        <f>IFERROR(VLOOKUP(V72,'1.3 Lists'!V13:W317,2,FALSE),"")</f>
        <v/>
      </c>
      <c r="X72" s="75"/>
      <c r="AC72" t="s">
        <v>3</v>
      </c>
      <c r="AD72" s="75"/>
      <c r="AE72" s="668"/>
      <c r="AF72" s="668"/>
      <c r="AG72" s="668"/>
      <c r="AH72" s="668"/>
      <c r="AI72" s="668"/>
    </row>
    <row r="73" spans="1:35">
      <c r="D73" t="s">
        <v>76</v>
      </c>
      <c r="E73" t="s">
        <v>67</v>
      </c>
      <c r="F73" s="425" t="s">
        <v>1753</v>
      </c>
      <c r="G73" s="425" t="s">
        <v>182</v>
      </c>
      <c r="H73" s="425" t="s">
        <v>81</v>
      </c>
      <c r="I73" s="425" t="s">
        <v>2475</v>
      </c>
      <c r="J73" t="s">
        <v>6</v>
      </c>
      <c r="K73" t="s">
        <v>264</v>
      </c>
      <c r="L73" s="95"/>
      <c r="M73" s="95"/>
      <c r="Q73" s="97"/>
      <c r="R73" s="97"/>
      <c r="S73" s="425"/>
      <c r="T73" s="425"/>
      <c r="V73" s="75"/>
      <c r="W73" s="1295" t="str">
        <f>IFERROR(VLOOKUP(V73,'1.3 Lists'!V14:W318,2,FALSE),"")</f>
        <v/>
      </c>
      <c r="X73" s="75"/>
      <c r="AC73" t="s">
        <v>3</v>
      </c>
      <c r="AD73" s="75"/>
      <c r="AE73" s="668"/>
      <c r="AF73" s="668"/>
      <c r="AG73" s="668"/>
      <c r="AH73" s="668"/>
      <c r="AI73" s="668"/>
    </row>
    <row r="74" spans="1:35">
      <c r="D74" t="s">
        <v>76</v>
      </c>
      <c r="E74" t="s">
        <v>67</v>
      </c>
      <c r="F74" s="425" t="s">
        <v>1753</v>
      </c>
      <c r="G74" s="425" t="s">
        <v>182</v>
      </c>
      <c r="H74" s="425" t="s">
        <v>81</v>
      </c>
      <c r="I74" s="425" t="s">
        <v>2475</v>
      </c>
      <c r="J74" t="s">
        <v>6</v>
      </c>
      <c r="K74" t="s">
        <v>264</v>
      </c>
      <c r="L74" s="95"/>
      <c r="M74" s="95"/>
      <c r="Q74" s="75"/>
      <c r="R74" s="75"/>
      <c r="S74" s="425"/>
      <c r="T74" s="425"/>
      <c r="V74" s="75"/>
      <c r="W74" s="1295" t="str">
        <f>IFERROR(VLOOKUP(V74,'1.3 Lists'!V15:W319,2,FALSE),"")</f>
        <v/>
      </c>
      <c r="X74" s="75"/>
      <c r="AC74" t="s">
        <v>3</v>
      </c>
      <c r="AD74" s="75"/>
      <c r="AE74" s="668"/>
      <c r="AF74" s="668"/>
      <c r="AG74" s="668"/>
      <c r="AH74" s="668"/>
      <c r="AI74" s="668"/>
    </row>
    <row r="75" spans="1:35">
      <c r="D75" t="s">
        <v>76</v>
      </c>
      <c r="E75" t="s">
        <v>67</v>
      </c>
      <c r="F75" s="425" t="s">
        <v>1753</v>
      </c>
      <c r="G75" s="425" t="s">
        <v>182</v>
      </c>
      <c r="H75" s="425" t="s">
        <v>81</v>
      </c>
      <c r="I75" s="425" t="s">
        <v>2475</v>
      </c>
      <c r="J75" t="s">
        <v>6</v>
      </c>
      <c r="K75" t="s">
        <v>264</v>
      </c>
      <c r="L75" s="95"/>
      <c r="M75" s="95"/>
      <c r="Q75" s="75"/>
      <c r="R75" s="75"/>
      <c r="S75" s="425"/>
      <c r="T75" s="425"/>
      <c r="V75" s="75"/>
      <c r="W75" s="1295" t="str">
        <f>IFERROR(VLOOKUP(V75,'1.3 Lists'!V16:W320,2,FALSE),"")</f>
        <v/>
      </c>
      <c r="X75" s="75"/>
      <c r="AC75" t="s">
        <v>3</v>
      </c>
      <c r="AD75" s="75"/>
      <c r="AE75" s="668"/>
      <c r="AF75" s="668"/>
      <c r="AG75" s="668"/>
      <c r="AH75" s="668"/>
      <c r="AI75" s="668"/>
    </row>
    <row r="76" spans="1:35">
      <c r="D76" t="s">
        <v>76</v>
      </c>
      <c r="E76" t="s">
        <v>67</v>
      </c>
      <c r="F76" s="425" t="s">
        <v>1753</v>
      </c>
      <c r="G76" s="425" t="s">
        <v>182</v>
      </c>
      <c r="H76" s="425" t="s">
        <v>81</v>
      </c>
      <c r="I76" s="425" t="s">
        <v>2475</v>
      </c>
      <c r="J76" t="s">
        <v>6</v>
      </c>
      <c r="K76" t="s">
        <v>264</v>
      </c>
      <c r="L76" s="95"/>
      <c r="M76" s="95"/>
      <c r="Q76" s="75"/>
      <c r="R76" s="75"/>
      <c r="S76" s="425"/>
      <c r="T76" s="425"/>
      <c r="V76" s="75"/>
      <c r="W76" s="1295" t="str">
        <f>IFERROR(VLOOKUP(V76,'1.3 Lists'!V17:W321,2,FALSE),"")</f>
        <v/>
      </c>
      <c r="X76" s="75"/>
      <c r="AC76" t="s">
        <v>3</v>
      </c>
      <c r="AD76" s="75"/>
      <c r="AE76" s="668"/>
      <c r="AF76" s="668"/>
      <c r="AG76" s="668"/>
      <c r="AH76" s="668"/>
      <c r="AI76" s="668"/>
    </row>
    <row r="77" spans="1:35">
      <c r="D77" t="s">
        <v>76</v>
      </c>
      <c r="E77" t="s">
        <v>67</v>
      </c>
      <c r="F77" s="425" t="s">
        <v>1753</v>
      </c>
      <c r="G77" s="425" t="s">
        <v>182</v>
      </c>
      <c r="H77" s="425" t="s">
        <v>81</v>
      </c>
      <c r="I77" s="425" t="s">
        <v>2475</v>
      </c>
      <c r="J77" t="s">
        <v>6</v>
      </c>
      <c r="K77" t="s">
        <v>264</v>
      </c>
      <c r="L77" s="95"/>
      <c r="M77" s="95"/>
      <c r="Q77" s="75"/>
      <c r="R77" s="75"/>
      <c r="S77" s="425"/>
      <c r="T77" s="425"/>
      <c r="V77" s="75"/>
      <c r="W77" s="1295" t="str">
        <f>IFERROR(VLOOKUP(V77,'1.3 Lists'!V18:W322,2,FALSE),"")</f>
        <v/>
      </c>
      <c r="X77" s="75"/>
      <c r="AC77" t="s">
        <v>3</v>
      </c>
      <c r="AD77" s="75"/>
      <c r="AE77" s="668"/>
      <c r="AF77" s="668"/>
      <c r="AG77" s="668"/>
      <c r="AH77" s="668"/>
      <c r="AI77" s="668"/>
    </row>
    <row r="78" spans="1:35">
      <c r="D78" t="s">
        <v>76</v>
      </c>
      <c r="E78" t="s">
        <v>67</v>
      </c>
      <c r="F78" s="425" t="s">
        <v>1753</v>
      </c>
      <c r="G78" s="425" t="s">
        <v>182</v>
      </c>
      <c r="H78" s="425" t="s">
        <v>81</v>
      </c>
      <c r="I78" s="425" t="s">
        <v>2475</v>
      </c>
      <c r="J78" t="s">
        <v>6</v>
      </c>
      <c r="K78" t="s">
        <v>264</v>
      </c>
      <c r="L78" s="95"/>
      <c r="M78" s="95"/>
      <c r="Q78" s="75"/>
      <c r="R78" s="75"/>
      <c r="S78" s="425"/>
      <c r="T78" s="425"/>
      <c r="V78" s="75"/>
      <c r="W78" s="1295" t="str">
        <f>IFERROR(VLOOKUP(V78,'1.3 Lists'!V19:W323,2,FALSE),"")</f>
        <v/>
      </c>
      <c r="X78" s="75"/>
      <c r="AC78" t="s">
        <v>3</v>
      </c>
      <c r="AD78" s="75"/>
      <c r="AE78" s="668"/>
      <c r="AF78" s="668"/>
      <c r="AG78" s="668"/>
      <c r="AH78" s="668"/>
      <c r="AI78" s="668"/>
    </row>
    <row r="79" spans="1:35">
      <c r="D79" t="s">
        <v>76</v>
      </c>
      <c r="E79" t="s">
        <v>67</v>
      </c>
      <c r="F79" s="425" t="s">
        <v>1753</v>
      </c>
      <c r="G79" s="425" t="s">
        <v>182</v>
      </c>
      <c r="H79" s="425" t="s">
        <v>81</v>
      </c>
      <c r="I79" s="425" t="s">
        <v>2475</v>
      </c>
      <c r="J79" t="s">
        <v>6</v>
      </c>
      <c r="K79" t="s">
        <v>264</v>
      </c>
      <c r="L79" s="95"/>
      <c r="M79" s="95"/>
      <c r="Q79" s="75"/>
      <c r="R79" s="75"/>
      <c r="S79" s="425"/>
      <c r="T79" s="425"/>
      <c r="V79" s="75"/>
      <c r="W79" s="1295" t="str">
        <f>IFERROR(VLOOKUP(V79,'1.3 Lists'!V20:W324,2,FALSE),"")</f>
        <v/>
      </c>
      <c r="X79" s="75"/>
      <c r="AC79" t="s">
        <v>3</v>
      </c>
      <c r="AD79" s="75"/>
      <c r="AE79" s="668"/>
      <c r="AF79" s="668"/>
      <c r="AG79" s="668"/>
      <c r="AH79" s="668"/>
      <c r="AI79" s="668"/>
    </row>
    <row r="80" spans="1:35">
      <c r="D80" t="s">
        <v>76</v>
      </c>
      <c r="E80" t="s">
        <v>67</v>
      </c>
      <c r="F80" s="425" t="s">
        <v>1753</v>
      </c>
      <c r="G80" s="425" t="s">
        <v>182</v>
      </c>
      <c r="H80" s="425" t="s">
        <v>81</v>
      </c>
      <c r="I80" s="425" t="s">
        <v>2475</v>
      </c>
      <c r="J80" t="s">
        <v>6</v>
      </c>
      <c r="K80" t="s">
        <v>264</v>
      </c>
      <c r="L80" s="95"/>
      <c r="M80" s="95"/>
      <c r="Q80" s="75"/>
      <c r="R80" s="75"/>
      <c r="S80" s="425"/>
      <c r="T80" s="425"/>
      <c r="V80" s="75"/>
      <c r="W80" s="1295" t="str">
        <f>IFERROR(VLOOKUP(V80,'1.3 Lists'!V21:W325,2,FALSE),"")</f>
        <v/>
      </c>
      <c r="X80" s="75"/>
      <c r="AC80" t="s">
        <v>3</v>
      </c>
      <c r="AD80" s="75"/>
      <c r="AE80" s="668"/>
      <c r="AF80" s="668"/>
      <c r="AG80" s="668"/>
      <c r="AH80" s="668"/>
      <c r="AI80" s="668"/>
    </row>
    <row r="81" spans="4:35">
      <c r="D81" t="s">
        <v>76</v>
      </c>
      <c r="E81" t="s">
        <v>67</v>
      </c>
      <c r="F81" s="425" t="s">
        <v>1753</v>
      </c>
      <c r="G81" s="425" t="s">
        <v>182</v>
      </c>
      <c r="H81" s="425" t="s">
        <v>81</v>
      </c>
      <c r="I81" s="425" t="s">
        <v>2475</v>
      </c>
      <c r="J81" t="s">
        <v>6</v>
      </c>
      <c r="K81" t="s">
        <v>264</v>
      </c>
      <c r="L81" s="95"/>
      <c r="M81" s="95"/>
      <c r="Q81" s="75"/>
      <c r="R81" s="75"/>
      <c r="S81" s="425"/>
      <c r="T81" s="425"/>
      <c r="V81" s="75"/>
      <c r="W81" s="1295" t="str">
        <f>IFERROR(VLOOKUP(V81,'1.3 Lists'!V22:W326,2,FALSE),"")</f>
        <v/>
      </c>
      <c r="X81" s="75"/>
      <c r="AC81" t="s">
        <v>3</v>
      </c>
      <c r="AD81" s="75"/>
      <c r="AE81" s="668"/>
      <c r="AF81" s="668"/>
      <c r="AG81" s="668"/>
      <c r="AH81" s="668"/>
      <c r="AI81" s="668"/>
    </row>
    <row r="82" spans="4:35">
      <c r="D82" t="s">
        <v>76</v>
      </c>
      <c r="E82" t="s">
        <v>67</v>
      </c>
      <c r="F82" s="425" t="s">
        <v>1753</v>
      </c>
      <c r="G82" s="425" t="s">
        <v>182</v>
      </c>
      <c r="H82" s="425" t="s">
        <v>81</v>
      </c>
      <c r="I82" s="425" t="s">
        <v>2475</v>
      </c>
      <c r="J82" t="s">
        <v>6</v>
      </c>
      <c r="K82" t="s">
        <v>264</v>
      </c>
      <c r="L82" s="95"/>
      <c r="M82" s="95"/>
      <c r="Q82" s="75"/>
      <c r="R82" s="75"/>
      <c r="S82" s="425"/>
      <c r="T82" s="425"/>
      <c r="V82" s="75"/>
      <c r="W82" s="1295" t="str">
        <f>IFERROR(VLOOKUP(V82,'1.3 Lists'!V23:W327,2,FALSE),"")</f>
        <v/>
      </c>
      <c r="X82" s="75"/>
      <c r="AC82" t="s">
        <v>3</v>
      </c>
      <c r="AD82" s="75"/>
      <c r="AE82" s="668"/>
      <c r="AF82" s="668"/>
      <c r="AG82" s="668"/>
      <c r="AH82" s="668"/>
      <c r="AI82" s="668"/>
    </row>
    <row r="83" spans="4:35">
      <c r="D83" t="s">
        <v>76</v>
      </c>
      <c r="E83" t="s">
        <v>67</v>
      </c>
      <c r="F83" s="425" t="s">
        <v>1753</v>
      </c>
      <c r="G83" s="425" t="s">
        <v>182</v>
      </c>
      <c r="H83" s="425" t="s">
        <v>81</v>
      </c>
      <c r="I83" s="425" t="s">
        <v>2475</v>
      </c>
      <c r="J83" t="s">
        <v>6</v>
      </c>
      <c r="K83" t="s">
        <v>264</v>
      </c>
      <c r="L83" s="95"/>
      <c r="M83" s="95"/>
      <c r="Q83" s="75"/>
      <c r="R83" s="75"/>
      <c r="S83" s="425"/>
      <c r="T83" s="425"/>
      <c r="V83" s="75"/>
      <c r="W83" s="1295" t="str">
        <f>IFERROR(VLOOKUP(V83,'1.3 Lists'!V24:W328,2,FALSE),"")</f>
        <v/>
      </c>
      <c r="X83" s="75"/>
      <c r="AC83" t="s">
        <v>3</v>
      </c>
      <c r="AD83" s="75"/>
      <c r="AE83" s="668"/>
      <c r="AF83" s="668"/>
      <c r="AG83" s="668"/>
      <c r="AH83" s="668"/>
      <c r="AI83" s="668"/>
    </row>
    <row r="84" spans="4:35">
      <c r="D84" t="s">
        <v>76</v>
      </c>
      <c r="E84" t="s">
        <v>67</v>
      </c>
      <c r="F84" s="425" t="s">
        <v>1753</v>
      </c>
      <c r="G84" s="425" t="s">
        <v>182</v>
      </c>
      <c r="H84" s="425" t="s">
        <v>81</v>
      </c>
      <c r="I84" s="425" t="s">
        <v>2475</v>
      </c>
      <c r="J84" t="s">
        <v>6</v>
      </c>
      <c r="K84" t="s">
        <v>264</v>
      </c>
      <c r="L84" s="95"/>
      <c r="M84" s="95"/>
      <c r="Q84" s="75"/>
      <c r="R84" s="75"/>
      <c r="S84" s="425"/>
      <c r="T84" s="425"/>
      <c r="V84" s="75"/>
      <c r="W84" s="1295" t="str">
        <f>IFERROR(VLOOKUP(V84,'1.3 Lists'!V25:W329,2,FALSE),"")</f>
        <v/>
      </c>
      <c r="X84" s="75"/>
      <c r="AC84" t="s">
        <v>3</v>
      </c>
      <c r="AD84" s="75"/>
      <c r="AE84" s="668"/>
      <c r="AF84" s="668"/>
      <c r="AG84" s="668"/>
      <c r="AH84" s="668"/>
      <c r="AI84" s="668"/>
    </row>
    <row r="85" spans="4:35">
      <c r="D85" t="s">
        <v>76</v>
      </c>
      <c r="E85" t="s">
        <v>67</v>
      </c>
      <c r="F85" s="425" t="s">
        <v>1753</v>
      </c>
      <c r="G85" s="425" t="s">
        <v>182</v>
      </c>
      <c r="H85" s="425" t="s">
        <v>81</v>
      </c>
      <c r="I85" s="425" t="s">
        <v>2475</v>
      </c>
      <c r="J85" t="s">
        <v>6</v>
      </c>
      <c r="K85" t="s">
        <v>264</v>
      </c>
      <c r="L85" s="95"/>
      <c r="M85" s="95"/>
      <c r="Q85" s="75"/>
      <c r="R85" s="75"/>
      <c r="S85" s="425"/>
      <c r="T85" s="425"/>
      <c r="V85" s="75"/>
      <c r="W85" s="1295" t="str">
        <f>IFERROR(VLOOKUP(V85,'1.3 Lists'!V26:W330,2,FALSE),"")</f>
        <v/>
      </c>
      <c r="X85" s="75"/>
      <c r="AC85" t="s">
        <v>3</v>
      </c>
      <c r="AD85" s="75"/>
      <c r="AE85" s="668"/>
      <c r="AF85" s="668"/>
      <c r="AG85" s="668"/>
      <c r="AH85" s="668"/>
      <c r="AI85" s="668"/>
    </row>
    <row r="86" spans="4:35">
      <c r="D86" t="s">
        <v>76</v>
      </c>
      <c r="E86" t="s">
        <v>67</v>
      </c>
      <c r="F86" s="425" t="s">
        <v>1753</v>
      </c>
      <c r="G86" s="425" t="s">
        <v>182</v>
      </c>
      <c r="H86" s="425" t="s">
        <v>81</v>
      </c>
      <c r="I86" s="425" t="s">
        <v>2475</v>
      </c>
      <c r="J86" t="s">
        <v>6</v>
      </c>
      <c r="K86" t="s">
        <v>264</v>
      </c>
      <c r="L86" s="95"/>
      <c r="M86" s="95"/>
      <c r="Q86" s="75"/>
      <c r="R86" s="75"/>
      <c r="S86" s="425"/>
      <c r="T86" s="425"/>
      <c r="V86" s="75"/>
      <c r="W86" s="1295" t="str">
        <f>IFERROR(VLOOKUP(V86,'1.3 Lists'!V27:W331,2,FALSE),"")</f>
        <v/>
      </c>
      <c r="X86" s="75"/>
      <c r="AC86" t="s">
        <v>3</v>
      </c>
      <c r="AD86" s="75"/>
      <c r="AE86" s="668"/>
      <c r="AF86" s="668"/>
      <c r="AG86" s="668"/>
      <c r="AH86" s="668"/>
      <c r="AI86" s="668"/>
    </row>
    <row r="87" spans="4:35">
      <c r="D87" t="s">
        <v>76</v>
      </c>
      <c r="E87" t="s">
        <v>67</v>
      </c>
      <c r="F87" s="425" t="s">
        <v>1753</v>
      </c>
      <c r="G87" s="425" t="s">
        <v>182</v>
      </c>
      <c r="H87" s="425" t="s">
        <v>81</v>
      </c>
      <c r="I87" s="425" t="s">
        <v>2475</v>
      </c>
      <c r="J87" t="s">
        <v>6</v>
      </c>
      <c r="K87" t="s">
        <v>264</v>
      </c>
      <c r="L87" s="95"/>
      <c r="M87" s="95"/>
      <c r="Q87" s="75"/>
      <c r="R87" s="75"/>
      <c r="S87" s="425"/>
      <c r="T87" s="425"/>
      <c r="V87" s="75"/>
      <c r="W87" s="1295" t="str">
        <f>IFERROR(VLOOKUP(V87,'1.3 Lists'!V28:W332,2,FALSE),"")</f>
        <v/>
      </c>
      <c r="X87" s="75"/>
      <c r="AC87" t="s">
        <v>3</v>
      </c>
      <c r="AD87" s="75"/>
      <c r="AE87" s="668"/>
      <c r="AF87" s="668"/>
      <c r="AG87" s="668"/>
      <c r="AH87" s="668"/>
      <c r="AI87" s="668"/>
    </row>
    <row r="88" spans="4:35">
      <c r="D88" t="s">
        <v>76</v>
      </c>
      <c r="E88" t="s">
        <v>67</v>
      </c>
      <c r="F88" s="425" t="s">
        <v>1753</v>
      </c>
      <c r="G88" s="425" t="s">
        <v>182</v>
      </c>
      <c r="H88" s="425" t="s">
        <v>81</v>
      </c>
      <c r="I88" s="425" t="s">
        <v>2475</v>
      </c>
      <c r="J88" t="s">
        <v>6</v>
      </c>
      <c r="K88" t="s">
        <v>264</v>
      </c>
      <c r="L88" s="95"/>
      <c r="M88" s="95"/>
      <c r="Q88" s="75"/>
      <c r="R88" s="75"/>
      <c r="S88" s="425"/>
      <c r="T88" s="425"/>
      <c r="V88" s="75"/>
      <c r="W88" s="1295" t="str">
        <f>IFERROR(VLOOKUP(V88,'1.3 Lists'!V29:W333,2,FALSE),"")</f>
        <v/>
      </c>
      <c r="X88" s="75"/>
      <c r="AC88" t="s">
        <v>3</v>
      </c>
      <c r="AD88" s="75"/>
      <c r="AE88" s="668"/>
      <c r="AF88" s="668"/>
      <c r="AG88" s="668"/>
      <c r="AH88" s="668"/>
      <c r="AI88" s="668"/>
    </row>
    <row r="89" spans="4:35">
      <c r="D89" t="s">
        <v>76</v>
      </c>
      <c r="E89" t="s">
        <v>67</v>
      </c>
      <c r="F89" s="425" t="s">
        <v>1753</v>
      </c>
      <c r="G89" s="425" t="s">
        <v>182</v>
      </c>
      <c r="H89" s="425" t="s">
        <v>81</v>
      </c>
      <c r="I89" s="425" t="s">
        <v>2475</v>
      </c>
      <c r="J89" t="s">
        <v>6</v>
      </c>
      <c r="K89" t="s">
        <v>264</v>
      </c>
      <c r="L89" s="95"/>
      <c r="M89" s="95"/>
      <c r="Q89" s="75"/>
      <c r="R89" s="75"/>
      <c r="S89" s="425"/>
      <c r="T89" s="425"/>
      <c r="V89" s="75"/>
      <c r="W89" s="1295" t="str">
        <f>IFERROR(VLOOKUP(V89,'1.3 Lists'!V30:W334,2,FALSE),"")</f>
        <v/>
      </c>
      <c r="X89" s="75"/>
      <c r="AC89" t="s">
        <v>3</v>
      </c>
      <c r="AD89" s="75"/>
      <c r="AE89" s="668"/>
      <c r="AF89" s="668"/>
      <c r="AG89" s="668"/>
      <c r="AH89" s="668"/>
      <c r="AI89" s="668"/>
    </row>
    <row r="90" spans="4:35">
      <c r="D90" t="s">
        <v>76</v>
      </c>
      <c r="E90" t="s">
        <v>67</v>
      </c>
      <c r="F90" s="425" t="s">
        <v>1753</v>
      </c>
      <c r="G90" s="425" t="s">
        <v>182</v>
      </c>
      <c r="H90" s="425" t="s">
        <v>81</v>
      </c>
      <c r="I90" s="425" t="s">
        <v>2475</v>
      </c>
      <c r="J90" t="s">
        <v>6</v>
      </c>
      <c r="K90" t="s">
        <v>264</v>
      </c>
      <c r="L90" s="95"/>
      <c r="M90" s="95"/>
      <c r="Q90" s="75"/>
      <c r="R90" s="75"/>
      <c r="S90" s="425"/>
      <c r="T90" s="425"/>
      <c r="V90" s="75"/>
      <c r="W90" s="1295" t="str">
        <f>IFERROR(VLOOKUP(V90,'1.3 Lists'!V31:W335,2,FALSE),"")</f>
        <v/>
      </c>
      <c r="X90" s="75"/>
      <c r="AC90" t="s">
        <v>3</v>
      </c>
      <c r="AD90" s="75"/>
      <c r="AE90" s="668"/>
      <c r="AF90" s="668"/>
      <c r="AG90" s="668"/>
      <c r="AH90" s="668"/>
      <c r="AI90" s="668"/>
    </row>
    <row r="91" spans="4:35">
      <c r="D91" t="s">
        <v>76</v>
      </c>
      <c r="E91" t="s">
        <v>67</v>
      </c>
      <c r="F91" s="425" t="s">
        <v>1753</v>
      </c>
      <c r="G91" s="425" t="s">
        <v>182</v>
      </c>
      <c r="H91" s="425" t="s">
        <v>81</v>
      </c>
      <c r="I91" s="425" t="s">
        <v>2475</v>
      </c>
      <c r="J91" t="s">
        <v>6</v>
      </c>
      <c r="K91" t="s">
        <v>264</v>
      </c>
      <c r="L91" s="95"/>
      <c r="M91" s="95"/>
      <c r="Q91" s="75"/>
      <c r="R91" s="75"/>
      <c r="S91" s="425"/>
      <c r="T91" s="425"/>
      <c r="V91" s="75"/>
      <c r="W91" s="1295" t="str">
        <f>IFERROR(VLOOKUP(V91,'1.3 Lists'!V32:W336,2,FALSE),"")</f>
        <v/>
      </c>
      <c r="X91" s="75"/>
      <c r="AC91" t="s">
        <v>3</v>
      </c>
      <c r="AD91" s="75"/>
      <c r="AE91" s="668"/>
      <c r="AF91" s="668"/>
      <c r="AG91" s="668"/>
      <c r="AH91" s="668"/>
      <c r="AI91" s="668"/>
    </row>
    <row r="92" spans="4:35">
      <c r="D92" t="s">
        <v>76</v>
      </c>
      <c r="E92" t="s">
        <v>67</v>
      </c>
      <c r="F92" s="425" t="s">
        <v>1753</v>
      </c>
      <c r="G92" s="425" t="s">
        <v>182</v>
      </c>
      <c r="H92" s="425" t="s">
        <v>81</v>
      </c>
      <c r="I92" s="425" t="s">
        <v>2475</v>
      </c>
      <c r="J92" t="s">
        <v>6</v>
      </c>
      <c r="K92" t="s">
        <v>264</v>
      </c>
      <c r="L92" s="95"/>
      <c r="M92" s="95"/>
      <c r="Q92" s="75"/>
      <c r="R92" s="75"/>
      <c r="S92" s="425"/>
      <c r="T92" s="425"/>
      <c r="V92" s="75"/>
      <c r="W92" s="1295" t="str">
        <f>IFERROR(VLOOKUP(V92,'1.3 Lists'!V33:W337,2,FALSE),"")</f>
        <v/>
      </c>
      <c r="X92" s="75"/>
      <c r="AC92" t="s">
        <v>3</v>
      </c>
      <c r="AD92" s="75"/>
      <c r="AE92" s="668"/>
      <c r="AF92" s="668"/>
      <c r="AG92" s="668"/>
      <c r="AH92" s="668"/>
      <c r="AI92" s="668"/>
    </row>
    <row r="93" spans="4:35">
      <c r="D93" t="s">
        <v>76</v>
      </c>
      <c r="E93" t="s">
        <v>67</v>
      </c>
      <c r="F93" s="425" t="s">
        <v>1753</v>
      </c>
      <c r="G93" s="425" t="s">
        <v>182</v>
      </c>
      <c r="H93" s="425" t="s">
        <v>81</v>
      </c>
      <c r="I93" s="425" t="s">
        <v>2475</v>
      </c>
      <c r="J93" t="s">
        <v>6</v>
      </c>
      <c r="K93" t="s">
        <v>264</v>
      </c>
      <c r="L93" s="95"/>
      <c r="M93" s="95"/>
      <c r="Q93" s="75"/>
      <c r="R93" s="75"/>
      <c r="S93" s="425"/>
      <c r="T93" s="425"/>
      <c r="V93" s="75"/>
      <c r="W93" s="1295" t="str">
        <f>IFERROR(VLOOKUP(V93,'1.3 Lists'!V34:W338,2,FALSE),"")</f>
        <v/>
      </c>
      <c r="X93" s="75"/>
      <c r="AC93" t="s">
        <v>3</v>
      </c>
      <c r="AD93" s="75"/>
      <c r="AE93" s="668"/>
      <c r="AF93" s="668"/>
      <c r="AG93" s="668"/>
      <c r="AH93" s="668"/>
      <c r="AI93" s="668"/>
    </row>
    <row r="94" spans="4:35">
      <c r="D94" t="s">
        <v>76</v>
      </c>
      <c r="E94" t="s">
        <v>67</v>
      </c>
      <c r="F94" s="425" t="s">
        <v>1753</v>
      </c>
      <c r="G94" s="425" t="s">
        <v>182</v>
      </c>
      <c r="H94" s="425" t="s">
        <v>81</v>
      </c>
      <c r="I94" s="425" t="s">
        <v>2475</v>
      </c>
      <c r="J94" t="s">
        <v>6</v>
      </c>
      <c r="K94" t="s">
        <v>264</v>
      </c>
      <c r="L94" s="95"/>
      <c r="M94" s="95"/>
      <c r="Q94" s="75"/>
      <c r="R94" s="75"/>
      <c r="S94" s="425"/>
      <c r="T94" s="425"/>
      <c r="V94" s="75"/>
      <c r="W94" s="1295" t="str">
        <f>IFERROR(VLOOKUP(V94,'1.3 Lists'!V35:W339,2,FALSE),"")</f>
        <v/>
      </c>
      <c r="X94" s="75"/>
      <c r="AC94" t="s">
        <v>3</v>
      </c>
      <c r="AD94" s="75"/>
      <c r="AE94" s="668"/>
      <c r="AF94" s="668"/>
      <c r="AG94" s="668"/>
      <c r="AH94" s="668"/>
      <c r="AI94" s="668"/>
    </row>
    <row r="95" spans="4:35">
      <c r="D95" t="s">
        <v>76</v>
      </c>
      <c r="E95" t="s">
        <v>67</v>
      </c>
      <c r="F95" s="425" t="s">
        <v>1753</v>
      </c>
      <c r="G95" s="425" t="s">
        <v>182</v>
      </c>
      <c r="H95" s="425" t="s">
        <v>81</v>
      </c>
      <c r="I95" s="425" t="s">
        <v>2475</v>
      </c>
      <c r="J95" t="s">
        <v>6</v>
      </c>
      <c r="K95" t="s">
        <v>264</v>
      </c>
      <c r="L95" s="95"/>
      <c r="M95" s="95"/>
      <c r="Q95" s="75"/>
      <c r="R95" s="75"/>
      <c r="S95" s="425"/>
      <c r="T95" s="425"/>
      <c r="V95" s="75"/>
      <c r="W95" s="1295" t="str">
        <f>IFERROR(VLOOKUP(V95,'1.3 Lists'!V36:W340,2,FALSE),"")</f>
        <v/>
      </c>
      <c r="X95" s="75"/>
      <c r="AC95" t="s">
        <v>3</v>
      </c>
      <c r="AD95" s="75"/>
      <c r="AE95" s="668"/>
      <c r="AF95" s="668"/>
      <c r="AG95" s="668"/>
      <c r="AH95" s="668"/>
      <c r="AI95" s="668"/>
    </row>
    <row r="96" spans="4:35">
      <c r="D96" t="s">
        <v>76</v>
      </c>
      <c r="E96" t="s">
        <v>67</v>
      </c>
      <c r="F96" s="425" t="s">
        <v>1753</v>
      </c>
      <c r="G96" s="425" t="s">
        <v>182</v>
      </c>
      <c r="H96" s="425" t="s">
        <v>81</v>
      </c>
      <c r="I96" s="425" t="s">
        <v>2475</v>
      </c>
      <c r="J96" t="s">
        <v>6</v>
      </c>
      <c r="K96" t="s">
        <v>264</v>
      </c>
      <c r="L96" s="95"/>
      <c r="M96" s="95"/>
      <c r="Q96" s="75"/>
      <c r="R96" s="75"/>
      <c r="S96" s="425"/>
      <c r="T96" s="425"/>
      <c r="V96" s="75"/>
      <c r="W96" s="1295" t="str">
        <f>IFERROR(VLOOKUP(V96,'1.3 Lists'!V37:W341,2,FALSE),"")</f>
        <v/>
      </c>
      <c r="X96" s="75"/>
      <c r="AC96" t="s">
        <v>3</v>
      </c>
      <c r="AD96" s="75"/>
      <c r="AE96" s="668"/>
      <c r="AF96" s="668"/>
      <c r="AG96" s="668"/>
      <c r="AH96" s="668"/>
      <c r="AI96" s="668"/>
    </row>
    <row r="97" spans="4:35">
      <c r="D97" t="s">
        <v>76</v>
      </c>
      <c r="E97" t="s">
        <v>67</v>
      </c>
      <c r="F97" s="425" t="s">
        <v>1753</v>
      </c>
      <c r="G97" s="425" t="s">
        <v>182</v>
      </c>
      <c r="H97" s="425" t="s">
        <v>81</v>
      </c>
      <c r="I97" s="425" t="s">
        <v>2475</v>
      </c>
      <c r="J97" t="s">
        <v>6</v>
      </c>
      <c r="K97" t="s">
        <v>264</v>
      </c>
      <c r="L97" s="95"/>
      <c r="M97" s="95"/>
      <c r="Q97" s="75"/>
      <c r="R97" s="75"/>
      <c r="S97" s="425"/>
      <c r="T97" s="425"/>
      <c r="V97" s="75"/>
      <c r="W97" s="1295" t="str">
        <f>IFERROR(VLOOKUP(V97,'1.3 Lists'!V38:W342,2,FALSE),"")</f>
        <v/>
      </c>
      <c r="X97" s="75"/>
      <c r="AC97" t="s">
        <v>3</v>
      </c>
      <c r="AD97" s="75"/>
      <c r="AE97" s="668"/>
      <c r="AF97" s="668"/>
      <c r="AG97" s="668"/>
      <c r="AH97" s="668"/>
      <c r="AI97" s="668"/>
    </row>
    <row r="98" spans="4:35">
      <c r="D98" t="s">
        <v>76</v>
      </c>
      <c r="E98" t="s">
        <v>67</v>
      </c>
      <c r="F98" s="425" t="s">
        <v>1753</v>
      </c>
      <c r="G98" s="425" t="s">
        <v>182</v>
      </c>
      <c r="H98" s="425" t="s">
        <v>81</v>
      </c>
      <c r="I98" s="425" t="s">
        <v>2475</v>
      </c>
      <c r="J98" t="s">
        <v>6</v>
      </c>
      <c r="K98" t="s">
        <v>264</v>
      </c>
      <c r="L98" s="95"/>
      <c r="M98" s="95"/>
      <c r="Q98" s="75"/>
      <c r="R98" s="75"/>
      <c r="S98" s="425"/>
      <c r="T98" s="425"/>
      <c r="V98" s="75"/>
      <c r="W98" s="1295" t="str">
        <f>IFERROR(VLOOKUP(V98,'1.3 Lists'!V39:W343,2,FALSE),"")</f>
        <v/>
      </c>
      <c r="X98" s="75"/>
      <c r="AC98" t="s">
        <v>3</v>
      </c>
      <c r="AD98" s="75"/>
      <c r="AE98" s="668"/>
      <c r="AF98" s="668"/>
      <c r="AG98" s="668"/>
      <c r="AH98" s="668"/>
      <c r="AI98" s="668"/>
    </row>
    <row r="99" spans="4:35">
      <c r="D99" t="s">
        <v>76</v>
      </c>
      <c r="E99" t="s">
        <v>67</v>
      </c>
      <c r="F99" s="425" t="s">
        <v>1753</v>
      </c>
      <c r="G99" s="425" t="s">
        <v>182</v>
      </c>
      <c r="H99" s="425" t="s">
        <v>81</v>
      </c>
      <c r="I99" s="425" t="s">
        <v>2475</v>
      </c>
      <c r="J99" t="s">
        <v>6</v>
      </c>
      <c r="K99" t="s">
        <v>264</v>
      </c>
      <c r="L99" s="95"/>
      <c r="M99" s="95"/>
      <c r="Q99" s="75"/>
      <c r="R99" s="75"/>
      <c r="S99" s="425"/>
      <c r="T99" s="425"/>
      <c r="V99" s="75"/>
      <c r="W99" s="1295" t="str">
        <f>IFERROR(VLOOKUP(V99,'1.3 Lists'!V40:W344,2,FALSE),"")</f>
        <v/>
      </c>
      <c r="X99" s="75"/>
      <c r="AC99" t="s">
        <v>3</v>
      </c>
      <c r="AD99" s="75"/>
      <c r="AE99" s="668"/>
      <c r="AF99" s="668"/>
      <c r="AG99" s="668"/>
      <c r="AH99" s="668"/>
      <c r="AI99" s="668"/>
    </row>
    <row r="100" spans="4:35">
      <c r="D100" t="s">
        <v>76</v>
      </c>
      <c r="E100" t="s">
        <v>67</v>
      </c>
      <c r="F100" s="425" t="s">
        <v>1753</v>
      </c>
      <c r="G100" s="425" t="s">
        <v>182</v>
      </c>
      <c r="H100" s="425" t="s">
        <v>81</v>
      </c>
      <c r="I100" s="425" t="s">
        <v>2475</v>
      </c>
      <c r="J100" t="s">
        <v>6</v>
      </c>
      <c r="K100" t="s">
        <v>264</v>
      </c>
      <c r="L100" s="95"/>
      <c r="M100" s="95"/>
      <c r="Q100" s="75"/>
      <c r="R100" s="75"/>
      <c r="S100" s="425"/>
      <c r="T100" s="425"/>
      <c r="V100" s="75"/>
      <c r="W100" s="1295" t="str">
        <f>IFERROR(VLOOKUP(V100,'1.3 Lists'!V41:W345,2,FALSE),"")</f>
        <v/>
      </c>
      <c r="X100" s="75"/>
      <c r="AC100" t="s">
        <v>3</v>
      </c>
      <c r="AD100" s="75"/>
      <c r="AE100" s="668"/>
      <c r="AF100" s="668"/>
      <c r="AG100" s="668"/>
      <c r="AH100" s="668"/>
      <c r="AI100" s="668"/>
    </row>
    <row r="101" spans="4:35">
      <c r="D101" t="s">
        <v>76</v>
      </c>
      <c r="E101" t="s">
        <v>67</v>
      </c>
      <c r="F101" s="425" t="s">
        <v>1753</v>
      </c>
      <c r="G101" s="425" t="s">
        <v>182</v>
      </c>
      <c r="H101" s="425" t="s">
        <v>81</v>
      </c>
      <c r="I101" s="425" t="s">
        <v>2475</v>
      </c>
      <c r="J101" t="s">
        <v>6</v>
      </c>
      <c r="K101" t="s">
        <v>264</v>
      </c>
      <c r="L101" s="95"/>
      <c r="M101" s="95"/>
      <c r="Q101" s="75"/>
      <c r="R101" s="75"/>
      <c r="S101" s="425"/>
      <c r="T101" s="425"/>
      <c r="V101" s="75"/>
      <c r="W101" s="1295" t="str">
        <f>IFERROR(VLOOKUP(V101,'1.3 Lists'!V42:W346,2,FALSE),"")</f>
        <v/>
      </c>
      <c r="X101" s="75"/>
      <c r="AC101" t="s">
        <v>3</v>
      </c>
      <c r="AD101" s="75"/>
      <c r="AE101" s="668"/>
      <c r="AF101" s="668"/>
      <c r="AG101" s="668"/>
      <c r="AH101" s="668"/>
      <c r="AI101" s="668"/>
    </row>
    <row r="102" spans="4:35">
      <c r="D102" t="s">
        <v>76</v>
      </c>
      <c r="E102" t="s">
        <v>67</v>
      </c>
      <c r="F102" s="425" t="s">
        <v>1753</v>
      </c>
      <c r="G102" s="425" t="s">
        <v>182</v>
      </c>
      <c r="H102" s="425" t="s">
        <v>81</v>
      </c>
      <c r="I102" s="425" t="s">
        <v>2475</v>
      </c>
      <c r="J102" t="s">
        <v>6</v>
      </c>
      <c r="K102" t="s">
        <v>264</v>
      </c>
      <c r="L102" s="95"/>
      <c r="M102" s="95"/>
      <c r="Q102" s="75"/>
      <c r="R102" s="75"/>
      <c r="S102" s="425"/>
      <c r="T102" s="425"/>
      <c r="V102" s="75"/>
      <c r="W102" s="1295" t="str">
        <f>IFERROR(VLOOKUP(V102,'1.3 Lists'!V43:W347,2,FALSE),"")</f>
        <v/>
      </c>
      <c r="X102" s="75"/>
      <c r="AC102" t="s">
        <v>3</v>
      </c>
      <c r="AD102" s="75"/>
      <c r="AE102" s="668"/>
      <c r="AF102" s="668"/>
      <c r="AG102" s="668"/>
      <c r="AH102" s="668"/>
      <c r="AI102" s="668"/>
    </row>
    <row r="103" spans="4:35">
      <c r="D103" t="s">
        <v>76</v>
      </c>
      <c r="E103" t="s">
        <v>67</v>
      </c>
      <c r="F103" s="425" t="s">
        <v>1753</v>
      </c>
      <c r="G103" s="425" t="s">
        <v>182</v>
      </c>
      <c r="H103" s="425" t="s">
        <v>81</v>
      </c>
      <c r="I103" s="425" t="s">
        <v>2475</v>
      </c>
      <c r="J103" t="s">
        <v>6</v>
      </c>
      <c r="K103" t="s">
        <v>264</v>
      </c>
      <c r="L103" s="95"/>
      <c r="M103" s="95"/>
      <c r="Q103" s="75"/>
      <c r="R103" s="75"/>
      <c r="S103" s="425"/>
      <c r="T103" s="425"/>
      <c r="V103" s="75"/>
      <c r="W103" s="1295" t="str">
        <f>IFERROR(VLOOKUP(V103,'1.3 Lists'!V44:W348,2,FALSE),"")</f>
        <v/>
      </c>
      <c r="X103" s="75"/>
      <c r="AC103" t="s">
        <v>3</v>
      </c>
      <c r="AD103" s="75"/>
      <c r="AE103" s="668"/>
      <c r="AF103" s="668"/>
      <c r="AG103" s="668"/>
      <c r="AH103" s="668"/>
      <c r="AI103" s="668"/>
    </row>
    <row r="104" spans="4:35">
      <c r="D104" t="s">
        <v>76</v>
      </c>
      <c r="E104" t="s">
        <v>67</v>
      </c>
      <c r="F104" s="425" t="s">
        <v>1753</v>
      </c>
      <c r="G104" s="425" t="s">
        <v>182</v>
      </c>
      <c r="H104" s="425" t="s">
        <v>81</v>
      </c>
      <c r="I104" s="425" t="s">
        <v>2475</v>
      </c>
      <c r="J104" t="s">
        <v>6</v>
      </c>
      <c r="K104" t="s">
        <v>264</v>
      </c>
      <c r="L104" s="95"/>
      <c r="M104" s="95"/>
      <c r="Q104" s="75"/>
      <c r="R104" s="75"/>
      <c r="S104" s="425"/>
      <c r="T104" s="425"/>
      <c r="V104" s="75"/>
      <c r="W104" s="1295" t="str">
        <f>IFERROR(VLOOKUP(V104,'1.3 Lists'!V45:W349,2,FALSE),"")</f>
        <v/>
      </c>
      <c r="X104" s="75"/>
      <c r="AC104" t="s">
        <v>3</v>
      </c>
      <c r="AD104" s="75"/>
      <c r="AE104" s="668"/>
      <c r="AF104" s="668"/>
      <c r="AG104" s="668"/>
      <c r="AH104" s="668"/>
      <c r="AI104" s="668"/>
    </row>
    <row r="105" spans="4:35">
      <c r="D105" t="s">
        <v>76</v>
      </c>
      <c r="E105" t="s">
        <v>67</v>
      </c>
      <c r="F105" s="425" t="s">
        <v>1753</v>
      </c>
      <c r="G105" s="425" t="s">
        <v>182</v>
      </c>
      <c r="H105" s="425" t="s">
        <v>81</v>
      </c>
      <c r="I105" s="425" t="s">
        <v>2475</v>
      </c>
      <c r="J105" t="s">
        <v>6</v>
      </c>
      <c r="K105" t="s">
        <v>264</v>
      </c>
      <c r="L105" s="95"/>
      <c r="M105" s="95"/>
      <c r="Q105" s="75"/>
      <c r="R105" s="75"/>
      <c r="S105" s="425"/>
      <c r="T105" s="425"/>
      <c r="V105" s="75"/>
      <c r="W105" s="1295" t="str">
        <f>IFERROR(VLOOKUP(V105,'1.3 Lists'!V46:W350,2,FALSE),"")</f>
        <v/>
      </c>
      <c r="X105" s="75"/>
      <c r="AC105" t="s">
        <v>3</v>
      </c>
      <c r="AD105" s="75"/>
      <c r="AE105" s="668"/>
      <c r="AF105" s="668"/>
      <c r="AG105" s="668"/>
      <c r="AH105" s="668"/>
      <c r="AI105" s="668"/>
    </row>
    <row r="106" spans="4:35">
      <c r="D106" t="s">
        <v>76</v>
      </c>
      <c r="E106" t="s">
        <v>67</v>
      </c>
      <c r="F106" s="425" t="s">
        <v>1753</v>
      </c>
      <c r="G106" s="425" t="s">
        <v>182</v>
      </c>
      <c r="H106" s="425" t="s">
        <v>81</v>
      </c>
      <c r="I106" s="425" t="s">
        <v>2475</v>
      </c>
      <c r="J106" t="s">
        <v>6</v>
      </c>
      <c r="K106" t="s">
        <v>264</v>
      </c>
      <c r="L106" s="95"/>
      <c r="M106" s="95"/>
      <c r="Q106" s="75"/>
      <c r="R106" s="75"/>
      <c r="S106" s="425"/>
      <c r="T106" s="425"/>
      <c r="V106" s="75"/>
      <c r="W106" s="1295" t="str">
        <f>IFERROR(VLOOKUP(V106,'1.3 Lists'!V47:W351,2,FALSE),"")</f>
        <v/>
      </c>
      <c r="X106" s="75"/>
      <c r="AC106" t="s">
        <v>3</v>
      </c>
      <c r="AD106" s="75"/>
      <c r="AE106" s="668"/>
      <c r="AF106" s="668"/>
      <c r="AG106" s="668"/>
      <c r="AH106" s="668"/>
      <c r="AI106" s="668"/>
    </row>
    <row r="107" spans="4:35">
      <c r="D107" t="s">
        <v>76</v>
      </c>
      <c r="E107" t="s">
        <v>67</v>
      </c>
      <c r="F107" s="425" t="s">
        <v>1753</v>
      </c>
      <c r="G107" s="425" t="s">
        <v>182</v>
      </c>
      <c r="H107" s="425" t="s">
        <v>81</v>
      </c>
      <c r="I107" s="425" t="s">
        <v>2475</v>
      </c>
      <c r="J107" t="s">
        <v>6</v>
      </c>
      <c r="K107" t="s">
        <v>264</v>
      </c>
      <c r="L107" s="95"/>
      <c r="M107" s="95"/>
      <c r="Q107" s="75"/>
      <c r="R107" s="75"/>
      <c r="S107" s="425"/>
      <c r="T107" s="425"/>
      <c r="V107" s="75"/>
      <c r="W107" s="1295" t="str">
        <f>IFERROR(VLOOKUP(V107,'1.3 Lists'!V48:W352,2,FALSE),"")</f>
        <v/>
      </c>
      <c r="X107" s="75"/>
      <c r="AC107" t="s">
        <v>3</v>
      </c>
      <c r="AD107" s="75"/>
      <c r="AE107" s="668"/>
      <c r="AF107" s="668"/>
      <c r="AG107" s="668"/>
      <c r="AH107" s="668"/>
      <c r="AI107" s="668"/>
    </row>
    <row r="108" spans="4:35">
      <c r="D108" t="s">
        <v>76</v>
      </c>
      <c r="E108" t="s">
        <v>67</v>
      </c>
      <c r="F108" s="425" t="s">
        <v>1753</v>
      </c>
      <c r="G108" s="425" t="s">
        <v>182</v>
      </c>
      <c r="H108" s="425" t="s">
        <v>81</v>
      </c>
      <c r="I108" s="425" t="s">
        <v>2475</v>
      </c>
      <c r="J108" t="s">
        <v>6</v>
      </c>
      <c r="K108" t="s">
        <v>264</v>
      </c>
      <c r="L108" s="95"/>
      <c r="M108" s="95"/>
      <c r="Q108" s="75"/>
      <c r="R108" s="75"/>
      <c r="S108" s="425"/>
      <c r="T108" s="425"/>
      <c r="V108" s="75"/>
      <c r="W108" s="1295" t="str">
        <f>IFERROR(VLOOKUP(V108,'1.3 Lists'!V49:W353,2,FALSE),"")</f>
        <v/>
      </c>
      <c r="X108" s="75"/>
      <c r="AC108" t="s">
        <v>3</v>
      </c>
      <c r="AD108" s="75"/>
      <c r="AE108" s="668"/>
      <c r="AF108" s="668"/>
      <c r="AG108" s="668"/>
      <c r="AH108" s="668"/>
      <c r="AI108" s="668"/>
    </row>
    <row r="109" spans="4:35">
      <c r="D109" t="s">
        <v>76</v>
      </c>
      <c r="E109" t="s">
        <v>67</v>
      </c>
      <c r="F109" s="425" t="s">
        <v>1753</v>
      </c>
      <c r="G109" s="425" t="s">
        <v>182</v>
      </c>
      <c r="H109" s="425" t="s">
        <v>81</v>
      </c>
      <c r="I109" s="425" t="s">
        <v>2475</v>
      </c>
      <c r="J109" t="s">
        <v>6</v>
      </c>
      <c r="K109" t="s">
        <v>264</v>
      </c>
      <c r="L109" s="95"/>
      <c r="M109" s="95"/>
      <c r="Q109" s="75"/>
      <c r="R109" s="75"/>
      <c r="S109" s="425"/>
      <c r="T109" s="425"/>
      <c r="V109" s="75"/>
      <c r="W109" s="1295" t="str">
        <f>IFERROR(VLOOKUP(V109,'1.3 Lists'!V50:W354,2,FALSE),"")</f>
        <v/>
      </c>
      <c r="X109" s="75"/>
      <c r="AC109" t="s">
        <v>3</v>
      </c>
      <c r="AD109" s="75"/>
      <c r="AE109" s="668"/>
      <c r="AF109" s="668"/>
      <c r="AG109" s="668"/>
      <c r="AH109" s="668"/>
      <c r="AI109" s="668"/>
    </row>
    <row r="110" spans="4:35">
      <c r="D110" t="s">
        <v>76</v>
      </c>
      <c r="E110" t="s">
        <v>67</v>
      </c>
      <c r="F110" s="425" t="s">
        <v>1753</v>
      </c>
      <c r="G110" s="425" t="s">
        <v>182</v>
      </c>
      <c r="H110" s="425" t="s">
        <v>81</v>
      </c>
      <c r="I110" s="425" t="s">
        <v>2475</v>
      </c>
      <c r="J110" t="s">
        <v>6</v>
      </c>
      <c r="K110" t="s">
        <v>264</v>
      </c>
      <c r="L110" s="95"/>
      <c r="M110" s="95"/>
      <c r="Q110" s="75"/>
      <c r="R110" s="75"/>
      <c r="S110" s="425"/>
      <c r="T110" s="425"/>
      <c r="V110" s="75"/>
      <c r="W110" s="1295" t="str">
        <f>IFERROR(VLOOKUP(V110,'1.3 Lists'!V51:W355,2,FALSE),"")</f>
        <v/>
      </c>
      <c r="X110" s="75"/>
      <c r="AC110" t="s">
        <v>3</v>
      </c>
      <c r="AD110" s="75"/>
      <c r="AE110" s="668"/>
      <c r="AF110" s="668"/>
      <c r="AG110" s="668"/>
      <c r="AH110" s="668"/>
      <c r="AI110" s="668"/>
    </row>
    <row r="111" spans="4:35">
      <c r="D111" t="s">
        <v>76</v>
      </c>
      <c r="E111" t="s">
        <v>67</v>
      </c>
      <c r="F111" s="425" t="s">
        <v>1753</v>
      </c>
      <c r="G111" s="425" t="s">
        <v>182</v>
      </c>
      <c r="H111" s="425" t="s">
        <v>81</v>
      </c>
      <c r="I111" s="425" t="s">
        <v>2475</v>
      </c>
      <c r="J111" t="s">
        <v>6</v>
      </c>
      <c r="K111" t="s">
        <v>264</v>
      </c>
      <c r="L111" s="95"/>
      <c r="M111" s="95"/>
      <c r="Q111" s="75"/>
      <c r="R111" s="75"/>
      <c r="S111" s="425"/>
      <c r="T111" s="425"/>
      <c r="V111" s="75"/>
      <c r="W111" s="1295" t="str">
        <f>IFERROR(VLOOKUP(V111,'1.3 Lists'!V52:W356,2,FALSE),"")</f>
        <v/>
      </c>
      <c r="X111" s="75"/>
      <c r="AC111" t="s">
        <v>3</v>
      </c>
      <c r="AD111" s="75"/>
      <c r="AE111" s="668"/>
      <c r="AF111" s="668"/>
      <c r="AG111" s="668"/>
      <c r="AH111" s="668"/>
      <c r="AI111" s="668"/>
    </row>
    <row r="112" spans="4:35">
      <c r="D112" t="s">
        <v>76</v>
      </c>
      <c r="E112" t="s">
        <v>67</v>
      </c>
      <c r="F112" s="425" t="s">
        <v>1753</v>
      </c>
      <c r="G112" s="425" t="s">
        <v>182</v>
      </c>
      <c r="H112" s="425" t="s">
        <v>81</v>
      </c>
      <c r="I112" s="425" t="s">
        <v>2475</v>
      </c>
      <c r="J112" t="s">
        <v>6</v>
      </c>
      <c r="K112" t="s">
        <v>264</v>
      </c>
      <c r="L112" s="95"/>
      <c r="M112" s="95"/>
      <c r="Q112" s="75"/>
      <c r="R112" s="75"/>
      <c r="S112" s="425"/>
      <c r="T112" s="425"/>
      <c r="V112" s="75"/>
      <c r="W112" s="1295" t="str">
        <f>IFERROR(VLOOKUP(V112,'1.3 Lists'!V53:W357,2,FALSE),"")</f>
        <v/>
      </c>
      <c r="X112" s="75"/>
      <c r="AC112" t="s">
        <v>3</v>
      </c>
      <c r="AD112" s="75"/>
      <c r="AE112" s="668"/>
      <c r="AF112" s="668"/>
      <c r="AG112" s="668"/>
      <c r="AH112" s="668"/>
      <c r="AI112" s="668"/>
    </row>
    <row r="113" spans="4:35">
      <c r="D113" t="s">
        <v>76</v>
      </c>
      <c r="E113" t="s">
        <v>67</v>
      </c>
      <c r="F113" s="425" t="s">
        <v>1753</v>
      </c>
      <c r="G113" s="425" t="s">
        <v>182</v>
      </c>
      <c r="H113" s="425" t="s">
        <v>81</v>
      </c>
      <c r="I113" s="425" t="s">
        <v>2475</v>
      </c>
      <c r="J113" t="s">
        <v>6</v>
      </c>
      <c r="K113" t="s">
        <v>264</v>
      </c>
      <c r="L113" s="95"/>
      <c r="M113" s="95"/>
      <c r="Q113" s="75"/>
      <c r="R113" s="75"/>
      <c r="S113" s="425"/>
      <c r="T113" s="425"/>
      <c r="V113" s="75"/>
      <c r="W113" s="1295" t="str">
        <f>IFERROR(VLOOKUP(V113,'1.3 Lists'!V54:W358,2,FALSE),"")</f>
        <v/>
      </c>
      <c r="X113" s="75"/>
      <c r="AC113" t="s">
        <v>3</v>
      </c>
      <c r="AD113" s="75"/>
      <c r="AE113" s="668"/>
      <c r="AF113" s="668"/>
      <c r="AG113" s="668"/>
      <c r="AH113" s="668"/>
      <c r="AI113" s="668"/>
    </row>
    <row r="114" spans="4:35">
      <c r="D114" t="s">
        <v>76</v>
      </c>
      <c r="E114" t="s">
        <v>67</v>
      </c>
      <c r="F114" s="425" t="s">
        <v>1753</v>
      </c>
      <c r="G114" s="425" t="s">
        <v>182</v>
      </c>
      <c r="H114" s="425" t="s">
        <v>81</v>
      </c>
      <c r="I114" s="425" t="s">
        <v>2475</v>
      </c>
      <c r="J114" t="s">
        <v>6</v>
      </c>
      <c r="K114" t="s">
        <v>264</v>
      </c>
      <c r="L114" s="95"/>
      <c r="M114" s="95"/>
      <c r="Q114" s="75"/>
      <c r="R114" s="75"/>
      <c r="S114" s="425"/>
      <c r="T114" s="425"/>
      <c r="V114" s="75"/>
      <c r="W114" s="1295" t="str">
        <f>IFERROR(VLOOKUP(V114,'1.3 Lists'!V55:W359,2,FALSE),"")</f>
        <v/>
      </c>
      <c r="X114" s="75"/>
      <c r="AC114" t="s">
        <v>3</v>
      </c>
      <c r="AD114" s="75"/>
      <c r="AE114" s="668"/>
      <c r="AF114" s="668"/>
      <c r="AG114" s="668"/>
      <c r="AH114" s="668"/>
      <c r="AI114" s="668"/>
    </row>
    <row r="115" spans="4:35">
      <c r="D115" t="s">
        <v>76</v>
      </c>
      <c r="E115" t="s">
        <v>67</v>
      </c>
      <c r="F115" s="425" t="s">
        <v>1753</v>
      </c>
      <c r="G115" s="425" t="s">
        <v>182</v>
      </c>
      <c r="H115" s="425" t="s">
        <v>81</v>
      </c>
      <c r="I115" s="425" t="s">
        <v>2475</v>
      </c>
      <c r="J115" t="s">
        <v>6</v>
      </c>
      <c r="K115" t="s">
        <v>264</v>
      </c>
      <c r="L115" s="95"/>
      <c r="M115" s="95"/>
      <c r="Q115" s="75"/>
      <c r="R115" s="75"/>
      <c r="S115" s="425"/>
      <c r="T115" s="425"/>
      <c r="V115" s="75"/>
      <c r="W115" s="1295" t="str">
        <f>IFERROR(VLOOKUP(V115,'1.3 Lists'!V56:W360,2,FALSE),"")</f>
        <v/>
      </c>
      <c r="X115" s="75"/>
      <c r="AC115" t="s">
        <v>3</v>
      </c>
      <c r="AD115" s="75"/>
      <c r="AE115" s="668"/>
      <c r="AF115" s="668"/>
      <c r="AG115" s="668"/>
      <c r="AH115" s="668"/>
      <c r="AI115" s="668"/>
    </row>
    <row r="116" spans="4:35">
      <c r="D116" t="s">
        <v>76</v>
      </c>
      <c r="E116" t="s">
        <v>67</v>
      </c>
      <c r="F116" s="425" t="s">
        <v>1753</v>
      </c>
      <c r="G116" s="425" t="s">
        <v>182</v>
      </c>
      <c r="H116" s="425" t="s">
        <v>81</v>
      </c>
      <c r="I116" s="425" t="s">
        <v>2475</v>
      </c>
      <c r="J116" t="s">
        <v>6</v>
      </c>
      <c r="K116" t="s">
        <v>264</v>
      </c>
      <c r="L116" s="95"/>
      <c r="M116" s="95"/>
      <c r="Q116" s="75"/>
      <c r="R116" s="75"/>
      <c r="S116" s="425"/>
      <c r="T116" s="425"/>
      <c r="V116" s="75"/>
      <c r="W116" s="1295" t="str">
        <f>IFERROR(VLOOKUP(V116,'1.3 Lists'!V57:W361,2,FALSE),"")</f>
        <v/>
      </c>
      <c r="X116" s="75"/>
      <c r="AC116" t="s">
        <v>3</v>
      </c>
      <c r="AD116" s="75"/>
      <c r="AE116" s="668"/>
      <c r="AF116" s="668"/>
      <c r="AG116" s="668"/>
      <c r="AH116" s="668"/>
      <c r="AI116" s="668"/>
    </row>
    <row r="117" spans="4:35">
      <c r="D117" t="s">
        <v>76</v>
      </c>
      <c r="E117" t="s">
        <v>67</v>
      </c>
      <c r="F117" s="425" t="s">
        <v>1753</v>
      </c>
      <c r="G117" s="425" t="s">
        <v>182</v>
      </c>
      <c r="H117" s="425" t="s">
        <v>81</v>
      </c>
      <c r="I117" s="425" t="s">
        <v>2475</v>
      </c>
      <c r="J117" t="s">
        <v>6</v>
      </c>
      <c r="K117" t="s">
        <v>264</v>
      </c>
      <c r="L117" s="95"/>
      <c r="M117" s="95"/>
      <c r="Q117" s="75"/>
      <c r="R117" s="75"/>
      <c r="S117" s="425"/>
      <c r="T117" s="425"/>
      <c r="V117" s="75"/>
      <c r="W117" s="1295" t="str">
        <f>IFERROR(VLOOKUP(V117,'1.3 Lists'!V58:W362,2,FALSE),"")</f>
        <v/>
      </c>
      <c r="X117" s="75"/>
      <c r="AC117" t="s">
        <v>3</v>
      </c>
      <c r="AD117" s="75"/>
      <c r="AE117" s="668"/>
      <c r="AF117" s="668"/>
      <c r="AG117" s="668"/>
      <c r="AH117" s="668"/>
      <c r="AI117" s="668"/>
    </row>
    <row r="118" spans="4:35">
      <c r="D118" t="s">
        <v>76</v>
      </c>
      <c r="E118" t="s">
        <v>67</v>
      </c>
      <c r="F118" s="425" t="s">
        <v>1753</v>
      </c>
      <c r="G118" s="425" t="s">
        <v>182</v>
      </c>
      <c r="H118" s="425" t="s">
        <v>81</v>
      </c>
      <c r="I118" s="425" t="s">
        <v>2475</v>
      </c>
      <c r="J118" t="s">
        <v>6</v>
      </c>
      <c r="K118" t="s">
        <v>264</v>
      </c>
      <c r="L118" s="95"/>
      <c r="M118" s="95"/>
      <c r="Q118" s="75"/>
      <c r="R118" s="75"/>
      <c r="S118" s="425"/>
      <c r="T118" s="425"/>
      <c r="V118" s="75"/>
      <c r="W118" s="1295" t="str">
        <f>IFERROR(VLOOKUP(V118,'1.3 Lists'!V59:W363,2,FALSE),"")</f>
        <v/>
      </c>
      <c r="X118" s="75"/>
      <c r="AC118" t="s">
        <v>3</v>
      </c>
      <c r="AD118" s="75"/>
      <c r="AE118" s="668"/>
      <c r="AF118" s="668"/>
      <c r="AG118" s="668"/>
      <c r="AH118" s="668"/>
      <c r="AI118" s="668"/>
    </row>
    <row r="119" spans="4:35">
      <c r="D119" t="s">
        <v>76</v>
      </c>
      <c r="E119" t="s">
        <v>67</v>
      </c>
      <c r="F119" s="425" t="s">
        <v>1753</v>
      </c>
      <c r="G119" s="425" t="s">
        <v>182</v>
      </c>
      <c r="H119" s="425" t="s">
        <v>81</v>
      </c>
      <c r="I119" s="425" t="s">
        <v>2475</v>
      </c>
      <c r="J119" t="s">
        <v>6</v>
      </c>
      <c r="K119" t="s">
        <v>264</v>
      </c>
      <c r="L119" s="95"/>
      <c r="M119" s="95"/>
      <c r="Q119" s="75"/>
      <c r="R119" s="75"/>
      <c r="S119" s="425"/>
      <c r="T119" s="425"/>
      <c r="V119" s="75"/>
      <c r="W119" s="1295" t="str">
        <f>IFERROR(VLOOKUP(V119,'1.3 Lists'!V60:W364,2,FALSE),"")</f>
        <v/>
      </c>
      <c r="X119" s="75"/>
      <c r="AC119" t="s">
        <v>3</v>
      </c>
      <c r="AD119" s="75"/>
      <c r="AE119" s="668"/>
      <c r="AF119" s="668"/>
      <c r="AG119" s="668"/>
      <c r="AH119" s="668"/>
      <c r="AI119" s="668"/>
    </row>
    <row r="120" spans="4:35">
      <c r="D120" t="s">
        <v>76</v>
      </c>
      <c r="E120" t="s">
        <v>67</v>
      </c>
      <c r="F120" s="425" t="s">
        <v>1753</v>
      </c>
      <c r="G120" s="425" t="s">
        <v>182</v>
      </c>
      <c r="H120" s="425" t="s">
        <v>81</v>
      </c>
      <c r="I120" s="425" t="s">
        <v>2475</v>
      </c>
      <c r="J120" t="s">
        <v>6</v>
      </c>
      <c r="K120" t="s">
        <v>264</v>
      </c>
      <c r="L120" s="95"/>
      <c r="M120" s="95"/>
      <c r="Q120" s="75"/>
      <c r="R120" s="75"/>
      <c r="S120" s="425"/>
      <c r="T120" s="425"/>
      <c r="V120" s="75"/>
      <c r="W120" s="1295" t="str">
        <f>IFERROR(VLOOKUP(V120,'1.3 Lists'!V61:W365,2,FALSE),"")</f>
        <v/>
      </c>
      <c r="X120" s="75"/>
      <c r="AC120" t="s">
        <v>3</v>
      </c>
      <c r="AD120" s="75"/>
      <c r="AE120" s="668"/>
      <c r="AF120" s="668"/>
      <c r="AG120" s="668"/>
      <c r="AH120" s="668"/>
      <c r="AI120" s="668"/>
    </row>
    <row r="121" spans="4:35">
      <c r="D121" t="s">
        <v>76</v>
      </c>
      <c r="E121" t="s">
        <v>67</v>
      </c>
      <c r="F121" s="425" t="s">
        <v>1753</v>
      </c>
      <c r="G121" s="425" t="s">
        <v>182</v>
      </c>
      <c r="H121" s="425" t="s">
        <v>81</v>
      </c>
      <c r="I121" s="425" t="s">
        <v>2475</v>
      </c>
      <c r="J121" t="s">
        <v>6</v>
      </c>
      <c r="K121" t="s">
        <v>264</v>
      </c>
      <c r="L121" s="95"/>
      <c r="M121" s="95"/>
      <c r="Q121" s="75"/>
      <c r="R121" s="75"/>
      <c r="S121" s="425"/>
      <c r="T121" s="425"/>
      <c r="V121" s="75"/>
      <c r="W121" s="1295" t="str">
        <f>IFERROR(VLOOKUP(V121,'1.3 Lists'!V62:W366,2,FALSE),"")</f>
        <v/>
      </c>
      <c r="X121" s="75"/>
      <c r="AC121" t="s">
        <v>3</v>
      </c>
      <c r="AD121" s="75"/>
      <c r="AE121" s="668"/>
      <c r="AF121" s="668"/>
      <c r="AG121" s="668"/>
      <c r="AH121" s="668"/>
      <c r="AI121" s="668"/>
    </row>
    <row r="122" spans="4:35">
      <c r="D122" t="s">
        <v>76</v>
      </c>
      <c r="E122" t="s">
        <v>67</v>
      </c>
      <c r="F122" s="425" t="s">
        <v>1753</v>
      </c>
      <c r="G122" s="425" t="s">
        <v>182</v>
      </c>
      <c r="H122" s="425" t="s">
        <v>81</v>
      </c>
      <c r="I122" s="425" t="s">
        <v>2475</v>
      </c>
      <c r="J122" t="s">
        <v>6</v>
      </c>
      <c r="K122" t="s">
        <v>264</v>
      </c>
      <c r="L122" s="95"/>
      <c r="M122" s="95"/>
      <c r="Q122" s="75"/>
      <c r="R122" s="75"/>
      <c r="S122" s="425"/>
      <c r="T122" s="425"/>
      <c r="V122" s="75"/>
      <c r="W122" s="1295" t="str">
        <f>IFERROR(VLOOKUP(V122,'1.3 Lists'!V63:W367,2,FALSE),"")</f>
        <v/>
      </c>
      <c r="X122" s="75"/>
      <c r="AC122" t="s">
        <v>3</v>
      </c>
      <c r="AD122" s="75"/>
      <c r="AE122" s="668"/>
      <c r="AF122" s="668"/>
      <c r="AG122" s="668"/>
      <c r="AH122" s="668"/>
      <c r="AI122" s="668"/>
    </row>
    <row r="123" spans="4:35">
      <c r="D123" t="s">
        <v>76</v>
      </c>
      <c r="E123" t="s">
        <v>67</v>
      </c>
      <c r="F123" s="425" t="s">
        <v>1753</v>
      </c>
      <c r="G123" s="425" t="s">
        <v>182</v>
      </c>
      <c r="H123" s="425" t="s">
        <v>81</v>
      </c>
      <c r="I123" s="425" t="s">
        <v>2475</v>
      </c>
      <c r="J123" t="s">
        <v>6</v>
      </c>
      <c r="K123" t="s">
        <v>264</v>
      </c>
      <c r="L123" s="95"/>
      <c r="M123" s="95"/>
      <c r="Q123" s="75"/>
      <c r="R123" s="75"/>
      <c r="S123" s="425"/>
      <c r="T123" s="425"/>
      <c r="V123" s="75"/>
      <c r="W123" s="1295" t="str">
        <f>IFERROR(VLOOKUP(V123,'1.3 Lists'!V64:W368,2,FALSE),"")</f>
        <v/>
      </c>
      <c r="X123" s="75"/>
      <c r="AC123" t="s">
        <v>3</v>
      </c>
      <c r="AD123" s="75"/>
      <c r="AE123" s="668"/>
      <c r="AF123" s="668"/>
      <c r="AG123" s="668"/>
      <c r="AH123" s="668"/>
      <c r="AI123" s="668"/>
    </row>
    <row r="124" spans="4:35">
      <c r="D124" t="s">
        <v>76</v>
      </c>
      <c r="E124" t="s">
        <v>67</v>
      </c>
      <c r="F124" s="425" t="s">
        <v>1753</v>
      </c>
      <c r="G124" s="425" t="s">
        <v>182</v>
      </c>
      <c r="H124" s="425" t="s">
        <v>81</v>
      </c>
      <c r="I124" s="425" t="s">
        <v>2475</v>
      </c>
      <c r="J124" t="s">
        <v>6</v>
      </c>
      <c r="K124" t="s">
        <v>264</v>
      </c>
      <c r="L124" s="95"/>
      <c r="M124" s="95"/>
      <c r="Q124" s="75"/>
      <c r="R124" s="75"/>
      <c r="S124" s="425"/>
      <c r="T124" s="425"/>
      <c r="V124" s="75"/>
      <c r="W124" s="1295" t="str">
        <f>IFERROR(VLOOKUP(V124,'1.3 Lists'!V65:W369,2,FALSE),"")</f>
        <v/>
      </c>
      <c r="X124" s="75"/>
      <c r="AC124" t="s">
        <v>3</v>
      </c>
      <c r="AD124" s="75"/>
      <c r="AE124" s="668"/>
      <c r="AF124" s="668"/>
      <c r="AG124" s="668"/>
      <c r="AH124" s="668"/>
      <c r="AI124" s="668"/>
    </row>
    <row r="125" spans="4:35">
      <c r="D125" t="s">
        <v>76</v>
      </c>
      <c r="E125" t="s">
        <v>67</v>
      </c>
      <c r="F125" s="425" t="s">
        <v>1753</v>
      </c>
      <c r="G125" s="425" t="s">
        <v>182</v>
      </c>
      <c r="H125" s="425" t="s">
        <v>81</v>
      </c>
      <c r="I125" s="425" t="s">
        <v>2475</v>
      </c>
      <c r="J125" t="s">
        <v>6</v>
      </c>
      <c r="K125" t="s">
        <v>264</v>
      </c>
      <c r="L125" s="95"/>
      <c r="M125" s="95"/>
      <c r="Q125" s="75"/>
      <c r="R125" s="75"/>
      <c r="S125" s="425"/>
      <c r="T125" s="425"/>
      <c r="V125" s="75"/>
      <c r="W125" s="1295" t="str">
        <f>IFERROR(VLOOKUP(V125,'1.3 Lists'!V66:W370,2,FALSE),"")</f>
        <v/>
      </c>
      <c r="X125" s="75"/>
      <c r="AC125" t="s">
        <v>3</v>
      </c>
      <c r="AD125" s="75"/>
      <c r="AE125" s="668"/>
      <c r="AF125" s="668"/>
      <c r="AG125" s="668"/>
      <c r="AH125" s="668"/>
      <c r="AI125" s="668"/>
    </row>
    <row r="126" spans="4:35">
      <c r="D126" t="s">
        <v>76</v>
      </c>
      <c r="E126" t="s">
        <v>67</v>
      </c>
      <c r="F126" s="425" t="s">
        <v>1753</v>
      </c>
      <c r="G126" s="425" t="s">
        <v>182</v>
      </c>
      <c r="H126" s="425" t="s">
        <v>81</v>
      </c>
      <c r="I126" s="425" t="s">
        <v>2475</v>
      </c>
      <c r="J126" t="s">
        <v>6</v>
      </c>
      <c r="K126" t="s">
        <v>264</v>
      </c>
      <c r="L126" s="95"/>
      <c r="M126" s="95"/>
      <c r="Q126" s="75"/>
      <c r="R126" s="75"/>
      <c r="S126" s="425"/>
      <c r="T126" s="425"/>
      <c r="V126" s="75"/>
      <c r="W126" s="1295" t="str">
        <f>IFERROR(VLOOKUP(V126,'1.3 Lists'!V67:W371,2,FALSE),"")</f>
        <v/>
      </c>
      <c r="X126" s="75"/>
      <c r="AC126" t="s">
        <v>3</v>
      </c>
      <c r="AD126" s="75"/>
      <c r="AE126" s="668"/>
      <c r="AF126" s="668"/>
      <c r="AG126" s="668"/>
      <c r="AH126" s="668"/>
      <c r="AI126" s="668"/>
    </row>
    <row r="127" spans="4:35">
      <c r="D127" t="s">
        <v>76</v>
      </c>
      <c r="E127" t="s">
        <v>67</v>
      </c>
      <c r="F127" s="425" t="s">
        <v>1753</v>
      </c>
      <c r="G127" s="425" t="s">
        <v>182</v>
      </c>
      <c r="H127" s="425" t="s">
        <v>81</v>
      </c>
      <c r="I127" s="425" t="s">
        <v>2475</v>
      </c>
      <c r="J127" t="s">
        <v>6</v>
      </c>
      <c r="K127" t="s">
        <v>264</v>
      </c>
      <c r="L127" s="95"/>
      <c r="M127" s="95"/>
      <c r="Q127" s="75"/>
      <c r="R127" s="75"/>
      <c r="S127" s="425"/>
      <c r="T127" s="425"/>
      <c r="V127" s="75"/>
      <c r="W127" s="1295" t="str">
        <f>IFERROR(VLOOKUP(V127,'1.3 Lists'!V68:W372,2,FALSE),"")</f>
        <v/>
      </c>
      <c r="X127" s="75"/>
      <c r="AC127" t="s">
        <v>3</v>
      </c>
      <c r="AD127" s="75"/>
      <c r="AE127" s="668"/>
      <c r="AF127" s="668"/>
      <c r="AG127" s="668"/>
      <c r="AH127" s="668"/>
      <c r="AI127" s="668"/>
    </row>
    <row r="128" spans="4:35">
      <c r="D128" t="s">
        <v>76</v>
      </c>
      <c r="E128" t="s">
        <v>67</v>
      </c>
      <c r="F128" s="425" t="s">
        <v>1753</v>
      </c>
      <c r="G128" s="425" t="s">
        <v>182</v>
      </c>
      <c r="H128" s="425" t="s">
        <v>81</v>
      </c>
      <c r="I128" s="425" t="s">
        <v>2475</v>
      </c>
      <c r="J128" t="s">
        <v>6</v>
      </c>
      <c r="K128" t="s">
        <v>264</v>
      </c>
      <c r="L128" s="95"/>
      <c r="M128" s="95"/>
      <c r="Q128" s="75"/>
      <c r="R128" s="75"/>
      <c r="S128" s="425"/>
      <c r="T128" s="425"/>
      <c r="V128" s="75"/>
      <c r="W128" s="1295" t="str">
        <f>IFERROR(VLOOKUP(V128,'1.3 Lists'!V69:W373,2,FALSE),"")</f>
        <v/>
      </c>
      <c r="X128" s="75"/>
      <c r="AC128" t="s">
        <v>3</v>
      </c>
      <c r="AD128" s="75"/>
      <c r="AE128" s="668"/>
      <c r="AF128" s="668"/>
      <c r="AG128" s="668"/>
      <c r="AH128" s="668"/>
      <c r="AI128" s="668"/>
    </row>
    <row r="129" spans="4:35">
      <c r="D129" t="s">
        <v>76</v>
      </c>
      <c r="E129" t="s">
        <v>67</v>
      </c>
      <c r="F129" s="425" t="s">
        <v>1753</v>
      </c>
      <c r="G129" s="425" t="s">
        <v>182</v>
      </c>
      <c r="H129" s="425" t="s">
        <v>81</v>
      </c>
      <c r="I129" s="425" t="s">
        <v>2475</v>
      </c>
      <c r="J129" t="s">
        <v>6</v>
      </c>
      <c r="K129" t="s">
        <v>264</v>
      </c>
      <c r="L129" s="95"/>
      <c r="M129" s="95"/>
      <c r="Q129" s="75"/>
      <c r="R129" s="75"/>
      <c r="S129" s="425"/>
      <c r="T129" s="425"/>
      <c r="V129" s="75"/>
      <c r="W129" s="1295" t="str">
        <f>IFERROR(VLOOKUP(V129,'1.3 Lists'!V70:W374,2,FALSE),"")</f>
        <v/>
      </c>
      <c r="X129" s="75"/>
      <c r="AC129" t="s">
        <v>3</v>
      </c>
      <c r="AD129" s="75"/>
      <c r="AE129" s="668"/>
      <c r="AF129" s="668"/>
      <c r="AG129" s="668"/>
      <c r="AH129" s="668"/>
      <c r="AI129" s="668"/>
    </row>
    <row r="130" spans="4:35">
      <c r="D130" t="s">
        <v>76</v>
      </c>
      <c r="E130" t="s">
        <v>67</v>
      </c>
      <c r="F130" s="425" t="s">
        <v>1753</v>
      </c>
      <c r="G130" s="425" t="s">
        <v>182</v>
      </c>
      <c r="H130" s="425" t="s">
        <v>81</v>
      </c>
      <c r="I130" s="425" t="s">
        <v>2475</v>
      </c>
      <c r="J130" t="s">
        <v>6</v>
      </c>
      <c r="K130" t="s">
        <v>264</v>
      </c>
      <c r="L130" s="95"/>
      <c r="M130" s="95"/>
      <c r="Q130" s="75"/>
      <c r="R130" s="75"/>
      <c r="S130" s="425"/>
      <c r="T130" s="425"/>
      <c r="V130" s="75"/>
      <c r="W130" s="1295" t="str">
        <f>IFERROR(VLOOKUP(V130,'1.3 Lists'!V71:W375,2,FALSE),"")</f>
        <v/>
      </c>
      <c r="X130" s="75"/>
      <c r="AC130" t="s">
        <v>3</v>
      </c>
      <c r="AD130" s="75"/>
      <c r="AE130" s="668"/>
      <c r="AF130" s="668"/>
      <c r="AG130" s="668"/>
      <c r="AH130" s="668"/>
      <c r="AI130" s="668"/>
    </row>
    <row r="131" spans="4:35">
      <c r="D131" t="s">
        <v>76</v>
      </c>
      <c r="E131" t="s">
        <v>67</v>
      </c>
      <c r="F131" s="425" t="s">
        <v>1753</v>
      </c>
      <c r="G131" s="425" t="s">
        <v>182</v>
      </c>
      <c r="H131" s="425" t="s">
        <v>81</v>
      </c>
      <c r="I131" s="425" t="s">
        <v>2475</v>
      </c>
      <c r="J131" t="s">
        <v>6</v>
      </c>
      <c r="K131" t="s">
        <v>264</v>
      </c>
      <c r="L131" s="95"/>
      <c r="M131" s="95"/>
      <c r="Q131" s="75"/>
      <c r="R131" s="75"/>
      <c r="S131" s="425"/>
      <c r="T131" s="425"/>
      <c r="V131" s="75"/>
      <c r="W131" s="1295" t="str">
        <f>IFERROR(VLOOKUP(V131,'1.3 Lists'!V72:W376,2,FALSE),"")</f>
        <v/>
      </c>
      <c r="X131" s="75"/>
      <c r="AC131" t="s">
        <v>3</v>
      </c>
      <c r="AD131" s="75"/>
      <c r="AE131" s="668"/>
      <c r="AF131" s="668"/>
      <c r="AG131" s="668"/>
      <c r="AH131" s="668"/>
      <c r="AI131" s="668"/>
    </row>
    <row r="132" spans="4:35">
      <c r="D132" t="s">
        <v>76</v>
      </c>
      <c r="E132" t="s">
        <v>67</v>
      </c>
      <c r="F132" s="425" t="s">
        <v>1753</v>
      </c>
      <c r="G132" s="425" t="s">
        <v>182</v>
      </c>
      <c r="H132" s="425" t="s">
        <v>81</v>
      </c>
      <c r="I132" s="425" t="s">
        <v>2475</v>
      </c>
      <c r="J132" t="s">
        <v>6</v>
      </c>
      <c r="K132" t="s">
        <v>264</v>
      </c>
      <c r="L132" s="95"/>
      <c r="M132" s="95"/>
      <c r="Q132" s="75"/>
      <c r="R132" s="75"/>
      <c r="S132" s="425"/>
      <c r="T132" s="425"/>
      <c r="V132" s="75"/>
      <c r="W132" s="1295" t="str">
        <f>IFERROR(VLOOKUP(V132,'1.3 Lists'!V73:W377,2,FALSE),"")</f>
        <v/>
      </c>
      <c r="X132" s="75"/>
      <c r="AC132" t="s">
        <v>3</v>
      </c>
      <c r="AD132" s="75"/>
      <c r="AE132" s="668"/>
      <c r="AF132" s="668"/>
      <c r="AG132" s="668"/>
      <c r="AH132" s="668"/>
      <c r="AI132" s="668"/>
    </row>
    <row r="133" spans="4:35">
      <c r="D133" t="s">
        <v>76</v>
      </c>
      <c r="E133" t="s">
        <v>67</v>
      </c>
      <c r="F133" s="425" t="s">
        <v>1753</v>
      </c>
      <c r="G133" s="425" t="s">
        <v>182</v>
      </c>
      <c r="H133" s="425" t="s">
        <v>81</v>
      </c>
      <c r="I133" s="425" t="s">
        <v>2475</v>
      </c>
      <c r="J133" t="s">
        <v>6</v>
      </c>
      <c r="K133" t="s">
        <v>264</v>
      </c>
      <c r="L133" s="95"/>
      <c r="M133" s="95"/>
      <c r="Q133" s="75"/>
      <c r="R133" s="75"/>
      <c r="S133" s="425"/>
      <c r="T133" s="425"/>
      <c r="V133" s="75"/>
      <c r="W133" s="1295" t="str">
        <f>IFERROR(VLOOKUP(V133,'1.3 Lists'!V74:W378,2,FALSE),"")</f>
        <v/>
      </c>
      <c r="X133" s="75"/>
      <c r="AC133" t="s">
        <v>3</v>
      </c>
      <c r="AD133" s="75"/>
      <c r="AE133" s="668"/>
      <c r="AF133" s="668"/>
      <c r="AG133" s="668"/>
      <c r="AH133" s="668"/>
      <c r="AI133" s="668"/>
    </row>
    <row r="134" spans="4:35">
      <c r="D134" t="s">
        <v>76</v>
      </c>
      <c r="E134" t="s">
        <v>67</v>
      </c>
      <c r="F134" s="425" t="s">
        <v>1753</v>
      </c>
      <c r="G134" s="425" t="s">
        <v>182</v>
      </c>
      <c r="H134" s="425" t="s">
        <v>81</v>
      </c>
      <c r="I134" s="425" t="s">
        <v>2475</v>
      </c>
      <c r="J134" t="s">
        <v>6</v>
      </c>
      <c r="K134" t="s">
        <v>264</v>
      </c>
      <c r="L134" s="95"/>
      <c r="M134" s="95"/>
      <c r="Q134" s="75"/>
      <c r="R134" s="75"/>
      <c r="S134" s="425"/>
      <c r="T134" s="425"/>
      <c r="V134" s="75"/>
      <c r="W134" s="1295" t="str">
        <f>IFERROR(VLOOKUP(V134,'1.3 Lists'!V75:W379,2,FALSE),"")</f>
        <v/>
      </c>
      <c r="X134" s="75"/>
      <c r="AC134" t="s">
        <v>3</v>
      </c>
      <c r="AD134" s="75"/>
      <c r="AE134" s="668"/>
      <c r="AF134" s="668"/>
      <c r="AG134" s="668"/>
      <c r="AH134" s="668"/>
      <c r="AI134" s="668"/>
    </row>
    <row r="135" spans="4:35">
      <c r="D135" t="s">
        <v>76</v>
      </c>
      <c r="E135" t="s">
        <v>67</v>
      </c>
      <c r="F135" s="425" t="s">
        <v>1753</v>
      </c>
      <c r="G135" s="425" t="s">
        <v>182</v>
      </c>
      <c r="H135" s="425" t="s">
        <v>81</v>
      </c>
      <c r="I135" s="425" t="s">
        <v>2475</v>
      </c>
      <c r="J135" t="s">
        <v>6</v>
      </c>
      <c r="K135" t="s">
        <v>264</v>
      </c>
      <c r="L135" s="95"/>
      <c r="M135" s="95"/>
      <c r="Q135" s="75"/>
      <c r="R135" s="75"/>
      <c r="S135" s="425"/>
      <c r="T135" s="425"/>
      <c r="V135" s="75"/>
      <c r="W135" s="1295" t="str">
        <f>IFERROR(VLOOKUP(V135,'1.3 Lists'!V76:W380,2,FALSE),"")</f>
        <v/>
      </c>
      <c r="X135" s="75"/>
      <c r="AC135" t="s">
        <v>3</v>
      </c>
      <c r="AD135" s="75"/>
      <c r="AE135" s="668"/>
      <c r="AF135" s="668"/>
      <c r="AG135" s="668"/>
      <c r="AH135" s="668"/>
      <c r="AI135" s="668"/>
    </row>
    <row r="136" spans="4:35">
      <c r="D136" t="s">
        <v>76</v>
      </c>
      <c r="E136" t="s">
        <v>67</v>
      </c>
      <c r="F136" s="425" t="s">
        <v>1753</v>
      </c>
      <c r="G136" s="425" t="s">
        <v>182</v>
      </c>
      <c r="H136" s="425" t="s">
        <v>81</v>
      </c>
      <c r="I136" s="425" t="s">
        <v>2475</v>
      </c>
      <c r="J136" t="s">
        <v>6</v>
      </c>
      <c r="K136" t="s">
        <v>264</v>
      </c>
      <c r="L136" s="95"/>
      <c r="M136" s="95"/>
      <c r="Q136" s="75"/>
      <c r="R136" s="75"/>
      <c r="S136" s="425"/>
      <c r="T136" s="425"/>
      <c r="V136" s="75"/>
      <c r="W136" s="1295" t="str">
        <f>IFERROR(VLOOKUP(V136,'1.3 Lists'!V77:W381,2,FALSE),"")</f>
        <v/>
      </c>
      <c r="X136" s="75"/>
      <c r="AC136" t="s">
        <v>3</v>
      </c>
      <c r="AD136" s="75"/>
      <c r="AE136" s="668"/>
      <c r="AF136" s="668"/>
      <c r="AG136" s="668"/>
      <c r="AH136" s="668"/>
      <c r="AI136" s="668"/>
    </row>
    <row r="137" spans="4:35">
      <c r="D137" t="s">
        <v>76</v>
      </c>
      <c r="E137" t="s">
        <v>67</v>
      </c>
      <c r="F137" s="425" t="s">
        <v>1753</v>
      </c>
      <c r="G137" s="425" t="s">
        <v>182</v>
      </c>
      <c r="H137" s="425" t="s">
        <v>81</v>
      </c>
      <c r="I137" s="425" t="s">
        <v>2475</v>
      </c>
      <c r="J137" t="s">
        <v>6</v>
      </c>
      <c r="K137" t="s">
        <v>264</v>
      </c>
      <c r="L137" s="95"/>
      <c r="M137" s="95"/>
      <c r="Q137" s="75"/>
      <c r="R137" s="75"/>
      <c r="S137" s="425"/>
      <c r="T137" s="425"/>
      <c r="V137" s="75"/>
      <c r="W137" s="1295" t="str">
        <f>IFERROR(VLOOKUP(V137,'1.3 Lists'!V78:W382,2,FALSE),"")</f>
        <v/>
      </c>
      <c r="X137" s="75"/>
      <c r="AC137" t="s">
        <v>3</v>
      </c>
      <c r="AD137" s="75"/>
      <c r="AE137" s="668"/>
      <c r="AF137" s="668"/>
      <c r="AG137" s="668"/>
      <c r="AH137" s="668"/>
      <c r="AI137" s="668"/>
    </row>
    <row r="138" spans="4:35">
      <c r="D138" t="s">
        <v>76</v>
      </c>
      <c r="E138" t="s">
        <v>67</v>
      </c>
      <c r="F138" s="425" t="s">
        <v>1753</v>
      </c>
      <c r="G138" s="425" t="s">
        <v>182</v>
      </c>
      <c r="H138" s="425" t="s">
        <v>81</v>
      </c>
      <c r="I138" s="425" t="s">
        <v>2475</v>
      </c>
      <c r="J138" t="s">
        <v>6</v>
      </c>
      <c r="K138" t="s">
        <v>264</v>
      </c>
      <c r="L138" s="95"/>
      <c r="M138" s="95"/>
      <c r="Q138" s="75"/>
      <c r="R138" s="75"/>
      <c r="S138" s="425"/>
      <c r="T138" s="425"/>
      <c r="V138" s="75"/>
      <c r="W138" s="1295" t="str">
        <f>IFERROR(VLOOKUP(V138,'1.3 Lists'!V79:W383,2,FALSE),"")</f>
        <v/>
      </c>
      <c r="X138" s="75"/>
      <c r="AC138" t="s">
        <v>3</v>
      </c>
      <c r="AD138" s="75"/>
      <c r="AE138" s="668"/>
      <c r="AF138" s="668"/>
      <c r="AG138" s="668"/>
      <c r="AH138" s="668"/>
      <c r="AI138" s="668"/>
    </row>
    <row r="139" spans="4:35">
      <c r="D139" t="s">
        <v>76</v>
      </c>
      <c r="E139" t="s">
        <v>67</v>
      </c>
      <c r="F139" s="425" t="s">
        <v>1753</v>
      </c>
      <c r="G139" s="425" t="s">
        <v>182</v>
      </c>
      <c r="H139" s="425" t="s">
        <v>81</v>
      </c>
      <c r="I139" s="425" t="s">
        <v>2475</v>
      </c>
      <c r="J139" t="s">
        <v>6</v>
      </c>
      <c r="K139" t="s">
        <v>264</v>
      </c>
      <c r="L139" s="95"/>
      <c r="M139" s="95"/>
      <c r="Q139" s="75"/>
      <c r="R139" s="75"/>
      <c r="S139" s="425"/>
      <c r="T139" s="425"/>
      <c r="V139" s="75"/>
      <c r="W139" s="1295" t="str">
        <f>IFERROR(VLOOKUP(V139,'1.3 Lists'!V80:W384,2,FALSE),"")</f>
        <v/>
      </c>
      <c r="X139" s="75"/>
      <c r="AC139" t="s">
        <v>3</v>
      </c>
      <c r="AD139" s="75"/>
      <c r="AE139" s="668"/>
      <c r="AF139" s="668"/>
      <c r="AG139" s="668"/>
      <c r="AH139" s="668"/>
      <c r="AI139" s="668"/>
    </row>
    <row r="140" spans="4:35">
      <c r="D140" t="s">
        <v>76</v>
      </c>
      <c r="E140" t="s">
        <v>67</v>
      </c>
      <c r="F140" s="425" t="s">
        <v>1753</v>
      </c>
      <c r="G140" s="425" t="s">
        <v>182</v>
      </c>
      <c r="H140" s="425" t="s">
        <v>81</v>
      </c>
      <c r="I140" s="425" t="s">
        <v>2475</v>
      </c>
      <c r="J140" t="s">
        <v>6</v>
      </c>
      <c r="K140" t="s">
        <v>264</v>
      </c>
      <c r="L140" s="95"/>
      <c r="M140" s="95"/>
      <c r="Q140" s="75"/>
      <c r="R140" s="75"/>
      <c r="S140" s="425"/>
      <c r="T140" s="425"/>
      <c r="V140" s="75"/>
      <c r="W140" s="1295" t="str">
        <f>IFERROR(VLOOKUP(V140,'1.3 Lists'!V81:W385,2,FALSE),"")</f>
        <v/>
      </c>
      <c r="X140" s="75"/>
      <c r="AC140" t="s">
        <v>3</v>
      </c>
      <c r="AD140" s="75"/>
      <c r="AE140" s="668"/>
      <c r="AF140" s="668"/>
      <c r="AG140" s="668"/>
      <c r="AH140" s="668"/>
      <c r="AI140" s="668"/>
    </row>
    <row r="141" spans="4:35">
      <c r="D141" t="s">
        <v>76</v>
      </c>
      <c r="E141" t="s">
        <v>67</v>
      </c>
      <c r="F141" s="425" t="s">
        <v>1753</v>
      </c>
      <c r="G141" s="425" t="s">
        <v>182</v>
      </c>
      <c r="H141" s="425" t="s">
        <v>81</v>
      </c>
      <c r="I141" s="425" t="s">
        <v>2475</v>
      </c>
      <c r="J141" t="s">
        <v>6</v>
      </c>
      <c r="K141" t="s">
        <v>264</v>
      </c>
      <c r="L141" s="95"/>
      <c r="M141" s="95"/>
      <c r="Q141" s="75"/>
      <c r="R141" s="75"/>
      <c r="S141" s="425"/>
      <c r="T141" s="425"/>
      <c r="V141" s="75"/>
      <c r="W141" s="1295" t="str">
        <f>IFERROR(VLOOKUP(V141,'1.3 Lists'!V82:W386,2,FALSE),"")</f>
        <v/>
      </c>
      <c r="X141" s="75"/>
      <c r="AC141" t="s">
        <v>3</v>
      </c>
      <c r="AD141" s="75"/>
      <c r="AE141" s="668"/>
      <c r="AF141" s="668"/>
      <c r="AG141" s="668"/>
      <c r="AH141" s="668"/>
      <c r="AI141" s="668"/>
    </row>
    <row r="142" spans="4:35">
      <c r="D142" t="s">
        <v>76</v>
      </c>
      <c r="E142" t="s">
        <v>67</v>
      </c>
      <c r="F142" s="425" t="s">
        <v>1753</v>
      </c>
      <c r="G142" s="425" t="s">
        <v>182</v>
      </c>
      <c r="H142" s="425" t="s">
        <v>81</v>
      </c>
      <c r="I142" s="425" t="s">
        <v>2475</v>
      </c>
      <c r="J142" t="s">
        <v>6</v>
      </c>
      <c r="K142" t="s">
        <v>264</v>
      </c>
      <c r="L142" s="95"/>
      <c r="M142" s="95"/>
      <c r="Q142" s="75"/>
      <c r="R142" s="75"/>
      <c r="S142" s="425"/>
      <c r="T142" s="425"/>
      <c r="V142" s="75"/>
      <c r="W142" s="1295" t="str">
        <f>IFERROR(VLOOKUP(V142,'1.3 Lists'!V83:W387,2,FALSE),"")</f>
        <v/>
      </c>
      <c r="X142" s="75"/>
      <c r="AC142" t="s">
        <v>3</v>
      </c>
      <c r="AD142" s="75"/>
      <c r="AE142" s="668"/>
      <c r="AF142" s="668"/>
      <c r="AG142" s="668"/>
      <c r="AH142" s="668"/>
      <c r="AI142" s="668"/>
    </row>
    <row r="143" spans="4:35">
      <c r="D143" t="s">
        <v>76</v>
      </c>
      <c r="E143" t="s">
        <v>67</v>
      </c>
      <c r="F143" s="425" t="s">
        <v>1753</v>
      </c>
      <c r="G143" s="425" t="s">
        <v>182</v>
      </c>
      <c r="H143" s="425" t="s">
        <v>81</v>
      </c>
      <c r="I143" s="425" t="s">
        <v>2475</v>
      </c>
      <c r="J143" t="s">
        <v>6</v>
      </c>
      <c r="K143" t="s">
        <v>264</v>
      </c>
      <c r="L143" s="95"/>
      <c r="M143" s="95"/>
      <c r="Q143" s="75"/>
      <c r="R143" s="75"/>
      <c r="S143" s="425"/>
      <c r="T143" s="425"/>
      <c r="V143" s="75"/>
      <c r="W143" s="1295" t="str">
        <f>IFERROR(VLOOKUP(V143,'1.3 Lists'!V84:W388,2,FALSE),"")</f>
        <v/>
      </c>
      <c r="X143" s="75"/>
      <c r="AC143" t="s">
        <v>3</v>
      </c>
      <c r="AD143" s="75"/>
      <c r="AE143" s="668"/>
      <c r="AF143" s="668"/>
      <c r="AG143" s="668"/>
      <c r="AH143" s="668"/>
      <c r="AI143" s="668"/>
    </row>
    <row r="144" spans="4:35">
      <c r="D144" t="s">
        <v>76</v>
      </c>
      <c r="E144" t="s">
        <v>67</v>
      </c>
      <c r="F144" s="425" t="s">
        <v>1753</v>
      </c>
      <c r="G144" s="425" t="s">
        <v>182</v>
      </c>
      <c r="H144" s="425" t="s">
        <v>81</v>
      </c>
      <c r="I144" s="425" t="s">
        <v>2475</v>
      </c>
      <c r="J144" t="s">
        <v>6</v>
      </c>
      <c r="K144" t="s">
        <v>264</v>
      </c>
      <c r="L144" s="95"/>
      <c r="M144" s="95"/>
      <c r="Q144" s="75"/>
      <c r="R144" s="75"/>
      <c r="S144" s="425"/>
      <c r="T144" s="425"/>
      <c r="V144" s="75"/>
      <c r="W144" s="1295" t="str">
        <f>IFERROR(VLOOKUP(V144,'1.3 Lists'!V85:W389,2,FALSE),"")</f>
        <v/>
      </c>
      <c r="X144" s="75"/>
      <c r="AC144" t="s">
        <v>3</v>
      </c>
      <c r="AD144" s="75"/>
      <c r="AE144" s="668"/>
      <c r="AF144" s="668"/>
      <c r="AG144" s="668"/>
      <c r="AH144" s="668"/>
      <c r="AI144" s="668"/>
    </row>
    <row r="145" spans="4:35">
      <c r="D145" t="s">
        <v>76</v>
      </c>
      <c r="E145" t="s">
        <v>67</v>
      </c>
      <c r="F145" s="425" t="s">
        <v>1753</v>
      </c>
      <c r="G145" s="425" t="s">
        <v>182</v>
      </c>
      <c r="H145" s="425" t="s">
        <v>81</v>
      </c>
      <c r="I145" s="425" t="s">
        <v>2475</v>
      </c>
      <c r="J145" t="s">
        <v>6</v>
      </c>
      <c r="K145" t="s">
        <v>264</v>
      </c>
      <c r="L145" s="95"/>
      <c r="M145" s="95"/>
      <c r="Q145" s="75"/>
      <c r="R145" s="75"/>
      <c r="S145" s="425"/>
      <c r="T145" s="425"/>
      <c r="V145" s="75"/>
      <c r="W145" s="1295" t="str">
        <f>IFERROR(VLOOKUP(V145,'1.3 Lists'!V86:W390,2,FALSE),"")</f>
        <v/>
      </c>
      <c r="X145" s="75"/>
      <c r="AC145" t="s">
        <v>3</v>
      </c>
      <c r="AD145" s="75"/>
      <c r="AE145" s="668"/>
      <c r="AF145" s="668"/>
      <c r="AG145" s="668"/>
      <c r="AH145" s="668"/>
      <c r="AI145" s="668"/>
    </row>
    <row r="146" spans="4:35">
      <c r="D146" t="s">
        <v>76</v>
      </c>
      <c r="E146" t="s">
        <v>67</v>
      </c>
      <c r="F146" s="425" t="s">
        <v>1753</v>
      </c>
      <c r="G146" s="425" t="s">
        <v>182</v>
      </c>
      <c r="H146" s="425" t="s">
        <v>81</v>
      </c>
      <c r="I146" s="425" t="s">
        <v>2475</v>
      </c>
      <c r="J146" t="s">
        <v>6</v>
      </c>
      <c r="K146" t="s">
        <v>264</v>
      </c>
      <c r="L146" s="95"/>
      <c r="M146" s="95"/>
      <c r="Q146" s="75"/>
      <c r="R146" s="75"/>
      <c r="S146" s="425"/>
      <c r="T146" s="425"/>
      <c r="V146" s="75"/>
      <c r="W146" s="1295" t="str">
        <f>IFERROR(VLOOKUP(V146,'1.3 Lists'!V87:W391,2,FALSE),"")</f>
        <v/>
      </c>
      <c r="X146" s="75"/>
      <c r="AC146" t="s">
        <v>3</v>
      </c>
      <c r="AD146" s="75"/>
      <c r="AE146" s="668"/>
      <c r="AF146" s="668"/>
      <c r="AG146" s="668"/>
      <c r="AH146" s="668"/>
      <c r="AI146" s="668"/>
    </row>
    <row r="147" spans="4:35">
      <c r="D147" t="s">
        <v>76</v>
      </c>
      <c r="E147" t="s">
        <v>67</v>
      </c>
      <c r="F147" s="425" t="s">
        <v>1753</v>
      </c>
      <c r="G147" s="425" t="s">
        <v>182</v>
      </c>
      <c r="H147" s="425" t="s">
        <v>81</v>
      </c>
      <c r="I147" s="425" t="s">
        <v>2475</v>
      </c>
      <c r="J147" t="s">
        <v>6</v>
      </c>
      <c r="K147" t="s">
        <v>264</v>
      </c>
      <c r="L147" s="95"/>
      <c r="M147" s="95"/>
      <c r="Q147" s="75"/>
      <c r="R147" s="75"/>
      <c r="S147" s="425"/>
      <c r="T147" s="425"/>
      <c r="V147" s="75"/>
      <c r="W147" s="1295" t="str">
        <f>IFERROR(VLOOKUP(V147,'1.3 Lists'!V88:W392,2,FALSE),"")</f>
        <v/>
      </c>
      <c r="X147" s="75"/>
      <c r="AC147" t="s">
        <v>3</v>
      </c>
      <c r="AD147" s="75"/>
      <c r="AE147" s="668"/>
      <c r="AF147" s="668"/>
      <c r="AG147" s="668"/>
      <c r="AH147" s="668"/>
      <c r="AI147" s="668"/>
    </row>
    <row r="148" spans="4:35">
      <c r="D148" t="s">
        <v>76</v>
      </c>
      <c r="E148" t="s">
        <v>67</v>
      </c>
      <c r="F148" s="425" t="s">
        <v>1753</v>
      </c>
      <c r="G148" s="425" t="s">
        <v>182</v>
      </c>
      <c r="H148" s="425" t="s">
        <v>81</v>
      </c>
      <c r="I148" s="425" t="s">
        <v>2475</v>
      </c>
      <c r="J148" t="s">
        <v>6</v>
      </c>
      <c r="K148" t="s">
        <v>264</v>
      </c>
      <c r="L148" s="95"/>
      <c r="M148" s="95"/>
      <c r="Q148" s="75"/>
      <c r="R148" s="75"/>
      <c r="S148" s="425"/>
      <c r="T148" s="425"/>
      <c r="V148" s="75"/>
      <c r="W148" s="1295" t="str">
        <f>IFERROR(VLOOKUP(V148,'1.3 Lists'!V89:W393,2,FALSE),"")</f>
        <v/>
      </c>
      <c r="X148" s="75"/>
      <c r="AC148" t="s">
        <v>3</v>
      </c>
      <c r="AD148" s="75"/>
      <c r="AE148" s="668"/>
      <c r="AF148" s="668"/>
      <c r="AG148" s="668"/>
      <c r="AH148" s="668"/>
      <c r="AI148" s="668"/>
    </row>
    <row r="149" spans="4:35">
      <c r="D149" t="s">
        <v>76</v>
      </c>
      <c r="E149" t="s">
        <v>67</v>
      </c>
      <c r="F149" s="425" t="s">
        <v>1753</v>
      </c>
      <c r="G149" s="425" t="s">
        <v>182</v>
      </c>
      <c r="H149" s="425" t="s">
        <v>81</v>
      </c>
      <c r="I149" s="425" t="s">
        <v>2475</v>
      </c>
      <c r="J149" t="s">
        <v>6</v>
      </c>
      <c r="K149" t="s">
        <v>264</v>
      </c>
      <c r="L149" s="95"/>
      <c r="M149" s="95"/>
      <c r="Q149" s="75"/>
      <c r="R149" s="75"/>
      <c r="S149" s="425"/>
      <c r="T149" s="425"/>
      <c r="V149" s="75"/>
      <c r="W149" s="1295" t="str">
        <f>IFERROR(VLOOKUP(V149,'1.3 Lists'!V90:W394,2,FALSE),"")</f>
        <v/>
      </c>
      <c r="X149" s="75"/>
      <c r="AC149" t="s">
        <v>3</v>
      </c>
      <c r="AD149" s="75"/>
      <c r="AE149" s="668"/>
      <c r="AF149" s="668"/>
      <c r="AG149" s="668"/>
      <c r="AH149" s="668"/>
      <c r="AI149" s="668"/>
    </row>
    <row r="150" spans="4:35">
      <c r="D150" t="s">
        <v>76</v>
      </c>
      <c r="E150" t="s">
        <v>67</v>
      </c>
      <c r="F150" s="425" t="s">
        <v>1753</v>
      </c>
      <c r="G150" s="425" t="s">
        <v>182</v>
      </c>
      <c r="H150" s="425" t="s">
        <v>81</v>
      </c>
      <c r="I150" s="425" t="s">
        <v>2475</v>
      </c>
      <c r="J150" t="s">
        <v>6</v>
      </c>
      <c r="K150" t="s">
        <v>264</v>
      </c>
      <c r="L150" s="95"/>
      <c r="M150" s="95"/>
      <c r="Q150" s="75"/>
      <c r="R150" s="75"/>
      <c r="S150" s="425"/>
      <c r="T150" s="425"/>
      <c r="V150" s="75"/>
      <c r="W150" s="1295" t="str">
        <f>IFERROR(VLOOKUP(V150,'1.3 Lists'!V91:W395,2,FALSE),"")</f>
        <v/>
      </c>
      <c r="X150" s="75"/>
      <c r="AC150" t="s">
        <v>3</v>
      </c>
      <c r="AD150" s="75"/>
      <c r="AE150" s="668"/>
      <c r="AF150" s="668"/>
      <c r="AG150" s="668"/>
      <c r="AH150" s="668"/>
      <c r="AI150" s="668"/>
    </row>
    <row r="151" spans="4:35">
      <c r="D151" t="s">
        <v>76</v>
      </c>
      <c r="E151" t="s">
        <v>67</v>
      </c>
      <c r="F151" s="425" t="s">
        <v>1753</v>
      </c>
      <c r="G151" s="425" t="s">
        <v>182</v>
      </c>
      <c r="H151" s="425" t="s">
        <v>81</v>
      </c>
      <c r="I151" s="425" t="s">
        <v>2475</v>
      </c>
      <c r="J151" t="s">
        <v>6</v>
      </c>
      <c r="K151" t="s">
        <v>264</v>
      </c>
      <c r="L151" s="95"/>
      <c r="M151" s="95"/>
      <c r="Q151" s="75"/>
      <c r="R151" s="75"/>
      <c r="S151" s="425"/>
      <c r="T151" s="425"/>
      <c r="V151" s="75"/>
      <c r="W151" s="1295" t="str">
        <f>IFERROR(VLOOKUP(V151,'1.3 Lists'!V92:W396,2,FALSE),"")</f>
        <v/>
      </c>
      <c r="X151" s="75"/>
      <c r="AC151" t="s">
        <v>3</v>
      </c>
      <c r="AD151" s="75"/>
      <c r="AE151" s="668"/>
      <c r="AF151" s="668"/>
      <c r="AG151" s="668"/>
      <c r="AH151" s="668"/>
      <c r="AI151" s="668"/>
    </row>
    <row r="152" spans="4:35">
      <c r="D152" t="s">
        <v>76</v>
      </c>
      <c r="E152" t="s">
        <v>67</v>
      </c>
      <c r="F152" s="425" t="s">
        <v>1753</v>
      </c>
      <c r="G152" s="425" t="s">
        <v>182</v>
      </c>
      <c r="H152" s="425" t="s">
        <v>81</v>
      </c>
      <c r="I152" s="425" t="s">
        <v>2475</v>
      </c>
      <c r="J152" t="s">
        <v>6</v>
      </c>
      <c r="K152" t="s">
        <v>264</v>
      </c>
      <c r="L152" s="95"/>
      <c r="M152" s="95"/>
      <c r="Q152" s="75"/>
      <c r="R152" s="75"/>
      <c r="S152" s="425"/>
      <c r="T152" s="425"/>
      <c r="V152" s="75"/>
      <c r="W152" s="1295" t="str">
        <f>IFERROR(VLOOKUP(V152,'1.3 Lists'!V93:W397,2,FALSE),"")</f>
        <v/>
      </c>
      <c r="X152" s="75"/>
      <c r="AC152" t="s">
        <v>3</v>
      </c>
      <c r="AD152" s="75"/>
      <c r="AE152" s="668"/>
      <c r="AF152" s="668"/>
      <c r="AG152" s="668"/>
      <c r="AH152" s="668"/>
      <c r="AI152" s="668"/>
    </row>
    <row r="153" spans="4:35">
      <c r="D153" t="s">
        <v>76</v>
      </c>
      <c r="E153" t="s">
        <v>67</v>
      </c>
      <c r="F153" s="425" t="s">
        <v>1753</v>
      </c>
      <c r="G153" s="425" t="s">
        <v>182</v>
      </c>
      <c r="H153" s="425" t="s">
        <v>81</v>
      </c>
      <c r="I153" s="425" t="s">
        <v>2475</v>
      </c>
      <c r="J153" t="s">
        <v>6</v>
      </c>
      <c r="K153" t="s">
        <v>264</v>
      </c>
      <c r="L153" s="95"/>
      <c r="M153" s="95"/>
      <c r="Q153" s="75"/>
      <c r="R153" s="75"/>
      <c r="S153" s="425"/>
      <c r="T153" s="425"/>
      <c r="V153" s="75"/>
      <c r="W153" s="1295" t="str">
        <f>IFERROR(VLOOKUP(V153,'1.3 Lists'!V94:W398,2,FALSE),"")</f>
        <v/>
      </c>
      <c r="X153" s="75"/>
      <c r="AC153" t="s">
        <v>3</v>
      </c>
      <c r="AD153" s="75"/>
      <c r="AE153" s="668"/>
      <c r="AF153" s="668"/>
      <c r="AG153" s="668"/>
      <c r="AH153" s="668"/>
      <c r="AI153" s="668"/>
    </row>
    <row r="154" spans="4:35">
      <c r="D154" t="s">
        <v>76</v>
      </c>
      <c r="E154" t="s">
        <v>67</v>
      </c>
      <c r="F154" s="425" t="s">
        <v>1753</v>
      </c>
      <c r="G154" s="425" t="s">
        <v>182</v>
      </c>
      <c r="H154" s="425" t="s">
        <v>81</v>
      </c>
      <c r="I154" s="425" t="s">
        <v>2475</v>
      </c>
      <c r="J154" t="s">
        <v>6</v>
      </c>
      <c r="K154" t="s">
        <v>264</v>
      </c>
      <c r="L154" s="95"/>
      <c r="M154" s="95"/>
      <c r="Q154" s="75"/>
      <c r="R154" s="75"/>
      <c r="S154" s="425"/>
      <c r="T154" s="425"/>
      <c r="V154" s="75"/>
      <c r="W154" s="1295" t="str">
        <f>IFERROR(VLOOKUP(V154,'1.3 Lists'!V95:W399,2,FALSE),"")</f>
        <v/>
      </c>
      <c r="X154" s="75"/>
      <c r="AC154" t="s">
        <v>3</v>
      </c>
      <c r="AD154" s="75"/>
      <c r="AE154" s="668"/>
      <c r="AF154" s="668"/>
      <c r="AG154" s="668"/>
      <c r="AH154" s="668"/>
      <c r="AI154" s="668"/>
    </row>
    <row r="155" spans="4:35">
      <c r="D155" t="s">
        <v>76</v>
      </c>
      <c r="E155" t="s">
        <v>67</v>
      </c>
      <c r="F155" s="425" t="s">
        <v>1753</v>
      </c>
      <c r="G155" s="425" t="s">
        <v>182</v>
      </c>
      <c r="H155" s="425" t="s">
        <v>81</v>
      </c>
      <c r="I155" s="425" t="s">
        <v>2475</v>
      </c>
      <c r="J155" t="s">
        <v>6</v>
      </c>
      <c r="K155" t="s">
        <v>264</v>
      </c>
      <c r="L155" s="95"/>
      <c r="M155" s="95"/>
      <c r="Q155" s="75"/>
      <c r="R155" s="75"/>
      <c r="S155" s="425"/>
      <c r="T155" s="425"/>
      <c r="V155" s="75"/>
      <c r="W155" s="1295" t="str">
        <f>IFERROR(VLOOKUP(V155,'1.3 Lists'!V96:W400,2,FALSE),"")</f>
        <v/>
      </c>
      <c r="X155" s="75"/>
      <c r="AC155" t="s">
        <v>3</v>
      </c>
      <c r="AD155" s="75"/>
      <c r="AE155" s="668"/>
      <c r="AF155" s="668"/>
      <c r="AG155" s="668"/>
      <c r="AH155" s="668"/>
      <c r="AI155" s="668"/>
    </row>
    <row r="156" spans="4:35">
      <c r="D156" t="s">
        <v>76</v>
      </c>
      <c r="E156" t="s">
        <v>67</v>
      </c>
      <c r="F156" s="425" t="s">
        <v>1753</v>
      </c>
      <c r="G156" s="425" t="s">
        <v>182</v>
      </c>
      <c r="H156" s="425" t="s">
        <v>81</v>
      </c>
      <c r="I156" s="425" t="s">
        <v>2475</v>
      </c>
      <c r="J156" t="s">
        <v>6</v>
      </c>
      <c r="K156" t="s">
        <v>264</v>
      </c>
      <c r="L156" s="95"/>
      <c r="M156" s="95"/>
      <c r="Q156" s="75"/>
      <c r="R156" s="75"/>
      <c r="S156" s="425"/>
      <c r="T156" s="425"/>
      <c r="V156" s="75"/>
      <c r="W156" s="1295" t="str">
        <f>IFERROR(VLOOKUP(V156,'1.3 Lists'!V97:W401,2,FALSE),"")</f>
        <v/>
      </c>
      <c r="X156" s="75"/>
      <c r="AC156" t="s">
        <v>3</v>
      </c>
      <c r="AD156" s="75"/>
      <c r="AE156" s="668"/>
      <c r="AF156" s="668"/>
      <c r="AG156" s="668"/>
      <c r="AH156" s="668"/>
      <c r="AI156" s="668"/>
    </row>
    <row r="157" spans="4:35">
      <c r="D157" t="s">
        <v>76</v>
      </c>
      <c r="E157" t="s">
        <v>67</v>
      </c>
      <c r="F157" s="425" t="s">
        <v>1753</v>
      </c>
      <c r="G157" s="425" t="s">
        <v>182</v>
      </c>
      <c r="H157" s="425" t="s">
        <v>81</v>
      </c>
      <c r="I157" s="425" t="s">
        <v>2475</v>
      </c>
      <c r="J157" t="s">
        <v>6</v>
      </c>
      <c r="K157" t="s">
        <v>264</v>
      </c>
      <c r="L157" s="95"/>
      <c r="M157" s="95"/>
      <c r="Q157" s="75"/>
      <c r="R157" s="75"/>
      <c r="S157" s="425"/>
      <c r="T157" s="425"/>
      <c r="V157" s="75"/>
      <c r="W157" s="1295" t="str">
        <f>IFERROR(VLOOKUP(V157,'1.3 Lists'!V98:W402,2,FALSE),"")</f>
        <v/>
      </c>
      <c r="X157" s="75"/>
      <c r="AC157" t="s">
        <v>3</v>
      </c>
      <c r="AD157" s="75"/>
      <c r="AE157" s="668"/>
      <c r="AF157" s="668"/>
      <c r="AG157" s="668"/>
      <c r="AH157" s="668"/>
      <c r="AI157" s="668"/>
    </row>
    <row r="158" spans="4:35">
      <c r="D158" t="s">
        <v>76</v>
      </c>
      <c r="E158" t="s">
        <v>67</v>
      </c>
      <c r="F158" s="425" t="s">
        <v>1753</v>
      </c>
      <c r="G158" s="425" t="s">
        <v>182</v>
      </c>
      <c r="H158" s="425" t="s">
        <v>81</v>
      </c>
      <c r="I158" s="425" t="s">
        <v>2475</v>
      </c>
      <c r="J158" t="s">
        <v>6</v>
      </c>
      <c r="K158" t="s">
        <v>264</v>
      </c>
      <c r="L158" s="95"/>
      <c r="M158" s="95"/>
      <c r="Q158" s="75"/>
      <c r="R158" s="75"/>
      <c r="S158" s="425"/>
      <c r="T158" s="425"/>
      <c r="V158" s="75"/>
      <c r="W158" s="1295" t="str">
        <f>IFERROR(VLOOKUP(V158,'1.3 Lists'!V99:W403,2,FALSE),"")</f>
        <v/>
      </c>
      <c r="X158" s="75"/>
      <c r="AC158" t="s">
        <v>3</v>
      </c>
      <c r="AD158" s="75"/>
      <c r="AE158" s="668"/>
      <c r="AF158" s="668"/>
      <c r="AG158" s="668"/>
      <c r="AH158" s="668"/>
      <c r="AI158" s="668"/>
    </row>
    <row r="159" spans="4:35">
      <c r="D159" t="s">
        <v>76</v>
      </c>
      <c r="E159" t="s">
        <v>67</v>
      </c>
      <c r="F159" s="425" t="s">
        <v>1753</v>
      </c>
      <c r="G159" s="425" t="s">
        <v>182</v>
      </c>
      <c r="H159" s="425" t="s">
        <v>81</v>
      </c>
      <c r="I159" s="425" t="s">
        <v>2475</v>
      </c>
      <c r="J159" t="s">
        <v>6</v>
      </c>
      <c r="K159" t="s">
        <v>264</v>
      </c>
      <c r="L159" s="95"/>
      <c r="M159" s="95"/>
      <c r="Q159" s="75"/>
      <c r="R159" s="75"/>
      <c r="S159" s="425"/>
      <c r="T159" s="425"/>
      <c r="V159" s="75"/>
      <c r="W159" s="1295" t="str">
        <f>IFERROR(VLOOKUP(V159,'1.3 Lists'!V100:W404,2,FALSE),"")</f>
        <v/>
      </c>
      <c r="X159" s="75"/>
      <c r="AC159" t="s">
        <v>3</v>
      </c>
      <c r="AD159" s="75"/>
      <c r="AE159" s="668"/>
      <c r="AF159" s="668"/>
      <c r="AG159" s="668"/>
      <c r="AH159" s="668"/>
      <c r="AI159" s="668"/>
    </row>
    <row r="160" spans="4:35">
      <c r="D160" t="s">
        <v>76</v>
      </c>
      <c r="E160" t="s">
        <v>67</v>
      </c>
      <c r="F160" s="425" t="s">
        <v>1753</v>
      </c>
      <c r="G160" s="425" t="s">
        <v>182</v>
      </c>
      <c r="H160" s="425" t="s">
        <v>81</v>
      </c>
      <c r="I160" s="425" t="s">
        <v>2475</v>
      </c>
      <c r="J160" t="s">
        <v>6</v>
      </c>
      <c r="K160" t="s">
        <v>264</v>
      </c>
      <c r="L160" s="95"/>
      <c r="M160" s="95"/>
      <c r="Q160" s="75"/>
      <c r="R160" s="75"/>
      <c r="S160" s="425"/>
      <c r="T160" s="425"/>
      <c r="V160" s="75"/>
      <c r="W160" s="1295" t="str">
        <f>IFERROR(VLOOKUP(V160,'1.3 Lists'!V101:W405,2,FALSE),"")</f>
        <v/>
      </c>
      <c r="X160" s="75"/>
      <c r="AC160" t="s">
        <v>3</v>
      </c>
      <c r="AD160" s="75"/>
      <c r="AE160" s="668"/>
      <c r="AF160" s="668"/>
      <c r="AG160" s="668"/>
      <c r="AH160" s="668"/>
      <c r="AI160" s="668"/>
    </row>
    <row r="161" spans="4:35">
      <c r="D161" t="s">
        <v>76</v>
      </c>
      <c r="E161" t="s">
        <v>67</v>
      </c>
      <c r="F161" s="425" t="s">
        <v>1753</v>
      </c>
      <c r="G161" s="425" t="s">
        <v>182</v>
      </c>
      <c r="H161" s="425" t="s">
        <v>81</v>
      </c>
      <c r="I161" s="425" t="s">
        <v>2475</v>
      </c>
      <c r="J161" t="s">
        <v>6</v>
      </c>
      <c r="K161" t="s">
        <v>264</v>
      </c>
      <c r="L161" s="95"/>
      <c r="M161" s="95"/>
      <c r="Q161" s="75"/>
      <c r="R161" s="75"/>
      <c r="S161" s="425"/>
      <c r="T161" s="425"/>
      <c r="V161" s="75"/>
      <c r="W161" s="1295" t="str">
        <f>IFERROR(VLOOKUP(V161,'1.3 Lists'!V102:W406,2,FALSE),"")</f>
        <v/>
      </c>
      <c r="X161" s="75"/>
      <c r="AC161" t="s">
        <v>3</v>
      </c>
      <c r="AD161" s="75"/>
      <c r="AE161" s="668"/>
      <c r="AF161" s="668"/>
      <c r="AG161" s="668"/>
      <c r="AH161" s="668"/>
      <c r="AI161" s="668"/>
    </row>
    <row r="162" spans="4:35">
      <c r="D162" t="s">
        <v>76</v>
      </c>
      <c r="E162" t="s">
        <v>67</v>
      </c>
      <c r="F162" s="425" t="s">
        <v>1753</v>
      </c>
      <c r="G162" s="425" t="s">
        <v>182</v>
      </c>
      <c r="H162" s="425" t="s">
        <v>81</v>
      </c>
      <c r="I162" s="425" t="s">
        <v>2475</v>
      </c>
      <c r="J162" t="s">
        <v>6</v>
      </c>
      <c r="K162" t="s">
        <v>264</v>
      </c>
      <c r="L162" s="95"/>
      <c r="M162" s="95"/>
      <c r="Q162" s="75"/>
      <c r="R162" s="75"/>
      <c r="S162" s="425"/>
      <c r="T162" s="425"/>
      <c r="V162" s="75"/>
      <c r="W162" s="1295" t="str">
        <f>IFERROR(VLOOKUP(V162,'1.3 Lists'!V103:W407,2,FALSE),"")</f>
        <v/>
      </c>
      <c r="X162" s="75"/>
      <c r="AC162" t="s">
        <v>3</v>
      </c>
      <c r="AD162" s="75"/>
      <c r="AE162" s="668"/>
      <c r="AF162" s="668"/>
      <c r="AG162" s="668"/>
      <c r="AH162" s="668"/>
      <c r="AI162" s="668"/>
    </row>
    <row r="163" spans="4:35">
      <c r="D163" t="s">
        <v>76</v>
      </c>
      <c r="E163" t="s">
        <v>67</v>
      </c>
      <c r="F163" s="425" t="s">
        <v>1753</v>
      </c>
      <c r="G163" s="425" t="s">
        <v>182</v>
      </c>
      <c r="H163" s="425" t="s">
        <v>81</v>
      </c>
      <c r="I163" s="425" t="s">
        <v>2475</v>
      </c>
      <c r="J163" t="s">
        <v>6</v>
      </c>
      <c r="K163" t="s">
        <v>264</v>
      </c>
      <c r="L163" s="95"/>
      <c r="M163" s="95"/>
      <c r="Q163" s="75"/>
      <c r="R163" s="75"/>
      <c r="S163" s="425"/>
      <c r="T163" s="425"/>
      <c r="V163" s="75"/>
      <c r="W163" s="1295" t="str">
        <f>IFERROR(VLOOKUP(V163,'1.3 Lists'!V104:W408,2,FALSE),"")</f>
        <v/>
      </c>
      <c r="X163" s="75"/>
      <c r="AC163" t="s">
        <v>3</v>
      </c>
      <c r="AD163" s="75"/>
      <c r="AE163" s="668"/>
      <c r="AF163" s="668"/>
      <c r="AG163" s="668"/>
      <c r="AH163" s="668"/>
      <c r="AI163" s="668"/>
    </row>
    <row r="164" spans="4:35">
      <c r="D164" t="s">
        <v>76</v>
      </c>
      <c r="E164" t="s">
        <v>67</v>
      </c>
      <c r="F164" s="425" t="s">
        <v>1753</v>
      </c>
      <c r="G164" s="425" t="s">
        <v>182</v>
      </c>
      <c r="H164" s="425" t="s">
        <v>81</v>
      </c>
      <c r="I164" s="425" t="s">
        <v>2475</v>
      </c>
      <c r="J164" t="s">
        <v>6</v>
      </c>
      <c r="K164" t="s">
        <v>264</v>
      </c>
      <c r="L164" s="95"/>
      <c r="M164" s="95"/>
      <c r="Q164" s="75"/>
      <c r="R164" s="75"/>
      <c r="S164" s="425"/>
      <c r="T164" s="425"/>
      <c r="V164" s="75"/>
      <c r="W164" s="1295" t="str">
        <f>IFERROR(VLOOKUP(V164,'1.3 Lists'!V105:W409,2,FALSE),"")</f>
        <v/>
      </c>
      <c r="X164" s="75"/>
      <c r="AC164" t="s">
        <v>3</v>
      </c>
      <c r="AD164" s="75"/>
      <c r="AE164" s="668"/>
      <c r="AF164" s="668"/>
      <c r="AG164" s="668"/>
      <c r="AH164" s="668"/>
      <c r="AI164" s="668"/>
    </row>
    <row r="165" spans="4:35">
      <c r="D165" t="s">
        <v>76</v>
      </c>
      <c r="E165" t="s">
        <v>67</v>
      </c>
      <c r="F165" s="425" t="s">
        <v>1753</v>
      </c>
      <c r="G165" s="425" t="s">
        <v>182</v>
      </c>
      <c r="H165" s="425" t="s">
        <v>81</v>
      </c>
      <c r="I165" s="425" t="s">
        <v>2475</v>
      </c>
      <c r="J165" t="s">
        <v>6</v>
      </c>
      <c r="K165" t="s">
        <v>264</v>
      </c>
      <c r="L165" s="95"/>
      <c r="M165" s="95"/>
      <c r="Q165" s="75"/>
      <c r="R165" s="75"/>
      <c r="S165" s="425"/>
      <c r="T165" s="425"/>
      <c r="V165" s="75"/>
      <c r="W165" s="1295" t="str">
        <f>IFERROR(VLOOKUP(V165,'1.3 Lists'!V106:W410,2,FALSE),"")</f>
        <v/>
      </c>
      <c r="X165" s="75"/>
      <c r="AC165" t="s">
        <v>3</v>
      </c>
      <c r="AD165" s="75"/>
      <c r="AE165" s="668"/>
      <c r="AF165" s="668"/>
      <c r="AG165" s="668"/>
      <c r="AH165" s="668"/>
      <c r="AI165" s="668"/>
    </row>
    <row r="166" spans="4:35">
      <c r="D166" t="s">
        <v>76</v>
      </c>
      <c r="E166" t="s">
        <v>67</v>
      </c>
      <c r="F166" s="425" t="s">
        <v>1753</v>
      </c>
      <c r="G166" s="425" t="s">
        <v>182</v>
      </c>
      <c r="H166" s="425" t="s">
        <v>81</v>
      </c>
      <c r="I166" s="425" t="s">
        <v>2475</v>
      </c>
      <c r="J166" t="s">
        <v>6</v>
      </c>
      <c r="K166" t="s">
        <v>264</v>
      </c>
      <c r="L166" s="95"/>
      <c r="M166" s="95"/>
      <c r="Q166" s="75"/>
      <c r="R166" s="75"/>
      <c r="S166" s="425"/>
      <c r="T166" s="425"/>
      <c r="V166" s="75"/>
      <c r="W166" s="1295" t="str">
        <f>IFERROR(VLOOKUP(V166,'1.3 Lists'!V107:W411,2,FALSE),"")</f>
        <v/>
      </c>
      <c r="X166" s="75"/>
      <c r="AC166" t="s">
        <v>3</v>
      </c>
      <c r="AD166" s="75"/>
      <c r="AE166" s="668"/>
      <c r="AF166" s="668"/>
      <c r="AG166" s="668"/>
      <c r="AH166" s="668"/>
      <c r="AI166" s="668"/>
    </row>
    <row r="167" spans="4:35">
      <c r="D167" t="s">
        <v>76</v>
      </c>
      <c r="E167" t="s">
        <v>67</v>
      </c>
      <c r="F167" s="425" t="s">
        <v>1753</v>
      </c>
      <c r="G167" s="425" t="s">
        <v>182</v>
      </c>
      <c r="H167" s="425" t="s">
        <v>81</v>
      </c>
      <c r="I167" s="425" t="s">
        <v>2475</v>
      </c>
      <c r="J167" t="s">
        <v>6</v>
      </c>
      <c r="K167" t="s">
        <v>264</v>
      </c>
      <c r="L167" s="95"/>
      <c r="M167" s="95"/>
      <c r="Q167" s="75"/>
      <c r="R167" s="75"/>
      <c r="S167" s="425"/>
      <c r="T167" s="425"/>
      <c r="V167" s="75"/>
      <c r="W167" s="1295" t="str">
        <f>IFERROR(VLOOKUP(V167,'1.3 Lists'!V108:W412,2,FALSE),"")</f>
        <v/>
      </c>
      <c r="X167" s="75"/>
      <c r="AC167" t="s">
        <v>3</v>
      </c>
      <c r="AD167" s="75"/>
      <c r="AE167" s="668"/>
      <c r="AF167" s="668"/>
      <c r="AG167" s="668"/>
      <c r="AH167" s="668"/>
      <c r="AI167" s="668"/>
    </row>
    <row r="168" spans="4:35">
      <c r="D168" t="s">
        <v>76</v>
      </c>
      <c r="E168" t="s">
        <v>67</v>
      </c>
      <c r="F168" s="425" t="s">
        <v>1753</v>
      </c>
      <c r="G168" s="425" t="s">
        <v>182</v>
      </c>
      <c r="H168" s="425" t="s">
        <v>81</v>
      </c>
      <c r="I168" s="425" t="s">
        <v>2475</v>
      </c>
      <c r="J168" t="s">
        <v>6</v>
      </c>
      <c r="K168" t="s">
        <v>264</v>
      </c>
      <c r="L168" s="95"/>
      <c r="M168" s="95"/>
      <c r="Q168" s="75"/>
      <c r="R168" s="75"/>
      <c r="S168" s="425"/>
      <c r="T168" s="425"/>
      <c r="V168" s="75"/>
      <c r="W168" s="1295" t="str">
        <f>IFERROR(VLOOKUP(V168,'1.3 Lists'!V109:W413,2,FALSE),"")</f>
        <v/>
      </c>
      <c r="X168" s="75"/>
      <c r="AC168" t="s">
        <v>3</v>
      </c>
      <c r="AD168" s="75"/>
      <c r="AE168" s="668"/>
      <c r="AF168" s="668"/>
      <c r="AG168" s="668"/>
      <c r="AH168" s="668"/>
      <c r="AI168" s="668"/>
    </row>
    <row r="169" spans="4:35">
      <c r="D169" t="s">
        <v>76</v>
      </c>
      <c r="E169" t="s">
        <v>67</v>
      </c>
      <c r="F169" s="425" t="s">
        <v>1753</v>
      </c>
      <c r="G169" s="425" t="s">
        <v>182</v>
      </c>
      <c r="H169" s="425" t="s">
        <v>81</v>
      </c>
      <c r="I169" s="425" t="s">
        <v>2475</v>
      </c>
      <c r="J169" t="s">
        <v>6</v>
      </c>
      <c r="K169" t="s">
        <v>264</v>
      </c>
      <c r="L169" s="95"/>
      <c r="M169" s="95"/>
      <c r="Q169" s="75"/>
      <c r="R169" s="75"/>
      <c r="S169" s="425"/>
      <c r="T169" s="425"/>
      <c r="V169" s="75"/>
      <c r="W169" s="1295" t="str">
        <f>IFERROR(VLOOKUP(V169,'1.3 Lists'!V110:W414,2,FALSE),"")</f>
        <v/>
      </c>
      <c r="X169" s="75"/>
      <c r="AC169" t="s">
        <v>3</v>
      </c>
      <c r="AD169" s="75"/>
      <c r="AE169" s="668"/>
      <c r="AF169" s="668"/>
      <c r="AG169" s="668"/>
      <c r="AH169" s="668"/>
      <c r="AI169" s="668"/>
    </row>
    <row r="170" spans="4:35">
      <c r="D170" t="s">
        <v>76</v>
      </c>
      <c r="E170" t="s">
        <v>67</v>
      </c>
      <c r="F170" s="425" t="s">
        <v>1753</v>
      </c>
      <c r="G170" s="425" t="s">
        <v>182</v>
      </c>
      <c r="H170" s="425" t="s">
        <v>81</v>
      </c>
      <c r="I170" s="425" t="s">
        <v>2475</v>
      </c>
      <c r="J170" t="s">
        <v>6</v>
      </c>
      <c r="K170" t="s">
        <v>264</v>
      </c>
      <c r="L170" s="95"/>
      <c r="M170" s="95"/>
      <c r="Q170" s="75"/>
      <c r="R170" s="75"/>
      <c r="S170" s="425"/>
      <c r="T170" s="425"/>
      <c r="V170" s="75"/>
      <c r="W170" s="1295" t="str">
        <f>IFERROR(VLOOKUP(V170,'1.3 Lists'!V111:W415,2,FALSE),"")</f>
        <v/>
      </c>
      <c r="X170" s="75"/>
      <c r="AC170" t="s">
        <v>3</v>
      </c>
      <c r="AD170" s="75"/>
      <c r="AE170" s="668"/>
      <c r="AF170" s="668"/>
      <c r="AG170" s="668"/>
      <c r="AH170" s="668"/>
      <c r="AI170" s="668"/>
    </row>
    <row r="171" spans="4:35">
      <c r="D171" t="s">
        <v>76</v>
      </c>
      <c r="E171" t="s">
        <v>67</v>
      </c>
      <c r="F171" s="425" t="s">
        <v>1753</v>
      </c>
      <c r="G171" s="425" t="s">
        <v>182</v>
      </c>
      <c r="H171" s="425" t="s">
        <v>81</v>
      </c>
      <c r="I171" s="425" t="s">
        <v>2475</v>
      </c>
      <c r="J171" t="s">
        <v>6</v>
      </c>
      <c r="K171" t="s">
        <v>264</v>
      </c>
      <c r="L171" s="95"/>
      <c r="M171" s="95"/>
      <c r="Q171" s="75"/>
      <c r="R171" s="75"/>
      <c r="S171" s="425"/>
      <c r="T171" s="425"/>
      <c r="V171" s="75"/>
      <c r="W171" s="1295" t="str">
        <f>IFERROR(VLOOKUP(V171,'1.3 Lists'!V112:W416,2,FALSE),"")</f>
        <v/>
      </c>
      <c r="X171" s="75"/>
      <c r="AC171" t="s">
        <v>3</v>
      </c>
      <c r="AD171" s="75"/>
      <c r="AE171" s="668"/>
      <c r="AF171" s="668"/>
      <c r="AG171" s="668"/>
      <c r="AH171" s="668"/>
      <c r="AI171" s="668"/>
    </row>
    <row r="172" spans="4:35">
      <c r="D172" t="s">
        <v>76</v>
      </c>
      <c r="E172" t="s">
        <v>67</v>
      </c>
      <c r="F172" s="425" t="s">
        <v>1753</v>
      </c>
      <c r="G172" s="425" t="s">
        <v>182</v>
      </c>
      <c r="H172" s="425" t="s">
        <v>81</v>
      </c>
      <c r="I172" s="425" t="s">
        <v>2475</v>
      </c>
      <c r="J172" t="s">
        <v>6</v>
      </c>
      <c r="K172" t="s">
        <v>264</v>
      </c>
      <c r="L172" s="95"/>
      <c r="M172" s="95"/>
      <c r="Q172" s="75"/>
      <c r="R172" s="75"/>
      <c r="S172" s="425"/>
      <c r="T172" s="425"/>
      <c r="V172" s="75"/>
      <c r="W172" s="1295" t="str">
        <f>IFERROR(VLOOKUP(V172,'1.3 Lists'!V113:W417,2,FALSE),"")</f>
        <v/>
      </c>
      <c r="X172" s="75"/>
      <c r="AC172" t="s">
        <v>3</v>
      </c>
      <c r="AD172" s="75"/>
      <c r="AE172" s="668"/>
      <c r="AF172" s="668"/>
      <c r="AG172" s="668"/>
      <c r="AH172" s="668"/>
      <c r="AI172" s="668"/>
    </row>
    <row r="173" spans="4:35">
      <c r="D173" t="s">
        <v>76</v>
      </c>
      <c r="E173" t="s">
        <v>67</v>
      </c>
      <c r="F173" s="425" t="s">
        <v>1753</v>
      </c>
      <c r="G173" s="425" t="s">
        <v>182</v>
      </c>
      <c r="H173" s="425" t="s">
        <v>81</v>
      </c>
      <c r="I173" s="425" t="s">
        <v>2475</v>
      </c>
      <c r="J173" t="s">
        <v>6</v>
      </c>
      <c r="K173" t="s">
        <v>264</v>
      </c>
      <c r="L173" s="95"/>
      <c r="M173" s="95"/>
      <c r="Q173" s="75"/>
      <c r="R173" s="75"/>
      <c r="S173" s="425"/>
      <c r="T173" s="425"/>
      <c r="V173" s="75"/>
      <c r="W173" s="1295" t="str">
        <f>IFERROR(VLOOKUP(V173,'1.3 Lists'!V114:W418,2,FALSE),"")</f>
        <v/>
      </c>
      <c r="X173" s="75"/>
      <c r="AC173" t="s">
        <v>3</v>
      </c>
      <c r="AD173" s="75"/>
      <c r="AE173" s="668"/>
      <c r="AF173" s="668"/>
      <c r="AG173" s="668"/>
      <c r="AH173" s="668"/>
      <c r="AI173" s="668"/>
    </row>
    <row r="174" spans="4:35">
      <c r="D174" t="s">
        <v>76</v>
      </c>
      <c r="E174" t="s">
        <v>67</v>
      </c>
      <c r="F174" s="425" t="s">
        <v>1753</v>
      </c>
      <c r="G174" s="425" t="s">
        <v>182</v>
      </c>
      <c r="H174" s="425" t="s">
        <v>81</v>
      </c>
      <c r="I174" s="425" t="s">
        <v>2475</v>
      </c>
      <c r="J174" t="s">
        <v>6</v>
      </c>
      <c r="K174" t="s">
        <v>264</v>
      </c>
      <c r="L174" s="95"/>
      <c r="M174" s="95"/>
      <c r="Q174" s="75"/>
      <c r="R174" s="75"/>
      <c r="S174" s="425"/>
      <c r="T174" s="425"/>
      <c r="V174" s="75"/>
      <c r="W174" s="1295" t="str">
        <f>IFERROR(VLOOKUP(V174,'1.3 Lists'!V115:W419,2,FALSE),"")</f>
        <v/>
      </c>
      <c r="X174" s="75"/>
      <c r="AC174" t="s">
        <v>3</v>
      </c>
      <c r="AD174" s="75"/>
      <c r="AE174" s="668"/>
      <c r="AF174" s="668"/>
      <c r="AG174" s="668"/>
      <c r="AH174" s="668"/>
      <c r="AI174" s="668"/>
    </row>
    <row r="175" spans="4:35">
      <c r="D175" t="s">
        <v>76</v>
      </c>
      <c r="E175" t="s">
        <v>67</v>
      </c>
      <c r="F175" s="425" t="s">
        <v>1753</v>
      </c>
      <c r="G175" s="425" t="s">
        <v>182</v>
      </c>
      <c r="H175" s="425" t="s">
        <v>81</v>
      </c>
      <c r="I175" s="425" t="s">
        <v>2475</v>
      </c>
      <c r="J175" t="s">
        <v>6</v>
      </c>
      <c r="K175" t="s">
        <v>264</v>
      </c>
      <c r="L175" s="95"/>
      <c r="M175" s="95"/>
      <c r="Q175" s="75"/>
      <c r="R175" s="75"/>
      <c r="S175" s="425"/>
      <c r="T175" s="425"/>
      <c r="V175" s="75"/>
      <c r="W175" s="1295" t="str">
        <f>IFERROR(VLOOKUP(V175,'1.3 Lists'!V116:W420,2,FALSE),"")</f>
        <v/>
      </c>
      <c r="X175" s="75"/>
      <c r="AC175" t="s">
        <v>3</v>
      </c>
      <c r="AD175" s="75"/>
      <c r="AE175" s="668"/>
      <c r="AF175" s="668"/>
      <c r="AG175" s="668"/>
      <c r="AH175" s="668"/>
      <c r="AI175" s="668"/>
    </row>
    <row r="176" spans="4:35">
      <c r="D176" t="s">
        <v>76</v>
      </c>
      <c r="E176" t="s">
        <v>67</v>
      </c>
      <c r="F176" s="425" t="s">
        <v>1753</v>
      </c>
      <c r="G176" s="425" t="s">
        <v>182</v>
      </c>
      <c r="H176" s="425" t="s">
        <v>81</v>
      </c>
      <c r="I176" s="425" t="s">
        <v>2475</v>
      </c>
      <c r="J176" t="s">
        <v>6</v>
      </c>
      <c r="K176" t="s">
        <v>264</v>
      </c>
      <c r="L176" s="95"/>
      <c r="M176" s="95"/>
      <c r="Q176" s="75"/>
      <c r="R176" s="75"/>
      <c r="S176" s="425"/>
      <c r="T176" s="425"/>
      <c r="V176" s="75"/>
      <c r="W176" s="1295" t="str">
        <f>IFERROR(VLOOKUP(V176,'1.3 Lists'!V117:W421,2,FALSE),"")</f>
        <v/>
      </c>
      <c r="X176" s="75"/>
      <c r="AC176" t="s">
        <v>3</v>
      </c>
      <c r="AD176" s="75"/>
      <c r="AE176" s="668"/>
      <c r="AF176" s="668"/>
      <c r="AG176" s="668"/>
      <c r="AH176" s="668"/>
      <c r="AI176" s="668"/>
    </row>
    <row r="177" spans="4:35">
      <c r="D177" t="s">
        <v>76</v>
      </c>
      <c r="E177" t="s">
        <v>67</v>
      </c>
      <c r="F177" s="425" t="s">
        <v>1753</v>
      </c>
      <c r="G177" s="425" t="s">
        <v>182</v>
      </c>
      <c r="H177" s="425" t="s">
        <v>81</v>
      </c>
      <c r="I177" s="425" t="s">
        <v>2475</v>
      </c>
      <c r="J177" t="s">
        <v>6</v>
      </c>
      <c r="K177" t="s">
        <v>264</v>
      </c>
      <c r="L177" s="95"/>
      <c r="M177" s="95"/>
      <c r="Q177" s="75"/>
      <c r="R177" s="75"/>
      <c r="S177" s="425"/>
      <c r="T177" s="425"/>
      <c r="V177" s="75"/>
      <c r="W177" s="1295" t="str">
        <f>IFERROR(VLOOKUP(V177,'1.3 Lists'!V118:W422,2,FALSE),"")</f>
        <v/>
      </c>
      <c r="X177" s="75"/>
      <c r="AC177" t="s">
        <v>3</v>
      </c>
      <c r="AD177" s="75"/>
      <c r="AE177" s="668"/>
      <c r="AF177" s="668"/>
      <c r="AG177" s="668"/>
      <c r="AH177" s="668"/>
      <c r="AI177" s="668"/>
    </row>
    <row r="178" spans="4:35">
      <c r="D178" t="s">
        <v>76</v>
      </c>
      <c r="E178" t="s">
        <v>67</v>
      </c>
      <c r="F178" s="425" t="s">
        <v>1753</v>
      </c>
      <c r="G178" s="425" t="s">
        <v>182</v>
      </c>
      <c r="H178" s="425" t="s">
        <v>81</v>
      </c>
      <c r="I178" s="425" t="s">
        <v>2475</v>
      </c>
      <c r="J178" t="s">
        <v>6</v>
      </c>
      <c r="K178" t="s">
        <v>264</v>
      </c>
      <c r="L178" s="95"/>
      <c r="M178" s="95"/>
      <c r="Q178" s="75"/>
      <c r="R178" s="75"/>
      <c r="S178" s="425"/>
      <c r="T178" s="425"/>
      <c r="V178" s="75"/>
      <c r="W178" s="1295" t="str">
        <f>IFERROR(VLOOKUP(V178,'1.3 Lists'!V119:W423,2,FALSE),"")</f>
        <v/>
      </c>
      <c r="X178" s="75"/>
      <c r="AC178" t="s">
        <v>3</v>
      </c>
      <c r="AD178" s="75"/>
      <c r="AE178" s="668"/>
      <c r="AF178" s="668"/>
      <c r="AG178" s="668"/>
      <c r="AH178" s="668"/>
      <c r="AI178" s="668"/>
    </row>
    <row r="179" spans="4:35">
      <c r="D179" t="s">
        <v>76</v>
      </c>
      <c r="E179" t="s">
        <v>67</v>
      </c>
      <c r="F179" s="425" t="s">
        <v>1753</v>
      </c>
      <c r="G179" s="425" t="s">
        <v>182</v>
      </c>
      <c r="H179" s="425" t="s">
        <v>81</v>
      </c>
      <c r="I179" s="425" t="s">
        <v>2475</v>
      </c>
      <c r="J179" t="s">
        <v>6</v>
      </c>
      <c r="K179" t="s">
        <v>264</v>
      </c>
      <c r="L179" s="95"/>
      <c r="M179" s="95"/>
      <c r="Q179" s="75"/>
      <c r="R179" s="75"/>
      <c r="S179" s="425"/>
      <c r="T179" s="425"/>
      <c r="V179" s="75"/>
      <c r="W179" s="1295" t="str">
        <f>IFERROR(VLOOKUP(V179,'1.3 Lists'!V120:W424,2,FALSE),"")</f>
        <v/>
      </c>
      <c r="X179" s="75"/>
      <c r="AC179" t="s">
        <v>3</v>
      </c>
      <c r="AD179" s="75"/>
      <c r="AE179" s="668"/>
      <c r="AF179" s="668"/>
      <c r="AG179" s="668"/>
      <c r="AH179" s="668"/>
      <c r="AI179" s="668"/>
    </row>
    <row r="180" spans="4:35">
      <c r="D180" t="s">
        <v>76</v>
      </c>
      <c r="E180" t="s">
        <v>67</v>
      </c>
      <c r="F180" s="425" t="s">
        <v>1753</v>
      </c>
      <c r="G180" s="425" t="s">
        <v>182</v>
      </c>
      <c r="H180" s="425" t="s">
        <v>81</v>
      </c>
      <c r="I180" s="425" t="s">
        <v>2475</v>
      </c>
      <c r="J180" t="s">
        <v>6</v>
      </c>
      <c r="K180" t="s">
        <v>264</v>
      </c>
      <c r="L180" s="95"/>
      <c r="M180" s="95"/>
      <c r="Q180" s="75"/>
      <c r="R180" s="75"/>
      <c r="S180" s="425"/>
      <c r="T180" s="425"/>
      <c r="V180" s="75"/>
      <c r="W180" s="1295" t="str">
        <f>IFERROR(VLOOKUP(V180,'1.3 Lists'!V121:W425,2,FALSE),"")</f>
        <v/>
      </c>
      <c r="X180" s="75"/>
      <c r="AC180" t="s">
        <v>3</v>
      </c>
      <c r="AD180" s="75"/>
      <c r="AE180" s="668"/>
      <c r="AF180" s="668"/>
      <c r="AG180" s="668"/>
      <c r="AH180" s="668"/>
      <c r="AI180" s="668"/>
    </row>
    <row r="181" spans="4:35">
      <c r="D181" t="s">
        <v>76</v>
      </c>
      <c r="E181" t="s">
        <v>67</v>
      </c>
      <c r="F181" s="425" t="s">
        <v>1753</v>
      </c>
      <c r="G181" s="425" t="s">
        <v>182</v>
      </c>
      <c r="H181" s="425" t="s">
        <v>81</v>
      </c>
      <c r="I181" s="425" t="s">
        <v>2475</v>
      </c>
      <c r="J181" t="s">
        <v>6</v>
      </c>
      <c r="K181" t="s">
        <v>264</v>
      </c>
      <c r="L181" s="95"/>
      <c r="M181" s="95"/>
      <c r="Q181" s="75"/>
      <c r="R181" s="75"/>
      <c r="S181" s="425"/>
      <c r="T181" s="425"/>
      <c r="V181" s="75"/>
      <c r="W181" s="1295" t="str">
        <f>IFERROR(VLOOKUP(V181,'1.3 Lists'!V122:W426,2,FALSE),"")</f>
        <v/>
      </c>
      <c r="X181" s="75"/>
      <c r="AC181" t="s">
        <v>3</v>
      </c>
      <c r="AD181" s="75"/>
      <c r="AE181" s="668"/>
      <c r="AF181" s="668"/>
      <c r="AG181" s="668"/>
      <c r="AH181" s="668"/>
      <c r="AI181" s="668"/>
    </row>
    <row r="182" spans="4:35">
      <c r="D182" t="s">
        <v>76</v>
      </c>
      <c r="E182" t="s">
        <v>67</v>
      </c>
      <c r="F182" s="425" t="s">
        <v>1753</v>
      </c>
      <c r="G182" s="425" t="s">
        <v>182</v>
      </c>
      <c r="H182" s="425" t="s">
        <v>81</v>
      </c>
      <c r="I182" s="425" t="s">
        <v>2475</v>
      </c>
      <c r="J182" t="s">
        <v>6</v>
      </c>
      <c r="K182" t="s">
        <v>264</v>
      </c>
      <c r="L182" s="95"/>
      <c r="M182" s="95"/>
      <c r="Q182" s="75"/>
      <c r="R182" s="75"/>
      <c r="S182" s="425"/>
      <c r="T182" s="425"/>
      <c r="V182" s="75"/>
      <c r="W182" s="1295" t="str">
        <f>IFERROR(VLOOKUP(V182,'1.3 Lists'!V123:W427,2,FALSE),"")</f>
        <v/>
      </c>
      <c r="X182" s="75"/>
      <c r="AC182" t="s">
        <v>3</v>
      </c>
      <c r="AD182" s="75"/>
      <c r="AE182" s="668"/>
      <c r="AF182" s="668"/>
      <c r="AG182" s="668"/>
      <c r="AH182" s="668"/>
      <c r="AI182" s="668"/>
    </row>
    <row r="183" spans="4:35">
      <c r="D183" t="s">
        <v>76</v>
      </c>
      <c r="E183" t="s">
        <v>67</v>
      </c>
      <c r="F183" s="425" t="s">
        <v>1753</v>
      </c>
      <c r="G183" s="425" t="s">
        <v>182</v>
      </c>
      <c r="H183" s="425" t="s">
        <v>81</v>
      </c>
      <c r="I183" s="425" t="s">
        <v>2475</v>
      </c>
      <c r="J183" t="s">
        <v>6</v>
      </c>
      <c r="K183" t="s">
        <v>264</v>
      </c>
      <c r="L183" s="95"/>
      <c r="M183" s="95"/>
      <c r="Q183" s="75"/>
      <c r="R183" s="75"/>
      <c r="S183" s="425"/>
      <c r="T183" s="425"/>
      <c r="V183" s="75"/>
      <c r="W183" s="1295" t="str">
        <f>IFERROR(VLOOKUP(V183,'1.3 Lists'!V124:W428,2,FALSE),"")</f>
        <v/>
      </c>
      <c r="X183" s="75"/>
      <c r="AC183" t="s">
        <v>3</v>
      </c>
      <c r="AD183" s="75"/>
      <c r="AE183" s="668"/>
      <c r="AF183" s="668"/>
      <c r="AG183" s="668"/>
      <c r="AH183" s="668"/>
      <c r="AI183" s="668"/>
    </row>
    <row r="184" spans="4:35">
      <c r="D184" t="s">
        <v>76</v>
      </c>
      <c r="E184" t="s">
        <v>67</v>
      </c>
      <c r="F184" s="425" t="s">
        <v>1753</v>
      </c>
      <c r="G184" s="425" t="s">
        <v>182</v>
      </c>
      <c r="H184" s="425" t="s">
        <v>81</v>
      </c>
      <c r="I184" s="425" t="s">
        <v>2475</v>
      </c>
      <c r="J184" t="s">
        <v>6</v>
      </c>
      <c r="K184" t="s">
        <v>264</v>
      </c>
      <c r="L184" s="95"/>
      <c r="M184" s="95"/>
      <c r="Q184" s="75"/>
      <c r="R184" s="75"/>
      <c r="S184" s="425"/>
      <c r="T184" s="425"/>
      <c r="V184" s="75"/>
      <c r="W184" s="1295" t="str">
        <f>IFERROR(VLOOKUP(V184,'1.3 Lists'!V125:W429,2,FALSE),"")</f>
        <v/>
      </c>
      <c r="X184" s="75"/>
      <c r="AC184" t="s">
        <v>3</v>
      </c>
      <c r="AD184" s="75"/>
      <c r="AE184" s="668"/>
      <c r="AF184" s="668"/>
      <c r="AG184" s="668"/>
      <c r="AH184" s="668"/>
      <c r="AI184" s="668"/>
    </row>
    <row r="185" spans="4:35">
      <c r="D185" t="s">
        <v>76</v>
      </c>
      <c r="E185" t="s">
        <v>67</v>
      </c>
      <c r="F185" s="425" t="s">
        <v>1753</v>
      </c>
      <c r="G185" s="425" t="s">
        <v>182</v>
      </c>
      <c r="H185" s="425" t="s">
        <v>81</v>
      </c>
      <c r="I185" s="425" t="s">
        <v>2475</v>
      </c>
      <c r="J185" t="s">
        <v>6</v>
      </c>
      <c r="K185" t="s">
        <v>264</v>
      </c>
      <c r="L185" s="95"/>
      <c r="M185" s="95"/>
      <c r="Q185" s="75"/>
      <c r="R185" s="75"/>
      <c r="S185" s="425"/>
      <c r="T185" s="425"/>
      <c r="V185" s="75"/>
      <c r="W185" s="1295" t="str">
        <f>IFERROR(VLOOKUP(V185,'1.3 Lists'!V126:W430,2,FALSE),"")</f>
        <v/>
      </c>
      <c r="X185" s="75"/>
      <c r="AC185" t="s">
        <v>3</v>
      </c>
      <c r="AD185" s="75"/>
      <c r="AE185" s="668"/>
      <c r="AF185" s="668"/>
      <c r="AG185" s="668"/>
      <c r="AH185" s="668"/>
      <c r="AI185" s="668"/>
    </row>
    <row r="186" spans="4:35">
      <c r="D186" t="s">
        <v>76</v>
      </c>
      <c r="E186" t="s">
        <v>67</v>
      </c>
      <c r="F186" s="425" t="s">
        <v>1753</v>
      </c>
      <c r="G186" s="425" t="s">
        <v>182</v>
      </c>
      <c r="H186" s="425" t="s">
        <v>81</v>
      </c>
      <c r="I186" s="425" t="s">
        <v>2475</v>
      </c>
      <c r="J186" t="s">
        <v>6</v>
      </c>
      <c r="K186" t="s">
        <v>264</v>
      </c>
      <c r="L186" s="95"/>
      <c r="M186" s="95"/>
      <c r="Q186" s="75"/>
      <c r="R186" s="75"/>
      <c r="S186" s="425"/>
      <c r="T186" s="425"/>
      <c r="V186" s="75"/>
      <c r="W186" s="1295" t="str">
        <f>IFERROR(VLOOKUP(V186,'1.3 Lists'!V127:W431,2,FALSE),"")</f>
        <v/>
      </c>
      <c r="X186" s="75"/>
      <c r="AC186" t="s">
        <v>3</v>
      </c>
      <c r="AD186" s="75"/>
      <c r="AE186" s="668"/>
      <c r="AF186" s="668"/>
      <c r="AG186" s="668"/>
      <c r="AH186" s="668"/>
      <c r="AI186" s="668"/>
    </row>
    <row r="187" spans="4:35">
      <c r="D187" t="s">
        <v>76</v>
      </c>
      <c r="E187" t="s">
        <v>67</v>
      </c>
      <c r="F187" s="425" t="s">
        <v>1753</v>
      </c>
      <c r="G187" s="425" t="s">
        <v>182</v>
      </c>
      <c r="H187" s="425" t="s">
        <v>81</v>
      </c>
      <c r="I187" s="425" t="s">
        <v>2475</v>
      </c>
      <c r="J187" t="s">
        <v>6</v>
      </c>
      <c r="K187" t="s">
        <v>264</v>
      </c>
      <c r="L187" s="95"/>
      <c r="M187" s="95"/>
      <c r="Q187" s="75"/>
      <c r="R187" s="75"/>
      <c r="S187" s="425"/>
      <c r="T187" s="425"/>
      <c r="V187" s="75"/>
      <c r="W187" s="1295" t="str">
        <f>IFERROR(VLOOKUP(V187,'1.3 Lists'!V128:W432,2,FALSE),"")</f>
        <v/>
      </c>
      <c r="X187" s="75"/>
      <c r="AC187" t="s">
        <v>3</v>
      </c>
      <c r="AD187" s="75"/>
      <c r="AE187" s="668"/>
      <c r="AF187" s="668"/>
      <c r="AG187" s="668"/>
      <c r="AH187" s="668"/>
      <c r="AI187" s="668"/>
    </row>
    <row r="188" spans="4:35">
      <c r="D188" t="s">
        <v>76</v>
      </c>
      <c r="E188" t="s">
        <v>67</v>
      </c>
      <c r="F188" s="425" t="s">
        <v>1753</v>
      </c>
      <c r="G188" s="425" t="s">
        <v>182</v>
      </c>
      <c r="H188" s="425" t="s">
        <v>81</v>
      </c>
      <c r="I188" s="425" t="s">
        <v>2475</v>
      </c>
      <c r="J188" t="s">
        <v>6</v>
      </c>
      <c r="K188" t="s">
        <v>264</v>
      </c>
      <c r="L188" s="95"/>
      <c r="M188" s="95"/>
      <c r="Q188" s="75"/>
      <c r="R188" s="75"/>
      <c r="S188" s="425"/>
      <c r="T188" s="425"/>
      <c r="V188" s="75"/>
      <c r="W188" s="1295" t="str">
        <f>IFERROR(VLOOKUP(V188,'1.3 Lists'!V129:W433,2,FALSE),"")</f>
        <v/>
      </c>
      <c r="X188" s="75"/>
      <c r="AC188" t="s">
        <v>3</v>
      </c>
      <c r="AD188" s="75"/>
      <c r="AE188" s="668"/>
      <c r="AF188" s="668"/>
      <c r="AG188" s="668"/>
      <c r="AH188" s="668"/>
      <c r="AI188" s="668"/>
    </row>
    <row r="189" spans="4:35">
      <c r="D189" t="s">
        <v>76</v>
      </c>
      <c r="E189" t="s">
        <v>67</v>
      </c>
      <c r="F189" s="425" t="s">
        <v>1753</v>
      </c>
      <c r="G189" s="425" t="s">
        <v>182</v>
      </c>
      <c r="H189" s="425" t="s">
        <v>81</v>
      </c>
      <c r="I189" s="425" t="s">
        <v>2475</v>
      </c>
      <c r="J189" t="s">
        <v>6</v>
      </c>
      <c r="K189" t="s">
        <v>264</v>
      </c>
      <c r="L189" s="95"/>
      <c r="M189" s="95"/>
      <c r="Q189" s="75"/>
      <c r="R189" s="75"/>
      <c r="S189" s="425"/>
      <c r="T189" s="425"/>
      <c r="V189" s="75"/>
      <c r="W189" s="1295" t="str">
        <f>IFERROR(VLOOKUP(V189,'1.3 Lists'!V130:W434,2,FALSE),"")</f>
        <v/>
      </c>
      <c r="X189" s="75"/>
      <c r="AC189" t="s">
        <v>3</v>
      </c>
      <c r="AD189" s="75"/>
      <c r="AE189" s="668"/>
      <c r="AF189" s="668"/>
      <c r="AG189" s="668"/>
      <c r="AH189" s="668"/>
      <c r="AI189" s="668"/>
    </row>
    <row r="190" spans="4:35">
      <c r="D190" t="s">
        <v>76</v>
      </c>
      <c r="E190" t="s">
        <v>67</v>
      </c>
      <c r="F190" s="425" t="s">
        <v>1753</v>
      </c>
      <c r="G190" s="425" t="s">
        <v>182</v>
      </c>
      <c r="H190" s="425" t="s">
        <v>81</v>
      </c>
      <c r="I190" s="425" t="s">
        <v>2475</v>
      </c>
      <c r="J190" t="s">
        <v>6</v>
      </c>
      <c r="K190" t="s">
        <v>264</v>
      </c>
      <c r="L190" s="95"/>
      <c r="M190" s="95"/>
      <c r="Q190" s="75"/>
      <c r="R190" s="75"/>
      <c r="S190" s="425"/>
      <c r="T190" s="425"/>
      <c r="V190" s="75"/>
      <c r="W190" s="1295" t="str">
        <f>IFERROR(VLOOKUP(V190,'1.3 Lists'!V131:W435,2,FALSE),"")</f>
        <v/>
      </c>
      <c r="X190" s="75"/>
      <c r="AC190" t="s">
        <v>3</v>
      </c>
      <c r="AD190" s="75"/>
      <c r="AE190" s="668"/>
      <c r="AF190" s="668"/>
      <c r="AG190" s="668"/>
      <c r="AH190" s="668"/>
      <c r="AI190" s="668"/>
    </row>
    <row r="191" spans="4:35">
      <c r="D191" t="s">
        <v>76</v>
      </c>
      <c r="E191" t="s">
        <v>67</v>
      </c>
      <c r="F191" s="425" t="s">
        <v>1753</v>
      </c>
      <c r="G191" s="425" t="s">
        <v>182</v>
      </c>
      <c r="H191" s="425" t="s">
        <v>81</v>
      </c>
      <c r="I191" s="425" t="s">
        <v>2475</v>
      </c>
      <c r="J191" t="s">
        <v>6</v>
      </c>
      <c r="K191" t="s">
        <v>264</v>
      </c>
      <c r="L191" s="95"/>
      <c r="M191" s="95"/>
      <c r="Q191" s="75"/>
      <c r="R191" s="75"/>
      <c r="S191" s="425"/>
      <c r="T191" s="425"/>
      <c r="V191" s="75"/>
      <c r="W191" s="1295" t="str">
        <f>IFERROR(VLOOKUP(V191,'1.3 Lists'!V132:W436,2,FALSE),"")</f>
        <v/>
      </c>
      <c r="X191" s="75"/>
      <c r="AC191" t="s">
        <v>3</v>
      </c>
      <c r="AD191" s="75"/>
      <c r="AE191" s="668"/>
      <c r="AF191" s="668"/>
      <c r="AG191" s="668"/>
      <c r="AH191" s="668"/>
      <c r="AI191" s="668"/>
    </row>
    <row r="192" spans="4:35">
      <c r="D192" t="s">
        <v>76</v>
      </c>
      <c r="E192" t="s">
        <v>67</v>
      </c>
      <c r="F192" s="425" t="s">
        <v>1753</v>
      </c>
      <c r="G192" s="425" t="s">
        <v>182</v>
      </c>
      <c r="H192" s="425" t="s">
        <v>81</v>
      </c>
      <c r="I192" s="425" t="s">
        <v>2475</v>
      </c>
      <c r="J192" t="s">
        <v>6</v>
      </c>
      <c r="K192" t="s">
        <v>264</v>
      </c>
      <c r="L192" s="95"/>
      <c r="M192" s="95"/>
      <c r="Q192" s="75"/>
      <c r="R192" s="75"/>
      <c r="S192" s="425"/>
      <c r="T192" s="425"/>
      <c r="V192" s="75"/>
      <c r="W192" s="1295" t="str">
        <f>IFERROR(VLOOKUP(V192,'1.3 Lists'!V133:W437,2,FALSE),"")</f>
        <v/>
      </c>
      <c r="X192" s="75"/>
      <c r="AC192" t="s">
        <v>3</v>
      </c>
      <c r="AD192" s="75"/>
      <c r="AE192" s="668"/>
      <c r="AF192" s="668"/>
      <c r="AG192" s="668"/>
      <c r="AH192" s="668"/>
      <c r="AI192" s="668"/>
    </row>
    <row r="193" spans="4:35">
      <c r="D193" t="s">
        <v>76</v>
      </c>
      <c r="E193" t="s">
        <v>67</v>
      </c>
      <c r="F193" s="425" t="s">
        <v>1753</v>
      </c>
      <c r="G193" s="425" t="s">
        <v>182</v>
      </c>
      <c r="H193" s="425" t="s">
        <v>81</v>
      </c>
      <c r="I193" s="425" t="s">
        <v>2475</v>
      </c>
      <c r="J193" t="s">
        <v>6</v>
      </c>
      <c r="K193" t="s">
        <v>264</v>
      </c>
      <c r="L193" s="95"/>
      <c r="M193" s="95"/>
      <c r="Q193" s="75"/>
      <c r="R193" s="75"/>
      <c r="S193" s="425"/>
      <c r="T193" s="425"/>
      <c r="V193" s="75"/>
      <c r="W193" s="1295" t="str">
        <f>IFERROR(VLOOKUP(V193,'1.3 Lists'!V134:W438,2,FALSE),"")</f>
        <v/>
      </c>
      <c r="X193" s="75"/>
      <c r="AC193" t="s">
        <v>3</v>
      </c>
      <c r="AD193" s="75"/>
      <c r="AE193" s="668"/>
      <c r="AF193" s="668"/>
      <c r="AG193" s="668"/>
      <c r="AH193" s="668"/>
      <c r="AI193" s="668"/>
    </row>
    <row r="194" spans="4:35">
      <c r="D194" t="s">
        <v>76</v>
      </c>
      <c r="E194" t="s">
        <v>67</v>
      </c>
      <c r="F194" s="425" t="s">
        <v>1753</v>
      </c>
      <c r="G194" s="425" t="s">
        <v>182</v>
      </c>
      <c r="H194" s="425" t="s">
        <v>81</v>
      </c>
      <c r="I194" s="425" t="s">
        <v>2475</v>
      </c>
      <c r="J194" t="s">
        <v>6</v>
      </c>
      <c r="K194" t="s">
        <v>264</v>
      </c>
      <c r="L194" s="95"/>
      <c r="M194" s="95"/>
      <c r="Q194" s="75"/>
      <c r="R194" s="75"/>
      <c r="S194" s="425"/>
      <c r="T194" s="425"/>
      <c r="V194" s="75"/>
      <c r="W194" s="1295" t="str">
        <f>IFERROR(VLOOKUP(V194,'1.3 Lists'!V135:W439,2,FALSE),"")</f>
        <v/>
      </c>
      <c r="X194" s="75"/>
      <c r="AC194" t="s">
        <v>3</v>
      </c>
      <c r="AD194" s="75"/>
      <c r="AE194" s="668"/>
      <c r="AF194" s="668"/>
      <c r="AG194" s="668"/>
      <c r="AH194" s="668"/>
      <c r="AI194" s="668"/>
    </row>
    <row r="195" spans="4:35">
      <c r="D195" t="s">
        <v>76</v>
      </c>
      <c r="E195" t="s">
        <v>67</v>
      </c>
      <c r="F195" s="425" t="s">
        <v>1753</v>
      </c>
      <c r="G195" s="425" t="s">
        <v>182</v>
      </c>
      <c r="H195" s="425" t="s">
        <v>81</v>
      </c>
      <c r="I195" s="425" t="s">
        <v>2475</v>
      </c>
      <c r="J195" t="s">
        <v>6</v>
      </c>
      <c r="K195" t="s">
        <v>264</v>
      </c>
      <c r="L195" s="95"/>
      <c r="M195" s="95"/>
      <c r="Q195" s="75"/>
      <c r="R195" s="75"/>
      <c r="S195" s="425"/>
      <c r="T195" s="425"/>
      <c r="V195" s="75"/>
      <c r="W195" s="1295" t="str">
        <f>IFERROR(VLOOKUP(V195,'1.3 Lists'!V136:W440,2,FALSE),"")</f>
        <v/>
      </c>
      <c r="X195" s="75"/>
      <c r="AC195" t="s">
        <v>3</v>
      </c>
      <c r="AD195" s="75"/>
      <c r="AE195" s="668"/>
      <c r="AF195" s="668"/>
      <c r="AG195" s="668"/>
      <c r="AH195" s="668"/>
      <c r="AI195" s="668"/>
    </row>
    <row r="196" spans="4:35">
      <c r="D196" t="s">
        <v>76</v>
      </c>
      <c r="E196" t="s">
        <v>67</v>
      </c>
      <c r="F196" s="425" t="s">
        <v>1753</v>
      </c>
      <c r="G196" s="425" t="s">
        <v>182</v>
      </c>
      <c r="H196" s="425" t="s">
        <v>81</v>
      </c>
      <c r="I196" s="425" t="s">
        <v>2475</v>
      </c>
      <c r="J196" t="s">
        <v>6</v>
      </c>
      <c r="K196" t="s">
        <v>264</v>
      </c>
      <c r="L196" s="95"/>
      <c r="M196" s="95"/>
      <c r="Q196" s="75"/>
      <c r="R196" s="75"/>
      <c r="S196" s="425"/>
      <c r="T196" s="425"/>
      <c r="V196" s="75"/>
      <c r="W196" s="1295" t="str">
        <f>IFERROR(VLOOKUP(V196,'1.3 Lists'!V137:W441,2,FALSE),"")</f>
        <v/>
      </c>
      <c r="X196" s="75"/>
      <c r="AC196" t="s">
        <v>3</v>
      </c>
      <c r="AD196" s="75"/>
      <c r="AE196" s="668"/>
      <c r="AF196" s="668"/>
      <c r="AG196" s="668"/>
      <c r="AH196" s="668"/>
      <c r="AI196" s="668"/>
    </row>
    <row r="197" spans="4:35">
      <c r="D197" t="s">
        <v>76</v>
      </c>
      <c r="E197" t="s">
        <v>67</v>
      </c>
      <c r="F197" s="425" t="s">
        <v>1753</v>
      </c>
      <c r="G197" s="425" t="s">
        <v>182</v>
      </c>
      <c r="H197" s="425" t="s">
        <v>81</v>
      </c>
      <c r="I197" s="425" t="s">
        <v>2475</v>
      </c>
      <c r="J197" t="s">
        <v>6</v>
      </c>
      <c r="K197" t="s">
        <v>264</v>
      </c>
      <c r="L197" s="95"/>
      <c r="M197" s="95"/>
      <c r="Q197" s="75"/>
      <c r="R197" s="75"/>
      <c r="S197" s="425"/>
      <c r="T197" s="425"/>
      <c r="V197" s="75"/>
      <c r="W197" s="1295" t="str">
        <f>IFERROR(VLOOKUP(V197,'1.3 Lists'!V138:W442,2,FALSE),"")</f>
        <v/>
      </c>
      <c r="X197" s="75"/>
      <c r="AC197" t="s">
        <v>3</v>
      </c>
      <c r="AD197" s="75"/>
      <c r="AE197" s="668"/>
      <c r="AF197" s="668"/>
      <c r="AG197" s="668"/>
      <c r="AH197" s="668"/>
      <c r="AI197" s="668"/>
    </row>
    <row r="198" spans="4:35">
      <c r="D198" t="s">
        <v>76</v>
      </c>
      <c r="E198" t="s">
        <v>67</v>
      </c>
      <c r="F198" s="425" t="s">
        <v>1753</v>
      </c>
      <c r="G198" s="425" t="s">
        <v>182</v>
      </c>
      <c r="H198" s="425" t="s">
        <v>81</v>
      </c>
      <c r="I198" s="425" t="s">
        <v>2475</v>
      </c>
      <c r="J198" t="s">
        <v>6</v>
      </c>
      <c r="K198" t="s">
        <v>264</v>
      </c>
      <c r="L198" s="95"/>
      <c r="M198" s="95"/>
      <c r="Q198" s="75"/>
      <c r="R198" s="75"/>
      <c r="S198" s="425"/>
      <c r="T198" s="425"/>
      <c r="V198" s="75"/>
      <c r="W198" s="1295" t="str">
        <f>IFERROR(VLOOKUP(V198,'1.3 Lists'!V139:W443,2,FALSE),"")</f>
        <v/>
      </c>
      <c r="X198" s="75"/>
      <c r="AC198" t="s">
        <v>3</v>
      </c>
      <c r="AD198" s="75"/>
      <c r="AE198" s="668"/>
      <c r="AF198" s="668"/>
      <c r="AG198" s="668"/>
      <c r="AH198" s="668"/>
      <c r="AI198" s="668"/>
    </row>
    <row r="199" spans="4:35">
      <c r="D199" t="s">
        <v>76</v>
      </c>
      <c r="E199" t="s">
        <v>67</v>
      </c>
      <c r="F199" s="425" t="s">
        <v>1753</v>
      </c>
      <c r="G199" s="425" t="s">
        <v>182</v>
      </c>
      <c r="H199" s="425" t="s">
        <v>81</v>
      </c>
      <c r="I199" s="425" t="s">
        <v>2475</v>
      </c>
      <c r="J199" t="s">
        <v>6</v>
      </c>
      <c r="K199" t="s">
        <v>264</v>
      </c>
      <c r="L199" s="95"/>
      <c r="M199" s="95"/>
      <c r="Q199" s="75"/>
      <c r="R199" s="75"/>
      <c r="S199" s="425"/>
      <c r="T199" s="425"/>
      <c r="V199" s="75"/>
      <c r="W199" s="1295" t="str">
        <f>IFERROR(VLOOKUP(V199,'1.3 Lists'!V140:W444,2,FALSE),"")</f>
        <v/>
      </c>
      <c r="X199" s="75"/>
      <c r="AC199" t="s">
        <v>3</v>
      </c>
      <c r="AD199" s="75"/>
      <c r="AE199" s="668"/>
      <c r="AF199" s="668"/>
      <c r="AG199" s="668"/>
      <c r="AH199" s="668"/>
      <c r="AI199" s="668"/>
    </row>
    <row r="200" spans="4:35">
      <c r="D200" t="s">
        <v>76</v>
      </c>
      <c r="E200" t="s">
        <v>67</v>
      </c>
      <c r="F200" s="425" t="s">
        <v>1753</v>
      </c>
      <c r="G200" s="425" t="s">
        <v>182</v>
      </c>
      <c r="H200" s="425" t="s">
        <v>81</v>
      </c>
      <c r="I200" s="425" t="s">
        <v>2475</v>
      </c>
      <c r="J200" t="s">
        <v>6</v>
      </c>
      <c r="K200" t="s">
        <v>264</v>
      </c>
      <c r="L200" s="95"/>
      <c r="M200" s="95"/>
      <c r="Q200" s="75"/>
      <c r="R200" s="75"/>
      <c r="S200" s="425"/>
      <c r="T200" s="425"/>
      <c r="V200" s="75"/>
      <c r="W200" s="1295" t="str">
        <f>IFERROR(VLOOKUP(V200,'1.3 Lists'!V141:W445,2,FALSE),"")</f>
        <v/>
      </c>
      <c r="X200" s="75"/>
      <c r="AC200" t="s">
        <v>3</v>
      </c>
      <c r="AD200" s="75"/>
      <c r="AE200" s="668"/>
      <c r="AF200" s="668"/>
      <c r="AG200" s="668"/>
      <c r="AH200" s="668"/>
      <c r="AI200" s="668"/>
    </row>
    <row r="201" spans="4:35">
      <c r="D201" t="s">
        <v>76</v>
      </c>
      <c r="E201" t="s">
        <v>67</v>
      </c>
      <c r="F201" s="425" t="s">
        <v>1753</v>
      </c>
      <c r="G201" s="425" t="s">
        <v>182</v>
      </c>
      <c r="H201" s="425" t="s">
        <v>81</v>
      </c>
      <c r="I201" s="425" t="s">
        <v>2475</v>
      </c>
      <c r="J201" t="s">
        <v>6</v>
      </c>
      <c r="K201" t="s">
        <v>264</v>
      </c>
      <c r="L201" s="95"/>
      <c r="M201" s="95"/>
      <c r="Q201" s="75"/>
      <c r="R201" s="75"/>
      <c r="S201" s="425"/>
      <c r="T201" s="425"/>
      <c r="V201" s="75"/>
      <c r="W201" s="1295" t="str">
        <f>IFERROR(VLOOKUP(V201,'1.3 Lists'!V142:W446,2,FALSE),"")</f>
        <v/>
      </c>
      <c r="X201" s="75"/>
      <c r="AC201" t="s">
        <v>3</v>
      </c>
      <c r="AD201" s="75"/>
      <c r="AE201" s="668"/>
      <c r="AF201" s="668"/>
      <c r="AG201" s="668"/>
      <c r="AH201" s="668"/>
      <c r="AI201" s="668"/>
    </row>
    <row r="202" spans="4:35">
      <c r="D202" t="s">
        <v>76</v>
      </c>
      <c r="E202" t="s">
        <v>67</v>
      </c>
      <c r="F202" s="425" t="s">
        <v>1753</v>
      </c>
      <c r="G202" s="425" t="s">
        <v>182</v>
      </c>
      <c r="H202" s="425" t="s">
        <v>81</v>
      </c>
      <c r="I202" s="425" t="s">
        <v>2475</v>
      </c>
      <c r="J202" t="s">
        <v>6</v>
      </c>
      <c r="K202" t="s">
        <v>264</v>
      </c>
      <c r="L202" s="95"/>
      <c r="M202" s="95"/>
      <c r="Q202" s="75"/>
      <c r="R202" s="75"/>
      <c r="S202" s="425"/>
      <c r="T202" s="425"/>
      <c r="V202" s="75"/>
      <c r="W202" s="1295" t="str">
        <f>IFERROR(VLOOKUP(V202,'1.3 Lists'!V143:W447,2,FALSE),"")</f>
        <v/>
      </c>
      <c r="X202" s="75"/>
      <c r="AC202" t="s">
        <v>3</v>
      </c>
      <c r="AD202" s="75"/>
      <c r="AE202" s="668"/>
      <c r="AF202" s="668"/>
      <c r="AG202" s="668"/>
      <c r="AH202" s="668"/>
      <c r="AI202" s="668"/>
    </row>
    <row r="203" spans="4:35">
      <c r="D203" t="s">
        <v>76</v>
      </c>
      <c r="E203" t="s">
        <v>67</v>
      </c>
      <c r="F203" s="425" t="s">
        <v>1753</v>
      </c>
      <c r="G203" s="425" t="s">
        <v>182</v>
      </c>
      <c r="H203" s="425" t="s">
        <v>81</v>
      </c>
      <c r="I203" s="425" t="s">
        <v>2475</v>
      </c>
      <c r="J203" t="s">
        <v>6</v>
      </c>
      <c r="K203" t="s">
        <v>264</v>
      </c>
      <c r="L203" s="95"/>
      <c r="M203" s="95"/>
      <c r="Q203" s="75"/>
      <c r="R203" s="75"/>
      <c r="S203" s="425"/>
      <c r="T203" s="425"/>
      <c r="V203" s="75"/>
      <c r="W203" s="1295" t="str">
        <f>IFERROR(VLOOKUP(V203,'1.3 Lists'!V144:W448,2,FALSE),"")</f>
        <v/>
      </c>
      <c r="X203" s="75"/>
      <c r="AC203" t="s">
        <v>3</v>
      </c>
      <c r="AD203" s="75"/>
      <c r="AE203" s="668"/>
      <c r="AF203" s="668"/>
      <c r="AG203" s="668"/>
      <c r="AH203" s="668"/>
      <c r="AI203" s="668"/>
    </row>
    <row r="204" spans="4:35">
      <c r="D204" t="s">
        <v>76</v>
      </c>
      <c r="E204" t="s">
        <v>67</v>
      </c>
      <c r="F204" s="425" t="s">
        <v>1753</v>
      </c>
      <c r="G204" s="425" t="s">
        <v>182</v>
      </c>
      <c r="H204" s="425" t="s">
        <v>81</v>
      </c>
      <c r="I204" s="425" t="s">
        <v>2475</v>
      </c>
      <c r="J204" t="s">
        <v>6</v>
      </c>
      <c r="K204" t="s">
        <v>264</v>
      </c>
      <c r="L204" s="95"/>
      <c r="M204" s="95"/>
      <c r="Q204" s="75"/>
      <c r="R204" s="75"/>
      <c r="S204" s="425"/>
      <c r="T204" s="425"/>
      <c r="V204" s="75"/>
      <c r="W204" s="1295" t="str">
        <f>IFERROR(VLOOKUP(V204,'1.3 Lists'!V145:W449,2,FALSE),"")</f>
        <v/>
      </c>
      <c r="X204" s="75"/>
      <c r="AC204" t="s">
        <v>3</v>
      </c>
      <c r="AD204" s="75"/>
      <c r="AE204" s="668"/>
      <c r="AF204" s="668"/>
      <c r="AG204" s="668"/>
      <c r="AH204" s="668"/>
      <c r="AI204" s="668"/>
    </row>
    <row r="205" spans="4:35">
      <c r="D205" t="s">
        <v>76</v>
      </c>
      <c r="E205" t="s">
        <v>67</v>
      </c>
      <c r="F205" s="425" t="s">
        <v>1753</v>
      </c>
      <c r="G205" s="425" t="s">
        <v>182</v>
      </c>
      <c r="H205" s="425" t="s">
        <v>81</v>
      </c>
      <c r="I205" s="425" t="s">
        <v>2475</v>
      </c>
      <c r="J205" t="s">
        <v>6</v>
      </c>
      <c r="K205" t="s">
        <v>264</v>
      </c>
      <c r="L205" s="95"/>
      <c r="M205" s="95"/>
      <c r="Q205" s="75"/>
      <c r="R205" s="75"/>
      <c r="S205" s="425"/>
      <c r="T205" s="425"/>
      <c r="V205" s="75"/>
      <c r="W205" s="1295" t="str">
        <f>IFERROR(VLOOKUP(V205,'1.3 Lists'!V146:W450,2,FALSE),"")</f>
        <v/>
      </c>
      <c r="X205" s="75"/>
      <c r="AC205" t="s">
        <v>3</v>
      </c>
      <c r="AD205" s="75"/>
      <c r="AE205" s="668"/>
      <c r="AF205" s="668"/>
      <c r="AG205" s="668"/>
      <c r="AH205" s="668"/>
      <c r="AI205" s="668"/>
    </row>
    <row r="206" spans="4:35">
      <c r="D206" t="s">
        <v>76</v>
      </c>
      <c r="E206" t="s">
        <v>67</v>
      </c>
      <c r="F206" s="425" t="s">
        <v>1753</v>
      </c>
      <c r="G206" s="425" t="s">
        <v>182</v>
      </c>
      <c r="H206" s="425" t="s">
        <v>81</v>
      </c>
      <c r="I206" s="425" t="s">
        <v>2475</v>
      </c>
      <c r="J206" t="s">
        <v>6</v>
      </c>
      <c r="K206" t="s">
        <v>264</v>
      </c>
      <c r="L206" s="95"/>
      <c r="M206" s="95"/>
      <c r="Q206" s="75"/>
      <c r="R206" s="75"/>
      <c r="S206" s="425"/>
      <c r="T206" s="425"/>
      <c r="V206" s="75"/>
      <c r="W206" s="1295" t="str">
        <f>IFERROR(VLOOKUP(V206,'1.3 Lists'!V147:W451,2,FALSE),"")</f>
        <v/>
      </c>
      <c r="X206" s="75"/>
      <c r="AC206" t="s">
        <v>3</v>
      </c>
      <c r="AD206" s="75"/>
      <c r="AE206" s="668"/>
      <c r="AF206" s="668"/>
      <c r="AG206" s="668"/>
      <c r="AH206" s="668"/>
      <c r="AI206" s="668"/>
    </row>
    <row r="207" spans="4:35">
      <c r="D207" t="s">
        <v>76</v>
      </c>
      <c r="E207" t="s">
        <v>67</v>
      </c>
      <c r="F207" s="425" t="s">
        <v>1753</v>
      </c>
      <c r="G207" s="425" t="s">
        <v>182</v>
      </c>
      <c r="H207" s="425" t="s">
        <v>81</v>
      </c>
      <c r="I207" s="425" t="s">
        <v>2475</v>
      </c>
      <c r="J207" t="s">
        <v>6</v>
      </c>
      <c r="K207" t="s">
        <v>264</v>
      </c>
      <c r="L207" s="95"/>
      <c r="M207" s="95"/>
      <c r="Q207" s="75"/>
      <c r="R207" s="75"/>
      <c r="S207" s="425"/>
      <c r="T207" s="425"/>
      <c r="V207" s="75"/>
      <c r="W207" s="1295" t="str">
        <f>IFERROR(VLOOKUP(V207,'1.3 Lists'!V148:W452,2,FALSE),"")</f>
        <v/>
      </c>
      <c r="X207" s="75"/>
      <c r="AC207" t="s">
        <v>3</v>
      </c>
      <c r="AD207" s="75"/>
      <c r="AE207" s="668"/>
      <c r="AF207" s="668"/>
      <c r="AG207" s="668"/>
      <c r="AH207" s="668"/>
      <c r="AI207" s="668"/>
    </row>
    <row r="208" spans="4:35">
      <c r="D208" t="s">
        <v>76</v>
      </c>
      <c r="E208" t="s">
        <v>67</v>
      </c>
      <c r="F208" s="425" t="s">
        <v>1753</v>
      </c>
      <c r="G208" s="425" t="s">
        <v>182</v>
      </c>
      <c r="H208" s="425" t="s">
        <v>81</v>
      </c>
      <c r="I208" s="425" t="s">
        <v>2475</v>
      </c>
      <c r="J208" t="s">
        <v>6</v>
      </c>
      <c r="K208" t="s">
        <v>264</v>
      </c>
      <c r="L208" s="95"/>
      <c r="M208" s="95"/>
      <c r="Q208" s="75"/>
      <c r="R208" s="75"/>
      <c r="S208" s="425"/>
      <c r="T208" s="425"/>
      <c r="V208" s="75"/>
      <c r="W208" s="1295" t="str">
        <f>IFERROR(VLOOKUP(V208,'1.3 Lists'!V149:W453,2,FALSE),"")</f>
        <v/>
      </c>
      <c r="X208" s="75"/>
      <c r="AC208" t="s">
        <v>3</v>
      </c>
      <c r="AD208" s="75"/>
      <c r="AE208" s="668"/>
      <c r="AF208" s="668"/>
      <c r="AG208" s="668"/>
      <c r="AH208" s="668"/>
      <c r="AI208" s="668"/>
    </row>
    <row r="209" spans="4:35">
      <c r="D209" t="s">
        <v>76</v>
      </c>
      <c r="E209" t="s">
        <v>67</v>
      </c>
      <c r="F209" s="425" t="s">
        <v>1753</v>
      </c>
      <c r="G209" s="425" t="s">
        <v>182</v>
      </c>
      <c r="H209" s="425" t="s">
        <v>81</v>
      </c>
      <c r="I209" s="425" t="s">
        <v>2475</v>
      </c>
      <c r="J209" t="s">
        <v>6</v>
      </c>
      <c r="K209" t="s">
        <v>264</v>
      </c>
      <c r="L209" s="95"/>
      <c r="M209" s="95"/>
      <c r="Q209" s="75"/>
      <c r="R209" s="75"/>
      <c r="S209" s="425"/>
      <c r="T209" s="425"/>
      <c r="V209" s="75"/>
      <c r="W209" s="1295" t="str">
        <f>IFERROR(VLOOKUP(V209,'1.3 Lists'!V150:W454,2,FALSE),"")</f>
        <v/>
      </c>
      <c r="X209" s="75"/>
      <c r="AC209" t="s">
        <v>3</v>
      </c>
      <c r="AD209" s="75"/>
      <c r="AE209" s="668"/>
      <c r="AF209" s="668"/>
      <c r="AG209" s="668"/>
      <c r="AH209" s="668"/>
      <c r="AI209" s="668"/>
    </row>
    <row r="210" spans="4:35">
      <c r="D210" t="s">
        <v>76</v>
      </c>
      <c r="E210" t="s">
        <v>67</v>
      </c>
      <c r="F210" s="425" t="s">
        <v>1753</v>
      </c>
      <c r="G210" s="425" t="s">
        <v>182</v>
      </c>
      <c r="H210" s="425" t="s">
        <v>81</v>
      </c>
      <c r="I210" s="425" t="s">
        <v>2475</v>
      </c>
      <c r="J210" t="s">
        <v>6</v>
      </c>
      <c r="K210" t="s">
        <v>264</v>
      </c>
      <c r="L210" s="95"/>
      <c r="M210" s="95"/>
      <c r="Q210" s="75"/>
      <c r="R210" s="75"/>
      <c r="S210" s="425"/>
      <c r="T210" s="425"/>
      <c r="V210" s="75"/>
      <c r="W210" s="1295" t="str">
        <f>IFERROR(VLOOKUP(V210,'1.3 Lists'!V151:W455,2,FALSE),"")</f>
        <v/>
      </c>
      <c r="X210" s="75"/>
      <c r="AC210" t="s">
        <v>3</v>
      </c>
      <c r="AD210" s="75"/>
      <c r="AE210" s="668"/>
      <c r="AF210" s="668"/>
      <c r="AG210" s="668"/>
      <c r="AH210" s="668"/>
      <c r="AI210" s="668"/>
    </row>
    <row r="211" spans="4:35">
      <c r="D211" t="s">
        <v>76</v>
      </c>
      <c r="E211" t="s">
        <v>67</v>
      </c>
      <c r="F211" s="425" t="s">
        <v>1753</v>
      </c>
      <c r="G211" s="425" t="s">
        <v>182</v>
      </c>
      <c r="H211" s="425" t="s">
        <v>81</v>
      </c>
      <c r="I211" s="425" t="s">
        <v>2475</v>
      </c>
      <c r="J211" t="s">
        <v>6</v>
      </c>
      <c r="K211" t="s">
        <v>264</v>
      </c>
      <c r="L211" s="95"/>
      <c r="M211" s="95"/>
      <c r="Q211" s="75"/>
      <c r="R211" s="75"/>
      <c r="S211" s="425"/>
      <c r="T211" s="425"/>
      <c r="V211" s="75"/>
      <c r="W211" s="1295" t="str">
        <f>IFERROR(VLOOKUP(V211,'1.3 Lists'!V152:W456,2,FALSE),"")</f>
        <v/>
      </c>
      <c r="X211" s="75"/>
      <c r="AC211" t="s">
        <v>3</v>
      </c>
      <c r="AD211" s="75"/>
      <c r="AE211" s="668"/>
      <c r="AF211" s="668"/>
      <c r="AG211" s="668"/>
      <c r="AH211" s="668"/>
      <c r="AI211" s="668"/>
    </row>
    <row r="212" spans="4:35">
      <c r="D212" t="s">
        <v>76</v>
      </c>
      <c r="E212" t="s">
        <v>67</v>
      </c>
      <c r="F212" s="425" t="s">
        <v>1753</v>
      </c>
      <c r="G212" s="425" t="s">
        <v>182</v>
      </c>
      <c r="H212" s="425" t="s">
        <v>81</v>
      </c>
      <c r="I212" s="425" t="s">
        <v>2475</v>
      </c>
      <c r="J212" t="s">
        <v>6</v>
      </c>
      <c r="K212" t="s">
        <v>264</v>
      </c>
      <c r="L212" s="95"/>
      <c r="M212" s="95"/>
      <c r="Q212" s="75"/>
      <c r="R212" s="75"/>
      <c r="S212" s="425"/>
      <c r="T212" s="425"/>
      <c r="V212" s="75"/>
      <c r="W212" s="1295" t="str">
        <f>IFERROR(VLOOKUP(V212,'1.3 Lists'!V153:W457,2,FALSE),"")</f>
        <v/>
      </c>
      <c r="X212" s="75"/>
      <c r="AC212" t="s">
        <v>3</v>
      </c>
      <c r="AD212" s="75"/>
      <c r="AE212" s="668"/>
      <c r="AF212" s="668"/>
      <c r="AG212" s="668"/>
      <c r="AH212" s="668"/>
      <c r="AI212" s="668"/>
    </row>
    <row r="213" spans="4:35">
      <c r="D213" t="s">
        <v>76</v>
      </c>
      <c r="E213" t="s">
        <v>67</v>
      </c>
      <c r="F213" s="425" t="s">
        <v>1753</v>
      </c>
      <c r="G213" s="425" t="s">
        <v>182</v>
      </c>
      <c r="H213" s="425" t="s">
        <v>81</v>
      </c>
      <c r="I213" s="425" t="s">
        <v>2475</v>
      </c>
      <c r="J213" t="s">
        <v>6</v>
      </c>
      <c r="K213" t="s">
        <v>264</v>
      </c>
      <c r="L213" s="95"/>
      <c r="M213" s="95"/>
      <c r="Q213" s="75"/>
      <c r="R213" s="75"/>
      <c r="S213" s="425"/>
      <c r="T213" s="425"/>
      <c r="V213" s="75"/>
      <c r="W213" s="1295" t="str">
        <f>IFERROR(VLOOKUP(V213,'1.3 Lists'!V154:W458,2,FALSE),"")</f>
        <v/>
      </c>
      <c r="X213" s="75"/>
      <c r="AC213" t="s">
        <v>3</v>
      </c>
      <c r="AD213" s="75"/>
      <c r="AE213" s="668"/>
      <c r="AF213" s="668"/>
      <c r="AG213" s="668"/>
      <c r="AH213" s="668"/>
      <c r="AI213" s="668"/>
    </row>
    <row r="214" spans="4:35">
      <c r="D214" t="s">
        <v>76</v>
      </c>
      <c r="E214" t="s">
        <v>67</v>
      </c>
      <c r="F214" s="425" t="s">
        <v>1753</v>
      </c>
      <c r="G214" s="425" t="s">
        <v>182</v>
      </c>
      <c r="H214" s="425" t="s">
        <v>81</v>
      </c>
      <c r="I214" s="425" t="s">
        <v>2475</v>
      </c>
      <c r="J214" t="s">
        <v>6</v>
      </c>
      <c r="K214" t="s">
        <v>264</v>
      </c>
      <c r="L214" s="95"/>
      <c r="M214" s="95"/>
      <c r="Q214" s="75"/>
      <c r="R214" s="75"/>
      <c r="S214" s="425"/>
      <c r="T214" s="425"/>
      <c r="V214" s="75"/>
      <c r="W214" s="1295" t="str">
        <f>IFERROR(VLOOKUP(V214,'1.3 Lists'!V155:W459,2,FALSE),"")</f>
        <v/>
      </c>
      <c r="X214" s="75"/>
      <c r="AC214" t="s">
        <v>3</v>
      </c>
      <c r="AD214" s="75"/>
      <c r="AE214" s="668"/>
      <c r="AF214" s="668"/>
      <c r="AG214" s="668"/>
      <c r="AH214" s="668"/>
      <c r="AI214" s="668"/>
    </row>
    <row r="215" spans="4:35">
      <c r="D215" t="s">
        <v>76</v>
      </c>
      <c r="E215" t="s">
        <v>67</v>
      </c>
      <c r="F215" s="425" t="s">
        <v>1753</v>
      </c>
      <c r="G215" s="425" t="s">
        <v>182</v>
      </c>
      <c r="H215" s="425" t="s">
        <v>81</v>
      </c>
      <c r="I215" s="425" t="s">
        <v>2475</v>
      </c>
      <c r="J215" t="s">
        <v>6</v>
      </c>
      <c r="K215" t="s">
        <v>264</v>
      </c>
      <c r="L215" s="95"/>
      <c r="M215" s="95"/>
      <c r="Q215" s="75"/>
      <c r="R215" s="75"/>
      <c r="S215" s="425"/>
      <c r="T215" s="425"/>
      <c r="V215" s="75"/>
      <c r="W215" s="1295" t="str">
        <f>IFERROR(VLOOKUP(V215,'1.3 Lists'!V156:W460,2,FALSE),"")</f>
        <v/>
      </c>
      <c r="X215" s="75"/>
      <c r="AC215" t="s">
        <v>3</v>
      </c>
      <c r="AD215" s="75"/>
      <c r="AE215" s="668"/>
      <c r="AF215" s="668"/>
      <c r="AG215" s="668"/>
      <c r="AH215" s="668"/>
      <c r="AI215" s="668"/>
    </row>
    <row r="216" spans="4:35">
      <c r="D216" t="s">
        <v>76</v>
      </c>
      <c r="E216" t="s">
        <v>67</v>
      </c>
      <c r="F216" s="425" t="s">
        <v>1753</v>
      </c>
      <c r="G216" s="425" t="s">
        <v>182</v>
      </c>
      <c r="H216" s="425" t="s">
        <v>81</v>
      </c>
      <c r="I216" s="425" t="s">
        <v>2475</v>
      </c>
      <c r="J216" t="s">
        <v>6</v>
      </c>
      <c r="K216" t="s">
        <v>264</v>
      </c>
      <c r="L216" s="95"/>
      <c r="M216" s="95"/>
      <c r="Q216" s="75"/>
      <c r="R216" s="75"/>
      <c r="S216" s="425"/>
      <c r="T216" s="425"/>
      <c r="V216" s="75"/>
      <c r="W216" s="1295" t="str">
        <f>IFERROR(VLOOKUP(V216,'1.3 Lists'!V157:W461,2,FALSE),"")</f>
        <v/>
      </c>
      <c r="X216" s="75"/>
      <c r="AC216" t="s">
        <v>3</v>
      </c>
      <c r="AD216" s="75"/>
      <c r="AE216" s="668"/>
      <c r="AF216" s="668"/>
      <c r="AG216" s="668"/>
      <c r="AH216" s="668"/>
      <c r="AI216" s="668"/>
    </row>
    <row r="217" spans="4:35">
      <c r="D217" t="s">
        <v>76</v>
      </c>
      <c r="E217" t="s">
        <v>67</v>
      </c>
      <c r="F217" s="425" t="s">
        <v>1753</v>
      </c>
      <c r="G217" s="425" t="s">
        <v>182</v>
      </c>
      <c r="H217" s="425" t="s">
        <v>81</v>
      </c>
      <c r="I217" s="425" t="s">
        <v>2475</v>
      </c>
      <c r="J217" t="s">
        <v>6</v>
      </c>
      <c r="K217" t="s">
        <v>264</v>
      </c>
      <c r="L217" s="95"/>
      <c r="M217" s="95"/>
      <c r="Q217" s="75"/>
      <c r="R217" s="75"/>
      <c r="S217" s="425"/>
      <c r="T217" s="425"/>
      <c r="V217" s="75"/>
      <c r="W217" s="1295" t="str">
        <f>IFERROR(VLOOKUP(V217,'1.3 Lists'!V158:W462,2,FALSE),"")</f>
        <v/>
      </c>
      <c r="X217" s="75"/>
      <c r="AC217" t="s">
        <v>3</v>
      </c>
      <c r="AD217" s="75"/>
      <c r="AE217" s="668"/>
      <c r="AF217" s="668"/>
      <c r="AG217" s="668"/>
      <c r="AH217" s="668"/>
      <c r="AI217" s="668"/>
    </row>
    <row r="218" spans="4:35">
      <c r="D218" t="s">
        <v>76</v>
      </c>
      <c r="E218" t="s">
        <v>67</v>
      </c>
      <c r="F218" s="425" t="s">
        <v>1753</v>
      </c>
      <c r="G218" s="425" t="s">
        <v>182</v>
      </c>
      <c r="H218" s="425" t="s">
        <v>81</v>
      </c>
      <c r="I218" s="425" t="s">
        <v>2475</v>
      </c>
      <c r="J218" t="s">
        <v>6</v>
      </c>
      <c r="K218" t="s">
        <v>264</v>
      </c>
      <c r="L218" s="95"/>
      <c r="M218" s="95"/>
      <c r="Q218" s="75"/>
      <c r="R218" s="75"/>
      <c r="S218" s="425"/>
      <c r="T218" s="425"/>
      <c r="V218" s="75"/>
      <c r="W218" s="1295" t="str">
        <f>IFERROR(VLOOKUP(V218,'1.3 Lists'!V159:W463,2,FALSE),"")</f>
        <v/>
      </c>
      <c r="X218" s="75"/>
      <c r="AC218" t="s">
        <v>3</v>
      </c>
      <c r="AD218" s="75"/>
      <c r="AE218" s="668"/>
      <c r="AF218" s="668"/>
      <c r="AG218" s="668"/>
      <c r="AH218" s="668"/>
      <c r="AI218" s="668"/>
    </row>
    <row r="219" spans="4:35">
      <c r="D219" t="s">
        <v>76</v>
      </c>
      <c r="E219" t="s">
        <v>67</v>
      </c>
      <c r="F219" s="425" t="s">
        <v>1753</v>
      </c>
      <c r="G219" s="425" t="s">
        <v>182</v>
      </c>
      <c r="H219" s="425" t="s">
        <v>81</v>
      </c>
      <c r="I219" s="425" t="s">
        <v>2475</v>
      </c>
      <c r="J219" t="s">
        <v>6</v>
      </c>
      <c r="K219" t="s">
        <v>264</v>
      </c>
      <c r="L219" s="95"/>
      <c r="M219" s="95"/>
      <c r="Q219" s="75"/>
      <c r="R219" s="75"/>
      <c r="S219" s="425"/>
      <c r="T219" s="425"/>
      <c r="V219" s="75"/>
      <c r="W219" s="1295" t="str">
        <f>IFERROR(VLOOKUP(V219,'1.3 Lists'!V160:W464,2,FALSE),"")</f>
        <v/>
      </c>
      <c r="X219" s="75"/>
      <c r="AC219" t="s">
        <v>3</v>
      </c>
      <c r="AD219" s="75"/>
      <c r="AE219" s="668"/>
      <c r="AF219" s="668"/>
      <c r="AG219" s="668"/>
      <c r="AH219" s="668"/>
      <c r="AI219" s="668"/>
    </row>
    <row r="220" spans="4:35">
      <c r="D220" t="s">
        <v>76</v>
      </c>
      <c r="E220" t="s">
        <v>67</v>
      </c>
      <c r="F220" s="425" t="s">
        <v>1753</v>
      </c>
      <c r="G220" s="425" t="s">
        <v>182</v>
      </c>
      <c r="H220" s="425" t="s">
        <v>81</v>
      </c>
      <c r="I220" s="425" t="s">
        <v>2475</v>
      </c>
      <c r="J220" t="s">
        <v>6</v>
      </c>
      <c r="K220" t="s">
        <v>264</v>
      </c>
      <c r="L220" s="95"/>
      <c r="M220" s="95"/>
      <c r="Q220" s="75"/>
      <c r="R220" s="75"/>
      <c r="S220" s="425"/>
      <c r="T220" s="425"/>
      <c r="V220" s="75"/>
      <c r="W220" s="1295" t="str">
        <f>IFERROR(VLOOKUP(V220,'1.3 Lists'!V161:W465,2,FALSE),"")</f>
        <v/>
      </c>
      <c r="X220" s="75"/>
      <c r="AC220" t="s">
        <v>3</v>
      </c>
      <c r="AD220" s="75"/>
      <c r="AE220" s="668"/>
      <c r="AF220" s="668"/>
      <c r="AG220" s="668"/>
      <c r="AH220" s="668"/>
      <c r="AI220" s="668"/>
    </row>
    <row r="221" spans="4:35">
      <c r="D221" t="s">
        <v>76</v>
      </c>
      <c r="E221" t="s">
        <v>67</v>
      </c>
      <c r="F221" s="425" t="s">
        <v>1753</v>
      </c>
      <c r="G221" s="425" t="s">
        <v>182</v>
      </c>
      <c r="H221" s="425" t="s">
        <v>81</v>
      </c>
      <c r="I221" s="425" t="s">
        <v>2475</v>
      </c>
      <c r="J221" t="s">
        <v>6</v>
      </c>
      <c r="K221" t="s">
        <v>264</v>
      </c>
      <c r="L221" s="95"/>
      <c r="M221" s="95"/>
      <c r="Q221" s="75"/>
      <c r="R221" s="75"/>
      <c r="S221" s="425"/>
      <c r="T221" s="425"/>
      <c r="V221" s="75"/>
      <c r="W221" s="1295" t="str">
        <f>IFERROR(VLOOKUP(V221,'1.3 Lists'!V162:W466,2,FALSE),"")</f>
        <v/>
      </c>
      <c r="X221" s="75"/>
      <c r="AC221" t="s">
        <v>3</v>
      </c>
      <c r="AD221" s="75"/>
      <c r="AE221" s="668"/>
      <c r="AF221" s="668"/>
      <c r="AG221" s="668"/>
      <c r="AH221" s="668"/>
      <c r="AI221" s="668"/>
    </row>
    <row r="222" spans="4:35">
      <c r="D222" t="s">
        <v>76</v>
      </c>
      <c r="E222" t="s">
        <v>67</v>
      </c>
      <c r="F222" s="425" t="s">
        <v>1753</v>
      </c>
      <c r="G222" s="425" t="s">
        <v>182</v>
      </c>
      <c r="H222" s="425" t="s">
        <v>81</v>
      </c>
      <c r="I222" s="425" t="s">
        <v>2475</v>
      </c>
      <c r="J222" t="s">
        <v>6</v>
      </c>
      <c r="K222" t="s">
        <v>264</v>
      </c>
      <c r="L222" s="95"/>
      <c r="M222" s="95"/>
      <c r="Q222" s="75"/>
      <c r="R222" s="75"/>
      <c r="S222" s="425"/>
      <c r="T222" s="425"/>
      <c r="V222" s="75"/>
      <c r="W222" s="1295" t="str">
        <f>IFERROR(VLOOKUP(V222,'1.3 Lists'!V163:W467,2,FALSE),"")</f>
        <v/>
      </c>
      <c r="X222" s="75"/>
      <c r="AC222" t="s">
        <v>3</v>
      </c>
      <c r="AD222" s="75"/>
      <c r="AE222" s="668"/>
      <c r="AF222" s="668"/>
      <c r="AG222" s="668"/>
      <c r="AH222" s="668"/>
      <c r="AI222" s="668"/>
    </row>
    <row r="223" spans="4:35">
      <c r="D223" t="s">
        <v>76</v>
      </c>
      <c r="E223" t="s">
        <v>67</v>
      </c>
      <c r="F223" s="425" t="s">
        <v>1753</v>
      </c>
      <c r="G223" s="425" t="s">
        <v>182</v>
      </c>
      <c r="H223" s="425" t="s">
        <v>81</v>
      </c>
      <c r="I223" s="425" t="s">
        <v>2475</v>
      </c>
      <c r="J223" t="s">
        <v>6</v>
      </c>
      <c r="K223" t="s">
        <v>264</v>
      </c>
      <c r="L223" s="95"/>
      <c r="M223" s="95"/>
      <c r="Q223" s="75"/>
      <c r="R223" s="75"/>
      <c r="S223" s="425"/>
      <c r="T223" s="425"/>
      <c r="V223" s="75"/>
      <c r="W223" s="1295" t="str">
        <f>IFERROR(VLOOKUP(V223,'1.3 Lists'!V164:W468,2,FALSE),"")</f>
        <v/>
      </c>
      <c r="X223" s="75"/>
      <c r="AC223" t="s">
        <v>3</v>
      </c>
      <c r="AD223" s="75"/>
      <c r="AE223" s="668"/>
      <c r="AF223" s="668"/>
      <c r="AG223" s="668"/>
      <c r="AH223" s="668"/>
      <c r="AI223" s="668"/>
    </row>
    <row r="224" spans="4:35">
      <c r="D224" t="s">
        <v>76</v>
      </c>
      <c r="E224" t="s">
        <v>67</v>
      </c>
      <c r="F224" s="425" t="s">
        <v>1753</v>
      </c>
      <c r="G224" s="425" t="s">
        <v>182</v>
      </c>
      <c r="H224" s="425" t="s">
        <v>81</v>
      </c>
      <c r="I224" s="425" t="s">
        <v>2475</v>
      </c>
      <c r="J224" t="s">
        <v>6</v>
      </c>
      <c r="K224" t="s">
        <v>264</v>
      </c>
      <c r="L224" s="95"/>
      <c r="M224" s="95"/>
      <c r="Q224" s="75"/>
      <c r="R224" s="75"/>
      <c r="S224" s="425"/>
      <c r="T224" s="425"/>
      <c r="V224" s="75"/>
      <c r="W224" s="1295" t="str">
        <f>IFERROR(VLOOKUP(V224,'1.3 Lists'!V165:W469,2,FALSE),"")</f>
        <v/>
      </c>
      <c r="X224" s="75"/>
      <c r="AC224" t="s">
        <v>3</v>
      </c>
      <c r="AD224" s="75"/>
      <c r="AE224" s="668"/>
      <c r="AF224" s="668"/>
      <c r="AG224" s="668"/>
      <c r="AH224" s="668"/>
      <c r="AI224" s="668"/>
    </row>
    <row r="225" spans="4:35">
      <c r="D225" t="s">
        <v>76</v>
      </c>
      <c r="E225" t="s">
        <v>67</v>
      </c>
      <c r="F225" s="425" t="s">
        <v>1753</v>
      </c>
      <c r="G225" s="425" t="s">
        <v>182</v>
      </c>
      <c r="H225" s="425" t="s">
        <v>81</v>
      </c>
      <c r="I225" s="425" t="s">
        <v>2475</v>
      </c>
      <c r="J225" t="s">
        <v>6</v>
      </c>
      <c r="K225" t="s">
        <v>264</v>
      </c>
      <c r="L225" s="95"/>
      <c r="M225" s="95"/>
      <c r="Q225" s="75"/>
      <c r="R225" s="75"/>
      <c r="S225" s="425"/>
      <c r="T225" s="425"/>
      <c r="V225" s="75"/>
      <c r="W225" s="1295" t="str">
        <f>IFERROR(VLOOKUP(V225,'1.3 Lists'!V166:W470,2,FALSE),"")</f>
        <v/>
      </c>
      <c r="X225" s="75"/>
      <c r="AC225" t="s">
        <v>3</v>
      </c>
      <c r="AD225" s="75"/>
      <c r="AE225" s="668"/>
      <c r="AF225" s="668"/>
      <c r="AG225" s="668"/>
      <c r="AH225" s="668"/>
      <c r="AI225" s="668"/>
    </row>
    <row r="226" spans="4:35">
      <c r="D226" t="s">
        <v>76</v>
      </c>
      <c r="E226" t="s">
        <v>67</v>
      </c>
      <c r="F226" s="425" t="s">
        <v>1753</v>
      </c>
      <c r="G226" s="425" t="s">
        <v>182</v>
      </c>
      <c r="H226" s="425" t="s">
        <v>81</v>
      </c>
      <c r="I226" s="425" t="s">
        <v>2475</v>
      </c>
      <c r="J226" t="s">
        <v>6</v>
      </c>
      <c r="K226" t="s">
        <v>264</v>
      </c>
      <c r="L226" s="95"/>
      <c r="M226" s="95"/>
      <c r="Q226" s="75"/>
      <c r="R226" s="75"/>
      <c r="S226" s="425"/>
      <c r="T226" s="425"/>
      <c r="V226" s="75"/>
      <c r="W226" s="1295" t="str">
        <f>IFERROR(VLOOKUP(V226,'1.3 Lists'!V167:W471,2,FALSE),"")</f>
        <v/>
      </c>
      <c r="X226" s="75"/>
      <c r="AC226" t="s">
        <v>3</v>
      </c>
      <c r="AD226" s="75"/>
      <c r="AE226" s="668"/>
      <c r="AF226" s="668"/>
      <c r="AG226" s="668"/>
      <c r="AH226" s="668"/>
      <c r="AI226" s="668"/>
    </row>
    <row r="227" spans="4:35">
      <c r="D227" t="s">
        <v>76</v>
      </c>
      <c r="E227" t="s">
        <v>67</v>
      </c>
      <c r="F227" s="425" t="s">
        <v>1753</v>
      </c>
      <c r="G227" s="425" t="s">
        <v>182</v>
      </c>
      <c r="H227" s="425" t="s">
        <v>81</v>
      </c>
      <c r="I227" s="425" t="s">
        <v>2475</v>
      </c>
      <c r="J227" t="s">
        <v>6</v>
      </c>
      <c r="K227" t="s">
        <v>264</v>
      </c>
      <c r="L227" s="95"/>
      <c r="M227" s="95"/>
      <c r="Q227" s="75"/>
      <c r="R227" s="75"/>
      <c r="S227" s="425"/>
      <c r="T227" s="425"/>
      <c r="V227" s="75"/>
      <c r="W227" s="1295" t="str">
        <f>IFERROR(VLOOKUP(V227,'1.3 Lists'!V168:W472,2,FALSE),"")</f>
        <v/>
      </c>
      <c r="X227" s="75"/>
      <c r="AC227" t="s">
        <v>3</v>
      </c>
      <c r="AD227" s="75"/>
      <c r="AE227" s="668"/>
      <c r="AF227" s="668"/>
      <c r="AG227" s="668"/>
      <c r="AH227" s="668"/>
      <c r="AI227" s="668"/>
    </row>
    <row r="228" spans="4:35">
      <c r="D228" t="s">
        <v>76</v>
      </c>
      <c r="E228" t="s">
        <v>67</v>
      </c>
      <c r="F228" s="425" t="s">
        <v>1753</v>
      </c>
      <c r="G228" s="425" t="s">
        <v>182</v>
      </c>
      <c r="H228" s="425" t="s">
        <v>81</v>
      </c>
      <c r="I228" s="425" t="s">
        <v>2475</v>
      </c>
      <c r="J228" t="s">
        <v>6</v>
      </c>
      <c r="K228" t="s">
        <v>264</v>
      </c>
      <c r="L228" s="95"/>
      <c r="M228" s="95"/>
      <c r="Q228" s="75"/>
      <c r="R228" s="75"/>
      <c r="S228" s="425"/>
      <c r="T228" s="425"/>
      <c r="V228" s="75"/>
      <c r="W228" s="1295" t="str">
        <f>IFERROR(VLOOKUP(V228,'1.3 Lists'!V169:W473,2,FALSE),"")</f>
        <v/>
      </c>
      <c r="X228" s="75"/>
      <c r="AC228" t="s">
        <v>3</v>
      </c>
      <c r="AD228" s="75"/>
      <c r="AE228" s="668"/>
      <c r="AF228" s="668"/>
      <c r="AG228" s="668"/>
      <c r="AH228" s="668"/>
      <c r="AI228" s="668"/>
    </row>
    <row r="229" spans="4:35">
      <c r="D229" t="s">
        <v>76</v>
      </c>
      <c r="E229" t="s">
        <v>67</v>
      </c>
      <c r="F229" s="425" t="s">
        <v>1753</v>
      </c>
      <c r="G229" s="425" t="s">
        <v>182</v>
      </c>
      <c r="H229" s="425" t="s">
        <v>81</v>
      </c>
      <c r="I229" s="425" t="s">
        <v>2475</v>
      </c>
      <c r="J229" t="s">
        <v>6</v>
      </c>
      <c r="K229" t="s">
        <v>264</v>
      </c>
      <c r="L229" s="95"/>
      <c r="M229" s="95"/>
      <c r="Q229" s="75"/>
      <c r="R229" s="75"/>
      <c r="S229" s="425"/>
      <c r="T229" s="425"/>
      <c r="V229" s="75"/>
      <c r="W229" s="1295" t="str">
        <f>IFERROR(VLOOKUP(V229,'1.3 Lists'!V170:W474,2,FALSE),"")</f>
        <v/>
      </c>
      <c r="X229" s="75"/>
      <c r="AC229" t="s">
        <v>3</v>
      </c>
      <c r="AD229" s="75"/>
      <c r="AE229" s="668"/>
      <c r="AF229" s="668"/>
      <c r="AG229" s="668"/>
      <c r="AH229" s="668"/>
      <c r="AI229" s="668"/>
    </row>
    <row r="230" spans="4:35">
      <c r="D230" t="s">
        <v>76</v>
      </c>
      <c r="E230" t="s">
        <v>67</v>
      </c>
      <c r="F230" s="425" t="s">
        <v>1753</v>
      </c>
      <c r="G230" s="425" t="s">
        <v>182</v>
      </c>
      <c r="H230" s="425" t="s">
        <v>81</v>
      </c>
      <c r="I230" s="425" t="s">
        <v>2475</v>
      </c>
      <c r="J230" t="s">
        <v>6</v>
      </c>
      <c r="K230" t="s">
        <v>264</v>
      </c>
      <c r="L230" s="95"/>
      <c r="M230" s="95"/>
      <c r="Q230" s="75"/>
      <c r="R230" s="75"/>
      <c r="S230" s="425"/>
      <c r="T230" s="425"/>
      <c r="V230" s="75"/>
      <c r="W230" s="1295" t="str">
        <f>IFERROR(VLOOKUP(V230,'1.3 Lists'!V171:W475,2,FALSE),"")</f>
        <v/>
      </c>
      <c r="X230" s="75"/>
      <c r="AC230" t="s">
        <v>3</v>
      </c>
      <c r="AD230" s="75"/>
      <c r="AE230" s="668"/>
      <c r="AF230" s="668"/>
      <c r="AG230" s="668"/>
      <c r="AH230" s="668"/>
      <c r="AI230" s="668"/>
    </row>
    <row r="231" spans="4:35">
      <c r="D231" t="s">
        <v>76</v>
      </c>
      <c r="E231" t="s">
        <v>67</v>
      </c>
      <c r="F231" s="425" t="s">
        <v>1753</v>
      </c>
      <c r="G231" s="425" t="s">
        <v>182</v>
      </c>
      <c r="H231" s="425" t="s">
        <v>81</v>
      </c>
      <c r="I231" s="425" t="s">
        <v>2475</v>
      </c>
      <c r="J231" t="s">
        <v>6</v>
      </c>
      <c r="K231" t="s">
        <v>264</v>
      </c>
      <c r="L231" s="95"/>
      <c r="M231" s="95"/>
      <c r="Q231" s="75"/>
      <c r="R231" s="75"/>
      <c r="S231" s="425"/>
      <c r="T231" s="425"/>
      <c r="V231" s="75"/>
      <c r="W231" s="1295" t="str">
        <f>IFERROR(VLOOKUP(V231,'1.3 Lists'!V172:W476,2,FALSE),"")</f>
        <v/>
      </c>
      <c r="X231" s="75"/>
      <c r="AC231" t="s">
        <v>3</v>
      </c>
      <c r="AD231" s="75"/>
      <c r="AE231" s="668"/>
      <c r="AF231" s="668"/>
      <c r="AG231" s="668"/>
      <c r="AH231" s="668"/>
      <c r="AI231" s="668"/>
    </row>
    <row r="232" spans="4:35">
      <c r="D232" t="s">
        <v>76</v>
      </c>
      <c r="E232" t="s">
        <v>67</v>
      </c>
      <c r="F232" s="425" t="s">
        <v>1753</v>
      </c>
      <c r="G232" s="425" t="s">
        <v>182</v>
      </c>
      <c r="H232" s="425" t="s">
        <v>81</v>
      </c>
      <c r="I232" s="425" t="s">
        <v>2475</v>
      </c>
      <c r="J232" t="s">
        <v>6</v>
      </c>
      <c r="K232" t="s">
        <v>264</v>
      </c>
      <c r="L232" s="95"/>
      <c r="M232" s="95"/>
      <c r="Q232" s="75"/>
      <c r="R232" s="75"/>
      <c r="S232" s="425"/>
      <c r="T232" s="425"/>
      <c r="V232" s="75"/>
      <c r="W232" s="1295" t="str">
        <f>IFERROR(VLOOKUP(V232,'1.3 Lists'!V173:W477,2,FALSE),"")</f>
        <v/>
      </c>
      <c r="X232" s="75"/>
      <c r="AC232" t="s">
        <v>3</v>
      </c>
      <c r="AD232" s="75"/>
      <c r="AE232" s="668"/>
      <c r="AF232" s="668"/>
      <c r="AG232" s="668"/>
      <c r="AH232" s="668"/>
      <c r="AI232" s="668"/>
    </row>
    <row r="233" spans="4:35">
      <c r="D233" t="s">
        <v>76</v>
      </c>
      <c r="E233" t="s">
        <v>67</v>
      </c>
      <c r="F233" s="425" t="s">
        <v>1753</v>
      </c>
      <c r="G233" s="425" t="s">
        <v>182</v>
      </c>
      <c r="H233" s="425" t="s">
        <v>81</v>
      </c>
      <c r="I233" s="425" t="s">
        <v>2475</v>
      </c>
      <c r="J233" t="s">
        <v>6</v>
      </c>
      <c r="K233" t="s">
        <v>264</v>
      </c>
      <c r="L233" s="95"/>
      <c r="M233" s="95"/>
      <c r="Q233" s="75"/>
      <c r="R233" s="75"/>
      <c r="S233" s="425"/>
      <c r="T233" s="425"/>
      <c r="V233" s="75"/>
      <c r="W233" s="1295" t="str">
        <f>IFERROR(VLOOKUP(V233,'1.3 Lists'!V174:W478,2,FALSE),"")</f>
        <v/>
      </c>
      <c r="X233" s="75"/>
      <c r="AC233" t="s">
        <v>3</v>
      </c>
      <c r="AD233" s="75"/>
      <c r="AE233" s="668"/>
      <c r="AF233" s="668"/>
      <c r="AG233" s="668"/>
      <c r="AH233" s="668"/>
      <c r="AI233" s="668"/>
    </row>
    <row r="234" spans="4:35">
      <c r="D234" t="s">
        <v>76</v>
      </c>
      <c r="E234" t="s">
        <v>67</v>
      </c>
      <c r="F234" s="425" t="s">
        <v>1753</v>
      </c>
      <c r="G234" s="425" t="s">
        <v>182</v>
      </c>
      <c r="H234" s="425" t="s">
        <v>81</v>
      </c>
      <c r="I234" s="425" t="s">
        <v>2475</v>
      </c>
      <c r="J234" t="s">
        <v>6</v>
      </c>
      <c r="K234" t="s">
        <v>264</v>
      </c>
      <c r="L234" s="95"/>
      <c r="M234" s="95"/>
      <c r="Q234" s="75"/>
      <c r="R234" s="75"/>
      <c r="S234" s="425"/>
      <c r="T234" s="425"/>
      <c r="V234" s="75"/>
      <c r="W234" s="1295" t="str">
        <f>IFERROR(VLOOKUP(V234,'1.3 Lists'!V175:W479,2,FALSE),"")</f>
        <v/>
      </c>
      <c r="X234" s="75"/>
      <c r="AC234" t="s">
        <v>3</v>
      </c>
      <c r="AD234" s="75"/>
      <c r="AE234" s="668"/>
      <c r="AF234" s="668"/>
      <c r="AG234" s="668"/>
      <c r="AH234" s="668"/>
      <c r="AI234" s="668"/>
    </row>
    <row r="235" spans="4:35">
      <c r="D235" t="s">
        <v>76</v>
      </c>
      <c r="E235" t="s">
        <v>67</v>
      </c>
      <c r="F235" s="425" t="s">
        <v>1753</v>
      </c>
      <c r="G235" s="425" t="s">
        <v>182</v>
      </c>
      <c r="H235" s="425" t="s">
        <v>81</v>
      </c>
      <c r="I235" s="425" t="s">
        <v>2475</v>
      </c>
      <c r="J235" t="s">
        <v>6</v>
      </c>
      <c r="K235" t="s">
        <v>264</v>
      </c>
      <c r="L235" s="95"/>
      <c r="M235" s="95"/>
      <c r="Q235" s="75"/>
      <c r="R235" s="75"/>
      <c r="S235" s="425"/>
      <c r="T235" s="425"/>
      <c r="V235" s="75"/>
      <c r="W235" s="1295" t="str">
        <f>IFERROR(VLOOKUP(V235,'1.3 Lists'!V176:W480,2,FALSE),"")</f>
        <v/>
      </c>
      <c r="X235" s="75"/>
      <c r="AC235" t="s">
        <v>3</v>
      </c>
      <c r="AD235" s="75"/>
      <c r="AE235" s="668"/>
      <c r="AF235" s="668"/>
      <c r="AG235" s="668"/>
      <c r="AH235" s="668"/>
      <c r="AI235" s="668"/>
    </row>
    <row r="236" spans="4:35">
      <c r="D236" t="s">
        <v>76</v>
      </c>
      <c r="E236" t="s">
        <v>67</v>
      </c>
      <c r="F236" s="425" t="s">
        <v>1753</v>
      </c>
      <c r="G236" s="425" t="s">
        <v>182</v>
      </c>
      <c r="H236" s="425" t="s">
        <v>81</v>
      </c>
      <c r="I236" s="425" t="s">
        <v>2475</v>
      </c>
      <c r="J236" t="s">
        <v>6</v>
      </c>
      <c r="K236" t="s">
        <v>264</v>
      </c>
      <c r="L236" s="95"/>
      <c r="M236" s="95"/>
      <c r="Q236" s="75"/>
      <c r="R236" s="75"/>
      <c r="S236" s="425"/>
      <c r="T236" s="425"/>
      <c r="V236" s="75"/>
      <c r="W236" s="1295" t="str">
        <f>IFERROR(VLOOKUP(V236,'1.3 Lists'!V177:W481,2,FALSE),"")</f>
        <v/>
      </c>
      <c r="X236" s="75"/>
      <c r="AC236" t="s">
        <v>3</v>
      </c>
      <c r="AD236" s="75"/>
      <c r="AE236" s="668"/>
      <c r="AF236" s="668"/>
      <c r="AG236" s="668"/>
      <c r="AH236" s="668"/>
      <c r="AI236" s="668"/>
    </row>
    <row r="237" spans="4:35">
      <c r="D237" t="s">
        <v>76</v>
      </c>
      <c r="E237" t="s">
        <v>67</v>
      </c>
      <c r="F237" s="425" t="s">
        <v>1753</v>
      </c>
      <c r="G237" s="425" t="s">
        <v>182</v>
      </c>
      <c r="H237" s="425" t="s">
        <v>81</v>
      </c>
      <c r="I237" s="425" t="s">
        <v>2475</v>
      </c>
      <c r="J237" t="s">
        <v>6</v>
      </c>
      <c r="K237" t="s">
        <v>264</v>
      </c>
      <c r="L237" s="95"/>
      <c r="M237" s="95"/>
      <c r="Q237" s="75"/>
      <c r="R237" s="75"/>
      <c r="S237" s="425"/>
      <c r="T237" s="425"/>
      <c r="V237" s="75"/>
      <c r="W237" s="1295" t="str">
        <f>IFERROR(VLOOKUP(V237,'1.3 Lists'!V178:W482,2,FALSE),"")</f>
        <v/>
      </c>
      <c r="X237" s="75"/>
      <c r="AC237" t="s">
        <v>3</v>
      </c>
      <c r="AD237" s="75"/>
      <c r="AE237" s="668"/>
      <c r="AF237" s="668"/>
      <c r="AG237" s="668"/>
      <c r="AH237" s="668"/>
      <c r="AI237" s="668"/>
    </row>
    <row r="238" spans="4:35">
      <c r="D238" t="s">
        <v>76</v>
      </c>
      <c r="E238" t="s">
        <v>67</v>
      </c>
      <c r="F238" s="425" t="s">
        <v>1753</v>
      </c>
      <c r="G238" s="425" t="s">
        <v>182</v>
      </c>
      <c r="H238" s="425" t="s">
        <v>81</v>
      </c>
      <c r="I238" s="425" t="s">
        <v>2475</v>
      </c>
      <c r="J238" t="s">
        <v>6</v>
      </c>
      <c r="K238" t="s">
        <v>264</v>
      </c>
      <c r="L238" s="95"/>
      <c r="M238" s="95"/>
      <c r="Q238" s="75"/>
      <c r="R238" s="75"/>
      <c r="S238" s="425"/>
      <c r="T238" s="425"/>
      <c r="V238" s="75"/>
      <c r="W238" s="1295" t="str">
        <f>IFERROR(VLOOKUP(V238,'1.3 Lists'!V179:W483,2,FALSE),"")</f>
        <v/>
      </c>
      <c r="X238" s="75"/>
      <c r="AC238" t="s">
        <v>3</v>
      </c>
      <c r="AD238" s="75"/>
      <c r="AE238" s="668"/>
      <c r="AF238" s="668"/>
      <c r="AG238" s="668"/>
      <c r="AH238" s="668"/>
      <c r="AI238" s="668"/>
    </row>
    <row r="239" spans="4:35">
      <c r="D239" t="s">
        <v>76</v>
      </c>
      <c r="E239" t="s">
        <v>67</v>
      </c>
      <c r="F239" s="425" t="s">
        <v>1753</v>
      </c>
      <c r="G239" s="425" t="s">
        <v>182</v>
      </c>
      <c r="H239" s="425" t="s">
        <v>81</v>
      </c>
      <c r="I239" s="425" t="s">
        <v>2475</v>
      </c>
      <c r="J239" t="s">
        <v>6</v>
      </c>
      <c r="K239" t="s">
        <v>264</v>
      </c>
      <c r="L239" s="95"/>
      <c r="M239" s="95"/>
      <c r="Q239" s="75"/>
      <c r="R239" s="75"/>
      <c r="S239" s="425"/>
      <c r="T239" s="425"/>
      <c r="V239" s="75"/>
      <c r="W239" s="1295" t="str">
        <f>IFERROR(VLOOKUP(V239,'1.3 Lists'!V180:W484,2,FALSE),"")</f>
        <v/>
      </c>
      <c r="X239" s="75"/>
      <c r="AC239" t="s">
        <v>3</v>
      </c>
      <c r="AD239" s="75"/>
      <c r="AE239" s="668"/>
      <c r="AF239" s="668"/>
      <c r="AG239" s="668"/>
      <c r="AH239" s="668"/>
      <c r="AI239" s="668"/>
    </row>
    <row r="240" spans="4:35">
      <c r="D240" t="s">
        <v>76</v>
      </c>
      <c r="E240" t="s">
        <v>67</v>
      </c>
      <c r="F240" s="425" t="s">
        <v>1753</v>
      </c>
      <c r="G240" s="425" t="s">
        <v>182</v>
      </c>
      <c r="H240" s="425" t="s">
        <v>81</v>
      </c>
      <c r="I240" s="425" t="s">
        <v>2475</v>
      </c>
      <c r="J240" t="s">
        <v>6</v>
      </c>
      <c r="K240" t="s">
        <v>264</v>
      </c>
      <c r="L240" s="95"/>
      <c r="M240" s="95"/>
      <c r="Q240" s="75"/>
      <c r="R240" s="75"/>
      <c r="S240" s="425"/>
      <c r="T240" s="425"/>
      <c r="V240" s="75"/>
      <c r="W240" s="1295" t="str">
        <f>IFERROR(VLOOKUP(V240,'1.3 Lists'!V181:W485,2,FALSE),"")</f>
        <v/>
      </c>
      <c r="X240" s="75"/>
      <c r="AC240" t="s">
        <v>3</v>
      </c>
      <c r="AD240" s="75"/>
      <c r="AE240" s="668"/>
      <c r="AF240" s="668"/>
      <c r="AG240" s="668"/>
      <c r="AH240" s="668"/>
      <c r="AI240" s="668"/>
    </row>
    <row r="241" spans="4:35">
      <c r="D241" t="s">
        <v>76</v>
      </c>
      <c r="E241" t="s">
        <v>67</v>
      </c>
      <c r="F241" s="425" t="s">
        <v>1753</v>
      </c>
      <c r="G241" s="425" t="s">
        <v>182</v>
      </c>
      <c r="H241" s="425" t="s">
        <v>81</v>
      </c>
      <c r="I241" s="425" t="s">
        <v>2475</v>
      </c>
      <c r="J241" t="s">
        <v>6</v>
      </c>
      <c r="K241" t="s">
        <v>264</v>
      </c>
      <c r="L241" s="95"/>
      <c r="M241" s="95"/>
      <c r="Q241" s="75"/>
      <c r="R241" s="75"/>
      <c r="S241" s="425"/>
      <c r="T241" s="425"/>
      <c r="V241" s="75"/>
      <c r="W241" s="1295" t="str">
        <f>IFERROR(VLOOKUP(V241,'1.3 Lists'!V182:W486,2,FALSE),"")</f>
        <v/>
      </c>
      <c r="X241" s="75"/>
      <c r="AC241" t="s">
        <v>3</v>
      </c>
      <c r="AD241" s="75"/>
      <c r="AE241" s="668"/>
      <c r="AF241" s="668"/>
      <c r="AG241" s="668"/>
      <c r="AH241" s="668"/>
      <c r="AI241" s="668"/>
    </row>
    <row r="242" spans="4:35">
      <c r="D242" t="s">
        <v>76</v>
      </c>
      <c r="E242" t="s">
        <v>67</v>
      </c>
      <c r="F242" s="425" t="s">
        <v>1753</v>
      </c>
      <c r="G242" s="425" t="s">
        <v>182</v>
      </c>
      <c r="H242" s="425" t="s">
        <v>81</v>
      </c>
      <c r="I242" s="425" t="s">
        <v>2475</v>
      </c>
      <c r="J242" t="s">
        <v>6</v>
      </c>
      <c r="K242" t="s">
        <v>264</v>
      </c>
      <c r="L242" s="95"/>
      <c r="M242" s="95"/>
      <c r="Q242" s="75"/>
      <c r="R242" s="75"/>
      <c r="S242" s="425"/>
      <c r="T242" s="425"/>
      <c r="V242" s="75"/>
      <c r="W242" s="1295" t="str">
        <f>IFERROR(VLOOKUP(V242,'1.3 Lists'!V183:W487,2,FALSE),"")</f>
        <v/>
      </c>
      <c r="X242" s="75"/>
      <c r="AC242" t="s">
        <v>3</v>
      </c>
      <c r="AD242" s="75"/>
      <c r="AE242" s="668"/>
      <c r="AF242" s="668"/>
      <c r="AG242" s="668"/>
      <c r="AH242" s="668"/>
      <c r="AI242" s="668"/>
    </row>
    <row r="243" spans="4:35">
      <c r="D243" t="s">
        <v>76</v>
      </c>
      <c r="E243" t="s">
        <v>67</v>
      </c>
      <c r="F243" s="425" t="s">
        <v>1753</v>
      </c>
      <c r="G243" s="425" t="s">
        <v>182</v>
      </c>
      <c r="H243" s="425" t="s">
        <v>81</v>
      </c>
      <c r="I243" s="425" t="s">
        <v>2475</v>
      </c>
      <c r="J243" t="s">
        <v>6</v>
      </c>
      <c r="K243" t="s">
        <v>264</v>
      </c>
      <c r="L243" s="95"/>
      <c r="M243" s="95"/>
      <c r="Q243" s="75"/>
      <c r="R243" s="75"/>
      <c r="S243" s="425"/>
      <c r="T243" s="425"/>
      <c r="V243" s="75"/>
      <c r="W243" s="1295" t="str">
        <f>IFERROR(VLOOKUP(V243,'1.3 Lists'!V184:W488,2,FALSE),"")</f>
        <v/>
      </c>
      <c r="X243" s="75"/>
      <c r="AC243" t="s">
        <v>3</v>
      </c>
      <c r="AD243" s="75"/>
      <c r="AE243" s="668"/>
      <c r="AF243" s="668"/>
      <c r="AG243" s="668"/>
      <c r="AH243" s="668"/>
      <c r="AI243" s="668"/>
    </row>
    <row r="244" spans="4:35">
      <c r="D244" t="s">
        <v>76</v>
      </c>
      <c r="E244" t="s">
        <v>67</v>
      </c>
      <c r="F244" s="425" t="s">
        <v>1753</v>
      </c>
      <c r="G244" s="425" t="s">
        <v>182</v>
      </c>
      <c r="H244" s="425" t="s">
        <v>81</v>
      </c>
      <c r="I244" s="425" t="s">
        <v>2475</v>
      </c>
      <c r="J244" t="s">
        <v>6</v>
      </c>
      <c r="K244" t="s">
        <v>264</v>
      </c>
      <c r="L244" s="95"/>
      <c r="M244" s="95"/>
      <c r="Q244" s="75"/>
      <c r="R244" s="75"/>
      <c r="S244" s="425"/>
      <c r="T244" s="425"/>
      <c r="V244" s="75"/>
      <c r="W244" s="1295" t="str">
        <f>IFERROR(VLOOKUP(V244,'1.3 Lists'!V185:W489,2,FALSE),"")</f>
        <v/>
      </c>
      <c r="X244" s="75"/>
      <c r="AC244" t="s">
        <v>3</v>
      </c>
      <c r="AD244" s="75"/>
      <c r="AE244" s="668"/>
      <c r="AF244" s="668"/>
      <c r="AG244" s="668"/>
      <c r="AH244" s="668"/>
      <c r="AI244" s="668"/>
    </row>
    <row r="245" spans="4:35">
      <c r="D245" t="s">
        <v>76</v>
      </c>
      <c r="E245" t="s">
        <v>67</v>
      </c>
      <c r="F245" s="425" t="s">
        <v>1753</v>
      </c>
      <c r="G245" s="425" t="s">
        <v>182</v>
      </c>
      <c r="H245" s="425" t="s">
        <v>81</v>
      </c>
      <c r="I245" s="425" t="s">
        <v>2475</v>
      </c>
      <c r="J245" t="s">
        <v>6</v>
      </c>
      <c r="K245" t="s">
        <v>264</v>
      </c>
      <c r="L245" s="95"/>
      <c r="M245" s="95"/>
      <c r="Q245" s="75"/>
      <c r="R245" s="75"/>
      <c r="S245" s="425"/>
      <c r="T245" s="425"/>
      <c r="V245" s="75"/>
      <c r="W245" s="1295" t="str">
        <f>IFERROR(VLOOKUP(V245,'1.3 Lists'!V186:W490,2,FALSE),"")</f>
        <v/>
      </c>
      <c r="X245" s="75"/>
      <c r="AC245" t="s">
        <v>3</v>
      </c>
      <c r="AD245" s="75"/>
      <c r="AE245" s="668"/>
      <c r="AF245" s="668"/>
      <c r="AG245" s="668"/>
      <c r="AH245" s="668"/>
      <c r="AI245" s="668"/>
    </row>
    <row r="246" spans="4:35">
      <c r="D246" t="s">
        <v>76</v>
      </c>
      <c r="E246" t="s">
        <v>67</v>
      </c>
      <c r="F246" s="425" t="s">
        <v>1753</v>
      </c>
      <c r="G246" s="425" t="s">
        <v>182</v>
      </c>
      <c r="H246" s="425" t="s">
        <v>81</v>
      </c>
      <c r="I246" s="425" t="s">
        <v>2475</v>
      </c>
      <c r="J246" t="s">
        <v>6</v>
      </c>
      <c r="K246" t="s">
        <v>264</v>
      </c>
      <c r="L246" s="95"/>
      <c r="M246" s="95"/>
      <c r="Q246" s="75"/>
      <c r="R246" s="75"/>
      <c r="S246" s="425"/>
      <c r="T246" s="425"/>
      <c r="V246" s="75"/>
      <c r="W246" s="1295" t="str">
        <f>IFERROR(VLOOKUP(V246,'1.3 Lists'!V187:W491,2,FALSE),"")</f>
        <v/>
      </c>
      <c r="X246" s="75"/>
      <c r="AC246" t="s">
        <v>3</v>
      </c>
      <c r="AD246" s="75"/>
      <c r="AE246" s="668"/>
      <c r="AF246" s="668"/>
      <c r="AG246" s="668"/>
      <c r="AH246" s="668"/>
      <c r="AI246" s="668"/>
    </row>
    <row r="247" spans="4:35">
      <c r="D247" t="s">
        <v>76</v>
      </c>
      <c r="E247" t="s">
        <v>67</v>
      </c>
      <c r="F247" s="425" t="s">
        <v>1753</v>
      </c>
      <c r="G247" s="425" t="s">
        <v>182</v>
      </c>
      <c r="H247" s="425" t="s">
        <v>81</v>
      </c>
      <c r="I247" s="425" t="s">
        <v>2475</v>
      </c>
      <c r="J247" t="s">
        <v>6</v>
      </c>
      <c r="K247" t="s">
        <v>264</v>
      </c>
      <c r="L247" s="95"/>
      <c r="M247" s="95"/>
      <c r="Q247" s="75"/>
      <c r="R247" s="75"/>
      <c r="S247" s="425"/>
      <c r="T247" s="425"/>
      <c r="V247" s="75"/>
      <c r="W247" s="1295" t="str">
        <f>IFERROR(VLOOKUP(V247,'1.3 Lists'!V188:W492,2,FALSE),"")</f>
        <v/>
      </c>
      <c r="X247" s="75"/>
      <c r="AC247" t="s">
        <v>3</v>
      </c>
      <c r="AD247" s="75"/>
      <c r="AE247" s="668"/>
      <c r="AF247" s="668"/>
      <c r="AG247" s="668"/>
      <c r="AH247" s="668"/>
      <c r="AI247" s="668"/>
    </row>
    <row r="248" spans="4:35">
      <c r="D248" t="s">
        <v>76</v>
      </c>
      <c r="E248" t="s">
        <v>67</v>
      </c>
      <c r="F248" s="425" t="s">
        <v>1753</v>
      </c>
      <c r="G248" s="425" t="s">
        <v>182</v>
      </c>
      <c r="H248" s="425" t="s">
        <v>81</v>
      </c>
      <c r="I248" s="425" t="s">
        <v>2475</v>
      </c>
      <c r="J248" t="s">
        <v>6</v>
      </c>
      <c r="K248" t="s">
        <v>264</v>
      </c>
      <c r="L248" s="95"/>
      <c r="M248" s="95"/>
      <c r="Q248" s="75"/>
      <c r="R248" s="75"/>
      <c r="S248" s="425"/>
      <c r="T248" s="425"/>
      <c r="V248" s="75"/>
      <c r="W248" s="1295" t="str">
        <f>IFERROR(VLOOKUP(V248,'1.3 Lists'!V189:W493,2,FALSE),"")</f>
        <v/>
      </c>
      <c r="X248" s="75"/>
      <c r="AC248" t="s">
        <v>3</v>
      </c>
      <c r="AD248" s="75"/>
      <c r="AE248" s="668"/>
      <c r="AF248" s="668"/>
      <c r="AG248" s="668"/>
      <c r="AH248" s="668"/>
      <c r="AI248" s="668"/>
    </row>
    <row r="249" spans="4:35">
      <c r="D249" t="s">
        <v>76</v>
      </c>
      <c r="E249" t="s">
        <v>67</v>
      </c>
      <c r="F249" s="425" t="s">
        <v>1753</v>
      </c>
      <c r="G249" s="425" t="s">
        <v>182</v>
      </c>
      <c r="H249" s="425" t="s">
        <v>81</v>
      </c>
      <c r="I249" s="425" t="s">
        <v>2475</v>
      </c>
      <c r="J249" t="s">
        <v>6</v>
      </c>
      <c r="K249" t="s">
        <v>264</v>
      </c>
      <c r="L249" s="95"/>
      <c r="M249" s="95"/>
      <c r="Q249" s="75"/>
      <c r="R249" s="75"/>
      <c r="S249" s="425"/>
      <c r="T249" s="425"/>
      <c r="V249" s="75"/>
      <c r="W249" s="1295" t="str">
        <f>IFERROR(VLOOKUP(V249,'1.3 Lists'!V190:W494,2,FALSE),"")</f>
        <v/>
      </c>
      <c r="X249" s="75"/>
      <c r="AC249" t="s">
        <v>3</v>
      </c>
      <c r="AD249" s="75"/>
      <c r="AE249" s="668"/>
      <c r="AF249" s="668"/>
      <c r="AG249" s="668"/>
      <c r="AH249" s="668"/>
      <c r="AI249" s="668"/>
    </row>
    <row r="250" spans="4:35">
      <c r="D250" t="s">
        <v>76</v>
      </c>
      <c r="E250" t="s">
        <v>67</v>
      </c>
      <c r="F250" s="425" t="s">
        <v>1753</v>
      </c>
      <c r="G250" s="425" t="s">
        <v>182</v>
      </c>
      <c r="H250" s="425" t="s">
        <v>81</v>
      </c>
      <c r="I250" s="425" t="s">
        <v>2475</v>
      </c>
      <c r="J250" t="s">
        <v>6</v>
      </c>
      <c r="K250" t="s">
        <v>264</v>
      </c>
      <c r="L250" s="95"/>
      <c r="M250" s="95"/>
      <c r="Q250" s="75"/>
      <c r="R250" s="75"/>
      <c r="S250" s="425"/>
      <c r="T250" s="425"/>
      <c r="V250" s="75"/>
      <c r="W250" s="1295" t="str">
        <f>IFERROR(VLOOKUP(V250,'1.3 Lists'!V191:W495,2,FALSE),"")</f>
        <v/>
      </c>
      <c r="X250" s="75"/>
      <c r="AC250" t="s">
        <v>3</v>
      </c>
      <c r="AD250" s="75"/>
      <c r="AE250" s="668"/>
      <c r="AF250" s="668"/>
      <c r="AG250" s="668"/>
      <c r="AH250" s="668"/>
      <c r="AI250" s="668"/>
    </row>
    <row r="251" spans="4:35">
      <c r="D251" t="s">
        <v>76</v>
      </c>
      <c r="E251" t="s">
        <v>67</v>
      </c>
      <c r="F251" s="425" t="s">
        <v>1753</v>
      </c>
      <c r="G251" s="425" t="s">
        <v>182</v>
      </c>
      <c r="H251" s="425" t="s">
        <v>81</v>
      </c>
      <c r="I251" s="425" t="s">
        <v>2475</v>
      </c>
      <c r="J251" t="s">
        <v>6</v>
      </c>
      <c r="K251" t="s">
        <v>264</v>
      </c>
      <c r="L251" s="95"/>
      <c r="M251" s="95"/>
      <c r="Q251" s="75"/>
      <c r="R251" s="75"/>
      <c r="S251" s="425"/>
      <c r="T251" s="425"/>
      <c r="V251" s="75"/>
      <c r="W251" s="1295" t="str">
        <f>IFERROR(VLOOKUP(V251,'1.3 Lists'!V192:W496,2,FALSE),"")</f>
        <v/>
      </c>
      <c r="X251" s="75"/>
      <c r="AC251" t="s">
        <v>3</v>
      </c>
      <c r="AD251" s="75"/>
      <c r="AE251" s="668"/>
      <c r="AF251" s="668"/>
      <c r="AG251" s="668"/>
      <c r="AH251" s="668"/>
      <c r="AI251" s="668"/>
    </row>
    <row r="252" spans="4:35">
      <c r="D252" t="s">
        <v>76</v>
      </c>
      <c r="E252" t="s">
        <v>67</v>
      </c>
      <c r="F252" s="425" t="s">
        <v>1753</v>
      </c>
      <c r="G252" s="425" t="s">
        <v>182</v>
      </c>
      <c r="H252" s="425" t="s">
        <v>81</v>
      </c>
      <c r="I252" s="425" t="s">
        <v>2475</v>
      </c>
      <c r="J252" t="s">
        <v>6</v>
      </c>
      <c r="K252" t="s">
        <v>264</v>
      </c>
      <c r="L252" s="95"/>
      <c r="M252" s="95"/>
      <c r="Q252" s="75"/>
      <c r="R252" s="75"/>
      <c r="S252" s="425"/>
      <c r="T252" s="425"/>
      <c r="V252" s="75"/>
      <c r="W252" s="1295" t="str">
        <f>IFERROR(VLOOKUP(V252,'1.3 Lists'!V193:W497,2,FALSE),"")</f>
        <v/>
      </c>
      <c r="X252" s="75"/>
      <c r="AC252" t="s">
        <v>3</v>
      </c>
      <c r="AD252" s="75"/>
      <c r="AE252" s="668"/>
      <c r="AF252" s="668"/>
      <c r="AG252" s="668"/>
      <c r="AH252" s="668"/>
      <c r="AI252" s="668"/>
    </row>
    <row r="253" spans="4:35">
      <c r="D253" t="s">
        <v>76</v>
      </c>
      <c r="E253" t="s">
        <v>67</v>
      </c>
      <c r="F253" s="425" t="s">
        <v>1753</v>
      </c>
      <c r="G253" s="425" t="s">
        <v>182</v>
      </c>
      <c r="H253" s="425" t="s">
        <v>81</v>
      </c>
      <c r="I253" s="425" t="s">
        <v>2475</v>
      </c>
      <c r="J253" t="s">
        <v>6</v>
      </c>
      <c r="K253" t="s">
        <v>264</v>
      </c>
      <c r="L253" s="95"/>
      <c r="M253" s="95"/>
      <c r="Q253" s="75"/>
      <c r="R253" s="75"/>
      <c r="S253" s="425"/>
      <c r="T253" s="425"/>
      <c r="V253" s="75"/>
      <c r="W253" s="1295" t="str">
        <f>IFERROR(VLOOKUP(V253,'1.3 Lists'!V194:W498,2,FALSE),"")</f>
        <v/>
      </c>
      <c r="X253" s="75"/>
      <c r="AC253" t="s">
        <v>3</v>
      </c>
      <c r="AD253" s="75"/>
      <c r="AE253" s="668"/>
      <c r="AF253" s="668"/>
      <c r="AG253" s="668"/>
      <c r="AH253" s="668"/>
      <c r="AI253" s="668"/>
    </row>
    <row r="254" spans="4:35">
      <c r="D254" t="s">
        <v>76</v>
      </c>
      <c r="E254" t="s">
        <v>67</v>
      </c>
      <c r="F254" s="425" t="s">
        <v>1753</v>
      </c>
      <c r="G254" s="425" t="s">
        <v>182</v>
      </c>
      <c r="H254" s="425" t="s">
        <v>81</v>
      </c>
      <c r="I254" s="425" t="s">
        <v>2475</v>
      </c>
      <c r="J254" t="s">
        <v>6</v>
      </c>
      <c r="K254" t="s">
        <v>264</v>
      </c>
      <c r="L254" s="95"/>
      <c r="M254" s="95"/>
      <c r="Q254" s="75"/>
      <c r="R254" s="75"/>
      <c r="S254" s="425"/>
      <c r="T254" s="425"/>
      <c r="V254" s="75"/>
      <c r="W254" s="1295" t="str">
        <f>IFERROR(VLOOKUP(V254,'1.3 Lists'!V195:W499,2,FALSE),"")</f>
        <v/>
      </c>
      <c r="X254" s="75"/>
      <c r="AC254" t="s">
        <v>3</v>
      </c>
      <c r="AD254" s="75"/>
      <c r="AE254" s="668"/>
      <c r="AF254" s="668"/>
      <c r="AG254" s="668"/>
      <c r="AH254" s="668"/>
      <c r="AI254" s="668"/>
    </row>
    <row r="255" spans="4:35">
      <c r="D255" t="s">
        <v>76</v>
      </c>
      <c r="E255" t="s">
        <v>67</v>
      </c>
      <c r="F255" s="425" t="s">
        <v>1753</v>
      </c>
      <c r="G255" s="425" t="s">
        <v>182</v>
      </c>
      <c r="H255" s="425" t="s">
        <v>81</v>
      </c>
      <c r="I255" s="425" t="s">
        <v>2475</v>
      </c>
      <c r="J255" t="s">
        <v>6</v>
      </c>
      <c r="K255" t="s">
        <v>264</v>
      </c>
      <c r="L255" s="95"/>
      <c r="M255" s="95"/>
      <c r="Q255" s="75"/>
      <c r="R255" s="75"/>
      <c r="S255" s="425"/>
      <c r="T255" s="425"/>
      <c r="V255" s="75"/>
      <c r="W255" s="1295" t="str">
        <f>IFERROR(VLOOKUP(V255,'1.3 Lists'!V196:W500,2,FALSE),"")</f>
        <v/>
      </c>
      <c r="X255" s="75"/>
      <c r="AC255" t="s">
        <v>3</v>
      </c>
      <c r="AD255" s="75"/>
      <c r="AE255" s="668"/>
      <c r="AF255" s="668"/>
      <c r="AG255" s="668"/>
      <c r="AH255" s="668"/>
      <c r="AI255" s="668"/>
    </row>
    <row r="256" spans="4:35">
      <c r="D256" t="s">
        <v>76</v>
      </c>
      <c r="E256" t="s">
        <v>67</v>
      </c>
      <c r="F256" s="425" t="s">
        <v>1753</v>
      </c>
      <c r="G256" s="425" t="s">
        <v>182</v>
      </c>
      <c r="H256" s="425" t="s">
        <v>81</v>
      </c>
      <c r="I256" s="425" t="s">
        <v>2475</v>
      </c>
      <c r="J256" t="s">
        <v>6</v>
      </c>
      <c r="K256" t="s">
        <v>264</v>
      </c>
      <c r="L256" s="95"/>
      <c r="M256" s="95"/>
      <c r="Q256" s="75"/>
      <c r="R256" s="75"/>
      <c r="S256" s="425"/>
      <c r="T256" s="425"/>
      <c r="V256" s="75"/>
      <c r="W256" s="1295" t="str">
        <f>IFERROR(VLOOKUP(V256,'1.3 Lists'!V197:W501,2,FALSE),"")</f>
        <v/>
      </c>
      <c r="X256" s="75"/>
      <c r="AC256" t="s">
        <v>3</v>
      </c>
      <c r="AD256" s="75"/>
      <c r="AE256" s="668"/>
      <c r="AF256" s="668"/>
      <c r="AG256" s="668"/>
      <c r="AH256" s="668"/>
      <c r="AI256" s="668"/>
    </row>
    <row r="257" spans="4:35">
      <c r="D257" t="s">
        <v>76</v>
      </c>
      <c r="E257" t="s">
        <v>67</v>
      </c>
      <c r="F257" s="425" t="s">
        <v>1753</v>
      </c>
      <c r="G257" s="425" t="s">
        <v>182</v>
      </c>
      <c r="H257" s="425" t="s">
        <v>81</v>
      </c>
      <c r="I257" s="425" t="s">
        <v>2475</v>
      </c>
      <c r="J257" t="s">
        <v>6</v>
      </c>
      <c r="K257" t="s">
        <v>264</v>
      </c>
      <c r="L257" s="95"/>
      <c r="M257" s="95"/>
      <c r="Q257" s="75"/>
      <c r="R257" s="75"/>
      <c r="S257" s="425"/>
      <c r="T257" s="425"/>
      <c r="V257" s="75"/>
      <c r="W257" s="1295" t="str">
        <f>IFERROR(VLOOKUP(V257,'1.3 Lists'!V198:W502,2,FALSE),"")</f>
        <v/>
      </c>
      <c r="X257" s="75"/>
      <c r="AC257" t="s">
        <v>3</v>
      </c>
      <c r="AD257" s="75"/>
      <c r="AE257" s="668"/>
      <c r="AF257" s="668"/>
      <c r="AG257" s="668"/>
      <c r="AH257" s="668"/>
      <c r="AI257" s="668"/>
    </row>
    <row r="258" spans="4:35">
      <c r="D258" t="s">
        <v>76</v>
      </c>
      <c r="E258" t="s">
        <v>67</v>
      </c>
      <c r="F258" s="425" t="s">
        <v>1753</v>
      </c>
      <c r="G258" s="425" t="s">
        <v>182</v>
      </c>
      <c r="H258" s="425" t="s">
        <v>81</v>
      </c>
      <c r="I258" s="425" t="s">
        <v>2475</v>
      </c>
      <c r="J258" t="s">
        <v>6</v>
      </c>
      <c r="K258" t="s">
        <v>264</v>
      </c>
      <c r="L258" s="95"/>
      <c r="M258" s="95"/>
      <c r="Q258" s="75"/>
      <c r="R258" s="75"/>
      <c r="S258" s="425"/>
      <c r="T258" s="425"/>
      <c r="V258" s="75"/>
      <c r="W258" s="1295" t="str">
        <f>IFERROR(VLOOKUP(V258,'1.3 Lists'!V199:W503,2,FALSE),"")</f>
        <v/>
      </c>
      <c r="X258" s="75"/>
      <c r="AC258" t="s">
        <v>3</v>
      </c>
      <c r="AD258" s="75"/>
      <c r="AE258" s="668"/>
      <c r="AF258" s="668"/>
      <c r="AG258" s="668"/>
      <c r="AH258" s="668"/>
      <c r="AI258" s="668"/>
    </row>
    <row r="259" spans="4:35">
      <c r="D259" t="s">
        <v>76</v>
      </c>
      <c r="E259" t="s">
        <v>67</v>
      </c>
      <c r="F259" s="425" t="s">
        <v>1753</v>
      </c>
      <c r="G259" s="425" t="s">
        <v>182</v>
      </c>
      <c r="H259" s="425" t="s">
        <v>81</v>
      </c>
      <c r="I259" s="425" t="s">
        <v>2475</v>
      </c>
      <c r="J259" t="s">
        <v>6</v>
      </c>
      <c r="K259" t="s">
        <v>264</v>
      </c>
      <c r="L259" s="95"/>
      <c r="M259" s="95"/>
      <c r="Q259" s="75"/>
      <c r="R259" s="75"/>
      <c r="S259" s="425"/>
      <c r="T259" s="425"/>
      <c r="V259" s="75"/>
      <c r="W259" s="1295" t="str">
        <f>IFERROR(VLOOKUP(V259,'1.3 Lists'!V200:W504,2,FALSE),"")</f>
        <v/>
      </c>
      <c r="X259" s="75"/>
      <c r="AC259" t="s">
        <v>3</v>
      </c>
      <c r="AD259" s="75"/>
      <c r="AE259" s="668"/>
      <c r="AF259" s="668"/>
      <c r="AG259" s="668"/>
      <c r="AH259" s="668"/>
      <c r="AI259" s="668"/>
    </row>
    <row r="260" spans="4:35">
      <c r="D260" t="s">
        <v>76</v>
      </c>
      <c r="E260" t="s">
        <v>67</v>
      </c>
      <c r="F260" s="425" t="s">
        <v>1753</v>
      </c>
      <c r="G260" s="425" t="s">
        <v>182</v>
      </c>
      <c r="H260" s="425" t="s">
        <v>81</v>
      </c>
      <c r="I260" s="425" t="s">
        <v>2475</v>
      </c>
      <c r="J260" t="s">
        <v>6</v>
      </c>
      <c r="K260" t="s">
        <v>264</v>
      </c>
      <c r="L260" s="95"/>
      <c r="M260" s="95"/>
      <c r="Q260" s="75"/>
      <c r="R260" s="75"/>
      <c r="S260" s="425"/>
      <c r="T260" s="425"/>
      <c r="V260" s="75"/>
      <c r="W260" s="1295" t="str">
        <f>IFERROR(VLOOKUP(V260,'1.3 Lists'!V201:W505,2,FALSE),"")</f>
        <v/>
      </c>
      <c r="X260" s="75"/>
      <c r="AC260" t="s">
        <v>3</v>
      </c>
      <c r="AD260" s="75"/>
      <c r="AE260" s="668"/>
      <c r="AF260" s="668"/>
      <c r="AG260" s="668"/>
      <c r="AH260" s="668"/>
      <c r="AI260" s="668"/>
    </row>
    <row r="261" spans="4:35">
      <c r="D261" t="s">
        <v>76</v>
      </c>
      <c r="E261" t="s">
        <v>67</v>
      </c>
      <c r="F261" s="425" t="s">
        <v>1753</v>
      </c>
      <c r="G261" s="425" t="s">
        <v>182</v>
      </c>
      <c r="H261" s="425" t="s">
        <v>81</v>
      </c>
      <c r="I261" s="425" t="s">
        <v>2475</v>
      </c>
      <c r="J261" t="s">
        <v>6</v>
      </c>
      <c r="K261" t="s">
        <v>264</v>
      </c>
      <c r="L261" s="95"/>
      <c r="M261" s="95"/>
      <c r="Q261" s="75"/>
      <c r="R261" s="75"/>
      <c r="S261" s="425"/>
      <c r="T261" s="425"/>
      <c r="V261" s="75"/>
      <c r="W261" s="1295" t="str">
        <f>IFERROR(VLOOKUP(V261,'1.3 Lists'!V202:W506,2,FALSE),"")</f>
        <v/>
      </c>
      <c r="X261" s="75"/>
      <c r="AC261" t="s">
        <v>3</v>
      </c>
      <c r="AD261" s="75"/>
      <c r="AE261" s="668"/>
      <c r="AF261" s="668"/>
      <c r="AG261" s="668"/>
      <c r="AH261" s="668"/>
      <c r="AI261" s="668"/>
    </row>
    <row r="262" spans="4:35">
      <c r="D262" t="s">
        <v>76</v>
      </c>
      <c r="E262" t="s">
        <v>67</v>
      </c>
      <c r="F262" s="425" t="s">
        <v>1753</v>
      </c>
      <c r="G262" s="425" t="s">
        <v>182</v>
      </c>
      <c r="H262" s="425" t="s">
        <v>81</v>
      </c>
      <c r="I262" s="425" t="s">
        <v>2475</v>
      </c>
      <c r="J262" t="s">
        <v>6</v>
      </c>
      <c r="K262" t="s">
        <v>264</v>
      </c>
      <c r="L262" s="95"/>
      <c r="M262" s="95"/>
      <c r="Q262" s="75"/>
      <c r="R262" s="75"/>
      <c r="S262" s="425"/>
      <c r="T262" s="425"/>
      <c r="V262" s="75"/>
      <c r="W262" s="1295" t="str">
        <f>IFERROR(VLOOKUP(V262,'1.3 Lists'!V203:W507,2,FALSE),"")</f>
        <v/>
      </c>
      <c r="X262" s="75"/>
      <c r="AC262" t="s">
        <v>3</v>
      </c>
      <c r="AD262" s="75"/>
      <c r="AE262" s="668"/>
      <c r="AF262" s="668"/>
      <c r="AG262" s="668"/>
      <c r="AH262" s="668"/>
      <c r="AI262" s="668"/>
    </row>
    <row r="263" spans="4:35">
      <c r="D263" t="s">
        <v>76</v>
      </c>
      <c r="E263" t="s">
        <v>67</v>
      </c>
      <c r="F263" s="425" t="s">
        <v>1753</v>
      </c>
      <c r="G263" s="425" t="s">
        <v>182</v>
      </c>
      <c r="H263" s="425" t="s">
        <v>81</v>
      </c>
      <c r="I263" s="425" t="s">
        <v>2475</v>
      </c>
      <c r="J263" t="s">
        <v>6</v>
      </c>
      <c r="K263" t="s">
        <v>264</v>
      </c>
      <c r="L263" s="95"/>
      <c r="M263" s="95"/>
      <c r="Q263" s="75"/>
      <c r="R263" s="75"/>
      <c r="S263" s="425"/>
      <c r="T263" s="425"/>
      <c r="V263" s="75"/>
      <c r="W263" s="1295" t="str">
        <f>IFERROR(VLOOKUP(V263,'1.3 Lists'!V204:W508,2,FALSE),"")</f>
        <v/>
      </c>
      <c r="X263" s="75"/>
      <c r="AC263" t="s">
        <v>3</v>
      </c>
      <c r="AD263" s="75"/>
      <c r="AE263" s="668"/>
      <c r="AF263" s="668"/>
      <c r="AG263" s="668"/>
      <c r="AH263" s="668"/>
      <c r="AI263" s="668"/>
    </row>
    <row r="264" spans="4:35">
      <c r="D264" t="s">
        <v>76</v>
      </c>
      <c r="E264" t="s">
        <v>67</v>
      </c>
      <c r="F264" s="425" t="s">
        <v>1753</v>
      </c>
      <c r="G264" s="425" t="s">
        <v>182</v>
      </c>
      <c r="H264" s="425" t="s">
        <v>81</v>
      </c>
      <c r="I264" s="425" t="s">
        <v>2475</v>
      </c>
      <c r="J264" t="s">
        <v>6</v>
      </c>
      <c r="K264" t="s">
        <v>264</v>
      </c>
      <c r="L264" s="95"/>
      <c r="M264" s="95"/>
      <c r="Q264" s="75"/>
      <c r="R264" s="75"/>
      <c r="S264" s="425"/>
      <c r="T264" s="425"/>
      <c r="V264" s="75"/>
      <c r="W264" s="1295" t="str">
        <f>IFERROR(VLOOKUP(V264,'1.3 Lists'!V205:W509,2,FALSE),"")</f>
        <v/>
      </c>
      <c r="X264" s="75"/>
      <c r="AC264" t="s">
        <v>3</v>
      </c>
      <c r="AD264" s="75"/>
      <c r="AE264" s="668"/>
      <c r="AF264" s="668"/>
      <c r="AG264" s="668"/>
      <c r="AH264" s="668"/>
      <c r="AI264" s="668"/>
    </row>
    <row r="265" spans="4:35">
      <c r="D265" t="s">
        <v>76</v>
      </c>
      <c r="E265" t="s">
        <v>67</v>
      </c>
      <c r="F265" s="425" t="s">
        <v>1753</v>
      </c>
      <c r="G265" s="425" t="s">
        <v>182</v>
      </c>
      <c r="H265" s="425" t="s">
        <v>81</v>
      </c>
      <c r="I265" s="425" t="s">
        <v>2475</v>
      </c>
      <c r="J265" t="s">
        <v>6</v>
      </c>
      <c r="K265" t="s">
        <v>264</v>
      </c>
      <c r="L265" s="95"/>
      <c r="M265" s="95"/>
      <c r="Q265" s="75"/>
      <c r="R265" s="75"/>
      <c r="S265" s="425"/>
      <c r="T265" s="425"/>
      <c r="V265" s="75"/>
      <c r="W265" s="1295" t="str">
        <f>IFERROR(VLOOKUP(V265,'1.3 Lists'!V206:W510,2,FALSE),"")</f>
        <v/>
      </c>
      <c r="X265" s="75"/>
      <c r="AC265" t="s">
        <v>3</v>
      </c>
      <c r="AD265" s="75"/>
      <c r="AE265" s="668"/>
      <c r="AF265" s="668"/>
      <c r="AG265" s="668"/>
      <c r="AH265" s="668"/>
      <c r="AI265" s="668"/>
    </row>
    <row r="266" spans="4:35">
      <c r="D266" t="s">
        <v>76</v>
      </c>
      <c r="E266" t="s">
        <v>67</v>
      </c>
      <c r="F266" s="425" t="s">
        <v>1753</v>
      </c>
      <c r="G266" s="425" t="s">
        <v>182</v>
      </c>
      <c r="H266" s="425" t="s">
        <v>81</v>
      </c>
      <c r="I266" s="425" t="s">
        <v>2475</v>
      </c>
      <c r="J266" t="s">
        <v>6</v>
      </c>
      <c r="K266" t="s">
        <v>264</v>
      </c>
      <c r="L266" s="95"/>
      <c r="M266" s="95"/>
      <c r="Q266" s="75"/>
      <c r="R266" s="75"/>
      <c r="S266" s="425"/>
      <c r="T266" s="425"/>
      <c r="V266" s="75"/>
      <c r="W266" s="1295" t="str">
        <f>IFERROR(VLOOKUP(V266,'1.3 Lists'!V207:W511,2,FALSE),"")</f>
        <v/>
      </c>
      <c r="X266" s="75"/>
      <c r="AC266" t="s">
        <v>3</v>
      </c>
      <c r="AD266" s="75"/>
      <c r="AE266" s="668"/>
      <c r="AF266" s="668"/>
      <c r="AG266" s="668"/>
      <c r="AH266" s="668"/>
      <c r="AI266" s="668"/>
    </row>
    <row r="267" spans="4:35">
      <c r="D267" t="s">
        <v>76</v>
      </c>
      <c r="E267" t="s">
        <v>67</v>
      </c>
      <c r="F267" s="425" t="s">
        <v>1753</v>
      </c>
      <c r="G267" s="425" t="s">
        <v>182</v>
      </c>
      <c r="H267" s="425" t="s">
        <v>81</v>
      </c>
      <c r="I267" s="425" t="s">
        <v>2475</v>
      </c>
      <c r="J267" t="s">
        <v>6</v>
      </c>
      <c r="K267" t="s">
        <v>264</v>
      </c>
      <c r="L267" s="95"/>
      <c r="M267" s="95"/>
      <c r="Q267" s="75"/>
      <c r="R267" s="75"/>
      <c r="S267" s="425"/>
      <c r="T267" s="425"/>
      <c r="V267" s="75"/>
      <c r="W267" s="1295" t="str">
        <f>IFERROR(VLOOKUP(V267,'1.3 Lists'!V208:W512,2,FALSE),"")</f>
        <v/>
      </c>
      <c r="X267" s="75"/>
      <c r="AC267" t="s">
        <v>3</v>
      </c>
      <c r="AD267" s="75"/>
      <c r="AE267" s="668"/>
      <c r="AF267" s="668"/>
      <c r="AG267" s="668"/>
      <c r="AH267" s="668"/>
      <c r="AI267" s="668"/>
    </row>
    <row r="268" spans="4:35">
      <c r="D268" t="s">
        <v>76</v>
      </c>
      <c r="E268" t="s">
        <v>67</v>
      </c>
      <c r="F268" s="425" t="s">
        <v>1753</v>
      </c>
      <c r="G268" s="425" t="s">
        <v>182</v>
      </c>
      <c r="H268" s="425" t="s">
        <v>81</v>
      </c>
      <c r="I268" s="425" t="s">
        <v>2475</v>
      </c>
      <c r="J268" t="s">
        <v>6</v>
      </c>
      <c r="K268" t="s">
        <v>264</v>
      </c>
      <c r="L268" s="95"/>
      <c r="M268" s="95"/>
      <c r="Q268" s="75"/>
      <c r="R268" s="75"/>
      <c r="S268" s="425"/>
      <c r="T268" s="425"/>
      <c r="V268" s="75"/>
      <c r="W268" s="1295" t="str">
        <f>IFERROR(VLOOKUP(V268,'1.3 Lists'!V209:W513,2,FALSE),"")</f>
        <v/>
      </c>
      <c r="X268" s="75"/>
      <c r="AC268" t="s">
        <v>3</v>
      </c>
      <c r="AD268" s="75"/>
      <c r="AE268" s="668"/>
      <c r="AF268" s="668"/>
      <c r="AG268" s="668"/>
      <c r="AH268" s="668"/>
      <c r="AI268" s="668"/>
    </row>
    <row r="269" spans="4:35">
      <c r="D269" t="s">
        <v>76</v>
      </c>
      <c r="E269" t="s">
        <v>67</v>
      </c>
      <c r="F269" s="425" t="s">
        <v>1753</v>
      </c>
      <c r="G269" s="425" t="s">
        <v>182</v>
      </c>
      <c r="H269" s="425" t="s">
        <v>81</v>
      </c>
      <c r="I269" s="425" t="s">
        <v>2475</v>
      </c>
      <c r="J269" t="s">
        <v>6</v>
      </c>
      <c r="K269" t="s">
        <v>264</v>
      </c>
      <c r="L269" s="95"/>
      <c r="M269" s="95"/>
      <c r="Q269" s="75"/>
      <c r="R269" s="75"/>
      <c r="S269" s="425"/>
      <c r="T269" s="425"/>
      <c r="V269" s="75"/>
      <c r="W269" s="1295" t="str">
        <f>IFERROR(VLOOKUP(V269,'1.3 Lists'!V210:W514,2,FALSE),"")</f>
        <v/>
      </c>
      <c r="X269" s="75"/>
      <c r="AC269" t="s">
        <v>3</v>
      </c>
      <c r="AD269" s="75"/>
      <c r="AE269" s="668"/>
      <c r="AF269" s="668"/>
      <c r="AG269" s="668"/>
      <c r="AH269" s="668"/>
      <c r="AI269" s="668"/>
    </row>
    <row r="270" spans="4:35">
      <c r="D270" t="s">
        <v>76</v>
      </c>
      <c r="E270" t="s">
        <v>67</v>
      </c>
      <c r="F270" s="425" t="s">
        <v>1753</v>
      </c>
      <c r="G270" s="425" t="s">
        <v>182</v>
      </c>
      <c r="H270" s="425" t="s">
        <v>81</v>
      </c>
      <c r="I270" s="425" t="s">
        <v>2475</v>
      </c>
      <c r="J270" t="s">
        <v>6</v>
      </c>
      <c r="K270" t="s">
        <v>264</v>
      </c>
      <c r="L270" s="95"/>
      <c r="M270" s="95"/>
      <c r="Q270" s="75"/>
      <c r="R270" s="75"/>
      <c r="S270" s="425"/>
      <c r="T270" s="425"/>
      <c r="V270" s="75"/>
      <c r="W270" s="1295" t="str">
        <f>IFERROR(VLOOKUP(V270,'1.3 Lists'!V211:W515,2,FALSE),"")</f>
        <v/>
      </c>
      <c r="X270" s="75"/>
      <c r="AC270" t="s">
        <v>3</v>
      </c>
      <c r="AD270" s="75"/>
      <c r="AE270" s="668"/>
      <c r="AF270" s="668"/>
      <c r="AG270" s="668"/>
      <c r="AH270" s="668"/>
      <c r="AI270" s="668"/>
    </row>
    <row r="271" spans="4:35">
      <c r="D271" t="s">
        <v>76</v>
      </c>
      <c r="E271" t="s">
        <v>67</v>
      </c>
      <c r="F271" s="425" t="s">
        <v>1753</v>
      </c>
      <c r="G271" s="425" t="s">
        <v>182</v>
      </c>
      <c r="H271" s="425" t="s">
        <v>81</v>
      </c>
      <c r="I271" s="425" t="s">
        <v>2475</v>
      </c>
      <c r="J271" t="s">
        <v>6</v>
      </c>
      <c r="K271" t="s">
        <v>264</v>
      </c>
      <c r="L271" s="95"/>
      <c r="M271" s="95"/>
      <c r="Q271" s="75"/>
      <c r="R271" s="75"/>
      <c r="S271" s="425"/>
      <c r="T271" s="425"/>
      <c r="V271" s="75"/>
      <c r="W271" s="1295" t="str">
        <f>IFERROR(VLOOKUP(V271,'1.3 Lists'!V212:W516,2,FALSE),"")</f>
        <v/>
      </c>
      <c r="X271" s="75"/>
      <c r="AC271" t="s">
        <v>3</v>
      </c>
      <c r="AD271" s="75"/>
      <c r="AE271" s="668"/>
      <c r="AF271" s="668"/>
      <c r="AG271" s="668"/>
      <c r="AH271" s="668"/>
      <c r="AI271" s="668"/>
    </row>
    <row r="272" spans="4:35">
      <c r="D272" t="s">
        <v>76</v>
      </c>
      <c r="E272" t="s">
        <v>67</v>
      </c>
      <c r="F272" s="425" t="s">
        <v>1753</v>
      </c>
      <c r="G272" s="425" t="s">
        <v>182</v>
      </c>
      <c r="H272" s="425" t="s">
        <v>81</v>
      </c>
      <c r="I272" s="425" t="s">
        <v>2475</v>
      </c>
      <c r="J272" t="s">
        <v>6</v>
      </c>
      <c r="K272" t="s">
        <v>264</v>
      </c>
      <c r="L272" s="95"/>
      <c r="M272" s="95"/>
      <c r="Q272" s="75"/>
      <c r="R272" s="75"/>
      <c r="S272" s="425"/>
      <c r="T272" s="425"/>
      <c r="V272" s="75"/>
      <c r="W272" s="1295" t="str">
        <f>IFERROR(VLOOKUP(V272,'1.3 Lists'!V213:W517,2,FALSE),"")</f>
        <v/>
      </c>
      <c r="X272" s="75"/>
      <c r="AC272" t="s">
        <v>3</v>
      </c>
      <c r="AD272" s="75"/>
      <c r="AE272" s="668"/>
      <c r="AF272" s="668"/>
      <c r="AG272" s="668"/>
      <c r="AH272" s="668"/>
      <c r="AI272" s="668"/>
    </row>
    <row r="273" spans="4:35">
      <c r="D273" t="s">
        <v>76</v>
      </c>
      <c r="E273" t="s">
        <v>67</v>
      </c>
      <c r="F273" s="425" t="s">
        <v>1753</v>
      </c>
      <c r="G273" s="425" t="s">
        <v>182</v>
      </c>
      <c r="H273" s="425" t="s">
        <v>81</v>
      </c>
      <c r="I273" s="425" t="s">
        <v>2475</v>
      </c>
      <c r="J273" t="s">
        <v>6</v>
      </c>
      <c r="K273" t="s">
        <v>264</v>
      </c>
      <c r="L273" s="95"/>
      <c r="M273" s="95"/>
      <c r="Q273" s="75"/>
      <c r="R273" s="75"/>
      <c r="S273" s="425"/>
      <c r="T273" s="425"/>
      <c r="V273" s="75"/>
      <c r="W273" s="1295" t="str">
        <f>IFERROR(VLOOKUP(V273,'1.3 Lists'!V214:W518,2,FALSE),"")</f>
        <v/>
      </c>
      <c r="X273" s="75"/>
      <c r="AC273" t="s">
        <v>3</v>
      </c>
      <c r="AD273" s="75"/>
      <c r="AE273" s="668"/>
      <c r="AF273" s="668"/>
      <c r="AG273" s="668"/>
      <c r="AH273" s="668"/>
      <c r="AI273" s="668"/>
    </row>
    <row r="274" spans="4:35">
      <c r="D274" t="s">
        <v>76</v>
      </c>
      <c r="E274" t="s">
        <v>67</v>
      </c>
      <c r="F274" s="425" t="s">
        <v>1753</v>
      </c>
      <c r="G274" s="425" t="s">
        <v>182</v>
      </c>
      <c r="H274" s="425" t="s">
        <v>81</v>
      </c>
      <c r="I274" s="425" t="s">
        <v>2475</v>
      </c>
      <c r="J274" t="s">
        <v>6</v>
      </c>
      <c r="K274" t="s">
        <v>264</v>
      </c>
      <c r="L274" s="95"/>
      <c r="M274" s="95"/>
      <c r="Q274" s="75"/>
      <c r="R274" s="75"/>
      <c r="S274" s="425"/>
      <c r="T274" s="425"/>
      <c r="V274" s="75"/>
      <c r="W274" s="1295" t="str">
        <f>IFERROR(VLOOKUP(V274,'1.3 Lists'!V215:W519,2,FALSE),"")</f>
        <v/>
      </c>
      <c r="X274" s="75"/>
      <c r="AC274" t="s">
        <v>3</v>
      </c>
      <c r="AD274" s="75"/>
      <c r="AE274" s="668"/>
      <c r="AF274" s="668"/>
      <c r="AG274" s="668"/>
      <c r="AH274" s="668"/>
      <c r="AI274" s="668"/>
    </row>
    <row r="275" spans="4:35">
      <c r="D275" t="s">
        <v>76</v>
      </c>
      <c r="E275" t="s">
        <v>67</v>
      </c>
      <c r="F275" s="425" t="s">
        <v>1753</v>
      </c>
      <c r="G275" s="425" t="s">
        <v>182</v>
      </c>
      <c r="H275" s="425" t="s">
        <v>81</v>
      </c>
      <c r="I275" s="425" t="s">
        <v>2475</v>
      </c>
      <c r="J275" t="s">
        <v>6</v>
      </c>
      <c r="K275" t="s">
        <v>264</v>
      </c>
      <c r="L275" s="95"/>
      <c r="M275" s="95"/>
      <c r="Q275" s="75"/>
      <c r="R275" s="75"/>
      <c r="S275" s="425"/>
      <c r="T275" s="425"/>
      <c r="V275" s="75"/>
      <c r="W275" s="1295" t="str">
        <f>IFERROR(VLOOKUP(V275,'1.3 Lists'!V216:W520,2,FALSE),"")</f>
        <v/>
      </c>
      <c r="X275" s="75"/>
      <c r="AC275" t="s">
        <v>3</v>
      </c>
      <c r="AD275" s="75"/>
      <c r="AE275" s="668"/>
      <c r="AF275" s="668"/>
      <c r="AG275" s="668"/>
      <c r="AH275" s="668"/>
      <c r="AI275" s="668"/>
    </row>
    <row r="276" spans="4:35">
      <c r="D276" t="s">
        <v>76</v>
      </c>
      <c r="E276" t="s">
        <v>67</v>
      </c>
      <c r="F276" s="425" t="s">
        <v>1753</v>
      </c>
      <c r="G276" s="425" t="s">
        <v>182</v>
      </c>
      <c r="H276" s="425" t="s">
        <v>81</v>
      </c>
      <c r="I276" s="425" t="s">
        <v>2475</v>
      </c>
      <c r="J276" t="s">
        <v>6</v>
      </c>
      <c r="K276" t="s">
        <v>264</v>
      </c>
      <c r="L276" s="95"/>
      <c r="M276" s="95"/>
      <c r="Q276" s="75"/>
      <c r="R276" s="75"/>
      <c r="S276" s="425"/>
      <c r="T276" s="425"/>
      <c r="V276" s="75"/>
      <c r="W276" s="1295" t="str">
        <f>IFERROR(VLOOKUP(V276,'1.3 Lists'!V217:W521,2,FALSE),"")</f>
        <v/>
      </c>
      <c r="X276" s="75"/>
      <c r="AC276" t="s">
        <v>3</v>
      </c>
      <c r="AD276" s="75"/>
      <c r="AE276" s="668"/>
      <c r="AF276" s="668"/>
      <c r="AG276" s="668"/>
      <c r="AH276" s="668"/>
      <c r="AI276" s="668"/>
    </row>
    <row r="277" spans="4:35">
      <c r="D277" t="s">
        <v>76</v>
      </c>
      <c r="E277" t="s">
        <v>67</v>
      </c>
      <c r="F277" s="425" t="s">
        <v>1753</v>
      </c>
      <c r="G277" s="425" t="s">
        <v>182</v>
      </c>
      <c r="H277" s="425" t="s">
        <v>81</v>
      </c>
      <c r="I277" s="425" t="s">
        <v>2475</v>
      </c>
      <c r="J277" t="s">
        <v>6</v>
      </c>
      <c r="K277" t="s">
        <v>264</v>
      </c>
      <c r="L277" s="95"/>
      <c r="M277" s="95"/>
      <c r="Q277" s="75"/>
      <c r="R277" s="75"/>
      <c r="S277" s="425"/>
      <c r="T277" s="425"/>
      <c r="V277" s="75"/>
      <c r="W277" s="1295" t="str">
        <f>IFERROR(VLOOKUP(V277,'1.3 Lists'!V218:W522,2,FALSE),"")</f>
        <v/>
      </c>
      <c r="X277" s="75"/>
      <c r="AC277" t="s">
        <v>3</v>
      </c>
      <c r="AD277" s="75"/>
      <c r="AE277" s="668"/>
      <c r="AF277" s="668"/>
      <c r="AG277" s="668"/>
      <c r="AH277" s="668"/>
      <c r="AI277" s="668"/>
    </row>
    <row r="278" spans="4:35">
      <c r="D278" t="s">
        <v>76</v>
      </c>
      <c r="E278" t="s">
        <v>67</v>
      </c>
      <c r="F278" s="425" t="s">
        <v>1753</v>
      </c>
      <c r="G278" s="425" t="s">
        <v>182</v>
      </c>
      <c r="H278" s="425" t="s">
        <v>81</v>
      </c>
      <c r="I278" s="425" t="s">
        <v>2475</v>
      </c>
      <c r="J278" t="s">
        <v>6</v>
      </c>
      <c r="K278" t="s">
        <v>264</v>
      </c>
      <c r="L278" s="95"/>
      <c r="M278" s="95"/>
      <c r="Q278" s="75"/>
      <c r="R278" s="75"/>
      <c r="S278" s="425"/>
      <c r="T278" s="425"/>
      <c r="V278" s="75"/>
      <c r="W278" s="1295" t="str">
        <f>IFERROR(VLOOKUP(V278,'1.3 Lists'!V219:W523,2,FALSE),"")</f>
        <v/>
      </c>
      <c r="X278" s="75"/>
      <c r="AC278" t="s">
        <v>3</v>
      </c>
      <c r="AD278" s="75"/>
      <c r="AE278" s="668"/>
      <c r="AF278" s="668"/>
      <c r="AG278" s="668"/>
      <c r="AH278" s="668"/>
      <c r="AI278" s="668"/>
    </row>
    <row r="279" spans="4:35">
      <c r="D279" t="s">
        <v>76</v>
      </c>
      <c r="E279" t="s">
        <v>67</v>
      </c>
      <c r="F279" s="425" t="s">
        <v>1753</v>
      </c>
      <c r="G279" s="425" t="s">
        <v>182</v>
      </c>
      <c r="H279" s="425" t="s">
        <v>81</v>
      </c>
      <c r="I279" s="425" t="s">
        <v>2475</v>
      </c>
      <c r="J279" t="s">
        <v>6</v>
      </c>
      <c r="K279" t="s">
        <v>264</v>
      </c>
      <c r="L279" s="95"/>
      <c r="M279" s="95"/>
      <c r="Q279" s="75"/>
      <c r="R279" s="75"/>
      <c r="S279" s="425"/>
      <c r="T279" s="425"/>
      <c r="V279" s="75"/>
      <c r="W279" s="1295" t="str">
        <f>IFERROR(VLOOKUP(V279,'1.3 Lists'!V220:W524,2,FALSE),"")</f>
        <v/>
      </c>
      <c r="X279" s="75"/>
      <c r="AC279" t="s">
        <v>3</v>
      </c>
      <c r="AD279" s="75"/>
      <c r="AE279" s="668"/>
      <c r="AF279" s="668"/>
      <c r="AG279" s="668"/>
      <c r="AH279" s="668"/>
      <c r="AI279" s="668"/>
    </row>
    <row r="280" spans="4:35">
      <c r="D280" t="s">
        <v>76</v>
      </c>
      <c r="E280" t="s">
        <v>67</v>
      </c>
      <c r="F280" s="425" t="s">
        <v>1753</v>
      </c>
      <c r="G280" s="425" t="s">
        <v>182</v>
      </c>
      <c r="H280" s="425" t="s">
        <v>81</v>
      </c>
      <c r="I280" s="425" t="s">
        <v>2475</v>
      </c>
      <c r="J280" t="s">
        <v>6</v>
      </c>
      <c r="K280" t="s">
        <v>264</v>
      </c>
      <c r="L280" s="95"/>
      <c r="M280" s="95"/>
      <c r="Q280" s="75"/>
      <c r="R280" s="75"/>
      <c r="S280" s="425"/>
      <c r="T280" s="425"/>
      <c r="V280" s="75"/>
      <c r="W280" s="1295" t="str">
        <f>IFERROR(VLOOKUP(V280,'1.3 Lists'!V221:W525,2,FALSE),"")</f>
        <v/>
      </c>
      <c r="X280" s="75"/>
      <c r="AC280" t="s">
        <v>3</v>
      </c>
      <c r="AD280" s="75"/>
      <c r="AE280" s="668"/>
      <c r="AF280" s="668"/>
      <c r="AG280" s="668"/>
      <c r="AH280" s="668"/>
      <c r="AI280" s="668"/>
    </row>
    <row r="281" spans="4:35">
      <c r="D281" t="s">
        <v>76</v>
      </c>
      <c r="E281" t="s">
        <v>67</v>
      </c>
      <c r="F281" s="425" t="s">
        <v>1753</v>
      </c>
      <c r="G281" s="425" t="s">
        <v>182</v>
      </c>
      <c r="H281" s="425" t="s">
        <v>81</v>
      </c>
      <c r="I281" s="425" t="s">
        <v>2475</v>
      </c>
      <c r="J281" t="s">
        <v>6</v>
      </c>
      <c r="K281" t="s">
        <v>264</v>
      </c>
      <c r="L281" s="95"/>
      <c r="M281" s="95"/>
      <c r="Q281" s="75"/>
      <c r="R281" s="75"/>
      <c r="S281" s="425"/>
      <c r="T281" s="425"/>
      <c r="V281" s="75"/>
      <c r="W281" s="1295" t="str">
        <f>IFERROR(VLOOKUP(V281,'1.3 Lists'!V222:W526,2,FALSE),"")</f>
        <v/>
      </c>
      <c r="X281" s="75"/>
      <c r="AC281" t="s">
        <v>3</v>
      </c>
      <c r="AD281" s="75"/>
      <c r="AE281" s="668"/>
      <c r="AF281" s="668"/>
      <c r="AG281" s="668"/>
      <c r="AH281" s="668"/>
      <c r="AI281" s="668"/>
    </row>
    <row r="282" spans="4:35">
      <c r="D282" t="s">
        <v>76</v>
      </c>
      <c r="E282" t="s">
        <v>67</v>
      </c>
      <c r="F282" s="425" t="s">
        <v>1753</v>
      </c>
      <c r="G282" s="425" t="s">
        <v>182</v>
      </c>
      <c r="H282" s="425" t="s">
        <v>81</v>
      </c>
      <c r="I282" s="425" t="s">
        <v>2475</v>
      </c>
      <c r="J282" t="s">
        <v>6</v>
      </c>
      <c r="K282" t="s">
        <v>264</v>
      </c>
      <c r="L282" s="95"/>
      <c r="M282" s="95"/>
      <c r="Q282" s="75"/>
      <c r="R282" s="75"/>
      <c r="S282" s="425"/>
      <c r="T282" s="425"/>
      <c r="V282" s="75"/>
      <c r="W282" s="1295" t="str">
        <f>IFERROR(VLOOKUP(V282,'1.3 Lists'!V223:W527,2,FALSE),"")</f>
        <v/>
      </c>
      <c r="X282" s="75"/>
      <c r="AC282" t="s">
        <v>3</v>
      </c>
      <c r="AD282" s="75"/>
      <c r="AE282" s="668"/>
      <c r="AF282" s="668"/>
      <c r="AG282" s="668"/>
      <c r="AH282" s="668"/>
      <c r="AI282" s="668"/>
    </row>
    <row r="283" spans="4:35">
      <c r="D283" t="s">
        <v>76</v>
      </c>
      <c r="E283" t="s">
        <v>67</v>
      </c>
      <c r="F283" s="425" t="s">
        <v>1753</v>
      </c>
      <c r="G283" s="425" t="s">
        <v>182</v>
      </c>
      <c r="H283" s="425" t="s">
        <v>81</v>
      </c>
      <c r="I283" s="425" t="s">
        <v>2475</v>
      </c>
      <c r="J283" t="s">
        <v>6</v>
      </c>
      <c r="K283" t="s">
        <v>264</v>
      </c>
      <c r="L283" s="95"/>
      <c r="M283" s="95"/>
      <c r="Q283" s="75"/>
      <c r="R283" s="75"/>
      <c r="S283" s="425"/>
      <c r="T283" s="425"/>
      <c r="V283" s="75"/>
      <c r="W283" s="1295" t="str">
        <f>IFERROR(VLOOKUP(V283,'1.3 Lists'!V224:W528,2,FALSE),"")</f>
        <v/>
      </c>
      <c r="X283" s="75"/>
      <c r="AC283" t="s">
        <v>3</v>
      </c>
      <c r="AD283" s="75"/>
      <c r="AE283" s="668"/>
      <c r="AF283" s="668"/>
      <c r="AG283" s="668"/>
      <c r="AH283" s="668"/>
      <c r="AI283" s="668"/>
    </row>
    <row r="284" spans="4:35">
      <c r="D284" t="s">
        <v>76</v>
      </c>
      <c r="E284" t="s">
        <v>67</v>
      </c>
      <c r="F284" s="425" t="s">
        <v>1753</v>
      </c>
      <c r="G284" s="425" t="s">
        <v>182</v>
      </c>
      <c r="H284" s="425" t="s">
        <v>81</v>
      </c>
      <c r="I284" s="425" t="s">
        <v>2475</v>
      </c>
      <c r="J284" t="s">
        <v>6</v>
      </c>
      <c r="K284" t="s">
        <v>264</v>
      </c>
      <c r="L284" s="95"/>
      <c r="M284" s="95"/>
      <c r="Q284" s="75"/>
      <c r="R284" s="75"/>
      <c r="S284" s="425"/>
      <c r="T284" s="425"/>
      <c r="V284" s="75"/>
      <c r="W284" s="1295" t="str">
        <f>IFERROR(VLOOKUP(V284,'1.3 Lists'!V225:W529,2,FALSE),"")</f>
        <v/>
      </c>
      <c r="X284" s="75"/>
      <c r="AC284" t="s">
        <v>3</v>
      </c>
      <c r="AD284" s="75"/>
      <c r="AE284" s="668"/>
      <c r="AF284" s="668"/>
      <c r="AG284" s="668"/>
      <c r="AH284" s="668"/>
      <c r="AI284" s="668"/>
    </row>
    <row r="285" spans="4:35">
      <c r="D285" t="s">
        <v>76</v>
      </c>
      <c r="E285" t="s">
        <v>67</v>
      </c>
      <c r="F285" s="425" t="s">
        <v>1753</v>
      </c>
      <c r="G285" s="425" t="s">
        <v>182</v>
      </c>
      <c r="H285" s="425" t="s">
        <v>81</v>
      </c>
      <c r="I285" s="425" t="s">
        <v>2475</v>
      </c>
      <c r="J285" t="s">
        <v>6</v>
      </c>
      <c r="K285" t="s">
        <v>264</v>
      </c>
      <c r="L285" s="95"/>
      <c r="M285" s="95"/>
      <c r="Q285" s="75"/>
      <c r="R285" s="75"/>
      <c r="S285" s="425"/>
      <c r="T285" s="425"/>
      <c r="V285" s="75"/>
      <c r="W285" s="1295" t="str">
        <f>IFERROR(VLOOKUP(V285,'1.3 Lists'!V226:W530,2,FALSE),"")</f>
        <v/>
      </c>
      <c r="X285" s="75"/>
      <c r="AC285" t="s">
        <v>3</v>
      </c>
      <c r="AD285" s="75"/>
      <c r="AE285" s="668"/>
      <c r="AF285" s="668"/>
      <c r="AG285" s="668"/>
      <c r="AH285" s="668"/>
      <c r="AI285" s="668"/>
    </row>
    <row r="286" spans="4:35">
      <c r="D286" t="s">
        <v>76</v>
      </c>
      <c r="E286" t="s">
        <v>67</v>
      </c>
      <c r="F286" s="425" t="s">
        <v>1753</v>
      </c>
      <c r="G286" s="425" t="s">
        <v>182</v>
      </c>
      <c r="H286" s="425" t="s">
        <v>81</v>
      </c>
      <c r="I286" s="425" t="s">
        <v>2475</v>
      </c>
      <c r="J286" t="s">
        <v>6</v>
      </c>
      <c r="K286" t="s">
        <v>264</v>
      </c>
      <c r="L286" s="95"/>
      <c r="M286" s="95"/>
      <c r="Q286" s="75"/>
      <c r="R286" s="75"/>
      <c r="S286" s="425"/>
      <c r="T286" s="425"/>
      <c r="V286" s="75"/>
      <c r="W286" s="1295" t="str">
        <f>IFERROR(VLOOKUP(V286,'1.3 Lists'!V227:W531,2,FALSE),"")</f>
        <v/>
      </c>
      <c r="X286" s="75"/>
      <c r="AC286" t="s">
        <v>3</v>
      </c>
      <c r="AD286" s="75"/>
      <c r="AE286" s="668"/>
      <c r="AF286" s="668"/>
      <c r="AG286" s="668"/>
      <c r="AH286" s="668"/>
      <c r="AI286" s="668"/>
    </row>
    <row r="287" spans="4:35">
      <c r="D287" t="s">
        <v>76</v>
      </c>
      <c r="E287" t="s">
        <v>67</v>
      </c>
      <c r="F287" s="425" t="s">
        <v>1753</v>
      </c>
      <c r="G287" s="425" t="s">
        <v>182</v>
      </c>
      <c r="H287" s="425" t="s">
        <v>81</v>
      </c>
      <c r="I287" s="425" t="s">
        <v>2475</v>
      </c>
      <c r="J287" t="s">
        <v>6</v>
      </c>
      <c r="K287" t="s">
        <v>264</v>
      </c>
      <c r="L287" s="95"/>
      <c r="M287" s="95"/>
      <c r="Q287" s="75"/>
      <c r="R287" s="75"/>
      <c r="S287" s="425"/>
      <c r="T287" s="425"/>
      <c r="V287" s="75"/>
      <c r="W287" s="1295" t="str">
        <f>IFERROR(VLOOKUP(V287,'1.3 Lists'!V228:W532,2,FALSE),"")</f>
        <v/>
      </c>
      <c r="X287" s="75"/>
      <c r="AC287" t="s">
        <v>3</v>
      </c>
      <c r="AD287" s="75"/>
      <c r="AE287" s="668"/>
      <c r="AF287" s="668"/>
      <c r="AG287" s="668"/>
      <c r="AH287" s="668"/>
      <c r="AI287" s="668"/>
    </row>
    <row r="288" spans="4:35">
      <c r="D288" t="s">
        <v>76</v>
      </c>
      <c r="E288" t="s">
        <v>67</v>
      </c>
      <c r="F288" s="425" t="s">
        <v>1753</v>
      </c>
      <c r="G288" s="425" t="s">
        <v>182</v>
      </c>
      <c r="H288" s="425" t="s">
        <v>81</v>
      </c>
      <c r="I288" s="425" t="s">
        <v>2475</v>
      </c>
      <c r="J288" t="s">
        <v>6</v>
      </c>
      <c r="K288" t="s">
        <v>264</v>
      </c>
      <c r="L288" s="95"/>
      <c r="M288" s="95"/>
      <c r="Q288" s="75"/>
      <c r="R288" s="75"/>
      <c r="S288" s="425"/>
      <c r="T288" s="425"/>
      <c r="V288" s="75"/>
      <c r="W288" s="1295" t="str">
        <f>IFERROR(VLOOKUP(V288,'1.3 Lists'!V229:W533,2,FALSE),"")</f>
        <v/>
      </c>
      <c r="X288" s="75"/>
      <c r="AC288" t="s">
        <v>3</v>
      </c>
      <c r="AD288" s="75"/>
      <c r="AE288" s="668"/>
      <c r="AF288" s="668"/>
      <c r="AG288" s="668"/>
      <c r="AH288" s="668"/>
      <c r="AI288" s="668"/>
    </row>
    <row r="289" spans="4:35">
      <c r="D289" t="s">
        <v>76</v>
      </c>
      <c r="E289" t="s">
        <v>67</v>
      </c>
      <c r="F289" s="425" t="s">
        <v>1753</v>
      </c>
      <c r="G289" s="425" t="s">
        <v>182</v>
      </c>
      <c r="H289" s="425" t="s">
        <v>81</v>
      </c>
      <c r="I289" s="425" t="s">
        <v>2475</v>
      </c>
      <c r="J289" t="s">
        <v>6</v>
      </c>
      <c r="K289" t="s">
        <v>264</v>
      </c>
      <c r="L289" s="95"/>
      <c r="M289" s="95"/>
      <c r="Q289" s="75"/>
      <c r="R289" s="75"/>
      <c r="S289" s="425"/>
      <c r="T289" s="425"/>
      <c r="V289" s="75"/>
      <c r="W289" s="1295" t="str">
        <f>IFERROR(VLOOKUP(V289,'1.3 Lists'!V230:W534,2,FALSE),"")</f>
        <v/>
      </c>
      <c r="X289" s="75"/>
      <c r="AC289" t="s">
        <v>3</v>
      </c>
      <c r="AD289" s="75"/>
      <c r="AE289" s="668"/>
      <c r="AF289" s="668"/>
      <c r="AG289" s="668"/>
      <c r="AH289" s="668"/>
      <c r="AI289" s="668"/>
    </row>
    <row r="290" spans="4:35">
      <c r="D290" t="s">
        <v>76</v>
      </c>
      <c r="E290" t="s">
        <v>67</v>
      </c>
      <c r="F290" s="425" t="s">
        <v>1753</v>
      </c>
      <c r="G290" s="425" t="s">
        <v>182</v>
      </c>
      <c r="H290" s="425" t="s">
        <v>81</v>
      </c>
      <c r="I290" s="425" t="s">
        <v>2475</v>
      </c>
      <c r="J290" t="s">
        <v>6</v>
      </c>
      <c r="K290" t="s">
        <v>264</v>
      </c>
      <c r="L290" s="95"/>
      <c r="M290" s="95"/>
      <c r="Q290" s="75"/>
      <c r="R290" s="75"/>
      <c r="S290" s="425"/>
      <c r="T290" s="425"/>
      <c r="V290" s="75"/>
      <c r="W290" s="1295" t="str">
        <f>IFERROR(VLOOKUP(V290,'1.3 Lists'!V231:W535,2,FALSE),"")</f>
        <v/>
      </c>
      <c r="X290" s="75"/>
      <c r="AC290" t="s">
        <v>3</v>
      </c>
      <c r="AD290" s="75"/>
      <c r="AE290" s="668"/>
      <c r="AF290" s="668"/>
      <c r="AG290" s="668"/>
      <c r="AH290" s="668"/>
      <c r="AI290" s="668"/>
    </row>
    <row r="291" spans="4:35">
      <c r="D291" t="s">
        <v>76</v>
      </c>
      <c r="E291" t="s">
        <v>67</v>
      </c>
      <c r="F291" s="425" t="s">
        <v>1753</v>
      </c>
      <c r="G291" s="425" t="s">
        <v>182</v>
      </c>
      <c r="H291" s="425" t="s">
        <v>81</v>
      </c>
      <c r="I291" s="425" t="s">
        <v>2475</v>
      </c>
      <c r="J291" t="s">
        <v>6</v>
      </c>
      <c r="K291" t="s">
        <v>264</v>
      </c>
      <c r="L291" s="95"/>
      <c r="M291" s="95"/>
      <c r="Q291" s="75"/>
      <c r="R291" s="75"/>
      <c r="S291" s="425"/>
      <c r="T291" s="425"/>
      <c r="V291" s="75"/>
      <c r="W291" s="1295" t="str">
        <f>IFERROR(VLOOKUP(V291,'1.3 Lists'!V232:W536,2,FALSE),"")</f>
        <v/>
      </c>
      <c r="X291" s="75"/>
      <c r="AC291" t="s">
        <v>3</v>
      </c>
      <c r="AD291" s="75"/>
      <c r="AE291" s="668"/>
      <c r="AF291" s="668"/>
      <c r="AG291" s="668"/>
      <c r="AH291" s="668"/>
      <c r="AI291" s="668"/>
    </row>
    <row r="292" spans="4:35">
      <c r="D292" t="s">
        <v>76</v>
      </c>
      <c r="E292" t="s">
        <v>67</v>
      </c>
      <c r="F292" s="425" t="s">
        <v>1753</v>
      </c>
      <c r="G292" s="425" t="s">
        <v>182</v>
      </c>
      <c r="H292" s="425" t="s">
        <v>81</v>
      </c>
      <c r="I292" s="425" t="s">
        <v>2475</v>
      </c>
      <c r="J292" t="s">
        <v>6</v>
      </c>
      <c r="K292" t="s">
        <v>264</v>
      </c>
      <c r="L292" s="95"/>
      <c r="M292" s="95"/>
      <c r="Q292" s="75"/>
      <c r="R292" s="75"/>
      <c r="S292" s="425"/>
      <c r="T292" s="425"/>
      <c r="V292" s="75"/>
      <c r="W292" s="1295" t="str">
        <f>IFERROR(VLOOKUP(V292,'1.3 Lists'!V233:W537,2,FALSE),"")</f>
        <v/>
      </c>
      <c r="X292" s="75"/>
      <c r="AC292" t="s">
        <v>3</v>
      </c>
      <c r="AD292" s="75"/>
      <c r="AE292" s="668"/>
      <c r="AF292" s="668"/>
      <c r="AG292" s="668"/>
      <c r="AH292" s="668"/>
      <c r="AI292" s="668"/>
    </row>
    <row r="293" spans="4:35">
      <c r="D293" t="s">
        <v>76</v>
      </c>
      <c r="E293" t="s">
        <v>67</v>
      </c>
      <c r="F293" s="425" t="s">
        <v>1753</v>
      </c>
      <c r="G293" s="425" t="s">
        <v>182</v>
      </c>
      <c r="H293" s="425" t="s">
        <v>81</v>
      </c>
      <c r="I293" s="425" t="s">
        <v>2475</v>
      </c>
      <c r="J293" t="s">
        <v>6</v>
      </c>
      <c r="K293" t="s">
        <v>264</v>
      </c>
      <c r="L293" s="95"/>
      <c r="M293" s="95"/>
      <c r="Q293" s="75"/>
      <c r="R293" s="75"/>
      <c r="S293" s="425"/>
      <c r="T293" s="425"/>
      <c r="V293" s="75"/>
      <c r="W293" s="1295" t="str">
        <f>IFERROR(VLOOKUP(V293,'1.3 Lists'!V234:W538,2,FALSE),"")</f>
        <v/>
      </c>
      <c r="X293" s="75"/>
      <c r="AC293" t="s">
        <v>3</v>
      </c>
      <c r="AD293" s="75"/>
      <c r="AE293" s="668"/>
      <c r="AF293" s="668"/>
      <c r="AG293" s="668"/>
      <c r="AH293" s="668"/>
      <c r="AI293" s="668"/>
    </row>
    <row r="294" spans="4:35">
      <c r="D294" t="s">
        <v>76</v>
      </c>
      <c r="E294" t="s">
        <v>67</v>
      </c>
      <c r="F294" s="425" t="s">
        <v>1753</v>
      </c>
      <c r="G294" s="425" t="s">
        <v>182</v>
      </c>
      <c r="H294" s="425" t="s">
        <v>81</v>
      </c>
      <c r="I294" s="425" t="s">
        <v>2475</v>
      </c>
      <c r="J294" t="s">
        <v>6</v>
      </c>
      <c r="K294" t="s">
        <v>264</v>
      </c>
      <c r="L294" s="95"/>
      <c r="M294" s="95"/>
      <c r="Q294" s="75"/>
      <c r="R294" s="75"/>
      <c r="S294" s="425"/>
      <c r="T294" s="425"/>
      <c r="V294" s="75"/>
      <c r="W294" s="1295" t="str">
        <f>IFERROR(VLOOKUP(V294,'1.3 Lists'!V235:W539,2,FALSE),"")</f>
        <v/>
      </c>
      <c r="X294" s="75"/>
      <c r="AC294" t="s">
        <v>3</v>
      </c>
      <c r="AD294" s="75"/>
      <c r="AE294" s="668"/>
      <c r="AF294" s="668"/>
      <c r="AG294" s="668"/>
      <c r="AH294" s="668"/>
      <c r="AI294" s="668"/>
    </row>
    <row r="295" spans="4:35">
      <c r="D295" t="s">
        <v>76</v>
      </c>
      <c r="E295" t="s">
        <v>67</v>
      </c>
      <c r="F295" s="425" t="s">
        <v>1753</v>
      </c>
      <c r="G295" s="425" t="s">
        <v>182</v>
      </c>
      <c r="H295" s="425" t="s">
        <v>81</v>
      </c>
      <c r="I295" s="425" t="s">
        <v>2475</v>
      </c>
      <c r="J295" t="s">
        <v>6</v>
      </c>
      <c r="K295" t="s">
        <v>264</v>
      </c>
      <c r="L295" s="95"/>
      <c r="M295" s="95"/>
      <c r="Q295" s="75"/>
      <c r="R295" s="75"/>
      <c r="S295" s="425"/>
      <c r="T295" s="425"/>
      <c r="V295" s="75"/>
      <c r="W295" s="1295" t="str">
        <f>IFERROR(VLOOKUP(V295,'1.3 Lists'!V236:W540,2,FALSE),"")</f>
        <v/>
      </c>
      <c r="X295" s="75"/>
      <c r="AC295" t="s">
        <v>3</v>
      </c>
      <c r="AD295" s="75"/>
      <c r="AE295" s="668"/>
      <c r="AF295" s="668"/>
      <c r="AG295" s="668"/>
      <c r="AH295" s="668"/>
      <c r="AI295" s="668"/>
    </row>
    <row r="296" spans="4:35">
      <c r="D296" t="s">
        <v>76</v>
      </c>
      <c r="E296" t="s">
        <v>67</v>
      </c>
      <c r="F296" s="425" t="s">
        <v>1753</v>
      </c>
      <c r="G296" s="425" t="s">
        <v>182</v>
      </c>
      <c r="H296" s="425" t="s">
        <v>81</v>
      </c>
      <c r="I296" s="425" t="s">
        <v>2475</v>
      </c>
      <c r="J296" t="s">
        <v>6</v>
      </c>
      <c r="K296" t="s">
        <v>264</v>
      </c>
      <c r="L296" s="95"/>
      <c r="M296" s="95"/>
      <c r="Q296" s="75"/>
      <c r="R296" s="75"/>
      <c r="S296" s="425"/>
      <c r="T296" s="425"/>
      <c r="V296" s="75"/>
      <c r="W296" s="1295" t="str">
        <f>IFERROR(VLOOKUP(V296,'1.3 Lists'!V237:W541,2,FALSE),"")</f>
        <v/>
      </c>
      <c r="X296" s="75"/>
      <c r="AC296" t="s">
        <v>3</v>
      </c>
      <c r="AD296" s="75"/>
      <c r="AE296" s="668"/>
      <c r="AF296" s="668"/>
      <c r="AG296" s="668"/>
      <c r="AH296" s="668"/>
      <c r="AI296" s="668"/>
    </row>
    <row r="297" spans="4:35">
      <c r="D297" t="s">
        <v>76</v>
      </c>
      <c r="E297" t="s">
        <v>67</v>
      </c>
      <c r="F297" s="425" t="s">
        <v>1753</v>
      </c>
      <c r="G297" s="425" t="s">
        <v>182</v>
      </c>
      <c r="H297" s="425" t="s">
        <v>81</v>
      </c>
      <c r="I297" s="425" t="s">
        <v>2475</v>
      </c>
      <c r="J297" t="s">
        <v>6</v>
      </c>
      <c r="K297" t="s">
        <v>264</v>
      </c>
      <c r="L297" s="95"/>
      <c r="M297" s="95"/>
      <c r="Q297" s="75"/>
      <c r="R297" s="75"/>
      <c r="S297" s="425"/>
      <c r="T297" s="425"/>
      <c r="V297" s="75"/>
      <c r="W297" s="1295" t="str">
        <f>IFERROR(VLOOKUP(V297,'1.3 Lists'!V238:W542,2,FALSE),"")</f>
        <v/>
      </c>
      <c r="X297" s="75"/>
      <c r="AC297" t="s">
        <v>3</v>
      </c>
      <c r="AD297" s="75"/>
      <c r="AE297" s="668"/>
      <c r="AF297" s="668"/>
      <c r="AG297" s="668"/>
      <c r="AH297" s="668"/>
      <c r="AI297" s="668"/>
    </row>
    <row r="298" spans="4:35">
      <c r="D298" t="s">
        <v>76</v>
      </c>
      <c r="E298" t="s">
        <v>67</v>
      </c>
      <c r="F298" s="425" t="s">
        <v>1753</v>
      </c>
      <c r="G298" s="425" t="s">
        <v>182</v>
      </c>
      <c r="H298" s="425" t="s">
        <v>81</v>
      </c>
      <c r="I298" s="425" t="s">
        <v>2475</v>
      </c>
      <c r="J298" t="s">
        <v>6</v>
      </c>
      <c r="K298" t="s">
        <v>264</v>
      </c>
      <c r="L298" s="95"/>
      <c r="M298" s="95"/>
      <c r="Q298" s="75"/>
      <c r="R298" s="75"/>
      <c r="S298" s="425"/>
      <c r="T298" s="425"/>
      <c r="V298" s="75"/>
      <c r="W298" s="1295" t="str">
        <f>IFERROR(VLOOKUP(V298,'1.3 Lists'!V239:W543,2,FALSE),"")</f>
        <v/>
      </c>
      <c r="X298" s="75"/>
      <c r="AC298" t="s">
        <v>3</v>
      </c>
      <c r="AD298" s="75"/>
      <c r="AE298" s="668"/>
      <c r="AF298" s="668"/>
      <c r="AG298" s="668"/>
      <c r="AH298" s="668"/>
      <c r="AI298" s="668"/>
    </row>
    <row r="299" spans="4:35">
      <c r="D299" t="s">
        <v>76</v>
      </c>
      <c r="E299" t="s">
        <v>67</v>
      </c>
      <c r="F299" s="425" t="s">
        <v>1753</v>
      </c>
      <c r="G299" s="425" t="s">
        <v>182</v>
      </c>
      <c r="H299" s="425" t="s">
        <v>81</v>
      </c>
      <c r="I299" s="425" t="s">
        <v>2475</v>
      </c>
      <c r="J299" t="s">
        <v>6</v>
      </c>
      <c r="K299" t="s">
        <v>264</v>
      </c>
      <c r="L299" s="95"/>
      <c r="M299" s="95"/>
      <c r="Q299" s="75"/>
      <c r="R299" s="75"/>
      <c r="S299" s="425"/>
      <c r="T299" s="425"/>
      <c r="V299" s="75"/>
      <c r="W299" s="1295" t="str">
        <f>IFERROR(VLOOKUP(V299,'1.3 Lists'!V240:W544,2,FALSE),"")</f>
        <v/>
      </c>
      <c r="X299" s="75"/>
      <c r="AC299" t="s">
        <v>3</v>
      </c>
      <c r="AD299" s="75"/>
      <c r="AE299" s="668"/>
      <c r="AF299" s="668"/>
      <c r="AG299" s="668"/>
      <c r="AH299" s="668"/>
      <c r="AI299" s="668"/>
    </row>
    <row r="300" spans="4:35">
      <c r="D300" t="s">
        <v>76</v>
      </c>
      <c r="E300" t="s">
        <v>67</v>
      </c>
      <c r="F300" s="425" t="s">
        <v>1753</v>
      </c>
      <c r="G300" s="425" t="s">
        <v>182</v>
      </c>
      <c r="H300" s="425" t="s">
        <v>81</v>
      </c>
      <c r="I300" s="425" t="s">
        <v>2475</v>
      </c>
      <c r="J300" t="s">
        <v>6</v>
      </c>
      <c r="K300" t="s">
        <v>264</v>
      </c>
      <c r="L300" s="95"/>
      <c r="M300" s="95"/>
      <c r="Q300" s="75"/>
      <c r="R300" s="75"/>
      <c r="S300" s="425"/>
      <c r="T300" s="425"/>
      <c r="V300" s="75"/>
      <c r="W300" s="1295" t="str">
        <f>IFERROR(VLOOKUP(V300,'1.3 Lists'!V241:W545,2,FALSE),"")</f>
        <v/>
      </c>
      <c r="X300" s="75"/>
      <c r="AC300" t="s">
        <v>3</v>
      </c>
      <c r="AD300" s="75"/>
      <c r="AE300" s="668"/>
      <c r="AF300" s="668"/>
      <c r="AG300" s="668"/>
      <c r="AH300" s="668"/>
      <c r="AI300" s="668"/>
    </row>
    <row r="301" spans="4:35">
      <c r="D301" t="s">
        <v>76</v>
      </c>
      <c r="E301" t="s">
        <v>67</v>
      </c>
      <c r="F301" s="425" t="s">
        <v>1753</v>
      </c>
      <c r="G301" s="425" t="s">
        <v>182</v>
      </c>
      <c r="H301" s="425" t="s">
        <v>81</v>
      </c>
      <c r="I301" s="425" t="s">
        <v>2475</v>
      </c>
      <c r="J301" t="s">
        <v>6</v>
      </c>
      <c r="K301" t="s">
        <v>264</v>
      </c>
      <c r="L301" s="95"/>
      <c r="M301" s="95"/>
      <c r="Q301" s="75"/>
      <c r="R301" s="75"/>
      <c r="S301" s="425"/>
      <c r="T301" s="425"/>
      <c r="V301" s="75"/>
      <c r="W301" s="1295" t="str">
        <f>IFERROR(VLOOKUP(V301,'1.3 Lists'!V242:W546,2,FALSE),"")</f>
        <v/>
      </c>
      <c r="X301" s="75"/>
      <c r="AC301" t="s">
        <v>3</v>
      </c>
      <c r="AD301" s="75"/>
      <c r="AE301" s="668"/>
      <c r="AF301" s="668"/>
      <c r="AG301" s="668"/>
      <c r="AH301" s="668"/>
      <c r="AI301" s="668"/>
    </row>
    <row r="302" spans="4:35">
      <c r="D302" t="s">
        <v>76</v>
      </c>
      <c r="E302" t="s">
        <v>67</v>
      </c>
      <c r="F302" s="425" t="s">
        <v>1753</v>
      </c>
      <c r="G302" s="425" t="s">
        <v>182</v>
      </c>
      <c r="H302" s="425" t="s">
        <v>81</v>
      </c>
      <c r="I302" s="425" t="s">
        <v>2475</v>
      </c>
      <c r="J302" t="s">
        <v>6</v>
      </c>
      <c r="K302" t="s">
        <v>264</v>
      </c>
      <c r="L302" s="95"/>
      <c r="M302" s="95"/>
      <c r="Q302" s="75"/>
      <c r="R302" s="75"/>
      <c r="S302" s="425"/>
      <c r="T302" s="425"/>
      <c r="V302" s="75"/>
      <c r="W302" s="1295" t="str">
        <f>IFERROR(VLOOKUP(V302,'1.3 Lists'!V243:W547,2,FALSE),"")</f>
        <v/>
      </c>
      <c r="X302" s="75"/>
      <c r="AC302" t="s">
        <v>3</v>
      </c>
      <c r="AD302" s="75"/>
      <c r="AE302" s="668"/>
      <c r="AF302" s="668"/>
      <c r="AG302" s="668"/>
      <c r="AH302" s="668"/>
      <c r="AI302" s="668"/>
    </row>
    <row r="303" spans="4:35">
      <c r="D303" t="s">
        <v>76</v>
      </c>
      <c r="E303" t="s">
        <v>67</v>
      </c>
      <c r="F303" s="425" t="s">
        <v>1753</v>
      </c>
      <c r="G303" s="425" t="s">
        <v>182</v>
      </c>
      <c r="H303" s="425" t="s">
        <v>81</v>
      </c>
      <c r="I303" s="425" t="s">
        <v>2475</v>
      </c>
      <c r="J303" t="s">
        <v>6</v>
      </c>
      <c r="K303" t="s">
        <v>264</v>
      </c>
      <c r="L303" s="95"/>
      <c r="M303" s="95"/>
      <c r="Q303" s="75"/>
      <c r="R303" s="75"/>
      <c r="S303" s="425"/>
      <c r="T303" s="425"/>
      <c r="V303" s="75"/>
      <c r="W303" s="1295" t="str">
        <f>IFERROR(VLOOKUP(V303,'1.3 Lists'!V244:W548,2,FALSE),"")</f>
        <v/>
      </c>
      <c r="X303" s="75"/>
      <c r="Y303" s="93"/>
      <c r="AC303" t="s">
        <v>3</v>
      </c>
      <c r="AD303" s="75"/>
      <c r="AE303" s="668"/>
      <c r="AF303" s="668"/>
      <c r="AG303" s="668"/>
      <c r="AH303" s="668"/>
      <c r="AI303" s="668"/>
    </row>
    <row r="304" spans="4:35">
      <c r="D304" t="s">
        <v>76</v>
      </c>
      <c r="E304" t="s">
        <v>67</v>
      </c>
      <c r="F304" s="425" t="s">
        <v>1753</v>
      </c>
      <c r="G304" s="425" t="s">
        <v>182</v>
      </c>
      <c r="H304" s="425" t="s">
        <v>81</v>
      </c>
      <c r="I304" s="425" t="s">
        <v>2475</v>
      </c>
      <c r="J304" t="s">
        <v>6</v>
      </c>
      <c r="K304" t="s">
        <v>264</v>
      </c>
      <c r="L304" s="95"/>
      <c r="M304" s="96"/>
      <c r="Q304" s="75"/>
      <c r="R304" s="75"/>
      <c r="S304" s="425"/>
      <c r="T304" s="425"/>
      <c r="V304" s="75"/>
      <c r="W304" s="1295" t="str">
        <f>IFERROR(VLOOKUP(V304,'1.3 Lists'!V245:W549,2,FALSE),"")</f>
        <v/>
      </c>
      <c r="X304" s="75"/>
      <c r="Y304" s="93"/>
      <c r="AC304" t="s">
        <v>3</v>
      </c>
      <c r="AD304" s="75"/>
      <c r="AE304" s="668"/>
      <c r="AF304" s="668"/>
      <c r="AG304" s="668"/>
      <c r="AH304" s="668"/>
      <c r="AI304" s="668"/>
    </row>
    <row r="305" spans="4:35">
      <c r="D305" t="s">
        <v>76</v>
      </c>
      <c r="E305" t="s">
        <v>67</v>
      </c>
      <c r="F305" s="425" t="s">
        <v>1753</v>
      </c>
      <c r="G305" s="425" t="s">
        <v>182</v>
      </c>
      <c r="H305" s="425" t="s">
        <v>81</v>
      </c>
      <c r="I305" s="425" t="s">
        <v>2475</v>
      </c>
      <c r="J305" t="s">
        <v>6</v>
      </c>
      <c r="K305" t="s">
        <v>264</v>
      </c>
      <c r="L305" s="95"/>
      <c r="M305" s="96"/>
      <c r="Q305" s="75"/>
      <c r="R305" s="75"/>
      <c r="S305" s="425"/>
      <c r="T305" s="425"/>
      <c r="V305" s="75"/>
      <c r="W305" s="1295" t="str">
        <f>IFERROR(VLOOKUP(V305,'1.3 Lists'!V246:W550,2,FALSE),"")</f>
        <v/>
      </c>
      <c r="X305" s="75"/>
      <c r="Y305" s="93"/>
      <c r="AC305" t="s">
        <v>3</v>
      </c>
      <c r="AD305" s="75"/>
      <c r="AE305" s="668"/>
      <c r="AF305" s="668"/>
      <c r="AG305" s="668"/>
      <c r="AH305" s="668"/>
      <c r="AI305" s="668"/>
    </row>
    <row r="306" spans="4:35">
      <c r="D306" t="s">
        <v>76</v>
      </c>
      <c r="E306" t="s">
        <v>67</v>
      </c>
      <c r="F306" s="425" t="s">
        <v>1753</v>
      </c>
      <c r="G306" s="425" t="s">
        <v>182</v>
      </c>
      <c r="H306" s="425" t="s">
        <v>81</v>
      </c>
      <c r="I306" s="425" t="s">
        <v>2475</v>
      </c>
      <c r="J306" t="s">
        <v>6</v>
      </c>
      <c r="K306" t="s">
        <v>264</v>
      </c>
      <c r="L306" s="96"/>
      <c r="M306" s="96"/>
      <c r="Q306" s="75"/>
      <c r="R306" s="75"/>
      <c r="S306" s="425"/>
      <c r="T306" s="425"/>
      <c r="V306" s="75"/>
      <c r="W306" s="1295" t="str">
        <f>IFERROR(VLOOKUP(V306,'1.3 Lists'!V247:W551,2,FALSE),"")</f>
        <v/>
      </c>
      <c r="X306" s="75"/>
      <c r="AC306" t="s">
        <v>3</v>
      </c>
      <c r="AD306" s="75"/>
      <c r="AE306" s="668"/>
      <c r="AF306" s="668"/>
      <c r="AG306" s="668"/>
      <c r="AH306" s="668"/>
      <c r="AI306" s="668"/>
    </row>
    <row r="307" spans="4:35">
      <c r="D307" t="s">
        <v>76</v>
      </c>
      <c r="E307" t="s">
        <v>67</v>
      </c>
      <c r="F307" s="425" t="s">
        <v>1753</v>
      </c>
      <c r="G307" s="425" t="s">
        <v>182</v>
      </c>
      <c r="H307" s="425" t="s">
        <v>81</v>
      </c>
      <c r="I307" s="425" t="s">
        <v>2475</v>
      </c>
      <c r="J307" t="s">
        <v>6</v>
      </c>
      <c r="K307" t="s">
        <v>264</v>
      </c>
      <c r="L307" s="96"/>
      <c r="M307" s="96"/>
      <c r="Q307" s="75"/>
      <c r="R307" s="75"/>
      <c r="S307" s="425"/>
      <c r="T307" s="425"/>
      <c r="V307" s="75"/>
      <c r="W307" s="1295" t="str">
        <f>IFERROR(VLOOKUP(V307,'1.3 Lists'!V248:W552,2,FALSE),"")</f>
        <v/>
      </c>
      <c r="X307" s="75"/>
      <c r="AC307" t="s">
        <v>3</v>
      </c>
      <c r="AD307" s="75"/>
      <c r="AE307" s="668"/>
      <c r="AF307" s="668"/>
      <c r="AG307" s="668"/>
      <c r="AH307" s="668"/>
      <c r="AI307" s="668"/>
    </row>
    <row r="308" spans="4:35">
      <c r="D308" t="s">
        <v>76</v>
      </c>
      <c r="E308" t="s">
        <v>67</v>
      </c>
      <c r="F308" s="425" t="s">
        <v>1753</v>
      </c>
      <c r="G308" s="425" t="s">
        <v>182</v>
      </c>
      <c r="H308" s="425" t="s">
        <v>81</v>
      </c>
      <c r="I308" s="425" t="s">
        <v>2475</v>
      </c>
      <c r="J308" t="s">
        <v>6</v>
      </c>
      <c r="K308" t="s">
        <v>264</v>
      </c>
      <c r="L308" s="96"/>
      <c r="M308" s="96"/>
      <c r="Q308" s="75"/>
      <c r="R308" s="75"/>
      <c r="S308" s="425"/>
      <c r="T308" s="425"/>
      <c r="V308" s="75"/>
      <c r="W308" s="1295" t="str">
        <f>IFERROR(VLOOKUP(V308,'1.3 Lists'!V249:W553,2,FALSE),"")</f>
        <v/>
      </c>
      <c r="X308" s="75"/>
      <c r="AC308" t="s">
        <v>3</v>
      </c>
      <c r="AD308" s="75"/>
      <c r="AE308" s="668"/>
      <c r="AF308" s="668"/>
      <c r="AG308" s="668"/>
      <c r="AH308" s="668"/>
      <c r="AI308" s="668"/>
    </row>
    <row r="309" spans="4:35">
      <c r="D309" t="s">
        <v>76</v>
      </c>
      <c r="E309" t="s">
        <v>67</v>
      </c>
      <c r="F309" s="425" t="s">
        <v>1753</v>
      </c>
      <c r="G309" s="425" t="s">
        <v>182</v>
      </c>
      <c r="H309" s="425" t="s">
        <v>81</v>
      </c>
      <c r="I309" s="425" t="s">
        <v>2475</v>
      </c>
      <c r="J309" t="s">
        <v>6</v>
      </c>
      <c r="K309" t="s">
        <v>264</v>
      </c>
      <c r="L309" s="96"/>
      <c r="M309" s="96"/>
      <c r="Q309" s="75"/>
      <c r="R309" s="75"/>
      <c r="S309" s="425"/>
      <c r="T309" s="425"/>
      <c r="V309" s="75"/>
      <c r="W309" s="1295" t="str">
        <f>IFERROR(VLOOKUP(V309,'1.3 Lists'!V250:W554,2,FALSE),"")</f>
        <v/>
      </c>
      <c r="X309" s="75"/>
      <c r="AC309" t="s">
        <v>3</v>
      </c>
      <c r="AD309" s="75"/>
      <c r="AE309" s="668"/>
      <c r="AF309" s="668"/>
      <c r="AG309" s="668"/>
      <c r="AH309" s="668"/>
      <c r="AI309" s="668"/>
    </row>
    <row r="310" spans="4:35">
      <c r="D310" t="s">
        <v>76</v>
      </c>
      <c r="E310" t="s">
        <v>67</v>
      </c>
      <c r="F310" s="425" t="s">
        <v>1753</v>
      </c>
      <c r="G310" s="425" t="s">
        <v>182</v>
      </c>
      <c r="H310" s="425" t="s">
        <v>81</v>
      </c>
      <c r="I310" s="425" t="s">
        <v>2475</v>
      </c>
      <c r="J310" t="s">
        <v>6</v>
      </c>
      <c r="K310" t="s">
        <v>264</v>
      </c>
      <c r="L310" s="96"/>
      <c r="M310" s="96"/>
      <c r="Q310" s="75"/>
      <c r="R310" s="75"/>
      <c r="S310" s="425"/>
      <c r="T310" s="425"/>
      <c r="V310" s="75"/>
      <c r="W310" s="1295" t="str">
        <f>IFERROR(VLOOKUP(V310,'1.3 Lists'!V251:W555,2,FALSE),"")</f>
        <v/>
      </c>
      <c r="X310" s="75"/>
      <c r="AC310" t="s">
        <v>3</v>
      </c>
      <c r="AD310" s="75"/>
      <c r="AE310" s="668"/>
      <c r="AF310" s="668"/>
      <c r="AG310" s="668"/>
      <c r="AH310" s="668"/>
      <c r="AI310" s="668"/>
    </row>
    <row r="311" spans="4:35">
      <c r="D311" t="s">
        <v>76</v>
      </c>
      <c r="E311" t="s">
        <v>67</v>
      </c>
      <c r="F311" s="425" t="s">
        <v>1753</v>
      </c>
      <c r="G311" s="425" t="s">
        <v>182</v>
      </c>
      <c r="H311" s="425" t="s">
        <v>81</v>
      </c>
      <c r="I311" s="425" t="s">
        <v>2475</v>
      </c>
      <c r="J311" t="s">
        <v>6</v>
      </c>
      <c r="K311" t="s">
        <v>264</v>
      </c>
      <c r="L311" s="96"/>
      <c r="M311" s="96"/>
      <c r="Q311" s="75"/>
      <c r="R311" s="75"/>
      <c r="S311" s="425"/>
      <c r="T311" s="425"/>
      <c r="V311" s="75"/>
      <c r="W311" s="1295" t="str">
        <f>IFERROR(VLOOKUP(V311,'1.3 Lists'!V252:W556,2,FALSE),"")</f>
        <v/>
      </c>
      <c r="X311" s="75"/>
      <c r="AC311" t="s">
        <v>3</v>
      </c>
      <c r="AD311" s="75"/>
      <c r="AE311" s="668"/>
      <c r="AF311" s="668"/>
      <c r="AG311" s="668"/>
      <c r="AH311" s="668"/>
      <c r="AI311" s="668"/>
    </row>
    <row r="312" spans="4:35" s="425" customFormat="1">
      <c r="D312" s="425" t="s">
        <v>76</v>
      </c>
      <c r="E312" s="425" t="s">
        <v>67</v>
      </c>
      <c r="F312" s="425" t="s">
        <v>1753</v>
      </c>
      <c r="G312" s="425" t="s">
        <v>182</v>
      </c>
      <c r="H312" s="425" t="s">
        <v>81</v>
      </c>
      <c r="I312" s="425" t="s">
        <v>2475</v>
      </c>
      <c r="J312" s="425" t="s">
        <v>6</v>
      </c>
      <c r="K312" s="425" t="s">
        <v>264</v>
      </c>
      <c r="L312" s="96"/>
      <c r="M312" s="96"/>
      <c r="Q312" s="75"/>
      <c r="R312" s="75"/>
      <c r="V312" s="75"/>
      <c r="W312" s="1295" t="str">
        <f>IFERROR(VLOOKUP(V312,'1.3 Lists'!V253:W557,2,FALSE),"")</f>
        <v/>
      </c>
      <c r="X312" s="75"/>
      <c r="AC312" s="425" t="s">
        <v>3</v>
      </c>
      <c r="AD312" s="75"/>
      <c r="AE312" s="668"/>
      <c r="AF312" s="668"/>
      <c r="AG312" s="668"/>
      <c r="AH312" s="668"/>
      <c r="AI312" s="668"/>
    </row>
    <row r="313" spans="4:35" s="425" customFormat="1">
      <c r="D313" s="425" t="s">
        <v>76</v>
      </c>
      <c r="E313" s="425" t="s">
        <v>67</v>
      </c>
      <c r="F313" s="425" t="s">
        <v>1753</v>
      </c>
      <c r="G313" s="425" t="s">
        <v>182</v>
      </c>
      <c r="H313" s="425" t="s">
        <v>81</v>
      </c>
      <c r="I313" s="425" t="s">
        <v>2475</v>
      </c>
      <c r="J313" s="425" t="s">
        <v>6</v>
      </c>
      <c r="K313" s="425" t="s">
        <v>264</v>
      </c>
      <c r="L313" s="96"/>
      <c r="M313" s="96"/>
      <c r="Q313" s="75"/>
      <c r="R313" s="75"/>
      <c r="V313" s="75"/>
      <c r="W313" s="1295" t="str">
        <f>IFERROR(VLOOKUP(V313,'1.3 Lists'!V254:W558,2,FALSE),"")</f>
        <v/>
      </c>
      <c r="X313" s="75"/>
      <c r="AC313" s="425" t="s">
        <v>3</v>
      </c>
      <c r="AD313" s="75"/>
      <c r="AE313" s="668"/>
      <c r="AF313" s="668"/>
      <c r="AG313" s="668"/>
      <c r="AH313" s="668"/>
      <c r="AI313" s="668"/>
    </row>
    <row r="314" spans="4:35" s="425" customFormat="1">
      <c r="D314" s="425" t="s">
        <v>76</v>
      </c>
      <c r="E314" s="425" t="s">
        <v>67</v>
      </c>
      <c r="F314" s="425" t="s">
        <v>1753</v>
      </c>
      <c r="G314" s="425" t="s">
        <v>182</v>
      </c>
      <c r="H314" s="425" t="s">
        <v>81</v>
      </c>
      <c r="I314" s="425" t="s">
        <v>2475</v>
      </c>
      <c r="J314" s="425" t="s">
        <v>6</v>
      </c>
      <c r="K314" s="425" t="s">
        <v>264</v>
      </c>
      <c r="L314" s="96"/>
      <c r="M314" s="96"/>
      <c r="Q314" s="75"/>
      <c r="R314" s="75"/>
      <c r="V314" s="75"/>
      <c r="W314" s="1295" t="str">
        <f>IFERROR(VLOOKUP(V314,'1.3 Lists'!V255:W559,2,FALSE),"")</f>
        <v/>
      </c>
      <c r="X314" s="75"/>
      <c r="AC314" s="425" t="s">
        <v>3</v>
      </c>
      <c r="AD314" s="75"/>
      <c r="AE314" s="668"/>
      <c r="AF314" s="668"/>
      <c r="AG314" s="668"/>
      <c r="AH314" s="668"/>
      <c r="AI314" s="668"/>
    </row>
    <row r="315" spans="4:35" s="425" customFormat="1">
      <c r="D315" s="425" t="s">
        <v>76</v>
      </c>
      <c r="E315" s="425" t="s">
        <v>67</v>
      </c>
      <c r="F315" s="425" t="s">
        <v>1753</v>
      </c>
      <c r="G315" s="425" t="s">
        <v>182</v>
      </c>
      <c r="H315" s="425" t="s">
        <v>81</v>
      </c>
      <c r="I315" s="425" t="s">
        <v>2475</v>
      </c>
      <c r="J315" s="425" t="s">
        <v>6</v>
      </c>
      <c r="K315" s="425" t="s">
        <v>264</v>
      </c>
      <c r="L315" s="96"/>
      <c r="M315" s="96"/>
      <c r="Q315" s="75"/>
      <c r="R315" s="75"/>
      <c r="V315" s="75"/>
      <c r="W315" s="1295" t="str">
        <f>IFERROR(VLOOKUP(V315,'1.3 Lists'!V256:W560,2,FALSE),"")</f>
        <v/>
      </c>
      <c r="X315" s="75"/>
      <c r="AC315" s="425" t="s">
        <v>3</v>
      </c>
      <c r="AD315" s="75"/>
      <c r="AE315" s="668"/>
      <c r="AF315" s="668"/>
      <c r="AG315" s="668"/>
      <c r="AH315" s="668"/>
      <c r="AI315" s="668"/>
    </row>
    <row r="316" spans="4:35" s="425" customFormat="1">
      <c r="D316" s="425" t="s">
        <v>76</v>
      </c>
      <c r="E316" s="425" t="s">
        <v>67</v>
      </c>
      <c r="F316" s="425" t="s">
        <v>1753</v>
      </c>
      <c r="G316" s="425" t="s">
        <v>182</v>
      </c>
      <c r="H316" s="425" t="s">
        <v>81</v>
      </c>
      <c r="I316" s="425" t="s">
        <v>2475</v>
      </c>
      <c r="J316" s="425" t="s">
        <v>6</v>
      </c>
      <c r="K316" s="425" t="s">
        <v>264</v>
      </c>
      <c r="L316" s="96"/>
      <c r="M316" s="96"/>
      <c r="Q316" s="75"/>
      <c r="R316" s="75"/>
      <c r="V316" s="75"/>
      <c r="W316" s="1295" t="str">
        <f>IFERROR(VLOOKUP(V316,'1.3 Lists'!V257:W561,2,FALSE),"")</f>
        <v/>
      </c>
      <c r="X316" s="75"/>
      <c r="AC316" s="425" t="s">
        <v>3</v>
      </c>
      <c r="AD316" s="75"/>
      <c r="AE316" s="668"/>
      <c r="AF316" s="668"/>
      <c r="AG316" s="668"/>
      <c r="AH316" s="668"/>
      <c r="AI316" s="668"/>
    </row>
    <row r="317" spans="4:35" s="425" customFormat="1">
      <c r="D317" s="425" t="s">
        <v>76</v>
      </c>
      <c r="E317" s="425" t="s">
        <v>67</v>
      </c>
      <c r="F317" s="425" t="s">
        <v>1753</v>
      </c>
      <c r="G317" s="425" t="s">
        <v>182</v>
      </c>
      <c r="H317" s="425" t="s">
        <v>81</v>
      </c>
      <c r="I317" s="425" t="s">
        <v>2475</v>
      </c>
      <c r="J317" s="425" t="s">
        <v>6</v>
      </c>
      <c r="K317" s="425" t="s">
        <v>264</v>
      </c>
      <c r="L317" s="96"/>
      <c r="M317" s="96"/>
      <c r="Q317" s="75"/>
      <c r="R317" s="75"/>
      <c r="V317" s="75"/>
      <c r="W317" s="1295" t="str">
        <f>IFERROR(VLOOKUP(V317,'1.3 Lists'!V258:W562,2,FALSE),"")</f>
        <v/>
      </c>
      <c r="X317" s="75"/>
      <c r="AC317" s="425" t="s">
        <v>3</v>
      </c>
      <c r="AD317" s="75"/>
      <c r="AE317" s="668"/>
      <c r="AF317" s="668"/>
      <c r="AG317" s="668"/>
      <c r="AH317" s="668"/>
      <c r="AI317" s="668"/>
    </row>
    <row r="318" spans="4:35" s="425" customFormat="1">
      <c r="D318" s="425" t="s">
        <v>76</v>
      </c>
      <c r="E318" s="425" t="s">
        <v>67</v>
      </c>
      <c r="F318" s="425" t="s">
        <v>1753</v>
      </c>
      <c r="G318" s="425" t="s">
        <v>182</v>
      </c>
      <c r="H318" s="425" t="s">
        <v>81</v>
      </c>
      <c r="I318" s="425" t="s">
        <v>2475</v>
      </c>
      <c r="J318" s="425" t="s">
        <v>6</v>
      </c>
      <c r="K318" s="425" t="s">
        <v>264</v>
      </c>
      <c r="L318" s="96"/>
      <c r="M318" s="96"/>
      <c r="Q318" s="75"/>
      <c r="R318" s="75"/>
      <c r="V318" s="75"/>
      <c r="W318" s="1295" t="str">
        <f>IFERROR(VLOOKUP(V318,'1.3 Lists'!V259:W563,2,FALSE),"")</f>
        <v/>
      </c>
      <c r="X318" s="75"/>
      <c r="AC318" s="425" t="s">
        <v>3</v>
      </c>
      <c r="AD318" s="75"/>
      <c r="AE318" s="668"/>
      <c r="AF318" s="668"/>
      <c r="AG318" s="668"/>
      <c r="AH318" s="668"/>
      <c r="AI318" s="668"/>
    </row>
    <row r="319" spans="4:35" s="425" customFormat="1">
      <c r="D319" s="425" t="s">
        <v>76</v>
      </c>
      <c r="E319" s="425" t="s">
        <v>67</v>
      </c>
      <c r="F319" s="425" t="s">
        <v>1753</v>
      </c>
      <c r="G319" s="425" t="s">
        <v>182</v>
      </c>
      <c r="H319" s="425" t="s">
        <v>81</v>
      </c>
      <c r="I319" s="425" t="s">
        <v>2475</v>
      </c>
      <c r="J319" s="425" t="s">
        <v>6</v>
      </c>
      <c r="K319" s="425" t="s">
        <v>264</v>
      </c>
      <c r="L319" s="96"/>
      <c r="M319" s="96"/>
      <c r="Q319" s="75"/>
      <c r="R319" s="75"/>
      <c r="V319" s="75"/>
      <c r="W319" s="1295" t="str">
        <f>IFERROR(VLOOKUP(V319,'1.3 Lists'!V260:W564,2,FALSE),"")</f>
        <v/>
      </c>
      <c r="X319" s="75"/>
      <c r="AC319" s="425" t="s">
        <v>3</v>
      </c>
      <c r="AD319" s="75"/>
      <c r="AE319" s="668"/>
      <c r="AF319" s="668"/>
      <c r="AG319" s="668"/>
      <c r="AH319" s="668"/>
      <c r="AI319" s="668"/>
    </row>
    <row r="320" spans="4:35" s="425" customFormat="1">
      <c r="D320" s="425" t="s">
        <v>76</v>
      </c>
      <c r="E320" s="425" t="s">
        <v>67</v>
      </c>
      <c r="F320" s="425" t="s">
        <v>1753</v>
      </c>
      <c r="G320" s="425" t="s">
        <v>182</v>
      </c>
      <c r="H320" s="425" t="s">
        <v>81</v>
      </c>
      <c r="I320" s="425" t="s">
        <v>2475</v>
      </c>
      <c r="J320" s="425" t="s">
        <v>6</v>
      </c>
      <c r="K320" s="425" t="s">
        <v>264</v>
      </c>
      <c r="L320" s="96"/>
      <c r="M320" s="96"/>
      <c r="Q320" s="75"/>
      <c r="R320" s="75"/>
      <c r="V320" s="75"/>
      <c r="W320" s="1295" t="str">
        <f>IFERROR(VLOOKUP(V320,'1.3 Lists'!V261:W565,2,FALSE),"")</f>
        <v/>
      </c>
      <c r="X320" s="75"/>
      <c r="AC320" s="425" t="s">
        <v>3</v>
      </c>
      <c r="AD320" s="75"/>
      <c r="AE320" s="668"/>
      <c r="AF320" s="668"/>
      <c r="AG320" s="668"/>
      <c r="AH320" s="668"/>
      <c r="AI320" s="668"/>
    </row>
    <row r="321" spans="4:35" s="425" customFormat="1">
      <c r="D321" s="425" t="s">
        <v>76</v>
      </c>
      <c r="E321" s="425" t="s">
        <v>67</v>
      </c>
      <c r="F321" s="425" t="s">
        <v>1753</v>
      </c>
      <c r="G321" s="425" t="s">
        <v>182</v>
      </c>
      <c r="H321" s="425" t="s">
        <v>81</v>
      </c>
      <c r="I321" s="425" t="s">
        <v>2475</v>
      </c>
      <c r="J321" s="425" t="s">
        <v>6</v>
      </c>
      <c r="K321" s="425" t="s">
        <v>264</v>
      </c>
      <c r="L321" s="96"/>
      <c r="M321" s="96"/>
      <c r="Q321" s="75"/>
      <c r="R321" s="75"/>
      <c r="V321" s="75"/>
      <c r="W321" s="1295" t="str">
        <f>IFERROR(VLOOKUP(V321,'1.3 Lists'!V262:W566,2,FALSE),"")</f>
        <v/>
      </c>
      <c r="X321" s="75"/>
      <c r="AC321" s="425" t="s">
        <v>3</v>
      </c>
      <c r="AD321" s="75"/>
      <c r="AE321" s="668"/>
      <c r="AF321" s="668"/>
      <c r="AG321" s="668"/>
      <c r="AH321" s="668"/>
      <c r="AI321" s="668"/>
    </row>
    <row r="322" spans="4:35" s="425" customFormat="1">
      <c r="D322" s="425" t="s">
        <v>76</v>
      </c>
      <c r="E322" s="425" t="s">
        <v>67</v>
      </c>
      <c r="F322" s="425" t="s">
        <v>1753</v>
      </c>
      <c r="G322" s="425" t="s">
        <v>182</v>
      </c>
      <c r="H322" s="425" t="s">
        <v>81</v>
      </c>
      <c r="I322" s="425" t="s">
        <v>2475</v>
      </c>
      <c r="J322" s="425" t="s">
        <v>6</v>
      </c>
      <c r="K322" s="425" t="s">
        <v>264</v>
      </c>
      <c r="L322" s="96"/>
      <c r="M322" s="96"/>
      <c r="Q322" s="75"/>
      <c r="R322" s="75"/>
      <c r="V322" s="75"/>
      <c r="W322" s="1295" t="str">
        <f>IFERROR(VLOOKUP(V322,'1.3 Lists'!V263:W567,2,FALSE),"")</f>
        <v/>
      </c>
      <c r="X322" s="75"/>
      <c r="AC322" s="425" t="s">
        <v>3</v>
      </c>
      <c r="AD322" s="75"/>
      <c r="AE322" s="668"/>
      <c r="AF322" s="668"/>
      <c r="AG322" s="668"/>
      <c r="AH322" s="668"/>
      <c r="AI322" s="668"/>
    </row>
    <row r="323" spans="4:35" s="425" customFormat="1">
      <c r="D323" s="425" t="s">
        <v>76</v>
      </c>
      <c r="E323" s="425" t="s">
        <v>67</v>
      </c>
      <c r="F323" s="425" t="s">
        <v>1753</v>
      </c>
      <c r="G323" s="425" t="s">
        <v>182</v>
      </c>
      <c r="H323" s="425" t="s">
        <v>81</v>
      </c>
      <c r="I323" s="425" t="s">
        <v>2475</v>
      </c>
      <c r="J323" s="425" t="s">
        <v>6</v>
      </c>
      <c r="K323" s="425" t="s">
        <v>264</v>
      </c>
      <c r="L323" s="96"/>
      <c r="M323" s="96"/>
      <c r="Q323" s="75"/>
      <c r="R323" s="75"/>
      <c r="V323" s="75"/>
      <c r="W323" s="1295" t="str">
        <f>IFERROR(VLOOKUP(V323,'1.3 Lists'!V264:W568,2,FALSE),"")</f>
        <v/>
      </c>
      <c r="X323" s="75"/>
      <c r="AC323" s="425" t="s">
        <v>3</v>
      </c>
      <c r="AD323" s="75"/>
      <c r="AE323" s="668"/>
      <c r="AF323" s="668"/>
      <c r="AG323" s="668"/>
      <c r="AH323" s="668"/>
      <c r="AI323" s="668"/>
    </row>
    <row r="324" spans="4:35" s="425" customFormat="1">
      <c r="D324" s="425" t="s">
        <v>76</v>
      </c>
      <c r="E324" s="425" t="s">
        <v>67</v>
      </c>
      <c r="F324" s="425" t="s">
        <v>1753</v>
      </c>
      <c r="G324" s="425" t="s">
        <v>182</v>
      </c>
      <c r="H324" s="425" t="s">
        <v>81</v>
      </c>
      <c r="I324" s="425" t="s">
        <v>2475</v>
      </c>
      <c r="J324" s="425" t="s">
        <v>6</v>
      </c>
      <c r="K324" s="425" t="s">
        <v>264</v>
      </c>
      <c r="L324" s="96"/>
      <c r="M324" s="96"/>
      <c r="Q324" s="75"/>
      <c r="R324" s="75"/>
      <c r="V324" s="75"/>
      <c r="W324" s="1295" t="str">
        <f>IFERROR(VLOOKUP(V324,'1.3 Lists'!V265:W569,2,FALSE),"")</f>
        <v/>
      </c>
      <c r="X324" s="75"/>
      <c r="AC324" s="425" t="s">
        <v>3</v>
      </c>
      <c r="AD324" s="75"/>
      <c r="AE324" s="668"/>
      <c r="AF324" s="668"/>
      <c r="AG324" s="668"/>
      <c r="AH324" s="668"/>
      <c r="AI324" s="668"/>
    </row>
    <row r="325" spans="4:35" s="425" customFormat="1">
      <c r="D325" s="425" t="s">
        <v>76</v>
      </c>
      <c r="E325" s="425" t="s">
        <v>67</v>
      </c>
      <c r="F325" s="425" t="s">
        <v>1753</v>
      </c>
      <c r="G325" s="425" t="s">
        <v>182</v>
      </c>
      <c r="H325" s="425" t="s">
        <v>81</v>
      </c>
      <c r="I325" s="425" t="s">
        <v>2475</v>
      </c>
      <c r="J325" s="425" t="s">
        <v>6</v>
      </c>
      <c r="K325" s="425" t="s">
        <v>264</v>
      </c>
      <c r="L325" s="96"/>
      <c r="M325" s="96"/>
      <c r="Q325" s="75"/>
      <c r="R325" s="75"/>
      <c r="V325" s="75"/>
      <c r="W325" s="1295" t="str">
        <f>IFERROR(VLOOKUP(V325,'1.3 Lists'!V266:W570,2,FALSE),"")</f>
        <v/>
      </c>
      <c r="X325" s="75"/>
      <c r="AC325" s="425" t="s">
        <v>3</v>
      </c>
      <c r="AD325" s="75"/>
      <c r="AE325" s="668"/>
      <c r="AF325" s="668"/>
      <c r="AG325" s="668"/>
      <c r="AH325" s="668"/>
      <c r="AI325" s="668"/>
    </row>
    <row r="326" spans="4:35" s="425" customFormat="1">
      <c r="D326" s="425" t="s">
        <v>76</v>
      </c>
      <c r="E326" s="425" t="s">
        <v>67</v>
      </c>
      <c r="F326" s="425" t="s">
        <v>1753</v>
      </c>
      <c r="G326" s="425" t="s">
        <v>182</v>
      </c>
      <c r="H326" s="425" t="s">
        <v>81</v>
      </c>
      <c r="I326" s="425" t="s">
        <v>2475</v>
      </c>
      <c r="J326" s="425" t="s">
        <v>6</v>
      </c>
      <c r="K326" s="425" t="s">
        <v>264</v>
      </c>
      <c r="L326" s="96"/>
      <c r="M326" s="96"/>
      <c r="Q326" s="75"/>
      <c r="R326" s="75"/>
      <c r="V326" s="75"/>
      <c r="W326" s="1295" t="str">
        <f>IFERROR(VLOOKUP(V326,'1.3 Lists'!V267:W571,2,FALSE),"")</f>
        <v/>
      </c>
      <c r="X326" s="75"/>
      <c r="AC326" s="425" t="s">
        <v>3</v>
      </c>
      <c r="AD326" s="75"/>
      <c r="AE326" s="668"/>
      <c r="AF326" s="668"/>
      <c r="AG326" s="668"/>
      <c r="AH326" s="668"/>
      <c r="AI326" s="668"/>
    </row>
    <row r="327" spans="4:35" s="425" customFormat="1">
      <c r="D327" s="425" t="s">
        <v>76</v>
      </c>
      <c r="E327" s="425" t="s">
        <v>67</v>
      </c>
      <c r="F327" s="425" t="s">
        <v>1753</v>
      </c>
      <c r="G327" s="425" t="s">
        <v>182</v>
      </c>
      <c r="H327" s="425" t="s">
        <v>81</v>
      </c>
      <c r="I327" s="425" t="s">
        <v>2475</v>
      </c>
      <c r="J327" s="425" t="s">
        <v>6</v>
      </c>
      <c r="K327" s="425" t="s">
        <v>264</v>
      </c>
      <c r="L327" s="96"/>
      <c r="M327" s="96"/>
      <c r="Q327" s="75"/>
      <c r="R327" s="75"/>
      <c r="V327" s="75"/>
      <c r="W327" s="1295" t="str">
        <f>IFERROR(VLOOKUP(V327,'1.3 Lists'!V268:W572,2,FALSE),"")</f>
        <v/>
      </c>
      <c r="X327" s="75"/>
      <c r="AC327" s="425" t="s">
        <v>3</v>
      </c>
      <c r="AD327" s="75"/>
      <c r="AE327" s="668"/>
      <c r="AF327" s="668"/>
      <c r="AG327" s="668"/>
      <c r="AH327" s="668"/>
      <c r="AI327" s="668"/>
    </row>
    <row r="328" spans="4:35" s="425" customFormat="1">
      <c r="D328" s="425" t="s">
        <v>76</v>
      </c>
      <c r="E328" s="425" t="s">
        <v>67</v>
      </c>
      <c r="F328" s="425" t="s">
        <v>1753</v>
      </c>
      <c r="G328" s="425" t="s">
        <v>182</v>
      </c>
      <c r="H328" s="425" t="s">
        <v>81</v>
      </c>
      <c r="I328" s="425" t="s">
        <v>2475</v>
      </c>
      <c r="J328" s="425" t="s">
        <v>6</v>
      </c>
      <c r="K328" s="425" t="s">
        <v>264</v>
      </c>
      <c r="L328" s="96"/>
      <c r="M328" s="96"/>
      <c r="Q328" s="75"/>
      <c r="R328" s="75"/>
      <c r="V328" s="75"/>
      <c r="W328" s="1295" t="str">
        <f>IFERROR(VLOOKUP(V328,'1.3 Lists'!V269:W573,2,FALSE),"")</f>
        <v/>
      </c>
      <c r="X328" s="75"/>
      <c r="AC328" s="425" t="s">
        <v>3</v>
      </c>
      <c r="AD328" s="75"/>
      <c r="AE328" s="668"/>
      <c r="AF328" s="668"/>
      <c r="AG328" s="668"/>
      <c r="AH328" s="668"/>
      <c r="AI328" s="668"/>
    </row>
    <row r="329" spans="4:35" s="425" customFormat="1">
      <c r="D329" s="425" t="s">
        <v>76</v>
      </c>
      <c r="E329" s="425" t="s">
        <v>67</v>
      </c>
      <c r="F329" s="425" t="s">
        <v>1753</v>
      </c>
      <c r="G329" s="425" t="s">
        <v>182</v>
      </c>
      <c r="H329" s="425" t="s">
        <v>81</v>
      </c>
      <c r="I329" s="425" t="s">
        <v>2475</v>
      </c>
      <c r="J329" s="425" t="s">
        <v>6</v>
      </c>
      <c r="K329" s="425" t="s">
        <v>264</v>
      </c>
      <c r="L329" s="96"/>
      <c r="M329" s="96"/>
      <c r="Q329" s="75"/>
      <c r="R329" s="75"/>
      <c r="V329" s="75"/>
      <c r="W329" s="1295" t="str">
        <f>IFERROR(VLOOKUP(V329,'1.3 Lists'!V270:W574,2,FALSE),"")</f>
        <v/>
      </c>
      <c r="X329" s="75"/>
      <c r="AC329" s="425" t="s">
        <v>3</v>
      </c>
      <c r="AD329" s="75"/>
      <c r="AE329" s="668"/>
      <c r="AF329" s="668"/>
      <c r="AG329" s="668"/>
      <c r="AH329" s="668"/>
      <c r="AI329" s="668"/>
    </row>
    <row r="330" spans="4:35" s="425" customFormat="1">
      <c r="D330" s="425" t="s">
        <v>76</v>
      </c>
      <c r="E330" s="425" t="s">
        <v>67</v>
      </c>
      <c r="F330" s="425" t="s">
        <v>1753</v>
      </c>
      <c r="G330" s="425" t="s">
        <v>182</v>
      </c>
      <c r="H330" s="425" t="s">
        <v>81</v>
      </c>
      <c r="I330" s="425" t="s">
        <v>2475</v>
      </c>
      <c r="J330" s="425" t="s">
        <v>6</v>
      </c>
      <c r="K330" s="425" t="s">
        <v>264</v>
      </c>
      <c r="L330" s="96"/>
      <c r="M330" s="96"/>
      <c r="Q330" s="75"/>
      <c r="R330" s="75"/>
      <c r="V330" s="75"/>
      <c r="W330" s="1295" t="str">
        <f>IFERROR(VLOOKUP(V330,'1.3 Lists'!V271:W575,2,FALSE),"")</f>
        <v/>
      </c>
      <c r="X330" s="75"/>
      <c r="AC330" s="425" t="s">
        <v>3</v>
      </c>
      <c r="AD330" s="75"/>
      <c r="AE330" s="668"/>
      <c r="AF330" s="668"/>
      <c r="AG330" s="668"/>
      <c r="AH330" s="668"/>
      <c r="AI330" s="668"/>
    </row>
    <row r="331" spans="4:35" s="425" customFormat="1">
      <c r="D331" s="425" t="s">
        <v>76</v>
      </c>
      <c r="E331" s="425" t="s">
        <v>67</v>
      </c>
      <c r="F331" s="425" t="s">
        <v>1753</v>
      </c>
      <c r="G331" s="425" t="s">
        <v>182</v>
      </c>
      <c r="H331" s="425" t="s">
        <v>81</v>
      </c>
      <c r="I331" s="425" t="s">
        <v>2475</v>
      </c>
      <c r="J331" s="425" t="s">
        <v>6</v>
      </c>
      <c r="K331" s="425" t="s">
        <v>264</v>
      </c>
      <c r="L331" s="96"/>
      <c r="M331" s="96"/>
      <c r="Q331" s="75"/>
      <c r="R331" s="75"/>
      <c r="V331" s="75"/>
      <c r="W331" s="1295" t="str">
        <f>IFERROR(VLOOKUP(V331,'1.3 Lists'!V272:W576,2,FALSE),"")</f>
        <v/>
      </c>
      <c r="X331" s="75"/>
      <c r="AC331" s="425" t="s">
        <v>3</v>
      </c>
      <c r="AD331" s="75"/>
      <c r="AE331" s="668"/>
      <c r="AF331" s="668"/>
      <c r="AG331" s="668"/>
      <c r="AH331" s="668"/>
      <c r="AI331" s="668"/>
    </row>
    <row r="332" spans="4:35" s="425" customFormat="1">
      <c r="D332" s="425" t="s">
        <v>76</v>
      </c>
      <c r="E332" s="425" t="s">
        <v>67</v>
      </c>
      <c r="F332" s="425" t="s">
        <v>1753</v>
      </c>
      <c r="G332" s="425" t="s">
        <v>182</v>
      </c>
      <c r="H332" s="425" t="s">
        <v>81</v>
      </c>
      <c r="I332" s="425" t="s">
        <v>2475</v>
      </c>
      <c r="J332" s="425" t="s">
        <v>6</v>
      </c>
      <c r="K332" s="425" t="s">
        <v>264</v>
      </c>
      <c r="L332" s="96"/>
      <c r="M332" s="96"/>
      <c r="Q332" s="75"/>
      <c r="R332" s="75"/>
      <c r="V332" s="75"/>
      <c r="W332" s="1295" t="str">
        <f>IFERROR(VLOOKUP(V332,'1.3 Lists'!V273:W577,2,FALSE),"")</f>
        <v/>
      </c>
      <c r="X332" s="75"/>
      <c r="AC332" s="425" t="s">
        <v>3</v>
      </c>
      <c r="AD332" s="75"/>
      <c r="AE332" s="668"/>
      <c r="AF332" s="668"/>
      <c r="AG332" s="668"/>
      <c r="AH332" s="668"/>
      <c r="AI332" s="668"/>
    </row>
    <row r="333" spans="4:35" s="425" customFormat="1">
      <c r="D333" s="425" t="s">
        <v>76</v>
      </c>
      <c r="E333" s="425" t="s">
        <v>67</v>
      </c>
      <c r="F333" s="425" t="s">
        <v>1753</v>
      </c>
      <c r="G333" s="425" t="s">
        <v>182</v>
      </c>
      <c r="H333" s="425" t="s">
        <v>81</v>
      </c>
      <c r="I333" s="425" t="s">
        <v>2475</v>
      </c>
      <c r="J333" s="425" t="s">
        <v>6</v>
      </c>
      <c r="K333" s="425" t="s">
        <v>264</v>
      </c>
      <c r="L333" s="96"/>
      <c r="M333" s="96"/>
      <c r="Q333" s="75"/>
      <c r="R333" s="75"/>
      <c r="V333" s="75"/>
      <c r="W333" s="1295" t="str">
        <f>IFERROR(VLOOKUP(V333,'1.3 Lists'!V274:W578,2,FALSE),"")</f>
        <v/>
      </c>
      <c r="X333" s="75"/>
      <c r="AC333" s="425" t="s">
        <v>3</v>
      </c>
      <c r="AD333" s="75"/>
      <c r="AE333" s="668"/>
      <c r="AF333" s="668"/>
      <c r="AG333" s="668"/>
      <c r="AH333" s="668"/>
      <c r="AI333" s="668"/>
    </row>
    <row r="334" spans="4:35" s="425" customFormat="1">
      <c r="D334" s="425" t="s">
        <v>76</v>
      </c>
      <c r="E334" s="425" t="s">
        <v>67</v>
      </c>
      <c r="F334" s="425" t="s">
        <v>1753</v>
      </c>
      <c r="G334" s="425" t="s">
        <v>182</v>
      </c>
      <c r="H334" s="425" t="s">
        <v>81</v>
      </c>
      <c r="I334" s="425" t="s">
        <v>2475</v>
      </c>
      <c r="J334" s="425" t="s">
        <v>6</v>
      </c>
      <c r="K334" s="425" t="s">
        <v>264</v>
      </c>
      <c r="L334" s="96"/>
      <c r="M334" s="96"/>
      <c r="Q334" s="75"/>
      <c r="R334" s="75"/>
      <c r="V334" s="75"/>
      <c r="W334" s="1295" t="str">
        <f>IFERROR(VLOOKUP(V334,'1.3 Lists'!V275:W579,2,FALSE),"")</f>
        <v/>
      </c>
      <c r="X334" s="75"/>
      <c r="AC334" s="425" t="s">
        <v>3</v>
      </c>
      <c r="AD334" s="75"/>
      <c r="AE334" s="668"/>
      <c r="AF334" s="668"/>
      <c r="AG334" s="668"/>
      <c r="AH334" s="668"/>
      <c r="AI334" s="668"/>
    </row>
    <row r="335" spans="4:35" s="425" customFormat="1">
      <c r="D335" s="425" t="s">
        <v>76</v>
      </c>
      <c r="E335" s="425" t="s">
        <v>67</v>
      </c>
      <c r="F335" s="425" t="s">
        <v>1753</v>
      </c>
      <c r="G335" s="425" t="s">
        <v>182</v>
      </c>
      <c r="H335" s="425" t="s">
        <v>81</v>
      </c>
      <c r="I335" s="425" t="s">
        <v>2475</v>
      </c>
      <c r="J335" s="425" t="s">
        <v>6</v>
      </c>
      <c r="K335" s="425" t="s">
        <v>264</v>
      </c>
      <c r="L335" s="96"/>
      <c r="M335" s="96"/>
      <c r="Q335" s="75"/>
      <c r="R335" s="75"/>
      <c r="V335" s="75"/>
      <c r="W335" s="1295" t="str">
        <f>IFERROR(VLOOKUP(V335,'1.3 Lists'!V276:W580,2,FALSE),"")</f>
        <v/>
      </c>
      <c r="X335" s="75"/>
      <c r="AC335" s="425" t="s">
        <v>3</v>
      </c>
      <c r="AD335" s="75"/>
      <c r="AE335" s="668"/>
      <c r="AF335" s="668"/>
      <c r="AG335" s="668"/>
      <c r="AH335" s="668"/>
      <c r="AI335" s="668"/>
    </row>
    <row r="336" spans="4:35" s="425" customFormat="1">
      <c r="D336" s="425" t="s">
        <v>76</v>
      </c>
      <c r="E336" s="425" t="s">
        <v>67</v>
      </c>
      <c r="F336" s="425" t="s">
        <v>1753</v>
      </c>
      <c r="G336" s="425" t="s">
        <v>182</v>
      </c>
      <c r="H336" s="425" t="s">
        <v>81</v>
      </c>
      <c r="I336" s="425" t="s">
        <v>2475</v>
      </c>
      <c r="J336" s="425" t="s">
        <v>6</v>
      </c>
      <c r="K336" s="425" t="s">
        <v>264</v>
      </c>
      <c r="L336" s="96"/>
      <c r="M336" s="96"/>
      <c r="Q336" s="75"/>
      <c r="R336" s="75"/>
      <c r="V336" s="75"/>
      <c r="W336" s="1295" t="str">
        <f>IFERROR(VLOOKUP(V336,'1.3 Lists'!V277:W581,2,FALSE),"")</f>
        <v/>
      </c>
      <c r="X336" s="75"/>
      <c r="AC336" s="425" t="s">
        <v>3</v>
      </c>
      <c r="AD336" s="75"/>
      <c r="AE336" s="668"/>
      <c r="AF336" s="668"/>
      <c r="AG336" s="668"/>
      <c r="AH336" s="668"/>
      <c r="AI336" s="668"/>
    </row>
    <row r="337" spans="4:35" s="425" customFormat="1">
      <c r="D337" s="425" t="s">
        <v>76</v>
      </c>
      <c r="E337" s="425" t="s">
        <v>67</v>
      </c>
      <c r="F337" s="425" t="s">
        <v>1753</v>
      </c>
      <c r="G337" s="425" t="s">
        <v>182</v>
      </c>
      <c r="H337" s="425" t="s">
        <v>81</v>
      </c>
      <c r="I337" s="425" t="s">
        <v>2475</v>
      </c>
      <c r="J337" s="425" t="s">
        <v>6</v>
      </c>
      <c r="K337" s="425" t="s">
        <v>264</v>
      </c>
      <c r="L337" s="95"/>
      <c r="M337" s="95"/>
      <c r="Q337" s="75"/>
      <c r="R337" s="75"/>
      <c r="V337" s="75"/>
      <c r="W337" s="1295" t="str">
        <f>IFERROR(VLOOKUP(V337,'1.3 Lists'!V278:W582,2,FALSE),"")</f>
        <v/>
      </c>
      <c r="X337" s="75"/>
      <c r="AC337" s="425" t="s">
        <v>3</v>
      </c>
      <c r="AD337" s="75"/>
      <c r="AE337" s="668"/>
      <c r="AF337" s="668"/>
      <c r="AG337" s="668"/>
      <c r="AH337" s="668"/>
      <c r="AI337" s="668"/>
    </row>
    <row r="338" spans="4:35" s="425" customFormat="1">
      <c r="D338" s="425" t="s">
        <v>76</v>
      </c>
      <c r="E338" s="425" t="s">
        <v>67</v>
      </c>
      <c r="F338" s="425" t="s">
        <v>1753</v>
      </c>
      <c r="G338" s="425" t="s">
        <v>182</v>
      </c>
      <c r="H338" s="425" t="s">
        <v>81</v>
      </c>
      <c r="I338" s="425" t="s">
        <v>2475</v>
      </c>
      <c r="J338" s="425" t="s">
        <v>6</v>
      </c>
      <c r="K338" s="425" t="s">
        <v>264</v>
      </c>
      <c r="L338" s="95"/>
      <c r="M338" s="95"/>
      <c r="Q338" s="75"/>
      <c r="R338" s="75"/>
      <c r="V338" s="75"/>
      <c r="W338" s="1295" t="str">
        <f>IFERROR(VLOOKUP(V338,'1.3 Lists'!V279:W583,2,FALSE),"")</f>
        <v/>
      </c>
      <c r="X338" s="75"/>
      <c r="AC338" s="425" t="s">
        <v>3</v>
      </c>
      <c r="AD338" s="75"/>
      <c r="AE338" s="668"/>
      <c r="AF338" s="668"/>
      <c r="AG338" s="668"/>
      <c r="AH338" s="668"/>
      <c r="AI338" s="668"/>
    </row>
    <row r="339" spans="4:35" s="425" customFormat="1">
      <c r="D339" s="425" t="s">
        <v>76</v>
      </c>
      <c r="E339" s="425" t="s">
        <v>67</v>
      </c>
      <c r="F339" s="425" t="s">
        <v>1753</v>
      </c>
      <c r="G339" s="425" t="s">
        <v>182</v>
      </c>
      <c r="H339" s="425" t="s">
        <v>81</v>
      </c>
      <c r="I339" s="425" t="s">
        <v>2475</v>
      </c>
      <c r="J339" s="425" t="s">
        <v>6</v>
      </c>
      <c r="K339" s="425" t="s">
        <v>264</v>
      </c>
      <c r="L339" s="95"/>
      <c r="M339" s="95"/>
      <c r="Q339" s="75"/>
      <c r="R339" s="75"/>
      <c r="V339" s="75"/>
      <c r="W339" s="1295" t="str">
        <f>IFERROR(VLOOKUP(V339,'1.3 Lists'!V280:W584,2,FALSE),"")</f>
        <v/>
      </c>
      <c r="X339" s="75"/>
      <c r="AC339" s="425" t="s">
        <v>3</v>
      </c>
      <c r="AD339" s="75"/>
      <c r="AE339" s="668"/>
      <c r="AF339" s="668"/>
      <c r="AG339" s="668"/>
      <c r="AH339" s="668"/>
      <c r="AI339" s="668"/>
    </row>
    <row r="340" spans="4:35" s="425" customFormat="1">
      <c r="D340" s="425" t="s">
        <v>76</v>
      </c>
      <c r="E340" s="425" t="s">
        <v>67</v>
      </c>
      <c r="F340" s="425" t="s">
        <v>1753</v>
      </c>
      <c r="G340" s="425" t="s">
        <v>182</v>
      </c>
      <c r="H340" s="425" t="s">
        <v>81</v>
      </c>
      <c r="I340" s="425" t="s">
        <v>2475</v>
      </c>
      <c r="J340" s="425" t="s">
        <v>6</v>
      </c>
      <c r="K340" s="425" t="s">
        <v>264</v>
      </c>
      <c r="L340" s="95"/>
      <c r="M340" s="95"/>
      <c r="Q340" s="75"/>
      <c r="R340" s="75"/>
      <c r="V340" s="75"/>
      <c r="W340" s="1295" t="str">
        <f>IFERROR(VLOOKUP(V340,'1.3 Lists'!V281:W585,2,FALSE),"")</f>
        <v/>
      </c>
      <c r="X340" s="75"/>
      <c r="AC340" s="425" t="s">
        <v>3</v>
      </c>
      <c r="AD340" s="75"/>
      <c r="AE340" s="668"/>
      <c r="AF340" s="668"/>
      <c r="AG340" s="668"/>
      <c r="AH340" s="668"/>
      <c r="AI340" s="668"/>
    </row>
    <row r="341" spans="4:35" s="425" customFormat="1">
      <c r="D341" s="425" t="s">
        <v>76</v>
      </c>
      <c r="E341" s="425" t="s">
        <v>67</v>
      </c>
      <c r="F341" s="425" t="s">
        <v>1753</v>
      </c>
      <c r="G341" s="425" t="s">
        <v>182</v>
      </c>
      <c r="H341" s="425" t="s">
        <v>81</v>
      </c>
      <c r="I341" s="425" t="s">
        <v>2475</v>
      </c>
      <c r="J341" s="425" t="s">
        <v>6</v>
      </c>
      <c r="K341" s="425" t="s">
        <v>264</v>
      </c>
      <c r="L341" s="95"/>
      <c r="M341" s="95"/>
      <c r="Q341" s="75"/>
      <c r="R341" s="75"/>
      <c r="V341" s="75"/>
      <c r="W341" s="1295" t="str">
        <f>IFERROR(VLOOKUP(V341,'1.3 Lists'!V282:W586,2,FALSE),"")</f>
        <v/>
      </c>
      <c r="X341" s="75"/>
      <c r="AC341" s="425" t="s">
        <v>3</v>
      </c>
      <c r="AD341" s="75"/>
      <c r="AE341" s="668"/>
      <c r="AF341" s="668"/>
      <c r="AG341" s="668"/>
      <c r="AH341" s="668"/>
      <c r="AI341" s="668"/>
    </row>
    <row r="342" spans="4:35" s="425" customFormat="1">
      <c r="D342" s="425" t="s">
        <v>76</v>
      </c>
      <c r="E342" s="425" t="s">
        <v>67</v>
      </c>
      <c r="F342" s="425" t="s">
        <v>1753</v>
      </c>
      <c r="G342" s="425" t="s">
        <v>182</v>
      </c>
      <c r="H342" s="425" t="s">
        <v>81</v>
      </c>
      <c r="I342" s="425" t="s">
        <v>2475</v>
      </c>
      <c r="J342" s="425" t="s">
        <v>6</v>
      </c>
      <c r="K342" s="425" t="s">
        <v>264</v>
      </c>
      <c r="L342" s="95"/>
      <c r="M342" s="95"/>
      <c r="Q342" s="75"/>
      <c r="R342" s="75"/>
      <c r="V342" s="75"/>
      <c r="W342" s="1295" t="str">
        <f>IFERROR(VLOOKUP(V342,'1.3 Lists'!V283:W587,2,FALSE),"")</f>
        <v/>
      </c>
      <c r="X342" s="75"/>
      <c r="AC342" s="425" t="s">
        <v>3</v>
      </c>
      <c r="AD342" s="75"/>
      <c r="AE342" s="668"/>
      <c r="AF342" s="668"/>
      <c r="AG342" s="668"/>
      <c r="AH342" s="668"/>
      <c r="AI342" s="668"/>
    </row>
    <row r="343" spans="4:35" s="425" customFormat="1">
      <c r="D343" s="425" t="s">
        <v>76</v>
      </c>
      <c r="E343" s="425" t="s">
        <v>67</v>
      </c>
      <c r="F343" s="425" t="s">
        <v>1753</v>
      </c>
      <c r="G343" s="425" t="s">
        <v>182</v>
      </c>
      <c r="H343" s="425" t="s">
        <v>81</v>
      </c>
      <c r="I343" s="425" t="s">
        <v>2475</v>
      </c>
      <c r="J343" s="425" t="s">
        <v>6</v>
      </c>
      <c r="K343" s="425" t="s">
        <v>264</v>
      </c>
      <c r="L343" s="95"/>
      <c r="M343" s="95"/>
      <c r="Q343" s="75"/>
      <c r="R343" s="75"/>
      <c r="V343" s="75"/>
      <c r="W343" s="1295" t="str">
        <f>IFERROR(VLOOKUP(V343,'1.3 Lists'!V284:W588,2,FALSE),"")</f>
        <v/>
      </c>
      <c r="X343" s="75"/>
      <c r="AC343" s="425" t="s">
        <v>3</v>
      </c>
      <c r="AD343" s="75"/>
      <c r="AE343" s="668"/>
      <c r="AF343" s="668"/>
      <c r="AG343" s="668"/>
      <c r="AH343" s="668"/>
      <c r="AI343" s="668"/>
    </row>
    <row r="344" spans="4:35" s="425" customFormat="1">
      <c r="D344" s="425" t="s">
        <v>76</v>
      </c>
      <c r="E344" s="425" t="s">
        <v>67</v>
      </c>
      <c r="F344" s="425" t="s">
        <v>1753</v>
      </c>
      <c r="G344" s="425" t="s">
        <v>182</v>
      </c>
      <c r="H344" s="425" t="s">
        <v>81</v>
      </c>
      <c r="I344" s="425" t="s">
        <v>2475</v>
      </c>
      <c r="J344" s="425" t="s">
        <v>6</v>
      </c>
      <c r="K344" s="425" t="s">
        <v>264</v>
      </c>
      <c r="L344" s="95"/>
      <c r="M344" s="95"/>
      <c r="Q344" s="75"/>
      <c r="R344" s="75"/>
      <c r="V344" s="75"/>
      <c r="W344" s="1295" t="str">
        <f>IFERROR(VLOOKUP(V344,'1.3 Lists'!V285:W589,2,FALSE),"")</f>
        <v/>
      </c>
      <c r="X344" s="75"/>
      <c r="AC344" s="425" t="s">
        <v>3</v>
      </c>
      <c r="AD344" s="75"/>
      <c r="AE344" s="668"/>
      <c r="AF344" s="668"/>
      <c r="AG344" s="668"/>
      <c r="AH344" s="668"/>
      <c r="AI344" s="668"/>
    </row>
    <row r="345" spans="4:35" s="425" customFormat="1">
      <c r="D345" s="425" t="s">
        <v>76</v>
      </c>
      <c r="E345" s="425" t="s">
        <v>67</v>
      </c>
      <c r="F345" s="425" t="s">
        <v>1753</v>
      </c>
      <c r="G345" s="425" t="s">
        <v>182</v>
      </c>
      <c r="H345" s="425" t="s">
        <v>81</v>
      </c>
      <c r="I345" s="425" t="s">
        <v>2475</v>
      </c>
      <c r="J345" s="425" t="s">
        <v>6</v>
      </c>
      <c r="K345" s="425" t="s">
        <v>264</v>
      </c>
      <c r="L345" s="95"/>
      <c r="M345" s="95"/>
      <c r="Q345" s="75"/>
      <c r="R345" s="75"/>
      <c r="V345" s="75"/>
      <c r="W345" s="1295" t="str">
        <f>IFERROR(VLOOKUP(V345,'1.3 Lists'!V286:W590,2,FALSE),"")</f>
        <v/>
      </c>
      <c r="X345" s="75"/>
      <c r="AC345" s="425" t="s">
        <v>3</v>
      </c>
      <c r="AD345" s="75"/>
      <c r="AE345" s="668"/>
      <c r="AF345" s="668"/>
      <c r="AG345" s="668"/>
      <c r="AH345" s="668"/>
      <c r="AI345" s="668"/>
    </row>
    <row r="346" spans="4:35" s="425" customFormat="1">
      <c r="D346" s="425" t="s">
        <v>76</v>
      </c>
      <c r="E346" s="425" t="s">
        <v>67</v>
      </c>
      <c r="F346" s="425" t="s">
        <v>1753</v>
      </c>
      <c r="G346" s="425" t="s">
        <v>182</v>
      </c>
      <c r="H346" s="425" t="s">
        <v>81</v>
      </c>
      <c r="I346" s="425" t="s">
        <v>2475</v>
      </c>
      <c r="J346" s="425" t="s">
        <v>6</v>
      </c>
      <c r="K346" s="425" t="s">
        <v>264</v>
      </c>
      <c r="L346" s="95"/>
      <c r="M346" s="95"/>
      <c r="Q346" s="75"/>
      <c r="R346" s="75"/>
      <c r="V346" s="75"/>
      <c r="W346" s="1295" t="str">
        <f>IFERROR(VLOOKUP(V346,'1.3 Lists'!V287:W591,2,FALSE),"")</f>
        <v/>
      </c>
      <c r="X346" s="75"/>
      <c r="AC346" s="425" t="s">
        <v>3</v>
      </c>
      <c r="AD346" s="75"/>
      <c r="AE346" s="668"/>
      <c r="AF346" s="668"/>
      <c r="AG346" s="668"/>
      <c r="AH346" s="668"/>
      <c r="AI346" s="668"/>
    </row>
    <row r="347" spans="4:35" s="425" customFormat="1">
      <c r="D347" s="425" t="s">
        <v>76</v>
      </c>
      <c r="E347" s="425" t="s">
        <v>67</v>
      </c>
      <c r="F347" s="425" t="s">
        <v>1753</v>
      </c>
      <c r="G347" s="425" t="s">
        <v>182</v>
      </c>
      <c r="H347" s="425" t="s">
        <v>81</v>
      </c>
      <c r="I347" s="425" t="s">
        <v>2475</v>
      </c>
      <c r="J347" s="425" t="s">
        <v>6</v>
      </c>
      <c r="K347" s="425" t="s">
        <v>264</v>
      </c>
      <c r="L347" s="95"/>
      <c r="M347" s="95"/>
      <c r="Q347" s="75"/>
      <c r="R347" s="75"/>
      <c r="V347" s="75"/>
      <c r="W347" s="1295" t="str">
        <f>IFERROR(VLOOKUP(V347,'1.3 Lists'!V288:W592,2,FALSE),"")</f>
        <v/>
      </c>
      <c r="X347" s="75"/>
      <c r="AC347" s="425" t="s">
        <v>3</v>
      </c>
      <c r="AD347" s="75"/>
      <c r="AE347" s="668"/>
      <c r="AF347" s="668"/>
      <c r="AG347" s="668"/>
      <c r="AH347" s="668"/>
      <c r="AI347" s="668"/>
    </row>
    <row r="348" spans="4:35" s="425" customFormat="1">
      <c r="D348" s="425" t="s">
        <v>76</v>
      </c>
      <c r="E348" s="425" t="s">
        <v>67</v>
      </c>
      <c r="F348" s="425" t="s">
        <v>1753</v>
      </c>
      <c r="G348" s="425" t="s">
        <v>182</v>
      </c>
      <c r="H348" s="425" t="s">
        <v>81</v>
      </c>
      <c r="I348" s="425" t="s">
        <v>2475</v>
      </c>
      <c r="J348" s="425" t="s">
        <v>6</v>
      </c>
      <c r="K348" s="425" t="s">
        <v>264</v>
      </c>
      <c r="L348" s="95"/>
      <c r="M348" s="95"/>
      <c r="Q348" s="75"/>
      <c r="R348" s="75"/>
      <c r="V348" s="75"/>
      <c r="W348" s="1295" t="str">
        <f>IFERROR(VLOOKUP(V348,'1.3 Lists'!V289:W593,2,FALSE),"")</f>
        <v/>
      </c>
      <c r="X348" s="75"/>
      <c r="AC348" s="425" t="s">
        <v>3</v>
      </c>
      <c r="AD348" s="75"/>
      <c r="AE348" s="668"/>
      <c r="AF348" s="668"/>
      <c r="AG348" s="668"/>
      <c r="AH348" s="668"/>
      <c r="AI348" s="668"/>
    </row>
    <row r="349" spans="4:35" s="425" customFormat="1">
      <c r="D349" s="425" t="s">
        <v>76</v>
      </c>
      <c r="E349" s="425" t="s">
        <v>67</v>
      </c>
      <c r="F349" s="425" t="s">
        <v>1753</v>
      </c>
      <c r="G349" s="425" t="s">
        <v>182</v>
      </c>
      <c r="H349" s="425" t="s">
        <v>81</v>
      </c>
      <c r="I349" s="425" t="s">
        <v>2475</v>
      </c>
      <c r="J349" s="425" t="s">
        <v>6</v>
      </c>
      <c r="K349" s="425" t="s">
        <v>264</v>
      </c>
      <c r="L349" s="95"/>
      <c r="M349" s="95"/>
      <c r="Q349" s="75"/>
      <c r="R349" s="75"/>
      <c r="V349" s="75"/>
      <c r="W349" s="1295" t="str">
        <f>IFERROR(VLOOKUP(V349,'1.3 Lists'!V290:W594,2,FALSE),"")</f>
        <v/>
      </c>
      <c r="X349" s="75"/>
      <c r="AC349" s="425" t="s">
        <v>3</v>
      </c>
      <c r="AD349" s="75"/>
      <c r="AE349" s="668"/>
      <c r="AF349" s="668"/>
      <c r="AG349" s="668"/>
      <c r="AH349" s="668"/>
      <c r="AI349" s="668"/>
    </row>
    <row r="350" spans="4:35" s="425" customFormat="1">
      <c r="D350" s="425" t="s">
        <v>76</v>
      </c>
      <c r="E350" s="425" t="s">
        <v>67</v>
      </c>
      <c r="F350" s="425" t="s">
        <v>1753</v>
      </c>
      <c r="G350" s="425" t="s">
        <v>182</v>
      </c>
      <c r="H350" s="425" t="s">
        <v>81</v>
      </c>
      <c r="I350" s="425" t="s">
        <v>2475</v>
      </c>
      <c r="J350" s="425" t="s">
        <v>6</v>
      </c>
      <c r="K350" s="425" t="s">
        <v>264</v>
      </c>
      <c r="L350" s="95"/>
      <c r="M350" s="95"/>
      <c r="Q350" s="75"/>
      <c r="R350" s="75"/>
      <c r="V350" s="75"/>
      <c r="W350" s="1295" t="str">
        <f>IFERROR(VLOOKUP(V350,'1.3 Lists'!V291:W595,2,FALSE),"")</f>
        <v/>
      </c>
      <c r="X350" s="75"/>
      <c r="AC350" s="425" t="s">
        <v>3</v>
      </c>
      <c r="AD350" s="75"/>
      <c r="AE350" s="668"/>
      <c r="AF350" s="668"/>
      <c r="AG350" s="668"/>
      <c r="AH350" s="668"/>
      <c r="AI350" s="668"/>
    </row>
    <row r="351" spans="4:35" s="425" customFormat="1">
      <c r="D351" s="425" t="s">
        <v>76</v>
      </c>
      <c r="E351" s="425" t="s">
        <v>67</v>
      </c>
      <c r="F351" s="425" t="s">
        <v>1753</v>
      </c>
      <c r="G351" s="425" t="s">
        <v>182</v>
      </c>
      <c r="H351" s="425" t="s">
        <v>81</v>
      </c>
      <c r="I351" s="425" t="s">
        <v>2475</v>
      </c>
      <c r="J351" s="425" t="s">
        <v>6</v>
      </c>
      <c r="K351" s="425" t="s">
        <v>264</v>
      </c>
      <c r="L351" s="95"/>
      <c r="M351" s="95"/>
      <c r="Q351" s="75"/>
      <c r="R351" s="75"/>
      <c r="V351" s="75"/>
      <c r="W351" s="1295" t="str">
        <f>IFERROR(VLOOKUP(V351,'1.3 Lists'!V292:W596,2,FALSE),"")</f>
        <v/>
      </c>
      <c r="X351" s="75"/>
      <c r="AC351" s="425" t="s">
        <v>3</v>
      </c>
      <c r="AD351" s="75"/>
      <c r="AE351" s="668"/>
      <c r="AF351" s="668"/>
      <c r="AG351" s="668"/>
      <c r="AH351" s="668"/>
      <c r="AI351" s="668"/>
    </row>
    <row r="352" spans="4:35" s="425" customFormat="1">
      <c r="D352" s="425" t="s">
        <v>76</v>
      </c>
      <c r="E352" s="425" t="s">
        <v>67</v>
      </c>
      <c r="F352" s="425" t="s">
        <v>1753</v>
      </c>
      <c r="G352" s="425" t="s">
        <v>182</v>
      </c>
      <c r="H352" s="425" t="s">
        <v>81</v>
      </c>
      <c r="I352" s="425" t="s">
        <v>2475</v>
      </c>
      <c r="J352" s="425" t="s">
        <v>6</v>
      </c>
      <c r="K352" s="425" t="s">
        <v>264</v>
      </c>
      <c r="L352" s="95"/>
      <c r="M352" s="95"/>
      <c r="Q352" s="75"/>
      <c r="R352" s="75"/>
      <c r="V352" s="75"/>
      <c r="W352" s="1295" t="str">
        <f>IFERROR(VLOOKUP(V352,'1.3 Lists'!V293:W597,2,FALSE),"")</f>
        <v/>
      </c>
      <c r="X352" s="75"/>
      <c r="AC352" s="425" t="s">
        <v>3</v>
      </c>
      <c r="AD352" s="75"/>
      <c r="AE352" s="668"/>
      <c r="AF352" s="668"/>
      <c r="AG352" s="668"/>
      <c r="AH352" s="668"/>
      <c r="AI352" s="668"/>
    </row>
    <row r="353" spans="4:35" s="425" customFormat="1">
      <c r="D353" s="425" t="s">
        <v>76</v>
      </c>
      <c r="E353" s="425" t="s">
        <v>67</v>
      </c>
      <c r="F353" s="425" t="s">
        <v>1753</v>
      </c>
      <c r="G353" s="425" t="s">
        <v>182</v>
      </c>
      <c r="H353" s="425" t="s">
        <v>81</v>
      </c>
      <c r="I353" s="425" t="s">
        <v>2475</v>
      </c>
      <c r="J353" s="425" t="s">
        <v>6</v>
      </c>
      <c r="K353" s="425" t="s">
        <v>264</v>
      </c>
      <c r="L353" s="95"/>
      <c r="M353" s="95"/>
      <c r="Q353" s="75"/>
      <c r="R353" s="75"/>
      <c r="V353" s="75"/>
      <c r="W353" s="1295" t="str">
        <f>IFERROR(VLOOKUP(V353,'1.3 Lists'!V294:W598,2,FALSE),"")</f>
        <v/>
      </c>
      <c r="X353" s="75"/>
      <c r="AC353" s="425" t="s">
        <v>3</v>
      </c>
      <c r="AD353" s="75"/>
      <c r="AE353" s="668"/>
      <c r="AF353" s="668"/>
      <c r="AG353" s="668"/>
      <c r="AH353" s="668"/>
      <c r="AI353" s="668"/>
    </row>
    <row r="354" spans="4:35" s="425" customFormat="1">
      <c r="D354" s="425" t="s">
        <v>76</v>
      </c>
      <c r="E354" s="425" t="s">
        <v>67</v>
      </c>
      <c r="F354" s="425" t="s">
        <v>1753</v>
      </c>
      <c r="G354" s="425" t="s">
        <v>182</v>
      </c>
      <c r="H354" s="425" t="s">
        <v>81</v>
      </c>
      <c r="I354" s="425" t="s">
        <v>2475</v>
      </c>
      <c r="J354" s="425" t="s">
        <v>6</v>
      </c>
      <c r="K354" s="425" t="s">
        <v>264</v>
      </c>
      <c r="L354" s="95"/>
      <c r="M354" s="95"/>
      <c r="Q354" s="75"/>
      <c r="R354" s="75"/>
      <c r="V354" s="75"/>
      <c r="W354" s="1295" t="str">
        <f>IFERROR(VLOOKUP(V354,'1.3 Lists'!V295:W599,2,FALSE),"")</f>
        <v/>
      </c>
      <c r="X354" s="75"/>
      <c r="AC354" s="425" t="s">
        <v>3</v>
      </c>
      <c r="AD354" s="75"/>
      <c r="AE354" s="668"/>
      <c r="AF354" s="668"/>
      <c r="AG354" s="668"/>
      <c r="AH354" s="668"/>
      <c r="AI354" s="668"/>
    </row>
    <row r="355" spans="4:35" s="425" customFormat="1">
      <c r="D355" s="425" t="s">
        <v>76</v>
      </c>
      <c r="E355" s="425" t="s">
        <v>67</v>
      </c>
      <c r="F355" s="425" t="s">
        <v>1753</v>
      </c>
      <c r="G355" s="425" t="s">
        <v>182</v>
      </c>
      <c r="H355" s="425" t="s">
        <v>81</v>
      </c>
      <c r="I355" s="425" t="s">
        <v>2475</v>
      </c>
      <c r="J355" s="425" t="s">
        <v>6</v>
      </c>
      <c r="K355" s="425" t="s">
        <v>264</v>
      </c>
      <c r="L355" s="95"/>
      <c r="M355" s="95"/>
      <c r="Q355" s="75"/>
      <c r="R355" s="75"/>
      <c r="V355" s="75"/>
      <c r="W355" s="1295" t="str">
        <f>IFERROR(VLOOKUP(V355,'1.3 Lists'!V296:W600,2,FALSE),"")</f>
        <v/>
      </c>
      <c r="X355" s="75"/>
      <c r="AC355" s="425" t="s">
        <v>3</v>
      </c>
      <c r="AD355" s="75"/>
      <c r="AE355" s="668"/>
      <c r="AF355" s="668"/>
      <c r="AG355" s="668"/>
      <c r="AH355" s="668"/>
      <c r="AI355" s="668"/>
    </row>
    <row r="356" spans="4:35" s="425" customFormat="1">
      <c r="D356" s="425" t="s">
        <v>76</v>
      </c>
      <c r="E356" s="425" t="s">
        <v>67</v>
      </c>
      <c r="F356" s="425" t="s">
        <v>1753</v>
      </c>
      <c r="G356" s="425" t="s">
        <v>182</v>
      </c>
      <c r="H356" s="425" t="s">
        <v>81</v>
      </c>
      <c r="I356" s="425" t="s">
        <v>2475</v>
      </c>
      <c r="J356" s="425" t="s">
        <v>6</v>
      </c>
      <c r="K356" s="425" t="s">
        <v>264</v>
      </c>
      <c r="L356" s="95"/>
      <c r="M356" s="95"/>
      <c r="Q356" s="75"/>
      <c r="R356" s="75"/>
      <c r="V356" s="75"/>
      <c r="W356" s="1295" t="str">
        <f>IFERROR(VLOOKUP(V356,'1.3 Lists'!V297:W601,2,FALSE),"")</f>
        <v/>
      </c>
      <c r="X356" s="75"/>
      <c r="AC356" s="425" t="s">
        <v>3</v>
      </c>
      <c r="AD356" s="75"/>
      <c r="AE356" s="668"/>
      <c r="AF356" s="668"/>
      <c r="AG356" s="668"/>
      <c r="AH356" s="668"/>
      <c r="AI356" s="668"/>
    </row>
    <row r="357" spans="4:35" s="425" customFormat="1">
      <c r="D357" s="425" t="s">
        <v>76</v>
      </c>
      <c r="E357" s="425" t="s">
        <v>67</v>
      </c>
      <c r="F357" s="425" t="s">
        <v>1753</v>
      </c>
      <c r="G357" s="425" t="s">
        <v>182</v>
      </c>
      <c r="H357" s="425" t="s">
        <v>81</v>
      </c>
      <c r="I357" s="425" t="s">
        <v>2475</v>
      </c>
      <c r="J357" s="425" t="s">
        <v>6</v>
      </c>
      <c r="K357" s="425" t="s">
        <v>264</v>
      </c>
      <c r="L357" s="95"/>
      <c r="M357" s="95"/>
      <c r="Q357" s="75"/>
      <c r="R357" s="75"/>
      <c r="V357" s="75"/>
      <c r="W357" s="1295" t="str">
        <f>IFERROR(VLOOKUP(V357,'1.3 Lists'!V298:W602,2,FALSE),"")</f>
        <v/>
      </c>
      <c r="X357" s="75"/>
      <c r="AC357" s="425" t="s">
        <v>3</v>
      </c>
      <c r="AD357" s="75"/>
      <c r="AE357" s="668"/>
      <c r="AF357" s="668"/>
      <c r="AG357" s="668"/>
      <c r="AH357" s="668"/>
      <c r="AI357" s="668"/>
    </row>
    <row r="358" spans="4:35" s="425" customFormat="1">
      <c r="D358" s="425" t="s">
        <v>76</v>
      </c>
      <c r="E358" s="425" t="s">
        <v>67</v>
      </c>
      <c r="F358" s="425" t="s">
        <v>1753</v>
      </c>
      <c r="G358" s="425" t="s">
        <v>182</v>
      </c>
      <c r="H358" s="425" t="s">
        <v>81</v>
      </c>
      <c r="I358" s="425" t="s">
        <v>2475</v>
      </c>
      <c r="J358" s="425" t="s">
        <v>6</v>
      </c>
      <c r="K358" s="425" t="s">
        <v>264</v>
      </c>
      <c r="L358" s="95"/>
      <c r="M358" s="95"/>
      <c r="Q358" s="75"/>
      <c r="R358" s="75"/>
      <c r="V358" s="75"/>
      <c r="W358" s="1295" t="str">
        <f>IFERROR(VLOOKUP(V358,'1.3 Lists'!V299:W603,2,FALSE),"")</f>
        <v/>
      </c>
      <c r="X358" s="75"/>
      <c r="AC358" s="425" t="s">
        <v>3</v>
      </c>
      <c r="AD358" s="75"/>
      <c r="AE358" s="668"/>
      <c r="AF358" s="668"/>
      <c r="AG358" s="668"/>
      <c r="AH358" s="668"/>
      <c r="AI358" s="668"/>
    </row>
    <row r="359" spans="4:35" s="425" customFormat="1">
      <c r="D359" s="425" t="s">
        <v>76</v>
      </c>
      <c r="E359" s="425" t="s">
        <v>67</v>
      </c>
      <c r="F359" s="425" t="s">
        <v>1753</v>
      </c>
      <c r="G359" s="425" t="s">
        <v>182</v>
      </c>
      <c r="H359" s="425" t="s">
        <v>81</v>
      </c>
      <c r="I359" s="425" t="s">
        <v>2475</v>
      </c>
      <c r="J359" s="425" t="s">
        <v>6</v>
      </c>
      <c r="K359" s="425" t="s">
        <v>264</v>
      </c>
      <c r="L359" s="95"/>
      <c r="M359" s="95"/>
      <c r="Q359" s="75"/>
      <c r="R359" s="75"/>
      <c r="V359" s="75"/>
      <c r="W359" s="1295" t="str">
        <f>IFERROR(VLOOKUP(V359,'1.3 Lists'!V300:W604,2,FALSE),"")</f>
        <v/>
      </c>
      <c r="X359" s="75"/>
      <c r="AC359" s="425" t="s">
        <v>3</v>
      </c>
      <c r="AD359" s="75"/>
      <c r="AE359" s="668"/>
      <c r="AF359" s="668"/>
      <c r="AG359" s="668"/>
      <c r="AH359" s="668"/>
      <c r="AI359" s="668"/>
    </row>
    <row r="360" spans="4:35" s="425" customFormat="1">
      <c r="D360" s="425" t="s">
        <v>76</v>
      </c>
      <c r="E360" s="425" t="s">
        <v>67</v>
      </c>
      <c r="F360" s="425" t="s">
        <v>1753</v>
      </c>
      <c r="G360" s="425" t="s">
        <v>182</v>
      </c>
      <c r="H360" s="425" t="s">
        <v>81</v>
      </c>
      <c r="I360" s="425" t="s">
        <v>2475</v>
      </c>
      <c r="J360" s="425" t="s">
        <v>6</v>
      </c>
      <c r="K360" s="425" t="s">
        <v>264</v>
      </c>
      <c r="L360" s="95"/>
      <c r="M360" s="95"/>
      <c r="Q360" s="75"/>
      <c r="R360" s="75"/>
      <c r="V360" s="75"/>
      <c r="W360" s="1295" t="str">
        <f>IFERROR(VLOOKUP(V360,'1.3 Lists'!V301:W605,2,FALSE),"")</f>
        <v/>
      </c>
      <c r="X360" s="75"/>
      <c r="AC360" s="425" t="s">
        <v>3</v>
      </c>
      <c r="AD360" s="75"/>
      <c r="AE360" s="668"/>
      <c r="AF360" s="668"/>
      <c r="AG360" s="668"/>
      <c r="AH360" s="668"/>
      <c r="AI360" s="668"/>
    </row>
    <row r="361" spans="4:35" s="425" customFormat="1">
      <c r="D361" s="425" t="s">
        <v>76</v>
      </c>
      <c r="E361" s="425" t="s">
        <v>67</v>
      </c>
      <c r="F361" s="425" t="s">
        <v>1753</v>
      </c>
      <c r="G361" s="425" t="s">
        <v>182</v>
      </c>
      <c r="H361" s="425" t="s">
        <v>81</v>
      </c>
      <c r="I361" s="425" t="s">
        <v>2475</v>
      </c>
      <c r="J361" s="425" t="s">
        <v>6</v>
      </c>
      <c r="K361" s="425" t="s">
        <v>264</v>
      </c>
      <c r="L361" s="95"/>
      <c r="M361" s="95"/>
      <c r="Q361" s="75"/>
      <c r="R361" s="75"/>
      <c r="V361" s="75"/>
      <c r="W361" s="1295" t="str">
        <f>IFERROR(VLOOKUP(V361,'1.3 Lists'!V302:W606,2,FALSE),"")</f>
        <v/>
      </c>
      <c r="X361" s="75"/>
      <c r="AC361" s="425" t="s">
        <v>3</v>
      </c>
      <c r="AD361" s="75"/>
      <c r="AE361" s="668"/>
      <c r="AF361" s="668"/>
      <c r="AG361" s="668"/>
      <c r="AH361" s="668"/>
      <c r="AI361" s="668"/>
    </row>
    <row r="362" spans="4:35" s="425" customFormat="1">
      <c r="D362" s="425" t="s">
        <v>76</v>
      </c>
      <c r="E362" s="425" t="s">
        <v>67</v>
      </c>
      <c r="F362" s="425" t="s">
        <v>1753</v>
      </c>
      <c r="G362" s="425" t="s">
        <v>182</v>
      </c>
      <c r="H362" s="425" t="s">
        <v>81</v>
      </c>
      <c r="I362" s="425" t="s">
        <v>2475</v>
      </c>
      <c r="J362" s="425" t="s">
        <v>6</v>
      </c>
      <c r="K362" s="425" t="s">
        <v>264</v>
      </c>
      <c r="L362" s="95"/>
      <c r="M362" s="95"/>
      <c r="Q362" s="75"/>
      <c r="R362" s="75"/>
      <c r="V362" s="75"/>
      <c r="W362" s="1295" t="str">
        <f>IFERROR(VLOOKUP(V362,'1.3 Lists'!V303:W607,2,FALSE),"")</f>
        <v/>
      </c>
      <c r="X362" s="75"/>
      <c r="AC362" s="425" t="s">
        <v>3</v>
      </c>
      <c r="AD362" s="75"/>
      <c r="AE362" s="668"/>
      <c r="AF362" s="668"/>
      <c r="AG362" s="668"/>
      <c r="AH362" s="668"/>
      <c r="AI362" s="668"/>
    </row>
    <row r="363" spans="4:35" s="425" customFormat="1">
      <c r="D363" s="425" t="s">
        <v>76</v>
      </c>
      <c r="E363" s="425" t="s">
        <v>67</v>
      </c>
      <c r="F363" s="425" t="s">
        <v>1753</v>
      </c>
      <c r="G363" s="425" t="s">
        <v>182</v>
      </c>
      <c r="H363" s="425" t="s">
        <v>81</v>
      </c>
      <c r="I363" s="425" t="s">
        <v>2475</v>
      </c>
      <c r="J363" s="425" t="s">
        <v>6</v>
      </c>
      <c r="K363" s="425" t="s">
        <v>264</v>
      </c>
      <c r="L363" s="95"/>
      <c r="M363" s="95"/>
      <c r="Q363" s="75"/>
      <c r="R363" s="75"/>
      <c r="V363" s="75"/>
      <c r="W363" s="1295" t="str">
        <f>IFERROR(VLOOKUP(V363,'1.3 Lists'!V304:W608,2,FALSE),"")</f>
        <v/>
      </c>
      <c r="X363" s="75"/>
      <c r="AC363" s="425" t="s">
        <v>3</v>
      </c>
      <c r="AD363" s="75"/>
      <c r="AE363" s="668"/>
      <c r="AF363" s="668"/>
      <c r="AG363" s="668"/>
      <c r="AH363" s="668"/>
      <c r="AI363" s="668"/>
    </row>
    <row r="364" spans="4:35" s="425" customFormat="1">
      <c r="D364" s="425" t="s">
        <v>76</v>
      </c>
      <c r="E364" s="425" t="s">
        <v>67</v>
      </c>
      <c r="F364" s="425" t="s">
        <v>1753</v>
      </c>
      <c r="G364" s="425" t="s">
        <v>182</v>
      </c>
      <c r="H364" s="425" t="s">
        <v>81</v>
      </c>
      <c r="I364" s="425" t="s">
        <v>2475</v>
      </c>
      <c r="J364" s="425" t="s">
        <v>6</v>
      </c>
      <c r="K364" s="425" t="s">
        <v>264</v>
      </c>
      <c r="L364" s="95"/>
      <c r="M364" s="95"/>
      <c r="Q364" s="75"/>
      <c r="R364" s="75"/>
      <c r="V364" s="75"/>
      <c r="W364" s="1295" t="str">
        <f>IFERROR(VLOOKUP(V364,'1.3 Lists'!V305:W609,2,FALSE),"")</f>
        <v/>
      </c>
      <c r="X364" s="75"/>
      <c r="AC364" s="425" t="s">
        <v>3</v>
      </c>
      <c r="AD364" s="75"/>
      <c r="AE364" s="668"/>
      <c r="AF364" s="668"/>
      <c r="AG364" s="668"/>
      <c r="AH364" s="668"/>
      <c r="AI364" s="668"/>
    </row>
    <row r="365" spans="4:35" s="425" customFormat="1">
      <c r="D365" s="425" t="s">
        <v>76</v>
      </c>
      <c r="E365" s="425" t="s">
        <v>67</v>
      </c>
      <c r="F365" s="425" t="s">
        <v>1753</v>
      </c>
      <c r="G365" s="425" t="s">
        <v>182</v>
      </c>
      <c r="H365" s="425" t="s">
        <v>81</v>
      </c>
      <c r="I365" s="425" t="s">
        <v>2475</v>
      </c>
      <c r="J365" s="425" t="s">
        <v>6</v>
      </c>
      <c r="K365" s="425" t="s">
        <v>264</v>
      </c>
      <c r="L365" s="95"/>
      <c r="M365" s="95"/>
      <c r="Q365" s="75"/>
      <c r="R365" s="75"/>
      <c r="V365" s="75"/>
      <c r="W365" s="1295" t="str">
        <f>IFERROR(VLOOKUP(V365,'1.3 Lists'!V306:W610,2,FALSE),"")</f>
        <v/>
      </c>
      <c r="X365" s="75"/>
      <c r="AC365" s="425" t="s">
        <v>3</v>
      </c>
      <c r="AD365" s="75"/>
      <c r="AE365" s="668"/>
      <c r="AF365" s="668"/>
      <c r="AG365" s="668"/>
      <c r="AH365" s="668"/>
      <c r="AI365" s="668"/>
    </row>
    <row r="366" spans="4:35" s="425" customFormat="1">
      <c r="D366" s="425" t="s">
        <v>76</v>
      </c>
      <c r="E366" s="425" t="s">
        <v>67</v>
      </c>
      <c r="F366" s="425" t="s">
        <v>1753</v>
      </c>
      <c r="G366" s="425" t="s">
        <v>182</v>
      </c>
      <c r="H366" s="425" t="s">
        <v>81</v>
      </c>
      <c r="I366" s="425" t="s">
        <v>2475</v>
      </c>
      <c r="J366" s="425" t="s">
        <v>6</v>
      </c>
      <c r="K366" s="425" t="s">
        <v>264</v>
      </c>
      <c r="L366" s="95"/>
      <c r="M366" s="95"/>
      <c r="Q366" s="75"/>
      <c r="R366" s="75"/>
      <c r="V366" s="75"/>
      <c r="W366" s="1295" t="str">
        <f>IFERROR(VLOOKUP(V366,'1.3 Lists'!V307:W611,2,FALSE),"")</f>
        <v/>
      </c>
      <c r="X366" s="75"/>
      <c r="AC366" s="425" t="s">
        <v>3</v>
      </c>
      <c r="AD366" s="75"/>
      <c r="AE366" s="668"/>
      <c r="AF366" s="668"/>
      <c r="AG366" s="668"/>
      <c r="AH366" s="668"/>
      <c r="AI366" s="668"/>
    </row>
    <row r="367" spans="4:35" s="425" customFormat="1">
      <c r="D367" s="425" t="s">
        <v>76</v>
      </c>
      <c r="E367" s="425" t="s">
        <v>67</v>
      </c>
      <c r="F367" s="425" t="s">
        <v>1753</v>
      </c>
      <c r="G367" s="425" t="s">
        <v>182</v>
      </c>
      <c r="H367" s="425" t="s">
        <v>81</v>
      </c>
      <c r="I367" s="425" t="s">
        <v>2475</v>
      </c>
      <c r="J367" s="425" t="s">
        <v>6</v>
      </c>
      <c r="K367" s="425" t="s">
        <v>264</v>
      </c>
      <c r="L367" s="95"/>
      <c r="M367" s="95"/>
      <c r="Q367" s="75"/>
      <c r="R367" s="75"/>
      <c r="V367" s="75"/>
      <c r="W367" s="1295" t="str">
        <f>IFERROR(VLOOKUP(V367,'1.3 Lists'!V308:W612,2,FALSE),"")</f>
        <v/>
      </c>
      <c r="X367" s="75"/>
      <c r="AC367" s="425" t="s">
        <v>3</v>
      </c>
      <c r="AD367" s="75"/>
      <c r="AE367" s="668"/>
      <c r="AF367" s="668"/>
      <c r="AG367" s="668"/>
      <c r="AH367" s="668"/>
      <c r="AI367" s="668"/>
    </row>
    <row r="368" spans="4:35" s="425" customFormat="1">
      <c r="D368" s="425" t="s">
        <v>76</v>
      </c>
      <c r="E368" s="425" t="s">
        <v>67</v>
      </c>
      <c r="F368" s="425" t="s">
        <v>1753</v>
      </c>
      <c r="G368" s="425" t="s">
        <v>182</v>
      </c>
      <c r="H368" s="425" t="s">
        <v>81</v>
      </c>
      <c r="I368" s="425" t="s">
        <v>2475</v>
      </c>
      <c r="J368" s="425" t="s">
        <v>6</v>
      </c>
      <c r="K368" s="425" t="s">
        <v>264</v>
      </c>
      <c r="L368" s="95"/>
      <c r="M368" s="95"/>
      <c r="Q368" s="75"/>
      <c r="R368" s="75"/>
      <c r="V368" s="75"/>
      <c r="W368" s="1295" t="str">
        <f>IFERROR(VLOOKUP(V368,'1.3 Lists'!V309:W613,2,FALSE),"")</f>
        <v/>
      </c>
      <c r="X368" s="75"/>
      <c r="AC368" s="425" t="s">
        <v>3</v>
      </c>
      <c r="AD368" s="75"/>
      <c r="AE368" s="668"/>
      <c r="AF368" s="668"/>
      <c r="AG368" s="668"/>
      <c r="AH368" s="668"/>
      <c r="AI368" s="668"/>
    </row>
    <row r="369" spans="4:35" s="425" customFormat="1">
      <c r="D369" s="425" t="s">
        <v>76</v>
      </c>
      <c r="E369" s="425" t="s">
        <v>67</v>
      </c>
      <c r="F369" s="425" t="s">
        <v>1753</v>
      </c>
      <c r="G369" s="425" t="s">
        <v>182</v>
      </c>
      <c r="H369" s="425" t="s">
        <v>81</v>
      </c>
      <c r="I369" s="425" t="s">
        <v>2475</v>
      </c>
      <c r="J369" s="425" t="s">
        <v>6</v>
      </c>
      <c r="K369" s="425" t="s">
        <v>264</v>
      </c>
      <c r="L369" s="95"/>
      <c r="M369" s="95"/>
      <c r="Q369" s="75"/>
      <c r="R369" s="75"/>
      <c r="V369" s="75"/>
      <c r="W369" s="1295" t="str">
        <f>IFERROR(VLOOKUP(V369,'1.3 Lists'!V310:W614,2,FALSE),"")</f>
        <v/>
      </c>
      <c r="X369" s="75"/>
      <c r="AC369" s="425" t="s">
        <v>3</v>
      </c>
      <c r="AD369" s="75"/>
      <c r="AE369" s="668"/>
      <c r="AF369" s="668"/>
      <c r="AG369" s="668"/>
      <c r="AH369" s="668"/>
      <c r="AI369" s="668"/>
    </row>
    <row r="370" spans="4:35" s="425" customFormat="1">
      <c r="D370" s="425" t="s">
        <v>76</v>
      </c>
      <c r="E370" s="425" t="s">
        <v>67</v>
      </c>
      <c r="F370" s="425" t="s">
        <v>1753</v>
      </c>
      <c r="G370" s="425" t="s">
        <v>182</v>
      </c>
      <c r="H370" s="425" t="s">
        <v>81</v>
      </c>
      <c r="I370" s="425" t="s">
        <v>2475</v>
      </c>
      <c r="J370" s="425" t="s">
        <v>6</v>
      </c>
      <c r="K370" s="425" t="s">
        <v>264</v>
      </c>
      <c r="L370" s="95"/>
      <c r="M370" s="95"/>
      <c r="Q370" s="75"/>
      <c r="R370" s="75"/>
      <c r="V370" s="75"/>
      <c r="W370" s="1295" t="str">
        <f>IFERROR(VLOOKUP(V370,'1.3 Lists'!V311:W615,2,FALSE),"")</f>
        <v/>
      </c>
      <c r="X370" s="75"/>
      <c r="AC370" s="425" t="s">
        <v>3</v>
      </c>
      <c r="AD370" s="75"/>
      <c r="AE370" s="668"/>
      <c r="AF370" s="668"/>
      <c r="AG370" s="668"/>
      <c r="AH370" s="668"/>
      <c r="AI370" s="668"/>
    </row>
    <row r="371" spans="4:35" s="425" customFormat="1">
      <c r="D371" s="425" t="s">
        <v>76</v>
      </c>
      <c r="E371" s="425" t="s">
        <v>67</v>
      </c>
      <c r="F371" s="425" t="s">
        <v>1753</v>
      </c>
      <c r="G371" s="425" t="s">
        <v>182</v>
      </c>
      <c r="H371" s="425" t="s">
        <v>81</v>
      </c>
      <c r="I371" s="425" t="s">
        <v>2475</v>
      </c>
      <c r="J371" s="425" t="s">
        <v>6</v>
      </c>
      <c r="K371" s="425" t="s">
        <v>264</v>
      </c>
      <c r="Q371" s="75"/>
      <c r="R371" s="75"/>
      <c r="V371" s="75"/>
      <c r="W371" s="1295" t="str">
        <f>IFERROR(VLOOKUP(V371,'1.3 Lists'!V312:W616,2,FALSE),"")</f>
        <v/>
      </c>
      <c r="X371" s="75"/>
      <c r="AC371" s="425" t="s">
        <v>3</v>
      </c>
      <c r="AD371" s="75"/>
      <c r="AE371" s="668"/>
      <c r="AF371" s="668"/>
      <c r="AG371" s="668"/>
      <c r="AH371" s="668"/>
      <c r="AI371" s="668"/>
    </row>
    <row r="372" spans="4:35" s="425" customFormat="1">
      <c r="D372" s="425" t="s">
        <v>76</v>
      </c>
      <c r="E372" s="425" t="s">
        <v>67</v>
      </c>
      <c r="F372" s="425" t="s">
        <v>1753</v>
      </c>
      <c r="G372" s="425" t="s">
        <v>182</v>
      </c>
      <c r="H372" s="425" t="s">
        <v>81</v>
      </c>
      <c r="I372" s="425" t="s">
        <v>2475</v>
      </c>
      <c r="J372" s="425" t="s">
        <v>6</v>
      </c>
      <c r="K372" s="425" t="s">
        <v>264</v>
      </c>
      <c r="Q372" s="75"/>
      <c r="R372" s="75"/>
      <c r="V372" s="75"/>
      <c r="W372" s="1295" t="str">
        <f>IFERROR(VLOOKUP(V372,'1.3 Lists'!V313:W617,2,FALSE),"")</f>
        <v/>
      </c>
      <c r="X372" s="75"/>
      <c r="AC372" s="425" t="s">
        <v>3</v>
      </c>
      <c r="AD372" s="75"/>
      <c r="AE372" s="668"/>
      <c r="AF372" s="668"/>
      <c r="AG372" s="668"/>
      <c r="AH372" s="668"/>
      <c r="AI372" s="668"/>
    </row>
    <row r="373" spans="4:35" s="425" customFormat="1">
      <c r="D373" s="425" t="s">
        <v>76</v>
      </c>
      <c r="E373" s="425" t="s">
        <v>67</v>
      </c>
      <c r="F373" s="425" t="s">
        <v>1753</v>
      </c>
      <c r="G373" s="425" t="s">
        <v>182</v>
      </c>
      <c r="H373" s="425" t="s">
        <v>81</v>
      </c>
      <c r="I373" s="425" t="s">
        <v>2475</v>
      </c>
      <c r="J373" s="425" t="s">
        <v>6</v>
      </c>
      <c r="K373" s="425" t="s">
        <v>264</v>
      </c>
      <c r="Q373" s="75"/>
      <c r="R373" s="75"/>
      <c r="V373" s="75"/>
      <c r="W373" s="1295" t="str">
        <f>IFERROR(VLOOKUP(V373,'1.3 Lists'!V314:W618,2,FALSE),"")</f>
        <v/>
      </c>
      <c r="X373" s="75"/>
      <c r="AC373" s="425" t="s">
        <v>3</v>
      </c>
      <c r="AD373" s="75"/>
      <c r="AE373" s="668"/>
      <c r="AF373" s="668"/>
      <c r="AG373" s="668"/>
      <c r="AH373" s="668"/>
      <c r="AI373" s="668"/>
    </row>
    <row r="374" spans="4:35" s="425" customFormat="1">
      <c r="D374" s="425" t="s">
        <v>76</v>
      </c>
      <c r="E374" s="425" t="s">
        <v>67</v>
      </c>
      <c r="F374" s="425" t="s">
        <v>1753</v>
      </c>
      <c r="G374" s="425" t="s">
        <v>182</v>
      </c>
      <c r="H374" s="425" t="s">
        <v>81</v>
      </c>
      <c r="I374" s="425" t="s">
        <v>2475</v>
      </c>
      <c r="J374" s="425" t="s">
        <v>6</v>
      </c>
      <c r="K374" s="425" t="s">
        <v>264</v>
      </c>
      <c r="Q374" s="75"/>
      <c r="R374" s="75"/>
      <c r="V374" s="75"/>
      <c r="W374" s="1295" t="str">
        <f>IFERROR(VLOOKUP(V374,'1.3 Lists'!V315:W619,2,FALSE),"")</f>
        <v/>
      </c>
      <c r="X374" s="75"/>
      <c r="AC374" s="425" t="s">
        <v>3</v>
      </c>
      <c r="AD374" s="75"/>
      <c r="AE374" s="668"/>
      <c r="AF374" s="668"/>
      <c r="AG374" s="668"/>
      <c r="AH374" s="668"/>
      <c r="AI374" s="668"/>
    </row>
    <row r="375" spans="4:35" s="425" customFormat="1">
      <c r="D375" s="425" t="s">
        <v>76</v>
      </c>
      <c r="E375" s="425" t="s">
        <v>67</v>
      </c>
      <c r="F375" s="425" t="s">
        <v>1753</v>
      </c>
      <c r="G375" s="425" t="s">
        <v>182</v>
      </c>
      <c r="H375" s="425" t="s">
        <v>81</v>
      </c>
      <c r="I375" s="425" t="s">
        <v>2475</v>
      </c>
      <c r="J375" s="425" t="s">
        <v>6</v>
      </c>
      <c r="K375" s="425" t="s">
        <v>264</v>
      </c>
      <c r="Q375" s="75"/>
      <c r="R375" s="75"/>
      <c r="V375" s="75"/>
      <c r="W375" s="1295" t="str">
        <f>IFERROR(VLOOKUP(V375,'1.3 Lists'!V316:W620,2,FALSE),"")</f>
        <v/>
      </c>
      <c r="X375" s="75"/>
      <c r="AC375" s="425" t="s">
        <v>3</v>
      </c>
      <c r="AD375" s="75"/>
      <c r="AE375" s="668"/>
      <c r="AF375" s="668"/>
      <c r="AG375" s="668"/>
      <c r="AH375" s="668"/>
      <c r="AI375" s="668"/>
    </row>
    <row r="376" spans="4:35" s="425" customFormat="1">
      <c r="D376" s="425" t="s">
        <v>76</v>
      </c>
      <c r="E376" s="425" t="s">
        <v>67</v>
      </c>
      <c r="F376" s="425" t="s">
        <v>1753</v>
      </c>
      <c r="G376" s="425" t="s">
        <v>182</v>
      </c>
      <c r="H376" s="425" t="s">
        <v>81</v>
      </c>
      <c r="I376" s="425" t="s">
        <v>2475</v>
      </c>
      <c r="J376" s="425" t="s">
        <v>6</v>
      </c>
      <c r="K376" s="425" t="s">
        <v>264</v>
      </c>
      <c r="Q376" s="75"/>
      <c r="R376" s="75"/>
      <c r="S376" s="71"/>
      <c r="T376" s="71"/>
      <c r="U376" s="71"/>
      <c r="V376" s="75"/>
      <c r="W376" s="1295" t="str">
        <f>IFERROR(VLOOKUP(V376,'1.3 Lists'!V317:W621,2,FALSE),"")</f>
        <v/>
      </c>
      <c r="X376" s="75"/>
      <c r="AC376" s="425" t="s">
        <v>3</v>
      </c>
      <c r="AD376" s="75"/>
      <c r="AE376" s="668"/>
      <c r="AF376" s="668"/>
      <c r="AG376" s="668"/>
      <c r="AH376" s="668"/>
      <c r="AI376" s="668"/>
    </row>
    <row r="377" spans="4:35" s="425" customFormat="1">
      <c r="D377" s="425" t="s">
        <v>76</v>
      </c>
      <c r="E377" s="425" t="s">
        <v>67</v>
      </c>
      <c r="F377" s="425" t="s">
        <v>1753</v>
      </c>
      <c r="G377" s="425" t="s">
        <v>182</v>
      </c>
      <c r="H377" s="425" t="s">
        <v>81</v>
      </c>
      <c r="I377" s="425" t="s">
        <v>2475</v>
      </c>
      <c r="J377" s="425" t="s">
        <v>6</v>
      </c>
      <c r="K377" s="425" t="s">
        <v>264</v>
      </c>
      <c r="Q377" s="75"/>
      <c r="R377" s="75"/>
      <c r="S377" s="71"/>
      <c r="T377" s="71"/>
      <c r="U377" s="71"/>
      <c r="V377" s="75"/>
      <c r="W377" s="1295" t="str">
        <f>IFERROR(VLOOKUP(V377,'1.3 Lists'!V318:W622,2,FALSE),"")</f>
        <v/>
      </c>
      <c r="X377" s="75"/>
      <c r="AC377" s="425" t="s">
        <v>3</v>
      </c>
      <c r="AD377" s="75"/>
      <c r="AE377" s="668"/>
      <c r="AF377" s="668"/>
      <c r="AG377" s="668"/>
      <c r="AH377" s="668"/>
      <c r="AI377" s="668"/>
    </row>
    <row r="378" spans="4:35" s="425" customFormat="1">
      <c r="D378" s="425" t="s">
        <v>76</v>
      </c>
      <c r="E378" s="425" t="s">
        <v>67</v>
      </c>
      <c r="F378" s="425" t="s">
        <v>1753</v>
      </c>
      <c r="G378" s="425" t="s">
        <v>182</v>
      </c>
      <c r="H378" s="425" t="s">
        <v>81</v>
      </c>
      <c r="I378" s="425" t="s">
        <v>2475</v>
      </c>
      <c r="J378" s="425" t="s">
        <v>6</v>
      </c>
      <c r="K378" s="425" t="s">
        <v>264</v>
      </c>
      <c r="Q378" s="75"/>
      <c r="R378" s="75"/>
      <c r="S378" s="71"/>
      <c r="T378" s="71"/>
      <c r="U378" s="71"/>
      <c r="V378" s="75"/>
      <c r="W378" s="1295" t="str">
        <f>IFERROR(VLOOKUP(V378,'1.3 Lists'!V319:W623,2,FALSE),"")</f>
        <v/>
      </c>
      <c r="X378" s="75"/>
      <c r="AC378" s="425" t="s">
        <v>3</v>
      </c>
      <c r="AD378" s="75"/>
      <c r="AE378" s="668"/>
      <c r="AF378" s="668"/>
      <c r="AG378" s="668"/>
      <c r="AH378" s="668"/>
      <c r="AI378" s="668"/>
    </row>
    <row r="379" spans="4:35" s="425" customFormat="1">
      <c r="D379" s="425" t="s">
        <v>76</v>
      </c>
      <c r="E379" s="425" t="s">
        <v>67</v>
      </c>
      <c r="F379" s="425" t="s">
        <v>1753</v>
      </c>
      <c r="G379" s="425" t="s">
        <v>182</v>
      </c>
      <c r="H379" s="425" t="s">
        <v>81</v>
      </c>
      <c r="I379" s="425" t="s">
        <v>2475</v>
      </c>
      <c r="J379" s="425" t="s">
        <v>6</v>
      </c>
      <c r="K379" s="425" t="s">
        <v>264</v>
      </c>
      <c r="Q379" s="75"/>
      <c r="R379" s="75"/>
      <c r="S379" s="71"/>
      <c r="T379" s="71"/>
      <c r="U379" s="71"/>
      <c r="V379" s="75"/>
      <c r="W379" s="1295" t="str">
        <f>IFERROR(VLOOKUP(V379,'1.3 Lists'!V320:W624,2,FALSE),"")</f>
        <v/>
      </c>
      <c r="X379" s="75"/>
      <c r="AC379" s="425" t="s">
        <v>3</v>
      </c>
      <c r="AD379" s="75"/>
      <c r="AE379" s="668"/>
      <c r="AF379" s="668"/>
      <c r="AG379" s="668"/>
      <c r="AH379" s="668"/>
      <c r="AI379" s="668"/>
    </row>
    <row r="380" spans="4:35" s="425" customFormat="1">
      <c r="D380" s="425" t="s">
        <v>76</v>
      </c>
      <c r="E380" s="425" t="s">
        <v>67</v>
      </c>
      <c r="F380" s="425" t="s">
        <v>1753</v>
      </c>
      <c r="G380" s="425" t="s">
        <v>182</v>
      </c>
      <c r="H380" s="425" t="s">
        <v>81</v>
      </c>
      <c r="I380" s="425" t="s">
        <v>2475</v>
      </c>
      <c r="J380" s="425" t="s">
        <v>6</v>
      </c>
      <c r="K380" s="425" t="s">
        <v>264</v>
      </c>
      <c r="Q380" s="75"/>
      <c r="R380" s="75"/>
      <c r="S380" s="71"/>
      <c r="T380" s="71"/>
      <c r="U380" s="71"/>
      <c r="V380" s="75"/>
      <c r="W380" s="1295" t="str">
        <f>IFERROR(VLOOKUP(V380,'1.3 Lists'!V321:W625,2,FALSE),"")</f>
        <v/>
      </c>
      <c r="X380" s="75"/>
      <c r="AC380" s="425" t="s">
        <v>3</v>
      </c>
      <c r="AD380" s="75"/>
      <c r="AE380" s="668"/>
      <c r="AF380" s="668"/>
      <c r="AG380" s="668"/>
      <c r="AH380" s="668"/>
      <c r="AI380" s="668"/>
    </row>
    <row r="381" spans="4:35" s="425" customFormat="1">
      <c r="D381" s="425" t="s">
        <v>76</v>
      </c>
      <c r="E381" s="425" t="s">
        <v>67</v>
      </c>
      <c r="F381" s="425" t="s">
        <v>1753</v>
      </c>
      <c r="G381" s="425" t="s">
        <v>182</v>
      </c>
      <c r="H381" s="425" t="s">
        <v>81</v>
      </c>
      <c r="I381" s="425" t="s">
        <v>2475</v>
      </c>
      <c r="J381" s="425" t="s">
        <v>6</v>
      </c>
      <c r="K381" s="425" t="s">
        <v>264</v>
      </c>
      <c r="Q381" s="75"/>
      <c r="R381" s="75"/>
      <c r="S381" s="71"/>
      <c r="T381" s="71"/>
      <c r="U381" s="71"/>
      <c r="V381" s="75"/>
      <c r="W381" s="1295" t="str">
        <f>IFERROR(VLOOKUP(V381,'1.3 Lists'!V322:W626,2,FALSE),"")</f>
        <v/>
      </c>
      <c r="X381" s="75"/>
      <c r="AC381" s="425" t="s">
        <v>3</v>
      </c>
      <c r="AD381" s="75"/>
      <c r="AE381" s="668"/>
      <c r="AF381" s="668"/>
      <c r="AG381" s="668"/>
      <c r="AH381" s="668"/>
      <c r="AI381" s="668"/>
    </row>
    <row r="382" spans="4:35" s="425" customFormat="1">
      <c r="D382" s="425" t="s">
        <v>76</v>
      </c>
      <c r="E382" s="425" t="s">
        <v>67</v>
      </c>
      <c r="F382" s="425" t="s">
        <v>1753</v>
      </c>
      <c r="G382" s="425" t="s">
        <v>182</v>
      </c>
      <c r="H382" s="425" t="s">
        <v>81</v>
      </c>
      <c r="I382" s="425" t="s">
        <v>2475</v>
      </c>
      <c r="J382" s="425" t="s">
        <v>6</v>
      </c>
      <c r="K382" s="425" t="s">
        <v>264</v>
      </c>
      <c r="Q382" s="75"/>
      <c r="R382" s="75"/>
      <c r="S382" s="71"/>
      <c r="T382" s="71"/>
      <c r="U382" s="71"/>
      <c r="V382" s="75"/>
      <c r="W382" s="1295" t="str">
        <f>IFERROR(VLOOKUP(V382,'1.3 Lists'!V323:W627,2,FALSE),"")</f>
        <v/>
      </c>
      <c r="X382" s="75"/>
      <c r="AC382" s="425" t="s">
        <v>3</v>
      </c>
      <c r="AD382" s="75"/>
      <c r="AE382" s="668"/>
      <c r="AF382" s="668"/>
      <c r="AG382" s="668"/>
      <c r="AH382" s="668"/>
      <c r="AI382" s="668"/>
    </row>
    <row r="383" spans="4:35" s="425" customFormat="1">
      <c r="D383" s="425" t="s">
        <v>76</v>
      </c>
      <c r="E383" s="425" t="s">
        <v>67</v>
      </c>
      <c r="F383" s="425" t="s">
        <v>1753</v>
      </c>
      <c r="G383" s="425" t="s">
        <v>182</v>
      </c>
      <c r="H383" s="425" t="s">
        <v>81</v>
      </c>
      <c r="I383" s="425" t="s">
        <v>2475</v>
      </c>
      <c r="J383" s="425" t="s">
        <v>6</v>
      </c>
      <c r="K383" s="425" t="s">
        <v>264</v>
      </c>
      <c r="Q383" s="75"/>
      <c r="R383" s="75"/>
      <c r="S383" s="71"/>
      <c r="T383" s="71"/>
      <c r="U383" s="71"/>
      <c r="V383" s="75"/>
      <c r="W383" s="1295" t="str">
        <f>IFERROR(VLOOKUP(V383,'1.3 Lists'!V324:W628,2,FALSE),"")</f>
        <v/>
      </c>
      <c r="X383" s="75"/>
      <c r="AC383" s="425" t="s">
        <v>3</v>
      </c>
      <c r="AD383" s="75"/>
      <c r="AE383" s="668"/>
      <c r="AF383" s="668"/>
      <c r="AG383" s="668"/>
      <c r="AH383" s="668"/>
      <c r="AI383" s="668"/>
    </row>
    <row r="384" spans="4:35" s="65" customFormat="1">
      <c r="D384" s="425" t="s">
        <v>76</v>
      </c>
      <c r="E384" s="425" t="s">
        <v>67</v>
      </c>
      <c r="F384" s="425" t="s">
        <v>1753</v>
      </c>
      <c r="G384" s="425" t="s">
        <v>182</v>
      </c>
      <c r="H384" s="425" t="s">
        <v>81</v>
      </c>
      <c r="I384" s="425" t="s">
        <v>2475</v>
      </c>
      <c r="J384" s="425" t="s">
        <v>6</v>
      </c>
      <c r="K384" s="425" t="s">
        <v>264</v>
      </c>
      <c r="L384" s="425"/>
      <c r="M384" s="425"/>
      <c r="N384" s="425"/>
      <c r="O384" s="425"/>
      <c r="P384" s="425"/>
      <c r="Q384" s="75"/>
      <c r="R384" s="75"/>
      <c r="S384" s="71"/>
      <c r="T384" s="71"/>
      <c r="U384" s="71"/>
      <c r="V384" s="75"/>
      <c r="W384" s="1295" t="str">
        <f>IFERROR(VLOOKUP(V384,'1.3 Lists'!V325:W629,2,FALSE),"")</f>
        <v/>
      </c>
      <c r="X384" s="75"/>
      <c r="Y384" s="425"/>
      <c r="Z384" s="425"/>
      <c r="AA384" s="425"/>
      <c r="AB384" s="425"/>
      <c r="AC384" s="425" t="s">
        <v>3</v>
      </c>
      <c r="AD384" s="75"/>
      <c r="AE384" s="668"/>
      <c r="AF384" s="668"/>
      <c r="AG384" s="668"/>
      <c r="AH384" s="668"/>
      <c r="AI384" s="668"/>
    </row>
    <row r="385" spans="4:35" s="425" customFormat="1">
      <c r="D385" s="425" t="s">
        <v>76</v>
      </c>
      <c r="E385" s="425" t="s">
        <v>67</v>
      </c>
      <c r="F385" s="425" t="s">
        <v>1753</v>
      </c>
      <c r="G385" s="425" t="s">
        <v>182</v>
      </c>
      <c r="H385" s="425" t="s">
        <v>81</v>
      </c>
      <c r="I385" s="425" t="s">
        <v>2475</v>
      </c>
      <c r="J385" s="425" t="s">
        <v>6</v>
      </c>
      <c r="K385" s="425" t="s">
        <v>264</v>
      </c>
      <c r="L385" s="96"/>
      <c r="M385" s="96"/>
      <c r="Q385" s="75"/>
      <c r="R385" s="75"/>
      <c r="V385" s="75"/>
      <c r="W385" s="1295" t="str">
        <f>IFERROR(VLOOKUP(V385,'1.3 Lists'!V326:W630,2,FALSE),"")</f>
        <v/>
      </c>
      <c r="X385" s="75"/>
      <c r="AC385" s="425" t="s">
        <v>3</v>
      </c>
      <c r="AD385" s="75"/>
      <c r="AE385" s="668"/>
      <c r="AF385" s="668"/>
      <c r="AG385" s="668"/>
      <c r="AH385" s="668"/>
      <c r="AI385" s="668"/>
    </row>
    <row r="386" spans="4:35" s="425" customFormat="1">
      <c r="D386" s="425" t="s">
        <v>76</v>
      </c>
      <c r="E386" s="425" t="s">
        <v>67</v>
      </c>
      <c r="F386" s="425" t="s">
        <v>1753</v>
      </c>
      <c r="G386" s="425" t="s">
        <v>182</v>
      </c>
      <c r="H386" s="425" t="s">
        <v>81</v>
      </c>
      <c r="I386" s="425" t="s">
        <v>2475</v>
      </c>
      <c r="J386" s="425" t="s">
        <v>6</v>
      </c>
      <c r="K386" s="425" t="s">
        <v>264</v>
      </c>
      <c r="L386" s="96"/>
      <c r="M386" s="96"/>
      <c r="Q386" s="75"/>
      <c r="R386" s="75"/>
      <c r="V386" s="75"/>
      <c r="W386" s="1295" t="str">
        <f>IFERROR(VLOOKUP(V386,'1.3 Lists'!V327:W631,2,FALSE),"")</f>
        <v/>
      </c>
      <c r="X386" s="75"/>
      <c r="AC386" s="425" t="s">
        <v>3</v>
      </c>
      <c r="AD386" s="75"/>
      <c r="AE386" s="668"/>
      <c r="AF386" s="668"/>
      <c r="AG386" s="668"/>
      <c r="AH386" s="668"/>
      <c r="AI386" s="668"/>
    </row>
    <row r="387" spans="4:35" s="425" customFormat="1">
      <c r="D387" s="425" t="s">
        <v>76</v>
      </c>
      <c r="E387" s="425" t="s">
        <v>67</v>
      </c>
      <c r="F387" s="425" t="s">
        <v>1753</v>
      </c>
      <c r="G387" s="425" t="s">
        <v>182</v>
      </c>
      <c r="H387" s="425" t="s">
        <v>81</v>
      </c>
      <c r="I387" s="425" t="s">
        <v>2475</v>
      </c>
      <c r="J387" s="425" t="s">
        <v>6</v>
      </c>
      <c r="K387" s="425" t="s">
        <v>264</v>
      </c>
      <c r="L387" s="96"/>
      <c r="M387" s="96"/>
      <c r="Q387" s="75"/>
      <c r="R387" s="75"/>
      <c r="V387" s="75"/>
      <c r="W387" s="1295" t="str">
        <f>IFERROR(VLOOKUP(V387,'1.3 Lists'!V328:W632,2,FALSE),"")</f>
        <v/>
      </c>
      <c r="X387" s="75"/>
      <c r="AC387" s="425" t="s">
        <v>3</v>
      </c>
      <c r="AD387" s="75"/>
      <c r="AE387" s="668"/>
      <c r="AF387" s="668"/>
      <c r="AG387" s="668"/>
      <c r="AH387" s="668"/>
      <c r="AI387" s="668"/>
    </row>
    <row r="388" spans="4:35" s="425" customFormat="1">
      <c r="D388" s="425" t="s">
        <v>76</v>
      </c>
      <c r="E388" s="425" t="s">
        <v>67</v>
      </c>
      <c r="F388" s="425" t="s">
        <v>1753</v>
      </c>
      <c r="G388" s="425" t="s">
        <v>182</v>
      </c>
      <c r="H388" s="425" t="s">
        <v>81</v>
      </c>
      <c r="I388" s="425" t="s">
        <v>2475</v>
      </c>
      <c r="J388" s="425" t="s">
        <v>6</v>
      </c>
      <c r="K388" s="425" t="s">
        <v>264</v>
      </c>
      <c r="L388" s="96"/>
      <c r="M388" s="96"/>
      <c r="Q388" s="75"/>
      <c r="R388" s="75"/>
      <c r="V388" s="75"/>
      <c r="W388" s="1295" t="str">
        <f>IFERROR(VLOOKUP(V388,'1.3 Lists'!V329:W633,2,FALSE),"")</f>
        <v/>
      </c>
      <c r="X388" s="75"/>
      <c r="AC388" s="425" t="s">
        <v>3</v>
      </c>
      <c r="AD388" s="75"/>
      <c r="AE388" s="668"/>
      <c r="AF388" s="668"/>
      <c r="AG388" s="668"/>
      <c r="AH388" s="668"/>
      <c r="AI388" s="668"/>
    </row>
    <row r="389" spans="4:35" s="425" customFormat="1">
      <c r="D389" s="425" t="s">
        <v>76</v>
      </c>
      <c r="E389" s="425" t="s">
        <v>67</v>
      </c>
      <c r="F389" s="425" t="s">
        <v>1753</v>
      </c>
      <c r="G389" s="425" t="s">
        <v>182</v>
      </c>
      <c r="H389" s="425" t="s">
        <v>81</v>
      </c>
      <c r="I389" s="425" t="s">
        <v>2475</v>
      </c>
      <c r="J389" s="425" t="s">
        <v>6</v>
      </c>
      <c r="K389" s="425" t="s">
        <v>264</v>
      </c>
      <c r="L389" s="96"/>
      <c r="M389" s="96"/>
      <c r="Q389" s="75"/>
      <c r="R389" s="75"/>
      <c r="V389" s="75"/>
      <c r="W389" s="1295" t="str">
        <f>IFERROR(VLOOKUP(V389,'1.3 Lists'!V330:W634,2,FALSE),"")</f>
        <v/>
      </c>
      <c r="X389" s="75"/>
      <c r="AC389" s="425" t="s">
        <v>3</v>
      </c>
      <c r="AD389" s="75"/>
      <c r="AE389" s="668"/>
      <c r="AF389" s="668"/>
      <c r="AG389" s="668"/>
      <c r="AH389" s="668"/>
      <c r="AI389" s="668"/>
    </row>
    <row r="390" spans="4:35" s="425" customFormat="1">
      <c r="D390" s="425" t="s">
        <v>76</v>
      </c>
      <c r="E390" s="425" t="s">
        <v>67</v>
      </c>
      <c r="F390" s="425" t="s">
        <v>1753</v>
      </c>
      <c r="G390" s="425" t="s">
        <v>182</v>
      </c>
      <c r="H390" s="425" t="s">
        <v>81</v>
      </c>
      <c r="I390" s="425" t="s">
        <v>2475</v>
      </c>
      <c r="J390" s="425" t="s">
        <v>6</v>
      </c>
      <c r="K390" s="425" t="s">
        <v>264</v>
      </c>
      <c r="L390" s="96"/>
      <c r="M390" s="96"/>
      <c r="Q390" s="75"/>
      <c r="R390" s="75"/>
      <c r="V390" s="75"/>
      <c r="W390" s="1295" t="str">
        <f>IFERROR(VLOOKUP(V390,'1.3 Lists'!V331:W635,2,FALSE),"")</f>
        <v/>
      </c>
      <c r="X390" s="75"/>
      <c r="AC390" s="425" t="s">
        <v>3</v>
      </c>
      <c r="AD390" s="75"/>
      <c r="AE390" s="668"/>
      <c r="AF390" s="668"/>
      <c r="AG390" s="668"/>
      <c r="AH390" s="668"/>
      <c r="AI390" s="668"/>
    </row>
    <row r="391" spans="4:35" s="425" customFormat="1">
      <c r="D391" s="425" t="s">
        <v>76</v>
      </c>
      <c r="E391" s="425" t="s">
        <v>67</v>
      </c>
      <c r="F391" s="425" t="s">
        <v>1753</v>
      </c>
      <c r="G391" s="425" t="s">
        <v>182</v>
      </c>
      <c r="H391" s="425" t="s">
        <v>81</v>
      </c>
      <c r="I391" s="425" t="s">
        <v>2475</v>
      </c>
      <c r="J391" s="425" t="s">
        <v>6</v>
      </c>
      <c r="K391" s="425" t="s">
        <v>264</v>
      </c>
      <c r="L391" s="96"/>
      <c r="M391" s="96"/>
      <c r="Q391" s="75"/>
      <c r="R391" s="75"/>
      <c r="V391" s="75"/>
      <c r="W391" s="1295" t="str">
        <f>IFERROR(VLOOKUP(V391,'1.3 Lists'!V332:W636,2,FALSE),"")</f>
        <v/>
      </c>
      <c r="X391" s="75"/>
      <c r="AC391" s="425" t="s">
        <v>3</v>
      </c>
      <c r="AD391" s="75"/>
      <c r="AE391" s="668"/>
      <c r="AF391" s="668"/>
      <c r="AG391" s="668"/>
      <c r="AH391" s="668"/>
      <c r="AI391" s="668"/>
    </row>
    <row r="392" spans="4:35" s="425" customFormat="1">
      <c r="D392" s="425" t="s">
        <v>76</v>
      </c>
      <c r="E392" s="425" t="s">
        <v>67</v>
      </c>
      <c r="F392" s="425" t="s">
        <v>1753</v>
      </c>
      <c r="G392" s="425" t="s">
        <v>182</v>
      </c>
      <c r="H392" s="425" t="s">
        <v>81</v>
      </c>
      <c r="I392" s="425" t="s">
        <v>2475</v>
      </c>
      <c r="J392" s="425" t="s">
        <v>6</v>
      </c>
      <c r="K392" s="425" t="s">
        <v>264</v>
      </c>
      <c r="L392" s="96"/>
      <c r="M392" s="96"/>
      <c r="Q392" s="75"/>
      <c r="R392" s="75"/>
      <c r="V392" s="75"/>
      <c r="W392" s="1295" t="str">
        <f>IFERROR(VLOOKUP(V392,'1.3 Lists'!V333:W637,2,FALSE),"")</f>
        <v/>
      </c>
      <c r="X392" s="75"/>
      <c r="AC392" s="425" t="s">
        <v>3</v>
      </c>
      <c r="AD392" s="75"/>
      <c r="AE392" s="668"/>
      <c r="AF392" s="668"/>
      <c r="AG392" s="668"/>
      <c r="AH392" s="668"/>
      <c r="AI392" s="668"/>
    </row>
    <row r="393" spans="4:35" s="425" customFormat="1">
      <c r="D393" s="425" t="s">
        <v>76</v>
      </c>
      <c r="E393" s="425" t="s">
        <v>67</v>
      </c>
      <c r="F393" s="425" t="s">
        <v>1753</v>
      </c>
      <c r="G393" s="425" t="s">
        <v>182</v>
      </c>
      <c r="H393" s="425" t="s">
        <v>81</v>
      </c>
      <c r="I393" s="425" t="s">
        <v>2475</v>
      </c>
      <c r="J393" s="425" t="s">
        <v>6</v>
      </c>
      <c r="K393" s="425" t="s">
        <v>264</v>
      </c>
      <c r="L393" s="96"/>
      <c r="M393" s="96"/>
      <c r="Q393" s="75"/>
      <c r="R393" s="75"/>
      <c r="V393" s="75"/>
      <c r="W393" s="1295" t="str">
        <f>IFERROR(VLOOKUP(V393,'1.3 Lists'!V334:W638,2,FALSE),"")</f>
        <v/>
      </c>
      <c r="X393" s="75"/>
      <c r="AC393" s="425" t="s">
        <v>3</v>
      </c>
      <c r="AD393" s="75"/>
      <c r="AE393" s="668"/>
      <c r="AF393" s="668"/>
      <c r="AG393" s="668"/>
      <c r="AH393" s="668"/>
      <c r="AI393" s="668"/>
    </row>
    <row r="394" spans="4:35" s="425" customFormat="1">
      <c r="D394" s="425" t="s">
        <v>76</v>
      </c>
      <c r="E394" s="425" t="s">
        <v>67</v>
      </c>
      <c r="F394" s="425" t="s">
        <v>1753</v>
      </c>
      <c r="G394" s="425" t="s">
        <v>182</v>
      </c>
      <c r="H394" s="425" t="s">
        <v>81</v>
      </c>
      <c r="I394" s="425" t="s">
        <v>2475</v>
      </c>
      <c r="J394" s="425" t="s">
        <v>6</v>
      </c>
      <c r="K394" s="425" t="s">
        <v>264</v>
      </c>
      <c r="L394" s="96"/>
      <c r="M394" s="96"/>
      <c r="Q394" s="75"/>
      <c r="R394" s="75"/>
      <c r="V394" s="75"/>
      <c r="W394" s="1295" t="str">
        <f>IFERROR(VLOOKUP(V394,'1.3 Lists'!V335:W639,2,FALSE),"")</f>
        <v/>
      </c>
      <c r="X394" s="75"/>
      <c r="AC394" s="425" t="s">
        <v>3</v>
      </c>
      <c r="AD394" s="75"/>
      <c r="AE394" s="668"/>
      <c r="AF394" s="668"/>
      <c r="AG394" s="668"/>
      <c r="AH394" s="668"/>
      <c r="AI394" s="668"/>
    </row>
    <row r="395" spans="4:35" s="425" customFormat="1">
      <c r="D395" s="425" t="s">
        <v>76</v>
      </c>
      <c r="E395" s="425" t="s">
        <v>67</v>
      </c>
      <c r="F395" s="425" t="s">
        <v>1753</v>
      </c>
      <c r="G395" s="425" t="s">
        <v>182</v>
      </c>
      <c r="H395" s="425" t="s">
        <v>81</v>
      </c>
      <c r="I395" s="425" t="s">
        <v>2475</v>
      </c>
      <c r="J395" s="425" t="s">
        <v>6</v>
      </c>
      <c r="K395" s="425" t="s">
        <v>264</v>
      </c>
      <c r="L395" s="96"/>
      <c r="M395" s="96"/>
      <c r="Q395" s="75"/>
      <c r="R395" s="75"/>
      <c r="V395" s="75"/>
      <c r="W395" s="1295" t="str">
        <f>IFERROR(VLOOKUP(V395,'1.3 Lists'!V336:W640,2,FALSE),"")</f>
        <v/>
      </c>
      <c r="X395" s="75"/>
      <c r="AC395" s="425" t="s">
        <v>3</v>
      </c>
      <c r="AD395" s="75"/>
      <c r="AE395" s="668"/>
      <c r="AF395" s="668"/>
      <c r="AG395" s="668"/>
      <c r="AH395" s="668"/>
      <c r="AI395" s="668"/>
    </row>
    <row r="396" spans="4:35" s="425" customFormat="1">
      <c r="D396" s="425" t="s">
        <v>76</v>
      </c>
      <c r="E396" s="425" t="s">
        <v>67</v>
      </c>
      <c r="F396" s="425" t="s">
        <v>1753</v>
      </c>
      <c r="G396" s="425" t="s">
        <v>182</v>
      </c>
      <c r="H396" s="425" t="s">
        <v>81</v>
      </c>
      <c r="I396" s="425" t="s">
        <v>2475</v>
      </c>
      <c r="J396" s="425" t="s">
        <v>6</v>
      </c>
      <c r="K396" s="425" t="s">
        <v>264</v>
      </c>
      <c r="L396" s="96"/>
      <c r="M396" s="96"/>
      <c r="Q396" s="75"/>
      <c r="R396" s="75"/>
      <c r="V396" s="75"/>
      <c r="W396" s="1295" t="str">
        <f>IFERROR(VLOOKUP(V396,'1.3 Lists'!V337:W641,2,FALSE),"")</f>
        <v/>
      </c>
      <c r="X396" s="75"/>
      <c r="AC396" s="425" t="s">
        <v>3</v>
      </c>
      <c r="AD396" s="75"/>
      <c r="AE396" s="668"/>
      <c r="AF396" s="668"/>
      <c r="AG396" s="668"/>
      <c r="AH396" s="668"/>
      <c r="AI396" s="668"/>
    </row>
    <row r="397" spans="4:35" s="425" customFormat="1">
      <c r="D397" s="425" t="s">
        <v>76</v>
      </c>
      <c r="E397" s="425" t="s">
        <v>67</v>
      </c>
      <c r="F397" s="425" t="s">
        <v>1753</v>
      </c>
      <c r="G397" s="425" t="s">
        <v>182</v>
      </c>
      <c r="H397" s="425" t="s">
        <v>81</v>
      </c>
      <c r="I397" s="425" t="s">
        <v>2475</v>
      </c>
      <c r="J397" s="425" t="s">
        <v>6</v>
      </c>
      <c r="K397" s="425" t="s">
        <v>264</v>
      </c>
      <c r="L397" s="96"/>
      <c r="M397" s="96"/>
      <c r="Q397" s="75"/>
      <c r="R397" s="75"/>
      <c r="V397" s="75"/>
      <c r="W397" s="1295" t="str">
        <f>IFERROR(VLOOKUP(V397,'1.3 Lists'!V338:W642,2,FALSE),"")</f>
        <v/>
      </c>
      <c r="X397" s="75"/>
      <c r="AC397" s="425" t="s">
        <v>3</v>
      </c>
      <c r="AD397" s="75"/>
      <c r="AE397" s="668"/>
      <c r="AF397" s="668"/>
      <c r="AG397" s="668"/>
      <c r="AH397" s="668"/>
      <c r="AI397" s="668"/>
    </row>
    <row r="398" spans="4:35" s="425" customFormat="1">
      <c r="D398" s="425" t="s">
        <v>76</v>
      </c>
      <c r="E398" s="425" t="s">
        <v>67</v>
      </c>
      <c r="F398" s="425" t="s">
        <v>1753</v>
      </c>
      <c r="G398" s="425" t="s">
        <v>182</v>
      </c>
      <c r="H398" s="425" t="s">
        <v>81</v>
      </c>
      <c r="I398" s="425" t="s">
        <v>2475</v>
      </c>
      <c r="J398" s="425" t="s">
        <v>6</v>
      </c>
      <c r="K398" s="425" t="s">
        <v>264</v>
      </c>
      <c r="L398" s="96"/>
      <c r="M398" s="96"/>
      <c r="Q398" s="75"/>
      <c r="R398" s="75"/>
      <c r="V398" s="75"/>
      <c r="W398" s="1295" t="str">
        <f>IFERROR(VLOOKUP(V398,'1.3 Lists'!V339:W643,2,FALSE),"")</f>
        <v/>
      </c>
      <c r="X398" s="75"/>
      <c r="AC398" s="425" t="s">
        <v>3</v>
      </c>
      <c r="AD398" s="75"/>
      <c r="AE398" s="668"/>
      <c r="AF398" s="668"/>
      <c r="AG398" s="668"/>
      <c r="AH398" s="668"/>
      <c r="AI398" s="668"/>
    </row>
    <row r="399" spans="4:35" s="425" customFormat="1">
      <c r="D399" s="425" t="s">
        <v>76</v>
      </c>
      <c r="E399" s="425" t="s">
        <v>67</v>
      </c>
      <c r="F399" s="425" t="s">
        <v>1753</v>
      </c>
      <c r="G399" s="425" t="s">
        <v>182</v>
      </c>
      <c r="H399" s="425" t="s">
        <v>81</v>
      </c>
      <c r="I399" s="425" t="s">
        <v>2475</v>
      </c>
      <c r="J399" s="425" t="s">
        <v>6</v>
      </c>
      <c r="K399" s="425" t="s">
        <v>264</v>
      </c>
      <c r="L399" s="96"/>
      <c r="M399" s="96"/>
      <c r="Q399" s="75"/>
      <c r="R399" s="75"/>
      <c r="V399" s="75"/>
      <c r="W399" s="1295" t="str">
        <f>IFERROR(VLOOKUP(V399,'1.3 Lists'!V340:W644,2,FALSE),"")</f>
        <v/>
      </c>
      <c r="X399" s="75"/>
      <c r="AC399" s="425" t="s">
        <v>3</v>
      </c>
      <c r="AD399" s="75"/>
      <c r="AE399" s="668"/>
      <c r="AF399" s="668"/>
      <c r="AG399" s="668"/>
      <c r="AH399" s="668"/>
      <c r="AI399" s="668"/>
    </row>
    <row r="400" spans="4:35" s="425" customFormat="1">
      <c r="D400" s="425" t="s">
        <v>76</v>
      </c>
      <c r="E400" s="425" t="s">
        <v>67</v>
      </c>
      <c r="F400" s="425" t="s">
        <v>1753</v>
      </c>
      <c r="G400" s="425" t="s">
        <v>182</v>
      </c>
      <c r="H400" s="425" t="s">
        <v>81</v>
      </c>
      <c r="I400" s="425" t="s">
        <v>2475</v>
      </c>
      <c r="J400" s="425" t="s">
        <v>6</v>
      </c>
      <c r="K400" s="425" t="s">
        <v>264</v>
      </c>
      <c r="L400" s="96"/>
      <c r="M400" s="96"/>
      <c r="Q400" s="75"/>
      <c r="R400" s="75"/>
      <c r="V400" s="75"/>
      <c r="W400" s="1295" t="str">
        <f>IFERROR(VLOOKUP(V400,'1.3 Lists'!V341:W645,2,FALSE),"")</f>
        <v/>
      </c>
      <c r="X400" s="75"/>
      <c r="AC400" s="425" t="s">
        <v>3</v>
      </c>
      <c r="AD400" s="75"/>
      <c r="AE400" s="668"/>
      <c r="AF400" s="668"/>
      <c r="AG400" s="668"/>
      <c r="AH400" s="668"/>
      <c r="AI400" s="668"/>
    </row>
    <row r="401" spans="4:35" s="425" customFormat="1">
      <c r="D401" s="425" t="s">
        <v>76</v>
      </c>
      <c r="E401" s="425" t="s">
        <v>67</v>
      </c>
      <c r="F401" s="425" t="s">
        <v>1753</v>
      </c>
      <c r="G401" s="425" t="s">
        <v>182</v>
      </c>
      <c r="H401" s="425" t="s">
        <v>81</v>
      </c>
      <c r="I401" s="425" t="s">
        <v>2475</v>
      </c>
      <c r="J401" s="425" t="s">
        <v>6</v>
      </c>
      <c r="K401" s="425" t="s">
        <v>264</v>
      </c>
      <c r="L401" s="96"/>
      <c r="M401" s="96"/>
      <c r="Q401" s="75"/>
      <c r="R401" s="75"/>
      <c r="V401" s="75"/>
      <c r="W401" s="1295" t="str">
        <f>IFERROR(VLOOKUP(V401,'1.3 Lists'!V342:W646,2,FALSE),"")</f>
        <v/>
      </c>
      <c r="X401" s="75"/>
      <c r="AC401" s="425" t="s">
        <v>3</v>
      </c>
      <c r="AD401" s="75"/>
      <c r="AE401" s="668"/>
      <c r="AF401" s="668"/>
      <c r="AG401" s="668"/>
      <c r="AH401" s="668"/>
      <c r="AI401" s="668"/>
    </row>
    <row r="402" spans="4:35" s="425" customFormat="1">
      <c r="D402" s="425" t="s">
        <v>76</v>
      </c>
      <c r="E402" s="425" t="s">
        <v>67</v>
      </c>
      <c r="F402" s="425" t="s">
        <v>1753</v>
      </c>
      <c r="G402" s="425" t="s">
        <v>182</v>
      </c>
      <c r="H402" s="425" t="s">
        <v>81</v>
      </c>
      <c r="I402" s="425" t="s">
        <v>2475</v>
      </c>
      <c r="J402" s="425" t="s">
        <v>6</v>
      </c>
      <c r="K402" s="425" t="s">
        <v>264</v>
      </c>
      <c r="L402" s="96"/>
      <c r="M402" s="96"/>
      <c r="Q402" s="75"/>
      <c r="R402" s="75"/>
      <c r="V402" s="75"/>
      <c r="W402" s="1295" t="str">
        <f>IFERROR(VLOOKUP(V402,'1.3 Lists'!V343:W647,2,FALSE),"")</f>
        <v/>
      </c>
      <c r="X402" s="75"/>
      <c r="AC402" s="425" t="s">
        <v>3</v>
      </c>
      <c r="AD402" s="75"/>
      <c r="AE402" s="668"/>
      <c r="AF402" s="668"/>
      <c r="AG402" s="668"/>
      <c r="AH402" s="668"/>
      <c r="AI402" s="668"/>
    </row>
    <row r="403" spans="4:35" s="425" customFormat="1">
      <c r="D403" s="425" t="s">
        <v>76</v>
      </c>
      <c r="E403" s="425" t="s">
        <v>67</v>
      </c>
      <c r="F403" s="425" t="s">
        <v>1753</v>
      </c>
      <c r="G403" s="425" t="s">
        <v>182</v>
      </c>
      <c r="H403" s="425" t="s">
        <v>81</v>
      </c>
      <c r="I403" s="425" t="s">
        <v>2475</v>
      </c>
      <c r="J403" s="425" t="s">
        <v>6</v>
      </c>
      <c r="K403" s="425" t="s">
        <v>264</v>
      </c>
      <c r="L403" s="96"/>
      <c r="M403" s="96"/>
      <c r="Q403" s="75"/>
      <c r="R403" s="75"/>
      <c r="V403" s="75"/>
      <c r="W403" s="1295" t="str">
        <f>IFERROR(VLOOKUP(V403,'1.3 Lists'!V344:W648,2,FALSE),"")</f>
        <v/>
      </c>
      <c r="X403" s="75"/>
      <c r="AC403" s="425" t="s">
        <v>3</v>
      </c>
      <c r="AD403" s="75"/>
      <c r="AE403" s="668"/>
      <c r="AF403" s="668"/>
      <c r="AG403" s="668"/>
      <c r="AH403" s="668"/>
      <c r="AI403" s="668"/>
    </row>
    <row r="404" spans="4:35" s="425" customFormat="1">
      <c r="D404" s="425" t="s">
        <v>76</v>
      </c>
      <c r="E404" s="425" t="s">
        <v>67</v>
      </c>
      <c r="F404" s="425" t="s">
        <v>1753</v>
      </c>
      <c r="G404" s="425" t="s">
        <v>182</v>
      </c>
      <c r="H404" s="425" t="s">
        <v>81</v>
      </c>
      <c r="I404" s="425" t="s">
        <v>2475</v>
      </c>
      <c r="J404" s="425" t="s">
        <v>6</v>
      </c>
      <c r="K404" s="425" t="s">
        <v>264</v>
      </c>
      <c r="L404" s="96"/>
      <c r="M404" s="96"/>
      <c r="Q404" s="75"/>
      <c r="R404" s="75"/>
      <c r="V404" s="75"/>
      <c r="W404" s="1295" t="str">
        <f>IFERROR(VLOOKUP(V404,'1.3 Lists'!V345:W649,2,FALSE),"")</f>
        <v/>
      </c>
      <c r="X404" s="75"/>
      <c r="AC404" s="425" t="s">
        <v>3</v>
      </c>
      <c r="AD404" s="75"/>
      <c r="AE404" s="668"/>
      <c r="AF404" s="668"/>
      <c r="AG404" s="668"/>
      <c r="AH404" s="668"/>
      <c r="AI404" s="668"/>
    </row>
    <row r="405" spans="4:35" s="425" customFormat="1">
      <c r="D405" s="425" t="s">
        <v>76</v>
      </c>
      <c r="E405" s="425" t="s">
        <v>67</v>
      </c>
      <c r="F405" s="425" t="s">
        <v>1753</v>
      </c>
      <c r="G405" s="425" t="s">
        <v>182</v>
      </c>
      <c r="H405" s="425" t="s">
        <v>81</v>
      </c>
      <c r="I405" s="425" t="s">
        <v>2475</v>
      </c>
      <c r="J405" s="425" t="s">
        <v>6</v>
      </c>
      <c r="K405" s="425" t="s">
        <v>264</v>
      </c>
      <c r="L405" s="96"/>
      <c r="M405" s="96"/>
      <c r="Q405" s="75"/>
      <c r="R405" s="75"/>
      <c r="V405" s="75"/>
      <c r="W405" s="1295" t="str">
        <f>IFERROR(VLOOKUP(V405,'1.3 Lists'!V346:W650,2,FALSE),"")</f>
        <v/>
      </c>
      <c r="X405" s="75"/>
      <c r="AC405" s="425" t="s">
        <v>3</v>
      </c>
      <c r="AD405" s="75"/>
      <c r="AE405" s="668"/>
      <c r="AF405" s="668"/>
      <c r="AG405" s="668"/>
      <c r="AH405" s="668"/>
      <c r="AI405" s="668"/>
    </row>
    <row r="406" spans="4:35" s="425" customFormat="1">
      <c r="D406" s="425" t="s">
        <v>76</v>
      </c>
      <c r="E406" s="425" t="s">
        <v>67</v>
      </c>
      <c r="F406" s="425" t="s">
        <v>1753</v>
      </c>
      <c r="G406" s="425" t="s">
        <v>182</v>
      </c>
      <c r="H406" s="425" t="s">
        <v>81</v>
      </c>
      <c r="I406" s="425" t="s">
        <v>2475</v>
      </c>
      <c r="J406" s="425" t="s">
        <v>6</v>
      </c>
      <c r="K406" s="425" t="s">
        <v>264</v>
      </c>
      <c r="L406" s="96"/>
      <c r="M406" s="96"/>
      <c r="Q406" s="75"/>
      <c r="R406" s="75"/>
      <c r="V406" s="75"/>
      <c r="W406" s="1295" t="str">
        <f>IFERROR(VLOOKUP(V406,'1.3 Lists'!V347:W651,2,FALSE),"")</f>
        <v/>
      </c>
      <c r="X406" s="75"/>
      <c r="AC406" s="425" t="s">
        <v>3</v>
      </c>
      <c r="AD406" s="75"/>
      <c r="AE406" s="668"/>
      <c r="AF406" s="668"/>
      <c r="AG406" s="668"/>
      <c r="AH406" s="668"/>
      <c r="AI406" s="668"/>
    </row>
    <row r="407" spans="4:35" s="425" customFormat="1">
      <c r="D407" s="425" t="s">
        <v>76</v>
      </c>
      <c r="E407" s="425" t="s">
        <v>67</v>
      </c>
      <c r="F407" s="425" t="s">
        <v>1753</v>
      </c>
      <c r="G407" s="425" t="s">
        <v>182</v>
      </c>
      <c r="H407" s="425" t="s">
        <v>81</v>
      </c>
      <c r="I407" s="425" t="s">
        <v>2475</v>
      </c>
      <c r="J407" s="425" t="s">
        <v>6</v>
      </c>
      <c r="K407" s="425" t="s">
        <v>264</v>
      </c>
      <c r="L407" s="96"/>
      <c r="M407" s="96"/>
      <c r="Q407" s="75"/>
      <c r="R407" s="75"/>
      <c r="V407" s="75"/>
      <c r="W407" s="1295" t="str">
        <f>IFERROR(VLOOKUP(V407,'1.3 Lists'!V348:W652,2,FALSE),"")</f>
        <v/>
      </c>
      <c r="X407" s="75"/>
      <c r="AC407" s="425" t="s">
        <v>3</v>
      </c>
      <c r="AD407" s="75"/>
      <c r="AE407" s="668"/>
      <c r="AF407" s="668"/>
      <c r="AG407" s="668"/>
      <c r="AH407" s="668"/>
      <c r="AI407" s="668"/>
    </row>
    <row r="408" spans="4:35" s="425" customFormat="1">
      <c r="D408" s="425" t="s">
        <v>76</v>
      </c>
      <c r="E408" s="425" t="s">
        <v>67</v>
      </c>
      <c r="F408" s="425" t="s">
        <v>1753</v>
      </c>
      <c r="G408" s="425" t="s">
        <v>182</v>
      </c>
      <c r="H408" s="425" t="s">
        <v>81</v>
      </c>
      <c r="I408" s="425" t="s">
        <v>2475</v>
      </c>
      <c r="J408" s="425" t="s">
        <v>6</v>
      </c>
      <c r="K408" s="425" t="s">
        <v>264</v>
      </c>
      <c r="L408" s="96"/>
      <c r="M408" s="96"/>
      <c r="Q408" s="75"/>
      <c r="R408" s="75"/>
      <c r="V408" s="75"/>
      <c r="W408" s="1295" t="str">
        <f>IFERROR(VLOOKUP(V408,'1.3 Lists'!V349:W653,2,FALSE),"")</f>
        <v/>
      </c>
      <c r="X408" s="75"/>
      <c r="AC408" s="425" t="s">
        <v>3</v>
      </c>
      <c r="AD408" s="75"/>
      <c r="AE408" s="668"/>
      <c r="AF408" s="668"/>
      <c r="AG408" s="668"/>
      <c r="AH408" s="668"/>
      <c r="AI408" s="668"/>
    </row>
    <row r="409" spans="4:35" s="425" customFormat="1">
      <c r="D409" s="425" t="s">
        <v>76</v>
      </c>
      <c r="E409" s="425" t="s">
        <v>67</v>
      </c>
      <c r="F409" s="425" t="s">
        <v>1753</v>
      </c>
      <c r="G409" s="425" t="s">
        <v>182</v>
      </c>
      <c r="H409" s="425" t="s">
        <v>81</v>
      </c>
      <c r="I409" s="425" t="s">
        <v>2475</v>
      </c>
      <c r="J409" s="425" t="s">
        <v>6</v>
      </c>
      <c r="K409" s="425" t="s">
        <v>264</v>
      </c>
      <c r="L409" s="96"/>
      <c r="M409" s="96"/>
      <c r="Q409" s="75"/>
      <c r="R409" s="75"/>
      <c r="V409" s="75"/>
      <c r="W409" s="1295" t="str">
        <f>IFERROR(VLOOKUP(V409,'1.3 Lists'!V350:W654,2,FALSE),"")</f>
        <v/>
      </c>
      <c r="X409" s="75"/>
      <c r="AC409" s="425" t="s">
        <v>3</v>
      </c>
      <c r="AD409" s="75"/>
      <c r="AE409" s="668"/>
      <c r="AF409" s="668"/>
      <c r="AG409" s="668"/>
      <c r="AH409" s="668"/>
      <c r="AI409" s="668"/>
    </row>
    <row r="410" spans="4:35" s="425" customFormat="1">
      <c r="D410" s="425" t="s">
        <v>76</v>
      </c>
      <c r="E410" s="425" t="s">
        <v>67</v>
      </c>
      <c r="F410" s="425" t="s">
        <v>1753</v>
      </c>
      <c r="G410" s="425" t="s">
        <v>182</v>
      </c>
      <c r="H410" s="425" t="s">
        <v>81</v>
      </c>
      <c r="I410" s="425" t="s">
        <v>2475</v>
      </c>
      <c r="J410" s="425" t="s">
        <v>6</v>
      </c>
      <c r="K410" s="425" t="s">
        <v>264</v>
      </c>
      <c r="L410" s="95"/>
      <c r="M410" s="95"/>
      <c r="Q410" s="75"/>
      <c r="R410" s="75"/>
      <c r="V410" s="75"/>
      <c r="W410" s="1295" t="str">
        <f>IFERROR(VLOOKUP(V410,'1.3 Lists'!V351:W655,2,FALSE),"")</f>
        <v/>
      </c>
      <c r="X410" s="75"/>
      <c r="AC410" s="425" t="s">
        <v>3</v>
      </c>
      <c r="AD410" s="75"/>
      <c r="AE410" s="668"/>
      <c r="AF410" s="668"/>
      <c r="AG410" s="668"/>
      <c r="AH410" s="668"/>
      <c r="AI410" s="668"/>
    </row>
    <row r="411" spans="4:35" s="425" customFormat="1">
      <c r="D411" s="425" t="s">
        <v>76</v>
      </c>
      <c r="E411" s="425" t="s">
        <v>67</v>
      </c>
      <c r="F411" s="425" t="s">
        <v>1753</v>
      </c>
      <c r="G411" s="425" t="s">
        <v>182</v>
      </c>
      <c r="H411" s="425" t="s">
        <v>81</v>
      </c>
      <c r="I411" s="425" t="s">
        <v>2475</v>
      </c>
      <c r="J411" s="425" t="s">
        <v>6</v>
      </c>
      <c r="K411" s="425" t="s">
        <v>264</v>
      </c>
      <c r="L411" s="95"/>
      <c r="M411" s="95"/>
      <c r="Q411" s="75"/>
      <c r="R411" s="75"/>
      <c r="V411" s="75"/>
      <c r="W411" s="1295" t="str">
        <f>IFERROR(VLOOKUP(V411,'1.3 Lists'!V352:W656,2,FALSE),"")</f>
        <v/>
      </c>
      <c r="X411" s="75"/>
      <c r="AC411" s="425" t="s">
        <v>3</v>
      </c>
      <c r="AD411" s="75"/>
      <c r="AE411" s="668"/>
      <c r="AF411" s="668"/>
      <c r="AG411" s="668"/>
      <c r="AH411" s="668"/>
      <c r="AI411" s="668"/>
    </row>
    <row r="412" spans="4:35" s="425" customFormat="1">
      <c r="D412" s="425" t="s">
        <v>76</v>
      </c>
      <c r="E412" s="425" t="s">
        <v>67</v>
      </c>
      <c r="F412" s="425" t="s">
        <v>1753</v>
      </c>
      <c r="G412" s="425" t="s">
        <v>182</v>
      </c>
      <c r="H412" s="425" t="s">
        <v>81</v>
      </c>
      <c r="I412" s="425" t="s">
        <v>2475</v>
      </c>
      <c r="J412" s="425" t="s">
        <v>6</v>
      </c>
      <c r="K412" s="425" t="s">
        <v>264</v>
      </c>
      <c r="L412" s="95"/>
      <c r="M412" s="95"/>
      <c r="Q412" s="75"/>
      <c r="R412" s="75"/>
      <c r="V412" s="75"/>
      <c r="W412" s="1295" t="str">
        <f>IFERROR(VLOOKUP(V412,'1.3 Lists'!V353:W657,2,FALSE),"")</f>
        <v/>
      </c>
      <c r="X412" s="75"/>
      <c r="AC412" s="425" t="s">
        <v>3</v>
      </c>
      <c r="AD412" s="75"/>
      <c r="AE412" s="668"/>
      <c r="AF412" s="668"/>
      <c r="AG412" s="668"/>
      <c r="AH412" s="668"/>
      <c r="AI412" s="668"/>
    </row>
    <row r="413" spans="4:35" s="425" customFormat="1">
      <c r="D413" s="425" t="s">
        <v>76</v>
      </c>
      <c r="E413" s="425" t="s">
        <v>67</v>
      </c>
      <c r="F413" s="425" t="s">
        <v>1753</v>
      </c>
      <c r="G413" s="425" t="s">
        <v>182</v>
      </c>
      <c r="H413" s="425" t="s">
        <v>81</v>
      </c>
      <c r="I413" s="425" t="s">
        <v>2475</v>
      </c>
      <c r="J413" s="425" t="s">
        <v>6</v>
      </c>
      <c r="K413" s="425" t="s">
        <v>264</v>
      </c>
      <c r="L413" s="95"/>
      <c r="M413" s="95"/>
      <c r="Q413" s="75"/>
      <c r="R413" s="75"/>
      <c r="V413" s="75"/>
      <c r="W413" s="1295" t="str">
        <f>IFERROR(VLOOKUP(V413,'1.3 Lists'!V354:W658,2,FALSE),"")</f>
        <v/>
      </c>
      <c r="X413" s="75"/>
      <c r="AC413" s="425" t="s">
        <v>3</v>
      </c>
      <c r="AD413" s="75"/>
      <c r="AE413" s="668"/>
      <c r="AF413" s="668"/>
      <c r="AG413" s="668"/>
      <c r="AH413" s="668"/>
      <c r="AI413" s="668"/>
    </row>
    <row r="414" spans="4:35" s="425" customFormat="1">
      <c r="D414" s="425" t="s">
        <v>76</v>
      </c>
      <c r="E414" s="425" t="s">
        <v>67</v>
      </c>
      <c r="F414" s="425" t="s">
        <v>1753</v>
      </c>
      <c r="G414" s="425" t="s">
        <v>182</v>
      </c>
      <c r="H414" s="425" t="s">
        <v>81</v>
      </c>
      <c r="I414" s="425" t="s">
        <v>2475</v>
      </c>
      <c r="J414" s="425" t="s">
        <v>6</v>
      </c>
      <c r="K414" s="425" t="s">
        <v>264</v>
      </c>
      <c r="L414" s="95"/>
      <c r="M414" s="95"/>
      <c r="Q414" s="75"/>
      <c r="R414" s="75"/>
      <c r="V414" s="75"/>
      <c r="W414" s="1295" t="str">
        <f>IFERROR(VLOOKUP(V414,'1.3 Lists'!V355:W659,2,FALSE),"")</f>
        <v/>
      </c>
      <c r="X414" s="75"/>
      <c r="AC414" s="425" t="s">
        <v>3</v>
      </c>
      <c r="AD414" s="75"/>
      <c r="AE414" s="668"/>
      <c r="AF414" s="668"/>
      <c r="AG414" s="668"/>
      <c r="AH414" s="668"/>
      <c r="AI414" s="668"/>
    </row>
    <row r="415" spans="4:35" s="425" customFormat="1">
      <c r="D415" s="425" t="s">
        <v>76</v>
      </c>
      <c r="E415" s="425" t="s">
        <v>67</v>
      </c>
      <c r="F415" s="425" t="s">
        <v>1753</v>
      </c>
      <c r="G415" s="425" t="s">
        <v>182</v>
      </c>
      <c r="H415" s="425" t="s">
        <v>81</v>
      </c>
      <c r="I415" s="425" t="s">
        <v>2475</v>
      </c>
      <c r="J415" s="425" t="s">
        <v>6</v>
      </c>
      <c r="K415" s="425" t="s">
        <v>264</v>
      </c>
      <c r="L415" s="95"/>
      <c r="M415" s="95"/>
      <c r="Q415" s="75"/>
      <c r="R415" s="75"/>
      <c r="V415" s="75"/>
      <c r="W415" s="1295" t="str">
        <f>IFERROR(VLOOKUP(V415,'1.3 Lists'!V356:W660,2,FALSE),"")</f>
        <v/>
      </c>
      <c r="X415" s="75"/>
      <c r="AC415" s="425" t="s">
        <v>3</v>
      </c>
      <c r="AD415" s="75"/>
      <c r="AE415" s="668"/>
      <c r="AF415" s="668"/>
      <c r="AG415" s="668"/>
      <c r="AH415" s="668"/>
      <c r="AI415" s="668"/>
    </row>
    <row r="416" spans="4:35" s="425" customFormat="1">
      <c r="D416" s="425" t="s">
        <v>76</v>
      </c>
      <c r="E416" s="425" t="s">
        <v>67</v>
      </c>
      <c r="F416" s="425" t="s">
        <v>1753</v>
      </c>
      <c r="G416" s="425" t="s">
        <v>182</v>
      </c>
      <c r="H416" s="425" t="s">
        <v>81</v>
      </c>
      <c r="I416" s="425" t="s">
        <v>2475</v>
      </c>
      <c r="J416" s="425" t="s">
        <v>6</v>
      </c>
      <c r="K416" s="425" t="s">
        <v>264</v>
      </c>
      <c r="L416" s="95"/>
      <c r="M416" s="95"/>
      <c r="Q416" s="75"/>
      <c r="R416" s="75"/>
      <c r="V416" s="75"/>
      <c r="W416" s="1295" t="str">
        <f>IFERROR(VLOOKUP(V416,'1.3 Lists'!V357:W661,2,FALSE),"")</f>
        <v/>
      </c>
      <c r="X416" s="75"/>
      <c r="AC416" s="425" t="s">
        <v>3</v>
      </c>
      <c r="AD416" s="75"/>
      <c r="AE416" s="668"/>
      <c r="AF416" s="668"/>
      <c r="AG416" s="668"/>
      <c r="AH416" s="668"/>
      <c r="AI416" s="668"/>
    </row>
    <row r="417" spans="4:35" s="425" customFormat="1">
      <c r="D417" s="425" t="s">
        <v>76</v>
      </c>
      <c r="E417" s="425" t="s">
        <v>67</v>
      </c>
      <c r="F417" s="425" t="s">
        <v>1753</v>
      </c>
      <c r="G417" s="425" t="s">
        <v>182</v>
      </c>
      <c r="H417" s="425" t="s">
        <v>81</v>
      </c>
      <c r="I417" s="425" t="s">
        <v>2475</v>
      </c>
      <c r="J417" s="425" t="s">
        <v>6</v>
      </c>
      <c r="K417" s="425" t="s">
        <v>264</v>
      </c>
      <c r="L417" s="95"/>
      <c r="M417" s="95"/>
      <c r="Q417" s="75"/>
      <c r="R417" s="75"/>
      <c r="V417" s="75"/>
      <c r="W417" s="1295" t="str">
        <f>IFERROR(VLOOKUP(V417,'1.3 Lists'!V358:W662,2,FALSE),"")</f>
        <v/>
      </c>
      <c r="X417" s="75"/>
      <c r="AC417" s="425" t="s">
        <v>3</v>
      </c>
      <c r="AD417" s="75"/>
      <c r="AE417" s="668"/>
      <c r="AF417" s="668"/>
      <c r="AG417" s="668"/>
      <c r="AH417" s="668"/>
      <c r="AI417" s="668"/>
    </row>
    <row r="418" spans="4:35" s="425" customFormat="1">
      <c r="D418" s="425" t="s">
        <v>76</v>
      </c>
      <c r="E418" s="425" t="s">
        <v>67</v>
      </c>
      <c r="F418" s="425" t="s">
        <v>1753</v>
      </c>
      <c r="G418" s="425" t="s">
        <v>182</v>
      </c>
      <c r="H418" s="425" t="s">
        <v>81</v>
      </c>
      <c r="I418" s="425" t="s">
        <v>2475</v>
      </c>
      <c r="J418" s="425" t="s">
        <v>6</v>
      </c>
      <c r="K418" s="425" t="s">
        <v>264</v>
      </c>
      <c r="L418" s="95"/>
      <c r="M418" s="95"/>
      <c r="Q418" s="75"/>
      <c r="R418" s="75"/>
      <c r="V418" s="75"/>
      <c r="W418" s="1295" t="str">
        <f>IFERROR(VLOOKUP(V418,'1.3 Lists'!V359:W663,2,FALSE),"")</f>
        <v/>
      </c>
      <c r="X418" s="75"/>
      <c r="AC418" s="425" t="s">
        <v>3</v>
      </c>
      <c r="AD418" s="75"/>
      <c r="AE418" s="668"/>
      <c r="AF418" s="668"/>
      <c r="AG418" s="668"/>
      <c r="AH418" s="668"/>
      <c r="AI418" s="668"/>
    </row>
    <row r="419" spans="4:35" s="425" customFormat="1">
      <c r="D419" s="425" t="s">
        <v>76</v>
      </c>
      <c r="E419" s="425" t="s">
        <v>67</v>
      </c>
      <c r="F419" s="425" t="s">
        <v>1753</v>
      </c>
      <c r="G419" s="425" t="s">
        <v>182</v>
      </c>
      <c r="H419" s="425" t="s">
        <v>81</v>
      </c>
      <c r="I419" s="425" t="s">
        <v>2475</v>
      </c>
      <c r="J419" s="425" t="s">
        <v>6</v>
      </c>
      <c r="K419" s="425" t="s">
        <v>264</v>
      </c>
      <c r="L419" s="95"/>
      <c r="M419" s="95"/>
      <c r="Q419" s="75"/>
      <c r="R419" s="75"/>
      <c r="V419" s="75"/>
      <c r="W419" s="1295" t="str">
        <f>IFERROR(VLOOKUP(V419,'1.3 Lists'!V360:W664,2,FALSE),"")</f>
        <v/>
      </c>
      <c r="X419" s="75"/>
      <c r="AC419" s="425" t="s">
        <v>3</v>
      </c>
      <c r="AD419" s="75"/>
      <c r="AE419" s="668"/>
      <c r="AF419" s="668"/>
      <c r="AG419" s="668"/>
      <c r="AH419" s="668"/>
      <c r="AI419" s="668"/>
    </row>
    <row r="420" spans="4:35" s="425" customFormat="1">
      <c r="D420" s="425" t="s">
        <v>76</v>
      </c>
      <c r="E420" s="425" t="s">
        <v>67</v>
      </c>
      <c r="F420" s="425" t="s">
        <v>1753</v>
      </c>
      <c r="G420" s="425" t="s">
        <v>182</v>
      </c>
      <c r="H420" s="425" t="s">
        <v>81</v>
      </c>
      <c r="I420" s="425" t="s">
        <v>2475</v>
      </c>
      <c r="J420" s="425" t="s">
        <v>6</v>
      </c>
      <c r="K420" s="425" t="s">
        <v>264</v>
      </c>
      <c r="L420" s="95"/>
      <c r="M420" s="95"/>
      <c r="Q420" s="75"/>
      <c r="R420" s="75"/>
      <c r="V420" s="75"/>
      <c r="W420" s="1295" t="str">
        <f>IFERROR(VLOOKUP(V420,'1.3 Lists'!V361:W665,2,FALSE),"")</f>
        <v/>
      </c>
      <c r="X420" s="75"/>
      <c r="AC420" s="425" t="s">
        <v>3</v>
      </c>
      <c r="AD420" s="75"/>
      <c r="AE420" s="668"/>
      <c r="AF420" s="668"/>
      <c r="AG420" s="668"/>
      <c r="AH420" s="668"/>
      <c r="AI420" s="668"/>
    </row>
    <row r="421" spans="4:35" s="425" customFormat="1">
      <c r="D421" s="425" t="s">
        <v>76</v>
      </c>
      <c r="E421" s="425" t="s">
        <v>67</v>
      </c>
      <c r="F421" s="425" t="s">
        <v>1753</v>
      </c>
      <c r="G421" s="425" t="s">
        <v>182</v>
      </c>
      <c r="H421" s="425" t="s">
        <v>81</v>
      </c>
      <c r="I421" s="425" t="s">
        <v>2475</v>
      </c>
      <c r="J421" s="425" t="s">
        <v>6</v>
      </c>
      <c r="K421" s="425" t="s">
        <v>264</v>
      </c>
      <c r="L421" s="95"/>
      <c r="M421" s="95"/>
      <c r="Q421" s="75"/>
      <c r="R421" s="75"/>
      <c r="V421" s="75"/>
      <c r="W421" s="1295" t="str">
        <f>IFERROR(VLOOKUP(V421,'1.3 Lists'!V362:W666,2,FALSE),"")</f>
        <v/>
      </c>
      <c r="X421" s="75"/>
      <c r="AC421" s="425" t="s">
        <v>3</v>
      </c>
      <c r="AD421" s="75"/>
      <c r="AE421" s="668"/>
      <c r="AF421" s="668"/>
      <c r="AG421" s="668"/>
      <c r="AH421" s="668"/>
      <c r="AI421" s="668"/>
    </row>
    <row r="422" spans="4:35" s="425" customFormat="1">
      <c r="D422" s="425" t="s">
        <v>76</v>
      </c>
      <c r="E422" s="425" t="s">
        <v>67</v>
      </c>
      <c r="F422" s="425" t="s">
        <v>1753</v>
      </c>
      <c r="G422" s="425" t="s">
        <v>182</v>
      </c>
      <c r="H422" s="425" t="s">
        <v>81</v>
      </c>
      <c r="I422" s="425" t="s">
        <v>2475</v>
      </c>
      <c r="J422" s="425" t="s">
        <v>6</v>
      </c>
      <c r="K422" s="425" t="s">
        <v>264</v>
      </c>
      <c r="L422" s="95"/>
      <c r="M422" s="95"/>
      <c r="Q422" s="75"/>
      <c r="R422" s="75"/>
      <c r="V422" s="75"/>
      <c r="W422" s="1295" t="str">
        <f>IFERROR(VLOOKUP(V422,'1.3 Lists'!V363:W667,2,FALSE),"")</f>
        <v/>
      </c>
      <c r="X422" s="75"/>
      <c r="AC422" s="425" t="s">
        <v>3</v>
      </c>
      <c r="AD422" s="75"/>
      <c r="AE422" s="668"/>
      <c r="AF422" s="668"/>
      <c r="AG422" s="668"/>
      <c r="AH422" s="668"/>
      <c r="AI422" s="668"/>
    </row>
    <row r="423" spans="4:35" s="425" customFormat="1">
      <c r="D423" s="425" t="s">
        <v>76</v>
      </c>
      <c r="E423" s="425" t="s">
        <v>67</v>
      </c>
      <c r="F423" s="425" t="s">
        <v>1753</v>
      </c>
      <c r="G423" s="425" t="s">
        <v>182</v>
      </c>
      <c r="H423" s="425" t="s">
        <v>81</v>
      </c>
      <c r="I423" s="425" t="s">
        <v>2475</v>
      </c>
      <c r="J423" s="425" t="s">
        <v>6</v>
      </c>
      <c r="K423" s="425" t="s">
        <v>264</v>
      </c>
      <c r="L423" s="95"/>
      <c r="M423" s="95"/>
      <c r="Q423" s="75"/>
      <c r="R423" s="75"/>
      <c r="V423" s="75"/>
      <c r="W423" s="1295" t="str">
        <f>IFERROR(VLOOKUP(V423,'1.3 Lists'!V364:W668,2,FALSE),"")</f>
        <v/>
      </c>
      <c r="X423" s="75"/>
      <c r="AC423" s="425" t="s">
        <v>3</v>
      </c>
      <c r="AD423" s="75"/>
      <c r="AE423" s="668"/>
      <c r="AF423" s="668"/>
      <c r="AG423" s="668"/>
      <c r="AH423" s="668"/>
      <c r="AI423" s="668"/>
    </row>
    <row r="424" spans="4:35" s="425" customFormat="1">
      <c r="D424" s="425" t="s">
        <v>76</v>
      </c>
      <c r="E424" s="425" t="s">
        <v>67</v>
      </c>
      <c r="F424" s="425" t="s">
        <v>1753</v>
      </c>
      <c r="G424" s="425" t="s">
        <v>182</v>
      </c>
      <c r="H424" s="425" t="s">
        <v>81</v>
      </c>
      <c r="I424" s="425" t="s">
        <v>2475</v>
      </c>
      <c r="J424" s="425" t="s">
        <v>6</v>
      </c>
      <c r="K424" s="425" t="s">
        <v>264</v>
      </c>
      <c r="L424" s="95"/>
      <c r="M424" s="95"/>
      <c r="Q424" s="75"/>
      <c r="R424" s="75"/>
      <c r="V424" s="75"/>
      <c r="W424" s="1295" t="str">
        <f>IFERROR(VLOOKUP(V424,'1.3 Lists'!V365:W669,2,FALSE),"")</f>
        <v/>
      </c>
      <c r="X424" s="75"/>
      <c r="AC424" s="425" t="s">
        <v>3</v>
      </c>
      <c r="AD424" s="75"/>
      <c r="AE424" s="668"/>
      <c r="AF424" s="668"/>
      <c r="AG424" s="668"/>
      <c r="AH424" s="668"/>
      <c r="AI424" s="668"/>
    </row>
    <row r="425" spans="4:35" s="425" customFormat="1">
      <c r="D425" s="425" t="s">
        <v>76</v>
      </c>
      <c r="E425" s="425" t="s">
        <v>67</v>
      </c>
      <c r="F425" s="425" t="s">
        <v>1753</v>
      </c>
      <c r="G425" s="425" t="s">
        <v>182</v>
      </c>
      <c r="H425" s="425" t="s">
        <v>81</v>
      </c>
      <c r="I425" s="425" t="s">
        <v>2475</v>
      </c>
      <c r="J425" s="425" t="s">
        <v>6</v>
      </c>
      <c r="K425" s="425" t="s">
        <v>264</v>
      </c>
      <c r="L425" s="95"/>
      <c r="M425" s="95"/>
      <c r="Q425" s="75"/>
      <c r="R425" s="75"/>
      <c r="V425" s="75"/>
      <c r="W425" s="1295" t="str">
        <f>IFERROR(VLOOKUP(V425,'1.3 Lists'!V366:W670,2,FALSE),"")</f>
        <v/>
      </c>
      <c r="X425" s="75"/>
      <c r="AC425" s="425" t="s">
        <v>3</v>
      </c>
      <c r="AD425" s="75"/>
      <c r="AE425" s="668"/>
      <c r="AF425" s="668"/>
      <c r="AG425" s="668"/>
      <c r="AH425" s="668"/>
      <c r="AI425" s="668"/>
    </row>
    <row r="426" spans="4:35" s="425" customFormat="1">
      <c r="D426" s="425" t="s">
        <v>76</v>
      </c>
      <c r="E426" s="425" t="s">
        <v>67</v>
      </c>
      <c r="F426" s="425" t="s">
        <v>1753</v>
      </c>
      <c r="G426" s="425" t="s">
        <v>182</v>
      </c>
      <c r="H426" s="425" t="s">
        <v>81</v>
      </c>
      <c r="I426" s="425" t="s">
        <v>2475</v>
      </c>
      <c r="J426" s="425" t="s">
        <v>6</v>
      </c>
      <c r="K426" s="425" t="s">
        <v>264</v>
      </c>
      <c r="L426" s="95"/>
      <c r="M426" s="95"/>
      <c r="Q426" s="75"/>
      <c r="R426" s="75"/>
      <c r="V426" s="75"/>
      <c r="W426" s="1295" t="str">
        <f>IFERROR(VLOOKUP(V426,'1.3 Lists'!V367:W671,2,FALSE),"")</f>
        <v/>
      </c>
      <c r="X426" s="75"/>
      <c r="AC426" s="425" t="s">
        <v>3</v>
      </c>
      <c r="AD426" s="75"/>
      <c r="AE426" s="668"/>
      <c r="AF426" s="668"/>
      <c r="AG426" s="668"/>
      <c r="AH426" s="668"/>
      <c r="AI426" s="668"/>
    </row>
    <row r="427" spans="4:35" s="425" customFormat="1">
      <c r="D427" s="425" t="s">
        <v>76</v>
      </c>
      <c r="E427" s="425" t="s">
        <v>67</v>
      </c>
      <c r="F427" s="425" t="s">
        <v>1753</v>
      </c>
      <c r="G427" s="425" t="s">
        <v>182</v>
      </c>
      <c r="H427" s="425" t="s">
        <v>81</v>
      </c>
      <c r="I427" s="425" t="s">
        <v>2475</v>
      </c>
      <c r="J427" s="425" t="s">
        <v>6</v>
      </c>
      <c r="K427" s="425" t="s">
        <v>264</v>
      </c>
      <c r="L427" s="95"/>
      <c r="M427" s="95"/>
      <c r="Q427" s="75"/>
      <c r="R427" s="75"/>
      <c r="V427" s="75"/>
      <c r="W427" s="1295" t="str">
        <f>IFERROR(VLOOKUP(V427,'1.3 Lists'!V368:W672,2,FALSE),"")</f>
        <v/>
      </c>
      <c r="X427" s="75"/>
      <c r="AC427" s="425" t="s">
        <v>3</v>
      </c>
      <c r="AD427" s="75"/>
      <c r="AE427" s="668"/>
      <c r="AF427" s="668"/>
      <c r="AG427" s="668"/>
      <c r="AH427" s="668"/>
      <c r="AI427" s="668"/>
    </row>
    <row r="428" spans="4:35" s="425" customFormat="1">
      <c r="D428" s="425" t="s">
        <v>76</v>
      </c>
      <c r="E428" s="425" t="s">
        <v>67</v>
      </c>
      <c r="F428" s="425" t="s">
        <v>1753</v>
      </c>
      <c r="G428" s="425" t="s">
        <v>182</v>
      </c>
      <c r="H428" s="425" t="s">
        <v>81</v>
      </c>
      <c r="I428" s="425" t="s">
        <v>2475</v>
      </c>
      <c r="J428" s="425" t="s">
        <v>6</v>
      </c>
      <c r="K428" s="425" t="s">
        <v>264</v>
      </c>
      <c r="L428" s="95"/>
      <c r="M428" s="95"/>
      <c r="Q428" s="75"/>
      <c r="R428" s="75"/>
      <c r="V428" s="75"/>
      <c r="W428" s="1295" t="str">
        <f>IFERROR(VLOOKUP(V428,'1.3 Lists'!V369:W673,2,FALSE),"")</f>
        <v/>
      </c>
      <c r="X428" s="75"/>
      <c r="AC428" s="425" t="s">
        <v>3</v>
      </c>
      <c r="AD428" s="75"/>
      <c r="AE428" s="668"/>
      <c r="AF428" s="668"/>
      <c r="AG428" s="668"/>
      <c r="AH428" s="668"/>
      <c r="AI428" s="668"/>
    </row>
    <row r="429" spans="4:35" s="425" customFormat="1">
      <c r="D429" s="425" t="s">
        <v>76</v>
      </c>
      <c r="E429" s="425" t="s">
        <v>67</v>
      </c>
      <c r="F429" s="425" t="s">
        <v>1753</v>
      </c>
      <c r="G429" s="425" t="s">
        <v>182</v>
      </c>
      <c r="H429" s="425" t="s">
        <v>81</v>
      </c>
      <c r="I429" s="425" t="s">
        <v>2475</v>
      </c>
      <c r="J429" s="425" t="s">
        <v>6</v>
      </c>
      <c r="K429" s="425" t="s">
        <v>264</v>
      </c>
      <c r="L429" s="95"/>
      <c r="M429" s="95"/>
      <c r="Q429" s="75"/>
      <c r="R429" s="75"/>
      <c r="V429" s="75"/>
      <c r="W429" s="1295" t="str">
        <f>IFERROR(VLOOKUP(V429,'1.3 Lists'!V370:W674,2,FALSE),"")</f>
        <v/>
      </c>
      <c r="X429" s="75"/>
      <c r="AC429" s="425" t="s">
        <v>3</v>
      </c>
      <c r="AD429" s="75"/>
      <c r="AE429" s="668"/>
      <c r="AF429" s="668"/>
      <c r="AG429" s="668"/>
      <c r="AH429" s="668"/>
      <c r="AI429" s="668"/>
    </row>
    <row r="430" spans="4:35" s="425" customFormat="1">
      <c r="D430" s="425" t="s">
        <v>76</v>
      </c>
      <c r="E430" s="425" t="s">
        <v>67</v>
      </c>
      <c r="F430" s="425" t="s">
        <v>1753</v>
      </c>
      <c r="G430" s="425" t="s">
        <v>182</v>
      </c>
      <c r="H430" s="425" t="s">
        <v>81</v>
      </c>
      <c r="I430" s="425" t="s">
        <v>2475</v>
      </c>
      <c r="J430" s="425" t="s">
        <v>6</v>
      </c>
      <c r="K430" s="425" t="s">
        <v>264</v>
      </c>
      <c r="L430" s="95"/>
      <c r="M430" s="95"/>
      <c r="Q430" s="75"/>
      <c r="R430" s="75"/>
      <c r="V430" s="75"/>
      <c r="W430" s="1295" t="str">
        <f>IFERROR(VLOOKUP(V430,'1.3 Lists'!V371:W675,2,FALSE),"")</f>
        <v/>
      </c>
      <c r="X430" s="75"/>
      <c r="AC430" s="425" t="s">
        <v>3</v>
      </c>
      <c r="AD430" s="75"/>
      <c r="AE430" s="668"/>
      <c r="AF430" s="668"/>
      <c r="AG430" s="668"/>
      <c r="AH430" s="668"/>
      <c r="AI430" s="668"/>
    </row>
    <row r="431" spans="4:35" s="425" customFormat="1">
      <c r="D431" s="425" t="s">
        <v>76</v>
      </c>
      <c r="E431" s="425" t="s">
        <v>67</v>
      </c>
      <c r="F431" s="425" t="s">
        <v>1753</v>
      </c>
      <c r="G431" s="425" t="s">
        <v>182</v>
      </c>
      <c r="H431" s="425" t="s">
        <v>81</v>
      </c>
      <c r="I431" s="425" t="s">
        <v>2475</v>
      </c>
      <c r="J431" s="425" t="s">
        <v>6</v>
      </c>
      <c r="K431" s="425" t="s">
        <v>264</v>
      </c>
      <c r="L431" s="95"/>
      <c r="M431" s="95"/>
      <c r="Q431" s="75"/>
      <c r="R431" s="75"/>
      <c r="V431" s="75"/>
      <c r="W431" s="1295" t="str">
        <f>IFERROR(VLOOKUP(V431,'1.3 Lists'!V372:W676,2,FALSE),"")</f>
        <v/>
      </c>
      <c r="X431" s="75"/>
      <c r="AC431" s="425" t="s">
        <v>3</v>
      </c>
      <c r="AD431" s="75"/>
      <c r="AE431" s="668"/>
      <c r="AF431" s="668"/>
      <c r="AG431" s="668"/>
      <c r="AH431" s="668"/>
      <c r="AI431" s="668"/>
    </row>
    <row r="432" spans="4:35" s="425" customFormat="1">
      <c r="D432" s="425" t="s">
        <v>76</v>
      </c>
      <c r="E432" s="425" t="s">
        <v>67</v>
      </c>
      <c r="F432" s="425" t="s">
        <v>1753</v>
      </c>
      <c r="G432" s="425" t="s">
        <v>182</v>
      </c>
      <c r="H432" s="425" t="s">
        <v>81</v>
      </c>
      <c r="I432" s="425" t="s">
        <v>2475</v>
      </c>
      <c r="J432" s="425" t="s">
        <v>6</v>
      </c>
      <c r="K432" s="425" t="s">
        <v>264</v>
      </c>
      <c r="L432" s="95"/>
      <c r="M432" s="95"/>
      <c r="Q432" s="75"/>
      <c r="R432" s="75"/>
      <c r="V432" s="75"/>
      <c r="W432" s="1295" t="str">
        <f>IFERROR(VLOOKUP(V432,'1.3 Lists'!V373:W677,2,FALSE),"")</f>
        <v/>
      </c>
      <c r="X432" s="75"/>
      <c r="AC432" s="425" t="s">
        <v>3</v>
      </c>
      <c r="AD432" s="75"/>
      <c r="AE432" s="668"/>
      <c r="AF432" s="668"/>
      <c r="AG432" s="668"/>
      <c r="AH432" s="668"/>
      <c r="AI432" s="668"/>
    </row>
    <row r="433" spans="4:35" s="425" customFormat="1">
      <c r="D433" s="425" t="s">
        <v>76</v>
      </c>
      <c r="E433" s="425" t="s">
        <v>67</v>
      </c>
      <c r="F433" s="425" t="s">
        <v>1753</v>
      </c>
      <c r="G433" s="425" t="s">
        <v>182</v>
      </c>
      <c r="H433" s="425" t="s">
        <v>81</v>
      </c>
      <c r="I433" s="425" t="s">
        <v>2475</v>
      </c>
      <c r="J433" s="425" t="s">
        <v>6</v>
      </c>
      <c r="K433" s="425" t="s">
        <v>264</v>
      </c>
      <c r="L433" s="95"/>
      <c r="M433" s="95"/>
      <c r="Q433" s="75"/>
      <c r="R433" s="75"/>
      <c r="V433" s="75"/>
      <c r="W433" s="1295" t="str">
        <f>IFERROR(VLOOKUP(V433,'1.3 Lists'!V374:W678,2,FALSE),"")</f>
        <v/>
      </c>
      <c r="X433" s="75"/>
      <c r="AC433" s="425" t="s">
        <v>3</v>
      </c>
      <c r="AD433" s="75"/>
      <c r="AE433" s="668"/>
      <c r="AF433" s="668"/>
      <c r="AG433" s="668"/>
      <c r="AH433" s="668"/>
      <c r="AI433" s="668"/>
    </row>
    <row r="434" spans="4:35" s="425" customFormat="1">
      <c r="D434" s="425" t="s">
        <v>76</v>
      </c>
      <c r="E434" s="425" t="s">
        <v>67</v>
      </c>
      <c r="F434" s="425" t="s">
        <v>1753</v>
      </c>
      <c r="G434" s="425" t="s">
        <v>182</v>
      </c>
      <c r="H434" s="425" t="s">
        <v>81</v>
      </c>
      <c r="I434" s="425" t="s">
        <v>2475</v>
      </c>
      <c r="J434" s="425" t="s">
        <v>6</v>
      </c>
      <c r="K434" s="425" t="s">
        <v>264</v>
      </c>
      <c r="L434" s="95"/>
      <c r="M434" s="95"/>
      <c r="Q434" s="75"/>
      <c r="R434" s="75"/>
      <c r="V434" s="75"/>
      <c r="W434" s="1295" t="str">
        <f>IFERROR(VLOOKUP(V434,'1.3 Lists'!V375:W679,2,FALSE),"")</f>
        <v/>
      </c>
      <c r="X434" s="75"/>
      <c r="AC434" s="425" t="s">
        <v>3</v>
      </c>
      <c r="AD434" s="75"/>
      <c r="AE434" s="668"/>
      <c r="AF434" s="668"/>
      <c r="AG434" s="668"/>
      <c r="AH434" s="668"/>
      <c r="AI434" s="668"/>
    </row>
    <row r="435" spans="4:35" s="425" customFormat="1">
      <c r="D435" s="425" t="s">
        <v>76</v>
      </c>
      <c r="E435" s="425" t="s">
        <v>67</v>
      </c>
      <c r="F435" s="425" t="s">
        <v>1753</v>
      </c>
      <c r="G435" s="425" t="s">
        <v>182</v>
      </c>
      <c r="H435" s="425" t="s">
        <v>81</v>
      </c>
      <c r="I435" s="425" t="s">
        <v>2475</v>
      </c>
      <c r="J435" s="425" t="s">
        <v>6</v>
      </c>
      <c r="K435" s="425" t="s">
        <v>264</v>
      </c>
      <c r="L435" s="95"/>
      <c r="M435" s="95"/>
      <c r="Q435" s="75"/>
      <c r="R435" s="75"/>
      <c r="V435" s="75"/>
      <c r="W435" s="1295" t="str">
        <f>IFERROR(VLOOKUP(V435,'1.3 Lists'!V376:W680,2,FALSE),"")</f>
        <v/>
      </c>
      <c r="X435" s="75"/>
      <c r="AC435" s="425" t="s">
        <v>3</v>
      </c>
      <c r="AD435" s="75"/>
      <c r="AE435" s="668"/>
      <c r="AF435" s="668"/>
      <c r="AG435" s="668"/>
      <c r="AH435" s="668"/>
      <c r="AI435" s="668"/>
    </row>
    <row r="436" spans="4:35" s="425" customFormat="1">
      <c r="D436" s="425" t="s">
        <v>76</v>
      </c>
      <c r="E436" s="425" t="s">
        <v>67</v>
      </c>
      <c r="F436" s="425" t="s">
        <v>1753</v>
      </c>
      <c r="G436" s="425" t="s">
        <v>182</v>
      </c>
      <c r="H436" s="425" t="s">
        <v>81</v>
      </c>
      <c r="I436" s="425" t="s">
        <v>2475</v>
      </c>
      <c r="J436" s="425" t="s">
        <v>6</v>
      </c>
      <c r="K436" s="425" t="s">
        <v>264</v>
      </c>
      <c r="L436" s="95"/>
      <c r="M436" s="95"/>
      <c r="Q436" s="75"/>
      <c r="R436" s="75"/>
      <c r="V436" s="75"/>
      <c r="W436" s="1295" t="str">
        <f>IFERROR(VLOOKUP(V436,'1.3 Lists'!V377:W681,2,FALSE),"")</f>
        <v/>
      </c>
      <c r="X436" s="75"/>
      <c r="AC436" s="425" t="s">
        <v>3</v>
      </c>
      <c r="AD436" s="75"/>
      <c r="AE436" s="668"/>
      <c r="AF436" s="668"/>
      <c r="AG436" s="668"/>
      <c r="AH436" s="668"/>
      <c r="AI436" s="668"/>
    </row>
    <row r="437" spans="4:35" s="425" customFormat="1">
      <c r="D437" s="425" t="s">
        <v>76</v>
      </c>
      <c r="E437" s="425" t="s">
        <v>67</v>
      </c>
      <c r="F437" s="425" t="s">
        <v>1753</v>
      </c>
      <c r="G437" s="425" t="s">
        <v>182</v>
      </c>
      <c r="H437" s="425" t="s">
        <v>81</v>
      </c>
      <c r="I437" s="425" t="s">
        <v>2475</v>
      </c>
      <c r="J437" s="425" t="s">
        <v>6</v>
      </c>
      <c r="K437" s="425" t="s">
        <v>264</v>
      </c>
      <c r="L437" s="95"/>
      <c r="M437" s="95"/>
      <c r="Q437" s="75"/>
      <c r="R437" s="75"/>
      <c r="V437" s="75"/>
      <c r="W437" s="1295" t="str">
        <f>IFERROR(VLOOKUP(V437,'1.3 Lists'!V378:W682,2,FALSE),"")</f>
        <v/>
      </c>
      <c r="X437" s="75"/>
      <c r="AC437" s="425" t="s">
        <v>3</v>
      </c>
      <c r="AD437" s="75"/>
      <c r="AE437" s="668"/>
      <c r="AF437" s="668"/>
      <c r="AG437" s="668"/>
      <c r="AH437" s="668"/>
      <c r="AI437" s="668"/>
    </row>
    <row r="438" spans="4:35" s="425" customFormat="1">
      <c r="D438" s="425" t="s">
        <v>76</v>
      </c>
      <c r="E438" s="425" t="s">
        <v>67</v>
      </c>
      <c r="F438" s="425" t="s">
        <v>1753</v>
      </c>
      <c r="G438" s="425" t="s">
        <v>182</v>
      </c>
      <c r="H438" s="425" t="s">
        <v>81</v>
      </c>
      <c r="I438" s="425" t="s">
        <v>2475</v>
      </c>
      <c r="J438" s="425" t="s">
        <v>6</v>
      </c>
      <c r="K438" s="425" t="s">
        <v>264</v>
      </c>
      <c r="L438" s="95"/>
      <c r="M438" s="95"/>
      <c r="Q438" s="75"/>
      <c r="R438" s="75"/>
      <c r="V438" s="75"/>
      <c r="W438" s="1295" t="str">
        <f>IFERROR(VLOOKUP(V438,'1.3 Lists'!V379:W683,2,FALSE),"")</f>
        <v/>
      </c>
      <c r="X438" s="75"/>
      <c r="AC438" s="425" t="s">
        <v>3</v>
      </c>
      <c r="AD438" s="75"/>
      <c r="AE438" s="668"/>
      <c r="AF438" s="668"/>
      <c r="AG438" s="668"/>
      <c r="AH438" s="668"/>
      <c r="AI438" s="668"/>
    </row>
    <row r="439" spans="4:35" s="425" customFormat="1">
      <c r="D439" s="425" t="s">
        <v>76</v>
      </c>
      <c r="E439" s="425" t="s">
        <v>67</v>
      </c>
      <c r="F439" s="425" t="s">
        <v>1753</v>
      </c>
      <c r="G439" s="425" t="s">
        <v>182</v>
      </c>
      <c r="H439" s="425" t="s">
        <v>81</v>
      </c>
      <c r="I439" s="425" t="s">
        <v>2475</v>
      </c>
      <c r="J439" s="425" t="s">
        <v>6</v>
      </c>
      <c r="K439" s="425" t="s">
        <v>264</v>
      </c>
      <c r="L439" s="95"/>
      <c r="M439" s="95"/>
      <c r="Q439" s="75"/>
      <c r="R439" s="75"/>
      <c r="V439" s="75"/>
      <c r="W439" s="1295" t="str">
        <f>IFERROR(VLOOKUP(V439,'1.3 Lists'!V380:W684,2,FALSE),"")</f>
        <v/>
      </c>
      <c r="X439" s="75"/>
      <c r="AC439" s="425" t="s">
        <v>3</v>
      </c>
      <c r="AD439" s="75"/>
      <c r="AE439" s="668"/>
      <c r="AF439" s="668"/>
      <c r="AG439" s="668"/>
      <c r="AH439" s="668"/>
      <c r="AI439" s="668"/>
    </row>
    <row r="440" spans="4:35" s="425" customFormat="1">
      <c r="D440" s="425" t="s">
        <v>76</v>
      </c>
      <c r="E440" s="425" t="s">
        <v>67</v>
      </c>
      <c r="F440" s="425" t="s">
        <v>1753</v>
      </c>
      <c r="G440" s="425" t="s">
        <v>182</v>
      </c>
      <c r="H440" s="425" t="s">
        <v>81</v>
      </c>
      <c r="I440" s="425" t="s">
        <v>2475</v>
      </c>
      <c r="J440" s="425" t="s">
        <v>6</v>
      </c>
      <c r="K440" s="425" t="s">
        <v>264</v>
      </c>
      <c r="L440" s="95"/>
      <c r="M440" s="95"/>
      <c r="Q440" s="75"/>
      <c r="R440" s="75"/>
      <c r="V440" s="75"/>
      <c r="W440" s="1295" t="str">
        <f>IFERROR(VLOOKUP(V440,'1.3 Lists'!V381:W685,2,FALSE),"")</f>
        <v/>
      </c>
      <c r="X440" s="75"/>
      <c r="AC440" s="425" t="s">
        <v>3</v>
      </c>
      <c r="AD440" s="75"/>
      <c r="AE440" s="668"/>
      <c r="AF440" s="668"/>
      <c r="AG440" s="668"/>
      <c r="AH440" s="668"/>
      <c r="AI440" s="668"/>
    </row>
    <row r="441" spans="4:35" s="425" customFormat="1">
      <c r="D441" s="425" t="s">
        <v>76</v>
      </c>
      <c r="E441" s="425" t="s">
        <v>67</v>
      </c>
      <c r="F441" s="425" t="s">
        <v>1753</v>
      </c>
      <c r="G441" s="425" t="s">
        <v>182</v>
      </c>
      <c r="H441" s="425" t="s">
        <v>81</v>
      </c>
      <c r="I441" s="425" t="s">
        <v>2475</v>
      </c>
      <c r="J441" s="425" t="s">
        <v>6</v>
      </c>
      <c r="K441" s="425" t="s">
        <v>264</v>
      </c>
      <c r="L441" s="95"/>
      <c r="M441" s="95"/>
      <c r="Q441" s="75"/>
      <c r="R441" s="75"/>
      <c r="V441" s="75"/>
      <c r="W441" s="1295" t="str">
        <f>IFERROR(VLOOKUP(V441,'1.3 Lists'!V382:W686,2,FALSE),"")</f>
        <v/>
      </c>
      <c r="X441" s="75"/>
      <c r="AC441" s="425" t="s">
        <v>3</v>
      </c>
      <c r="AD441" s="75"/>
      <c r="AE441" s="668"/>
      <c r="AF441" s="668"/>
      <c r="AG441" s="668"/>
      <c r="AH441" s="668"/>
      <c r="AI441" s="668"/>
    </row>
    <row r="442" spans="4:35" s="425" customFormat="1">
      <c r="D442" s="425" t="s">
        <v>76</v>
      </c>
      <c r="E442" s="425" t="s">
        <v>67</v>
      </c>
      <c r="F442" s="425" t="s">
        <v>1753</v>
      </c>
      <c r="G442" s="425" t="s">
        <v>182</v>
      </c>
      <c r="H442" s="425" t="s">
        <v>81</v>
      </c>
      <c r="I442" s="425" t="s">
        <v>2475</v>
      </c>
      <c r="J442" s="425" t="s">
        <v>6</v>
      </c>
      <c r="K442" s="425" t="s">
        <v>264</v>
      </c>
      <c r="L442" s="95"/>
      <c r="M442" s="95"/>
      <c r="Q442" s="75"/>
      <c r="R442" s="75"/>
      <c r="V442" s="75"/>
      <c r="W442" s="1295" t="str">
        <f>IFERROR(VLOOKUP(V442,'1.3 Lists'!V383:W687,2,FALSE),"")</f>
        <v/>
      </c>
      <c r="X442" s="75"/>
      <c r="AC442" s="425" t="s">
        <v>3</v>
      </c>
      <c r="AD442" s="75"/>
      <c r="AE442" s="668"/>
      <c r="AF442" s="668"/>
      <c r="AG442" s="668"/>
      <c r="AH442" s="668"/>
      <c r="AI442" s="668"/>
    </row>
    <row r="443" spans="4:35" s="425" customFormat="1">
      <c r="D443" s="425" t="s">
        <v>76</v>
      </c>
      <c r="E443" s="425" t="s">
        <v>67</v>
      </c>
      <c r="F443" s="425" t="s">
        <v>1753</v>
      </c>
      <c r="G443" s="425" t="s">
        <v>182</v>
      </c>
      <c r="H443" s="425" t="s">
        <v>81</v>
      </c>
      <c r="I443" s="425" t="s">
        <v>2475</v>
      </c>
      <c r="J443" s="425" t="s">
        <v>6</v>
      </c>
      <c r="K443" s="425" t="s">
        <v>264</v>
      </c>
      <c r="L443" s="95"/>
      <c r="M443" s="95"/>
      <c r="Q443" s="75"/>
      <c r="R443" s="75"/>
      <c r="V443" s="75"/>
      <c r="W443" s="1295" t="str">
        <f>IFERROR(VLOOKUP(V443,'1.3 Lists'!V384:W688,2,FALSE),"")</f>
        <v/>
      </c>
      <c r="X443" s="75"/>
      <c r="AC443" s="425" t="s">
        <v>3</v>
      </c>
      <c r="AD443" s="75"/>
      <c r="AE443" s="668"/>
      <c r="AF443" s="668"/>
      <c r="AG443" s="668"/>
      <c r="AH443" s="668"/>
      <c r="AI443" s="668"/>
    </row>
    <row r="444" spans="4:35" s="425" customFormat="1">
      <c r="D444" s="425" t="s">
        <v>76</v>
      </c>
      <c r="E444" s="425" t="s">
        <v>67</v>
      </c>
      <c r="F444" s="425" t="s">
        <v>1753</v>
      </c>
      <c r="G444" s="425" t="s">
        <v>182</v>
      </c>
      <c r="H444" s="425" t="s">
        <v>81</v>
      </c>
      <c r="I444" s="425" t="s">
        <v>2475</v>
      </c>
      <c r="J444" s="425" t="s">
        <v>6</v>
      </c>
      <c r="K444" s="425" t="s">
        <v>264</v>
      </c>
      <c r="Q444" s="75"/>
      <c r="R444" s="75"/>
      <c r="V444" s="75"/>
      <c r="W444" s="1295" t="str">
        <f>IFERROR(VLOOKUP(V444,'1.3 Lists'!V385:W689,2,FALSE),"")</f>
        <v/>
      </c>
      <c r="X444" s="75"/>
      <c r="AC444" s="425" t="s">
        <v>3</v>
      </c>
      <c r="AD444" s="75"/>
      <c r="AE444" s="668"/>
      <c r="AF444" s="668"/>
      <c r="AG444" s="668"/>
      <c r="AH444" s="668"/>
      <c r="AI444" s="668"/>
    </row>
    <row r="445" spans="4:35" s="425" customFormat="1">
      <c r="D445" s="425" t="s">
        <v>76</v>
      </c>
      <c r="E445" s="425" t="s">
        <v>67</v>
      </c>
      <c r="F445" s="425" t="s">
        <v>1753</v>
      </c>
      <c r="G445" s="425" t="s">
        <v>182</v>
      </c>
      <c r="H445" s="425" t="s">
        <v>81</v>
      </c>
      <c r="I445" s="425" t="s">
        <v>2475</v>
      </c>
      <c r="J445" s="425" t="s">
        <v>6</v>
      </c>
      <c r="K445" s="425" t="s">
        <v>264</v>
      </c>
      <c r="Q445" s="75"/>
      <c r="R445" s="75"/>
      <c r="V445" s="75"/>
      <c r="W445" s="1295" t="str">
        <f>IFERROR(VLOOKUP(V445,'1.3 Lists'!V386:W690,2,FALSE),"")</f>
        <v/>
      </c>
      <c r="X445" s="75"/>
      <c r="AC445" s="425" t="s">
        <v>3</v>
      </c>
      <c r="AD445" s="75"/>
      <c r="AE445" s="668"/>
      <c r="AF445" s="668"/>
      <c r="AG445" s="668"/>
      <c r="AH445" s="668"/>
      <c r="AI445" s="668"/>
    </row>
    <row r="446" spans="4:35" s="425" customFormat="1">
      <c r="D446" s="425" t="s">
        <v>76</v>
      </c>
      <c r="E446" s="425" t="s">
        <v>67</v>
      </c>
      <c r="F446" s="425" t="s">
        <v>1753</v>
      </c>
      <c r="G446" s="425" t="s">
        <v>182</v>
      </c>
      <c r="H446" s="425" t="s">
        <v>81</v>
      </c>
      <c r="I446" s="425" t="s">
        <v>2475</v>
      </c>
      <c r="J446" s="425" t="s">
        <v>6</v>
      </c>
      <c r="K446" s="425" t="s">
        <v>264</v>
      </c>
      <c r="Q446" s="75"/>
      <c r="R446" s="75"/>
      <c r="V446" s="75"/>
      <c r="W446" s="1295" t="str">
        <f>IFERROR(VLOOKUP(V446,'1.3 Lists'!V387:W691,2,FALSE),"")</f>
        <v/>
      </c>
      <c r="X446" s="75"/>
      <c r="AC446" s="425" t="s">
        <v>3</v>
      </c>
      <c r="AD446" s="75"/>
      <c r="AE446" s="668"/>
      <c r="AF446" s="668"/>
      <c r="AG446" s="668"/>
      <c r="AH446" s="668"/>
      <c r="AI446" s="668"/>
    </row>
    <row r="447" spans="4:35" s="425" customFormat="1">
      <c r="D447" s="425" t="s">
        <v>76</v>
      </c>
      <c r="E447" s="425" t="s">
        <v>67</v>
      </c>
      <c r="F447" s="425" t="s">
        <v>1753</v>
      </c>
      <c r="G447" s="425" t="s">
        <v>182</v>
      </c>
      <c r="H447" s="425" t="s">
        <v>81</v>
      </c>
      <c r="I447" s="425" t="s">
        <v>2475</v>
      </c>
      <c r="J447" s="425" t="s">
        <v>6</v>
      </c>
      <c r="K447" s="425" t="s">
        <v>264</v>
      </c>
      <c r="Q447" s="75"/>
      <c r="R447" s="75"/>
      <c r="V447" s="75"/>
      <c r="W447" s="1295" t="str">
        <f>IFERROR(VLOOKUP(V447,'1.3 Lists'!V388:W692,2,FALSE),"")</f>
        <v/>
      </c>
      <c r="X447" s="75"/>
      <c r="AC447" s="425" t="s">
        <v>3</v>
      </c>
      <c r="AD447" s="75"/>
      <c r="AE447" s="668"/>
      <c r="AF447" s="668"/>
      <c r="AG447" s="668"/>
      <c r="AH447" s="668"/>
      <c r="AI447" s="668"/>
    </row>
    <row r="448" spans="4:35" s="425" customFormat="1">
      <c r="D448" s="425" t="s">
        <v>76</v>
      </c>
      <c r="E448" s="425" t="s">
        <v>67</v>
      </c>
      <c r="F448" s="425" t="s">
        <v>1753</v>
      </c>
      <c r="G448" s="425" t="s">
        <v>182</v>
      </c>
      <c r="H448" s="425" t="s">
        <v>81</v>
      </c>
      <c r="I448" s="425" t="s">
        <v>2475</v>
      </c>
      <c r="J448" s="425" t="s">
        <v>6</v>
      </c>
      <c r="K448" s="425" t="s">
        <v>264</v>
      </c>
      <c r="Q448" s="75"/>
      <c r="R448" s="75"/>
      <c r="V448" s="75"/>
      <c r="W448" s="1295" t="str">
        <f>IFERROR(VLOOKUP(V448,'1.3 Lists'!V389:W693,2,FALSE),"")</f>
        <v/>
      </c>
      <c r="X448" s="75"/>
      <c r="AC448" s="425" t="s">
        <v>3</v>
      </c>
      <c r="AD448" s="75"/>
      <c r="AE448" s="668"/>
      <c r="AF448" s="668"/>
      <c r="AG448" s="668"/>
      <c r="AH448" s="668"/>
      <c r="AI448" s="668"/>
    </row>
    <row r="449" spans="4:35" s="425" customFormat="1">
      <c r="D449" s="425" t="s">
        <v>76</v>
      </c>
      <c r="E449" s="425" t="s">
        <v>67</v>
      </c>
      <c r="F449" s="425" t="s">
        <v>1753</v>
      </c>
      <c r="G449" s="425" t="s">
        <v>182</v>
      </c>
      <c r="H449" s="425" t="s">
        <v>81</v>
      </c>
      <c r="I449" s="425" t="s">
        <v>2475</v>
      </c>
      <c r="J449" s="425" t="s">
        <v>6</v>
      </c>
      <c r="K449" s="425" t="s">
        <v>264</v>
      </c>
      <c r="Q449" s="75"/>
      <c r="R449" s="75"/>
      <c r="S449" s="71"/>
      <c r="T449" s="71"/>
      <c r="U449" s="71"/>
      <c r="V449" s="75"/>
      <c r="W449" s="1295" t="str">
        <f>IFERROR(VLOOKUP(V449,'1.3 Lists'!V390:W694,2,FALSE),"")</f>
        <v/>
      </c>
      <c r="X449" s="75"/>
      <c r="AC449" s="425" t="s">
        <v>3</v>
      </c>
      <c r="AD449" s="75"/>
      <c r="AE449" s="668"/>
      <c r="AF449" s="668"/>
      <c r="AG449" s="668"/>
      <c r="AH449" s="668"/>
      <c r="AI449" s="668"/>
    </row>
    <row r="450" spans="4:35" s="425" customFormat="1">
      <c r="D450" s="425" t="s">
        <v>76</v>
      </c>
      <c r="E450" s="425" t="s">
        <v>67</v>
      </c>
      <c r="F450" s="425" t="s">
        <v>1753</v>
      </c>
      <c r="G450" s="425" t="s">
        <v>182</v>
      </c>
      <c r="H450" s="425" t="s">
        <v>81</v>
      </c>
      <c r="I450" s="425" t="s">
        <v>2475</v>
      </c>
      <c r="J450" s="425" t="s">
        <v>6</v>
      </c>
      <c r="K450" s="425" t="s">
        <v>264</v>
      </c>
      <c r="Q450" s="75"/>
      <c r="R450" s="75"/>
      <c r="S450" s="71"/>
      <c r="T450" s="71"/>
      <c r="U450" s="71"/>
      <c r="V450" s="75"/>
      <c r="W450" s="1295" t="str">
        <f>IFERROR(VLOOKUP(V450,'1.3 Lists'!V391:W695,2,FALSE),"")</f>
        <v/>
      </c>
      <c r="X450" s="75"/>
      <c r="AC450" s="425" t="s">
        <v>3</v>
      </c>
      <c r="AD450" s="75"/>
      <c r="AE450" s="668"/>
      <c r="AF450" s="668"/>
      <c r="AG450" s="668"/>
      <c r="AH450" s="668"/>
      <c r="AI450" s="668"/>
    </row>
    <row r="451" spans="4:35" s="425" customFormat="1">
      <c r="D451" s="425" t="s">
        <v>76</v>
      </c>
      <c r="E451" s="425" t="s">
        <v>67</v>
      </c>
      <c r="F451" s="425" t="s">
        <v>1753</v>
      </c>
      <c r="G451" s="425" t="s">
        <v>182</v>
      </c>
      <c r="H451" s="425" t="s">
        <v>81</v>
      </c>
      <c r="I451" s="425" t="s">
        <v>2475</v>
      </c>
      <c r="J451" s="425" t="s">
        <v>6</v>
      </c>
      <c r="K451" s="425" t="s">
        <v>264</v>
      </c>
      <c r="Q451" s="75"/>
      <c r="R451" s="75"/>
      <c r="S451" s="71"/>
      <c r="T451" s="71"/>
      <c r="U451" s="71"/>
      <c r="V451" s="75"/>
      <c r="W451" s="1295" t="str">
        <f>IFERROR(VLOOKUP(V451,'1.3 Lists'!V392:W696,2,FALSE),"")</f>
        <v/>
      </c>
      <c r="X451" s="75"/>
      <c r="AC451" s="425" t="s">
        <v>3</v>
      </c>
      <c r="AD451" s="75"/>
      <c r="AE451" s="668"/>
      <c r="AF451" s="668"/>
      <c r="AG451" s="668"/>
      <c r="AH451" s="668"/>
      <c r="AI451" s="668"/>
    </row>
    <row r="452" spans="4:35" s="425" customFormat="1">
      <c r="D452" s="425" t="s">
        <v>76</v>
      </c>
      <c r="E452" s="425" t="s">
        <v>67</v>
      </c>
      <c r="F452" s="425" t="s">
        <v>1753</v>
      </c>
      <c r="G452" s="425" t="s">
        <v>182</v>
      </c>
      <c r="H452" s="425" t="s">
        <v>81</v>
      </c>
      <c r="I452" s="425" t="s">
        <v>2475</v>
      </c>
      <c r="J452" s="425" t="s">
        <v>6</v>
      </c>
      <c r="K452" s="425" t="s">
        <v>264</v>
      </c>
      <c r="Q452" s="75"/>
      <c r="R452" s="75"/>
      <c r="S452" s="71"/>
      <c r="T452" s="71"/>
      <c r="U452" s="71"/>
      <c r="V452" s="75"/>
      <c r="W452" s="1295" t="str">
        <f>IFERROR(VLOOKUP(V452,'1.3 Lists'!V393:W697,2,FALSE),"")</f>
        <v/>
      </c>
      <c r="X452" s="75"/>
      <c r="AC452" s="425" t="s">
        <v>3</v>
      </c>
      <c r="AD452" s="75"/>
      <c r="AE452" s="668"/>
      <c r="AF452" s="668"/>
      <c r="AG452" s="668"/>
      <c r="AH452" s="668"/>
      <c r="AI452" s="668"/>
    </row>
    <row r="453" spans="4:35" s="425" customFormat="1">
      <c r="D453" s="425" t="s">
        <v>76</v>
      </c>
      <c r="E453" s="425" t="s">
        <v>67</v>
      </c>
      <c r="F453" s="425" t="s">
        <v>1753</v>
      </c>
      <c r="G453" s="425" t="s">
        <v>182</v>
      </c>
      <c r="H453" s="425" t="s">
        <v>81</v>
      </c>
      <c r="I453" s="425" t="s">
        <v>2475</v>
      </c>
      <c r="J453" s="425" t="s">
        <v>6</v>
      </c>
      <c r="K453" s="425" t="s">
        <v>264</v>
      </c>
      <c r="Q453" s="75"/>
      <c r="R453" s="75"/>
      <c r="S453" s="71"/>
      <c r="T453" s="71"/>
      <c r="U453" s="71"/>
      <c r="V453" s="75"/>
      <c r="W453" s="1295" t="str">
        <f>IFERROR(VLOOKUP(V453,'1.3 Lists'!V394:W698,2,FALSE),"")</f>
        <v/>
      </c>
      <c r="X453" s="75"/>
      <c r="AC453" s="425" t="s">
        <v>3</v>
      </c>
      <c r="AD453" s="75"/>
      <c r="AE453" s="668"/>
      <c r="AF453" s="668"/>
      <c r="AG453" s="668"/>
      <c r="AH453" s="668"/>
      <c r="AI453" s="668"/>
    </row>
    <row r="454" spans="4:35" s="425" customFormat="1">
      <c r="D454" s="425" t="s">
        <v>76</v>
      </c>
      <c r="E454" s="425" t="s">
        <v>67</v>
      </c>
      <c r="F454" s="425" t="s">
        <v>1753</v>
      </c>
      <c r="G454" s="425" t="s">
        <v>182</v>
      </c>
      <c r="H454" s="425" t="s">
        <v>81</v>
      </c>
      <c r="I454" s="425" t="s">
        <v>2475</v>
      </c>
      <c r="J454" s="425" t="s">
        <v>6</v>
      </c>
      <c r="K454" s="425" t="s">
        <v>264</v>
      </c>
      <c r="Q454" s="75"/>
      <c r="R454" s="75"/>
      <c r="S454" s="71"/>
      <c r="T454" s="71"/>
      <c r="U454" s="71"/>
      <c r="V454" s="75"/>
      <c r="W454" s="1295" t="str">
        <f>IFERROR(VLOOKUP(V454,'1.3 Lists'!V395:W699,2,FALSE),"")</f>
        <v/>
      </c>
      <c r="X454" s="75"/>
      <c r="AC454" s="425" t="s">
        <v>3</v>
      </c>
      <c r="AD454" s="75"/>
      <c r="AE454" s="668"/>
      <c r="AF454" s="668"/>
      <c r="AG454" s="668"/>
      <c r="AH454" s="668"/>
      <c r="AI454" s="668"/>
    </row>
    <row r="455" spans="4:35" s="65" customFormat="1">
      <c r="D455" s="425" t="s">
        <v>76</v>
      </c>
      <c r="E455" s="425" t="s">
        <v>67</v>
      </c>
      <c r="F455" s="425" t="s">
        <v>1753</v>
      </c>
      <c r="G455" s="425" t="s">
        <v>182</v>
      </c>
      <c r="H455" s="425" t="s">
        <v>81</v>
      </c>
      <c r="I455" s="425" t="s">
        <v>2475</v>
      </c>
      <c r="J455" s="425" t="s">
        <v>6</v>
      </c>
      <c r="K455" s="425" t="s">
        <v>264</v>
      </c>
      <c r="L455" s="425"/>
      <c r="M455" s="425"/>
      <c r="N455" s="425"/>
      <c r="O455" s="425"/>
      <c r="P455" s="425"/>
      <c r="Q455" s="75"/>
      <c r="R455" s="75"/>
      <c r="S455" s="71"/>
      <c r="T455" s="71"/>
      <c r="U455" s="71"/>
      <c r="V455" s="75"/>
      <c r="W455" s="1295" t="str">
        <f>IFERROR(VLOOKUP(V455,'1.3 Lists'!V396:W700,2,FALSE),"")</f>
        <v/>
      </c>
      <c r="X455" s="75"/>
      <c r="Y455" s="425"/>
      <c r="Z455" s="425"/>
      <c r="AA455" s="425"/>
      <c r="AB455" s="425"/>
      <c r="AC455" s="425" t="s">
        <v>3</v>
      </c>
      <c r="AD455" s="75"/>
      <c r="AE455" s="668"/>
      <c r="AF455" s="668"/>
      <c r="AG455" s="668"/>
      <c r="AH455" s="668"/>
      <c r="AI455" s="668"/>
    </row>
    <row r="456" spans="4:35">
      <c r="D456" t="s">
        <v>76</v>
      </c>
      <c r="E456" t="s">
        <v>67</v>
      </c>
      <c r="F456" s="425" t="s">
        <v>1753</v>
      </c>
      <c r="G456" s="425" t="s">
        <v>182</v>
      </c>
      <c r="H456" s="425" t="s">
        <v>81</v>
      </c>
      <c r="I456" s="425" t="s">
        <v>2475</v>
      </c>
      <c r="J456" t="s">
        <v>6</v>
      </c>
      <c r="K456" t="s">
        <v>264</v>
      </c>
      <c r="L456" s="96"/>
      <c r="M456" s="96"/>
      <c r="Q456" s="75"/>
      <c r="R456" s="75"/>
      <c r="S456" s="425"/>
      <c r="T456" s="425"/>
      <c r="V456" s="75"/>
      <c r="W456" s="1295" t="str">
        <f>IFERROR(VLOOKUP(V456,'1.3 Lists'!V397:W701,2,FALSE),"")</f>
        <v/>
      </c>
      <c r="X456" s="75"/>
      <c r="AC456" t="s">
        <v>3</v>
      </c>
      <c r="AD456" s="75"/>
      <c r="AE456" s="668"/>
      <c r="AF456" s="668"/>
      <c r="AG456" s="668"/>
      <c r="AH456" s="668"/>
      <c r="AI456" s="668"/>
    </row>
    <row r="457" spans="4:35">
      <c r="D457" t="s">
        <v>76</v>
      </c>
      <c r="E457" t="s">
        <v>67</v>
      </c>
      <c r="F457" s="425" t="s">
        <v>1753</v>
      </c>
      <c r="G457" s="425" t="s">
        <v>182</v>
      </c>
      <c r="H457" s="425" t="s">
        <v>81</v>
      </c>
      <c r="I457" s="425" t="s">
        <v>2475</v>
      </c>
      <c r="J457" t="s">
        <v>6</v>
      </c>
      <c r="K457" t="s">
        <v>264</v>
      </c>
      <c r="L457" s="96"/>
      <c r="M457" s="96"/>
      <c r="Q457" s="75"/>
      <c r="R457" s="75"/>
      <c r="S457" s="425"/>
      <c r="T457" s="425"/>
      <c r="V457" s="75"/>
      <c r="W457" s="1295" t="str">
        <f>IFERROR(VLOOKUP(V457,'1.3 Lists'!V398:W702,2,FALSE),"")</f>
        <v/>
      </c>
      <c r="X457" s="75"/>
      <c r="AC457" t="s">
        <v>3</v>
      </c>
      <c r="AD457" s="75"/>
      <c r="AE457" s="668"/>
      <c r="AF457" s="668"/>
      <c r="AG457" s="668"/>
      <c r="AH457" s="668"/>
      <c r="AI457" s="668"/>
    </row>
    <row r="458" spans="4:35">
      <c r="D458" t="s">
        <v>76</v>
      </c>
      <c r="E458" t="s">
        <v>67</v>
      </c>
      <c r="F458" s="425" t="s">
        <v>1753</v>
      </c>
      <c r="G458" s="425" t="s">
        <v>182</v>
      </c>
      <c r="H458" s="425" t="s">
        <v>81</v>
      </c>
      <c r="I458" s="425" t="s">
        <v>2475</v>
      </c>
      <c r="J458" t="s">
        <v>6</v>
      </c>
      <c r="K458" t="s">
        <v>264</v>
      </c>
      <c r="L458" s="96"/>
      <c r="M458" s="96"/>
      <c r="Q458" s="75"/>
      <c r="R458" s="75"/>
      <c r="S458" s="425"/>
      <c r="T458" s="425"/>
      <c r="V458" s="75"/>
      <c r="W458" s="1295" t="str">
        <f>IFERROR(VLOOKUP(V458,'1.3 Lists'!V399:W703,2,FALSE),"")</f>
        <v/>
      </c>
      <c r="X458" s="75"/>
      <c r="AC458" t="s">
        <v>3</v>
      </c>
      <c r="AD458" s="75"/>
      <c r="AE458" s="668"/>
      <c r="AF458" s="668"/>
      <c r="AG458" s="668"/>
      <c r="AH458" s="668"/>
      <c r="AI458" s="668"/>
    </row>
    <row r="459" spans="4:35">
      <c r="D459" t="s">
        <v>76</v>
      </c>
      <c r="E459" t="s">
        <v>67</v>
      </c>
      <c r="F459" s="425" t="s">
        <v>1753</v>
      </c>
      <c r="G459" s="425" t="s">
        <v>182</v>
      </c>
      <c r="H459" s="425" t="s">
        <v>81</v>
      </c>
      <c r="I459" s="425" t="s">
        <v>2475</v>
      </c>
      <c r="J459" t="s">
        <v>6</v>
      </c>
      <c r="K459" t="s">
        <v>264</v>
      </c>
      <c r="L459" s="96"/>
      <c r="M459" s="96"/>
      <c r="Q459" s="75"/>
      <c r="R459" s="75"/>
      <c r="S459" s="425"/>
      <c r="T459" s="425"/>
      <c r="V459" s="75"/>
      <c r="W459" s="1295" t="str">
        <f>IFERROR(VLOOKUP(V459,'1.3 Lists'!V400:W704,2,FALSE),"")</f>
        <v/>
      </c>
      <c r="X459" s="75"/>
      <c r="AC459" t="s">
        <v>3</v>
      </c>
      <c r="AD459" s="75"/>
      <c r="AE459" s="668"/>
      <c r="AF459" s="668"/>
      <c r="AG459" s="668"/>
      <c r="AH459" s="668"/>
      <c r="AI459" s="668"/>
    </row>
    <row r="460" spans="4:35">
      <c r="D460" t="s">
        <v>76</v>
      </c>
      <c r="E460" t="s">
        <v>67</v>
      </c>
      <c r="F460" s="425" t="s">
        <v>1753</v>
      </c>
      <c r="G460" s="425" t="s">
        <v>182</v>
      </c>
      <c r="H460" s="425" t="s">
        <v>81</v>
      </c>
      <c r="I460" s="425" t="s">
        <v>2475</v>
      </c>
      <c r="J460" t="s">
        <v>6</v>
      </c>
      <c r="K460" t="s">
        <v>264</v>
      </c>
      <c r="L460" s="96"/>
      <c r="M460" s="96"/>
      <c r="Q460" s="75"/>
      <c r="R460" s="75"/>
      <c r="S460" s="425"/>
      <c r="T460" s="425"/>
      <c r="V460" s="75"/>
      <c r="W460" s="1295" t="str">
        <f>IFERROR(VLOOKUP(V460,'1.3 Lists'!V401:W705,2,FALSE),"")</f>
        <v/>
      </c>
      <c r="X460" s="75"/>
      <c r="AC460" t="s">
        <v>3</v>
      </c>
      <c r="AD460" s="75"/>
      <c r="AE460" s="668"/>
      <c r="AF460" s="668"/>
      <c r="AG460" s="668"/>
      <c r="AH460" s="668"/>
      <c r="AI460" s="668"/>
    </row>
    <row r="461" spans="4:35">
      <c r="D461" t="s">
        <v>76</v>
      </c>
      <c r="E461" t="s">
        <v>67</v>
      </c>
      <c r="F461" s="425" t="s">
        <v>1753</v>
      </c>
      <c r="G461" s="425" t="s">
        <v>182</v>
      </c>
      <c r="H461" s="425" t="s">
        <v>81</v>
      </c>
      <c r="I461" s="425" t="s">
        <v>2475</v>
      </c>
      <c r="J461" t="s">
        <v>6</v>
      </c>
      <c r="K461" t="s">
        <v>264</v>
      </c>
      <c r="L461" s="96"/>
      <c r="M461" s="96"/>
      <c r="Q461" s="75"/>
      <c r="R461" s="75"/>
      <c r="S461" s="425"/>
      <c r="T461" s="425"/>
      <c r="V461" s="75"/>
      <c r="W461" s="1295" t="str">
        <f>IFERROR(VLOOKUP(V461,'1.3 Lists'!V402:W706,2,FALSE),"")</f>
        <v/>
      </c>
      <c r="X461" s="75"/>
      <c r="AC461" t="s">
        <v>3</v>
      </c>
      <c r="AD461" s="75"/>
      <c r="AE461" s="668"/>
      <c r="AF461" s="668"/>
      <c r="AG461" s="668"/>
      <c r="AH461" s="668"/>
      <c r="AI461" s="668"/>
    </row>
    <row r="462" spans="4:35">
      <c r="D462" t="s">
        <v>76</v>
      </c>
      <c r="E462" t="s">
        <v>67</v>
      </c>
      <c r="F462" s="425" t="s">
        <v>1753</v>
      </c>
      <c r="G462" s="425" t="s">
        <v>182</v>
      </c>
      <c r="H462" s="425" t="s">
        <v>81</v>
      </c>
      <c r="I462" s="425" t="s">
        <v>2475</v>
      </c>
      <c r="J462" t="s">
        <v>6</v>
      </c>
      <c r="K462" t="s">
        <v>264</v>
      </c>
      <c r="L462" s="96"/>
      <c r="M462" s="96"/>
      <c r="Q462" s="75"/>
      <c r="R462" s="75"/>
      <c r="S462" s="425"/>
      <c r="T462" s="425"/>
      <c r="V462" s="75"/>
      <c r="W462" s="1295" t="str">
        <f>IFERROR(VLOOKUP(V462,'1.3 Lists'!V403:W707,2,FALSE),"")</f>
        <v/>
      </c>
      <c r="X462" s="75"/>
      <c r="AC462" t="s">
        <v>3</v>
      </c>
      <c r="AD462" s="75"/>
      <c r="AE462" s="668"/>
      <c r="AF462" s="668"/>
      <c r="AG462" s="668"/>
      <c r="AH462" s="668"/>
      <c r="AI462" s="668"/>
    </row>
    <row r="463" spans="4:35">
      <c r="D463" t="s">
        <v>76</v>
      </c>
      <c r="E463" t="s">
        <v>67</v>
      </c>
      <c r="F463" s="425" t="s">
        <v>1753</v>
      </c>
      <c r="G463" s="425" t="s">
        <v>182</v>
      </c>
      <c r="H463" s="425" t="s">
        <v>81</v>
      </c>
      <c r="I463" s="425" t="s">
        <v>2475</v>
      </c>
      <c r="J463" t="s">
        <v>6</v>
      </c>
      <c r="K463" t="s">
        <v>264</v>
      </c>
      <c r="L463" s="96"/>
      <c r="M463" s="96"/>
      <c r="Q463" s="75"/>
      <c r="R463" s="75"/>
      <c r="S463" s="425"/>
      <c r="T463" s="425"/>
      <c r="V463" s="75"/>
      <c r="W463" s="1295" t="str">
        <f>IFERROR(VLOOKUP(V463,'1.3 Lists'!V404:W708,2,FALSE),"")</f>
        <v/>
      </c>
      <c r="X463" s="75"/>
      <c r="AC463" t="s">
        <v>3</v>
      </c>
      <c r="AD463" s="75"/>
      <c r="AE463" s="668"/>
      <c r="AF463" s="668"/>
      <c r="AG463" s="668"/>
      <c r="AH463" s="668"/>
      <c r="AI463" s="668"/>
    </row>
    <row r="464" spans="4:35">
      <c r="D464" t="s">
        <v>76</v>
      </c>
      <c r="E464" t="s">
        <v>67</v>
      </c>
      <c r="F464" s="425" t="s">
        <v>1753</v>
      </c>
      <c r="G464" s="425" t="s">
        <v>182</v>
      </c>
      <c r="H464" s="425" t="s">
        <v>81</v>
      </c>
      <c r="I464" s="425" t="s">
        <v>2475</v>
      </c>
      <c r="J464" t="s">
        <v>6</v>
      </c>
      <c r="K464" t="s">
        <v>264</v>
      </c>
      <c r="L464" s="96"/>
      <c r="M464" s="96"/>
      <c r="Q464" s="75"/>
      <c r="R464" s="75"/>
      <c r="S464" s="425"/>
      <c r="T464" s="425"/>
      <c r="V464" s="75"/>
      <c r="W464" s="1295" t="str">
        <f>IFERROR(VLOOKUP(V464,'1.3 Lists'!V405:W709,2,FALSE),"")</f>
        <v/>
      </c>
      <c r="X464" s="75"/>
      <c r="AC464" t="s">
        <v>3</v>
      </c>
      <c r="AD464" s="75"/>
      <c r="AE464" s="668"/>
      <c r="AF464" s="668"/>
      <c r="AG464" s="668"/>
      <c r="AH464" s="668"/>
      <c r="AI464" s="668"/>
    </row>
    <row r="465" spans="4:35">
      <c r="D465" t="s">
        <v>76</v>
      </c>
      <c r="E465" t="s">
        <v>67</v>
      </c>
      <c r="F465" s="425" t="s">
        <v>1753</v>
      </c>
      <c r="G465" s="425" t="s">
        <v>182</v>
      </c>
      <c r="H465" s="425" t="s">
        <v>81</v>
      </c>
      <c r="I465" s="425" t="s">
        <v>2475</v>
      </c>
      <c r="J465" t="s">
        <v>6</v>
      </c>
      <c r="K465" t="s">
        <v>264</v>
      </c>
      <c r="L465" s="96"/>
      <c r="M465" s="96"/>
      <c r="Q465" s="75"/>
      <c r="R465" s="75"/>
      <c r="S465" s="425"/>
      <c r="T465" s="425"/>
      <c r="V465" s="75"/>
      <c r="W465" s="1295" t="str">
        <f>IFERROR(VLOOKUP(V465,'1.3 Lists'!V406:W710,2,FALSE),"")</f>
        <v/>
      </c>
      <c r="X465" s="75"/>
      <c r="AC465" t="s">
        <v>3</v>
      </c>
      <c r="AD465" s="75"/>
      <c r="AE465" s="668"/>
      <c r="AF465" s="668"/>
      <c r="AG465" s="668"/>
      <c r="AH465" s="668"/>
      <c r="AI465" s="668"/>
    </row>
    <row r="466" spans="4:35">
      <c r="D466" t="s">
        <v>76</v>
      </c>
      <c r="E466" t="s">
        <v>67</v>
      </c>
      <c r="F466" s="425" t="s">
        <v>1753</v>
      </c>
      <c r="G466" s="425" t="s">
        <v>182</v>
      </c>
      <c r="H466" s="425" t="s">
        <v>81</v>
      </c>
      <c r="I466" s="425" t="s">
        <v>2475</v>
      </c>
      <c r="J466" t="s">
        <v>6</v>
      </c>
      <c r="K466" t="s">
        <v>264</v>
      </c>
      <c r="L466" s="96"/>
      <c r="M466" s="96"/>
      <c r="Q466" s="75"/>
      <c r="R466" s="75"/>
      <c r="S466" s="425"/>
      <c r="T466" s="425"/>
      <c r="V466" s="75"/>
      <c r="W466" s="1295" t="str">
        <f>IFERROR(VLOOKUP(V466,'1.3 Lists'!V407:W711,2,FALSE),"")</f>
        <v/>
      </c>
      <c r="X466" s="75"/>
      <c r="AC466" t="s">
        <v>3</v>
      </c>
      <c r="AD466" s="75"/>
      <c r="AE466" s="668"/>
      <c r="AF466" s="668"/>
      <c r="AG466" s="668"/>
      <c r="AH466" s="668"/>
      <c r="AI466" s="668"/>
    </row>
    <row r="467" spans="4:35">
      <c r="D467" t="s">
        <v>76</v>
      </c>
      <c r="E467" t="s">
        <v>67</v>
      </c>
      <c r="F467" s="425" t="s">
        <v>1753</v>
      </c>
      <c r="G467" s="425" t="s">
        <v>182</v>
      </c>
      <c r="H467" s="425" t="s">
        <v>81</v>
      </c>
      <c r="I467" s="425" t="s">
        <v>2475</v>
      </c>
      <c r="J467" t="s">
        <v>6</v>
      </c>
      <c r="K467" t="s">
        <v>264</v>
      </c>
      <c r="L467" s="96"/>
      <c r="M467" s="96"/>
      <c r="Q467" s="75"/>
      <c r="R467" s="75"/>
      <c r="S467" s="425"/>
      <c r="T467" s="425"/>
      <c r="V467" s="75"/>
      <c r="W467" s="1295" t="str">
        <f>IFERROR(VLOOKUP(V467,'1.3 Lists'!V408:W712,2,FALSE),"")</f>
        <v/>
      </c>
      <c r="X467" s="75"/>
      <c r="AC467" t="s">
        <v>3</v>
      </c>
      <c r="AD467" s="75"/>
      <c r="AE467" s="668"/>
      <c r="AF467" s="668"/>
      <c r="AG467" s="668"/>
      <c r="AH467" s="668"/>
      <c r="AI467" s="668"/>
    </row>
    <row r="468" spans="4:35">
      <c r="D468" t="s">
        <v>76</v>
      </c>
      <c r="E468" t="s">
        <v>67</v>
      </c>
      <c r="F468" s="425" t="s">
        <v>1753</v>
      </c>
      <c r="G468" s="425" t="s">
        <v>182</v>
      </c>
      <c r="H468" s="425" t="s">
        <v>81</v>
      </c>
      <c r="I468" s="425" t="s">
        <v>2475</v>
      </c>
      <c r="J468" t="s">
        <v>6</v>
      </c>
      <c r="K468" t="s">
        <v>264</v>
      </c>
      <c r="L468" s="96"/>
      <c r="M468" s="96"/>
      <c r="Q468" s="75"/>
      <c r="R468" s="75"/>
      <c r="S468" s="425"/>
      <c r="T468" s="425"/>
      <c r="V468" s="75"/>
      <c r="W468" s="1295" t="str">
        <f>IFERROR(VLOOKUP(V468,'1.3 Lists'!V409:W713,2,FALSE),"")</f>
        <v/>
      </c>
      <c r="X468" s="75"/>
      <c r="AC468" t="s">
        <v>3</v>
      </c>
      <c r="AD468" s="75"/>
      <c r="AE468" s="668"/>
      <c r="AF468" s="668"/>
      <c r="AG468" s="668"/>
      <c r="AH468" s="668"/>
      <c r="AI468" s="668"/>
    </row>
    <row r="469" spans="4:35">
      <c r="D469" t="s">
        <v>76</v>
      </c>
      <c r="E469" t="s">
        <v>67</v>
      </c>
      <c r="F469" s="425" t="s">
        <v>1753</v>
      </c>
      <c r="G469" s="425" t="s">
        <v>182</v>
      </c>
      <c r="H469" s="425" t="s">
        <v>81</v>
      </c>
      <c r="I469" s="425" t="s">
        <v>2475</v>
      </c>
      <c r="J469" t="s">
        <v>6</v>
      </c>
      <c r="K469" t="s">
        <v>264</v>
      </c>
      <c r="L469" s="96"/>
      <c r="M469" s="96"/>
      <c r="Q469" s="75"/>
      <c r="R469" s="75"/>
      <c r="S469" s="425"/>
      <c r="T469" s="425"/>
      <c r="V469" s="75"/>
      <c r="W469" s="1295" t="str">
        <f>IFERROR(VLOOKUP(V469,'1.3 Lists'!V410:W714,2,FALSE),"")</f>
        <v/>
      </c>
      <c r="X469" s="75"/>
      <c r="AC469" t="s">
        <v>3</v>
      </c>
      <c r="AD469" s="75"/>
      <c r="AE469" s="668"/>
      <c r="AF469" s="668"/>
      <c r="AG469" s="668"/>
      <c r="AH469" s="668"/>
      <c r="AI469" s="668"/>
    </row>
    <row r="470" spans="4:35">
      <c r="D470" t="s">
        <v>76</v>
      </c>
      <c r="E470" t="s">
        <v>67</v>
      </c>
      <c r="F470" s="425" t="s">
        <v>1753</v>
      </c>
      <c r="G470" s="425" t="s">
        <v>182</v>
      </c>
      <c r="H470" s="425" t="s">
        <v>81</v>
      </c>
      <c r="I470" s="425" t="s">
        <v>2475</v>
      </c>
      <c r="J470" t="s">
        <v>6</v>
      </c>
      <c r="K470" t="s">
        <v>264</v>
      </c>
      <c r="L470" s="96"/>
      <c r="M470" s="96"/>
      <c r="Q470" s="75"/>
      <c r="R470" s="75"/>
      <c r="S470" s="425"/>
      <c r="T470" s="425"/>
      <c r="V470" s="75"/>
      <c r="W470" s="1295" t="str">
        <f>IFERROR(VLOOKUP(V470,'1.3 Lists'!V411:W715,2,FALSE),"")</f>
        <v/>
      </c>
      <c r="X470" s="75"/>
      <c r="AC470" t="s">
        <v>3</v>
      </c>
      <c r="AD470" s="75"/>
      <c r="AE470" s="668"/>
      <c r="AF470" s="668"/>
      <c r="AG470" s="668"/>
      <c r="AH470" s="668"/>
      <c r="AI470" s="668"/>
    </row>
    <row r="471" spans="4:35">
      <c r="D471" t="s">
        <v>76</v>
      </c>
      <c r="E471" t="s">
        <v>67</v>
      </c>
      <c r="F471" s="425" t="s">
        <v>1753</v>
      </c>
      <c r="G471" s="425" t="s">
        <v>182</v>
      </c>
      <c r="H471" s="425" t="s">
        <v>81</v>
      </c>
      <c r="I471" s="425" t="s">
        <v>2475</v>
      </c>
      <c r="J471" t="s">
        <v>6</v>
      </c>
      <c r="K471" t="s">
        <v>264</v>
      </c>
      <c r="L471" s="96"/>
      <c r="M471" s="96"/>
      <c r="Q471" s="75"/>
      <c r="R471" s="75"/>
      <c r="S471" s="425"/>
      <c r="T471" s="425"/>
      <c r="V471" s="75"/>
      <c r="W471" s="1295" t="str">
        <f>IFERROR(VLOOKUP(V471,'1.3 Lists'!V412:W716,2,FALSE),"")</f>
        <v/>
      </c>
      <c r="X471" s="75"/>
      <c r="AC471" t="s">
        <v>3</v>
      </c>
      <c r="AD471" s="75"/>
      <c r="AE471" s="668"/>
      <c r="AF471" s="668"/>
      <c r="AG471" s="668"/>
      <c r="AH471" s="668"/>
      <c r="AI471" s="668"/>
    </row>
    <row r="472" spans="4:35">
      <c r="D472" t="s">
        <v>76</v>
      </c>
      <c r="E472" t="s">
        <v>67</v>
      </c>
      <c r="F472" s="425" t="s">
        <v>1753</v>
      </c>
      <c r="G472" s="425" t="s">
        <v>182</v>
      </c>
      <c r="H472" s="425" t="s">
        <v>81</v>
      </c>
      <c r="I472" s="425" t="s">
        <v>2475</v>
      </c>
      <c r="J472" t="s">
        <v>6</v>
      </c>
      <c r="K472" t="s">
        <v>264</v>
      </c>
      <c r="L472" s="96"/>
      <c r="M472" s="96"/>
      <c r="Q472" s="75"/>
      <c r="R472" s="75"/>
      <c r="S472" s="425"/>
      <c r="T472" s="425"/>
      <c r="V472" s="75"/>
      <c r="W472" s="1295" t="str">
        <f>IFERROR(VLOOKUP(V472,'1.3 Lists'!V413:W717,2,FALSE),"")</f>
        <v/>
      </c>
      <c r="X472" s="75"/>
      <c r="AC472" t="s">
        <v>3</v>
      </c>
      <c r="AD472" s="75"/>
      <c r="AE472" s="668"/>
      <c r="AF472" s="668"/>
      <c r="AG472" s="668"/>
      <c r="AH472" s="668"/>
      <c r="AI472" s="668"/>
    </row>
    <row r="473" spans="4:35">
      <c r="D473" t="s">
        <v>76</v>
      </c>
      <c r="E473" t="s">
        <v>67</v>
      </c>
      <c r="F473" s="425" t="s">
        <v>1753</v>
      </c>
      <c r="G473" s="425" t="s">
        <v>182</v>
      </c>
      <c r="H473" s="425" t="s">
        <v>81</v>
      </c>
      <c r="I473" s="425" t="s">
        <v>2475</v>
      </c>
      <c r="J473" t="s">
        <v>6</v>
      </c>
      <c r="K473" t="s">
        <v>264</v>
      </c>
      <c r="L473" s="96"/>
      <c r="M473" s="96"/>
      <c r="Q473" s="75"/>
      <c r="R473" s="75"/>
      <c r="S473" s="425"/>
      <c r="T473" s="425"/>
      <c r="V473" s="75"/>
      <c r="W473" s="1295" t="str">
        <f>IFERROR(VLOOKUP(V473,'1.3 Lists'!V414:W718,2,FALSE),"")</f>
        <v/>
      </c>
      <c r="X473" s="75"/>
      <c r="AC473" t="s">
        <v>3</v>
      </c>
      <c r="AD473" s="75"/>
      <c r="AE473" s="668"/>
      <c r="AF473" s="668"/>
      <c r="AG473" s="668"/>
      <c r="AH473" s="668"/>
      <c r="AI473" s="668"/>
    </row>
    <row r="474" spans="4:35">
      <c r="D474" t="s">
        <v>76</v>
      </c>
      <c r="E474" t="s">
        <v>67</v>
      </c>
      <c r="F474" s="425" t="s">
        <v>1753</v>
      </c>
      <c r="G474" s="425" t="s">
        <v>182</v>
      </c>
      <c r="H474" s="425" t="s">
        <v>81</v>
      </c>
      <c r="I474" s="425" t="s">
        <v>2475</v>
      </c>
      <c r="J474" t="s">
        <v>6</v>
      </c>
      <c r="K474" t="s">
        <v>264</v>
      </c>
      <c r="L474" s="96"/>
      <c r="M474" s="96"/>
      <c r="Q474" s="75"/>
      <c r="R474" s="75"/>
      <c r="S474" s="425"/>
      <c r="T474" s="425"/>
      <c r="V474" s="75"/>
      <c r="W474" s="1295" t="str">
        <f>IFERROR(VLOOKUP(V474,'1.3 Lists'!V415:W719,2,FALSE),"")</f>
        <v/>
      </c>
      <c r="X474" s="75"/>
      <c r="AC474" t="s">
        <v>3</v>
      </c>
      <c r="AD474" s="75"/>
      <c r="AE474" s="668"/>
      <c r="AF474" s="668"/>
      <c r="AG474" s="668"/>
      <c r="AH474" s="668"/>
      <c r="AI474" s="668"/>
    </row>
    <row r="475" spans="4:35">
      <c r="D475" t="s">
        <v>76</v>
      </c>
      <c r="E475" t="s">
        <v>67</v>
      </c>
      <c r="F475" s="425" t="s">
        <v>1753</v>
      </c>
      <c r="G475" s="425" t="s">
        <v>182</v>
      </c>
      <c r="H475" s="425" t="s">
        <v>81</v>
      </c>
      <c r="I475" s="425" t="s">
        <v>2475</v>
      </c>
      <c r="J475" t="s">
        <v>6</v>
      </c>
      <c r="K475" t="s">
        <v>264</v>
      </c>
      <c r="L475" s="96"/>
      <c r="M475" s="96"/>
      <c r="Q475" s="75"/>
      <c r="R475" s="75"/>
      <c r="S475" s="425"/>
      <c r="T475" s="425"/>
      <c r="V475" s="75"/>
      <c r="W475" s="1295" t="str">
        <f>IFERROR(VLOOKUP(V475,'1.3 Lists'!V416:W720,2,FALSE),"")</f>
        <v/>
      </c>
      <c r="X475" s="75"/>
      <c r="AC475" t="s">
        <v>3</v>
      </c>
      <c r="AD475" s="75"/>
      <c r="AE475" s="668"/>
      <c r="AF475" s="668"/>
      <c r="AG475" s="668"/>
      <c r="AH475" s="668"/>
      <c r="AI475" s="668"/>
    </row>
    <row r="476" spans="4:35">
      <c r="D476" t="s">
        <v>76</v>
      </c>
      <c r="E476" t="s">
        <v>67</v>
      </c>
      <c r="F476" s="425" t="s">
        <v>1753</v>
      </c>
      <c r="G476" s="425" t="s">
        <v>182</v>
      </c>
      <c r="H476" s="425" t="s">
        <v>81</v>
      </c>
      <c r="I476" s="425" t="s">
        <v>2475</v>
      </c>
      <c r="J476" t="s">
        <v>6</v>
      </c>
      <c r="K476" t="s">
        <v>264</v>
      </c>
      <c r="L476" s="96"/>
      <c r="M476" s="96"/>
      <c r="Q476" s="75"/>
      <c r="R476" s="75"/>
      <c r="S476" s="425"/>
      <c r="T476" s="425"/>
      <c r="V476" s="75"/>
      <c r="W476" s="1295" t="str">
        <f>IFERROR(VLOOKUP(V476,'1.3 Lists'!V417:W721,2,FALSE),"")</f>
        <v/>
      </c>
      <c r="X476" s="75"/>
      <c r="AC476" t="s">
        <v>3</v>
      </c>
      <c r="AD476" s="75"/>
      <c r="AE476" s="668"/>
      <c r="AF476" s="668"/>
      <c r="AG476" s="668"/>
      <c r="AH476" s="668"/>
      <c r="AI476" s="668"/>
    </row>
    <row r="477" spans="4:35">
      <c r="D477" t="s">
        <v>76</v>
      </c>
      <c r="E477" t="s">
        <v>67</v>
      </c>
      <c r="F477" s="425" t="s">
        <v>1753</v>
      </c>
      <c r="G477" s="425" t="s">
        <v>182</v>
      </c>
      <c r="H477" s="425" t="s">
        <v>81</v>
      </c>
      <c r="I477" s="425" t="s">
        <v>2475</v>
      </c>
      <c r="J477" t="s">
        <v>6</v>
      </c>
      <c r="K477" t="s">
        <v>264</v>
      </c>
      <c r="L477" s="96"/>
      <c r="M477" s="96"/>
      <c r="Q477" s="75"/>
      <c r="R477" s="75"/>
      <c r="S477" s="425"/>
      <c r="T477" s="425"/>
      <c r="V477" s="75"/>
      <c r="W477" s="1295" t="str">
        <f>IFERROR(VLOOKUP(V477,'1.3 Lists'!V418:W722,2,FALSE),"")</f>
        <v/>
      </c>
      <c r="X477" s="75"/>
      <c r="AC477" t="s">
        <v>3</v>
      </c>
      <c r="AD477" s="75"/>
      <c r="AE477" s="668"/>
      <c r="AF477" s="668"/>
      <c r="AG477" s="668"/>
      <c r="AH477" s="668"/>
      <c r="AI477" s="668"/>
    </row>
    <row r="478" spans="4:35">
      <c r="D478" t="s">
        <v>76</v>
      </c>
      <c r="E478" t="s">
        <v>67</v>
      </c>
      <c r="F478" s="425" t="s">
        <v>1753</v>
      </c>
      <c r="G478" s="425" t="s">
        <v>182</v>
      </c>
      <c r="H478" s="425" t="s">
        <v>81</v>
      </c>
      <c r="I478" s="425" t="s">
        <v>2475</v>
      </c>
      <c r="J478" t="s">
        <v>6</v>
      </c>
      <c r="K478" t="s">
        <v>264</v>
      </c>
      <c r="L478" s="96"/>
      <c r="M478" s="96"/>
      <c r="Q478" s="75"/>
      <c r="R478" s="75"/>
      <c r="S478" s="425"/>
      <c r="T478" s="425"/>
      <c r="V478" s="75"/>
      <c r="W478" s="1295" t="str">
        <f>IFERROR(VLOOKUP(V478,'1.3 Lists'!V419:W723,2,FALSE),"")</f>
        <v/>
      </c>
      <c r="X478" s="75"/>
      <c r="AC478" t="s">
        <v>3</v>
      </c>
      <c r="AD478" s="75"/>
      <c r="AE478" s="668"/>
      <c r="AF478" s="668"/>
      <c r="AG478" s="668"/>
      <c r="AH478" s="668"/>
      <c r="AI478" s="668"/>
    </row>
    <row r="479" spans="4:35">
      <c r="D479" t="s">
        <v>76</v>
      </c>
      <c r="E479" t="s">
        <v>67</v>
      </c>
      <c r="F479" s="425" t="s">
        <v>1753</v>
      </c>
      <c r="G479" s="425" t="s">
        <v>182</v>
      </c>
      <c r="H479" s="425" t="s">
        <v>81</v>
      </c>
      <c r="I479" s="425" t="s">
        <v>2475</v>
      </c>
      <c r="J479" t="s">
        <v>6</v>
      </c>
      <c r="K479" t="s">
        <v>264</v>
      </c>
      <c r="L479" s="96"/>
      <c r="M479" s="96"/>
      <c r="Q479" s="75"/>
      <c r="R479" s="75"/>
      <c r="S479" s="425"/>
      <c r="T479" s="425"/>
      <c r="V479" s="75"/>
      <c r="W479" s="1295" t="str">
        <f>IFERROR(VLOOKUP(V479,'1.3 Lists'!V420:W724,2,FALSE),"")</f>
        <v/>
      </c>
      <c r="X479" s="75"/>
      <c r="AC479" t="s">
        <v>3</v>
      </c>
      <c r="AD479" s="75"/>
      <c r="AE479" s="668"/>
      <c r="AF479" s="668"/>
      <c r="AG479" s="668"/>
      <c r="AH479" s="668"/>
      <c r="AI479" s="668"/>
    </row>
    <row r="480" spans="4:35">
      <c r="D480" t="s">
        <v>76</v>
      </c>
      <c r="E480" t="s">
        <v>67</v>
      </c>
      <c r="F480" s="425" t="s">
        <v>1753</v>
      </c>
      <c r="G480" s="425" t="s">
        <v>182</v>
      </c>
      <c r="H480" s="425" t="s">
        <v>81</v>
      </c>
      <c r="I480" s="425" t="s">
        <v>2475</v>
      </c>
      <c r="J480" t="s">
        <v>6</v>
      </c>
      <c r="K480" t="s">
        <v>264</v>
      </c>
      <c r="L480" s="96"/>
      <c r="M480" s="96"/>
      <c r="Q480" s="75"/>
      <c r="R480" s="75"/>
      <c r="S480" s="425"/>
      <c r="T480" s="425"/>
      <c r="V480" s="75"/>
      <c r="W480" s="1295" t="str">
        <f>IFERROR(VLOOKUP(V480,'1.3 Lists'!V421:W725,2,FALSE),"")</f>
        <v/>
      </c>
      <c r="X480" s="75"/>
      <c r="AC480" t="s">
        <v>3</v>
      </c>
      <c r="AD480" s="75"/>
      <c r="AE480" s="668"/>
      <c r="AF480" s="668"/>
      <c r="AG480" s="668"/>
      <c r="AH480" s="668"/>
      <c r="AI480" s="668"/>
    </row>
    <row r="481" spans="4:35">
      <c r="D481" t="s">
        <v>76</v>
      </c>
      <c r="E481" t="s">
        <v>67</v>
      </c>
      <c r="F481" s="425" t="s">
        <v>1753</v>
      </c>
      <c r="G481" s="425" t="s">
        <v>182</v>
      </c>
      <c r="H481" s="425" t="s">
        <v>81</v>
      </c>
      <c r="I481" s="425" t="s">
        <v>2475</v>
      </c>
      <c r="J481" t="s">
        <v>6</v>
      </c>
      <c r="K481" t="s">
        <v>264</v>
      </c>
      <c r="L481" s="95"/>
      <c r="M481" s="95"/>
      <c r="Q481" s="75"/>
      <c r="R481" s="75"/>
      <c r="S481" s="425"/>
      <c r="T481" s="425"/>
      <c r="V481" s="75"/>
      <c r="W481" s="1295" t="str">
        <f>IFERROR(VLOOKUP(V481,'1.3 Lists'!V422:W726,2,FALSE),"")</f>
        <v/>
      </c>
      <c r="X481" s="75"/>
      <c r="AC481" t="s">
        <v>3</v>
      </c>
      <c r="AD481" s="75"/>
      <c r="AE481" s="668"/>
      <c r="AF481" s="668"/>
      <c r="AG481" s="668"/>
      <c r="AH481" s="668"/>
      <c r="AI481" s="668"/>
    </row>
    <row r="482" spans="4:35">
      <c r="D482" t="s">
        <v>76</v>
      </c>
      <c r="E482" t="s">
        <v>67</v>
      </c>
      <c r="F482" s="425" t="s">
        <v>1753</v>
      </c>
      <c r="G482" s="425" t="s">
        <v>182</v>
      </c>
      <c r="H482" s="425" t="s">
        <v>81</v>
      </c>
      <c r="I482" s="425" t="s">
        <v>2475</v>
      </c>
      <c r="J482" t="s">
        <v>6</v>
      </c>
      <c r="K482" t="s">
        <v>264</v>
      </c>
      <c r="L482" s="95"/>
      <c r="M482" s="95"/>
      <c r="Q482" s="75"/>
      <c r="R482" s="75"/>
      <c r="S482" s="425"/>
      <c r="T482" s="425"/>
      <c r="V482" s="75"/>
      <c r="W482" s="1295" t="str">
        <f>IFERROR(VLOOKUP(V482,'1.3 Lists'!V423:W727,2,FALSE),"")</f>
        <v/>
      </c>
      <c r="X482" s="75"/>
      <c r="AC482" t="s">
        <v>3</v>
      </c>
      <c r="AD482" s="75"/>
      <c r="AE482" s="668"/>
      <c r="AF482" s="668"/>
      <c r="AG482" s="668"/>
      <c r="AH482" s="668"/>
      <c r="AI482" s="668"/>
    </row>
    <row r="483" spans="4:35">
      <c r="D483" t="s">
        <v>76</v>
      </c>
      <c r="E483" t="s">
        <v>67</v>
      </c>
      <c r="F483" s="425" t="s">
        <v>1753</v>
      </c>
      <c r="G483" s="425" t="s">
        <v>182</v>
      </c>
      <c r="H483" s="425" t="s">
        <v>81</v>
      </c>
      <c r="I483" s="425" t="s">
        <v>2475</v>
      </c>
      <c r="J483" t="s">
        <v>6</v>
      </c>
      <c r="K483" t="s">
        <v>264</v>
      </c>
      <c r="L483" s="95"/>
      <c r="M483" s="95"/>
      <c r="Q483" s="75"/>
      <c r="R483" s="75"/>
      <c r="S483" s="425"/>
      <c r="T483" s="425"/>
      <c r="V483" s="75"/>
      <c r="W483" s="1295" t="str">
        <f>IFERROR(VLOOKUP(V483,'1.3 Lists'!V424:W728,2,FALSE),"")</f>
        <v/>
      </c>
      <c r="X483" s="75"/>
      <c r="AC483" t="s">
        <v>3</v>
      </c>
      <c r="AD483" s="75"/>
      <c r="AE483" s="668"/>
      <c r="AF483" s="668"/>
      <c r="AG483" s="668"/>
      <c r="AH483" s="668"/>
      <c r="AI483" s="668"/>
    </row>
    <row r="484" spans="4:35">
      <c r="D484" t="s">
        <v>76</v>
      </c>
      <c r="E484" t="s">
        <v>67</v>
      </c>
      <c r="F484" s="425" t="s">
        <v>1753</v>
      </c>
      <c r="G484" s="425" t="s">
        <v>182</v>
      </c>
      <c r="H484" s="425" t="s">
        <v>81</v>
      </c>
      <c r="I484" s="425" t="s">
        <v>2475</v>
      </c>
      <c r="J484" t="s">
        <v>6</v>
      </c>
      <c r="K484" t="s">
        <v>264</v>
      </c>
      <c r="L484" s="95"/>
      <c r="M484" s="95"/>
      <c r="Q484" s="75"/>
      <c r="R484" s="75"/>
      <c r="S484" s="425"/>
      <c r="T484" s="425"/>
      <c r="V484" s="75"/>
      <c r="W484" s="1295" t="str">
        <f>IFERROR(VLOOKUP(V484,'1.3 Lists'!V425:W729,2,FALSE),"")</f>
        <v/>
      </c>
      <c r="X484" s="75"/>
      <c r="AC484" t="s">
        <v>3</v>
      </c>
      <c r="AD484" s="75"/>
      <c r="AE484" s="668"/>
      <c r="AF484" s="668"/>
      <c r="AG484" s="668"/>
      <c r="AH484" s="668"/>
      <c r="AI484" s="668"/>
    </row>
    <row r="485" spans="4:35">
      <c r="D485" t="s">
        <v>76</v>
      </c>
      <c r="E485" t="s">
        <v>67</v>
      </c>
      <c r="F485" s="425" t="s">
        <v>1753</v>
      </c>
      <c r="G485" s="425" t="s">
        <v>182</v>
      </c>
      <c r="H485" s="425" t="s">
        <v>81</v>
      </c>
      <c r="I485" s="425" t="s">
        <v>2475</v>
      </c>
      <c r="J485" t="s">
        <v>6</v>
      </c>
      <c r="K485" t="s">
        <v>264</v>
      </c>
      <c r="L485" s="95"/>
      <c r="M485" s="95"/>
      <c r="Q485" s="75"/>
      <c r="R485" s="75"/>
      <c r="S485" s="425"/>
      <c r="T485" s="425"/>
      <c r="V485" s="75"/>
      <c r="W485" s="1295" t="str">
        <f>IFERROR(VLOOKUP(V485,'1.3 Lists'!V426:W730,2,FALSE),"")</f>
        <v/>
      </c>
      <c r="X485" s="75"/>
      <c r="AC485" t="s">
        <v>3</v>
      </c>
      <c r="AD485" s="75"/>
      <c r="AE485" s="668"/>
      <c r="AF485" s="668"/>
      <c r="AG485" s="668"/>
      <c r="AH485" s="668"/>
      <c r="AI485" s="668"/>
    </row>
    <row r="486" spans="4:35">
      <c r="D486" t="s">
        <v>76</v>
      </c>
      <c r="E486" t="s">
        <v>67</v>
      </c>
      <c r="F486" s="425" t="s">
        <v>1753</v>
      </c>
      <c r="G486" s="425" t="s">
        <v>182</v>
      </c>
      <c r="H486" s="425" t="s">
        <v>81</v>
      </c>
      <c r="I486" s="425" t="s">
        <v>2475</v>
      </c>
      <c r="J486" t="s">
        <v>6</v>
      </c>
      <c r="K486" t="s">
        <v>264</v>
      </c>
      <c r="L486" s="95"/>
      <c r="M486" s="95"/>
      <c r="Q486" s="75"/>
      <c r="R486" s="75"/>
      <c r="S486" s="425"/>
      <c r="T486" s="425"/>
      <c r="V486" s="75"/>
      <c r="W486" s="1295" t="str">
        <f>IFERROR(VLOOKUP(V486,'1.3 Lists'!V427:W731,2,FALSE),"")</f>
        <v/>
      </c>
      <c r="X486" s="75"/>
      <c r="AC486" t="s">
        <v>3</v>
      </c>
      <c r="AD486" s="75"/>
      <c r="AE486" s="668"/>
      <c r="AF486" s="668"/>
      <c r="AG486" s="668"/>
      <c r="AH486" s="668"/>
      <c r="AI486" s="668"/>
    </row>
    <row r="487" spans="4:35">
      <c r="D487" t="s">
        <v>76</v>
      </c>
      <c r="E487" t="s">
        <v>67</v>
      </c>
      <c r="F487" s="425" t="s">
        <v>1753</v>
      </c>
      <c r="G487" s="425" t="s">
        <v>182</v>
      </c>
      <c r="H487" s="425" t="s">
        <v>81</v>
      </c>
      <c r="I487" s="425" t="s">
        <v>2475</v>
      </c>
      <c r="J487" t="s">
        <v>6</v>
      </c>
      <c r="K487" t="s">
        <v>264</v>
      </c>
      <c r="L487" s="95"/>
      <c r="M487" s="95"/>
      <c r="Q487" s="75"/>
      <c r="R487" s="75"/>
      <c r="S487" s="425"/>
      <c r="T487" s="425"/>
      <c r="V487" s="75"/>
      <c r="W487" s="1295" t="str">
        <f>IFERROR(VLOOKUP(V487,'1.3 Lists'!V428:W732,2,FALSE),"")</f>
        <v/>
      </c>
      <c r="X487" s="75"/>
      <c r="AC487" t="s">
        <v>3</v>
      </c>
      <c r="AD487" s="75"/>
      <c r="AE487" s="668"/>
      <c r="AF487" s="668"/>
      <c r="AG487" s="668"/>
      <c r="AH487" s="668"/>
      <c r="AI487" s="668"/>
    </row>
    <row r="488" spans="4:35">
      <c r="D488" t="s">
        <v>76</v>
      </c>
      <c r="E488" t="s">
        <v>67</v>
      </c>
      <c r="F488" s="425" t="s">
        <v>1753</v>
      </c>
      <c r="G488" s="425" t="s">
        <v>182</v>
      </c>
      <c r="H488" s="425" t="s">
        <v>81</v>
      </c>
      <c r="I488" s="425" t="s">
        <v>2475</v>
      </c>
      <c r="J488" t="s">
        <v>6</v>
      </c>
      <c r="K488" t="s">
        <v>264</v>
      </c>
      <c r="L488" s="95"/>
      <c r="M488" s="95"/>
      <c r="Q488" s="75"/>
      <c r="R488" s="75"/>
      <c r="S488" s="425"/>
      <c r="T488" s="425"/>
      <c r="V488" s="75"/>
      <c r="W488" s="1295" t="str">
        <f>IFERROR(VLOOKUP(V488,'1.3 Lists'!V429:W733,2,FALSE),"")</f>
        <v/>
      </c>
      <c r="X488" s="75"/>
      <c r="AC488" t="s">
        <v>3</v>
      </c>
      <c r="AD488" s="75"/>
      <c r="AE488" s="668"/>
      <c r="AF488" s="668"/>
      <c r="AG488" s="668"/>
      <c r="AH488" s="668"/>
      <c r="AI488" s="668"/>
    </row>
    <row r="489" spans="4:35">
      <c r="D489" t="s">
        <v>76</v>
      </c>
      <c r="E489" t="s">
        <v>67</v>
      </c>
      <c r="F489" s="425" t="s">
        <v>1753</v>
      </c>
      <c r="G489" s="425" t="s">
        <v>182</v>
      </c>
      <c r="H489" s="425" t="s">
        <v>81</v>
      </c>
      <c r="I489" s="425" t="s">
        <v>2475</v>
      </c>
      <c r="J489" t="s">
        <v>6</v>
      </c>
      <c r="K489" t="s">
        <v>264</v>
      </c>
      <c r="L489" s="95"/>
      <c r="M489" s="95"/>
      <c r="Q489" s="75"/>
      <c r="R489" s="75"/>
      <c r="S489" s="425"/>
      <c r="T489" s="425"/>
      <c r="V489" s="75"/>
      <c r="W489" s="1295" t="str">
        <f>IFERROR(VLOOKUP(V489,'1.3 Lists'!V430:W734,2,FALSE),"")</f>
        <v/>
      </c>
      <c r="X489" s="75"/>
      <c r="AC489" t="s">
        <v>3</v>
      </c>
      <c r="AD489" s="75"/>
      <c r="AE489" s="668"/>
      <c r="AF489" s="668"/>
      <c r="AG489" s="668"/>
      <c r="AH489" s="668"/>
      <c r="AI489" s="668"/>
    </row>
    <row r="490" spans="4:35">
      <c r="D490" t="s">
        <v>76</v>
      </c>
      <c r="E490" t="s">
        <v>67</v>
      </c>
      <c r="F490" s="425" t="s">
        <v>1753</v>
      </c>
      <c r="G490" s="425" t="s">
        <v>182</v>
      </c>
      <c r="H490" s="425" t="s">
        <v>81</v>
      </c>
      <c r="I490" s="425" t="s">
        <v>2475</v>
      </c>
      <c r="J490" t="s">
        <v>6</v>
      </c>
      <c r="K490" t="s">
        <v>264</v>
      </c>
      <c r="L490" s="95"/>
      <c r="M490" s="95"/>
      <c r="Q490" s="75"/>
      <c r="R490" s="75"/>
      <c r="S490" s="425"/>
      <c r="T490" s="425"/>
      <c r="V490" s="75"/>
      <c r="W490" s="1295" t="str">
        <f>IFERROR(VLOOKUP(V490,'1.3 Lists'!V431:W735,2,FALSE),"")</f>
        <v/>
      </c>
      <c r="X490" s="75"/>
      <c r="AC490" t="s">
        <v>3</v>
      </c>
      <c r="AD490" s="75"/>
      <c r="AE490" s="668"/>
      <c r="AF490" s="668"/>
      <c r="AG490" s="668"/>
      <c r="AH490" s="668"/>
      <c r="AI490" s="668"/>
    </row>
    <row r="491" spans="4:35">
      <c r="D491" t="s">
        <v>76</v>
      </c>
      <c r="E491" t="s">
        <v>67</v>
      </c>
      <c r="F491" s="425" t="s">
        <v>1753</v>
      </c>
      <c r="G491" s="425" t="s">
        <v>182</v>
      </c>
      <c r="H491" s="425" t="s">
        <v>81</v>
      </c>
      <c r="I491" s="425" t="s">
        <v>2475</v>
      </c>
      <c r="J491" t="s">
        <v>6</v>
      </c>
      <c r="K491" t="s">
        <v>264</v>
      </c>
      <c r="L491" s="95"/>
      <c r="M491" s="95"/>
      <c r="Q491" s="75"/>
      <c r="R491" s="75"/>
      <c r="S491" s="425"/>
      <c r="T491" s="425"/>
      <c r="V491" s="75"/>
      <c r="W491" s="1295" t="str">
        <f>IFERROR(VLOOKUP(V491,'1.3 Lists'!V432:W736,2,FALSE),"")</f>
        <v/>
      </c>
      <c r="X491" s="75"/>
      <c r="AC491" t="s">
        <v>3</v>
      </c>
      <c r="AD491" s="75"/>
      <c r="AE491" s="668"/>
      <c r="AF491" s="668"/>
      <c r="AG491" s="668"/>
      <c r="AH491" s="668"/>
      <c r="AI491" s="668"/>
    </row>
    <row r="492" spans="4:35">
      <c r="D492" t="s">
        <v>76</v>
      </c>
      <c r="E492" t="s">
        <v>67</v>
      </c>
      <c r="F492" s="425" t="s">
        <v>1753</v>
      </c>
      <c r="G492" s="425" t="s">
        <v>182</v>
      </c>
      <c r="H492" s="425" t="s">
        <v>81</v>
      </c>
      <c r="I492" s="425" t="s">
        <v>2475</v>
      </c>
      <c r="J492" t="s">
        <v>6</v>
      </c>
      <c r="K492" t="s">
        <v>264</v>
      </c>
      <c r="L492" s="95"/>
      <c r="M492" s="95"/>
      <c r="Q492" s="75"/>
      <c r="R492" s="75"/>
      <c r="S492" s="425"/>
      <c r="T492" s="425"/>
      <c r="V492" s="75"/>
      <c r="W492" s="1295" t="str">
        <f>IFERROR(VLOOKUP(V492,'1.3 Lists'!V433:W737,2,FALSE),"")</f>
        <v/>
      </c>
      <c r="X492" s="75"/>
      <c r="AC492" t="s">
        <v>3</v>
      </c>
      <c r="AD492" s="75"/>
      <c r="AE492" s="668"/>
      <c r="AF492" s="668"/>
      <c r="AG492" s="668"/>
      <c r="AH492" s="668"/>
      <c r="AI492" s="668"/>
    </row>
    <row r="493" spans="4:35">
      <c r="D493" t="s">
        <v>76</v>
      </c>
      <c r="E493" t="s">
        <v>67</v>
      </c>
      <c r="F493" s="425" t="s">
        <v>1753</v>
      </c>
      <c r="G493" s="425" t="s">
        <v>182</v>
      </c>
      <c r="H493" s="425" t="s">
        <v>81</v>
      </c>
      <c r="I493" s="425" t="s">
        <v>2475</v>
      </c>
      <c r="J493" t="s">
        <v>6</v>
      </c>
      <c r="K493" t="s">
        <v>264</v>
      </c>
      <c r="L493" s="95"/>
      <c r="M493" s="95"/>
      <c r="Q493" s="75"/>
      <c r="R493" s="75"/>
      <c r="S493" s="425"/>
      <c r="T493" s="425"/>
      <c r="V493" s="75"/>
      <c r="W493" s="1295" t="str">
        <f>IFERROR(VLOOKUP(V493,'1.3 Lists'!V434:W738,2,FALSE),"")</f>
        <v/>
      </c>
      <c r="X493" s="75"/>
      <c r="AC493" t="s">
        <v>3</v>
      </c>
      <c r="AD493" s="75"/>
      <c r="AE493" s="668"/>
      <c r="AF493" s="668"/>
      <c r="AG493" s="668"/>
      <c r="AH493" s="668"/>
      <c r="AI493" s="668"/>
    </row>
    <row r="494" spans="4:35">
      <c r="D494" t="s">
        <v>76</v>
      </c>
      <c r="E494" t="s">
        <v>67</v>
      </c>
      <c r="F494" s="425" t="s">
        <v>1753</v>
      </c>
      <c r="G494" s="425" t="s">
        <v>182</v>
      </c>
      <c r="H494" s="425" t="s">
        <v>81</v>
      </c>
      <c r="I494" s="425" t="s">
        <v>2475</v>
      </c>
      <c r="J494" t="s">
        <v>6</v>
      </c>
      <c r="K494" t="s">
        <v>264</v>
      </c>
      <c r="L494" s="95"/>
      <c r="M494" s="95"/>
      <c r="Q494" s="75"/>
      <c r="R494" s="75"/>
      <c r="S494" s="425"/>
      <c r="T494" s="425"/>
      <c r="V494" s="75"/>
      <c r="W494" s="1295" t="str">
        <f>IFERROR(VLOOKUP(V494,'1.3 Lists'!V435:W739,2,FALSE),"")</f>
        <v/>
      </c>
      <c r="X494" s="75"/>
      <c r="AC494" t="s">
        <v>3</v>
      </c>
      <c r="AD494" s="75"/>
      <c r="AE494" s="668"/>
      <c r="AF494" s="668"/>
      <c r="AG494" s="668"/>
      <c r="AH494" s="668"/>
      <c r="AI494" s="668"/>
    </row>
    <row r="495" spans="4:35">
      <c r="D495" t="s">
        <v>76</v>
      </c>
      <c r="E495" t="s">
        <v>67</v>
      </c>
      <c r="F495" s="425" t="s">
        <v>1753</v>
      </c>
      <c r="G495" s="425" t="s">
        <v>182</v>
      </c>
      <c r="H495" s="425" t="s">
        <v>81</v>
      </c>
      <c r="I495" s="425" t="s">
        <v>2475</v>
      </c>
      <c r="J495" t="s">
        <v>6</v>
      </c>
      <c r="K495" t="s">
        <v>264</v>
      </c>
      <c r="L495" s="95"/>
      <c r="M495" s="95"/>
      <c r="Q495" s="75"/>
      <c r="R495" s="75"/>
      <c r="S495" s="425"/>
      <c r="T495" s="425"/>
      <c r="V495" s="75"/>
      <c r="W495" s="1295" t="str">
        <f>IFERROR(VLOOKUP(V495,'1.3 Lists'!V436:W740,2,FALSE),"")</f>
        <v/>
      </c>
      <c r="X495" s="75"/>
      <c r="AC495" t="s">
        <v>3</v>
      </c>
      <c r="AD495" s="75"/>
      <c r="AE495" s="668"/>
      <c r="AF495" s="668"/>
      <c r="AG495" s="668"/>
      <c r="AH495" s="668"/>
      <c r="AI495" s="668"/>
    </row>
    <row r="496" spans="4:35">
      <c r="D496" t="s">
        <v>76</v>
      </c>
      <c r="E496" t="s">
        <v>67</v>
      </c>
      <c r="F496" s="425" t="s">
        <v>1753</v>
      </c>
      <c r="G496" s="425" t="s">
        <v>182</v>
      </c>
      <c r="H496" s="425" t="s">
        <v>81</v>
      </c>
      <c r="I496" s="425" t="s">
        <v>2475</v>
      </c>
      <c r="J496" t="s">
        <v>6</v>
      </c>
      <c r="K496" t="s">
        <v>264</v>
      </c>
      <c r="L496" s="95"/>
      <c r="M496" s="95"/>
      <c r="Q496" s="75"/>
      <c r="R496" s="75"/>
      <c r="S496" s="425"/>
      <c r="T496" s="425"/>
      <c r="V496" s="75"/>
      <c r="W496" s="1295" t="str">
        <f>IFERROR(VLOOKUP(V496,'1.3 Lists'!V437:W741,2,FALSE),"")</f>
        <v/>
      </c>
      <c r="X496" s="75"/>
      <c r="AC496" t="s">
        <v>3</v>
      </c>
      <c r="AD496" s="75"/>
      <c r="AE496" s="668"/>
      <c r="AF496" s="668"/>
      <c r="AG496" s="668"/>
      <c r="AH496" s="668"/>
      <c r="AI496" s="668"/>
    </row>
    <row r="497" spans="4:35">
      <c r="D497" t="s">
        <v>76</v>
      </c>
      <c r="E497" t="s">
        <v>67</v>
      </c>
      <c r="F497" s="425" t="s">
        <v>1753</v>
      </c>
      <c r="G497" s="425" t="s">
        <v>182</v>
      </c>
      <c r="H497" s="425" t="s">
        <v>81</v>
      </c>
      <c r="I497" s="425" t="s">
        <v>2475</v>
      </c>
      <c r="J497" t="s">
        <v>6</v>
      </c>
      <c r="K497" t="s">
        <v>264</v>
      </c>
      <c r="L497" s="95"/>
      <c r="M497" s="95"/>
      <c r="Q497" s="75"/>
      <c r="R497" s="75"/>
      <c r="S497" s="425"/>
      <c r="T497" s="425"/>
      <c r="V497" s="75"/>
      <c r="W497" s="1295" t="str">
        <f>IFERROR(VLOOKUP(V497,'1.3 Lists'!V438:W742,2,FALSE),"")</f>
        <v/>
      </c>
      <c r="X497" s="75"/>
      <c r="AC497" t="s">
        <v>3</v>
      </c>
      <c r="AD497" s="75"/>
      <c r="AE497" s="668"/>
      <c r="AF497" s="668"/>
      <c r="AG497" s="668"/>
      <c r="AH497" s="668"/>
      <c r="AI497" s="668"/>
    </row>
    <row r="498" spans="4:35">
      <c r="D498" t="s">
        <v>76</v>
      </c>
      <c r="E498" t="s">
        <v>67</v>
      </c>
      <c r="F498" s="425" t="s">
        <v>1753</v>
      </c>
      <c r="G498" s="425" t="s">
        <v>182</v>
      </c>
      <c r="H498" s="425" t="s">
        <v>81</v>
      </c>
      <c r="I498" s="425" t="s">
        <v>2475</v>
      </c>
      <c r="J498" t="s">
        <v>6</v>
      </c>
      <c r="K498" t="s">
        <v>264</v>
      </c>
      <c r="L498" s="95"/>
      <c r="M498" s="95"/>
      <c r="Q498" s="75"/>
      <c r="R498" s="75"/>
      <c r="S498" s="425"/>
      <c r="T498" s="425"/>
      <c r="V498" s="75"/>
      <c r="W498" s="1295" t="str">
        <f>IFERROR(VLOOKUP(V498,'1.3 Lists'!V439:W743,2,FALSE),"")</f>
        <v/>
      </c>
      <c r="X498" s="75"/>
      <c r="AC498" t="s">
        <v>3</v>
      </c>
      <c r="AD498" s="75"/>
      <c r="AE498" s="668"/>
      <c r="AF498" s="668"/>
      <c r="AG498" s="668"/>
      <c r="AH498" s="668"/>
      <c r="AI498" s="668"/>
    </row>
    <row r="499" spans="4:35">
      <c r="D499" t="s">
        <v>76</v>
      </c>
      <c r="E499" t="s">
        <v>67</v>
      </c>
      <c r="F499" s="425" t="s">
        <v>1753</v>
      </c>
      <c r="G499" s="425" t="s">
        <v>182</v>
      </c>
      <c r="H499" s="425" t="s">
        <v>81</v>
      </c>
      <c r="I499" s="425" t="s">
        <v>2475</v>
      </c>
      <c r="J499" t="s">
        <v>6</v>
      </c>
      <c r="K499" t="s">
        <v>264</v>
      </c>
      <c r="L499" s="95"/>
      <c r="M499" s="95"/>
      <c r="Q499" s="75"/>
      <c r="R499" s="75"/>
      <c r="S499" s="425"/>
      <c r="T499" s="425"/>
      <c r="V499" s="75"/>
      <c r="W499" s="1295" t="str">
        <f>IFERROR(VLOOKUP(V499,'1.3 Lists'!V440:W744,2,FALSE),"")</f>
        <v/>
      </c>
      <c r="X499" s="75"/>
      <c r="AC499" t="s">
        <v>3</v>
      </c>
      <c r="AD499" s="75"/>
      <c r="AE499" s="668"/>
      <c r="AF499" s="668"/>
      <c r="AG499" s="668"/>
      <c r="AH499" s="668"/>
      <c r="AI499" s="668"/>
    </row>
    <row r="500" spans="4:35">
      <c r="D500" t="s">
        <v>76</v>
      </c>
      <c r="E500" t="s">
        <v>67</v>
      </c>
      <c r="F500" s="425" t="s">
        <v>1753</v>
      </c>
      <c r="G500" s="425" t="s">
        <v>182</v>
      </c>
      <c r="H500" s="425" t="s">
        <v>81</v>
      </c>
      <c r="I500" s="425" t="s">
        <v>2475</v>
      </c>
      <c r="J500" t="s">
        <v>6</v>
      </c>
      <c r="K500" t="s">
        <v>264</v>
      </c>
      <c r="L500" s="95"/>
      <c r="M500" s="95"/>
      <c r="Q500" s="75"/>
      <c r="R500" s="75"/>
      <c r="S500" s="425"/>
      <c r="T500" s="425"/>
      <c r="V500" s="75"/>
      <c r="W500" s="1295" t="str">
        <f>IFERROR(VLOOKUP(V500,'1.3 Lists'!V441:W745,2,FALSE),"")</f>
        <v/>
      </c>
      <c r="X500" s="75"/>
      <c r="AC500" t="s">
        <v>3</v>
      </c>
      <c r="AD500" s="75"/>
      <c r="AE500" s="668"/>
      <c r="AF500" s="668"/>
      <c r="AG500" s="668"/>
      <c r="AH500" s="668"/>
      <c r="AI500" s="668"/>
    </row>
    <row r="501" spans="4:35">
      <c r="D501" t="s">
        <v>76</v>
      </c>
      <c r="E501" t="s">
        <v>67</v>
      </c>
      <c r="F501" s="425" t="s">
        <v>1753</v>
      </c>
      <c r="G501" s="425" t="s">
        <v>182</v>
      </c>
      <c r="H501" s="425" t="s">
        <v>81</v>
      </c>
      <c r="I501" s="425" t="s">
        <v>2475</v>
      </c>
      <c r="J501" t="s">
        <v>6</v>
      </c>
      <c r="K501" t="s">
        <v>264</v>
      </c>
      <c r="L501" s="95"/>
      <c r="M501" s="95"/>
      <c r="Q501" s="75"/>
      <c r="R501" s="75"/>
      <c r="S501" s="425"/>
      <c r="T501" s="425"/>
      <c r="V501" s="75"/>
      <c r="W501" s="1295" t="str">
        <f>IFERROR(VLOOKUP(V501,'1.3 Lists'!V442:W746,2,FALSE),"")</f>
        <v/>
      </c>
      <c r="X501" s="75"/>
      <c r="AC501" t="s">
        <v>3</v>
      </c>
      <c r="AD501" s="75"/>
      <c r="AE501" s="668"/>
      <c r="AF501" s="668"/>
      <c r="AG501" s="668"/>
      <c r="AH501" s="668"/>
      <c r="AI501" s="668"/>
    </row>
    <row r="502" spans="4:35">
      <c r="D502" t="s">
        <v>76</v>
      </c>
      <c r="E502" t="s">
        <v>67</v>
      </c>
      <c r="F502" s="425" t="s">
        <v>1753</v>
      </c>
      <c r="G502" s="425" t="s">
        <v>182</v>
      </c>
      <c r="H502" s="425" t="s">
        <v>81</v>
      </c>
      <c r="I502" s="425" t="s">
        <v>2475</v>
      </c>
      <c r="J502" t="s">
        <v>6</v>
      </c>
      <c r="K502" t="s">
        <v>264</v>
      </c>
      <c r="L502" s="95"/>
      <c r="M502" s="95"/>
      <c r="Q502" s="75"/>
      <c r="R502" s="75"/>
      <c r="S502" s="425"/>
      <c r="T502" s="425"/>
      <c r="V502" s="75"/>
      <c r="W502" s="1295" t="str">
        <f>IFERROR(VLOOKUP(V502,'1.3 Lists'!V443:W747,2,FALSE),"")</f>
        <v/>
      </c>
      <c r="X502" s="75"/>
      <c r="AC502" t="s">
        <v>3</v>
      </c>
      <c r="AD502" s="75"/>
      <c r="AE502" s="668"/>
      <c r="AF502" s="668"/>
      <c r="AG502" s="668"/>
      <c r="AH502" s="668"/>
      <c r="AI502" s="668"/>
    </row>
    <row r="503" spans="4:35">
      <c r="D503" t="s">
        <v>76</v>
      </c>
      <c r="E503" t="s">
        <v>67</v>
      </c>
      <c r="F503" s="425" t="s">
        <v>1753</v>
      </c>
      <c r="G503" s="425" t="s">
        <v>182</v>
      </c>
      <c r="H503" s="425" t="s">
        <v>81</v>
      </c>
      <c r="I503" s="425" t="s">
        <v>2475</v>
      </c>
      <c r="J503" t="s">
        <v>6</v>
      </c>
      <c r="K503" t="s">
        <v>264</v>
      </c>
      <c r="L503" s="95"/>
      <c r="M503" s="95"/>
      <c r="Q503" s="75"/>
      <c r="R503" s="75"/>
      <c r="S503" s="425"/>
      <c r="T503" s="425"/>
      <c r="V503" s="75"/>
      <c r="W503" s="1295" t="str">
        <f>IFERROR(VLOOKUP(V503,'1.3 Lists'!V444:W748,2,FALSE),"")</f>
        <v/>
      </c>
      <c r="X503" s="75"/>
      <c r="AC503" t="s">
        <v>3</v>
      </c>
      <c r="AD503" s="75"/>
      <c r="AE503" s="668"/>
      <c r="AF503" s="668"/>
      <c r="AG503" s="668"/>
      <c r="AH503" s="668"/>
      <c r="AI503" s="668"/>
    </row>
    <row r="504" spans="4:35">
      <c r="D504" t="s">
        <v>76</v>
      </c>
      <c r="E504" t="s">
        <v>67</v>
      </c>
      <c r="F504" s="425" t="s">
        <v>1753</v>
      </c>
      <c r="G504" s="425" t="s">
        <v>182</v>
      </c>
      <c r="H504" s="425" t="s">
        <v>81</v>
      </c>
      <c r="I504" s="425" t="s">
        <v>2475</v>
      </c>
      <c r="J504" t="s">
        <v>6</v>
      </c>
      <c r="K504" t="s">
        <v>264</v>
      </c>
      <c r="L504" s="95"/>
      <c r="M504" s="95"/>
      <c r="Q504" s="75"/>
      <c r="R504" s="75"/>
      <c r="S504" s="425"/>
      <c r="T504" s="425"/>
      <c r="V504" s="75"/>
      <c r="W504" s="1295" t="str">
        <f>IFERROR(VLOOKUP(V504,'1.3 Lists'!V445:W749,2,FALSE),"")</f>
        <v/>
      </c>
      <c r="X504" s="75"/>
      <c r="AC504" t="s">
        <v>3</v>
      </c>
      <c r="AD504" s="75"/>
      <c r="AE504" s="668"/>
      <c r="AF504" s="668"/>
      <c r="AG504" s="668"/>
      <c r="AH504" s="668"/>
      <c r="AI504" s="668"/>
    </row>
    <row r="505" spans="4:35">
      <c r="D505" t="s">
        <v>76</v>
      </c>
      <c r="E505" t="s">
        <v>67</v>
      </c>
      <c r="F505" s="425" t="s">
        <v>1753</v>
      </c>
      <c r="G505" s="425" t="s">
        <v>182</v>
      </c>
      <c r="H505" s="425" t="s">
        <v>81</v>
      </c>
      <c r="I505" s="425" t="s">
        <v>2475</v>
      </c>
      <c r="J505" t="s">
        <v>6</v>
      </c>
      <c r="K505" t="s">
        <v>264</v>
      </c>
      <c r="L505" s="95"/>
      <c r="M505" s="95"/>
      <c r="Q505" s="75"/>
      <c r="R505" s="75"/>
      <c r="S505" s="425"/>
      <c r="T505" s="425"/>
      <c r="V505" s="75"/>
      <c r="W505" s="1295" t="str">
        <f>IFERROR(VLOOKUP(V505,'1.3 Lists'!V446:W750,2,FALSE),"")</f>
        <v/>
      </c>
      <c r="X505" s="75"/>
      <c r="AC505" t="s">
        <v>3</v>
      </c>
      <c r="AD505" s="75"/>
      <c r="AE505" s="668"/>
      <c r="AF505" s="668"/>
      <c r="AG505" s="668"/>
      <c r="AH505" s="668"/>
      <c r="AI505" s="668"/>
    </row>
    <row r="506" spans="4:35">
      <c r="D506" t="s">
        <v>76</v>
      </c>
      <c r="E506" t="s">
        <v>67</v>
      </c>
      <c r="F506" s="425" t="s">
        <v>1753</v>
      </c>
      <c r="G506" s="425" t="s">
        <v>182</v>
      </c>
      <c r="H506" s="425" t="s">
        <v>81</v>
      </c>
      <c r="I506" s="425" t="s">
        <v>2475</v>
      </c>
      <c r="J506" t="s">
        <v>6</v>
      </c>
      <c r="K506" t="s">
        <v>264</v>
      </c>
      <c r="L506" s="95"/>
      <c r="M506" s="95"/>
      <c r="Q506" s="75"/>
      <c r="R506" s="75"/>
      <c r="S506" s="425"/>
      <c r="T506" s="425"/>
      <c r="V506" s="75"/>
      <c r="W506" s="1295" t="str">
        <f>IFERROR(VLOOKUP(V506,'1.3 Lists'!V447:W751,2,FALSE),"")</f>
        <v/>
      </c>
      <c r="X506" s="75"/>
      <c r="AC506" t="s">
        <v>3</v>
      </c>
      <c r="AD506" s="75"/>
      <c r="AE506" s="668"/>
      <c r="AF506" s="668"/>
      <c r="AG506" s="668"/>
      <c r="AH506" s="668"/>
      <c r="AI506" s="668"/>
    </row>
    <row r="507" spans="4:35">
      <c r="D507" t="s">
        <v>76</v>
      </c>
      <c r="E507" t="s">
        <v>67</v>
      </c>
      <c r="F507" s="425" t="s">
        <v>1753</v>
      </c>
      <c r="G507" s="425" t="s">
        <v>182</v>
      </c>
      <c r="H507" s="425" t="s">
        <v>81</v>
      </c>
      <c r="I507" s="425" t="s">
        <v>2475</v>
      </c>
      <c r="J507" t="s">
        <v>6</v>
      </c>
      <c r="K507" t="s">
        <v>264</v>
      </c>
      <c r="L507" s="95"/>
      <c r="M507" s="95"/>
      <c r="Q507" s="75"/>
      <c r="R507" s="75"/>
      <c r="S507" s="425"/>
      <c r="T507" s="425"/>
      <c r="V507" s="75"/>
      <c r="W507" s="1295" t="str">
        <f>IFERROR(VLOOKUP(V507,'1.3 Lists'!V448:W752,2,FALSE),"")</f>
        <v/>
      </c>
      <c r="X507" s="75"/>
      <c r="AC507" t="s">
        <v>3</v>
      </c>
      <c r="AD507" s="75"/>
      <c r="AE507" s="668"/>
      <c r="AF507" s="668"/>
      <c r="AG507" s="668"/>
      <c r="AH507" s="668"/>
      <c r="AI507" s="668"/>
    </row>
    <row r="508" spans="4:35">
      <c r="D508" t="s">
        <v>76</v>
      </c>
      <c r="E508" t="s">
        <v>67</v>
      </c>
      <c r="F508" s="425" t="s">
        <v>1753</v>
      </c>
      <c r="G508" s="425" t="s">
        <v>182</v>
      </c>
      <c r="H508" s="425" t="s">
        <v>81</v>
      </c>
      <c r="I508" s="425" t="s">
        <v>2475</v>
      </c>
      <c r="J508" t="s">
        <v>6</v>
      </c>
      <c r="K508" t="s">
        <v>264</v>
      </c>
      <c r="L508" s="95"/>
      <c r="M508" s="95"/>
      <c r="Q508" s="75"/>
      <c r="R508" s="75"/>
      <c r="S508" s="425"/>
      <c r="T508" s="425"/>
      <c r="V508" s="75"/>
      <c r="W508" s="1295" t="str">
        <f>IFERROR(VLOOKUP(V508,'1.3 Lists'!V449:W753,2,FALSE),"")</f>
        <v/>
      </c>
      <c r="X508" s="75"/>
      <c r="AC508" t="s">
        <v>3</v>
      </c>
      <c r="AD508" s="75"/>
      <c r="AE508" s="668"/>
      <c r="AF508" s="668"/>
      <c r="AG508" s="668"/>
      <c r="AH508" s="668"/>
      <c r="AI508" s="668"/>
    </row>
    <row r="509" spans="4:35">
      <c r="D509" t="s">
        <v>76</v>
      </c>
      <c r="E509" t="s">
        <v>67</v>
      </c>
      <c r="F509" s="425" t="s">
        <v>1753</v>
      </c>
      <c r="G509" s="425" t="s">
        <v>182</v>
      </c>
      <c r="H509" s="425" t="s">
        <v>81</v>
      </c>
      <c r="I509" s="425" t="s">
        <v>2475</v>
      </c>
      <c r="J509" t="s">
        <v>6</v>
      </c>
      <c r="K509" t="s">
        <v>264</v>
      </c>
      <c r="L509" s="95"/>
      <c r="M509" s="95"/>
      <c r="Q509" s="75"/>
      <c r="R509" s="75"/>
      <c r="S509" s="425"/>
      <c r="T509" s="425"/>
      <c r="V509" s="75"/>
      <c r="W509" s="1295" t="str">
        <f>IFERROR(VLOOKUP(V509,'1.3 Lists'!V450:W754,2,FALSE),"")</f>
        <v/>
      </c>
      <c r="X509" s="75"/>
      <c r="AC509" t="s">
        <v>3</v>
      </c>
      <c r="AD509" s="75"/>
      <c r="AE509" s="668"/>
      <c r="AF509" s="668"/>
      <c r="AG509" s="668"/>
      <c r="AH509" s="668"/>
      <c r="AI509" s="668"/>
    </row>
    <row r="510" spans="4:35">
      <c r="D510" t="s">
        <v>76</v>
      </c>
      <c r="E510" t="s">
        <v>67</v>
      </c>
      <c r="F510" s="425" t="s">
        <v>1753</v>
      </c>
      <c r="G510" s="425" t="s">
        <v>182</v>
      </c>
      <c r="H510" s="425" t="s">
        <v>81</v>
      </c>
      <c r="I510" s="425" t="s">
        <v>2475</v>
      </c>
      <c r="J510" t="s">
        <v>6</v>
      </c>
      <c r="K510" t="s">
        <v>264</v>
      </c>
      <c r="L510" s="95"/>
      <c r="M510" s="95"/>
      <c r="Q510" s="75"/>
      <c r="R510" s="75"/>
      <c r="S510" s="425"/>
      <c r="T510" s="425"/>
      <c r="V510" s="75"/>
      <c r="W510" s="1295" t="str">
        <f>IFERROR(VLOOKUP(V510,'1.3 Lists'!V451:W755,2,FALSE),"")</f>
        <v/>
      </c>
      <c r="X510" s="75"/>
      <c r="AC510" t="s">
        <v>3</v>
      </c>
      <c r="AD510" s="75"/>
      <c r="AE510" s="668"/>
      <c r="AF510" s="668"/>
      <c r="AG510" s="668"/>
      <c r="AH510" s="668"/>
      <c r="AI510" s="668"/>
    </row>
    <row r="511" spans="4:35">
      <c r="D511" t="s">
        <v>76</v>
      </c>
      <c r="E511" t="s">
        <v>67</v>
      </c>
      <c r="F511" s="425" t="s">
        <v>1753</v>
      </c>
      <c r="G511" s="425" t="s">
        <v>182</v>
      </c>
      <c r="H511" s="425" t="s">
        <v>81</v>
      </c>
      <c r="I511" s="425" t="s">
        <v>2475</v>
      </c>
      <c r="J511" t="s">
        <v>6</v>
      </c>
      <c r="K511" t="s">
        <v>264</v>
      </c>
      <c r="L511" s="95"/>
      <c r="M511" s="95"/>
      <c r="Q511" s="75"/>
      <c r="R511" s="75"/>
      <c r="S511" s="425"/>
      <c r="T511" s="425"/>
      <c r="V511" s="75"/>
      <c r="W511" s="1295" t="str">
        <f>IFERROR(VLOOKUP(V511,'1.3 Lists'!V452:W756,2,FALSE),"")</f>
        <v/>
      </c>
      <c r="X511" s="75"/>
      <c r="AC511" t="s">
        <v>3</v>
      </c>
      <c r="AD511" s="75"/>
      <c r="AE511" s="668"/>
      <c r="AF511" s="668"/>
      <c r="AG511" s="668"/>
      <c r="AH511" s="668"/>
      <c r="AI511" s="668"/>
    </row>
    <row r="512" spans="4:35">
      <c r="D512" t="s">
        <v>76</v>
      </c>
      <c r="E512" t="s">
        <v>67</v>
      </c>
      <c r="F512" s="425" t="s">
        <v>1753</v>
      </c>
      <c r="G512" s="425" t="s">
        <v>182</v>
      </c>
      <c r="H512" s="425" t="s">
        <v>81</v>
      </c>
      <c r="I512" s="425" t="s">
        <v>2475</v>
      </c>
      <c r="J512" t="s">
        <v>6</v>
      </c>
      <c r="K512" t="s">
        <v>264</v>
      </c>
      <c r="L512" s="95"/>
      <c r="M512" s="95"/>
      <c r="Q512" s="75"/>
      <c r="R512" s="75"/>
      <c r="S512" s="425"/>
      <c r="T512" s="425"/>
      <c r="V512" s="75"/>
      <c r="W512" s="1295" t="str">
        <f>IFERROR(VLOOKUP(V512,'1.3 Lists'!V453:W757,2,FALSE),"")</f>
        <v/>
      </c>
      <c r="X512" s="75"/>
      <c r="AC512" t="s">
        <v>3</v>
      </c>
      <c r="AD512" s="75"/>
      <c r="AE512" s="668"/>
      <c r="AF512" s="668"/>
      <c r="AG512" s="668"/>
      <c r="AH512" s="668"/>
      <c r="AI512" s="668"/>
    </row>
    <row r="513" spans="4:35">
      <c r="D513" t="s">
        <v>76</v>
      </c>
      <c r="E513" t="s">
        <v>67</v>
      </c>
      <c r="F513" s="425" t="s">
        <v>1753</v>
      </c>
      <c r="G513" s="425" t="s">
        <v>182</v>
      </c>
      <c r="H513" s="425" t="s">
        <v>81</v>
      </c>
      <c r="I513" s="425" t="s">
        <v>2475</v>
      </c>
      <c r="J513" t="s">
        <v>6</v>
      </c>
      <c r="K513" t="s">
        <v>264</v>
      </c>
      <c r="L513" s="95"/>
      <c r="M513" s="95"/>
      <c r="Q513" s="75"/>
      <c r="R513" s="75"/>
      <c r="S513" s="425"/>
      <c r="T513" s="425"/>
      <c r="V513" s="75"/>
      <c r="W513" s="1295" t="str">
        <f>IFERROR(VLOOKUP(V513,'1.3 Lists'!V454:W758,2,FALSE),"")</f>
        <v/>
      </c>
      <c r="X513" s="75"/>
      <c r="AC513" t="s">
        <v>3</v>
      </c>
      <c r="AD513" s="75"/>
      <c r="AE513" s="668"/>
      <c r="AF513" s="668"/>
      <c r="AG513" s="668"/>
      <c r="AH513" s="668"/>
      <c r="AI513" s="668"/>
    </row>
    <row r="514" spans="4:35">
      <c r="D514" t="s">
        <v>76</v>
      </c>
      <c r="E514" t="s">
        <v>67</v>
      </c>
      <c r="F514" s="425" t="s">
        <v>1753</v>
      </c>
      <c r="G514" s="425" t="s">
        <v>182</v>
      </c>
      <c r="H514" s="425" t="s">
        <v>81</v>
      </c>
      <c r="I514" s="425" t="s">
        <v>2475</v>
      </c>
      <c r="J514" t="s">
        <v>6</v>
      </c>
      <c r="K514" t="s">
        <v>264</v>
      </c>
      <c r="L514" s="95"/>
      <c r="M514" s="95"/>
      <c r="Q514" s="75"/>
      <c r="R514" s="75"/>
      <c r="S514" s="425"/>
      <c r="T514" s="425"/>
      <c r="V514" s="75"/>
      <c r="W514" s="1295" t="str">
        <f>IFERROR(VLOOKUP(V514,'1.3 Lists'!V455:W759,2,FALSE),"")</f>
        <v/>
      </c>
      <c r="X514" s="75"/>
      <c r="AC514" t="s">
        <v>3</v>
      </c>
      <c r="AD514" s="75"/>
      <c r="AE514" s="668"/>
      <c r="AF514" s="668"/>
      <c r="AG514" s="668"/>
      <c r="AH514" s="668"/>
      <c r="AI514" s="668"/>
    </row>
    <row r="515" spans="4:35">
      <c r="D515" t="s">
        <v>76</v>
      </c>
      <c r="E515" t="s">
        <v>67</v>
      </c>
      <c r="F515" s="425" t="s">
        <v>1753</v>
      </c>
      <c r="G515" s="425" t="s">
        <v>182</v>
      </c>
      <c r="H515" s="425" t="s">
        <v>81</v>
      </c>
      <c r="I515" s="425" t="s">
        <v>2475</v>
      </c>
      <c r="J515" t="s">
        <v>6</v>
      </c>
      <c r="K515" t="s">
        <v>264</v>
      </c>
      <c r="Q515" s="75"/>
      <c r="R515" s="75"/>
      <c r="S515" s="425"/>
      <c r="T515" s="425"/>
      <c r="V515" s="75"/>
      <c r="W515" s="1295" t="str">
        <f>IFERROR(VLOOKUP(V515,'1.3 Lists'!V456:W760,2,FALSE),"")</f>
        <v/>
      </c>
      <c r="X515" s="75"/>
      <c r="AC515" t="s">
        <v>3</v>
      </c>
      <c r="AD515" s="75"/>
      <c r="AE515" s="668"/>
      <c r="AF515" s="668"/>
      <c r="AG515" s="668"/>
      <c r="AH515" s="668"/>
      <c r="AI515" s="668"/>
    </row>
    <row r="516" spans="4:35">
      <c r="D516" t="s">
        <v>76</v>
      </c>
      <c r="E516" t="s">
        <v>67</v>
      </c>
      <c r="F516" s="425" t="s">
        <v>1753</v>
      </c>
      <c r="G516" s="425" t="s">
        <v>182</v>
      </c>
      <c r="H516" s="425" t="s">
        <v>81</v>
      </c>
      <c r="I516" s="425" t="s">
        <v>2475</v>
      </c>
      <c r="J516" t="s">
        <v>6</v>
      </c>
      <c r="K516" t="s">
        <v>264</v>
      </c>
      <c r="Q516" s="75"/>
      <c r="R516" s="75"/>
      <c r="S516" s="425"/>
      <c r="T516" s="425"/>
      <c r="V516" s="75"/>
      <c r="W516" s="1295" t="str">
        <f>IFERROR(VLOOKUP(V516,'1.3 Lists'!V457:W761,2,FALSE),"")</f>
        <v/>
      </c>
      <c r="X516" s="75"/>
      <c r="AC516" t="s">
        <v>3</v>
      </c>
      <c r="AD516" s="75"/>
      <c r="AE516" s="668"/>
      <c r="AF516" s="668"/>
      <c r="AG516" s="668"/>
      <c r="AH516" s="668"/>
      <c r="AI516" s="668"/>
    </row>
    <row r="517" spans="4:35">
      <c r="D517" t="s">
        <v>76</v>
      </c>
      <c r="E517" t="s">
        <v>67</v>
      </c>
      <c r="F517" s="425" t="s">
        <v>1753</v>
      </c>
      <c r="G517" s="425" t="s">
        <v>182</v>
      </c>
      <c r="H517" s="425" t="s">
        <v>81</v>
      </c>
      <c r="I517" s="425" t="s">
        <v>2475</v>
      </c>
      <c r="J517" t="s">
        <v>6</v>
      </c>
      <c r="K517" t="s">
        <v>264</v>
      </c>
      <c r="Q517" s="75"/>
      <c r="R517" s="75"/>
      <c r="S517" s="425"/>
      <c r="T517" s="425"/>
      <c r="V517" s="75"/>
      <c r="W517" s="1295" t="str">
        <f>IFERROR(VLOOKUP(V517,'1.3 Lists'!V458:W762,2,FALSE),"")</f>
        <v/>
      </c>
      <c r="X517" s="75"/>
      <c r="AC517" t="s">
        <v>3</v>
      </c>
      <c r="AD517" s="75"/>
      <c r="AE517" s="668"/>
      <c r="AF517" s="668"/>
      <c r="AG517" s="668"/>
      <c r="AH517" s="668"/>
      <c r="AI517" s="668"/>
    </row>
    <row r="518" spans="4:35">
      <c r="D518" t="s">
        <v>76</v>
      </c>
      <c r="E518" t="s">
        <v>67</v>
      </c>
      <c r="F518" s="425" t="s">
        <v>1753</v>
      </c>
      <c r="G518" s="425" t="s">
        <v>182</v>
      </c>
      <c r="H518" s="425" t="s">
        <v>81</v>
      </c>
      <c r="I518" s="425" t="s">
        <v>2475</v>
      </c>
      <c r="J518" t="s">
        <v>6</v>
      </c>
      <c r="K518" t="s">
        <v>264</v>
      </c>
      <c r="Q518" s="75"/>
      <c r="R518" s="75"/>
      <c r="S518" s="425"/>
      <c r="T518" s="425"/>
      <c r="V518" s="75"/>
      <c r="W518" s="1295" t="str">
        <f>IFERROR(VLOOKUP(V518,'1.3 Lists'!V459:W763,2,FALSE),"")</f>
        <v/>
      </c>
      <c r="X518" s="75"/>
      <c r="AC518" t="s">
        <v>3</v>
      </c>
      <c r="AD518" s="75"/>
      <c r="AE518" s="668"/>
      <c r="AF518" s="668"/>
      <c r="AG518" s="668"/>
      <c r="AH518" s="668"/>
      <c r="AI518" s="668"/>
    </row>
    <row r="519" spans="4:35">
      <c r="D519" t="s">
        <v>76</v>
      </c>
      <c r="E519" t="s">
        <v>67</v>
      </c>
      <c r="F519" s="425" t="s">
        <v>1753</v>
      </c>
      <c r="G519" s="425" t="s">
        <v>182</v>
      </c>
      <c r="H519" s="425" t="s">
        <v>81</v>
      </c>
      <c r="I519" s="425" t="s">
        <v>2475</v>
      </c>
      <c r="J519" t="s">
        <v>6</v>
      </c>
      <c r="K519" t="s">
        <v>264</v>
      </c>
      <c r="Q519" s="75"/>
      <c r="R519" s="75"/>
      <c r="S519" s="425"/>
      <c r="T519" s="425"/>
      <c r="V519" s="75"/>
      <c r="W519" s="1295" t="str">
        <f>IFERROR(VLOOKUP(V519,'1.3 Lists'!V460:W764,2,FALSE),"")</f>
        <v/>
      </c>
      <c r="X519" s="75"/>
      <c r="AC519" t="s">
        <v>3</v>
      </c>
      <c r="AD519" s="75"/>
      <c r="AE519" s="668"/>
      <c r="AF519" s="668"/>
      <c r="AG519" s="668"/>
      <c r="AH519" s="668"/>
      <c r="AI519" s="668"/>
    </row>
    <row r="520" spans="4:35">
      <c r="D520" t="s">
        <v>76</v>
      </c>
      <c r="E520" t="s">
        <v>67</v>
      </c>
      <c r="F520" s="425" t="s">
        <v>1753</v>
      </c>
      <c r="G520" s="425" t="s">
        <v>182</v>
      </c>
      <c r="H520" s="425" t="s">
        <v>81</v>
      </c>
      <c r="I520" s="425" t="s">
        <v>2475</v>
      </c>
      <c r="J520" t="s">
        <v>6</v>
      </c>
      <c r="K520" t="s">
        <v>264</v>
      </c>
      <c r="Q520" s="75"/>
      <c r="R520" s="75"/>
      <c r="S520" s="71"/>
      <c r="T520" s="71"/>
      <c r="U520" s="71"/>
      <c r="V520" s="75"/>
      <c r="W520" s="1295" t="str">
        <f>IFERROR(VLOOKUP(V520,'1.3 Lists'!V461:W765,2,FALSE),"")</f>
        <v/>
      </c>
      <c r="X520" s="75"/>
      <c r="AC520" t="s">
        <v>3</v>
      </c>
      <c r="AD520" s="75"/>
      <c r="AE520" s="668"/>
      <c r="AF520" s="668"/>
      <c r="AG520" s="668"/>
      <c r="AH520" s="668"/>
      <c r="AI520" s="668"/>
    </row>
    <row r="521" spans="4:35">
      <c r="D521" t="s">
        <v>76</v>
      </c>
      <c r="E521" t="s">
        <v>67</v>
      </c>
      <c r="F521" s="425" t="s">
        <v>1753</v>
      </c>
      <c r="G521" s="425" t="s">
        <v>182</v>
      </c>
      <c r="H521" s="425" t="s">
        <v>81</v>
      </c>
      <c r="I521" s="425" t="s">
        <v>2475</v>
      </c>
      <c r="J521" t="s">
        <v>6</v>
      </c>
      <c r="K521" t="s">
        <v>264</v>
      </c>
      <c r="Q521" s="75"/>
      <c r="R521" s="75"/>
      <c r="S521" s="71"/>
      <c r="T521" s="71"/>
      <c r="U521" s="71"/>
      <c r="V521" s="75"/>
      <c r="W521" s="1295" t="str">
        <f>IFERROR(VLOOKUP(V521,'1.3 Lists'!V462:W766,2,FALSE),"")</f>
        <v/>
      </c>
      <c r="X521" s="75"/>
      <c r="AC521" t="s">
        <v>3</v>
      </c>
      <c r="AD521" s="75"/>
      <c r="AE521" s="668"/>
      <c r="AF521" s="668"/>
      <c r="AG521" s="668"/>
      <c r="AH521" s="668"/>
      <c r="AI521" s="668"/>
    </row>
    <row r="522" spans="4:35">
      <c r="D522" t="s">
        <v>76</v>
      </c>
      <c r="E522" t="s">
        <v>67</v>
      </c>
      <c r="F522" s="425" t="s">
        <v>1753</v>
      </c>
      <c r="G522" s="425" t="s">
        <v>182</v>
      </c>
      <c r="H522" s="425" t="s">
        <v>81</v>
      </c>
      <c r="I522" s="425" t="s">
        <v>2475</v>
      </c>
      <c r="J522" t="s">
        <v>6</v>
      </c>
      <c r="K522" t="s">
        <v>264</v>
      </c>
      <c r="Q522" s="75"/>
      <c r="R522" s="75"/>
      <c r="S522" s="71"/>
      <c r="T522" s="71"/>
      <c r="U522" s="71"/>
      <c r="V522" s="75"/>
      <c r="W522" s="1295" t="str">
        <f>IFERROR(VLOOKUP(V522,'1.3 Lists'!V463:W767,2,FALSE),"")</f>
        <v/>
      </c>
      <c r="X522" s="75"/>
      <c r="AC522" t="s">
        <v>3</v>
      </c>
      <c r="AD522" s="75"/>
      <c r="AE522" s="668"/>
      <c r="AF522" s="668"/>
      <c r="AG522" s="668"/>
      <c r="AH522" s="668"/>
      <c r="AI522" s="668"/>
    </row>
    <row r="523" spans="4:35">
      <c r="D523" t="s">
        <v>76</v>
      </c>
      <c r="E523" t="s">
        <v>67</v>
      </c>
      <c r="F523" s="425" t="s">
        <v>1753</v>
      </c>
      <c r="G523" s="425" t="s">
        <v>182</v>
      </c>
      <c r="H523" s="425" t="s">
        <v>81</v>
      </c>
      <c r="I523" s="425" t="s">
        <v>2475</v>
      </c>
      <c r="J523" t="s">
        <v>6</v>
      </c>
      <c r="K523" t="s">
        <v>264</v>
      </c>
      <c r="Q523" s="75"/>
      <c r="R523" s="75"/>
      <c r="S523" s="71"/>
      <c r="T523" s="71"/>
      <c r="U523" s="71"/>
      <c r="V523" s="75"/>
      <c r="W523" s="1295" t="str">
        <f>IFERROR(VLOOKUP(V523,'1.3 Lists'!V464:W768,2,FALSE),"")</f>
        <v/>
      </c>
      <c r="X523" s="75"/>
      <c r="AC523" t="s">
        <v>3</v>
      </c>
      <c r="AD523" s="75"/>
      <c r="AE523" s="668"/>
      <c r="AF523" s="668"/>
      <c r="AG523" s="668"/>
      <c r="AH523" s="668"/>
      <c r="AI523" s="668"/>
    </row>
    <row r="524" spans="4:35">
      <c r="D524" t="s">
        <v>76</v>
      </c>
      <c r="E524" t="s">
        <v>67</v>
      </c>
      <c r="F524" s="425" t="s">
        <v>1753</v>
      </c>
      <c r="G524" s="425" t="s">
        <v>182</v>
      </c>
      <c r="H524" s="425" t="s">
        <v>81</v>
      </c>
      <c r="I524" s="425" t="s">
        <v>2475</v>
      </c>
      <c r="J524" t="s">
        <v>6</v>
      </c>
      <c r="K524" t="s">
        <v>264</v>
      </c>
      <c r="Q524" s="75"/>
      <c r="R524" s="75"/>
      <c r="S524" s="71"/>
      <c r="T524" s="71"/>
      <c r="U524" s="71"/>
      <c r="V524" s="75"/>
      <c r="W524" s="1295" t="str">
        <f>IFERROR(VLOOKUP(V524,'1.3 Lists'!V465:W769,2,FALSE),"")</f>
        <v/>
      </c>
      <c r="X524" s="75"/>
      <c r="AC524" t="s">
        <v>3</v>
      </c>
      <c r="AD524" s="75"/>
      <c r="AE524" s="668"/>
      <c r="AF524" s="668"/>
      <c r="AG524" s="668"/>
      <c r="AH524" s="668"/>
      <c r="AI524" s="668"/>
    </row>
    <row r="525" spans="4:35">
      <c r="D525" t="s">
        <v>76</v>
      </c>
      <c r="E525" t="s">
        <v>67</v>
      </c>
      <c r="F525" s="425" t="s">
        <v>1753</v>
      </c>
      <c r="G525" s="425" t="s">
        <v>182</v>
      </c>
      <c r="H525" s="425" t="s">
        <v>81</v>
      </c>
      <c r="I525" s="425" t="s">
        <v>2475</v>
      </c>
      <c r="J525" t="s">
        <v>6</v>
      </c>
      <c r="K525" t="s">
        <v>264</v>
      </c>
      <c r="Q525" s="75"/>
      <c r="R525" s="75"/>
      <c r="S525" s="71"/>
      <c r="T525" s="71"/>
      <c r="U525" s="71"/>
      <c r="V525" s="75"/>
      <c r="W525" s="1295" t="str">
        <f>IFERROR(VLOOKUP(V525,'1.3 Lists'!V466:W770,2,FALSE),"")</f>
        <v/>
      </c>
      <c r="X525" s="75"/>
      <c r="AC525" t="s">
        <v>3</v>
      </c>
      <c r="AD525" s="75"/>
      <c r="AE525" s="668"/>
      <c r="AF525" s="668"/>
      <c r="AG525" s="668"/>
      <c r="AH525" s="668"/>
      <c r="AI525" s="668"/>
    </row>
    <row r="526" spans="4:35">
      <c r="D526" t="s">
        <v>76</v>
      </c>
      <c r="E526" t="s">
        <v>67</v>
      </c>
      <c r="F526" s="425" t="s">
        <v>1753</v>
      </c>
      <c r="G526" s="425" t="s">
        <v>182</v>
      </c>
      <c r="H526" s="425" t="s">
        <v>81</v>
      </c>
      <c r="I526" s="425" t="s">
        <v>2475</v>
      </c>
      <c r="J526" t="s">
        <v>6</v>
      </c>
      <c r="K526" t="s">
        <v>264</v>
      </c>
      <c r="Q526" s="75"/>
      <c r="R526" s="75"/>
      <c r="S526" s="71"/>
      <c r="T526" s="71"/>
      <c r="U526" s="71"/>
      <c r="V526" s="75"/>
      <c r="W526" s="1295" t="str">
        <f>IFERROR(VLOOKUP(V526,'1.3 Lists'!V467:W771,2,FALSE),"")</f>
        <v/>
      </c>
      <c r="X526" s="75"/>
      <c r="AC526" t="s">
        <v>3</v>
      </c>
      <c r="AD526" s="75"/>
      <c r="AE526" s="668"/>
      <c r="AF526" s="668"/>
      <c r="AG526" s="668"/>
      <c r="AH526" s="668"/>
      <c r="AI526" s="668"/>
    </row>
    <row r="527" spans="4:35">
      <c r="D527" t="s">
        <v>76</v>
      </c>
      <c r="E527" t="s">
        <v>67</v>
      </c>
      <c r="F527" s="425" t="s">
        <v>1753</v>
      </c>
      <c r="G527" s="425" t="s">
        <v>182</v>
      </c>
      <c r="H527" s="425" t="s">
        <v>81</v>
      </c>
      <c r="I527" s="425" t="s">
        <v>2475</v>
      </c>
      <c r="J527" t="s">
        <v>6</v>
      </c>
      <c r="K527" t="s">
        <v>264</v>
      </c>
      <c r="Q527" s="75"/>
      <c r="R527" s="75"/>
      <c r="S527" s="71"/>
      <c r="T527" s="71"/>
      <c r="U527" s="71"/>
      <c r="V527" s="75"/>
      <c r="W527" s="1295" t="str">
        <f>IFERROR(VLOOKUP(V527,'1.3 Lists'!V468:W772,2,FALSE),"")</f>
        <v/>
      </c>
      <c r="X527" s="75"/>
      <c r="AC527" t="s">
        <v>3</v>
      </c>
      <c r="AD527" s="75"/>
      <c r="AE527" s="668"/>
      <c r="AF527" s="668"/>
      <c r="AG527" s="668"/>
      <c r="AH527" s="668"/>
      <c r="AI527" s="668"/>
    </row>
    <row r="528" spans="4:35" s="65" customFormat="1">
      <c r="D528" t="s">
        <v>76</v>
      </c>
      <c r="E528" t="s">
        <v>67</v>
      </c>
      <c r="F528" s="425" t="s">
        <v>1753</v>
      </c>
      <c r="G528" s="425" t="s">
        <v>182</v>
      </c>
      <c r="H528" s="425" t="s">
        <v>81</v>
      </c>
      <c r="I528" s="425" t="s">
        <v>2475</v>
      </c>
      <c r="J528" t="s">
        <v>6</v>
      </c>
      <c r="K528" t="s">
        <v>264</v>
      </c>
      <c r="L528"/>
      <c r="M528"/>
      <c r="N528"/>
      <c r="O528"/>
      <c r="P528"/>
      <c r="Q528" s="75"/>
      <c r="R528" s="75"/>
      <c r="S528" s="71"/>
      <c r="T528" s="71"/>
      <c r="U528" s="71"/>
      <c r="V528" s="75"/>
      <c r="W528" s="1295" t="str">
        <f>IFERROR(VLOOKUP(V528,'1.3 Lists'!V469:W773,2,FALSE),"")</f>
        <v/>
      </c>
      <c r="X528" s="75"/>
      <c r="Y528"/>
      <c r="Z528"/>
      <c r="AA528"/>
      <c r="AB528"/>
      <c r="AC528" t="s">
        <v>3</v>
      </c>
      <c r="AD528" s="75"/>
      <c r="AE528" s="668"/>
      <c r="AF528" s="668"/>
      <c r="AG528" s="668"/>
      <c r="AH528" s="668"/>
      <c r="AI528" s="668"/>
    </row>
    <row r="530" spans="1:1" s="68" customFormat="1" ht="18">
      <c r="A530" s="69" t="s">
        <v>74</v>
      </c>
    </row>
  </sheetData>
  <mergeCells count="1">
    <mergeCell ref="AE6:AI6"/>
  </mergeCells>
  <dataValidations count="2">
    <dataValidation type="list" allowBlank="1" showInputMessage="1" showErrorMessage="1" sqref="Q14 Q69:Q528" xr:uid="{1E458BBB-1994-4567-9A74-5557EAAA0BDB}">
      <formula1>$Q$13:$Q$63</formula1>
    </dataValidation>
    <dataValidation type="list" allowBlank="1" showInputMessage="1" showErrorMessage="1" sqref="R14 R69:R528" xr:uid="{7F558576-B25B-4588-9972-BAB1A07E0F9E}">
      <formula1>$R$13:$R$63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0" id="{3EB2310E-7540-4A37-979F-A353F06191AE}">
            <xm:f>'1.5 Universal Data'!$C$8&lt;$AE$7</xm:f>
            <x14:dxf>
              <fill>
                <patternFill patternType="lightUp">
                  <bgColor theme="0"/>
                </patternFill>
              </fill>
            </x14:dxf>
          </x14:cfRule>
          <xm:sqref>AE13:AE63</xm:sqref>
        </x14:conditionalFormatting>
        <x14:conditionalFormatting xmlns:xm="http://schemas.microsoft.com/office/excel/2006/main">
          <x14:cfRule type="expression" priority="9" id="{3001B680-2F08-4337-96BE-A141C686919A}">
            <xm:f>'1.5 Universal Data'!$C$8&lt;$AF$7</xm:f>
            <x14:dxf>
              <fill>
                <patternFill patternType="lightUp">
                  <bgColor theme="0"/>
                </patternFill>
              </fill>
            </x14:dxf>
          </x14:cfRule>
          <xm:sqref>AF13:AF63</xm:sqref>
        </x14:conditionalFormatting>
        <x14:conditionalFormatting xmlns:xm="http://schemas.microsoft.com/office/excel/2006/main">
          <x14:cfRule type="expression" priority="8" id="{8F78C0E2-90D7-42BF-B170-4AF097BA81C7}">
            <xm:f>'1.5 Universal Data'!$C$8&lt;$AG$7</xm:f>
            <x14:dxf>
              <fill>
                <patternFill patternType="lightUp">
                  <bgColor theme="0"/>
                </patternFill>
              </fill>
            </x14:dxf>
          </x14:cfRule>
          <xm:sqref>AG13:AG63</xm:sqref>
        </x14:conditionalFormatting>
        <x14:conditionalFormatting xmlns:xm="http://schemas.microsoft.com/office/excel/2006/main">
          <x14:cfRule type="expression" priority="7" id="{6AA2E4EF-8C8D-42D8-9D47-989A066171AC}">
            <xm:f>'1.5 Universal Data'!$C$8&lt;$AH$7</xm:f>
            <x14:dxf>
              <fill>
                <patternFill patternType="lightUp">
                  <bgColor theme="0"/>
                </patternFill>
              </fill>
            </x14:dxf>
          </x14:cfRule>
          <xm:sqref>AH13:AH63</xm:sqref>
        </x14:conditionalFormatting>
        <x14:conditionalFormatting xmlns:xm="http://schemas.microsoft.com/office/excel/2006/main">
          <x14:cfRule type="expression" priority="6" id="{CFD47E45-0787-470C-9E89-97D14586824E}">
            <xm:f>'1.5 Universal Data'!$C$8&lt;$AI$7</xm:f>
            <x14:dxf>
              <fill>
                <patternFill patternType="lightUp">
                  <bgColor theme="0"/>
                </patternFill>
              </fill>
            </x14:dxf>
          </x14:cfRule>
          <xm:sqref>AI13:AI63</xm:sqref>
        </x14:conditionalFormatting>
        <x14:conditionalFormatting xmlns:xm="http://schemas.microsoft.com/office/excel/2006/main">
          <x14:cfRule type="expression" priority="5" id="{E0E170A0-BBD3-4E4B-BDD6-667B3E1169F8}">
            <xm:f>'1.5 Universal Data'!$C$8&lt;$AE$7</xm:f>
            <x14:dxf>
              <fill>
                <patternFill patternType="lightUp">
                  <bgColor theme="0"/>
                </patternFill>
              </fill>
            </x14:dxf>
          </x14:cfRule>
          <xm:sqref>AE69:AE528</xm:sqref>
        </x14:conditionalFormatting>
        <x14:conditionalFormatting xmlns:xm="http://schemas.microsoft.com/office/excel/2006/main">
          <x14:cfRule type="expression" priority="4" id="{3A1F1C48-12A3-4018-9A2B-4E005C13FFED}">
            <xm:f>'1.5 Universal Data'!$C$8&lt;$AF$7</xm:f>
            <x14:dxf>
              <fill>
                <patternFill patternType="lightUp">
                  <bgColor theme="0"/>
                </patternFill>
              </fill>
            </x14:dxf>
          </x14:cfRule>
          <xm:sqref>AF69:AF528</xm:sqref>
        </x14:conditionalFormatting>
        <x14:conditionalFormatting xmlns:xm="http://schemas.microsoft.com/office/excel/2006/main">
          <x14:cfRule type="expression" priority="3" id="{64208B9A-0BDC-429E-BBCD-E7CE08794211}">
            <xm:f>'1.5 Universal Data'!$C$8&lt;$AG$7</xm:f>
            <x14:dxf>
              <fill>
                <patternFill patternType="lightUp">
                  <bgColor theme="0"/>
                </patternFill>
              </fill>
            </x14:dxf>
          </x14:cfRule>
          <xm:sqref>AG69:AG528</xm:sqref>
        </x14:conditionalFormatting>
        <x14:conditionalFormatting xmlns:xm="http://schemas.microsoft.com/office/excel/2006/main">
          <x14:cfRule type="expression" priority="2" id="{5064AD44-37C6-4CF2-A50A-595CD779F378}">
            <xm:f>'1.5 Universal Data'!$C$8&lt;$AH$7</xm:f>
            <x14:dxf>
              <fill>
                <patternFill patternType="lightUp">
                  <bgColor theme="0"/>
                </patternFill>
              </fill>
            </x14:dxf>
          </x14:cfRule>
          <xm:sqref>AH69:AH528</xm:sqref>
        </x14:conditionalFormatting>
        <x14:conditionalFormatting xmlns:xm="http://schemas.microsoft.com/office/excel/2006/main">
          <x14:cfRule type="expression" priority="1" id="{C3E60F5F-3BF9-4897-A032-338F5BDE4ECA}">
            <xm:f>'1.5 Universal Data'!$C$8&lt;$AI$7</xm:f>
            <x14:dxf>
              <fill>
                <patternFill patternType="lightUp">
                  <bgColor theme="0"/>
                </patternFill>
              </fill>
            </x14:dxf>
          </x14:cfRule>
          <xm:sqref>AI69:AI528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Lists'!$V$11:$V$314</xm:f>
          </x14:formula1>
          <xm:sqref>V69:V528</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I111"/>
  <sheetViews>
    <sheetView zoomScale="80" zoomScaleNormal="80" workbookViewId="0">
      <pane ySplit="8" topLeftCell="A9" activePane="bottomLeft" state="frozen"/>
      <selection activeCell="J37" sqref="J37"/>
      <selection pane="bottomLeft"/>
    </sheetView>
  </sheetViews>
  <sheetFormatPr defaultRowHeight="14.4"/>
  <cols>
    <col min="1" max="3" width="1.77734375" customWidth="1"/>
    <col min="4" max="4" width="4.44140625" customWidth="1"/>
    <col min="5" max="5" width="5" bestFit="1" customWidth="1"/>
    <col min="6" max="6" width="12.44140625" style="425" bestFit="1" customWidth="1"/>
    <col min="7" max="8" width="5" style="425" customWidth="1"/>
    <col min="9" max="9" width="17.44140625" bestFit="1" customWidth="1"/>
    <col min="10" max="10" width="9.44140625" bestFit="1" customWidth="1"/>
    <col min="11" max="11" width="15.77734375" bestFit="1" customWidth="1"/>
    <col min="12" max="12" width="22" bestFit="1" customWidth="1"/>
    <col min="13" max="13" width="11.21875" bestFit="1" customWidth="1"/>
    <col min="14" max="14" width="1.77734375" customWidth="1"/>
    <col min="15" max="15" width="19.21875" bestFit="1" customWidth="1"/>
    <col min="16" max="16" width="8.44140625" bestFit="1" customWidth="1"/>
    <col min="17" max="17" width="14.21875" bestFit="1" customWidth="1"/>
    <col min="18" max="19" width="17.21875" bestFit="1" customWidth="1"/>
    <col min="20" max="20" width="22.77734375" bestFit="1" customWidth="1"/>
    <col min="21" max="21" width="30.77734375" bestFit="1" customWidth="1"/>
    <col min="22" max="22" width="24.44140625" customWidth="1"/>
    <col min="23" max="23" width="13.21875" bestFit="1" customWidth="1"/>
    <col min="24" max="24" width="12" bestFit="1" customWidth="1"/>
    <col min="25" max="25" width="9.77734375" customWidth="1"/>
    <col min="26" max="28" width="1.77734375" hidden="1" customWidth="1"/>
    <col min="29" max="29" width="5" bestFit="1" customWidth="1"/>
    <col min="30" max="30" width="9.21875" style="425"/>
    <col min="31" max="35"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231</v>
      </c>
    </row>
    <row r="6" spans="1:35">
      <c r="AE6" s="1534" t="s">
        <v>107</v>
      </c>
      <c r="AF6" s="1535"/>
      <c r="AG6" s="1535"/>
      <c r="AH6" s="1535"/>
      <c r="AI6" s="1536"/>
    </row>
    <row r="7" spans="1:35" s="65" customFormat="1">
      <c r="D7" s="81" t="s">
        <v>106</v>
      </c>
      <c r="E7" s="81" t="s">
        <v>67</v>
      </c>
      <c r="F7" s="81" t="s">
        <v>2507</v>
      </c>
      <c r="G7" s="81" t="s">
        <v>1237</v>
      </c>
      <c r="H7" s="81" t="s">
        <v>2508</v>
      </c>
      <c r="I7" s="81" t="s">
        <v>105</v>
      </c>
      <c r="J7" s="81" t="s">
        <v>104</v>
      </c>
      <c r="K7" s="81" t="s">
        <v>103</v>
      </c>
      <c r="L7" s="81" t="s">
        <v>102</v>
      </c>
      <c r="M7" s="81" t="s">
        <v>101</v>
      </c>
      <c r="N7" s="81"/>
      <c r="O7" s="81" t="s">
        <v>99</v>
      </c>
      <c r="P7" s="81" t="s">
        <v>98</v>
      </c>
      <c r="Q7" s="81" t="s">
        <v>97</v>
      </c>
      <c r="R7" s="81" t="s">
        <v>70</v>
      </c>
      <c r="S7" s="65" t="s">
        <v>218</v>
      </c>
      <c r="T7" s="65" t="s">
        <v>220</v>
      </c>
      <c r="U7" s="65" t="s">
        <v>219</v>
      </c>
      <c r="V7" s="65" t="s">
        <v>229</v>
      </c>
      <c r="W7" s="65" t="s">
        <v>144</v>
      </c>
      <c r="X7" s="65" t="s">
        <v>145</v>
      </c>
      <c r="Y7" s="65" t="s">
        <v>234</v>
      </c>
      <c r="Z7" s="81"/>
      <c r="AA7" s="81"/>
      <c r="AB7" s="81"/>
      <c r="AC7" s="65" t="s">
        <v>4</v>
      </c>
      <c r="AE7" s="78">
        <v>2022</v>
      </c>
      <c r="AF7" s="77">
        <v>2023</v>
      </c>
      <c r="AG7" s="77">
        <v>2024</v>
      </c>
      <c r="AH7" s="77">
        <v>2025</v>
      </c>
      <c r="AI7" s="76">
        <v>2026</v>
      </c>
    </row>
    <row r="8" spans="1:35">
      <c r="S8" s="65"/>
      <c r="T8" s="65"/>
      <c r="U8" s="65"/>
      <c r="V8" s="65"/>
      <c r="W8" s="65"/>
      <c r="X8" s="65"/>
      <c r="Y8" s="65"/>
    </row>
    <row r="9" spans="1:35" s="1" customFormat="1" ht="17.399999999999999">
      <c r="A9" s="2" t="s">
        <v>82</v>
      </c>
    </row>
    <row r="11" spans="1:35" s="1" customFormat="1" ht="13.8">
      <c r="A11" s="64"/>
      <c r="B11" s="72" t="s">
        <v>232</v>
      </c>
    </row>
    <row r="13" spans="1:35">
      <c r="D13" t="s">
        <v>76</v>
      </c>
      <c r="E13" t="s">
        <v>67</v>
      </c>
      <c r="F13" s="425" t="s">
        <v>240</v>
      </c>
      <c r="G13" s="425" t="s">
        <v>2590</v>
      </c>
      <c r="H13" s="425" t="s">
        <v>11</v>
      </c>
      <c r="I13" t="s">
        <v>2475</v>
      </c>
      <c r="J13" t="s">
        <v>6</v>
      </c>
      <c r="K13" t="s">
        <v>2538</v>
      </c>
      <c r="L13" t="s">
        <v>258</v>
      </c>
      <c r="M13" t="s">
        <v>99</v>
      </c>
      <c r="O13" t="s">
        <v>232</v>
      </c>
      <c r="P13" t="s">
        <v>202</v>
      </c>
      <c r="Q13" s="75"/>
      <c r="R13" s="75"/>
      <c r="S13" s="117"/>
      <c r="T13" s="75"/>
      <c r="U13" s="75"/>
      <c r="V13" s="75"/>
      <c r="W13" s="75"/>
      <c r="X13" s="75"/>
      <c r="Y13" s="75"/>
      <c r="AC13" t="s">
        <v>2</v>
      </c>
      <c r="AE13" s="668"/>
      <c r="AF13" s="668"/>
      <c r="AG13" s="668"/>
      <c r="AH13" s="668"/>
      <c r="AI13" s="668"/>
    </row>
    <row r="14" spans="1:35">
      <c r="D14" t="s">
        <v>76</v>
      </c>
      <c r="E14" t="s">
        <v>67</v>
      </c>
      <c r="F14" s="425" t="s">
        <v>240</v>
      </c>
      <c r="G14" s="425" t="s">
        <v>2590</v>
      </c>
      <c r="H14" s="425" t="s">
        <v>11</v>
      </c>
      <c r="I14" s="425" t="s">
        <v>2475</v>
      </c>
      <c r="J14" t="s">
        <v>6</v>
      </c>
      <c r="K14" s="425" t="s">
        <v>2538</v>
      </c>
      <c r="L14" s="425" t="s">
        <v>258</v>
      </c>
      <c r="M14" s="425" t="s">
        <v>99</v>
      </c>
      <c r="O14" t="s">
        <v>232</v>
      </c>
      <c r="P14" s="425" t="s">
        <v>202</v>
      </c>
      <c r="Q14" s="75"/>
      <c r="R14" s="75"/>
      <c r="S14" s="808"/>
      <c r="T14" s="808"/>
      <c r="U14" s="808"/>
      <c r="V14" s="808"/>
      <c r="W14" s="75"/>
      <c r="X14" s="75"/>
      <c r="Y14" s="75"/>
      <c r="AC14" t="s">
        <v>2</v>
      </c>
      <c r="AE14" s="668"/>
      <c r="AF14" s="668"/>
      <c r="AG14" s="668"/>
      <c r="AH14" s="668"/>
      <c r="AI14" s="668"/>
    </row>
    <row r="15" spans="1:35">
      <c r="D15" t="s">
        <v>76</v>
      </c>
      <c r="E15" t="s">
        <v>67</v>
      </c>
      <c r="F15" s="425" t="s">
        <v>240</v>
      </c>
      <c r="G15" s="425" t="s">
        <v>2590</v>
      </c>
      <c r="H15" s="425" t="s">
        <v>11</v>
      </c>
      <c r="I15" s="425" t="s">
        <v>2475</v>
      </c>
      <c r="J15" t="s">
        <v>6</v>
      </c>
      <c r="K15" s="425" t="s">
        <v>2538</v>
      </c>
      <c r="L15" s="425" t="s">
        <v>258</v>
      </c>
      <c r="M15" s="425" t="s">
        <v>99</v>
      </c>
      <c r="O15" t="s">
        <v>232</v>
      </c>
      <c r="P15" s="425" t="s">
        <v>202</v>
      </c>
      <c r="Q15" s="75"/>
      <c r="R15" s="75"/>
      <c r="S15" s="808"/>
      <c r="T15" s="808"/>
      <c r="U15" s="808"/>
      <c r="V15" s="808"/>
      <c r="W15" s="75"/>
      <c r="X15" s="75"/>
      <c r="Y15" s="75"/>
      <c r="AC15" t="s">
        <v>2</v>
      </c>
      <c r="AE15" s="668"/>
      <c r="AF15" s="668"/>
      <c r="AG15" s="668"/>
      <c r="AH15" s="668"/>
      <c r="AI15" s="668"/>
    </row>
    <row r="16" spans="1:35">
      <c r="D16" t="s">
        <v>76</v>
      </c>
      <c r="E16" t="s">
        <v>67</v>
      </c>
      <c r="F16" s="425" t="s">
        <v>240</v>
      </c>
      <c r="G16" s="425" t="s">
        <v>2590</v>
      </c>
      <c r="H16" s="425" t="s">
        <v>11</v>
      </c>
      <c r="I16" s="425" t="s">
        <v>2475</v>
      </c>
      <c r="J16" t="s">
        <v>6</v>
      </c>
      <c r="K16" s="425" t="s">
        <v>2538</v>
      </c>
      <c r="L16" s="425" t="s">
        <v>258</v>
      </c>
      <c r="M16" s="425" t="s">
        <v>99</v>
      </c>
      <c r="O16" t="s">
        <v>232</v>
      </c>
      <c r="P16" s="425" t="s">
        <v>202</v>
      </c>
      <c r="Q16" s="75"/>
      <c r="R16" s="75"/>
      <c r="S16" s="808"/>
      <c r="T16" s="808"/>
      <c r="U16" s="808"/>
      <c r="V16" s="808"/>
      <c r="W16" s="75"/>
      <c r="X16" s="75"/>
      <c r="Y16" s="75"/>
      <c r="AC16" t="s">
        <v>2</v>
      </c>
      <c r="AE16" s="668"/>
      <c r="AF16" s="668"/>
      <c r="AG16" s="668"/>
      <c r="AH16" s="668"/>
      <c r="AI16" s="668"/>
    </row>
    <row r="17" spans="4:35">
      <c r="D17" t="s">
        <v>76</v>
      </c>
      <c r="E17" t="s">
        <v>67</v>
      </c>
      <c r="F17" s="425" t="s">
        <v>240</v>
      </c>
      <c r="G17" s="425" t="s">
        <v>2590</v>
      </c>
      <c r="H17" s="425" t="s">
        <v>11</v>
      </c>
      <c r="I17" s="425" t="s">
        <v>2475</v>
      </c>
      <c r="J17" t="s">
        <v>6</v>
      </c>
      <c r="K17" s="425" t="s">
        <v>2538</v>
      </c>
      <c r="L17" s="425" t="s">
        <v>258</v>
      </c>
      <c r="M17" s="425" t="s">
        <v>99</v>
      </c>
      <c r="O17" t="s">
        <v>232</v>
      </c>
      <c r="P17" s="425" t="s">
        <v>202</v>
      </c>
      <c r="Q17" s="75"/>
      <c r="R17" s="75"/>
      <c r="S17" s="808"/>
      <c r="T17" s="808"/>
      <c r="U17" s="808"/>
      <c r="V17" s="808"/>
      <c r="W17" s="75"/>
      <c r="X17" s="75"/>
      <c r="Y17" s="75"/>
      <c r="AC17" t="s">
        <v>2</v>
      </c>
      <c r="AE17" s="668"/>
      <c r="AF17" s="668"/>
      <c r="AG17" s="668"/>
      <c r="AH17" s="668"/>
      <c r="AI17" s="668"/>
    </row>
    <row r="18" spans="4:35">
      <c r="D18" t="s">
        <v>76</v>
      </c>
      <c r="E18" t="s">
        <v>67</v>
      </c>
      <c r="F18" s="425" t="s">
        <v>240</v>
      </c>
      <c r="G18" s="425" t="s">
        <v>2590</v>
      </c>
      <c r="H18" s="425" t="s">
        <v>11</v>
      </c>
      <c r="I18" s="425" t="s">
        <v>2475</v>
      </c>
      <c r="J18" t="s">
        <v>6</v>
      </c>
      <c r="K18" s="425" t="s">
        <v>2538</v>
      </c>
      <c r="L18" s="425" t="s">
        <v>258</v>
      </c>
      <c r="M18" s="425" t="s">
        <v>99</v>
      </c>
      <c r="O18" t="s">
        <v>232</v>
      </c>
      <c r="P18" s="425" t="s">
        <v>202</v>
      </c>
      <c r="Q18" s="75"/>
      <c r="R18" s="75"/>
      <c r="S18" s="808"/>
      <c r="T18" s="808"/>
      <c r="U18" s="808"/>
      <c r="V18" s="808"/>
      <c r="W18" s="75"/>
      <c r="X18" s="75"/>
      <c r="Y18" s="75"/>
      <c r="AC18" t="s">
        <v>2</v>
      </c>
      <c r="AE18" s="668"/>
      <c r="AF18" s="668"/>
      <c r="AG18" s="668"/>
      <c r="AH18" s="668"/>
      <c r="AI18" s="668"/>
    </row>
    <row r="19" spans="4:35">
      <c r="D19" t="s">
        <v>76</v>
      </c>
      <c r="E19" t="s">
        <v>67</v>
      </c>
      <c r="F19" s="425" t="s">
        <v>240</v>
      </c>
      <c r="G19" s="425" t="s">
        <v>2590</v>
      </c>
      <c r="H19" s="425" t="s">
        <v>11</v>
      </c>
      <c r="I19" s="425" t="s">
        <v>2475</v>
      </c>
      <c r="J19" t="s">
        <v>6</v>
      </c>
      <c r="K19" s="425" t="s">
        <v>2538</v>
      </c>
      <c r="L19" s="425" t="s">
        <v>258</v>
      </c>
      <c r="M19" s="425" t="s">
        <v>99</v>
      </c>
      <c r="O19" t="s">
        <v>232</v>
      </c>
      <c r="P19" s="425" t="s">
        <v>202</v>
      </c>
      <c r="Q19" s="75"/>
      <c r="R19" s="75"/>
      <c r="S19" s="808"/>
      <c r="T19" s="808"/>
      <c r="U19" s="808"/>
      <c r="V19" s="808"/>
      <c r="W19" s="75"/>
      <c r="X19" s="75"/>
      <c r="Y19" s="75"/>
      <c r="AC19" t="s">
        <v>2</v>
      </c>
      <c r="AE19" s="668"/>
      <c r="AF19" s="668"/>
      <c r="AG19" s="668"/>
      <c r="AH19" s="668"/>
      <c r="AI19" s="668"/>
    </row>
    <row r="20" spans="4:35">
      <c r="D20" t="s">
        <v>76</v>
      </c>
      <c r="E20" t="s">
        <v>67</v>
      </c>
      <c r="F20" s="425" t="s">
        <v>240</v>
      </c>
      <c r="G20" s="425" t="s">
        <v>2590</v>
      </c>
      <c r="H20" s="425" t="s">
        <v>11</v>
      </c>
      <c r="I20" s="425" t="s">
        <v>2475</v>
      </c>
      <c r="J20" t="s">
        <v>6</v>
      </c>
      <c r="K20" s="425" t="s">
        <v>2538</v>
      </c>
      <c r="L20" s="425" t="s">
        <v>258</v>
      </c>
      <c r="M20" s="425" t="s">
        <v>99</v>
      </c>
      <c r="O20" t="s">
        <v>232</v>
      </c>
      <c r="P20" s="425" t="s">
        <v>202</v>
      </c>
      <c r="Q20" s="75"/>
      <c r="R20" s="75"/>
      <c r="S20" s="808"/>
      <c r="T20" s="808"/>
      <c r="U20" s="808"/>
      <c r="V20" s="808"/>
      <c r="W20" s="75"/>
      <c r="X20" s="75"/>
      <c r="Y20" s="75"/>
      <c r="AC20" t="s">
        <v>2</v>
      </c>
      <c r="AE20" s="668"/>
      <c r="AF20" s="668"/>
      <c r="AG20" s="668"/>
      <c r="AH20" s="668"/>
      <c r="AI20" s="668"/>
    </row>
    <row r="21" spans="4:35">
      <c r="D21" t="s">
        <v>76</v>
      </c>
      <c r="E21" t="s">
        <v>67</v>
      </c>
      <c r="F21" s="425" t="s">
        <v>240</v>
      </c>
      <c r="G21" s="425" t="s">
        <v>2590</v>
      </c>
      <c r="H21" s="425" t="s">
        <v>11</v>
      </c>
      <c r="I21" s="425" t="s">
        <v>2475</v>
      </c>
      <c r="J21" t="s">
        <v>6</v>
      </c>
      <c r="K21" s="425" t="s">
        <v>2538</v>
      </c>
      <c r="L21" s="425" t="s">
        <v>258</v>
      </c>
      <c r="M21" s="425" t="s">
        <v>99</v>
      </c>
      <c r="O21" t="s">
        <v>232</v>
      </c>
      <c r="P21" s="425" t="s">
        <v>202</v>
      </c>
      <c r="Q21" s="75"/>
      <c r="R21" s="75"/>
      <c r="S21" s="808"/>
      <c r="T21" s="808"/>
      <c r="U21" s="808"/>
      <c r="V21" s="808"/>
      <c r="W21" s="75"/>
      <c r="X21" s="75"/>
      <c r="Y21" s="75"/>
      <c r="AC21" t="s">
        <v>2</v>
      </c>
      <c r="AE21" s="668"/>
      <c r="AF21" s="668"/>
      <c r="AG21" s="668"/>
      <c r="AH21" s="668"/>
      <c r="AI21" s="668"/>
    </row>
    <row r="22" spans="4:35">
      <c r="D22" t="s">
        <v>76</v>
      </c>
      <c r="E22" t="s">
        <v>67</v>
      </c>
      <c r="F22" s="425" t="s">
        <v>240</v>
      </c>
      <c r="G22" s="425" t="s">
        <v>2590</v>
      </c>
      <c r="H22" s="425" t="s">
        <v>11</v>
      </c>
      <c r="I22" s="425" t="s">
        <v>2475</v>
      </c>
      <c r="J22" t="s">
        <v>6</v>
      </c>
      <c r="K22" s="425" t="s">
        <v>2538</v>
      </c>
      <c r="L22" s="425" t="s">
        <v>258</v>
      </c>
      <c r="M22" s="425" t="s">
        <v>99</v>
      </c>
      <c r="O22" t="s">
        <v>232</v>
      </c>
      <c r="P22" s="425" t="s">
        <v>202</v>
      </c>
      <c r="Q22" s="75"/>
      <c r="R22" s="75"/>
      <c r="S22" s="808"/>
      <c r="T22" s="808"/>
      <c r="U22" s="808"/>
      <c r="V22" s="808"/>
      <c r="W22" s="75"/>
      <c r="X22" s="75"/>
      <c r="Y22" s="75"/>
      <c r="AC22" t="s">
        <v>2</v>
      </c>
      <c r="AE22" s="668"/>
      <c r="AF22" s="668"/>
      <c r="AG22" s="668"/>
      <c r="AH22" s="668"/>
      <c r="AI22" s="668"/>
    </row>
    <row r="23" spans="4:35">
      <c r="D23" t="s">
        <v>76</v>
      </c>
      <c r="E23" t="s">
        <v>67</v>
      </c>
      <c r="F23" s="425" t="s">
        <v>240</v>
      </c>
      <c r="G23" s="425" t="s">
        <v>2590</v>
      </c>
      <c r="H23" s="425" t="s">
        <v>11</v>
      </c>
      <c r="I23" s="425" t="s">
        <v>2475</v>
      </c>
      <c r="J23" t="s">
        <v>6</v>
      </c>
      <c r="K23" s="425" t="s">
        <v>2538</v>
      </c>
      <c r="L23" s="425" t="s">
        <v>258</v>
      </c>
      <c r="M23" s="425" t="s">
        <v>99</v>
      </c>
      <c r="O23" t="s">
        <v>232</v>
      </c>
      <c r="P23" s="425" t="s">
        <v>202</v>
      </c>
      <c r="Q23" s="75"/>
      <c r="R23" s="75"/>
      <c r="S23" s="808"/>
      <c r="T23" s="808"/>
      <c r="U23" s="808"/>
      <c r="V23" s="808"/>
      <c r="W23" s="75"/>
      <c r="X23" s="75"/>
      <c r="Y23" s="75"/>
      <c r="AC23" t="s">
        <v>2</v>
      </c>
      <c r="AE23" s="668"/>
      <c r="AF23" s="668"/>
      <c r="AG23" s="668"/>
      <c r="AH23" s="668"/>
      <c r="AI23" s="668"/>
    </row>
    <row r="24" spans="4:35">
      <c r="D24" t="s">
        <v>76</v>
      </c>
      <c r="E24" t="s">
        <v>67</v>
      </c>
      <c r="F24" s="425" t="s">
        <v>240</v>
      </c>
      <c r="G24" s="425" t="s">
        <v>2590</v>
      </c>
      <c r="H24" s="425" t="s">
        <v>11</v>
      </c>
      <c r="I24" s="425" t="s">
        <v>2475</v>
      </c>
      <c r="J24" t="s">
        <v>6</v>
      </c>
      <c r="K24" s="425" t="s">
        <v>2538</v>
      </c>
      <c r="L24" s="425" t="s">
        <v>258</v>
      </c>
      <c r="M24" s="425" t="s">
        <v>99</v>
      </c>
      <c r="O24" t="s">
        <v>232</v>
      </c>
      <c r="P24" s="425" t="s">
        <v>202</v>
      </c>
      <c r="Q24" s="75"/>
      <c r="R24" s="75"/>
      <c r="S24" s="75"/>
      <c r="T24" s="75"/>
      <c r="U24" s="75"/>
      <c r="V24" s="75"/>
      <c r="W24" s="75"/>
      <c r="X24" s="75"/>
      <c r="Y24" s="75"/>
      <c r="AC24" t="s">
        <v>2</v>
      </c>
      <c r="AE24" s="668"/>
      <c r="AF24" s="668"/>
      <c r="AG24" s="668"/>
      <c r="AH24" s="668"/>
      <c r="AI24" s="668"/>
    </row>
    <row r="25" spans="4:35">
      <c r="D25" t="s">
        <v>76</v>
      </c>
      <c r="E25" t="s">
        <v>67</v>
      </c>
      <c r="F25" s="425" t="s">
        <v>240</v>
      </c>
      <c r="G25" s="425" t="s">
        <v>2590</v>
      </c>
      <c r="H25" s="425" t="s">
        <v>11</v>
      </c>
      <c r="I25" s="425" t="s">
        <v>2475</v>
      </c>
      <c r="J25" t="s">
        <v>6</v>
      </c>
      <c r="K25" s="425" t="s">
        <v>2538</v>
      </c>
      <c r="L25" s="425" t="s">
        <v>258</v>
      </c>
      <c r="M25" s="425" t="s">
        <v>99</v>
      </c>
      <c r="O25" t="s">
        <v>232</v>
      </c>
      <c r="P25" s="425" t="s">
        <v>202</v>
      </c>
      <c r="Q25" s="75"/>
      <c r="R25" s="75"/>
      <c r="S25" s="75"/>
      <c r="T25" s="75"/>
      <c r="U25" s="75"/>
      <c r="V25" s="75"/>
      <c r="W25" s="75"/>
      <c r="X25" s="75"/>
      <c r="Y25" s="75"/>
      <c r="AC25" t="s">
        <v>2</v>
      </c>
      <c r="AE25" s="668"/>
      <c r="AF25" s="668"/>
      <c r="AG25" s="668"/>
      <c r="AH25" s="668"/>
      <c r="AI25" s="668"/>
    </row>
    <row r="26" spans="4:35">
      <c r="D26" t="s">
        <v>76</v>
      </c>
      <c r="E26" t="s">
        <v>67</v>
      </c>
      <c r="F26" s="425" t="s">
        <v>240</v>
      </c>
      <c r="G26" s="425" t="s">
        <v>2590</v>
      </c>
      <c r="H26" s="425" t="s">
        <v>11</v>
      </c>
      <c r="I26" s="425" t="s">
        <v>2475</v>
      </c>
      <c r="J26" t="s">
        <v>6</v>
      </c>
      <c r="K26" s="425" t="s">
        <v>2538</v>
      </c>
      <c r="L26" s="425" t="s">
        <v>258</v>
      </c>
      <c r="M26" s="425" t="s">
        <v>99</v>
      </c>
      <c r="O26" t="s">
        <v>232</v>
      </c>
      <c r="P26" s="425" t="s">
        <v>202</v>
      </c>
      <c r="Q26" s="75"/>
      <c r="R26" s="75"/>
      <c r="S26" s="75"/>
      <c r="T26" s="75"/>
      <c r="U26" s="75"/>
      <c r="V26" s="75"/>
      <c r="W26" s="75"/>
      <c r="X26" s="75"/>
      <c r="Y26" s="75"/>
      <c r="AC26" t="s">
        <v>2</v>
      </c>
      <c r="AE26" s="668"/>
      <c r="AF26" s="668"/>
      <c r="AG26" s="668"/>
      <c r="AH26" s="668"/>
      <c r="AI26" s="668"/>
    </row>
    <row r="27" spans="4:35">
      <c r="D27" t="s">
        <v>76</v>
      </c>
      <c r="E27" t="s">
        <v>67</v>
      </c>
      <c r="F27" s="425" t="s">
        <v>240</v>
      </c>
      <c r="G27" s="425" t="s">
        <v>2590</v>
      </c>
      <c r="H27" s="425" t="s">
        <v>11</v>
      </c>
      <c r="I27" s="425" t="s">
        <v>2475</v>
      </c>
      <c r="J27" t="s">
        <v>6</v>
      </c>
      <c r="K27" s="425" t="s">
        <v>2538</v>
      </c>
      <c r="L27" s="425" t="s">
        <v>258</v>
      </c>
      <c r="M27" s="425" t="s">
        <v>99</v>
      </c>
      <c r="O27" t="s">
        <v>232</v>
      </c>
      <c r="P27" s="425" t="s">
        <v>202</v>
      </c>
      <c r="Q27" s="75"/>
      <c r="R27" s="75"/>
      <c r="S27" s="75"/>
      <c r="T27" s="75"/>
      <c r="U27" s="75"/>
      <c r="V27" s="75"/>
      <c r="W27" s="75"/>
      <c r="X27" s="75"/>
      <c r="Y27" s="75"/>
      <c r="AC27" t="s">
        <v>2</v>
      </c>
      <c r="AE27" s="668"/>
      <c r="AF27" s="668"/>
      <c r="AG27" s="668"/>
      <c r="AH27" s="668"/>
      <c r="AI27" s="668"/>
    </row>
    <row r="28" spans="4:35">
      <c r="D28" t="s">
        <v>76</v>
      </c>
      <c r="E28" t="s">
        <v>67</v>
      </c>
      <c r="F28" s="425" t="s">
        <v>240</v>
      </c>
      <c r="G28" s="425" t="s">
        <v>2590</v>
      </c>
      <c r="H28" s="425" t="s">
        <v>11</v>
      </c>
      <c r="I28" s="425" t="s">
        <v>2475</v>
      </c>
      <c r="J28" t="s">
        <v>6</v>
      </c>
      <c r="K28" s="425" t="s">
        <v>2538</v>
      </c>
      <c r="L28" s="425" t="s">
        <v>258</v>
      </c>
      <c r="M28" s="425" t="s">
        <v>99</v>
      </c>
      <c r="O28" t="s">
        <v>232</v>
      </c>
      <c r="P28" s="425" t="s">
        <v>202</v>
      </c>
      <c r="Q28" s="75"/>
      <c r="R28" s="75"/>
      <c r="S28" s="75"/>
      <c r="T28" s="75"/>
      <c r="U28" s="75"/>
      <c r="V28" s="75"/>
      <c r="W28" s="75"/>
      <c r="X28" s="75"/>
      <c r="Y28" s="75"/>
      <c r="AC28" t="s">
        <v>2</v>
      </c>
      <c r="AE28" s="668"/>
      <c r="AF28" s="668"/>
      <c r="AG28" s="668"/>
      <c r="AH28" s="668"/>
      <c r="AI28" s="668"/>
    </row>
    <row r="29" spans="4:35">
      <c r="D29" t="s">
        <v>76</v>
      </c>
      <c r="E29" t="s">
        <v>67</v>
      </c>
      <c r="F29" s="425" t="s">
        <v>240</v>
      </c>
      <c r="G29" s="425" t="s">
        <v>2590</v>
      </c>
      <c r="H29" s="425" t="s">
        <v>11</v>
      </c>
      <c r="I29" s="425" t="s">
        <v>2475</v>
      </c>
      <c r="J29" t="s">
        <v>6</v>
      </c>
      <c r="K29" s="425" t="s">
        <v>2538</v>
      </c>
      <c r="L29" s="425" t="s">
        <v>258</v>
      </c>
      <c r="M29" s="425" t="s">
        <v>99</v>
      </c>
      <c r="O29" t="s">
        <v>232</v>
      </c>
      <c r="P29" s="425" t="s">
        <v>202</v>
      </c>
      <c r="Q29" s="75"/>
      <c r="R29" s="75"/>
      <c r="S29" s="75"/>
      <c r="T29" s="75"/>
      <c r="U29" s="75"/>
      <c r="V29" s="75"/>
      <c r="W29" s="75"/>
      <c r="X29" s="75"/>
      <c r="Y29" s="75"/>
      <c r="AC29" t="s">
        <v>2</v>
      </c>
      <c r="AE29" s="668"/>
      <c r="AF29" s="668"/>
      <c r="AG29" s="668"/>
      <c r="AH29" s="668"/>
      <c r="AI29" s="668"/>
    </row>
    <row r="30" spans="4:35">
      <c r="D30" t="s">
        <v>76</v>
      </c>
      <c r="E30" t="s">
        <v>67</v>
      </c>
      <c r="F30" s="425" t="s">
        <v>240</v>
      </c>
      <c r="G30" s="425" t="s">
        <v>2590</v>
      </c>
      <c r="H30" s="425" t="s">
        <v>11</v>
      </c>
      <c r="I30" s="425" t="s">
        <v>2475</v>
      </c>
      <c r="J30" t="s">
        <v>6</v>
      </c>
      <c r="K30" s="425" t="s">
        <v>2538</v>
      </c>
      <c r="L30" s="425" t="s">
        <v>258</v>
      </c>
      <c r="M30" s="425" t="s">
        <v>99</v>
      </c>
      <c r="O30" t="s">
        <v>232</v>
      </c>
      <c r="P30" s="425" t="s">
        <v>202</v>
      </c>
      <c r="Q30" s="75"/>
      <c r="R30" s="75"/>
      <c r="S30" s="75"/>
      <c r="T30" s="75"/>
      <c r="U30" s="75"/>
      <c r="V30" s="75"/>
      <c r="W30" s="75"/>
      <c r="X30" s="75"/>
      <c r="Y30" s="75"/>
      <c r="AC30" t="s">
        <v>2</v>
      </c>
      <c r="AE30" s="668"/>
      <c r="AF30" s="668"/>
      <c r="AG30" s="668"/>
      <c r="AH30" s="668"/>
      <c r="AI30" s="668"/>
    </row>
    <row r="31" spans="4:35">
      <c r="D31" t="s">
        <v>76</v>
      </c>
      <c r="E31" t="s">
        <v>67</v>
      </c>
      <c r="F31" s="425" t="s">
        <v>240</v>
      </c>
      <c r="G31" s="425" t="s">
        <v>2590</v>
      </c>
      <c r="H31" s="425" t="s">
        <v>11</v>
      </c>
      <c r="I31" s="425" t="s">
        <v>2475</v>
      </c>
      <c r="J31" t="s">
        <v>6</v>
      </c>
      <c r="K31" s="425" t="s">
        <v>2538</v>
      </c>
      <c r="L31" s="425" t="s">
        <v>258</v>
      </c>
      <c r="M31" s="425" t="s">
        <v>99</v>
      </c>
      <c r="O31" t="s">
        <v>232</v>
      </c>
      <c r="P31" s="425" t="s">
        <v>202</v>
      </c>
      <c r="Q31" s="75"/>
      <c r="R31" s="75"/>
      <c r="S31" s="75"/>
      <c r="T31" s="75"/>
      <c r="U31" s="75"/>
      <c r="V31" s="75"/>
      <c r="W31" s="75"/>
      <c r="X31" s="75"/>
      <c r="Y31" s="75"/>
      <c r="AC31" t="s">
        <v>2</v>
      </c>
      <c r="AE31" s="668"/>
      <c r="AF31" s="668"/>
      <c r="AG31" s="668"/>
      <c r="AH31" s="668"/>
      <c r="AI31" s="668"/>
    </row>
    <row r="32" spans="4:35">
      <c r="D32" t="s">
        <v>76</v>
      </c>
      <c r="E32" t="s">
        <v>67</v>
      </c>
      <c r="F32" s="425" t="s">
        <v>240</v>
      </c>
      <c r="G32" s="425" t="s">
        <v>2590</v>
      </c>
      <c r="H32" s="425" t="s">
        <v>11</v>
      </c>
      <c r="I32" s="425" t="s">
        <v>2475</v>
      </c>
      <c r="J32" t="s">
        <v>6</v>
      </c>
      <c r="K32" s="425" t="s">
        <v>2538</v>
      </c>
      <c r="L32" s="425" t="s">
        <v>258</v>
      </c>
      <c r="M32" s="425" t="s">
        <v>99</v>
      </c>
      <c r="O32" t="s">
        <v>232</v>
      </c>
      <c r="P32" s="425" t="s">
        <v>202</v>
      </c>
      <c r="Q32" s="75"/>
      <c r="R32" s="75"/>
      <c r="S32" s="75"/>
      <c r="T32" s="75"/>
      <c r="U32" s="75"/>
      <c r="V32" s="75"/>
      <c r="W32" s="75"/>
      <c r="X32" s="75"/>
      <c r="Y32" s="75"/>
      <c r="AC32" t="s">
        <v>2</v>
      </c>
      <c r="AE32" s="668"/>
      <c r="AF32" s="668"/>
      <c r="AG32" s="668"/>
      <c r="AH32" s="668"/>
      <c r="AI32" s="668"/>
    </row>
    <row r="33" spans="4:35">
      <c r="D33" t="s">
        <v>76</v>
      </c>
      <c r="E33" t="s">
        <v>67</v>
      </c>
      <c r="F33" s="425" t="s">
        <v>240</v>
      </c>
      <c r="G33" s="425" t="s">
        <v>2590</v>
      </c>
      <c r="H33" s="425" t="s">
        <v>11</v>
      </c>
      <c r="I33" s="425" t="s">
        <v>2475</v>
      </c>
      <c r="J33" t="s">
        <v>6</v>
      </c>
      <c r="K33" s="425" t="s">
        <v>2538</v>
      </c>
      <c r="L33" s="425" t="s">
        <v>258</v>
      </c>
      <c r="M33" s="425" t="s">
        <v>99</v>
      </c>
      <c r="O33" t="s">
        <v>232</v>
      </c>
      <c r="P33" s="425" t="s">
        <v>202</v>
      </c>
      <c r="Q33" s="75"/>
      <c r="R33" s="75"/>
      <c r="S33" s="75"/>
      <c r="T33" s="75"/>
      <c r="U33" s="75"/>
      <c r="V33" s="75"/>
      <c r="W33" s="75"/>
      <c r="X33" s="75"/>
      <c r="Y33" s="75"/>
      <c r="AC33" t="s">
        <v>2</v>
      </c>
      <c r="AE33" s="668"/>
      <c r="AF33" s="668"/>
      <c r="AG33" s="668"/>
      <c r="AH33" s="668"/>
      <c r="AI33" s="668"/>
    </row>
    <row r="34" spans="4:35">
      <c r="D34" t="s">
        <v>76</v>
      </c>
      <c r="E34" t="s">
        <v>67</v>
      </c>
      <c r="F34" s="425" t="s">
        <v>240</v>
      </c>
      <c r="G34" s="425" t="s">
        <v>2590</v>
      </c>
      <c r="H34" s="425" t="s">
        <v>11</v>
      </c>
      <c r="I34" s="425" t="s">
        <v>2475</v>
      </c>
      <c r="J34" t="s">
        <v>6</v>
      </c>
      <c r="K34" s="425" t="s">
        <v>2538</v>
      </c>
      <c r="L34" s="425" t="s">
        <v>258</v>
      </c>
      <c r="M34" s="425" t="s">
        <v>99</v>
      </c>
      <c r="O34" t="s">
        <v>232</v>
      </c>
      <c r="P34" s="425" t="s">
        <v>202</v>
      </c>
      <c r="Q34" s="75"/>
      <c r="R34" s="75"/>
      <c r="S34" s="75"/>
      <c r="T34" s="75"/>
      <c r="U34" s="75"/>
      <c r="V34" s="75"/>
      <c r="W34" s="75"/>
      <c r="X34" s="75"/>
      <c r="Y34" s="75"/>
      <c r="AC34" t="s">
        <v>2</v>
      </c>
      <c r="AE34" s="668"/>
      <c r="AF34" s="668"/>
      <c r="AG34" s="668"/>
      <c r="AH34" s="668"/>
      <c r="AI34" s="668"/>
    </row>
    <row r="35" spans="4:35">
      <c r="D35" t="s">
        <v>76</v>
      </c>
      <c r="E35" t="s">
        <v>67</v>
      </c>
      <c r="F35" s="425" t="s">
        <v>240</v>
      </c>
      <c r="G35" s="425" t="s">
        <v>2590</v>
      </c>
      <c r="H35" s="425" t="s">
        <v>11</v>
      </c>
      <c r="I35" s="425" t="s">
        <v>2475</v>
      </c>
      <c r="J35" t="s">
        <v>6</v>
      </c>
      <c r="K35" s="425" t="s">
        <v>2538</v>
      </c>
      <c r="L35" s="425" t="s">
        <v>258</v>
      </c>
      <c r="M35" s="425" t="s">
        <v>99</v>
      </c>
      <c r="O35" t="s">
        <v>232</v>
      </c>
      <c r="P35" s="425" t="s">
        <v>202</v>
      </c>
      <c r="Q35" s="75"/>
      <c r="R35" s="75"/>
      <c r="S35" s="75"/>
      <c r="T35" s="75"/>
      <c r="U35" s="75"/>
      <c r="V35" s="75"/>
      <c r="W35" s="75"/>
      <c r="X35" s="75"/>
      <c r="Y35" s="75"/>
      <c r="AC35" t="s">
        <v>2</v>
      </c>
      <c r="AE35" s="668"/>
      <c r="AF35" s="668"/>
      <c r="AG35" s="668"/>
      <c r="AH35" s="668"/>
      <c r="AI35" s="668"/>
    </row>
    <row r="36" spans="4:35">
      <c r="D36" t="s">
        <v>76</v>
      </c>
      <c r="E36" t="s">
        <v>67</v>
      </c>
      <c r="F36" s="425" t="s">
        <v>240</v>
      </c>
      <c r="G36" s="425" t="s">
        <v>2590</v>
      </c>
      <c r="H36" s="425" t="s">
        <v>11</v>
      </c>
      <c r="I36" s="425" t="s">
        <v>2475</v>
      </c>
      <c r="J36" t="s">
        <v>6</v>
      </c>
      <c r="K36" s="425" t="s">
        <v>2538</v>
      </c>
      <c r="L36" s="425" t="s">
        <v>258</v>
      </c>
      <c r="M36" s="425" t="s">
        <v>99</v>
      </c>
      <c r="O36" t="s">
        <v>232</v>
      </c>
      <c r="P36" s="425" t="s">
        <v>202</v>
      </c>
      <c r="Q36" s="75"/>
      <c r="R36" s="75"/>
      <c r="S36" s="75"/>
      <c r="T36" s="75"/>
      <c r="U36" s="75"/>
      <c r="V36" s="75"/>
      <c r="W36" s="75"/>
      <c r="X36" s="75"/>
      <c r="Y36" s="75"/>
      <c r="AC36" t="s">
        <v>2</v>
      </c>
      <c r="AE36" s="668"/>
      <c r="AF36" s="668"/>
      <c r="AG36" s="668"/>
      <c r="AH36" s="668"/>
      <c r="AI36" s="668"/>
    </row>
    <row r="37" spans="4:35">
      <c r="D37" t="s">
        <v>76</v>
      </c>
      <c r="E37" t="s">
        <v>67</v>
      </c>
      <c r="F37" s="425" t="s">
        <v>240</v>
      </c>
      <c r="G37" s="425" t="s">
        <v>2590</v>
      </c>
      <c r="H37" s="425" t="s">
        <v>11</v>
      </c>
      <c r="I37" s="425" t="s">
        <v>2475</v>
      </c>
      <c r="J37" t="s">
        <v>6</v>
      </c>
      <c r="K37" s="425" t="s">
        <v>2538</v>
      </c>
      <c r="L37" s="425" t="s">
        <v>258</v>
      </c>
      <c r="M37" s="425" t="s">
        <v>99</v>
      </c>
      <c r="O37" t="s">
        <v>232</v>
      </c>
      <c r="P37" s="425" t="s">
        <v>202</v>
      </c>
      <c r="Q37" s="75"/>
      <c r="R37" s="75"/>
      <c r="S37" s="75"/>
      <c r="T37" s="75"/>
      <c r="U37" s="75"/>
      <c r="V37" s="75"/>
      <c r="W37" s="75"/>
      <c r="X37" s="75"/>
      <c r="Y37" s="75"/>
      <c r="AC37" t="s">
        <v>2</v>
      </c>
      <c r="AE37" s="668"/>
      <c r="AF37" s="668"/>
      <c r="AG37" s="668"/>
      <c r="AH37" s="668"/>
      <c r="AI37" s="668"/>
    </row>
    <row r="38" spans="4:35">
      <c r="D38" t="s">
        <v>76</v>
      </c>
      <c r="E38" t="s">
        <v>67</v>
      </c>
      <c r="F38" s="425" t="s">
        <v>240</v>
      </c>
      <c r="G38" s="425" t="s">
        <v>2590</v>
      </c>
      <c r="H38" s="425" t="s">
        <v>11</v>
      </c>
      <c r="I38" s="425" t="s">
        <v>2475</v>
      </c>
      <c r="J38" t="s">
        <v>6</v>
      </c>
      <c r="K38" s="425" t="s">
        <v>2538</v>
      </c>
      <c r="L38" s="425" t="s">
        <v>258</v>
      </c>
      <c r="M38" s="425" t="s">
        <v>99</v>
      </c>
      <c r="O38" t="s">
        <v>232</v>
      </c>
      <c r="P38" s="425" t="s">
        <v>202</v>
      </c>
      <c r="Q38" s="75"/>
      <c r="R38" s="75"/>
      <c r="S38" s="75"/>
      <c r="T38" s="75"/>
      <c r="U38" s="75"/>
      <c r="V38" s="75"/>
      <c r="W38" s="75"/>
      <c r="X38" s="75"/>
      <c r="Y38" s="75"/>
      <c r="AC38" t="s">
        <v>2</v>
      </c>
      <c r="AE38" s="668"/>
      <c r="AF38" s="668"/>
      <c r="AG38" s="668"/>
      <c r="AH38" s="668"/>
      <c r="AI38" s="668"/>
    </row>
    <row r="39" spans="4:35">
      <c r="D39" t="s">
        <v>76</v>
      </c>
      <c r="E39" t="s">
        <v>67</v>
      </c>
      <c r="F39" s="425" t="s">
        <v>240</v>
      </c>
      <c r="G39" s="425" t="s">
        <v>2590</v>
      </c>
      <c r="H39" s="425" t="s">
        <v>11</v>
      </c>
      <c r="I39" s="425" t="s">
        <v>2475</v>
      </c>
      <c r="J39" t="s">
        <v>6</v>
      </c>
      <c r="K39" s="425" t="s">
        <v>2538</v>
      </c>
      <c r="L39" s="425" t="s">
        <v>258</v>
      </c>
      <c r="M39" s="425" t="s">
        <v>99</v>
      </c>
      <c r="O39" t="s">
        <v>232</v>
      </c>
      <c r="P39" s="425" t="s">
        <v>202</v>
      </c>
      <c r="Q39" s="75"/>
      <c r="R39" s="75"/>
      <c r="S39" s="75"/>
      <c r="T39" s="75"/>
      <c r="U39" s="75"/>
      <c r="V39" s="75"/>
      <c r="W39" s="75"/>
      <c r="X39" s="75"/>
      <c r="Y39" s="75"/>
      <c r="AC39" t="s">
        <v>2</v>
      </c>
      <c r="AE39" s="668"/>
      <c r="AF39" s="668"/>
      <c r="AG39" s="668"/>
      <c r="AH39" s="668"/>
      <c r="AI39" s="668"/>
    </row>
    <row r="40" spans="4:35">
      <c r="D40" t="s">
        <v>76</v>
      </c>
      <c r="E40" t="s">
        <v>67</v>
      </c>
      <c r="F40" s="425" t="s">
        <v>240</v>
      </c>
      <c r="G40" s="425" t="s">
        <v>2590</v>
      </c>
      <c r="H40" s="425" t="s">
        <v>11</v>
      </c>
      <c r="I40" s="425" t="s">
        <v>2475</v>
      </c>
      <c r="J40" t="s">
        <v>6</v>
      </c>
      <c r="K40" s="425" t="s">
        <v>2538</v>
      </c>
      <c r="L40" s="425" t="s">
        <v>258</v>
      </c>
      <c r="M40" s="425" t="s">
        <v>99</v>
      </c>
      <c r="O40" t="s">
        <v>232</v>
      </c>
      <c r="P40" s="425" t="s">
        <v>202</v>
      </c>
      <c r="Q40" s="75"/>
      <c r="R40" s="75"/>
      <c r="S40" s="75"/>
      <c r="T40" s="75"/>
      <c r="U40" s="75"/>
      <c r="V40" s="75"/>
      <c r="W40" s="75"/>
      <c r="X40" s="75"/>
      <c r="Y40" s="75"/>
      <c r="AC40" t="s">
        <v>2</v>
      </c>
      <c r="AE40" s="668"/>
      <c r="AF40" s="668"/>
      <c r="AG40" s="668"/>
      <c r="AH40" s="668"/>
      <c r="AI40" s="668"/>
    </row>
    <row r="41" spans="4:35">
      <c r="D41" t="s">
        <v>76</v>
      </c>
      <c r="E41" t="s">
        <v>67</v>
      </c>
      <c r="F41" s="425" t="s">
        <v>240</v>
      </c>
      <c r="G41" s="425" t="s">
        <v>2590</v>
      </c>
      <c r="H41" s="425" t="s">
        <v>11</v>
      </c>
      <c r="I41" s="425" t="s">
        <v>2475</v>
      </c>
      <c r="J41" t="s">
        <v>6</v>
      </c>
      <c r="K41" s="425" t="s">
        <v>2538</v>
      </c>
      <c r="L41" s="425" t="s">
        <v>258</v>
      </c>
      <c r="M41" s="425" t="s">
        <v>99</v>
      </c>
      <c r="O41" t="s">
        <v>232</v>
      </c>
      <c r="P41" s="425" t="s">
        <v>202</v>
      </c>
      <c r="Q41" s="75"/>
      <c r="R41" s="75"/>
      <c r="S41" s="75"/>
      <c r="T41" s="75"/>
      <c r="U41" s="75"/>
      <c r="V41" s="75"/>
      <c r="W41" s="75"/>
      <c r="X41" s="75"/>
      <c r="Y41" s="75"/>
      <c r="AC41" t="s">
        <v>2</v>
      </c>
      <c r="AE41" s="668"/>
      <c r="AF41" s="668"/>
      <c r="AG41" s="668"/>
      <c r="AH41" s="668"/>
      <c r="AI41" s="668"/>
    </row>
    <row r="42" spans="4:35">
      <c r="D42" t="s">
        <v>76</v>
      </c>
      <c r="E42" t="s">
        <v>67</v>
      </c>
      <c r="F42" s="425" t="s">
        <v>240</v>
      </c>
      <c r="G42" s="425" t="s">
        <v>2590</v>
      </c>
      <c r="H42" s="425" t="s">
        <v>11</v>
      </c>
      <c r="I42" s="425" t="s">
        <v>2475</v>
      </c>
      <c r="J42" t="s">
        <v>6</v>
      </c>
      <c r="K42" s="425" t="s">
        <v>2538</v>
      </c>
      <c r="L42" s="425" t="s">
        <v>258</v>
      </c>
      <c r="M42" s="425" t="s">
        <v>99</v>
      </c>
      <c r="O42" t="s">
        <v>232</v>
      </c>
      <c r="P42" s="425" t="s">
        <v>202</v>
      </c>
      <c r="Q42" s="75"/>
      <c r="R42" s="75"/>
      <c r="S42" s="75"/>
      <c r="T42" s="75"/>
      <c r="U42" s="75"/>
      <c r="V42" s="75"/>
      <c r="W42" s="75"/>
      <c r="X42" s="75"/>
      <c r="Y42" s="75"/>
      <c r="AC42" t="s">
        <v>2</v>
      </c>
      <c r="AE42" s="668"/>
      <c r="AF42" s="668"/>
      <c r="AG42" s="668"/>
      <c r="AH42" s="668"/>
      <c r="AI42" s="668"/>
    </row>
    <row r="43" spans="4:35">
      <c r="D43" t="s">
        <v>76</v>
      </c>
      <c r="E43" t="s">
        <v>67</v>
      </c>
      <c r="F43" s="425" t="s">
        <v>240</v>
      </c>
      <c r="G43" s="425" t="s">
        <v>2590</v>
      </c>
      <c r="H43" s="425" t="s">
        <v>11</v>
      </c>
      <c r="I43" s="425" t="s">
        <v>2475</v>
      </c>
      <c r="J43" t="s">
        <v>6</v>
      </c>
      <c r="K43" s="425" t="s">
        <v>2538</v>
      </c>
      <c r="L43" s="425" t="s">
        <v>258</v>
      </c>
      <c r="M43" s="425" t="s">
        <v>99</v>
      </c>
      <c r="O43" t="s">
        <v>232</v>
      </c>
      <c r="P43" s="425" t="s">
        <v>202</v>
      </c>
      <c r="Q43" s="75"/>
      <c r="R43" s="75"/>
      <c r="S43" s="75"/>
      <c r="T43" s="75"/>
      <c r="U43" s="75"/>
      <c r="V43" s="75"/>
      <c r="W43" s="75"/>
      <c r="X43" s="75"/>
      <c r="Y43" s="75"/>
      <c r="AC43" t="s">
        <v>2</v>
      </c>
      <c r="AE43" s="668"/>
      <c r="AF43" s="668"/>
      <c r="AG43" s="668"/>
      <c r="AH43" s="668"/>
      <c r="AI43" s="668"/>
    </row>
    <row r="44" spans="4:35">
      <c r="D44" t="s">
        <v>76</v>
      </c>
      <c r="E44" t="s">
        <v>67</v>
      </c>
      <c r="F44" s="425" t="s">
        <v>240</v>
      </c>
      <c r="G44" s="425" t="s">
        <v>2590</v>
      </c>
      <c r="H44" s="425" t="s">
        <v>11</v>
      </c>
      <c r="I44" s="425" t="s">
        <v>2475</v>
      </c>
      <c r="J44" t="s">
        <v>6</v>
      </c>
      <c r="K44" s="425" t="s">
        <v>2538</v>
      </c>
      <c r="L44" s="425" t="s">
        <v>258</v>
      </c>
      <c r="M44" s="425" t="s">
        <v>99</v>
      </c>
      <c r="O44" t="s">
        <v>232</v>
      </c>
      <c r="P44" s="425" t="s">
        <v>202</v>
      </c>
      <c r="Q44" s="75"/>
      <c r="R44" s="75"/>
      <c r="S44" s="75"/>
      <c r="T44" s="75"/>
      <c r="U44" s="75"/>
      <c r="V44" s="75"/>
      <c r="W44" s="75"/>
      <c r="X44" s="75"/>
      <c r="Y44" s="75"/>
      <c r="AC44" t="s">
        <v>2</v>
      </c>
      <c r="AE44" s="668"/>
      <c r="AF44" s="668"/>
      <c r="AG44" s="668"/>
      <c r="AH44" s="668"/>
      <c r="AI44" s="668"/>
    </row>
    <row r="45" spans="4:35">
      <c r="D45" t="s">
        <v>76</v>
      </c>
      <c r="E45" t="s">
        <v>67</v>
      </c>
      <c r="F45" s="425" t="s">
        <v>240</v>
      </c>
      <c r="G45" s="425" t="s">
        <v>2590</v>
      </c>
      <c r="H45" s="425" t="s">
        <v>11</v>
      </c>
      <c r="I45" s="425" t="s">
        <v>2475</v>
      </c>
      <c r="J45" t="s">
        <v>6</v>
      </c>
      <c r="K45" s="425" t="s">
        <v>2538</v>
      </c>
      <c r="L45" s="425" t="s">
        <v>258</v>
      </c>
      <c r="M45" s="425" t="s">
        <v>99</v>
      </c>
      <c r="O45" t="s">
        <v>232</v>
      </c>
      <c r="P45" s="425" t="s">
        <v>202</v>
      </c>
      <c r="Q45" s="75"/>
      <c r="R45" s="75"/>
      <c r="S45" s="75"/>
      <c r="T45" s="75"/>
      <c r="U45" s="75"/>
      <c r="V45" s="75"/>
      <c r="W45" s="75"/>
      <c r="X45" s="75"/>
      <c r="Y45" s="75"/>
      <c r="AC45" t="s">
        <v>2</v>
      </c>
      <c r="AE45" s="668"/>
      <c r="AF45" s="668"/>
      <c r="AG45" s="668"/>
      <c r="AH45" s="668"/>
      <c r="AI45" s="668"/>
    </row>
    <row r="46" spans="4:35">
      <c r="D46" t="s">
        <v>76</v>
      </c>
      <c r="E46" t="s">
        <v>67</v>
      </c>
      <c r="F46" s="425" t="s">
        <v>240</v>
      </c>
      <c r="G46" s="425" t="s">
        <v>2590</v>
      </c>
      <c r="H46" s="425" t="s">
        <v>11</v>
      </c>
      <c r="I46" s="425" t="s">
        <v>2475</v>
      </c>
      <c r="J46" t="s">
        <v>6</v>
      </c>
      <c r="K46" s="425" t="s">
        <v>2538</v>
      </c>
      <c r="L46" s="425" t="s">
        <v>258</v>
      </c>
      <c r="M46" s="425" t="s">
        <v>99</v>
      </c>
      <c r="O46" t="s">
        <v>232</v>
      </c>
      <c r="P46" s="425" t="s">
        <v>202</v>
      </c>
      <c r="Q46" s="75"/>
      <c r="R46" s="75"/>
      <c r="S46" s="75"/>
      <c r="T46" s="75"/>
      <c r="U46" s="75"/>
      <c r="V46" s="75"/>
      <c r="W46" s="75"/>
      <c r="X46" s="75"/>
      <c r="Y46" s="75"/>
      <c r="AC46" t="s">
        <v>2</v>
      </c>
      <c r="AE46" s="668"/>
      <c r="AF46" s="668"/>
      <c r="AG46" s="668"/>
      <c r="AH46" s="668"/>
      <c r="AI46" s="668"/>
    </row>
    <row r="47" spans="4:35">
      <c r="D47" t="s">
        <v>76</v>
      </c>
      <c r="E47" t="s">
        <v>67</v>
      </c>
      <c r="F47" s="425" t="s">
        <v>240</v>
      </c>
      <c r="G47" s="425" t="s">
        <v>2590</v>
      </c>
      <c r="H47" s="425" t="s">
        <v>11</v>
      </c>
      <c r="I47" s="425" t="s">
        <v>2475</v>
      </c>
      <c r="J47" t="s">
        <v>6</v>
      </c>
      <c r="K47" s="425" t="s">
        <v>2538</v>
      </c>
      <c r="L47" s="425" t="s">
        <v>258</v>
      </c>
      <c r="M47" s="425" t="s">
        <v>99</v>
      </c>
      <c r="O47" t="s">
        <v>232</v>
      </c>
      <c r="P47" s="425" t="s">
        <v>202</v>
      </c>
      <c r="Q47" s="75"/>
      <c r="R47" s="75"/>
      <c r="S47" s="75"/>
      <c r="T47" s="75"/>
      <c r="U47" s="75"/>
      <c r="V47" s="75"/>
      <c r="W47" s="75"/>
      <c r="X47" s="75"/>
      <c r="Y47" s="75"/>
      <c r="AC47" t="s">
        <v>2</v>
      </c>
      <c r="AE47" s="668"/>
      <c r="AF47" s="668"/>
      <c r="AG47" s="668"/>
      <c r="AH47" s="668"/>
      <c r="AI47" s="668"/>
    </row>
    <row r="48" spans="4:35" s="425" customFormat="1">
      <c r="D48" s="425" t="s">
        <v>76</v>
      </c>
      <c r="E48" s="425" t="s">
        <v>67</v>
      </c>
      <c r="F48" s="425" t="s">
        <v>240</v>
      </c>
      <c r="G48" s="425" t="s">
        <v>2590</v>
      </c>
      <c r="H48" s="425" t="s">
        <v>11</v>
      </c>
      <c r="I48" s="425" t="s">
        <v>2475</v>
      </c>
      <c r="J48" s="425" t="s">
        <v>6</v>
      </c>
      <c r="K48" s="425" t="s">
        <v>2538</v>
      </c>
      <c r="L48" s="425" t="s">
        <v>258</v>
      </c>
      <c r="M48" s="425" t="s">
        <v>99</v>
      </c>
      <c r="O48" s="425" t="s">
        <v>232</v>
      </c>
      <c r="P48" s="425" t="s">
        <v>202</v>
      </c>
      <c r="Q48" s="75"/>
      <c r="R48" s="75"/>
      <c r="S48" s="75"/>
      <c r="T48" s="75"/>
      <c r="U48" s="75"/>
      <c r="V48" s="75"/>
      <c r="W48" s="75"/>
      <c r="X48" s="75"/>
      <c r="Y48" s="75"/>
      <c r="AC48" s="425" t="s">
        <v>2</v>
      </c>
      <c r="AE48" s="668"/>
      <c r="AF48" s="668"/>
      <c r="AG48" s="668"/>
      <c r="AH48" s="668"/>
      <c r="AI48" s="668"/>
    </row>
    <row r="49" spans="4:35" s="425" customFormat="1">
      <c r="D49" s="425" t="s">
        <v>76</v>
      </c>
      <c r="E49" s="425" t="s">
        <v>67</v>
      </c>
      <c r="F49" s="425" t="s">
        <v>240</v>
      </c>
      <c r="G49" s="425" t="s">
        <v>2590</v>
      </c>
      <c r="H49" s="425" t="s">
        <v>11</v>
      </c>
      <c r="I49" s="425" t="s">
        <v>2475</v>
      </c>
      <c r="J49" s="425" t="s">
        <v>6</v>
      </c>
      <c r="K49" s="425" t="s">
        <v>2538</v>
      </c>
      <c r="L49" s="425" t="s">
        <v>258</v>
      </c>
      <c r="M49" s="425" t="s">
        <v>99</v>
      </c>
      <c r="O49" s="425" t="s">
        <v>232</v>
      </c>
      <c r="P49" s="425" t="s">
        <v>202</v>
      </c>
      <c r="Q49" s="75"/>
      <c r="R49" s="75"/>
      <c r="S49" s="75"/>
      <c r="T49" s="75"/>
      <c r="U49" s="75"/>
      <c r="V49" s="75"/>
      <c r="W49" s="75"/>
      <c r="X49" s="75"/>
      <c r="Y49" s="75"/>
      <c r="AC49" s="425" t="s">
        <v>2</v>
      </c>
      <c r="AE49" s="668"/>
      <c r="AF49" s="668"/>
      <c r="AG49" s="668"/>
      <c r="AH49" s="668"/>
      <c r="AI49" s="668"/>
    </row>
    <row r="50" spans="4:35" s="425" customFormat="1">
      <c r="D50" s="425" t="s">
        <v>76</v>
      </c>
      <c r="E50" s="425" t="s">
        <v>67</v>
      </c>
      <c r="F50" s="425" t="s">
        <v>240</v>
      </c>
      <c r="G50" s="425" t="s">
        <v>2590</v>
      </c>
      <c r="H50" s="425" t="s">
        <v>11</v>
      </c>
      <c r="I50" s="425" t="s">
        <v>2475</v>
      </c>
      <c r="J50" s="425" t="s">
        <v>6</v>
      </c>
      <c r="K50" s="425" t="s">
        <v>2538</v>
      </c>
      <c r="L50" s="425" t="s">
        <v>258</v>
      </c>
      <c r="M50" s="425" t="s">
        <v>99</v>
      </c>
      <c r="O50" s="425" t="s">
        <v>232</v>
      </c>
      <c r="P50" s="425" t="s">
        <v>202</v>
      </c>
      <c r="Q50" s="75"/>
      <c r="R50" s="75"/>
      <c r="S50" s="75"/>
      <c r="T50" s="75"/>
      <c r="U50" s="75"/>
      <c r="V50" s="75"/>
      <c r="W50" s="75"/>
      <c r="X50" s="75"/>
      <c r="Y50" s="75"/>
      <c r="AC50" s="425" t="s">
        <v>2</v>
      </c>
      <c r="AE50" s="668"/>
      <c r="AF50" s="668"/>
      <c r="AG50" s="668"/>
      <c r="AH50" s="668"/>
      <c r="AI50" s="668"/>
    </row>
    <row r="51" spans="4:35" s="425" customFormat="1">
      <c r="D51" s="425" t="s">
        <v>76</v>
      </c>
      <c r="E51" s="425" t="s">
        <v>67</v>
      </c>
      <c r="F51" s="425" t="s">
        <v>240</v>
      </c>
      <c r="G51" s="425" t="s">
        <v>2590</v>
      </c>
      <c r="H51" s="425" t="s">
        <v>11</v>
      </c>
      <c r="I51" s="425" t="s">
        <v>2475</v>
      </c>
      <c r="J51" s="425" t="s">
        <v>6</v>
      </c>
      <c r="K51" s="425" t="s">
        <v>2538</v>
      </c>
      <c r="L51" s="425" t="s">
        <v>258</v>
      </c>
      <c r="M51" s="425" t="s">
        <v>99</v>
      </c>
      <c r="O51" s="425" t="s">
        <v>232</v>
      </c>
      <c r="P51" s="425" t="s">
        <v>202</v>
      </c>
      <c r="Q51" s="75"/>
      <c r="R51" s="75"/>
      <c r="S51" s="75"/>
      <c r="T51" s="75"/>
      <c r="U51" s="75"/>
      <c r="V51" s="75"/>
      <c r="W51" s="75"/>
      <c r="X51" s="75"/>
      <c r="Y51" s="75"/>
      <c r="AC51" s="425" t="s">
        <v>2</v>
      </c>
      <c r="AE51" s="668"/>
      <c r="AF51" s="668"/>
      <c r="AG51" s="668"/>
      <c r="AH51" s="668"/>
      <c r="AI51" s="668"/>
    </row>
    <row r="52" spans="4:35" s="425" customFormat="1">
      <c r="D52" s="425" t="s">
        <v>76</v>
      </c>
      <c r="E52" s="425" t="s">
        <v>67</v>
      </c>
      <c r="F52" s="425" t="s">
        <v>240</v>
      </c>
      <c r="G52" s="425" t="s">
        <v>2590</v>
      </c>
      <c r="H52" s="425" t="s">
        <v>11</v>
      </c>
      <c r="I52" s="425" t="s">
        <v>2475</v>
      </c>
      <c r="J52" s="425" t="s">
        <v>6</v>
      </c>
      <c r="K52" s="425" t="s">
        <v>2538</v>
      </c>
      <c r="L52" s="425" t="s">
        <v>258</v>
      </c>
      <c r="M52" s="425" t="s">
        <v>99</v>
      </c>
      <c r="O52" s="425" t="s">
        <v>232</v>
      </c>
      <c r="P52" s="425" t="s">
        <v>202</v>
      </c>
      <c r="Q52" s="75"/>
      <c r="R52" s="75"/>
      <c r="S52" s="75"/>
      <c r="T52" s="75"/>
      <c r="U52" s="75"/>
      <c r="V52" s="75"/>
      <c r="W52" s="75"/>
      <c r="X52" s="75"/>
      <c r="Y52" s="75"/>
      <c r="AC52" s="425" t="s">
        <v>2</v>
      </c>
      <c r="AE52" s="668"/>
      <c r="AF52" s="668"/>
      <c r="AG52" s="668"/>
      <c r="AH52" s="668"/>
      <c r="AI52" s="668"/>
    </row>
    <row r="53" spans="4:35" s="425" customFormat="1">
      <c r="D53" s="425" t="s">
        <v>76</v>
      </c>
      <c r="E53" s="425" t="s">
        <v>67</v>
      </c>
      <c r="F53" s="425" t="s">
        <v>240</v>
      </c>
      <c r="G53" s="425" t="s">
        <v>2590</v>
      </c>
      <c r="H53" s="425" t="s">
        <v>11</v>
      </c>
      <c r="I53" s="425" t="s">
        <v>2475</v>
      </c>
      <c r="J53" s="425" t="s">
        <v>6</v>
      </c>
      <c r="K53" s="425" t="s">
        <v>2538</v>
      </c>
      <c r="L53" s="425" t="s">
        <v>258</v>
      </c>
      <c r="M53" s="425" t="s">
        <v>99</v>
      </c>
      <c r="O53" s="425" t="s">
        <v>232</v>
      </c>
      <c r="P53" s="425" t="s">
        <v>202</v>
      </c>
      <c r="Q53" s="75"/>
      <c r="R53" s="75"/>
      <c r="S53" s="75"/>
      <c r="T53" s="75"/>
      <c r="U53" s="75"/>
      <c r="V53" s="75"/>
      <c r="W53" s="75"/>
      <c r="X53" s="75"/>
      <c r="Y53" s="75"/>
      <c r="AC53" s="425" t="s">
        <v>2</v>
      </c>
      <c r="AE53" s="668"/>
      <c r="AF53" s="668"/>
      <c r="AG53" s="668"/>
      <c r="AH53" s="668"/>
      <c r="AI53" s="668"/>
    </row>
    <row r="54" spans="4:35" s="425" customFormat="1">
      <c r="D54" s="425" t="s">
        <v>76</v>
      </c>
      <c r="E54" s="425" t="s">
        <v>67</v>
      </c>
      <c r="F54" s="425" t="s">
        <v>240</v>
      </c>
      <c r="G54" s="425" t="s">
        <v>2590</v>
      </c>
      <c r="H54" s="425" t="s">
        <v>11</v>
      </c>
      <c r="I54" s="425" t="s">
        <v>2475</v>
      </c>
      <c r="J54" s="425" t="s">
        <v>6</v>
      </c>
      <c r="K54" s="425" t="s">
        <v>2538</v>
      </c>
      <c r="L54" s="425" t="s">
        <v>258</v>
      </c>
      <c r="M54" s="425" t="s">
        <v>99</v>
      </c>
      <c r="O54" s="425" t="s">
        <v>232</v>
      </c>
      <c r="P54" s="425" t="s">
        <v>202</v>
      </c>
      <c r="Q54" s="75"/>
      <c r="R54" s="75"/>
      <c r="S54" s="75"/>
      <c r="T54" s="75"/>
      <c r="U54" s="75"/>
      <c r="V54" s="75"/>
      <c r="W54" s="75"/>
      <c r="X54" s="75"/>
      <c r="Y54" s="75"/>
      <c r="AC54" s="425" t="s">
        <v>2</v>
      </c>
      <c r="AE54" s="668"/>
      <c r="AF54" s="668"/>
      <c r="AG54" s="668"/>
      <c r="AH54" s="668"/>
      <c r="AI54" s="668"/>
    </row>
    <row r="55" spans="4:35" s="425" customFormat="1">
      <c r="D55" s="425" t="s">
        <v>76</v>
      </c>
      <c r="E55" s="425" t="s">
        <v>67</v>
      </c>
      <c r="F55" s="425" t="s">
        <v>240</v>
      </c>
      <c r="G55" s="425" t="s">
        <v>2590</v>
      </c>
      <c r="H55" s="425" t="s">
        <v>11</v>
      </c>
      <c r="I55" s="425" t="s">
        <v>2475</v>
      </c>
      <c r="J55" s="425" t="s">
        <v>6</v>
      </c>
      <c r="K55" s="425" t="s">
        <v>2538</v>
      </c>
      <c r="L55" s="425" t="s">
        <v>258</v>
      </c>
      <c r="M55" s="425" t="s">
        <v>99</v>
      </c>
      <c r="O55" s="425" t="s">
        <v>232</v>
      </c>
      <c r="P55" s="425" t="s">
        <v>202</v>
      </c>
      <c r="Q55" s="75"/>
      <c r="R55" s="75"/>
      <c r="S55" s="75"/>
      <c r="T55" s="75"/>
      <c r="U55" s="75"/>
      <c r="V55" s="75"/>
      <c r="W55" s="75"/>
      <c r="X55" s="75"/>
      <c r="Y55" s="75"/>
      <c r="AC55" s="425" t="s">
        <v>2</v>
      </c>
      <c r="AE55" s="668"/>
      <c r="AF55" s="668"/>
      <c r="AG55" s="668"/>
      <c r="AH55" s="668"/>
      <c r="AI55" s="668"/>
    </row>
    <row r="56" spans="4:35" s="425" customFormat="1">
      <c r="D56" s="425" t="s">
        <v>76</v>
      </c>
      <c r="E56" s="425" t="s">
        <v>67</v>
      </c>
      <c r="F56" s="425" t="s">
        <v>240</v>
      </c>
      <c r="G56" s="425" t="s">
        <v>2590</v>
      </c>
      <c r="H56" s="425" t="s">
        <v>11</v>
      </c>
      <c r="I56" s="425" t="s">
        <v>2475</v>
      </c>
      <c r="J56" s="425" t="s">
        <v>6</v>
      </c>
      <c r="K56" s="425" t="s">
        <v>2538</v>
      </c>
      <c r="L56" s="425" t="s">
        <v>258</v>
      </c>
      <c r="M56" s="425" t="s">
        <v>99</v>
      </c>
      <c r="O56" s="425" t="s">
        <v>232</v>
      </c>
      <c r="P56" s="425" t="s">
        <v>202</v>
      </c>
      <c r="Q56" s="75"/>
      <c r="R56" s="75"/>
      <c r="S56" s="75"/>
      <c r="T56" s="75"/>
      <c r="U56" s="75"/>
      <c r="V56" s="75"/>
      <c r="W56" s="75"/>
      <c r="X56" s="75"/>
      <c r="Y56" s="75"/>
      <c r="AC56" s="425" t="s">
        <v>2</v>
      </c>
      <c r="AE56" s="668"/>
      <c r="AF56" s="668"/>
      <c r="AG56" s="668"/>
      <c r="AH56" s="668"/>
      <c r="AI56" s="668"/>
    </row>
    <row r="57" spans="4:35" s="425" customFormat="1">
      <c r="D57" s="425" t="s">
        <v>76</v>
      </c>
      <c r="E57" s="425" t="s">
        <v>67</v>
      </c>
      <c r="F57" s="425" t="s">
        <v>240</v>
      </c>
      <c r="G57" s="425" t="s">
        <v>2590</v>
      </c>
      <c r="H57" s="425" t="s">
        <v>11</v>
      </c>
      <c r="I57" s="425" t="s">
        <v>2475</v>
      </c>
      <c r="J57" s="425" t="s">
        <v>6</v>
      </c>
      <c r="K57" s="425" t="s">
        <v>2538</v>
      </c>
      <c r="L57" s="425" t="s">
        <v>258</v>
      </c>
      <c r="M57" s="425" t="s">
        <v>99</v>
      </c>
      <c r="O57" s="425" t="s">
        <v>232</v>
      </c>
      <c r="P57" s="425" t="s">
        <v>202</v>
      </c>
      <c r="Q57" s="75"/>
      <c r="R57" s="75"/>
      <c r="S57" s="75"/>
      <c r="T57" s="75"/>
      <c r="U57" s="75"/>
      <c r="V57" s="75"/>
      <c r="W57" s="75"/>
      <c r="X57" s="75"/>
      <c r="Y57" s="75"/>
      <c r="AC57" s="425" t="s">
        <v>2</v>
      </c>
      <c r="AE57" s="668"/>
      <c r="AF57" s="668"/>
      <c r="AG57" s="668"/>
      <c r="AH57" s="668"/>
      <c r="AI57" s="668"/>
    </row>
    <row r="58" spans="4:35" s="425" customFormat="1">
      <c r="D58" s="425" t="s">
        <v>76</v>
      </c>
      <c r="E58" s="425" t="s">
        <v>67</v>
      </c>
      <c r="F58" s="425" t="s">
        <v>240</v>
      </c>
      <c r="G58" s="425" t="s">
        <v>2590</v>
      </c>
      <c r="H58" s="425" t="s">
        <v>11</v>
      </c>
      <c r="I58" s="425" t="s">
        <v>2475</v>
      </c>
      <c r="J58" s="425" t="s">
        <v>6</v>
      </c>
      <c r="K58" s="425" t="s">
        <v>2538</v>
      </c>
      <c r="L58" s="425" t="s">
        <v>258</v>
      </c>
      <c r="M58" s="425" t="s">
        <v>99</v>
      </c>
      <c r="O58" s="425" t="s">
        <v>232</v>
      </c>
      <c r="P58" s="425" t="s">
        <v>202</v>
      </c>
      <c r="Q58" s="75"/>
      <c r="R58" s="75"/>
      <c r="S58" s="75"/>
      <c r="T58" s="75"/>
      <c r="U58" s="75"/>
      <c r="V58" s="75"/>
      <c r="W58" s="75"/>
      <c r="X58" s="75"/>
      <c r="Y58" s="75"/>
      <c r="AC58" s="425" t="s">
        <v>2</v>
      </c>
      <c r="AE58" s="668"/>
      <c r="AF58" s="668"/>
      <c r="AG58" s="668"/>
      <c r="AH58" s="668"/>
      <c r="AI58" s="668"/>
    </row>
    <row r="59" spans="4:35" s="425" customFormat="1">
      <c r="D59" s="425" t="s">
        <v>76</v>
      </c>
      <c r="E59" s="425" t="s">
        <v>67</v>
      </c>
      <c r="F59" s="425" t="s">
        <v>240</v>
      </c>
      <c r="G59" s="425" t="s">
        <v>2590</v>
      </c>
      <c r="H59" s="425" t="s">
        <v>11</v>
      </c>
      <c r="I59" s="425" t="s">
        <v>2475</v>
      </c>
      <c r="J59" s="425" t="s">
        <v>6</v>
      </c>
      <c r="K59" s="425" t="s">
        <v>2538</v>
      </c>
      <c r="L59" s="425" t="s">
        <v>258</v>
      </c>
      <c r="M59" s="425" t="s">
        <v>99</v>
      </c>
      <c r="O59" s="425" t="s">
        <v>232</v>
      </c>
      <c r="P59" s="425" t="s">
        <v>202</v>
      </c>
      <c r="Q59" s="75"/>
      <c r="R59" s="75"/>
      <c r="S59" s="75"/>
      <c r="T59" s="75"/>
      <c r="U59" s="75"/>
      <c r="V59" s="75"/>
      <c r="W59" s="75"/>
      <c r="X59" s="75"/>
      <c r="Y59" s="75"/>
      <c r="AC59" s="425" t="s">
        <v>2</v>
      </c>
      <c r="AE59" s="668"/>
      <c r="AF59" s="668"/>
      <c r="AG59" s="668"/>
      <c r="AH59" s="668"/>
      <c r="AI59" s="668"/>
    </row>
    <row r="60" spans="4:35" s="425" customFormat="1">
      <c r="D60" s="425" t="s">
        <v>76</v>
      </c>
      <c r="E60" s="425" t="s">
        <v>67</v>
      </c>
      <c r="F60" s="425" t="s">
        <v>240</v>
      </c>
      <c r="G60" s="425" t="s">
        <v>2590</v>
      </c>
      <c r="H60" s="425" t="s">
        <v>11</v>
      </c>
      <c r="I60" s="425" t="s">
        <v>2475</v>
      </c>
      <c r="J60" s="425" t="s">
        <v>6</v>
      </c>
      <c r="K60" s="425" t="s">
        <v>2538</v>
      </c>
      <c r="L60" s="425" t="s">
        <v>258</v>
      </c>
      <c r="M60" s="425" t="s">
        <v>99</v>
      </c>
      <c r="O60" s="425" t="s">
        <v>232</v>
      </c>
      <c r="P60" s="425" t="s">
        <v>202</v>
      </c>
      <c r="Q60" s="75"/>
      <c r="R60" s="75"/>
      <c r="S60" s="75"/>
      <c r="T60" s="75"/>
      <c r="U60" s="75"/>
      <c r="V60" s="75"/>
      <c r="W60" s="75"/>
      <c r="X60" s="75"/>
      <c r="Y60" s="75"/>
      <c r="AC60" s="425" t="s">
        <v>2</v>
      </c>
      <c r="AE60" s="668"/>
      <c r="AF60" s="668"/>
      <c r="AG60" s="668"/>
      <c r="AH60" s="668"/>
      <c r="AI60" s="668"/>
    </row>
    <row r="61" spans="4:35" s="425" customFormat="1">
      <c r="D61" s="425" t="s">
        <v>76</v>
      </c>
      <c r="E61" s="425" t="s">
        <v>67</v>
      </c>
      <c r="F61" s="425" t="s">
        <v>240</v>
      </c>
      <c r="G61" s="425" t="s">
        <v>2590</v>
      </c>
      <c r="H61" s="425" t="s">
        <v>11</v>
      </c>
      <c r="I61" s="425" t="s">
        <v>2475</v>
      </c>
      <c r="J61" s="425" t="s">
        <v>6</v>
      </c>
      <c r="K61" s="425" t="s">
        <v>2538</v>
      </c>
      <c r="L61" s="425" t="s">
        <v>258</v>
      </c>
      <c r="M61" s="425" t="s">
        <v>99</v>
      </c>
      <c r="O61" s="425" t="s">
        <v>232</v>
      </c>
      <c r="P61" s="425" t="s">
        <v>202</v>
      </c>
      <c r="Q61" s="75"/>
      <c r="R61" s="75"/>
      <c r="S61" s="75"/>
      <c r="T61" s="75"/>
      <c r="U61" s="75"/>
      <c r="V61" s="75"/>
      <c r="W61" s="75"/>
      <c r="X61" s="75"/>
      <c r="Y61" s="75"/>
      <c r="AC61" s="425" t="s">
        <v>2</v>
      </c>
      <c r="AE61" s="668"/>
      <c r="AF61" s="668"/>
      <c r="AG61" s="668"/>
      <c r="AH61" s="668"/>
      <c r="AI61" s="668"/>
    </row>
    <row r="62" spans="4:35" s="425" customFormat="1">
      <c r="D62" s="425" t="s">
        <v>76</v>
      </c>
      <c r="E62" s="425" t="s">
        <v>67</v>
      </c>
      <c r="F62" s="425" t="s">
        <v>240</v>
      </c>
      <c r="G62" s="425" t="s">
        <v>2590</v>
      </c>
      <c r="H62" s="425" t="s">
        <v>11</v>
      </c>
      <c r="I62" s="425" t="s">
        <v>2475</v>
      </c>
      <c r="J62" s="425" t="s">
        <v>6</v>
      </c>
      <c r="K62" s="425" t="s">
        <v>2538</v>
      </c>
      <c r="L62" s="425" t="s">
        <v>258</v>
      </c>
      <c r="M62" s="425" t="s">
        <v>99</v>
      </c>
      <c r="O62" s="425" t="s">
        <v>232</v>
      </c>
      <c r="P62" s="425" t="s">
        <v>202</v>
      </c>
      <c r="Q62" s="75"/>
      <c r="R62" s="75"/>
      <c r="S62" s="75"/>
      <c r="T62" s="75"/>
      <c r="U62" s="75"/>
      <c r="V62" s="75"/>
      <c r="W62" s="75"/>
      <c r="X62" s="75"/>
      <c r="Y62" s="75"/>
      <c r="AC62" s="425" t="s">
        <v>2</v>
      </c>
      <c r="AE62" s="668"/>
      <c r="AF62" s="668"/>
      <c r="AG62" s="668"/>
      <c r="AH62" s="668"/>
      <c r="AI62" s="668"/>
    </row>
    <row r="63" spans="4:35" s="425" customFormat="1">
      <c r="D63" s="425" t="s">
        <v>76</v>
      </c>
      <c r="E63" s="425" t="s">
        <v>67</v>
      </c>
      <c r="F63" s="425" t="s">
        <v>240</v>
      </c>
      <c r="G63" s="425" t="s">
        <v>2590</v>
      </c>
      <c r="H63" s="425" t="s">
        <v>11</v>
      </c>
      <c r="I63" s="425" t="s">
        <v>2475</v>
      </c>
      <c r="J63" s="425" t="s">
        <v>6</v>
      </c>
      <c r="K63" s="425" t="s">
        <v>2538</v>
      </c>
      <c r="L63" s="425" t="s">
        <v>258</v>
      </c>
      <c r="M63" s="425" t="s">
        <v>99</v>
      </c>
      <c r="O63" s="425" t="s">
        <v>232</v>
      </c>
      <c r="P63" s="425" t="s">
        <v>202</v>
      </c>
      <c r="Q63" s="75"/>
      <c r="R63" s="75"/>
      <c r="S63" s="75"/>
      <c r="T63" s="75"/>
      <c r="U63" s="75"/>
      <c r="V63" s="75"/>
      <c r="W63" s="75"/>
      <c r="X63" s="75"/>
      <c r="Y63" s="75"/>
      <c r="AC63" s="425" t="s">
        <v>2</v>
      </c>
      <c r="AE63" s="668"/>
      <c r="AF63" s="668"/>
      <c r="AG63" s="668"/>
      <c r="AH63" s="668"/>
      <c r="AI63" s="668"/>
    </row>
    <row r="64" spans="4:35" s="425" customFormat="1">
      <c r="D64" s="425" t="s">
        <v>76</v>
      </c>
      <c r="E64" s="425" t="s">
        <v>67</v>
      </c>
      <c r="F64" s="425" t="s">
        <v>240</v>
      </c>
      <c r="G64" s="425" t="s">
        <v>2590</v>
      </c>
      <c r="H64" s="425" t="s">
        <v>11</v>
      </c>
      <c r="I64" s="425" t="s">
        <v>2475</v>
      </c>
      <c r="J64" s="425" t="s">
        <v>6</v>
      </c>
      <c r="K64" s="425" t="s">
        <v>2538</v>
      </c>
      <c r="L64" s="425" t="s">
        <v>258</v>
      </c>
      <c r="M64" s="425" t="s">
        <v>99</v>
      </c>
      <c r="O64" s="425" t="s">
        <v>232</v>
      </c>
      <c r="P64" s="425" t="s">
        <v>202</v>
      </c>
      <c r="Q64" s="75"/>
      <c r="R64" s="75"/>
      <c r="S64" s="75"/>
      <c r="T64" s="75"/>
      <c r="U64" s="75"/>
      <c r="V64" s="75"/>
      <c r="W64" s="75"/>
      <c r="X64" s="75"/>
      <c r="Y64" s="75"/>
      <c r="AC64" s="425" t="s">
        <v>2</v>
      </c>
      <c r="AE64" s="668"/>
      <c r="AF64" s="668"/>
      <c r="AG64" s="668"/>
      <c r="AH64" s="668"/>
      <c r="AI64" s="668"/>
    </row>
    <row r="65" spans="4:35" s="425" customFormat="1">
      <c r="D65" s="425" t="s">
        <v>76</v>
      </c>
      <c r="E65" s="425" t="s">
        <v>67</v>
      </c>
      <c r="F65" s="425" t="s">
        <v>240</v>
      </c>
      <c r="G65" s="425" t="s">
        <v>2590</v>
      </c>
      <c r="H65" s="425" t="s">
        <v>11</v>
      </c>
      <c r="I65" s="425" t="s">
        <v>2475</v>
      </c>
      <c r="J65" s="425" t="s">
        <v>6</v>
      </c>
      <c r="K65" s="425" t="s">
        <v>2538</v>
      </c>
      <c r="L65" s="425" t="s">
        <v>258</v>
      </c>
      <c r="M65" s="425" t="s">
        <v>99</v>
      </c>
      <c r="O65" s="425" t="s">
        <v>232</v>
      </c>
      <c r="P65" s="425" t="s">
        <v>202</v>
      </c>
      <c r="Q65" s="75"/>
      <c r="R65" s="75"/>
      <c r="S65" s="75"/>
      <c r="T65" s="75"/>
      <c r="U65" s="75"/>
      <c r="V65" s="75"/>
      <c r="W65" s="75"/>
      <c r="X65" s="75"/>
      <c r="Y65" s="75"/>
      <c r="AC65" s="425" t="s">
        <v>2</v>
      </c>
      <c r="AE65" s="668"/>
      <c r="AF65" s="668"/>
      <c r="AG65" s="668"/>
      <c r="AH65" s="668"/>
      <c r="AI65" s="668"/>
    </row>
    <row r="66" spans="4:35" s="425" customFormat="1">
      <c r="D66" s="425" t="s">
        <v>76</v>
      </c>
      <c r="E66" s="425" t="s">
        <v>67</v>
      </c>
      <c r="F66" s="425" t="s">
        <v>240</v>
      </c>
      <c r="G66" s="425" t="s">
        <v>2590</v>
      </c>
      <c r="H66" s="425" t="s">
        <v>11</v>
      </c>
      <c r="I66" s="425" t="s">
        <v>2475</v>
      </c>
      <c r="J66" s="425" t="s">
        <v>6</v>
      </c>
      <c r="K66" s="425" t="s">
        <v>2538</v>
      </c>
      <c r="L66" s="425" t="s">
        <v>258</v>
      </c>
      <c r="M66" s="425" t="s">
        <v>99</v>
      </c>
      <c r="O66" s="425" t="s">
        <v>232</v>
      </c>
      <c r="P66" s="425" t="s">
        <v>202</v>
      </c>
      <c r="Q66" s="75"/>
      <c r="R66" s="75"/>
      <c r="S66" s="75"/>
      <c r="T66" s="75"/>
      <c r="U66" s="75"/>
      <c r="V66" s="75"/>
      <c r="W66" s="75"/>
      <c r="X66" s="75"/>
      <c r="Y66" s="75"/>
      <c r="AC66" s="425" t="s">
        <v>2</v>
      </c>
      <c r="AE66" s="668"/>
      <c r="AF66" s="668"/>
      <c r="AG66" s="668"/>
      <c r="AH66" s="668"/>
      <c r="AI66" s="668"/>
    </row>
    <row r="67" spans="4:35" s="425" customFormat="1">
      <c r="D67" s="425" t="s">
        <v>76</v>
      </c>
      <c r="E67" s="425" t="s">
        <v>67</v>
      </c>
      <c r="F67" s="425" t="s">
        <v>240</v>
      </c>
      <c r="G67" s="425" t="s">
        <v>2590</v>
      </c>
      <c r="H67" s="425" t="s">
        <v>11</v>
      </c>
      <c r="I67" s="425" t="s">
        <v>2475</v>
      </c>
      <c r="J67" s="425" t="s">
        <v>6</v>
      </c>
      <c r="K67" s="425" t="s">
        <v>2538</v>
      </c>
      <c r="L67" s="425" t="s">
        <v>258</v>
      </c>
      <c r="M67" s="425" t="s">
        <v>99</v>
      </c>
      <c r="O67" s="425" t="s">
        <v>232</v>
      </c>
      <c r="P67" s="425" t="s">
        <v>202</v>
      </c>
      <c r="Q67" s="75"/>
      <c r="R67" s="75"/>
      <c r="S67" s="75"/>
      <c r="T67" s="75"/>
      <c r="U67" s="75"/>
      <c r="V67" s="75"/>
      <c r="W67" s="75"/>
      <c r="X67" s="75"/>
      <c r="Y67" s="75"/>
      <c r="AC67" s="425" t="s">
        <v>2</v>
      </c>
      <c r="AE67" s="668"/>
      <c r="AF67" s="668"/>
      <c r="AG67" s="668"/>
      <c r="AH67" s="668"/>
      <c r="AI67" s="668"/>
    </row>
    <row r="68" spans="4:35" s="425" customFormat="1">
      <c r="D68" s="425" t="s">
        <v>76</v>
      </c>
      <c r="E68" s="425" t="s">
        <v>67</v>
      </c>
      <c r="F68" s="425" t="s">
        <v>240</v>
      </c>
      <c r="G68" s="425" t="s">
        <v>2590</v>
      </c>
      <c r="H68" s="425" t="s">
        <v>11</v>
      </c>
      <c r="I68" s="425" t="s">
        <v>2475</v>
      </c>
      <c r="J68" s="425" t="s">
        <v>6</v>
      </c>
      <c r="K68" s="425" t="s">
        <v>2538</v>
      </c>
      <c r="L68" s="425" t="s">
        <v>258</v>
      </c>
      <c r="M68" s="425" t="s">
        <v>99</v>
      </c>
      <c r="O68" s="425" t="s">
        <v>232</v>
      </c>
      <c r="P68" s="425" t="s">
        <v>202</v>
      </c>
      <c r="Q68" s="75"/>
      <c r="R68" s="75"/>
      <c r="S68" s="75"/>
      <c r="T68" s="75"/>
      <c r="U68" s="75"/>
      <c r="V68" s="75"/>
      <c r="W68" s="75"/>
      <c r="X68" s="75"/>
      <c r="Y68" s="75"/>
      <c r="AC68" s="425" t="s">
        <v>2</v>
      </c>
      <c r="AE68" s="668"/>
      <c r="AF68" s="668"/>
      <c r="AG68" s="668"/>
      <c r="AH68" s="668"/>
      <c r="AI68" s="668"/>
    </row>
    <row r="69" spans="4:35" s="425" customFormat="1">
      <c r="D69" s="425" t="s">
        <v>76</v>
      </c>
      <c r="E69" s="425" t="s">
        <v>67</v>
      </c>
      <c r="F69" s="425" t="s">
        <v>240</v>
      </c>
      <c r="G69" s="425" t="s">
        <v>2590</v>
      </c>
      <c r="H69" s="425" t="s">
        <v>11</v>
      </c>
      <c r="I69" s="425" t="s">
        <v>2475</v>
      </c>
      <c r="J69" s="425" t="s">
        <v>6</v>
      </c>
      <c r="K69" s="425" t="s">
        <v>2538</v>
      </c>
      <c r="L69" s="425" t="s">
        <v>258</v>
      </c>
      <c r="M69" s="425" t="s">
        <v>99</v>
      </c>
      <c r="O69" s="425" t="s">
        <v>232</v>
      </c>
      <c r="P69" s="425" t="s">
        <v>202</v>
      </c>
      <c r="Q69" s="75"/>
      <c r="R69" s="75"/>
      <c r="S69" s="75"/>
      <c r="T69" s="75"/>
      <c r="U69" s="75"/>
      <c r="V69" s="75"/>
      <c r="W69" s="75"/>
      <c r="X69" s="75"/>
      <c r="Y69" s="75"/>
      <c r="AC69" s="425" t="s">
        <v>2</v>
      </c>
      <c r="AE69" s="668"/>
      <c r="AF69" s="668"/>
      <c r="AG69" s="668"/>
      <c r="AH69" s="668"/>
      <c r="AI69" s="668"/>
    </row>
    <row r="70" spans="4:35" s="425" customFormat="1">
      <c r="D70" s="425" t="s">
        <v>76</v>
      </c>
      <c r="E70" s="425" t="s">
        <v>67</v>
      </c>
      <c r="F70" s="425" t="s">
        <v>240</v>
      </c>
      <c r="G70" s="425" t="s">
        <v>2590</v>
      </c>
      <c r="H70" s="425" t="s">
        <v>11</v>
      </c>
      <c r="I70" s="425" t="s">
        <v>2475</v>
      </c>
      <c r="J70" s="425" t="s">
        <v>6</v>
      </c>
      <c r="K70" s="425" t="s">
        <v>2538</v>
      </c>
      <c r="L70" s="425" t="s">
        <v>258</v>
      </c>
      <c r="M70" s="425" t="s">
        <v>99</v>
      </c>
      <c r="O70" s="425" t="s">
        <v>232</v>
      </c>
      <c r="P70" s="425" t="s">
        <v>202</v>
      </c>
      <c r="Q70" s="75"/>
      <c r="R70" s="75"/>
      <c r="S70" s="75"/>
      <c r="T70" s="75"/>
      <c r="U70" s="75"/>
      <c r="V70" s="75"/>
      <c r="W70" s="75"/>
      <c r="X70" s="75"/>
      <c r="Y70" s="75"/>
      <c r="AC70" s="425" t="s">
        <v>2</v>
      </c>
      <c r="AE70" s="668"/>
      <c r="AF70" s="668"/>
      <c r="AG70" s="668"/>
      <c r="AH70" s="668"/>
      <c r="AI70" s="668"/>
    </row>
    <row r="71" spans="4:35" s="425" customFormat="1">
      <c r="D71" s="425" t="s">
        <v>76</v>
      </c>
      <c r="E71" s="425" t="s">
        <v>67</v>
      </c>
      <c r="F71" s="425" t="s">
        <v>240</v>
      </c>
      <c r="G71" s="425" t="s">
        <v>2590</v>
      </c>
      <c r="H71" s="425" t="s">
        <v>11</v>
      </c>
      <c r="I71" s="425" t="s">
        <v>2475</v>
      </c>
      <c r="J71" s="425" t="s">
        <v>6</v>
      </c>
      <c r="K71" s="425" t="s">
        <v>2538</v>
      </c>
      <c r="L71" s="425" t="s">
        <v>258</v>
      </c>
      <c r="M71" s="425" t="s">
        <v>99</v>
      </c>
      <c r="O71" s="425" t="s">
        <v>232</v>
      </c>
      <c r="P71" s="425" t="s">
        <v>202</v>
      </c>
      <c r="Q71" s="75"/>
      <c r="R71" s="75"/>
      <c r="S71" s="75"/>
      <c r="T71" s="75"/>
      <c r="U71" s="75"/>
      <c r="V71" s="75"/>
      <c r="W71" s="75"/>
      <c r="X71" s="75"/>
      <c r="Y71" s="75"/>
      <c r="AC71" s="425" t="s">
        <v>2</v>
      </c>
      <c r="AE71" s="668"/>
      <c r="AF71" s="668"/>
      <c r="AG71" s="668"/>
      <c r="AH71" s="668"/>
      <c r="AI71" s="668"/>
    </row>
    <row r="72" spans="4:35" s="425" customFormat="1">
      <c r="D72" s="425" t="s">
        <v>76</v>
      </c>
      <c r="E72" s="425" t="s">
        <v>67</v>
      </c>
      <c r="F72" s="425" t="s">
        <v>240</v>
      </c>
      <c r="G72" s="425" t="s">
        <v>2590</v>
      </c>
      <c r="H72" s="425" t="s">
        <v>11</v>
      </c>
      <c r="I72" s="425" t="s">
        <v>2475</v>
      </c>
      <c r="J72" s="425" t="s">
        <v>6</v>
      </c>
      <c r="K72" s="425" t="s">
        <v>2538</v>
      </c>
      <c r="L72" s="425" t="s">
        <v>258</v>
      </c>
      <c r="M72" s="425" t="s">
        <v>99</v>
      </c>
      <c r="O72" s="425" t="s">
        <v>232</v>
      </c>
      <c r="P72" s="425" t="s">
        <v>202</v>
      </c>
      <c r="Q72" s="75"/>
      <c r="R72" s="75"/>
      <c r="S72" s="75"/>
      <c r="T72" s="75"/>
      <c r="U72" s="75"/>
      <c r="V72" s="75"/>
      <c r="W72" s="75"/>
      <c r="X72" s="75"/>
      <c r="Y72" s="75"/>
      <c r="AC72" s="425" t="s">
        <v>2</v>
      </c>
      <c r="AE72" s="668"/>
      <c r="AF72" s="668"/>
      <c r="AG72" s="668"/>
      <c r="AH72" s="668"/>
      <c r="AI72" s="668"/>
    </row>
    <row r="73" spans="4:35" s="425" customFormat="1">
      <c r="D73" s="425" t="s">
        <v>76</v>
      </c>
      <c r="E73" s="425" t="s">
        <v>67</v>
      </c>
      <c r="F73" s="425" t="s">
        <v>240</v>
      </c>
      <c r="G73" s="425" t="s">
        <v>2590</v>
      </c>
      <c r="H73" s="425" t="s">
        <v>11</v>
      </c>
      <c r="I73" s="425" t="s">
        <v>2475</v>
      </c>
      <c r="J73" s="425" t="s">
        <v>6</v>
      </c>
      <c r="K73" s="425" t="s">
        <v>2538</v>
      </c>
      <c r="L73" s="425" t="s">
        <v>258</v>
      </c>
      <c r="M73" s="425" t="s">
        <v>99</v>
      </c>
      <c r="O73" s="425" t="s">
        <v>232</v>
      </c>
      <c r="P73" s="425" t="s">
        <v>202</v>
      </c>
      <c r="Q73" s="75"/>
      <c r="R73" s="75"/>
      <c r="S73" s="75"/>
      <c r="T73" s="75"/>
      <c r="U73" s="75"/>
      <c r="V73" s="75"/>
      <c r="W73" s="75"/>
      <c r="X73" s="75"/>
      <c r="Y73" s="75"/>
      <c r="AC73" s="425" t="s">
        <v>2</v>
      </c>
      <c r="AE73" s="668"/>
      <c r="AF73" s="668"/>
      <c r="AG73" s="668"/>
      <c r="AH73" s="668"/>
      <c r="AI73" s="668"/>
    </row>
    <row r="74" spans="4:35" s="425" customFormat="1">
      <c r="D74" s="425" t="s">
        <v>76</v>
      </c>
      <c r="E74" s="425" t="s">
        <v>67</v>
      </c>
      <c r="F74" s="425" t="s">
        <v>240</v>
      </c>
      <c r="G74" s="425" t="s">
        <v>2590</v>
      </c>
      <c r="H74" s="425" t="s">
        <v>11</v>
      </c>
      <c r="I74" s="425" t="s">
        <v>2475</v>
      </c>
      <c r="J74" s="425" t="s">
        <v>6</v>
      </c>
      <c r="K74" s="425" t="s">
        <v>2538</v>
      </c>
      <c r="L74" s="425" t="s">
        <v>258</v>
      </c>
      <c r="M74" s="425" t="s">
        <v>99</v>
      </c>
      <c r="O74" s="425" t="s">
        <v>232</v>
      </c>
      <c r="P74" s="425" t="s">
        <v>202</v>
      </c>
      <c r="Q74" s="75"/>
      <c r="R74" s="75"/>
      <c r="S74" s="75"/>
      <c r="T74" s="75"/>
      <c r="U74" s="75"/>
      <c r="V74" s="75"/>
      <c r="W74" s="75"/>
      <c r="X74" s="75"/>
      <c r="Y74" s="75"/>
      <c r="AC74" s="425" t="s">
        <v>2</v>
      </c>
      <c r="AE74" s="668"/>
      <c r="AF74" s="668"/>
      <c r="AG74" s="668"/>
      <c r="AH74" s="668"/>
      <c r="AI74" s="668"/>
    </row>
    <row r="75" spans="4:35" s="425" customFormat="1">
      <c r="D75" s="425" t="s">
        <v>76</v>
      </c>
      <c r="E75" s="425" t="s">
        <v>67</v>
      </c>
      <c r="F75" s="425" t="s">
        <v>240</v>
      </c>
      <c r="G75" s="425" t="s">
        <v>2590</v>
      </c>
      <c r="H75" s="425" t="s">
        <v>11</v>
      </c>
      <c r="I75" s="425" t="s">
        <v>2475</v>
      </c>
      <c r="J75" s="425" t="s">
        <v>6</v>
      </c>
      <c r="K75" s="425" t="s">
        <v>2538</v>
      </c>
      <c r="L75" s="425" t="s">
        <v>258</v>
      </c>
      <c r="M75" s="425" t="s">
        <v>99</v>
      </c>
      <c r="O75" s="425" t="s">
        <v>232</v>
      </c>
      <c r="P75" s="425" t="s">
        <v>202</v>
      </c>
      <c r="Q75" s="75"/>
      <c r="R75" s="75"/>
      <c r="S75" s="75"/>
      <c r="T75" s="75"/>
      <c r="U75" s="75"/>
      <c r="V75" s="75"/>
      <c r="W75" s="75"/>
      <c r="X75" s="75"/>
      <c r="Y75" s="75"/>
      <c r="AC75" s="425" t="s">
        <v>2</v>
      </c>
      <c r="AE75" s="668"/>
      <c r="AF75" s="668"/>
      <c r="AG75" s="668"/>
      <c r="AH75" s="668"/>
      <c r="AI75" s="668"/>
    </row>
    <row r="76" spans="4:35" s="425" customFormat="1">
      <c r="D76" s="425" t="s">
        <v>76</v>
      </c>
      <c r="E76" s="425" t="s">
        <v>67</v>
      </c>
      <c r="F76" s="425" t="s">
        <v>240</v>
      </c>
      <c r="G76" s="425" t="s">
        <v>2590</v>
      </c>
      <c r="H76" s="425" t="s">
        <v>11</v>
      </c>
      <c r="I76" s="425" t="s">
        <v>2475</v>
      </c>
      <c r="J76" s="425" t="s">
        <v>6</v>
      </c>
      <c r="K76" s="425" t="s">
        <v>2538</v>
      </c>
      <c r="L76" s="425" t="s">
        <v>258</v>
      </c>
      <c r="M76" s="425" t="s">
        <v>99</v>
      </c>
      <c r="O76" s="425" t="s">
        <v>232</v>
      </c>
      <c r="P76" s="425" t="s">
        <v>202</v>
      </c>
      <c r="Q76" s="75"/>
      <c r="R76" s="75"/>
      <c r="S76" s="75"/>
      <c r="T76" s="75"/>
      <c r="U76" s="75"/>
      <c r="V76" s="75"/>
      <c r="W76" s="75"/>
      <c r="X76" s="75"/>
      <c r="Y76" s="75"/>
      <c r="AC76" s="425" t="s">
        <v>2</v>
      </c>
      <c r="AE76" s="668"/>
      <c r="AF76" s="668"/>
      <c r="AG76" s="668"/>
      <c r="AH76" s="668"/>
      <c r="AI76" s="668"/>
    </row>
    <row r="77" spans="4:35" s="425" customFormat="1">
      <c r="D77" s="425" t="s">
        <v>76</v>
      </c>
      <c r="E77" s="425" t="s">
        <v>67</v>
      </c>
      <c r="F77" s="425" t="s">
        <v>240</v>
      </c>
      <c r="G77" s="425" t="s">
        <v>2590</v>
      </c>
      <c r="H77" s="425" t="s">
        <v>11</v>
      </c>
      <c r="I77" s="425" t="s">
        <v>2475</v>
      </c>
      <c r="J77" s="425" t="s">
        <v>6</v>
      </c>
      <c r="K77" s="425" t="s">
        <v>2538</v>
      </c>
      <c r="L77" s="425" t="s">
        <v>258</v>
      </c>
      <c r="M77" s="425" t="s">
        <v>99</v>
      </c>
      <c r="O77" s="425" t="s">
        <v>232</v>
      </c>
      <c r="P77" s="425" t="s">
        <v>202</v>
      </c>
      <c r="Q77" s="75"/>
      <c r="R77" s="75"/>
      <c r="S77" s="75"/>
      <c r="T77" s="75"/>
      <c r="U77" s="75"/>
      <c r="V77" s="75"/>
      <c r="W77" s="75"/>
      <c r="X77" s="75"/>
      <c r="Y77" s="75"/>
      <c r="AC77" s="425" t="s">
        <v>2</v>
      </c>
      <c r="AE77" s="668"/>
      <c r="AF77" s="668"/>
      <c r="AG77" s="668"/>
      <c r="AH77" s="668"/>
      <c r="AI77" s="668"/>
    </row>
    <row r="78" spans="4:35" s="425" customFormat="1">
      <c r="D78" s="425" t="s">
        <v>76</v>
      </c>
      <c r="E78" s="425" t="s">
        <v>67</v>
      </c>
      <c r="F78" s="425" t="s">
        <v>240</v>
      </c>
      <c r="G78" s="425" t="s">
        <v>2590</v>
      </c>
      <c r="H78" s="425" t="s">
        <v>11</v>
      </c>
      <c r="I78" s="425" t="s">
        <v>2475</v>
      </c>
      <c r="J78" s="425" t="s">
        <v>6</v>
      </c>
      <c r="K78" s="425" t="s">
        <v>2538</v>
      </c>
      <c r="L78" s="425" t="s">
        <v>258</v>
      </c>
      <c r="M78" s="425" t="s">
        <v>99</v>
      </c>
      <c r="O78" s="425" t="s">
        <v>232</v>
      </c>
      <c r="P78" s="425" t="s">
        <v>202</v>
      </c>
      <c r="Q78" s="75"/>
      <c r="R78" s="75"/>
      <c r="S78" s="75"/>
      <c r="T78" s="75"/>
      <c r="U78" s="75"/>
      <c r="V78" s="75"/>
      <c r="W78" s="75"/>
      <c r="X78" s="75"/>
      <c r="Y78" s="75"/>
      <c r="AC78" s="425" t="s">
        <v>2</v>
      </c>
      <c r="AE78" s="668"/>
      <c r="AF78" s="668"/>
      <c r="AG78" s="668"/>
      <c r="AH78" s="668"/>
      <c r="AI78" s="668"/>
    </row>
    <row r="79" spans="4:35" s="425" customFormat="1">
      <c r="D79" s="425" t="s">
        <v>76</v>
      </c>
      <c r="E79" s="425" t="s">
        <v>67</v>
      </c>
      <c r="F79" s="425" t="s">
        <v>240</v>
      </c>
      <c r="G79" s="425" t="s">
        <v>2590</v>
      </c>
      <c r="H79" s="425" t="s">
        <v>11</v>
      </c>
      <c r="I79" s="425" t="s">
        <v>2475</v>
      </c>
      <c r="J79" s="425" t="s">
        <v>6</v>
      </c>
      <c r="K79" s="425" t="s">
        <v>2538</v>
      </c>
      <c r="L79" s="425" t="s">
        <v>258</v>
      </c>
      <c r="M79" s="425" t="s">
        <v>99</v>
      </c>
      <c r="O79" s="425" t="s">
        <v>232</v>
      </c>
      <c r="P79" s="425" t="s">
        <v>202</v>
      </c>
      <c r="Q79" s="75"/>
      <c r="R79" s="75"/>
      <c r="S79" s="75"/>
      <c r="T79" s="75"/>
      <c r="U79" s="75"/>
      <c r="V79" s="75"/>
      <c r="W79" s="75"/>
      <c r="X79" s="75"/>
      <c r="Y79" s="75"/>
      <c r="AC79" s="425" t="s">
        <v>2</v>
      </c>
      <c r="AE79" s="668"/>
      <c r="AF79" s="668"/>
      <c r="AG79" s="668"/>
      <c r="AH79" s="668"/>
      <c r="AI79" s="668"/>
    </row>
    <row r="80" spans="4:35" s="425" customFormat="1">
      <c r="D80" s="425" t="s">
        <v>76</v>
      </c>
      <c r="E80" s="425" t="s">
        <v>67</v>
      </c>
      <c r="F80" s="425" t="s">
        <v>240</v>
      </c>
      <c r="G80" s="425" t="s">
        <v>2590</v>
      </c>
      <c r="H80" s="425" t="s">
        <v>11</v>
      </c>
      <c r="I80" s="425" t="s">
        <v>2475</v>
      </c>
      <c r="J80" s="425" t="s">
        <v>6</v>
      </c>
      <c r="K80" s="425" t="s">
        <v>2538</v>
      </c>
      <c r="L80" s="425" t="s">
        <v>258</v>
      </c>
      <c r="M80" s="425" t="s">
        <v>99</v>
      </c>
      <c r="O80" s="425" t="s">
        <v>232</v>
      </c>
      <c r="P80" s="425" t="s">
        <v>202</v>
      </c>
      <c r="Q80" s="75"/>
      <c r="R80" s="75"/>
      <c r="S80" s="75"/>
      <c r="T80" s="75"/>
      <c r="U80" s="75"/>
      <c r="V80" s="75"/>
      <c r="W80" s="75"/>
      <c r="X80" s="75"/>
      <c r="Y80" s="75"/>
      <c r="AC80" s="425" t="s">
        <v>2</v>
      </c>
      <c r="AE80" s="668"/>
      <c r="AF80" s="668"/>
      <c r="AG80" s="668"/>
      <c r="AH80" s="668"/>
      <c r="AI80" s="668"/>
    </row>
    <row r="81" spans="4:35" s="425" customFormat="1">
      <c r="D81" s="425" t="s">
        <v>76</v>
      </c>
      <c r="E81" s="425" t="s">
        <v>67</v>
      </c>
      <c r="F81" s="425" t="s">
        <v>240</v>
      </c>
      <c r="G81" s="425" t="s">
        <v>2590</v>
      </c>
      <c r="H81" s="425" t="s">
        <v>11</v>
      </c>
      <c r="I81" s="425" t="s">
        <v>2475</v>
      </c>
      <c r="J81" s="425" t="s">
        <v>6</v>
      </c>
      <c r="K81" s="425" t="s">
        <v>2538</v>
      </c>
      <c r="L81" s="425" t="s">
        <v>258</v>
      </c>
      <c r="M81" s="425" t="s">
        <v>99</v>
      </c>
      <c r="O81" s="425" t="s">
        <v>232</v>
      </c>
      <c r="P81" s="425" t="s">
        <v>202</v>
      </c>
      <c r="Q81" s="75"/>
      <c r="R81" s="75"/>
      <c r="S81" s="75"/>
      <c r="T81" s="75"/>
      <c r="U81" s="75"/>
      <c r="V81" s="75"/>
      <c r="W81" s="75"/>
      <c r="X81" s="75"/>
      <c r="Y81" s="75"/>
      <c r="AC81" s="425" t="s">
        <v>2</v>
      </c>
      <c r="AE81" s="668"/>
      <c r="AF81" s="668"/>
      <c r="AG81" s="668"/>
      <c r="AH81" s="668"/>
      <c r="AI81" s="668"/>
    </row>
    <row r="82" spans="4:35" s="425" customFormat="1">
      <c r="D82" s="425" t="s">
        <v>76</v>
      </c>
      <c r="E82" s="425" t="s">
        <v>67</v>
      </c>
      <c r="F82" s="425" t="s">
        <v>240</v>
      </c>
      <c r="G82" s="425" t="s">
        <v>2590</v>
      </c>
      <c r="H82" s="425" t="s">
        <v>11</v>
      </c>
      <c r="I82" s="425" t="s">
        <v>2475</v>
      </c>
      <c r="J82" s="425" t="s">
        <v>6</v>
      </c>
      <c r="K82" s="425" t="s">
        <v>2538</v>
      </c>
      <c r="L82" s="425" t="s">
        <v>258</v>
      </c>
      <c r="M82" s="425" t="s">
        <v>99</v>
      </c>
      <c r="O82" s="425" t="s">
        <v>232</v>
      </c>
      <c r="P82" s="425" t="s">
        <v>202</v>
      </c>
      <c r="Q82" s="75"/>
      <c r="R82" s="75"/>
      <c r="S82" s="75"/>
      <c r="T82" s="75"/>
      <c r="U82" s="75"/>
      <c r="V82" s="75"/>
      <c r="W82" s="75"/>
      <c r="X82" s="75"/>
      <c r="Y82" s="75"/>
      <c r="AC82" s="425" t="s">
        <v>2</v>
      </c>
      <c r="AE82" s="668"/>
      <c r="AF82" s="668"/>
      <c r="AG82" s="668"/>
      <c r="AH82" s="668"/>
      <c r="AI82" s="668"/>
    </row>
    <row r="83" spans="4:35" s="425" customFormat="1">
      <c r="D83" s="425" t="s">
        <v>76</v>
      </c>
      <c r="E83" s="425" t="s">
        <v>67</v>
      </c>
      <c r="F83" s="425" t="s">
        <v>240</v>
      </c>
      <c r="G83" s="425" t="s">
        <v>2590</v>
      </c>
      <c r="H83" s="425" t="s">
        <v>11</v>
      </c>
      <c r="I83" s="425" t="s">
        <v>2475</v>
      </c>
      <c r="J83" s="425" t="s">
        <v>6</v>
      </c>
      <c r="K83" s="425" t="s">
        <v>2538</v>
      </c>
      <c r="L83" s="425" t="s">
        <v>258</v>
      </c>
      <c r="M83" s="425" t="s">
        <v>99</v>
      </c>
      <c r="O83" s="425" t="s">
        <v>232</v>
      </c>
      <c r="P83" s="425" t="s">
        <v>202</v>
      </c>
      <c r="Q83" s="75"/>
      <c r="R83" s="75"/>
      <c r="S83" s="75"/>
      <c r="T83" s="75"/>
      <c r="U83" s="75"/>
      <c r="V83" s="75"/>
      <c r="W83" s="75"/>
      <c r="X83" s="75"/>
      <c r="Y83" s="75"/>
      <c r="AC83" s="425" t="s">
        <v>2</v>
      </c>
      <c r="AE83" s="668"/>
      <c r="AF83" s="668"/>
      <c r="AG83" s="668"/>
      <c r="AH83" s="668"/>
      <c r="AI83" s="668"/>
    </row>
    <row r="84" spans="4:35" s="425" customFormat="1">
      <c r="D84" s="425" t="s">
        <v>76</v>
      </c>
      <c r="E84" s="425" t="s">
        <v>67</v>
      </c>
      <c r="F84" s="425" t="s">
        <v>240</v>
      </c>
      <c r="G84" s="425" t="s">
        <v>2590</v>
      </c>
      <c r="H84" s="425" t="s">
        <v>11</v>
      </c>
      <c r="I84" s="425" t="s">
        <v>2475</v>
      </c>
      <c r="J84" s="425" t="s">
        <v>6</v>
      </c>
      <c r="K84" s="425" t="s">
        <v>2538</v>
      </c>
      <c r="L84" s="425" t="s">
        <v>258</v>
      </c>
      <c r="M84" s="425" t="s">
        <v>99</v>
      </c>
      <c r="O84" s="425" t="s">
        <v>232</v>
      </c>
      <c r="P84" s="425" t="s">
        <v>202</v>
      </c>
      <c r="Q84" s="75"/>
      <c r="R84" s="75"/>
      <c r="S84" s="75"/>
      <c r="T84" s="75"/>
      <c r="U84" s="75"/>
      <c r="V84" s="75"/>
      <c r="W84" s="75"/>
      <c r="X84" s="75"/>
      <c r="Y84" s="75"/>
      <c r="AC84" s="425" t="s">
        <v>2</v>
      </c>
      <c r="AE84" s="668"/>
      <c r="AF84" s="668"/>
      <c r="AG84" s="668"/>
      <c r="AH84" s="668"/>
      <c r="AI84" s="668"/>
    </row>
    <row r="85" spans="4:35" s="425" customFormat="1">
      <c r="D85" s="425" t="s">
        <v>76</v>
      </c>
      <c r="E85" s="425" t="s">
        <v>67</v>
      </c>
      <c r="F85" s="425" t="s">
        <v>240</v>
      </c>
      <c r="G85" s="425" t="s">
        <v>2590</v>
      </c>
      <c r="H85" s="425" t="s">
        <v>11</v>
      </c>
      <c r="I85" s="425" t="s">
        <v>2475</v>
      </c>
      <c r="J85" s="425" t="s">
        <v>6</v>
      </c>
      <c r="K85" s="425" t="s">
        <v>2538</v>
      </c>
      <c r="L85" s="425" t="s">
        <v>258</v>
      </c>
      <c r="M85" s="425" t="s">
        <v>99</v>
      </c>
      <c r="O85" s="425" t="s">
        <v>232</v>
      </c>
      <c r="P85" s="425" t="s">
        <v>202</v>
      </c>
      <c r="Q85" s="75"/>
      <c r="R85" s="75"/>
      <c r="S85" s="75"/>
      <c r="T85" s="75"/>
      <c r="U85" s="75"/>
      <c r="V85" s="75"/>
      <c r="W85" s="75"/>
      <c r="X85" s="75"/>
      <c r="Y85" s="75"/>
      <c r="AC85" s="425" t="s">
        <v>2</v>
      </c>
      <c r="AE85" s="668"/>
      <c r="AF85" s="668"/>
      <c r="AG85" s="668"/>
      <c r="AH85" s="668"/>
      <c r="AI85" s="668"/>
    </row>
    <row r="86" spans="4:35" s="425" customFormat="1">
      <c r="D86" s="425" t="s">
        <v>76</v>
      </c>
      <c r="E86" s="425" t="s">
        <v>67</v>
      </c>
      <c r="F86" s="425" t="s">
        <v>240</v>
      </c>
      <c r="G86" s="425" t="s">
        <v>2590</v>
      </c>
      <c r="H86" s="425" t="s">
        <v>11</v>
      </c>
      <c r="I86" s="425" t="s">
        <v>2475</v>
      </c>
      <c r="J86" s="425" t="s">
        <v>6</v>
      </c>
      <c r="K86" s="425" t="s">
        <v>2538</v>
      </c>
      <c r="L86" s="425" t="s">
        <v>258</v>
      </c>
      <c r="M86" s="425" t="s">
        <v>99</v>
      </c>
      <c r="O86" s="425" t="s">
        <v>232</v>
      </c>
      <c r="P86" s="425" t="s">
        <v>202</v>
      </c>
      <c r="Q86" s="75"/>
      <c r="R86" s="75"/>
      <c r="S86" s="75"/>
      <c r="T86" s="75"/>
      <c r="U86" s="75"/>
      <c r="V86" s="75"/>
      <c r="W86" s="75"/>
      <c r="X86" s="75"/>
      <c r="Y86" s="75"/>
      <c r="AC86" s="425" t="s">
        <v>2</v>
      </c>
      <c r="AE86" s="668"/>
      <c r="AF86" s="668"/>
      <c r="AG86" s="668"/>
      <c r="AH86" s="668"/>
      <c r="AI86" s="668"/>
    </row>
    <row r="87" spans="4:35" s="425" customFormat="1">
      <c r="D87" s="425" t="s">
        <v>76</v>
      </c>
      <c r="E87" s="425" t="s">
        <v>67</v>
      </c>
      <c r="F87" s="425" t="s">
        <v>240</v>
      </c>
      <c r="G87" s="425" t="s">
        <v>2590</v>
      </c>
      <c r="H87" s="425" t="s">
        <v>11</v>
      </c>
      <c r="I87" s="425" t="s">
        <v>2475</v>
      </c>
      <c r="J87" s="425" t="s">
        <v>6</v>
      </c>
      <c r="K87" s="425" t="s">
        <v>2538</v>
      </c>
      <c r="L87" s="425" t="s">
        <v>258</v>
      </c>
      <c r="M87" s="425" t="s">
        <v>99</v>
      </c>
      <c r="O87" s="425" t="s">
        <v>232</v>
      </c>
      <c r="P87" s="425" t="s">
        <v>202</v>
      </c>
      <c r="Q87" s="75"/>
      <c r="R87" s="75"/>
      <c r="S87" s="75"/>
      <c r="T87" s="75"/>
      <c r="U87" s="75"/>
      <c r="V87" s="75"/>
      <c r="W87" s="75"/>
      <c r="X87" s="75"/>
      <c r="Y87" s="75"/>
      <c r="AC87" s="425" t="s">
        <v>2</v>
      </c>
      <c r="AE87" s="668"/>
      <c r="AF87" s="668"/>
      <c r="AG87" s="668"/>
      <c r="AH87" s="668"/>
      <c r="AI87" s="668"/>
    </row>
    <row r="88" spans="4:35" s="425" customFormat="1">
      <c r="D88" s="425" t="s">
        <v>76</v>
      </c>
      <c r="E88" s="425" t="s">
        <v>67</v>
      </c>
      <c r="F88" s="425" t="s">
        <v>240</v>
      </c>
      <c r="G88" s="425" t="s">
        <v>2590</v>
      </c>
      <c r="H88" s="425" t="s">
        <v>11</v>
      </c>
      <c r="I88" s="425" t="s">
        <v>2475</v>
      </c>
      <c r="J88" s="425" t="s">
        <v>6</v>
      </c>
      <c r="K88" s="425" t="s">
        <v>2538</v>
      </c>
      <c r="L88" s="425" t="s">
        <v>258</v>
      </c>
      <c r="M88" s="425" t="s">
        <v>99</v>
      </c>
      <c r="O88" s="425" t="s">
        <v>232</v>
      </c>
      <c r="P88" s="425" t="s">
        <v>202</v>
      </c>
      <c r="Q88" s="75"/>
      <c r="R88" s="75"/>
      <c r="S88" s="75"/>
      <c r="T88" s="75"/>
      <c r="U88" s="75"/>
      <c r="V88" s="75"/>
      <c r="W88" s="75"/>
      <c r="X88" s="75"/>
      <c r="Y88" s="75"/>
      <c r="AC88" s="425" t="s">
        <v>2</v>
      </c>
      <c r="AE88" s="668"/>
      <c r="AF88" s="668"/>
      <c r="AG88" s="668"/>
      <c r="AH88" s="668"/>
      <c r="AI88" s="668"/>
    </row>
    <row r="89" spans="4:35" s="425" customFormat="1">
      <c r="D89" s="425" t="s">
        <v>76</v>
      </c>
      <c r="E89" s="425" t="s">
        <v>67</v>
      </c>
      <c r="F89" s="425" t="s">
        <v>240</v>
      </c>
      <c r="G89" s="425" t="s">
        <v>2590</v>
      </c>
      <c r="H89" s="425" t="s">
        <v>11</v>
      </c>
      <c r="I89" s="425" t="s">
        <v>2475</v>
      </c>
      <c r="J89" s="425" t="s">
        <v>6</v>
      </c>
      <c r="K89" s="425" t="s">
        <v>2538</v>
      </c>
      <c r="L89" s="425" t="s">
        <v>258</v>
      </c>
      <c r="M89" s="425" t="s">
        <v>99</v>
      </c>
      <c r="O89" s="425" t="s">
        <v>232</v>
      </c>
      <c r="P89" s="425" t="s">
        <v>202</v>
      </c>
      <c r="Q89" s="75"/>
      <c r="R89" s="75"/>
      <c r="S89" s="75"/>
      <c r="T89" s="75"/>
      <c r="U89" s="75"/>
      <c r="V89" s="75"/>
      <c r="W89" s="75"/>
      <c r="X89" s="75"/>
      <c r="Y89" s="75"/>
      <c r="AC89" s="425" t="s">
        <v>2</v>
      </c>
      <c r="AE89" s="668"/>
      <c r="AF89" s="668"/>
      <c r="AG89" s="668"/>
      <c r="AH89" s="668"/>
      <c r="AI89" s="668"/>
    </row>
    <row r="90" spans="4:35" s="425" customFormat="1">
      <c r="D90" s="425" t="s">
        <v>76</v>
      </c>
      <c r="E90" s="425" t="s">
        <v>67</v>
      </c>
      <c r="F90" s="425" t="s">
        <v>240</v>
      </c>
      <c r="G90" s="425" t="s">
        <v>2590</v>
      </c>
      <c r="H90" s="425" t="s">
        <v>11</v>
      </c>
      <c r="I90" s="425" t="s">
        <v>2475</v>
      </c>
      <c r="J90" s="425" t="s">
        <v>6</v>
      </c>
      <c r="K90" s="425" t="s">
        <v>2538</v>
      </c>
      <c r="L90" s="425" t="s">
        <v>258</v>
      </c>
      <c r="M90" s="425" t="s">
        <v>99</v>
      </c>
      <c r="O90" s="425" t="s">
        <v>232</v>
      </c>
      <c r="P90" s="425" t="s">
        <v>202</v>
      </c>
      <c r="Q90" s="75"/>
      <c r="R90" s="75"/>
      <c r="S90" s="75"/>
      <c r="T90" s="75"/>
      <c r="U90" s="75"/>
      <c r="V90" s="75"/>
      <c r="W90" s="75"/>
      <c r="X90" s="75"/>
      <c r="Y90" s="75"/>
      <c r="AC90" s="425" t="s">
        <v>2</v>
      </c>
      <c r="AE90" s="668"/>
      <c r="AF90" s="668"/>
      <c r="AG90" s="668"/>
      <c r="AH90" s="668"/>
      <c r="AI90" s="668"/>
    </row>
    <row r="91" spans="4:35" s="425" customFormat="1">
      <c r="D91" s="425" t="s">
        <v>76</v>
      </c>
      <c r="E91" s="425" t="s">
        <v>67</v>
      </c>
      <c r="F91" s="425" t="s">
        <v>240</v>
      </c>
      <c r="G91" s="425" t="s">
        <v>2590</v>
      </c>
      <c r="H91" s="425" t="s">
        <v>11</v>
      </c>
      <c r="I91" s="425" t="s">
        <v>2475</v>
      </c>
      <c r="J91" s="425" t="s">
        <v>6</v>
      </c>
      <c r="K91" s="425" t="s">
        <v>2538</v>
      </c>
      <c r="L91" s="425" t="s">
        <v>258</v>
      </c>
      <c r="M91" s="425" t="s">
        <v>99</v>
      </c>
      <c r="O91" s="425" t="s">
        <v>232</v>
      </c>
      <c r="P91" s="425" t="s">
        <v>202</v>
      </c>
      <c r="Q91" s="75"/>
      <c r="R91" s="75"/>
      <c r="S91" s="75"/>
      <c r="T91" s="75"/>
      <c r="U91" s="75"/>
      <c r="V91" s="75"/>
      <c r="W91" s="75"/>
      <c r="X91" s="75"/>
      <c r="Y91" s="75"/>
      <c r="AC91" s="425" t="s">
        <v>2</v>
      </c>
      <c r="AE91" s="668"/>
      <c r="AF91" s="668"/>
      <c r="AG91" s="668"/>
      <c r="AH91" s="668"/>
      <c r="AI91" s="668"/>
    </row>
    <row r="92" spans="4:35" s="425" customFormat="1">
      <c r="D92" s="425" t="s">
        <v>76</v>
      </c>
      <c r="E92" s="425" t="s">
        <v>67</v>
      </c>
      <c r="F92" s="425" t="s">
        <v>240</v>
      </c>
      <c r="G92" s="425" t="s">
        <v>2590</v>
      </c>
      <c r="H92" s="425" t="s">
        <v>11</v>
      </c>
      <c r="I92" s="425" t="s">
        <v>2475</v>
      </c>
      <c r="J92" s="425" t="s">
        <v>6</v>
      </c>
      <c r="K92" s="425" t="s">
        <v>2538</v>
      </c>
      <c r="L92" s="425" t="s">
        <v>258</v>
      </c>
      <c r="M92" s="425" t="s">
        <v>99</v>
      </c>
      <c r="O92" s="425" t="s">
        <v>232</v>
      </c>
      <c r="P92" s="425" t="s">
        <v>202</v>
      </c>
      <c r="Q92" s="75"/>
      <c r="R92" s="75"/>
      <c r="S92" s="75"/>
      <c r="T92" s="75"/>
      <c r="U92" s="75"/>
      <c r="V92" s="75"/>
      <c r="W92" s="75"/>
      <c r="X92" s="75"/>
      <c r="Y92" s="75"/>
      <c r="AC92" s="425" t="s">
        <v>2</v>
      </c>
      <c r="AE92" s="668"/>
      <c r="AF92" s="668"/>
      <c r="AG92" s="668"/>
      <c r="AH92" s="668"/>
      <c r="AI92" s="668"/>
    </row>
    <row r="93" spans="4:35" s="425" customFormat="1">
      <c r="D93" s="425" t="s">
        <v>76</v>
      </c>
      <c r="E93" s="425" t="s">
        <v>67</v>
      </c>
      <c r="F93" s="425" t="s">
        <v>240</v>
      </c>
      <c r="G93" s="425" t="s">
        <v>2590</v>
      </c>
      <c r="H93" s="425" t="s">
        <v>11</v>
      </c>
      <c r="I93" s="425" t="s">
        <v>2475</v>
      </c>
      <c r="J93" s="425" t="s">
        <v>6</v>
      </c>
      <c r="K93" s="425" t="s">
        <v>2538</v>
      </c>
      <c r="L93" s="425" t="s">
        <v>258</v>
      </c>
      <c r="M93" s="425" t="s">
        <v>99</v>
      </c>
      <c r="O93" s="425" t="s">
        <v>232</v>
      </c>
      <c r="P93" s="425" t="s">
        <v>202</v>
      </c>
      <c r="Q93" s="75"/>
      <c r="R93" s="75"/>
      <c r="S93" s="75"/>
      <c r="T93" s="75"/>
      <c r="U93" s="75"/>
      <c r="V93" s="75"/>
      <c r="W93" s="75"/>
      <c r="X93" s="75"/>
      <c r="Y93" s="75"/>
      <c r="AC93" s="425" t="s">
        <v>2</v>
      </c>
      <c r="AE93" s="668"/>
      <c r="AF93" s="668"/>
      <c r="AG93" s="668"/>
      <c r="AH93" s="668"/>
      <c r="AI93" s="668"/>
    </row>
    <row r="94" spans="4:35" s="425" customFormat="1">
      <c r="D94" s="425" t="s">
        <v>76</v>
      </c>
      <c r="E94" s="425" t="s">
        <v>67</v>
      </c>
      <c r="F94" s="425" t="s">
        <v>240</v>
      </c>
      <c r="G94" s="425" t="s">
        <v>2590</v>
      </c>
      <c r="H94" s="425" t="s">
        <v>11</v>
      </c>
      <c r="I94" s="425" t="s">
        <v>2475</v>
      </c>
      <c r="J94" s="425" t="s">
        <v>6</v>
      </c>
      <c r="K94" s="425" t="s">
        <v>2538</v>
      </c>
      <c r="L94" s="425" t="s">
        <v>258</v>
      </c>
      <c r="M94" s="425" t="s">
        <v>99</v>
      </c>
      <c r="O94" s="425" t="s">
        <v>232</v>
      </c>
      <c r="P94" s="425" t="s">
        <v>202</v>
      </c>
      <c r="Q94" s="75"/>
      <c r="R94" s="75"/>
      <c r="S94" s="75"/>
      <c r="T94" s="75"/>
      <c r="U94" s="75"/>
      <c r="V94" s="75"/>
      <c r="W94" s="75"/>
      <c r="X94" s="75"/>
      <c r="Y94" s="75"/>
      <c r="AC94" s="425" t="s">
        <v>2</v>
      </c>
      <c r="AE94" s="668"/>
      <c r="AF94" s="668"/>
      <c r="AG94" s="668"/>
      <c r="AH94" s="668"/>
      <c r="AI94" s="668"/>
    </row>
    <row r="95" spans="4:35" s="425" customFormat="1">
      <c r="D95" s="425" t="s">
        <v>76</v>
      </c>
      <c r="E95" s="425" t="s">
        <v>67</v>
      </c>
      <c r="F95" s="425" t="s">
        <v>240</v>
      </c>
      <c r="G95" s="425" t="s">
        <v>2590</v>
      </c>
      <c r="H95" s="425" t="s">
        <v>11</v>
      </c>
      <c r="I95" s="425" t="s">
        <v>2475</v>
      </c>
      <c r="J95" s="425" t="s">
        <v>6</v>
      </c>
      <c r="K95" s="425" t="s">
        <v>2538</v>
      </c>
      <c r="L95" s="425" t="s">
        <v>258</v>
      </c>
      <c r="M95" s="425" t="s">
        <v>99</v>
      </c>
      <c r="O95" s="425" t="s">
        <v>232</v>
      </c>
      <c r="P95" s="425" t="s">
        <v>202</v>
      </c>
      <c r="Q95" s="75"/>
      <c r="R95" s="75"/>
      <c r="S95" s="75"/>
      <c r="T95" s="75"/>
      <c r="U95" s="75"/>
      <c r="V95" s="75"/>
      <c r="W95" s="75"/>
      <c r="X95" s="75"/>
      <c r="Y95" s="75"/>
      <c r="AC95" s="425" t="s">
        <v>2</v>
      </c>
      <c r="AE95" s="668"/>
      <c r="AF95" s="668"/>
      <c r="AG95" s="668"/>
      <c r="AH95" s="668"/>
      <c r="AI95" s="668"/>
    </row>
    <row r="96" spans="4:35" s="425" customFormat="1">
      <c r="D96" s="425" t="s">
        <v>76</v>
      </c>
      <c r="E96" s="425" t="s">
        <v>67</v>
      </c>
      <c r="F96" s="425" t="s">
        <v>240</v>
      </c>
      <c r="G96" s="425" t="s">
        <v>2590</v>
      </c>
      <c r="H96" s="425" t="s">
        <v>11</v>
      </c>
      <c r="I96" s="425" t="s">
        <v>2475</v>
      </c>
      <c r="J96" s="425" t="s">
        <v>6</v>
      </c>
      <c r="K96" s="425" t="s">
        <v>2538</v>
      </c>
      <c r="L96" s="425" t="s">
        <v>258</v>
      </c>
      <c r="M96" s="425" t="s">
        <v>99</v>
      </c>
      <c r="O96" s="425" t="s">
        <v>232</v>
      </c>
      <c r="P96" s="425" t="s">
        <v>202</v>
      </c>
      <c r="Q96" s="75"/>
      <c r="R96" s="75"/>
      <c r="S96" s="75"/>
      <c r="T96" s="75"/>
      <c r="U96" s="75"/>
      <c r="V96" s="75"/>
      <c r="W96" s="75"/>
      <c r="X96" s="75"/>
      <c r="Y96" s="75"/>
      <c r="AC96" s="425" t="s">
        <v>2</v>
      </c>
      <c r="AE96" s="668"/>
      <c r="AF96" s="668"/>
      <c r="AG96" s="668"/>
      <c r="AH96" s="668"/>
      <c r="AI96" s="668"/>
    </row>
    <row r="97" spans="1:35" s="425" customFormat="1">
      <c r="D97" s="425" t="s">
        <v>76</v>
      </c>
      <c r="E97" s="425" t="s">
        <v>67</v>
      </c>
      <c r="F97" s="425" t="s">
        <v>240</v>
      </c>
      <c r="G97" s="425" t="s">
        <v>2590</v>
      </c>
      <c r="H97" s="425" t="s">
        <v>11</v>
      </c>
      <c r="I97" s="425" t="s">
        <v>2475</v>
      </c>
      <c r="J97" s="425" t="s">
        <v>6</v>
      </c>
      <c r="K97" s="425" t="s">
        <v>2538</v>
      </c>
      <c r="L97" s="425" t="s">
        <v>258</v>
      </c>
      <c r="M97" s="425" t="s">
        <v>99</v>
      </c>
      <c r="O97" s="425" t="s">
        <v>232</v>
      </c>
      <c r="P97" s="425" t="s">
        <v>202</v>
      </c>
      <c r="Q97" s="75"/>
      <c r="R97" s="75"/>
      <c r="S97" s="75"/>
      <c r="T97" s="75"/>
      <c r="U97" s="75"/>
      <c r="V97" s="75"/>
      <c r="W97" s="75"/>
      <c r="X97" s="75"/>
      <c r="Y97" s="75"/>
      <c r="AC97" s="425" t="s">
        <v>2</v>
      </c>
      <c r="AE97" s="668"/>
      <c r="AF97" s="668"/>
      <c r="AG97" s="668"/>
      <c r="AH97" s="668"/>
      <c r="AI97" s="668"/>
    </row>
    <row r="98" spans="1:35" s="425" customFormat="1">
      <c r="D98" s="425" t="s">
        <v>76</v>
      </c>
      <c r="E98" s="425" t="s">
        <v>67</v>
      </c>
      <c r="F98" s="425" t="s">
        <v>240</v>
      </c>
      <c r="G98" s="425" t="s">
        <v>2590</v>
      </c>
      <c r="H98" s="425" t="s">
        <v>11</v>
      </c>
      <c r="I98" s="425" t="s">
        <v>2475</v>
      </c>
      <c r="J98" s="425" t="s">
        <v>6</v>
      </c>
      <c r="K98" s="425" t="s">
        <v>2538</v>
      </c>
      <c r="L98" s="425" t="s">
        <v>258</v>
      </c>
      <c r="M98" s="425" t="s">
        <v>99</v>
      </c>
      <c r="O98" s="425" t="s">
        <v>232</v>
      </c>
      <c r="P98" s="425" t="s">
        <v>202</v>
      </c>
      <c r="Q98" s="75"/>
      <c r="R98" s="75"/>
      <c r="S98" s="75"/>
      <c r="T98" s="75"/>
      <c r="U98" s="75"/>
      <c r="V98" s="75"/>
      <c r="W98" s="75"/>
      <c r="X98" s="75"/>
      <c r="Y98" s="75"/>
      <c r="AC98" s="425" t="s">
        <v>2</v>
      </c>
      <c r="AE98" s="668"/>
      <c r="AF98" s="668"/>
      <c r="AG98" s="668"/>
      <c r="AH98" s="668"/>
      <c r="AI98" s="668"/>
    </row>
    <row r="99" spans="1:35" s="425" customFormat="1">
      <c r="D99" s="425" t="s">
        <v>76</v>
      </c>
      <c r="E99" s="425" t="s">
        <v>67</v>
      </c>
      <c r="F99" s="425" t="s">
        <v>240</v>
      </c>
      <c r="G99" s="425" t="s">
        <v>2590</v>
      </c>
      <c r="H99" s="425" t="s">
        <v>11</v>
      </c>
      <c r="I99" s="425" t="s">
        <v>2475</v>
      </c>
      <c r="J99" s="425" t="s">
        <v>6</v>
      </c>
      <c r="K99" s="425" t="s">
        <v>2538</v>
      </c>
      <c r="L99" s="425" t="s">
        <v>258</v>
      </c>
      <c r="M99" s="425" t="s">
        <v>99</v>
      </c>
      <c r="O99" s="425" t="s">
        <v>232</v>
      </c>
      <c r="P99" s="425" t="s">
        <v>202</v>
      </c>
      <c r="Q99" s="75"/>
      <c r="R99" s="75"/>
      <c r="S99" s="75"/>
      <c r="T99" s="75"/>
      <c r="U99" s="75"/>
      <c r="V99" s="75"/>
      <c r="W99" s="75"/>
      <c r="X99" s="75"/>
      <c r="Y99" s="75"/>
      <c r="AC99" s="425" t="s">
        <v>2</v>
      </c>
      <c r="AE99" s="668"/>
      <c r="AF99" s="668"/>
      <c r="AG99" s="668"/>
      <c r="AH99" s="668"/>
      <c r="AI99" s="668"/>
    </row>
    <row r="100" spans="1:35">
      <c r="D100" t="s">
        <v>76</v>
      </c>
      <c r="E100" t="s">
        <v>67</v>
      </c>
      <c r="F100" s="425" t="s">
        <v>240</v>
      </c>
      <c r="G100" s="425" t="s">
        <v>2590</v>
      </c>
      <c r="H100" s="425" t="s">
        <v>11</v>
      </c>
      <c r="I100" s="425" t="s">
        <v>2475</v>
      </c>
      <c r="J100" t="s">
        <v>6</v>
      </c>
      <c r="K100" s="425" t="s">
        <v>2538</v>
      </c>
      <c r="L100" s="425" t="s">
        <v>258</v>
      </c>
      <c r="M100" s="425" t="s">
        <v>99</v>
      </c>
      <c r="O100" t="s">
        <v>232</v>
      </c>
      <c r="P100" s="425" t="s">
        <v>202</v>
      </c>
      <c r="Q100" s="75"/>
      <c r="R100" s="75"/>
      <c r="S100" s="75"/>
      <c r="T100" s="75"/>
      <c r="U100" s="75"/>
      <c r="V100" s="75"/>
      <c r="W100" s="75"/>
      <c r="X100" s="75"/>
      <c r="Y100" s="75"/>
      <c r="AC100" t="s">
        <v>2</v>
      </c>
      <c r="AE100" s="668"/>
      <c r="AF100" s="668"/>
      <c r="AG100" s="668"/>
      <c r="AH100" s="668"/>
      <c r="AI100" s="668"/>
    </row>
    <row r="101" spans="1:35">
      <c r="D101" t="s">
        <v>76</v>
      </c>
      <c r="E101" t="s">
        <v>67</v>
      </c>
      <c r="F101" s="425" t="s">
        <v>240</v>
      </c>
      <c r="G101" s="425" t="s">
        <v>2590</v>
      </c>
      <c r="H101" s="425" t="s">
        <v>11</v>
      </c>
      <c r="I101" s="425" t="s">
        <v>2475</v>
      </c>
      <c r="J101" t="s">
        <v>6</v>
      </c>
      <c r="K101" s="425" t="s">
        <v>2538</v>
      </c>
      <c r="L101" s="425" t="s">
        <v>258</v>
      </c>
      <c r="M101" s="425" t="s">
        <v>99</v>
      </c>
      <c r="O101" t="s">
        <v>232</v>
      </c>
      <c r="P101" s="425" t="s">
        <v>202</v>
      </c>
      <c r="Q101" s="75"/>
      <c r="R101" s="75"/>
      <c r="S101" s="75"/>
      <c r="T101" s="75"/>
      <c r="U101" s="75"/>
      <c r="V101" s="75"/>
      <c r="W101" s="75"/>
      <c r="X101" s="75"/>
      <c r="Y101" s="75"/>
      <c r="AC101" t="s">
        <v>2</v>
      </c>
      <c r="AE101" s="668"/>
      <c r="AF101" s="668"/>
      <c r="AG101" s="668"/>
      <c r="AH101" s="668"/>
      <c r="AI101" s="668"/>
    </row>
    <row r="102" spans="1:35">
      <c r="D102" t="s">
        <v>76</v>
      </c>
      <c r="E102" t="s">
        <v>67</v>
      </c>
      <c r="F102" s="425" t="s">
        <v>240</v>
      </c>
      <c r="G102" s="425" t="s">
        <v>2590</v>
      </c>
      <c r="H102" s="425" t="s">
        <v>11</v>
      </c>
      <c r="I102" s="425" t="s">
        <v>2475</v>
      </c>
      <c r="J102" t="s">
        <v>6</v>
      </c>
      <c r="K102" s="425" t="s">
        <v>2538</v>
      </c>
      <c r="L102" s="425" t="s">
        <v>258</v>
      </c>
      <c r="M102" s="425" t="s">
        <v>99</v>
      </c>
      <c r="O102" t="s">
        <v>232</v>
      </c>
      <c r="P102" s="425" t="s">
        <v>202</v>
      </c>
      <c r="Q102" s="75"/>
      <c r="R102" s="75"/>
      <c r="S102" s="75"/>
      <c r="T102" s="75"/>
      <c r="U102" s="75"/>
      <c r="V102" s="75"/>
      <c r="W102" s="75"/>
      <c r="X102" s="75"/>
      <c r="Y102" s="75"/>
      <c r="AC102" t="s">
        <v>2</v>
      </c>
      <c r="AE102" s="668"/>
      <c r="AF102" s="668"/>
      <c r="AG102" s="668"/>
      <c r="AH102" s="668"/>
      <c r="AI102" s="668"/>
    </row>
    <row r="103" spans="1:35">
      <c r="D103" t="s">
        <v>76</v>
      </c>
      <c r="E103" t="s">
        <v>67</v>
      </c>
      <c r="F103" s="425" t="s">
        <v>240</v>
      </c>
      <c r="G103" s="425" t="s">
        <v>2590</v>
      </c>
      <c r="H103" s="425" t="s">
        <v>11</v>
      </c>
      <c r="I103" s="425" t="s">
        <v>2475</v>
      </c>
      <c r="J103" t="s">
        <v>6</v>
      </c>
      <c r="K103" s="425" t="s">
        <v>2538</v>
      </c>
      <c r="L103" s="425" t="s">
        <v>258</v>
      </c>
      <c r="M103" s="425" t="s">
        <v>99</v>
      </c>
      <c r="O103" t="s">
        <v>232</v>
      </c>
      <c r="P103" s="425" t="s">
        <v>202</v>
      </c>
      <c r="Q103" s="75"/>
      <c r="R103" s="75"/>
      <c r="S103" s="75"/>
      <c r="T103" s="75"/>
      <c r="U103" s="75"/>
      <c r="V103" s="75"/>
      <c r="W103" s="75"/>
      <c r="X103" s="75"/>
      <c r="Y103" s="75"/>
      <c r="AC103" t="s">
        <v>2</v>
      </c>
      <c r="AE103" s="668"/>
      <c r="AF103" s="668"/>
      <c r="AG103" s="668"/>
      <c r="AH103" s="668"/>
      <c r="AI103" s="668"/>
    </row>
    <row r="104" spans="1:35">
      <c r="D104" t="s">
        <v>76</v>
      </c>
      <c r="E104" t="s">
        <v>67</v>
      </c>
      <c r="F104" s="425" t="s">
        <v>240</v>
      </c>
      <c r="G104" s="425" t="s">
        <v>2590</v>
      </c>
      <c r="H104" s="425" t="s">
        <v>11</v>
      </c>
      <c r="I104" s="425" t="s">
        <v>2475</v>
      </c>
      <c r="J104" t="s">
        <v>6</v>
      </c>
      <c r="K104" s="425" t="s">
        <v>2538</v>
      </c>
      <c r="L104" s="425" t="s">
        <v>258</v>
      </c>
      <c r="M104" s="425" t="s">
        <v>99</v>
      </c>
      <c r="O104" t="s">
        <v>232</v>
      </c>
      <c r="P104" s="425" t="s">
        <v>202</v>
      </c>
      <c r="Q104" s="75"/>
      <c r="R104" s="75"/>
      <c r="S104" s="75"/>
      <c r="T104" s="75"/>
      <c r="U104" s="75"/>
      <c r="V104" s="75"/>
      <c r="W104" s="75"/>
      <c r="X104" s="75"/>
      <c r="Y104" s="75"/>
      <c r="AC104" t="s">
        <v>2</v>
      </c>
      <c r="AE104" s="668"/>
      <c r="AF104" s="668"/>
      <c r="AG104" s="668"/>
      <c r="AH104" s="668"/>
      <c r="AI104" s="668"/>
    </row>
    <row r="105" spans="1:35">
      <c r="D105" t="s">
        <v>76</v>
      </c>
      <c r="E105" t="s">
        <v>67</v>
      </c>
      <c r="F105" s="425" t="s">
        <v>240</v>
      </c>
      <c r="G105" s="425" t="s">
        <v>2590</v>
      </c>
      <c r="H105" s="425" t="s">
        <v>11</v>
      </c>
      <c r="I105" s="425" t="s">
        <v>2475</v>
      </c>
      <c r="J105" t="s">
        <v>6</v>
      </c>
      <c r="K105" s="425" t="s">
        <v>2538</v>
      </c>
      <c r="L105" s="425" t="s">
        <v>258</v>
      </c>
      <c r="M105" s="425" t="s">
        <v>99</v>
      </c>
      <c r="O105" t="s">
        <v>232</v>
      </c>
      <c r="P105" s="425" t="s">
        <v>202</v>
      </c>
      <c r="Q105" s="75"/>
      <c r="R105" s="75"/>
      <c r="S105" s="75"/>
      <c r="T105" s="75"/>
      <c r="U105" s="75"/>
      <c r="V105" s="75"/>
      <c r="W105" s="75"/>
      <c r="X105" s="75"/>
      <c r="Y105" s="75"/>
      <c r="AC105" t="s">
        <v>2</v>
      </c>
      <c r="AE105" s="668"/>
      <c r="AF105" s="668"/>
      <c r="AG105" s="668"/>
      <c r="AH105" s="668"/>
      <c r="AI105" s="668"/>
    </row>
    <row r="106" spans="1:35">
      <c r="D106" t="s">
        <v>76</v>
      </c>
      <c r="E106" t="s">
        <v>67</v>
      </c>
      <c r="F106" s="425" t="s">
        <v>240</v>
      </c>
      <c r="G106" s="425" t="s">
        <v>2590</v>
      </c>
      <c r="H106" s="425" t="s">
        <v>11</v>
      </c>
      <c r="I106" s="425" t="s">
        <v>2475</v>
      </c>
      <c r="J106" t="s">
        <v>6</v>
      </c>
      <c r="K106" s="425" t="s">
        <v>2538</v>
      </c>
      <c r="L106" s="425" t="s">
        <v>258</v>
      </c>
      <c r="M106" s="425" t="s">
        <v>99</v>
      </c>
      <c r="O106" t="s">
        <v>232</v>
      </c>
      <c r="P106" s="425" t="s">
        <v>202</v>
      </c>
      <c r="Q106" s="75"/>
      <c r="R106" s="75"/>
      <c r="S106" s="75"/>
      <c r="T106" s="75"/>
      <c r="U106" s="75"/>
      <c r="V106" s="75"/>
      <c r="W106" s="75"/>
      <c r="X106" s="75"/>
      <c r="Y106" s="75"/>
      <c r="AC106" t="s">
        <v>2</v>
      </c>
      <c r="AE106" s="668"/>
      <c r="AF106" s="668"/>
      <c r="AG106" s="668"/>
      <c r="AH106" s="668"/>
      <c r="AI106" s="668"/>
    </row>
    <row r="107" spans="1:35">
      <c r="D107" t="s">
        <v>76</v>
      </c>
      <c r="E107" t="s">
        <v>67</v>
      </c>
      <c r="F107" s="425" t="s">
        <v>240</v>
      </c>
      <c r="G107" s="425" t="s">
        <v>2590</v>
      </c>
      <c r="H107" s="425" t="s">
        <v>11</v>
      </c>
      <c r="I107" s="425" t="s">
        <v>2475</v>
      </c>
      <c r="J107" t="s">
        <v>6</v>
      </c>
      <c r="K107" s="425" t="s">
        <v>2538</v>
      </c>
      <c r="L107" s="425" t="s">
        <v>258</v>
      </c>
      <c r="M107" s="425" t="s">
        <v>99</v>
      </c>
      <c r="O107" t="s">
        <v>232</v>
      </c>
      <c r="P107" s="425" t="s">
        <v>202</v>
      </c>
      <c r="Q107" s="75"/>
      <c r="R107" s="75"/>
      <c r="S107" s="75"/>
      <c r="T107" s="75"/>
      <c r="U107" s="75"/>
      <c r="V107" s="75"/>
      <c r="W107" s="75"/>
      <c r="X107" s="75"/>
      <c r="Y107" s="75"/>
      <c r="Z107" s="425"/>
      <c r="AA107" s="425"/>
      <c r="AB107" s="425"/>
      <c r="AC107" s="425" t="s">
        <v>2</v>
      </c>
      <c r="AE107" s="668"/>
      <c r="AF107" s="668"/>
      <c r="AG107" s="668"/>
      <c r="AH107" s="668"/>
      <c r="AI107" s="668"/>
    </row>
    <row r="108" spans="1:35">
      <c r="D108" t="s">
        <v>76</v>
      </c>
      <c r="E108" t="s">
        <v>67</v>
      </c>
      <c r="F108" s="425" t="s">
        <v>240</v>
      </c>
      <c r="G108" s="425" t="s">
        <v>2590</v>
      </c>
      <c r="H108" s="425" t="s">
        <v>11</v>
      </c>
      <c r="I108" s="425" t="s">
        <v>2475</v>
      </c>
      <c r="J108" t="s">
        <v>6</v>
      </c>
      <c r="K108" s="425" t="s">
        <v>2538</v>
      </c>
      <c r="L108" s="425" t="s">
        <v>258</v>
      </c>
      <c r="M108" s="425" t="s">
        <v>99</v>
      </c>
      <c r="O108" t="s">
        <v>232</v>
      </c>
      <c r="P108" s="425" t="s">
        <v>202</v>
      </c>
      <c r="Q108" s="75"/>
      <c r="R108" s="75"/>
      <c r="S108" s="75"/>
      <c r="T108" s="75"/>
      <c r="U108" s="75"/>
      <c r="V108" s="75"/>
      <c r="W108" s="75"/>
      <c r="X108" s="75"/>
      <c r="Y108" s="75"/>
      <c r="Z108" s="425"/>
      <c r="AA108" s="425"/>
      <c r="AB108" s="425"/>
      <c r="AC108" s="425" t="s">
        <v>2</v>
      </c>
      <c r="AE108" s="668"/>
      <c r="AF108" s="668"/>
      <c r="AG108" s="668"/>
      <c r="AH108" s="668"/>
      <c r="AI108" s="668"/>
    </row>
    <row r="109" spans="1:35" s="65" customFormat="1">
      <c r="D109" t="s">
        <v>76</v>
      </c>
      <c r="E109" t="s">
        <v>67</v>
      </c>
      <c r="F109" s="425" t="s">
        <v>240</v>
      </c>
      <c r="G109" s="425" t="s">
        <v>2590</v>
      </c>
      <c r="H109" s="425" t="s">
        <v>11</v>
      </c>
      <c r="I109" s="425" t="s">
        <v>2475</v>
      </c>
      <c r="J109" t="s">
        <v>6</v>
      </c>
      <c r="K109" s="425" t="s">
        <v>2538</v>
      </c>
      <c r="L109" s="425" t="s">
        <v>258</v>
      </c>
      <c r="M109" s="425" t="s">
        <v>99</v>
      </c>
      <c r="N109"/>
      <c r="O109" t="s">
        <v>232</v>
      </c>
      <c r="P109" s="425" t="s">
        <v>202</v>
      </c>
      <c r="Q109" s="75"/>
      <c r="R109" s="75"/>
      <c r="S109" s="75"/>
      <c r="T109" s="75"/>
      <c r="U109" s="75"/>
      <c r="V109" s="75"/>
      <c r="W109" s="75"/>
      <c r="X109" s="75"/>
      <c r="Y109" s="75"/>
      <c r="Z109" s="425"/>
      <c r="AA109" s="425"/>
      <c r="AB109" s="425"/>
      <c r="AC109" s="425" t="s">
        <v>2</v>
      </c>
      <c r="AE109" s="668"/>
      <c r="AF109" s="668"/>
      <c r="AG109" s="668"/>
      <c r="AH109" s="668"/>
      <c r="AI109" s="668"/>
    </row>
    <row r="111" spans="1:35" s="68" customFormat="1" ht="18">
      <c r="A11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F26D5606-277F-4197-B9E3-50BFC85B068F}">
            <xm:f>'1.5 Universal Data'!$C$8&lt;$AE$7</xm:f>
            <x14:dxf>
              <fill>
                <patternFill patternType="lightUp">
                  <bgColor theme="0"/>
                </patternFill>
              </fill>
            </x14:dxf>
          </x14:cfRule>
          <xm:sqref>AE13:AE109</xm:sqref>
        </x14:conditionalFormatting>
        <x14:conditionalFormatting xmlns:xm="http://schemas.microsoft.com/office/excel/2006/main">
          <x14:cfRule type="expression" priority="4" id="{C3151CD7-63CD-4134-A74B-2F36EB54BB2C}">
            <xm:f>'1.5 Universal Data'!$C$8&lt;$AF$7</xm:f>
            <x14:dxf>
              <fill>
                <patternFill patternType="lightUp">
                  <bgColor theme="0"/>
                </patternFill>
              </fill>
            </x14:dxf>
          </x14:cfRule>
          <xm:sqref>AF13:AF109</xm:sqref>
        </x14:conditionalFormatting>
        <x14:conditionalFormatting xmlns:xm="http://schemas.microsoft.com/office/excel/2006/main">
          <x14:cfRule type="expression" priority="3"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2" id="{F60E5E22-C628-46F6-BEF7-973FCA57F43D}">
            <xm:f>'1.5 Universal Data'!$C$8&lt;$AH$7</xm:f>
            <x14:dxf>
              <fill>
                <patternFill patternType="lightUp">
                  <bgColor theme="0"/>
                </patternFill>
              </fill>
            </x14:dxf>
          </x14:cfRule>
          <xm:sqref>AH13:AH109</xm:sqref>
        </x14:conditionalFormatting>
        <x14:conditionalFormatting xmlns:xm="http://schemas.microsoft.com/office/excel/2006/main">
          <x14:cfRule type="expression" priority="1" id="{1E3B11A5-E232-47C2-85A8-DE56DC90E764}">
            <xm:f>'1.5 Universal Data'!$C$8&lt;$AI$7</xm:f>
            <x14:dxf>
              <fill>
                <patternFill patternType="lightUp">
                  <bgColor theme="0"/>
                </patternFill>
              </fill>
            </x14:dxf>
          </x14:cfRule>
          <xm:sqref>AI13:AI109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8"/>
  <sheetViews>
    <sheetView zoomScale="80" zoomScaleNormal="80" workbookViewId="0">
      <pane ySplit="8" topLeftCell="A9" activePane="bottomLeft" state="frozen"/>
      <selection activeCell="J37" sqref="J37"/>
      <selection pane="bottomLeft"/>
    </sheetView>
  </sheetViews>
  <sheetFormatPr defaultRowHeight="14.4"/>
  <cols>
    <col min="1" max="3" width="1.77734375" customWidth="1"/>
    <col min="4" max="4" width="4.77734375" customWidth="1"/>
    <col min="5" max="5" width="5" bestFit="1" customWidth="1"/>
    <col min="6" max="6" width="12.77734375" style="425" bestFit="1" customWidth="1"/>
    <col min="7" max="7" width="5.44140625" style="425" bestFit="1" customWidth="1"/>
    <col min="8" max="8" width="11.21875" style="425" bestFit="1" customWidth="1"/>
    <col min="9" max="9" width="14.77734375" bestFit="1" customWidth="1"/>
    <col min="10" max="10" width="10" bestFit="1" customWidth="1"/>
    <col min="11" max="13" width="11.44140625" bestFit="1" customWidth="1"/>
    <col min="14" max="14" width="24.44140625" bestFit="1" customWidth="1"/>
    <col min="15" max="15" width="16" bestFit="1" customWidth="1"/>
    <col min="16" max="16" width="7.21875" bestFit="1" customWidth="1"/>
    <col min="17" max="17" width="30.21875" style="1284" bestFit="1" customWidth="1"/>
    <col min="18" max="18" width="20.77734375" customWidth="1"/>
    <col min="19" max="19" width="13" bestFit="1" customWidth="1"/>
    <col min="20" max="20" width="11.44140625" bestFit="1" customWidth="1"/>
    <col min="21" max="21" width="18.21875" bestFit="1" customWidth="1"/>
    <col min="22" max="28" width="1.77734375" hidden="1" customWidth="1"/>
    <col min="29" max="29" width="5.77734375" bestFit="1" customWidth="1"/>
    <col min="30" max="30" width="9.77734375" style="425" customWidth="1"/>
    <col min="31" max="36" width="9.77734375" customWidth="1"/>
  </cols>
  <sheetData>
    <row r="1" spans="1:35" s="68" customFormat="1" ht="23.4">
      <c r="A1" s="83" t="str">
        <f>'1.1 Cover'!A1</f>
        <v>Regulatory Reporting Pack</v>
      </c>
      <c r="Q1" s="1283"/>
    </row>
    <row r="2" spans="1:35" s="68" customFormat="1" ht="23.4">
      <c r="A2" s="83" t="str">
        <f>'1.1 Cover'!A2</f>
        <v>Price base - 2018/19</v>
      </c>
      <c r="Q2" s="1283"/>
    </row>
    <row r="3" spans="1:35" s="68" customFormat="1" ht="23.4">
      <c r="A3" s="83" t="str">
        <f>'1.1 Cover'!A3</f>
        <v>Regulatory Year: April 2021 - March 2022</v>
      </c>
      <c r="Q3" s="1283"/>
    </row>
    <row r="4" spans="1:35" s="68" customFormat="1" ht="23.4">
      <c r="A4" s="83" t="s">
        <v>1012</v>
      </c>
      <c r="Q4" s="1283"/>
    </row>
    <row r="5" spans="1:35">
      <c r="Q5" s="119"/>
    </row>
    <row r="6" spans="1:35">
      <c r="Q6" s="119"/>
      <c r="AE6" s="1557" t="s">
        <v>107</v>
      </c>
      <c r="AF6" s="1558"/>
      <c r="AG6" s="1558"/>
      <c r="AH6" s="1558"/>
      <c r="AI6" s="1559"/>
    </row>
    <row r="7" spans="1:35" s="65" customFormat="1">
      <c r="D7" s="81" t="s">
        <v>106</v>
      </c>
      <c r="E7" s="81" t="s">
        <v>67</v>
      </c>
      <c r="F7" s="81" t="s">
        <v>2507</v>
      </c>
      <c r="G7" s="81" t="s">
        <v>1237</v>
      </c>
      <c r="H7" s="81" t="s">
        <v>2508</v>
      </c>
      <c r="I7" s="81" t="s">
        <v>105</v>
      </c>
      <c r="J7" s="81" t="s">
        <v>104</v>
      </c>
      <c r="K7" s="81" t="s">
        <v>103</v>
      </c>
      <c r="L7" s="81" t="s">
        <v>102</v>
      </c>
      <c r="M7" s="81" t="s">
        <v>101</v>
      </c>
      <c r="N7" s="81" t="s">
        <v>100</v>
      </c>
      <c r="O7" s="81" t="s">
        <v>99</v>
      </c>
      <c r="P7" s="81" t="s">
        <v>98</v>
      </c>
      <c r="Q7" s="120" t="s">
        <v>97</v>
      </c>
      <c r="R7" s="81" t="s">
        <v>70</v>
      </c>
      <c r="S7" s="81" t="s">
        <v>144</v>
      </c>
      <c r="T7" s="81" t="s">
        <v>145</v>
      </c>
      <c r="U7" s="81" t="s">
        <v>2989</v>
      </c>
      <c r="V7" s="81"/>
      <c r="W7" s="81"/>
      <c r="X7" s="81"/>
      <c r="Y7" s="81"/>
      <c r="Z7" s="81"/>
      <c r="AA7" s="81"/>
      <c r="AB7" s="81"/>
      <c r="AC7" s="81" t="s">
        <v>4</v>
      </c>
      <c r="AE7" s="84">
        <v>2022</v>
      </c>
      <c r="AF7" s="85">
        <v>2023</v>
      </c>
      <c r="AG7" s="85">
        <v>2024</v>
      </c>
      <c r="AH7" s="85">
        <v>2025</v>
      </c>
      <c r="AI7" s="86">
        <v>2026</v>
      </c>
    </row>
    <row r="8" spans="1:35">
      <c r="Q8" s="119"/>
      <c r="S8" s="65"/>
      <c r="T8" s="65"/>
      <c r="U8" s="65"/>
      <c r="V8" s="65"/>
      <c r="W8" s="65"/>
    </row>
    <row r="9" spans="1:35" s="1" customFormat="1" ht="17.399999999999999">
      <c r="B9" s="2" t="s">
        <v>1013</v>
      </c>
      <c r="Q9" s="121"/>
      <c r="S9" s="1370"/>
      <c r="T9" s="1370"/>
    </row>
    <row r="10" spans="1:35">
      <c r="Q10" s="119"/>
      <c r="S10" s="888"/>
      <c r="T10" s="888"/>
    </row>
    <row r="11" spans="1:35" s="1" customFormat="1" ht="13.8">
      <c r="A11" s="64"/>
      <c r="B11" s="72" t="s">
        <v>240</v>
      </c>
      <c r="Q11" s="121"/>
      <c r="S11" s="1370"/>
      <c r="T11" s="1370"/>
    </row>
    <row r="12" spans="1:35">
      <c r="Q12" s="119"/>
      <c r="S12" s="888"/>
      <c r="T12" s="888"/>
    </row>
    <row r="13" spans="1:35">
      <c r="D13" t="s">
        <v>76</v>
      </c>
      <c r="E13" t="s">
        <v>67</v>
      </c>
      <c r="F13" s="425" t="s">
        <v>240</v>
      </c>
      <c r="G13" s="425" t="s">
        <v>2590</v>
      </c>
      <c r="H13" s="425" t="s">
        <v>11</v>
      </c>
      <c r="I13" t="s">
        <v>1591</v>
      </c>
      <c r="J13" t="s">
        <v>6</v>
      </c>
      <c r="K13" t="s">
        <v>1036</v>
      </c>
      <c r="L13" t="s">
        <v>2920</v>
      </c>
      <c r="M13" s="108" t="s">
        <v>99</v>
      </c>
      <c r="N13" t="s">
        <v>1013</v>
      </c>
      <c r="O13" t="s">
        <v>2921</v>
      </c>
      <c r="P13" t="s">
        <v>203</v>
      </c>
      <c r="Q13" s="105"/>
      <c r="R13" s="75"/>
      <c r="S13" s="1371"/>
      <c r="T13" s="1371"/>
      <c r="U13" s="75"/>
      <c r="V13" s="57"/>
      <c r="W13" s="57"/>
      <c r="X13" s="57"/>
      <c r="AC13" t="s">
        <v>2</v>
      </c>
      <c r="AE13" s="668"/>
      <c r="AF13" s="668"/>
      <c r="AG13" s="668"/>
      <c r="AH13" s="668"/>
      <c r="AI13" s="668"/>
    </row>
    <row r="14" spans="1:35">
      <c r="D14" t="s">
        <v>76</v>
      </c>
      <c r="E14" t="s">
        <v>67</v>
      </c>
      <c r="F14" s="425" t="s">
        <v>240</v>
      </c>
      <c r="G14" s="425" t="s">
        <v>2590</v>
      </c>
      <c r="H14" s="425" t="s">
        <v>11</v>
      </c>
      <c r="I14" s="425" t="s">
        <v>1591</v>
      </c>
      <c r="J14" t="s">
        <v>6</v>
      </c>
      <c r="K14" s="425" t="s">
        <v>1036</v>
      </c>
      <c r="L14" s="425" t="s">
        <v>2920</v>
      </c>
      <c r="M14" s="108" t="s">
        <v>99</v>
      </c>
      <c r="N14" s="425" t="s">
        <v>1013</v>
      </c>
      <c r="O14" s="425" t="s">
        <v>2921</v>
      </c>
      <c r="P14" s="425" t="s">
        <v>203</v>
      </c>
      <c r="Q14" s="105"/>
      <c r="R14" s="75"/>
      <c r="S14" s="1371"/>
      <c r="T14" s="1371"/>
      <c r="U14" s="75"/>
      <c r="V14" s="57"/>
      <c r="W14" s="57"/>
      <c r="X14" s="57"/>
      <c r="AC14" t="s">
        <v>2</v>
      </c>
      <c r="AE14" s="668"/>
      <c r="AF14" s="668"/>
      <c r="AG14" s="668"/>
      <c r="AH14" s="668"/>
      <c r="AI14" s="668"/>
    </row>
    <row r="15" spans="1:35">
      <c r="D15" t="s">
        <v>76</v>
      </c>
      <c r="E15" t="s">
        <v>67</v>
      </c>
      <c r="F15" s="425" t="s">
        <v>240</v>
      </c>
      <c r="G15" s="425" t="s">
        <v>2590</v>
      </c>
      <c r="H15" s="425" t="s">
        <v>11</v>
      </c>
      <c r="I15" s="425" t="s">
        <v>1591</v>
      </c>
      <c r="J15" t="s">
        <v>6</v>
      </c>
      <c r="K15" s="425" t="s">
        <v>1036</v>
      </c>
      <c r="L15" s="425" t="s">
        <v>2920</v>
      </c>
      <c r="M15" s="108" t="s">
        <v>99</v>
      </c>
      <c r="N15" s="425" t="s">
        <v>1013</v>
      </c>
      <c r="O15" s="425" t="s">
        <v>2921</v>
      </c>
      <c r="P15" s="425" t="s">
        <v>203</v>
      </c>
      <c r="Q15" s="105"/>
      <c r="R15" s="75"/>
      <c r="S15" s="1371"/>
      <c r="T15" s="1371"/>
      <c r="U15" s="75"/>
      <c r="V15" s="57"/>
      <c r="W15" s="57"/>
      <c r="X15" s="57"/>
      <c r="AC15" t="s">
        <v>2</v>
      </c>
      <c r="AE15" s="668"/>
      <c r="AF15" s="668"/>
      <c r="AG15" s="668"/>
      <c r="AH15" s="668"/>
      <c r="AI15" s="668"/>
    </row>
    <row r="16" spans="1:35">
      <c r="D16" t="s">
        <v>76</v>
      </c>
      <c r="E16" t="s">
        <v>67</v>
      </c>
      <c r="F16" s="425" t="s">
        <v>240</v>
      </c>
      <c r="G16" s="425" t="s">
        <v>2590</v>
      </c>
      <c r="H16" s="425" t="s">
        <v>11</v>
      </c>
      <c r="I16" s="425" t="s">
        <v>1591</v>
      </c>
      <c r="J16" t="s">
        <v>6</v>
      </c>
      <c r="K16" s="425" t="s">
        <v>1036</v>
      </c>
      <c r="L16" s="425" t="s">
        <v>2920</v>
      </c>
      <c r="M16" s="108" t="s">
        <v>99</v>
      </c>
      <c r="N16" s="425" t="s">
        <v>1013</v>
      </c>
      <c r="O16" s="425" t="s">
        <v>2921</v>
      </c>
      <c r="P16" s="425" t="s">
        <v>203</v>
      </c>
      <c r="Q16" s="105"/>
      <c r="R16" s="75"/>
      <c r="S16" s="1371"/>
      <c r="T16" s="1371"/>
      <c r="U16" s="75"/>
      <c r="V16" s="57"/>
      <c r="W16" s="57"/>
      <c r="X16" s="57"/>
      <c r="AC16" t="s">
        <v>2</v>
      </c>
      <c r="AE16" s="668"/>
      <c r="AF16" s="668"/>
      <c r="AG16" s="668"/>
      <c r="AH16" s="668"/>
      <c r="AI16" s="668"/>
    </row>
    <row r="17" spans="4:35">
      <c r="D17" t="s">
        <v>76</v>
      </c>
      <c r="E17" t="s">
        <v>67</v>
      </c>
      <c r="F17" s="425" t="s">
        <v>240</v>
      </c>
      <c r="G17" s="425" t="s">
        <v>2590</v>
      </c>
      <c r="H17" s="425" t="s">
        <v>11</v>
      </c>
      <c r="I17" s="425" t="s">
        <v>1591</v>
      </c>
      <c r="J17" t="s">
        <v>6</v>
      </c>
      <c r="K17" s="425" t="s">
        <v>1036</v>
      </c>
      <c r="L17" s="425" t="s">
        <v>2920</v>
      </c>
      <c r="M17" s="108" t="s">
        <v>99</v>
      </c>
      <c r="N17" s="425" t="s">
        <v>1013</v>
      </c>
      <c r="O17" s="425" t="s">
        <v>2921</v>
      </c>
      <c r="P17" s="425" t="s">
        <v>203</v>
      </c>
      <c r="Q17" s="105"/>
      <c r="R17" s="75"/>
      <c r="S17" s="1371"/>
      <c r="T17" s="1371"/>
      <c r="U17" s="75"/>
      <c r="V17" s="57"/>
      <c r="W17" s="57"/>
      <c r="X17" s="57"/>
      <c r="AC17" t="s">
        <v>2</v>
      </c>
      <c r="AE17" s="668"/>
      <c r="AF17" s="668"/>
      <c r="AG17" s="668"/>
      <c r="AH17" s="668"/>
      <c r="AI17" s="668"/>
    </row>
    <row r="18" spans="4:35">
      <c r="D18" t="s">
        <v>76</v>
      </c>
      <c r="E18" t="s">
        <v>67</v>
      </c>
      <c r="F18" s="425" t="s">
        <v>240</v>
      </c>
      <c r="G18" s="425" t="s">
        <v>2590</v>
      </c>
      <c r="H18" s="425" t="s">
        <v>11</v>
      </c>
      <c r="I18" s="425" t="s">
        <v>1591</v>
      </c>
      <c r="J18" t="s">
        <v>6</v>
      </c>
      <c r="K18" s="425" t="s">
        <v>1036</v>
      </c>
      <c r="L18" s="425" t="s">
        <v>2920</v>
      </c>
      <c r="M18" s="108" t="s">
        <v>99</v>
      </c>
      <c r="N18" s="425" t="s">
        <v>1013</v>
      </c>
      <c r="O18" s="425" t="s">
        <v>2921</v>
      </c>
      <c r="P18" s="425" t="s">
        <v>203</v>
      </c>
      <c r="Q18" s="105"/>
      <c r="R18" s="75"/>
      <c r="S18" s="1371"/>
      <c r="T18" s="1371"/>
      <c r="U18" s="75"/>
      <c r="V18" s="57"/>
      <c r="W18" s="57"/>
      <c r="X18" s="57"/>
      <c r="AC18" t="s">
        <v>2</v>
      </c>
      <c r="AE18" s="668"/>
      <c r="AF18" s="668"/>
      <c r="AG18" s="668"/>
      <c r="AH18" s="668"/>
      <c r="AI18" s="668"/>
    </row>
    <row r="19" spans="4:35">
      <c r="D19" t="s">
        <v>76</v>
      </c>
      <c r="E19" t="s">
        <v>67</v>
      </c>
      <c r="F19" s="425" t="s">
        <v>240</v>
      </c>
      <c r="G19" s="425" t="s">
        <v>2590</v>
      </c>
      <c r="H19" s="425" t="s">
        <v>11</v>
      </c>
      <c r="I19" s="425" t="s">
        <v>1591</v>
      </c>
      <c r="J19" t="s">
        <v>6</v>
      </c>
      <c r="K19" s="425" t="s">
        <v>1036</v>
      </c>
      <c r="L19" s="425" t="s">
        <v>2920</v>
      </c>
      <c r="M19" s="108" t="s">
        <v>99</v>
      </c>
      <c r="N19" s="425" t="s">
        <v>1013</v>
      </c>
      <c r="O19" s="425" t="s">
        <v>2921</v>
      </c>
      <c r="P19" s="425" t="s">
        <v>203</v>
      </c>
      <c r="Q19" s="105"/>
      <c r="R19" s="75"/>
      <c r="S19" s="1371"/>
      <c r="T19" s="1371"/>
      <c r="U19" s="75"/>
      <c r="V19" s="57"/>
      <c r="W19" s="57"/>
      <c r="X19" s="57"/>
      <c r="AC19" t="s">
        <v>2</v>
      </c>
      <c r="AE19" s="668"/>
      <c r="AF19" s="668"/>
      <c r="AG19" s="668"/>
      <c r="AH19" s="668"/>
      <c r="AI19" s="668"/>
    </row>
    <row r="20" spans="4:35">
      <c r="D20" t="s">
        <v>76</v>
      </c>
      <c r="E20" t="s">
        <v>67</v>
      </c>
      <c r="F20" s="425" t="s">
        <v>240</v>
      </c>
      <c r="G20" s="425" t="s">
        <v>2590</v>
      </c>
      <c r="H20" s="425" t="s">
        <v>11</v>
      </c>
      <c r="I20" s="425" t="s">
        <v>1591</v>
      </c>
      <c r="J20" t="s">
        <v>6</v>
      </c>
      <c r="K20" s="425" t="s">
        <v>1036</v>
      </c>
      <c r="L20" s="425" t="s">
        <v>2920</v>
      </c>
      <c r="M20" s="108" t="s">
        <v>99</v>
      </c>
      <c r="N20" s="425" t="s">
        <v>1013</v>
      </c>
      <c r="O20" s="425" t="s">
        <v>2921</v>
      </c>
      <c r="P20" s="425" t="s">
        <v>203</v>
      </c>
      <c r="Q20" s="105"/>
      <c r="R20" s="75"/>
      <c r="S20" s="1371"/>
      <c r="T20" s="1371"/>
      <c r="U20" s="75"/>
      <c r="V20" s="57"/>
      <c r="W20" s="57"/>
      <c r="X20" s="57"/>
      <c r="AC20" t="s">
        <v>2</v>
      </c>
      <c r="AE20" s="668"/>
      <c r="AF20" s="668"/>
      <c r="AG20" s="668"/>
      <c r="AH20" s="668"/>
      <c r="AI20" s="668"/>
    </row>
    <row r="21" spans="4:35">
      <c r="D21" t="s">
        <v>76</v>
      </c>
      <c r="E21" t="s">
        <v>67</v>
      </c>
      <c r="F21" s="425" t="s">
        <v>240</v>
      </c>
      <c r="G21" s="425" t="s">
        <v>2590</v>
      </c>
      <c r="H21" s="425" t="s">
        <v>11</v>
      </c>
      <c r="I21" s="425" t="s">
        <v>1591</v>
      </c>
      <c r="J21" t="s">
        <v>6</v>
      </c>
      <c r="K21" s="425" t="s">
        <v>1036</v>
      </c>
      <c r="L21" s="425" t="s">
        <v>2920</v>
      </c>
      <c r="M21" s="108" t="s">
        <v>99</v>
      </c>
      <c r="N21" s="425" t="s">
        <v>1013</v>
      </c>
      <c r="O21" s="425" t="s">
        <v>2921</v>
      </c>
      <c r="P21" s="425" t="s">
        <v>203</v>
      </c>
      <c r="Q21" s="105"/>
      <c r="R21" s="75"/>
      <c r="S21" s="1371"/>
      <c r="T21" s="1371"/>
      <c r="U21" s="75"/>
      <c r="V21" s="57"/>
      <c r="W21" s="57"/>
      <c r="X21" s="57"/>
      <c r="AC21" t="s">
        <v>2</v>
      </c>
      <c r="AE21" s="668"/>
      <c r="AF21" s="668"/>
      <c r="AG21" s="668"/>
      <c r="AH21" s="668"/>
      <c r="AI21" s="668"/>
    </row>
    <row r="22" spans="4:35">
      <c r="D22" t="s">
        <v>76</v>
      </c>
      <c r="E22" t="s">
        <v>67</v>
      </c>
      <c r="F22" s="425" t="s">
        <v>240</v>
      </c>
      <c r="G22" s="425" t="s">
        <v>2590</v>
      </c>
      <c r="H22" s="425" t="s">
        <v>11</v>
      </c>
      <c r="I22" s="425" t="s">
        <v>1591</v>
      </c>
      <c r="J22" t="s">
        <v>6</v>
      </c>
      <c r="K22" s="425" t="s">
        <v>1036</v>
      </c>
      <c r="L22" s="425" t="s">
        <v>2920</v>
      </c>
      <c r="M22" s="108" t="s">
        <v>99</v>
      </c>
      <c r="N22" s="425" t="s">
        <v>1013</v>
      </c>
      <c r="O22" s="425" t="s">
        <v>2921</v>
      </c>
      <c r="P22" s="425" t="s">
        <v>203</v>
      </c>
      <c r="Q22" s="105"/>
      <c r="R22" s="75"/>
      <c r="S22" s="1371"/>
      <c r="T22" s="1371"/>
      <c r="U22" s="75"/>
      <c r="V22" s="57"/>
      <c r="W22" s="57"/>
      <c r="X22" s="57"/>
      <c r="AC22" t="s">
        <v>2</v>
      </c>
      <c r="AE22" s="668"/>
      <c r="AF22" s="668"/>
      <c r="AG22" s="668"/>
      <c r="AH22" s="668"/>
      <c r="AI22" s="668"/>
    </row>
    <row r="23" spans="4:35">
      <c r="D23" t="s">
        <v>76</v>
      </c>
      <c r="E23" t="s">
        <v>67</v>
      </c>
      <c r="F23" s="425" t="s">
        <v>240</v>
      </c>
      <c r="G23" s="425" t="s">
        <v>2590</v>
      </c>
      <c r="H23" s="425" t="s">
        <v>11</v>
      </c>
      <c r="I23" s="425" t="s">
        <v>1591</v>
      </c>
      <c r="J23" t="s">
        <v>6</v>
      </c>
      <c r="K23" s="425" t="s">
        <v>1036</v>
      </c>
      <c r="L23" s="425" t="s">
        <v>2920</v>
      </c>
      <c r="M23" s="108" t="s">
        <v>99</v>
      </c>
      <c r="N23" s="425" t="s">
        <v>1013</v>
      </c>
      <c r="O23" s="425" t="s">
        <v>2921</v>
      </c>
      <c r="P23" s="425" t="s">
        <v>203</v>
      </c>
      <c r="Q23" s="105"/>
      <c r="R23" s="75"/>
      <c r="S23" s="1371"/>
      <c r="T23" s="1371"/>
      <c r="U23" s="75"/>
      <c r="V23" s="57"/>
      <c r="W23" s="57"/>
      <c r="X23" s="57"/>
      <c r="AC23" t="s">
        <v>2</v>
      </c>
      <c r="AE23" s="668"/>
      <c r="AF23" s="668"/>
      <c r="AG23" s="668"/>
      <c r="AH23" s="668"/>
      <c r="AI23" s="668"/>
    </row>
    <row r="24" spans="4:35">
      <c r="D24" t="s">
        <v>76</v>
      </c>
      <c r="E24" t="s">
        <v>67</v>
      </c>
      <c r="F24" s="425" t="s">
        <v>240</v>
      </c>
      <c r="G24" s="425" t="s">
        <v>2590</v>
      </c>
      <c r="H24" s="425" t="s">
        <v>11</v>
      </c>
      <c r="I24" s="425" t="s">
        <v>1591</v>
      </c>
      <c r="J24" t="s">
        <v>6</v>
      </c>
      <c r="K24" s="425" t="s">
        <v>1036</v>
      </c>
      <c r="L24" s="425" t="s">
        <v>2920</v>
      </c>
      <c r="M24" s="108" t="s">
        <v>99</v>
      </c>
      <c r="N24" s="425" t="s">
        <v>1013</v>
      </c>
      <c r="O24" s="425" t="s">
        <v>2921</v>
      </c>
      <c r="P24" s="425" t="s">
        <v>203</v>
      </c>
      <c r="Q24" s="105"/>
      <c r="R24" s="75"/>
      <c r="S24" s="1371"/>
      <c r="T24" s="1371"/>
      <c r="U24" s="75"/>
      <c r="V24" s="57"/>
      <c r="W24" s="57"/>
      <c r="X24" s="57"/>
      <c r="AC24" t="s">
        <v>2</v>
      </c>
      <c r="AE24" s="668"/>
      <c r="AF24" s="668"/>
      <c r="AG24" s="668"/>
      <c r="AH24" s="668"/>
      <c r="AI24" s="668"/>
    </row>
    <row r="25" spans="4:35">
      <c r="D25" t="s">
        <v>76</v>
      </c>
      <c r="E25" t="s">
        <v>67</v>
      </c>
      <c r="F25" s="425" t="s">
        <v>240</v>
      </c>
      <c r="G25" s="425" t="s">
        <v>2590</v>
      </c>
      <c r="H25" s="425" t="s">
        <v>11</v>
      </c>
      <c r="I25" s="425" t="s">
        <v>1591</v>
      </c>
      <c r="J25" t="s">
        <v>6</v>
      </c>
      <c r="K25" s="425" t="s">
        <v>1036</v>
      </c>
      <c r="L25" s="425" t="s">
        <v>2920</v>
      </c>
      <c r="M25" s="108" t="s">
        <v>99</v>
      </c>
      <c r="N25" s="425" t="s">
        <v>1013</v>
      </c>
      <c r="O25" s="425" t="s">
        <v>2921</v>
      </c>
      <c r="P25" s="425" t="s">
        <v>203</v>
      </c>
      <c r="Q25" s="105"/>
      <c r="R25" s="75"/>
      <c r="S25" s="1371"/>
      <c r="T25" s="1371"/>
      <c r="U25" s="75"/>
      <c r="V25" s="57"/>
      <c r="W25" s="57"/>
      <c r="X25" s="57"/>
      <c r="AC25" t="s">
        <v>2</v>
      </c>
      <c r="AE25" s="668"/>
      <c r="AF25" s="668"/>
      <c r="AG25" s="668"/>
      <c r="AH25" s="668"/>
      <c r="AI25" s="668"/>
    </row>
    <row r="26" spans="4:35">
      <c r="D26" t="s">
        <v>76</v>
      </c>
      <c r="E26" t="s">
        <v>67</v>
      </c>
      <c r="F26" s="425" t="s">
        <v>240</v>
      </c>
      <c r="G26" s="425" t="s">
        <v>2590</v>
      </c>
      <c r="H26" s="425" t="s">
        <v>11</v>
      </c>
      <c r="I26" s="425" t="s">
        <v>1591</v>
      </c>
      <c r="J26" t="s">
        <v>6</v>
      </c>
      <c r="K26" s="425" t="s">
        <v>1036</v>
      </c>
      <c r="L26" s="425" t="s">
        <v>2920</v>
      </c>
      <c r="M26" s="108" t="s">
        <v>99</v>
      </c>
      <c r="N26" s="425" t="s">
        <v>1013</v>
      </c>
      <c r="O26" s="425" t="s">
        <v>2921</v>
      </c>
      <c r="P26" s="425" t="s">
        <v>203</v>
      </c>
      <c r="Q26" s="105"/>
      <c r="R26" s="75"/>
      <c r="S26" s="1371"/>
      <c r="T26" s="1371"/>
      <c r="U26" s="75"/>
      <c r="V26" s="57"/>
      <c r="W26" s="57"/>
      <c r="X26" s="57"/>
      <c r="AC26" t="s">
        <v>2</v>
      </c>
      <c r="AE26" s="668"/>
      <c r="AF26" s="668"/>
      <c r="AG26" s="668"/>
      <c r="AH26" s="668"/>
      <c r="AI26" s="668"/>
    </row>
    <row r="27" spans="4:35">
      <c r="D27" t="s">
        <v>76</v>
      </c>
      <c r="E27" t="s">
        <v>67</v>
      </c>
      <c r="F27" s="425" t="s">
        <v>240</v>
      </c>
      <c r="G27" s="425" t="s">
        <v>2590</v>
      </c>
      <c r="H27" s="425" t="s">
        <v>11</v>
      </c>
      <c r="I27" s="425" t="s">
        <v>1591</v>
      </c>
      <c r="J27" t="s">
        <v>6</v>
      </c>
      <c r="K27" s="425" t="s">
        <v>1036</v>
      </c>
      <c r="L27" s="425" t="s">
        <v>2920</v>
      </c>
      <c r="M27" s="108" t="s">
        <v>99</v>
      </c>
      <c r="N27" s="425" t="s">
        <v>1013</v>
      </c>
      <c r="O27" s="425" t="s">
        <v>2921</v>
      </c>
      <c r="P27" s="425" t="s">
        <v>203</v>
      </c>
      <c r="Q27" s="105"/>
      <c r="R27" s="75"/>
      <c r="S27" s="1371"/>
      <c r="T27" s="1371"/>
      <c r="U27" s="75"/>
      <c r="V27" s="57"/>
      <c r="W27" s="57"/>
      <c r="X27" s="57"/>
      <c r="AC27" t="s">
        <v>2</v>
      </c>
      <c r="AE27" s="668"/>
      <c r="AF27" s="668"/>
      <c r="AG27" s="668"/>
      <c r="AH27" s="668"/>
      <c r="AI27" s="668"/>
    </row>
    <row r="28" spans="4:35">
      <c r="D28" t="s">
        <v>76</v>
      </c>
      <c r="E28" t="s">
        <v>67</v>
      </c>
      <c r="F28" s="425" t="s">
        <v>240</v>
      </c>
      <c r="G28" s="425" t="s">
        <v>2590</v>
      </c>
      <c r="H28" s="425" t="s">
        <v>11</v>
      </c>
      <c r="I28" s="425" t="s">
        <v>1591</v>
      </c>
      <c r="J28" t="s">
        <v>6</v>
      </c>
      <c r="K28" s="425" t="s">
        <v>1036</v>
      </c>
      <c r="L28" s="425" t="s">
        <v>2920</v>
      </c>
      <c r="M28" s="108" t="s">
        <v>99</v>
      </c>
      <c r="N28" s="425" t="s">
        <v>1013</v>
      </c>
      <c r="O28" s="425" t="s">
        <v>2921</v>
      </c>
      <c r="P28" s="425" t="s">
        <v>203</v>
      </c>
      <c r="Q28" s="105"/>
      <c r="R28" s="75"/>
      <c r="S28" s="1371"/>
      <c r="T28" s="1371"/>
      <c r="U28" s="75"/>
      <c r="V28" s="57"/>
      <c r="W28" s="57"/>
      <c r="X28" s="57"/>
      <c r="AC28" t="s">
        <v>2</v>
      </c>
      <c r="AE28" s="668"/>
      <c r="AF28" s="668"/>
      <c r="AG28" s="668"/>
      <c r="AH28" s="668"/>
      <c r="AI28" s="668"/>
    </row>
    <row r="29" spans="4:35">
      <c r="D29" t="s">
        <v>76</v>
      </c>
      <c r="E29" t="s">
        <v>67</v>
      </c>
      <c r="F29" s="425" t="s">
        <v>240</v>
      </c>
      <c r="G29" s="425" t="s">
        <v>2590</v>
      </c>
      <c r="H29" s="425" t="s">
        <v>11</v>
      </c>
      <c r="I29" s="425" t="s">
        <v>1591</v>
      </c>
      <c r="J29" t="s">
        <v>6</v>
      </c>
      <c r="K29" s="425" t="s">
        <v>1036</v>
      </c>
      <c r="L29" s="425" t="s">
        <v>2920</v>
      </c>
      <c r="M29" s="108" t="s">
        <v>99</v>
      </c>
      <c r="N29" s="425" t="s">
        <v>1013</v>
      </c>
      <c r="O29" s="425" t="s">
        <v>2921</v>
      </c>
      <c r="P29" s="425" t="s">
        <v>203</v>
      </c>
      <c r="Q29" s="105"/>
      <c r="R29" s="75"/>
      <c r="S29" s="1371"/>
      <c r="T29" s="1371"/>
      <c r="U29" s="75"/>
      <c r="V29" s="57"/>
      <c r="W29" s="57"/>
      <c r="X29" s="57"/>
      <c r="AC29" t="s">
        <v>2</v>
      </c>
      <c r="AE29" s="668"/>
      <c r="AF29" s="668"/>
      <c r="AG29" s="668"/>
      <c r="AH29" s="668"/>
      <c r="AI29" s="668"/>
    </row>
    <row r="30" spans="4:35">
      <c r="D30" t="s">
        <v>76</v>
      </c>
      <c r="E30" t="s">
        <v>67</v>
      </c>
      <c r="F30" s="425" t="s">
        <v>240</v>
      </c>
      <c r="G30" s="425" t="s">
        <v>2590</v>
      </c>
      <c r="H30" s="425" t="s">
        <v>11</v>
      </c>
      <c r="I30" s="425" t="s">
        <v>1591</v>
      </c>
      <c r="J30" t="s">
        <v>6</v>
      </c>
      <c r="K30" s="425" t="s">
        <v>1036</v>
      </c>
      <c r="L30" s="425" t="s">
        <v>2920</v>
      </c>
      <c r="M30" s="108" t="s">
        <v>99</v>
      </c>
      <c r="N30" s="425" t="s">
        <v>1013</v>
      </c>
      <c r="O30" s="425" t="s">
        <v>2921</v>
      </c>
      <c r="P30" s="425" t="s">
        <v>203</v>
      </c>
      <c r="Q30" s="105"/>
      <c r="R30" s="75"/>
      <c r="S30" s="1371"/>
      <c r="T30" s="1371"/>
      <c r="U30" s="75"/>
      <c r="V30" s="57"/>
      <c r="W30" s="57"/>
      <c r="X30" s="57"/>
      <c r="AC30" t="s">
        <v>2</v>
      </c>
      <c r="AE30" s="668"/>
      <c r="AF30" s="668"/>
      <c r="AG30" s="668"/>
      <c r="AH30" s="668"/>
      <c r="AI30" s="668"/>
    </row>
    <row r="31" spans="4:35">
      <c r="D31" t="s">
        <v>76</v>
      </c>
      <c r="E31" t="s">
        <v>67</v>
      </c>
      <c r="F31" s="425" t="s">
        <v>240</v>
      </c>
      <c r="G31" s="425" t="s">
        <v>2590</v>
      </c>
      <c r="H31" s="425" t="s">
        <v>11</v>
      </c>
      <c r="I31" s="425" t="s">
        <v>1591</v>
      </c>
      <c r="J31" t="s">
        <v>6</v>
      </c>
      <c r="K31" s="425" t="s">
        <v>1036</v>
      </c>
      <c r="L31" s="425" t="s">
        <v>2920</v>
      </c>
      <c r="M31" s="108" t="s">
        <v>99</v>
      </c>
      <c r="N31" s="425" t="s">
        <v>1013</v>
      </c>
      <c r="O31" s="425" t="s">
        <v>2921</v>
      </c>
      <c r="P31" s="425" t="s">
        <v>203</v>
      </c>
      <c r="Q31" s="105"/>
      <c r="R31" s="75"/>
      <c r="S31" s="1371"/>
      <c r="T31" s="1371"/>
      <c r="U31" s="75"/>
      <c r="V31" s="57"/>
      <c r="W31" s="57"/>
      <c r="X31" s="57"/>
      <c r="AC31" t="s">
        <v>2</v>
      </c>
      <c r="AE31" s="668"/>
      <c r="AF31" s="668"/>
      <c r="AG31" s="668"/>
      <c r="AH31" s="668"/>
      <c r="AI31" s="668"/>
    </row>
    <row r="32" spans="4:35">
      <c r="D32" t="s">
        <v>76</v>
      </c>
      <c r="E32" t="s">
        <v>67</v>
      </c>
      <c r="F32" s="425" t="s">
        <v>240</v>
      </c>
      <c r="G32" s="425" t="s">
        <v>2590</v>
      </c>
      <c r="H32" s="425" t="s">
        <v>11</v>
      </c>
      <c r="I32" s="425" t="s">
        <v>1591</v>
      </c>
      <c r="J32" t="s">
        <v>6</v>
      </c>
      <c r="K32" s="425" t="s">
        <v>1036</v>
      </c>
      <c r="L32" s="425" t="s">
        <v>2920</v>
      </c>
      <c r="M32" s="108" t="s">
        <v>99</v>
      </c>
      <c r="N32" s="425" t="s">
        <v>1013</v>
      </c>
      <c r="O32" s="425" t="s">
        <v>2921</v>
      </c>
      <c r="P32" s="425" t="s">
        <v>203</v>
      </c>
      <c r="Q32" s="105"/>
      <c r="R32" s="75"/>
      <c r="S32" s="1371"/>
      <c r="T32" s="1371"/>
      <c r="U32" s="75"/>
      <c r="V32" s="57"/>
      <c r="W32" s="57"/>
      <c r="X32" s="57"/>
      <c r="AC32" t="s">
        <v>2</v>
      </c>
      <c r="AE32" s="668"/>
      <c r="AF32" s="668"/>
      <c r="AG32" s="668"/>
      <c r="AH32" s="668"/>
      <c r="AI32" s="668"/>
    </row>
    <row r="33" spans="4:35">
      <c r="D33" t="s">
        <v>76</v>
      </c>
      <c r="E33" t="s">
        <v>67</v>
      </c>
      <c r="F33" s="425" t="s">
        <v>240</v>
      </c>
      <c r="G33" s="425" t="s">
        <v>2590</v>
      </c>
      <c r="H33" s="425" t="s">
        <v>11</v>
      </c>
      <c r="I33" s="425" t="s">
        <v>1591</v>
      </c>
      <c r="J33" t="s">
        <v>6</v>
      </c>
      <c r="K33" s="425" t="s">
        <v>1036</v>
      </c>
      <c r="L33" s="425" t="s">
        <v>2920</v>
      </c>
      <c r="M33" s="108" t="s">
        <v>99</v>
      </c>
      <c r="N33" s="425" t="s">
        <v>1013</v>
      </c>
      <c r="O33" s="425" t="s">
        <v>2921</v>
      </c>
      <c r="P33" s="425" t="s">
        <v>203</v>
      </c>
      <c r="Q33" s="105"/>
      <c r="R33" s="75"/>
      <c r="S33" s="1371"/>
      <c r="T33" s="1371"/>
      <c r="U33" s="75"/>
      <c r="V33" s="57"/>
      <c r="W33" s="57"/>
      <c r="X33" s="57"/>
      <c r="AC33" t="s">
        <v>2</v>
      </c>
      <c r="AE33" s="668"/>
      <c r="AF33" s="668"/>
      <c r="AG33" s="668"/>
      <c r="AH33" s="668"/>
      <c r="AI33" s="668"/>
    </row>
    <row r="34" spans="4:35">
      <c r="D34" t="s">
        <v>76</v>
      </c>
      <c r="E34" t="s">
        <v>67</v>
      </c>
      <c r="F34" s="425" t="s">
        <v>240</v>
      </c>
      <c r="G34" s="425" t="s">
        <v>2590</v>
      </c>
      <c r="H34" s="425" t="s">
        <v>11</v>
      </c>
      <c r="I34" s="425" t="s">
        <v>1591</v>
      </c>
      <c r="J34" t="s">
        <v>6</v>
      </c>
      <c r="K34" s="425" t="s">
        <v>1036</v>
      </c>
      <c r="L34" s="425" t="s">
        <v>2920</v>
      </c>
      <c r="M34" s="108" t="s">
        <v>99</v>
      </c>
      <c r="N34" s="425" t="s">
        <v>1013</v>
      </c>
      <c r="O34" s="425" t="s">
        <v>2921</v>
      </c>
      <c r="P34" s="425" t="s">
        <v>203</v>
      </c>
      <c r="Q34" s="105"/>
      <c r="R34" s="75"/>
      <c r="S34" s="1371"/>
      <c r="T34" s="1371"/>
      <c r="U34" s="75"/>
      <c r="V34" s="57"/>
      <c r="W34" s="57"/>
      <c r="X34" s="57"/>
      <c r="AC34" t="s">
        <v>2</v>
      </c>
      <c r="AE34" s="668"/>
      <c r="AF34" s="668"/>
      <c r="AG34" s="668"/>
      <c r="AH34" s="668"/>
      <c r="AI34" s="668"/>
    </row>
    <row r="35" spans="4:35">
      <c r="D35" t="s">
        <v>76</v>
      </c>
      <c r="E35" t="s">
        <v>67</v>
      </c>
      <c r="F35" s="425" t="s">
        <v>240</v>
      </c>
      <c r="G35" s="425" t="s">
        <v>2590</v>
      </c>
      <c r="H35" s="425" t="s">
        <v>11</v>
      </c>
      <c r="I35" s="425" t="s">
        <v>1591</v>
      </c>
      <c r="J35" t="s">
        <v>6</v>
      </c>
      <c r="K35" s="425" t="s">
        <v>1036</v>
      </c>
      <c r="L35" s="425" t="s">
        <v>2920</v>
      </c>
      <c r="M35" s="108" t="s">
        <v>99</v>
      </c>
      <c r="N35" s="425" t="s">
        <v>1013</v>
      </c>
      <c r="O35" s="425" t="s">
        <v>2921</v>
      </c>
      <c r="P35" s="425" t="s">
        <v>203</v>
      </c>
      <c r="Q35" s="105"/>
      <c r="R35" s="75"/>
      <c r="S35" s="1371"/>
      <c r="T35" s="1371"/>
      <c r="U35" s="75"/>
      <c r="V35" s="57"/>
      <c r="W35" s="57"/>
      <c r="X35" s="57"/>
      <c r="AC35" t="s">
        <v>2</v>
      </c>
      <c r="AE35" s="668"/>
      <c r="AF35" s="668"/>
      <c r="AG35" s="668"/>
      <c r="AH35" s="668"/>
      <c r="AI35" s="668"/>
    </row>
    <row r="36" spans="4:35">
      <c r="D36" t="s">
        <v>76</v>
      </c>
      <c r="E36" t="s">
        <v>67</v>
      </c>
      <c r="F36" s="425" t="s">
        <v>240</v>
      </c>
      <c r="G36" s="425" t="s">
        <v>2590</v>
      </c>
      <c r="H36" s="425" t="s">
        <v>11</v>
      </c>
      <c r="I36" s="425" t="s">
        <v>1591</v>
      </c>
      <c r="J36" t="s">
        <v>6</v>
      </c>
      <c r="K36" s="425" t="s">
        <v>1036</v>
      </c>
      <c r="L36" s="425" t="s">
        <v>2920</v>
      </c>
      <c r="M36" s="108" t="s">
        <v>99</v>
      </c>
      <c r="N36" s="425" t="s">
        <v>1013</v>
      </c>
      <c r="O36" s="425" t="s">
        <v>2921</v>
      </c>
      <c r="P36" s="425" t="s">
        <v>203</v>
      </c>
      <c r="Q36" s="105"/>
      <c r="R36" s="75"/>
      <c r="S36" s="1371"/>
      <c r="T36" s="1371"/>
      <c r="U36" s="75"/>
      <c r="V36" s="57"/>
      <c r="W36" s="57"/>
      <c r="X36" s="57"/>
      <c r="AC36" t="s">
        <v>2</v>
      </c>
      <c r="AE36" s="668"/>
      <c r="AF36" s="668"/>
      <c r="AG36" s="668"/>
      <c r="AH36" s="668"/>
      <c r="AI36" s="668"/>
    </row>
    <row r="37" spans="4:35">
      <c r="D37" t="s">
        <v>76</v>
      </c>
      <c r="E37" t="s">
        <v>67</v>
      </c>
      <c r="F37" s="425" t="s">
        <v>240</v>
      </c>
      <c r="G37" s="425" t="s">
        <v>2590</v>
      </c>
      <c r="H37" s="425" t="s">
        <v>11</v>
      </c>
      <c r="I37" s="425" t="s">
        <v>1591</v>
      </c>
      <c r="J37" t="s">
        <v>6</v>
      </c>
      <c r="K37" s="425" t="s">
        <v>1036</v>
      </c>
      <c r="L37" s="425" t="s">
        <v>2920</v>
      </c>
      <c r="M37" s="108" t="s">
        <v>99</v>
      </c>
      <c r="N37" s="425" t="s">
        <v>1013</v>
      </c>
      <c r="O37" s="425" t="s">
        <v>2921</v>
      </c>
      <c r="P37" s="425" t="s">
        <v>203</v>
      </c>
      <c r="Q37" s="105"/>
      <c r="R37" s="75"/>
      <c r="S37" s="1371"/>
      <c r="T37" s="1371"/>
      <c r="U37" s="75"/>
      <c r="V37" s="57"/>
      <c r="W37" s="57"/>
      <c r="X37" s="57"/>
      <c r="AC37" t="s">
        <v>2</v>
      </c>
      <c r="AE37" s="668"/>
      <c r="AF37" s="668"/>
      <c r="AG37" s="668"/>
      <c r="AH37" s="668"/>
      <c r="AI37" s="668"/>
    </row>
    <row r="38" spans="4:35">
      <c r="D38" t="s">
        <v>76</v>
      </c>
      <c r="E38" t="s">
        <v>67</v>
      </c>
      <c r="F38" s="425" t="s">
        <v>240</v>
      </c>
      <c r="G38" s="425" t="s">
        <v>2590</v>
      </c>
      <c r="H38" s="425" t="s">
        <v>11</v>
      </c>
      <c r="I38" s="425" t="s">
        <v>1591</v>
      </c>
      <c r="J38" t="s">
        <v>6</v>
      </c>
      <c r="K38" s="425" t="s">
        <v>1036</v>
      </c>
      <c r="L38" s="425" t="s">
        <v>2920</v>
      </c>
      <c r="M38" s="108" t="s">
        <v>99</v>
      </c>
      <c r="N38" s="425" t="s">
        <v>1013</v>
      </c>
      <c r="O38" s="425" t="s">
        <v>2921</v>
      </c>
      <c r="P38" s="425" t="s">
        <v>203</v>
      </c>
      <c r="Q38" s="105"/>
      <c r="R38" s="75"/>
      <c r="S38" s="1371"/>
      <c r="T38" s="1371"/>
      <c r="U38" s="75"/>
      <c r="V38" s="57"/>
      <c r="W38" s="57"/>
      <c r="X38" s="57"/>
      <c r="AC38" t="s">
        <v>2</v>
      </c>
      <c r="AE38" s="668"/>
      <c r="AF38" s="668"/>
      <c r="AG38" s="668"/>
      <c r="AH38" s="668"/>
      <c r="AI38" s="668"/>
    </row>
    <row r="39" spans="4:35">
      <c r="D39" t="s">
        <v>76</v>
      </c>
      <c r="E39" t="s">
        <v>67</v>
      </c>
      <c r="F39" s="425" t="s">
        <v>240</v>
      </c>
      <c r="G39" s="425" t="s">
        <v>2590</v>
      </c>
      <c r="H39" s="425" t="s">
        <v>11</v>
      </c>
      <c r="I39" s="425" t="s">
        <v>1591</v>
      </c>
      <c r="J39" t="s">
        <v>6</v>
      </c>
      <c r="K39" s="425" t="s">
        <v>1036</v>
      </c>
      <c r="L39" s="425" t="s">
        <v>2920</v>
      </c>
      <c r="M39" s="108" t="s">
        <v>99</v>
      </c>
      <c r="N39" s="425" t="s">
        <v>1013</v>
      </c>
      <c r="O39" s="425" t="s">
        <v>2921</v>
      </c>
      <c r="P39" s="425" t="s">
        <v>203</v>
      </c>
      <c r="Q39" s="105"/>
      <c r="R39" s="75"/>
      <c r="S39" s="1371"/>
      <c r="T39" s="1371"/>
      <c r="U39" s="75"/>
      <c r="V39" s="57"/>
      <c r="W39" s="57"/>
      <c r="X39" s="57"/>
      <c r="AC39" t="s">
        <v>2</v>
      </c>
      <c r="AE39" s="668"/>
      <c r="AF39" s="668"/>
      <c r="AG39" s="668"/>
      <c r="AH39" s="668"/>
      <c r="AI39" s="668"/>
    </row>
    <row r="40" spans="4:35">
      <c r="D40" t="s">
        <v>76</v>
      </c>
      <c r="E40" t="s">
        <v>67</v>
      </c>
      <c r="F40" s="425" t="s">
        <v>240</v>
      </c>
      <c r="G40" s="425" t="s">
        <v>2590</v>
      </c>
      <c r="H40" s="425" t="s">
        <v>11</v>
      </c>
      <c r="I40" s="425" t="s">
        <v>1591</v>
      </c>
      <c r="J40" t="s">
        <v>6</v>
      </c>
      <c r="K40" s="425" t="s">
        <v>1036</v>
      </c>
      <c r="L40" s="425" t="s">
        <v>2920</v>
      </c>
      <c r="M40" s="108" t="s">
        <v>99</v>
      </c>
      <c r="N40" s="425" t="s">
        <v>1013</v>
      </c>
      <c r="O40" s="425" t="s">
        <v>2921</v>
      </c>
      <c r="P40" s="425" t="s">
        <v>203</v>
      </c>
      <c r="Q40" s="105"/>
      <c r="R40" s="75"/>
      <c r="S40" s="1371"/>
      <c r="T40" s="1371"/>
      <c r="U40" s="75"/>
      <c r="V40" s="57"/>
      <c r="W40" s="57"/>
      <c r="X40" s="57"/>
      <c r="AC40" t="s">
        <v>2</v>
      </c>
      <c r="AE40" s="668"/>
      <c r="AF40" s="668"/>
      <c r="AG40" s="668"/>
      <c r="AH40" s="668"/>
      <c r="AI40" s="668"/>
    </row>
    <row r="41" spans="4:35">
      <c r="D41" t="s">
        <v>76</v>
      </c>
      <c r="E41" t="s">
        <v>67</v>
      </c>
      <c r="F41" s="425" t="s">
        <v>240</v>
      </c>
      <c r="G41" s="425" t="s">
        <v>2590</v>
      </c>
      <c r="H41" s="425" t="s">
        <v>11</v>
      </c>
      <c r="I41" s="425" t="s">
        <v>1591</v>
      </c>
      <c r="J41" t="s">
        <v>6</v>
      </c>
      <c r="K41" s="425" t="s">
        <v>1036</v>
      </c>
      <c r="L41" s="425" t="s">
        <v>2920</v>
      </c>
      <c r="M41" s="108" t="s">
        <v>99</v>
      </c>
      <c r="N41" s="425" t="s">
        <v>1013</v>
      </c>
      <c r="O41" s="425" t="s">
        <v>2921</v>
      </c>
      <c r="P41" s="425" t="s">
        <v>203</v>
      </c>
      <c r="Q41" s="105"/>
      <c r="R41" s="75"/>
      <c r="S41" s="1371"/>
      <c r="T41" s="1371"/>
      <c r="U41" s="75"/>
      <c r="V41" s="57"/>
      <c r="W41" s="57"/>
      <c r="X41" s="57"/>
      <c r="AC41" t="s">
        <v>2</v>
      </c>
      <c r="AE41" s="668"/>
      <c r="AF41" s="668"/>
      <c r="AG41" s="668"/>
      <c r="AH41" s="668"/>
      <c r="AI41" s="668"/>
    </row>
    <row r="42" spans="4:35">
      <c r="D42" t="s">
        <v>76</v>
      </c>
      <c r="E42" t="s">
        <v>67</v>
      </c>
      <c r="F42" s="425" t="s">
        <v>240</v>
      </c>
      <c r="G42" s="425" t="s">
        <v>2590</v>
      </c>
      <c r="H42" s="425" t="s">
        <v>11</v>
      </c>
      <c r="I42" s="425" t="s">
        <v>1591</v>
      </c>
      <c r="J42" t="s">
        <v>6</v>
      </c>
      <c r="K42" s="425" t="s">
        <v>1036</v>
      </c>
      <c r="L42" s="425" t="s">
        <v>2920</v>
      </c>
      <c r="M42" s="108" t="s">
        <v>99</v>
      </c>
      <c r="N42" s="425" t="s">
        <v>1013</v>
      </c>
      <c r="O42" s="425" t="s">
        <v>2921</v>
      </c>
      <c r="P42" s="425" t="s">
        <v>203</v>
      </c>
      <c r="Q42" s="105"/>
      <c r="R42" s="75"/>
      <c r="S42" s="1371"/>
      <c r="T42" s="1371"/>
      <c r="U42" s="75"/>
      <c r="V42" s="57"/>
      <c r="W42" s="57"/>
      <c r="X42" s="57"/>
      <c r="AC42" t="s">
        <v>2</v>
      </c>
      <c r="AE42" s="668"/>
      <c r="AF42" s="668"/>
      <c r="AG42" s="668"/>
      <c r="AH42" s="668"/>
      <c r="AI42" s="668"/>
    </row>
    <row r="43" spans="4:35">
      <c r="D43" t="s">
        <v>76</v>
      </c>
      <c r="E43" t="s">
        <v>67</v>
      </c>
      <c r="F43" s="425" t="s">
        <v>240</v>
      </c>
      <c r="G43" s="425" t="s">
        <v>2590</v>
      </c>
      <c r="H43" s="425" t="s">
        <v>11</v>
      </c>
      <c r="I43" s="425" t="s">
        <v>1591</v>
      </c>
      <c r="J43" t="s">
        <v>6</v>
      </c>
      <c r="K43" s="425" t="s">
        <v>1036</v>
      </c>
      <c r="L43" s="425" t="s">
        <v>2920</v>
      </c>
      <c r="M43" s="108" t="s">
        <v>99</v>
      </c>
      <c r="N43" s="425" t="s">
        <v>1013</v>
      </c>
      <c r="O43" s="425" t="s">
        <v>2921</v>
      </c>
      <c r="P43" s="425" t="s">
        <v>203</v>
      </c>
      <c r="Q43" s="105"/>
      <c r="R43" s="75"/>
      <c r="S43" s="1371"/>
      <c r="T43" s="1371"/>
      <c r="U43" s="75"/>
      <c r="V43" s="57"/>
      <c r="W43" s="57"/>
      <c r="X43" s="57"/>
      <c r="AC43" t="s">
        <v>2</v>
      </c>
      <c r="AE43" s="668"/>
      <c r="AF43" s="668"/>
      <c r="AG43" s="668"/>
      <c r="AH43" s="668"/>
      <c r="AI43" s="668"/>
    </row>
    <row r="44" spans="4:35">
      <c r="D44" t="s">
        <v>76</v>
      </c>
      <c r="E44" t="s">
        <v>67</v>
      </c>
      <c r="F44" s="425" t="s">
        <v>240</v>
      </c>
      <c r="G44" s="425" t="s">
        <v>2590</v>
      </c>
      <c r="H44" s="425" t="s">
        <v>11</v>
      </c>
      <c r="I44" s="425" t="s">
        <v>1591</v>
      </c>
      <c r="J44" t="s">
        <v>6</v>
      </c>
      <c r="K44" s="425" t="s">
        <v>1036</v>
      </c>
      <c r="L44" s="425" t="s">
        <v>2920</v>
      </c>
      <c r="M44" s="108" t="s">
        <v>99</v>
      </c>
      <c r="N44" s="425" t="s">
        <v>1013</v>
      </c>
      <c r="O44" s="425" t="s">
        <v>2921</v>
      </c>
      <c r="P44" s="425" t="s">
        <v>203</v>
      </c>
      <c r="Q44" s="105"/>
      <c r="R44" s="75"/>
      <c r="S44" s="1371"/>
      <c r="T44" s="1371"/>
      <c r="U44" s="75"/>
      <c r="V44" s="57"/>
      <c r="W44" s="57"/>
      <c r="X44" s="57"/>
      <c r="AC44" t="s">
        <v>2</v>
      </c>
      <c r="AE44" s="668"/>
      <c r="AF44" s="668"/>
      <c r="AG44" s="668"/>
      <c r="AH44" s="668"/>
      <c r="AI44" s="668"/>
    </row>
    <row r="45" spans="4:35">
      <c r="D45" t="s">
        <v>76</v>
      </c>
      <c r="E45" t="s">
        <v>67</v>
      </c>
      <c r="F45" s="425" t="s">
        <v>240</v>
      </c>
      <c r="G45" s="425" t="s">
        <v>2590</v>
      </c>
      <c r="H45" s="425" t="s">
        <v>11</v>
      </c>
      <c r="I45" s="425" t="s">
        <v>1591</v>
      </c>
      <c r="J45" t="s">
        <v>6</v>
      </c>
      <c r="K45" s="425" t="s">
        <v>1036</v>
      </c>
      <c r="L45" s="425" t="s">
        <v>2920</v>
      </c>
      <c r="M45" s="108" t="s">
        <v>99</v>
      </c>
      <c r="N45" s="425" t="s">
        <v>1013</v>
      </c>
      <c r="O45" s="425" t="s">
        <v>2921</v>
      </c>
      <c r="P45" s="425" t="s">
        <v>203</v>
      </c>
      <c r="Q45" s="105"/>
      <c r="R45" s="75"/>
      <c r="S45" s="1371"/>
      <c r="T45" s="1371"/>
      <c r="U45" s="75"/>
      <c r="V45" s="57"/>
      <c r="W45" s="57"/>
      <c r="X45" s="57"/>
      <c r="AC45" t="s">
        <v>2</v>
      </c>
      <c r="AE45" s="668"/>
      <c r="AF45" s="668"/>
      <c r="AG45" s="668"/>
      <c r="AH45" s="668"/>
      <c r="AI45" s="668"/>
    </row>
    <row r="46" spans="4:35">
      <c r="D46" t="s">
        <v>76</v>
      </c>
      <c r="E46" t="s">
        <v>67</v>
      </c>
      <c r="F46" s="425" t="s">
        <v>240</v>
      </c>
      <c r="G46" s="425" t="s">
        <v>2590</v>
      </c>
      <c r="H46" s="425" t="s">
        <v>11</v>
      </c>
      <c r="I46" s="425" t="s">
        <v>1591</v>
      </c>
      <c r="J46" t="s">
        <v>6</v>
      </c>
      <c r="K46" s="425" t="s">
        <v>1036</v>
      </c>
      <c r="L46" s="425" t="s">
        <v>2920</v>
      </c>
      <c r="M46" s="108" t="s">
        <v>99</v>
      </c>
      <c r="N46" s="425" t="s">
        <v>1013</v>
      </c>
      <c r="O46" s="425" t="s">
        <v>2921</v>
      </c>
      <c r="P46" s="425" t="s">
        <v>203</v>
      </c>
      <c r="Q46" s="105"/>
      <c r="R46" s="75"/>
      <c r="S46" s="1371"/>
      <c r="T46" s="1371"/>
      <c r="U46" s="75"/>
      <c r="V46" s="57"/>
      <c r="W46" s="57"/>
      <c r="X46" s="57"/>
      <c r="AC46" t="s">
        <v>2</v>
      </c>
      <c r="AE46" s="668"/>
      <c r="AF46" s="668"/>
      <c r="AG46" s="668"/>
      <c r="AH46" s="668"/>
      <c r="AI46" s="668"/>
    </row>
    <row r="47" spans="4:35">
      <c r="D47" t="s">
        <v>76</v>
      </c>
      <c r="E47" t="s">
        <v>67</v>
      </c>
      <c r="F47" s="425" t="s">
        <v>240</v>
      </c>
      <c r="G47" s="425" t="s">
        <v>2590</v>
      </c>
      <c r="H47" s="425" t="s">
        <v>11</v>
      </c>
      <c r="I47" s="425" t="s">
        <v>1591</v>
      </c>
      <c r="J47" t="s">
        <v>6</v>
      </c>
      <c r="K47" s="425" t="s">
        <v>1036</v>
      </c>
      <c r="L47" s="425" t="s">
        <v>2920</v>
      </c>
      <c r="M47" s="108" t="s">
        <v>99</v>
      </c>
      <c r="N47" s="425" t="s">
        <v>1013</v>
      </c>
      <c r="O47" s="425" t="s">
        <v>2921</v>
      </c>
      <c r="P47" s="425" t="s">
        <v>203</v>
      </c>
      <c r="Q47" s="105"/>
      <c r="R47" s="75"/>
      <c r="S47" s="1371"/>
      <c r="T47" s="1371"/>
      <c r="U47" s="75"/>
      <c r="V47" s="57"/>
      <c r="W47" s="57"/>
      <c r="X47" s="57"/>
      <c r="AC47" t="s">
        <v>2</v>
      </c>
      <c r="AE47" s="668"/>
      <c r="AF47" s="668"/>
      <c r="AG47" s="668"/>
      <c r="AH47" s="668"/>
      <c r="AI47" s="668"/>
    </row>
    <row r="48" spans="4:35">
      <c r="D48" t="s">
        <v>76</v>
      </c>
      <c r="E48" t="s">
        <v>67</v>
      </c>
      <c r="F48" s="425" t="s">
        <v>240</v>
      </c>
      <c r="G48" s="425" t="s">
        <v>2590</v>
      </c>
      <c r="H48" s="425" t="s">
        <v>11</v>
      </c>
      <c r="I48" s="425" t="s">
        <v>1591</v>
      </c>
      <c r="J48" t="s">
        <v>6</v>
      </c>
      <c r="K48" s="425" t="s">
        <v>1036</v>
      </c>
      <c r="L48" s="425" t="s">
        <v>2920</v>
      </c>
      <c r="M48" s="108" t="s">
        <v>99</v>
      </c>
      <c r="N48" s="425" t="s">
        <v>1013</v>
      </c>
      <c r="O48" s="425" t="s">
        <v>2921</v>
      </c>
      <c r="P48" s="425" t="s">
        <v>203</v>
      </c>
      <c r="Q48" s="1288"/>
      <c r="R48" s="73"/>
      <c r="S48" s="1372"/>
      <c r="T48" s="1372"/>
      <c r="U48" s="73"/>
      <c r="V48" s="57"/>
      <c r="W48" s="57"/>
      <c r="X48" s="57"/>
      <c r="AC48" t="s">
        <v>2</v>
      </c>
      <c r="AE48" s="73"/>
      <c r="AF48" s="73"/>
      <c r="AG48" s="73"/>
      <c r="AH48" s="73"/>
      <c r="AI48" s="73"/>
    </row>
    <row r="49" spans="1:35">
      <c r="D49" t="s">
        <v>76</v>
      </c>
      <c r="E49" t="s">
        <v>67</v>
      </c>
      <c r="F49" s="425" t="s">
        <v>240</v>
      </c>
      <c r="G49" s="425" t="s">
        <v>2590</v>
      </c>
      <c r="H49" s="425" t="s">
        <v>11</v>
      </c>
      <c r="I49" s="425" t="s">
        <v>1591</v>
      </c>
      <c r="J49" t="s">
        <v>6</v>
      </c>
      <c r="K49" s="425" t="s">
        <v>1036</v>
      </c>
      <c r="L49" s="425" t="s">
        <v>2920</v>
      </c>
      <c r="M49" s="108" t="s">
        <v>99</v>
      </c>
      <c r="N49" s="425" t="s">
        <v>1013</v>
      </c>
      <c r="O49" s="425" t="s">
        <v>2921</v>
      </c>
      <c r="P49" s="425" t="s">
        <v>203</v>
      </c>
      <c r="Q49" s="1288"/>
      <c r="R49" s="73"/>
      <c r="S49" s="1372"/>
      <c r="T49" s="1372"/>
      <c r="U49" s="73"/>
      <c r="V49" s="57"/>
      <c r="W49" s="57"/>
      <c r="X49" s="57"/>
      <c r="AC49" t="s">
        <v>2</v>
      </c>
      <c r="AE49" s="73"/>
      <c r="AF49" s="73"/>
      <c r="AG49" s="73"/>
      <c r="AH49" s="73"/>
      <c r="AI49" s="73"/>
    </row>
    <row r="50" spans="1:35" s="65" customFormat="1">
      <c r="D50" t="s">
        <v>76</v>
      </c>
      <c r="E50" t="s">
        <v>67</v>
      </c>
      <c r="F50" s="425" t="s">
        <v>240</v>
      </c>
      <c r="G50" s="425" t="s">
        <v>2590</v>
      </c>
      <c r="H50" s="425" t="s">
        <v>11</v>
      </c>
      <c r="I50" s="425" t="s">
        <v>1591</v>
      </c>
      <c r="J50" t="s">
        <v>6</v>
      </c>
      <c r="K50" s="425" t="s">
        <v>1036</v>
      </c>
      <c r="L50" s="425" t="s">
        <v>2920</v>
      </c>
      <c r="M50" s="108" t="s">
        <v>99</v>
      </c>
      <c r="N50" s="425" t="s">
        <v>1013</v>
      </c>
      <c r="O50" s="425" t="s">
        <v>2921</v>
      </c>
      <c r="P50" s="425" t="s">
        <v>203</v>
      </c>
      <c r="Q50" s="1288"/>
      <c r="R50" s="73"/>
      <c r="S50" s="1372"/>
      <c r="T50" s="1372"/>
      <c r="U50" s="73"/>
      <c r="V50" s="57"/>
      <c r="W50" s="57"/>
      <c r="X50" s="57"/>
      <c r="Y50"/>
      <c r="Z50"/>
      <c r="AA50"/>
      <c r="AB50"/>
      <c r="AC50" t="s">
        <v>2</v>
      </c>
      <c r="AE50" s="73"/>
      <c r="AF50" s="73"/>
      <c r="AG50" s="73"/>
      <c r="AH50" s="73"/>
      <c r="AI50" s="73"/>
    </row>
    <row r="51" spans="1:35">
      <c r="Q51" s="119"/>
      <c r="S51" s="888"/>
      <c r="T51" s="888"/>
      <c r="U51" s="57"/>
      <c r="V51" s="57"/>
      <c r="W51" s="57"/>
      <c r="X51" s="57"/>
    </row>
    <row r="52" spans="1:35" s="1" customFormat="1" ht="13.8">
      <c r="A52" s="64"/>
      <c r="B52" s="72" t="s">
        <v>261</v>
      </c>
      <c r="Q52" s="121"/>
      <c r="S52" s="1370"/>
      <c r="T52" s="1370"/>
      <c r="U52" s="1282"/>
      <c r="V52" s="1282"/>
      <c r="W52" s="1282"/>
      <c r="X52" s="1282"/>
    </row>
    <row r="53" spans="1:35">
      <c r="Q53" s="119"/>
      <c r="S53" s="888"/>
      <c r="T53" s="888"/>
      <c r="U53" s="57"/>
      <c r="V53" s="57"/>
      <c r="W53" s="57"/>
      <c r="X53" s="57"/>
    </row>
    <row r="54" spans="1:35">
      <c r="D54" t="s">
        <v>76</v>
      </c>
      <c r="E54" t="s">
        <v>67</v>
      </c>
      <c r="F54" s="425" t="s">
        <v>261</v>
      </c>
      <c r="G54" s="425" t="s">
        <v>2590</v>
      </c>
      <c r="H54" s="425" t="s">
        <v>11</v>
      </c>
      <c r="I54" s="425" t="s">
        <v>1591</v>
      </c>
      <c r="J54" t="s">
        <v>6</v>
      </c>
      <c r="K54" s="425" t="s">
        <v>1036</v>
      </c>
      <c r="L54" s="425" t="s">
        <v>2920</v>
      </c>
      <c r="M54" s="426" t="s">
        <v>1010</v>
      </c>
      <c r="N54" s="425" t="s">
        <v>1013</v>
      </c>
      <c r="O54" s="425" t="s">
        <v>2921</v>
      </c>
      <c r="P54" s="425" t="s">
        <v>209</v>
      </c>
      <c r="Q54" s="105"/>
      <c r="R54" s="75"/>
      <c r="S54" s="1371"/>
      <c r="T54" s="1371"/>
      <c r="U54" s="75"/>
      <c r="V54" s="112"/>
      <c r="W54" s="112"/>
      <c r="X54" s="57"/>
      <c r="AC54" t="s">
        <v>2</v>
      </c>
      <c r="AE54" s="668"/>
      <c r="AF54" s="668"/>
      <c r="AG54" s="668"/>
      <c r="AH54" s="668"/>
      <c r="AI54" s="668"/>
    </row>
    <row r="55" spans="1:35">
      <c r="D55" t="s">
        <v>76</v>
      </c>
      <c r="E55" t="s">
        <v>67</v>
      </c>
      <c r="F55" s="425" t="s">
        <v>261</v>
      </c>
      <c r="G55" s="425" t="s">
        <v>2590</v>
      </c>
      <c r="H55" s="425" t="s">
        <v>11</v>
      </c>
      <c r="I55" s="425" t="s">
        <v>1591</v>
      </c>
      <c r="J55" t="s">
        <v>6</v>
      </c>
      <c r="K55" s="425" t="s">
        <v>1036</v>
      </c>
      <c r="L55" s="425" t="s">
        <v>2920</v>
      </c>
      <c r="M55" s="426" t="s">
        <v>1010</v>
      </c>
      <c r="N55" s="425" t="s">
        <v>1013</v>
      </c>
      <c r="O55" s="425" t="s">
        <v>2921</v>
      </c>
      <c r="P55" s="425" t="s">
        <v>209</v>
      </c>
      <c r="Q55" s="105"/>
      <c r="R55" s="75"/>
      <c r="S55" s="1371"/>
      <c r="T55" s="1371"/>
      <c r="U55" s="75"/>
      <c r="V55" s="112"/>
      <c r="W55" s="112"/>
      <c r="X55" s="57"/>
      <c r="AC55" t="s">
        <v>2</v>
      </c>
      <c r="AE55" s="668"/>
      <c r="AF55" s="668"/>
      <c r="AG55" s="668"/>
      <c r="AH55" s="668"/>
      <c r="AI55" s="668"/>
    </row>
    <row r="56" spans="1:35">
      <c r="D56" t="s">
        <v>76</v>
      </c>
      <c r="E56" t="s">
        <v>67</v>
      </c>
      <c r="F56" s="425" t="s">
        <v>261</v>
      </c>
      <c r="G56" s="425" t="s">
        <v>2590</v>
      </c>
      <c r="H56" s="425" t="s">
        <v>11</v>
      </c>
      <c r="I56" s="425" t="s">
        <v>1591</v>
      </c>
      <c r="J56" t="s">
        <v>6</v>
      </c>
      <c r="K56" s="425" t="s">
        <v>1036</v>
      </c>
      <c r="L56" s="425" t="s">
        <v>2920</v>
      </c>
      <c r="M56" s="426" t="s">
        <v>1010</v>
      </c>
      <c r="N56" s="425" t="s">
        <v>1013</v>
      </c>
      <c r="O56" s="425" t="s">
        <v>2921</v>
      </c>
      <c r="P56" s="425" t="s">
        <v>209</v>
      </c>
      <c r="Q56" s="105"/>
      <c r="R56" s="75"/>
      <c r="S56" s="1371"/>
      <c r="T56" s="1371"/>
      <c r="U56" s="75"/>
      <c r="V56" s="112"/>
      <c r="W56" s="112"/>
      <c r="X56" s="57"/>
      <c r="AC56" t="s">
        <v>2</v>
      </c>
      <c r="AE56" s="668"/>
      <c r="AF56" s="668"/>
      <c r="AG56" s="668"/>
      <c r="AH56" s="668"/>
      <c r="AI56" s="668"/>
    </row>
    <row r="57" spans="1:35">
      <c r="D57" t="s">
        <v>76</v>
      </c>
      <c r="E57" t="s">
        <v>67</v>
      </c>
      <c r="F57" s="425" t="s">
        <v>261</v>
      </c>
      <c r="G57" s="425" t="s">
        <v>2590</v>
      </c>
      <c r="H57" s="425" t="s">
        <v>11</v>
      </c>
      <c r="I57" s="425" t="s">
        <v>1591</v>
      </c>
      <c r="J57" t="s">
        <v>6</v>
      </c>
      <c r="K57" s="425" t="s">
        <v>1036</v>
      </c>
      <c r="L57" s="425" t="s">
        <v>2920</v>
      </c>
      <c r="M57" s="426" t="s">
        <v>1010</v>
      </c>
      <c r="N57" s="425" t="s">
        <v>1013</v>
      </c>
      <c r="O57" s="425" t="s">
        <v>2921</v>
      </c>
      <c r="P57" s="425" t="s">
        <v>209</v>
      </c>
      <c r="Q57" s="105"/>
      <c r="R57" s="75"/>
      <c r="S57" s="1371"/>
      <c r="T57" s="1371"/>
      <c r="U57" s="75"/>
      <c r="V57" s="112"/>
      <c r="W57" s="112"/>
      <c r="X57" s="57"/>
      <c r="AC57" t="s">
        <v>2</v>
      </c>
      <c r="AE57" s="668"/>
      <c r="AF57" s="668"/>
      <c r="AG57" s="668"/>
      <c r="AH57" s="668"/>
      <c r="AI57" s="668"/>
    </row>
    <row r="58" spans="1:35">
      <c r="D58" t="s">
        <v>76</v>
      </c>
      <c r="E58" t="s">
        <v>67</v>
      </c>
      <c r="F58" s="425" t="s">
        <v>261</v>
      </c>
      <c r="G58" s="425" t="s">
        <v>2590</v>
      </c>
      <c r="H58" s="425" t="s">
        <v>11</v>
      </c>
      <c r="I58" s="425" t="s">
        <v>1591</v>
      </c>
      <c r="J58" t="s">
        <v>6</v>
      </c>
      <c r="K58" s="425" t="s">
        <v>1036</v>
      </c>
      <c r="L58" s="425" t="s">
        <v>2920</v>
      </c>
      <c r="M58" s="426" t="s">
        <v>1010</v>
      </c>
      <c r="N58" s="425" t="s">
        <v>1013</v>
      </c>
      <c r="O58" s="425" t="s">
        <v>2921</v>
      </c>
      <c r="P58" s="425" t="s">
        <v>209</v>
      </c>
      <c r="Q58" s="105"/>
      <c r="R58" s="75"/>
      <c r="S58" s="1371"/>
      <c r="T58" s="1371"/>
      <c r="U58" s="75"/>
      <c r="V58" s="112"/>
      <c r="W58" s="112"/>
      <c r="X58" s="57"/>
      <c r="AC58" t="s">
        <v>2</v>
      </c>
      <c r="AE58" s="668"/>
      <c r="AF58" s="668"/>
      <c r="AG58" s="668"/>
      <c r="AH58" s="668"/>
      <c r="AI58" s="668"/>
    </row>
    <row r="59" spans="1:35">
      <c r="D59" t="s">
        <v>76</v>
      </c>
      <c r="E59" t="s">
        <v>67</v>
      </c>
      <c r="F59" s="425" t="s">
        <v>261</v>
      </c>
      <c r="G59" s="425" t="s">
        <v>2590</v>
      </c>
      <c r="H59" s="425" t="s">
        <v>11</v>
      </c>
      <c r="I59" s="425" t="s">
        <v>1591</v>
      </c>
      <c r="J59" t="s">
        <v>6</v>
      </c>
      <c r="K59" s="425" t="s">
        <v>1036</v>
      </c>
      <c r="L59" s="425" t="s">
        <v>2920</v>
      </c>
      <c r="M59" s="426" t="s">
        <v>1010</v>
      </c>
      <c r="N59" s="425" t="s">
        <v>1013</v>
      </c>
      <c r="O59" s="425" t="s">
        <v>2921</v>
      </c>
      <c r="P59" s="425" t="s">
        <v>209</v>
      </c>
      <c r="Q59" s="105"/>
      <c r="R59" s="75"/>
      <c r="S59" s="1371"/>
      <c r="T59" s="1371"/>
      <c r="U59" s="75"/>
      <c r="V59" s="112"/>
      <c r="W59" s="112"/>
      <c r="X59" s="57"/>
      <c r="AC59" t="s">
        <v>2</v>
      </c>
      <c r="AE59" s="668"/>
      <c r="AF59" s="668"/>
      <c r="AG59" s="668"/>
      <c r="AH59" s="668"/>
      <c r="AI59" s="668"/>
    </row>
    <row r="60" spans="1:35">
      <c r="D60" t="s">
        <v>76</v>
      </c>
      <c r="E60" t="s">
        <v>67</v>
      </c>
      <c r="F60" s="425" t="s">
        <v>261</v>
      </c>
      <c r="G60" s="425" t="s">
        <v>2590</v>
      </c>
      <c r="H60" s="425" t="s">
        <v>11</v>
      </c>
      <c r="I60" s="425" t="s">
        <v>1591</v>
      </c>
      <c r="J60" t="s">
        <v>6</v>
      </c>
      <c r="K60" s="425" t="s">
        <v>1036</v>
      </c>
      <c r="L60" s="425" t="s">
        <v>2920</v>
      </c>
      <c r="M60" s="426" t="s">
        <v>1010</v>
      </c>
      <c r="N60" s="425" t="s">
        <v>1013</v>
      </c>
      <c r="O60" s="425" t="s">
        <v>2921</v>
      </c>
      <c r="P60" s="425" t="s">
        <v>209</v>
      </c>
      <c r="Q60" s="105"/>
      <c r="R60" s="75"/>
      <c r="S60" s="1371"/>
      <c r="T60" s="1371"/>
      <c r="U60" s="75"/>
      <c r="V60" s="112"/>
      <c r="W60" s="112"/>
      <c r="X60" s="57"/>
      <c r="AC60" t="s">
        <v>2</v>
      </c>
      <c r="AE60" s="668"/>
      <c r="AF60" s="668"/>
      <c r="AG60" s="668"/>
      <c r="AH60" s="668"/>
      <c r="AI60" s="668"/>
    </row>
    <row r="61" spans="1:35">
      <c r="D61" t="s">
        <v>76</v>
      </c>
      <c r="E61" t="s">
        <v>67</v>
      </c>
      <c r="F61" s="425" t="s">
        <v>261</v>
      </c>
      <c r="G61" s="425" t="s">
        <v>2590</v>
      </c>
      <c r="H61" s="425" t="s">
        <v>11</v>
      </c>
      <c r="I61" s="425" t="s">
        <v>1591</v>
      </c>
      <c r="J61" t="s">
        <v>6</v>
      </c>
      <c r="K61" s="425" t="s">
        <v>1036</v>
      </c>
      <c r="L61" s="425" t="s">
        <v>2920</v>
      </c>
      <c r="M61" s="426" t="s">
        <v>1010</v>
      </c>
      <c r="N61" s="425" t="s">
        <v>1013</v>
      </c>
      <c r="O61" s="425" t="s">
        <v>2921</v>
      </c>
      <c r="P61" s="425" t="s">
        <v>209</v>
      </c>
      <c r="Q61" s="105"/>
      <c r="R61" s="75"/>
      <c r="S61" s="1371"/>
      <c r="T61" s="1371"/>
      <c r="U61" s="75"/>
      <c r="V61" s="112"/>
      <c r="W61" s="112"/>
      <c r="X61" s="57"/>
      <c r="AC61" t="s">
        <v>2</v>
      </c>
      <c r="AE61" s="668"/>
      <c r="AF61" s="668"/>
      <c r="AG61" s="668"/>
      <c r="AH61" s="668"/>
      <c r="AI61" s="668"/>
    </row>
    <row r="62" spans="1:35">
      <c r="D62" t="s">
        <v>76</v>
      </c>
      <c r="E62" t="s">
        <v>67</v>
      </c>
      <c r="F62" s="425" t="s">
        <v>261</v>
      </c>
      <c r="G62" s="425" t="s">
        <v>2590</v>
      </c>
      <c r="H62" s="425" t="s">
        <v>11</v>
      </c>
      <c r="I62" s="425" t="s">
        <v>1591</v>
      </c>
      <c r="J62" t="s">
        <v>6</v>
      </c>
      <c r="K62" s="425" t="s">
        <v>1036</v>
      </c>
      <c r="L62" s="425" t="s">
        <v>2920</v>
      </c>
      <c r="M62" s="426" t="s">
        <v>1010</v>
      </c>
      <c r="N62" s="425" t="s">
        <v>1013</v>
      </c>
      <c r="O62" s="425" t="s">
        <v>2921</v>
      </c>
      <c r="P62" s="425" t="s">
        <v>209</v>
      </c>
      <c r="Q62" s="105"/>
      <c r="R62" s="75"/>
      <c r="S62" s="1371"/>
      <c r="T62" s="1371"/>
      <c r="U62" s="75"/>
      <c r="V62" s="112"/>
      <c r="W62" s="112"/>
      <c r="X62" s="57"/>
      <c r="AC62" t="s">
        <v>2</v>
      </c>
      <c r="AE62" s="668"/>
      <c r="AF62" s="668"/>
      <c r="AG62" s="668"/>
      <c r="AH62" s="668"/>
      <c r="AI62" s="668"/>
    </row>
    <row r="63" spans="1:35">
      <c r="D63" t="s">
        <v>76</v>
      </c>
      <c r="E63" t="s">
        <v>67</v>
      </c>
      <c r="F63" s="425" t="s">
        <v>261</v>
      </c>
      <c r="G63" s="425" t="s">
        <v>2590</v>
      </c>
      <c r="H63" s="425" t="s">
        <v>11</v>
      </c>
      <c r="I63" s="425" t="s">
        <v>1591</v>
      </c>
      <c r="J63" t="s">
        <v>6</v>
      </c>
      <c r="K63" s="425" t="s">
        <v>1036</v>
      </c>
      <c r="L63" s="425" t="s">
        <v>2920</v>
      </c>
      <c r="M63" s="426" t="s">
        <v>1010</v>
      </c>
      <c r="N63" s="425" t="s">
        <v>1013</v>
      </c>
      <c r="O63" s="425" t="s">
        <v>2921</v>
      </c>
      <c r="P63" s="425" t="s">
        <v>209</v>
      </c>
      <c r="Q63" s="105"/>
      <c r="R63" s="75"/>
      <c r="S63" s="1371"/>
      <c r="T63" s="1371"/>
      <c r="U63" s="75"/>
      <c r="V63" s="112"/>
      <c r="W63" s="112"/>
      <c r="X63" s="57"/>
      <c r="AC63" t="s">
        <v>2</v>
      </c>
      <c r="AE63" s="668"/>
      <c r="AF63" s="668"/>
      <c r="AG63" s="668"/>
      <c r="AH63" s="668"/>
      <c r="AI63" s="668"/>
    </row>
    <row r="64" spans="1:35">
      <c r="D64" t="s">
        <v>76</v>
      </c>
      <c r="E64" t="s">
        <v>67</v>
      </c>
      <c r="F64" s="425" t="s">
        <v>261</v>
      </c>
      <c r="G64" s="425" t="s">
        <v>2590</v>
      </c>
      <c r="H64" s="425" t="s">
        <v>11</v>
      </c>
      <c r="I64" s="425" t="s">
        <v>1591</v>
      </c>
      <c r="J64" t="s">
        <v>6</v>
      </c>
      <c r="K64" s="425" t="s">
        <v>1036</v>
      </c>
      <c r="L64" s="425" t="s">
        <v>2920</v>
      </c>
      <c r="M64" s="426" t="s">
        <v>1010</v>
      </c>
      <c r="N64" s="425" t="s">
        <v>1013</v>
      </c>
      <c r="O64" s="425" t="s">
        <v>2921</v>
      </c>
      <c r="P64" s="425" t="s">
        <v>209</v>
      </c>
      <c r="Q64" s="105"/>
      <c r="R64" s="75"/>
      <c r="S64" s="1371"/>
      <c r="T64" s="1371"/>
      <c r="U64" s="75"/>
      <c r="V64" s="112"/>
      <c r="W64" s="112"/>
      <c r="X64" s="57"/>
      <c r="AC64" t="s">
        <v>2</v>
      </c>
      <c r="AE64" s="668"/>
      <c r="AF64" s="668"/>
      <c r="AG64" s="668"/>
      <c r="AH64" s="668"/>
      <c r="AI64" s="668"/>
    </row>
    <row r="65" spans="1:35">
      <c r="D65" t="s">
        <v>76</v>
      </c>
      <c r="E65" t="s">
        <v>67</v>
      </c>
      <c r="F65" s="425" t="s">
        <v>261</v>
      </c>
      <c r="G65" s="425" t="s">
        <v>2590</v>
      </c>
      <c r="H65" s="425" t="s">
        <v>11</v>
      </c>
      <c r="I65" s="425" t="s">
        <v>1591</v>
      </c>
      <c r="J65" t="s">
        <v>6</v>
      </c>
      <c r="K65" s="425" t="s">
        <v>1036</v>
      </c>
      <c r="L65" s="425" t="s">
        <v>2920</v>
      </c>
      <c r="M65" s="426" t="s">
        <v>1010</v>
      </c>
      <c r="N65" s="425" t="s">
        <v>1013</v>
      </c>
      <c r="O65" s="425" t="s">
        <v>2921</v>
      </c>
      <c r="P65" s="425" t="s">
        <v>209</v>
      </c>
      <c r="Q65" s="105"/>
      <c r="R65" s="75"/>
      <c r="S65" s="1371"/>
      <c r="T65" s="1371"/>
      <c r="U65" s="75"/>
      <c r="V65" s="112"/>
      <c r="W65" s="112"/>
      <c r="X65" s="57"/>
      <c r="AC65" t="s">
        <v>2</v>
      </c>
      <c r="AE65" s="668"/>
      <c r="AF65" s="668"/>
      <c r="AG65" s="668"/>
      <c r="AH65" s="668"/>
      <c r="AI65" s="668"/>
    </row>
    <row r="66" spans="1:35">
      <c r="D66" t="s">
        <v>76</v>
      </c>
      <c r="E66" t="s">
        <v>67</v>
      </c>
      <c r="F66" s="425" t="s">
        <v>261</v>
      </c>
      <c r="G66" s="425" t="s">
        <v>2590</v>
      </c>
      <c r="H66" s="425" t="s">
        <v>11</v>
      </c>
      <c r="I66" s="425" t="s">
        <v>1591</v>
      </c>
      <c r="J66" t="s">
        <v>6</v>
      </c>
      <c r="K66" s="425" t="s">
        <v>1036</v>
      </c>
      <c r="L66" s="425" t="s">
        <v>2920</v>
      </c>
      <c r="M66" s="426" t="s">
        <v>1010</v>
      </c>
      <c r="N66" s="425" t="s">
        <v>1013</v>
      </c>
      <c r="O66" s="425" t="s">
        <v>2921</v>
      </c>
      <c r="P66" s="425" t="s">
        <v>209</v>
      </c>
      <c r="Q66" s="105"/>
      <c r="R66" s="75"/>
      <c r="S66" s="1371"/>
      <c r="T66" s="1371"/>
      <c r="U66" s="75"/>
      <c r="V66" s="112"/>
      <c r="W66" s="112"/>
      <c r="X66" s="57"/>
      <c r="AC66" t="s">
        <v>2</v>
      </c>
      <c r="AE66" s="668"/>
      <c r="AF66" s="668"/>
      <c r="AG66" s="668"/>
      <c r="AH66" s="668"/>
      <c r="AI66" s="668"/>
    </row>
    <row r="67" spans="1:35">
      <c r="D67" t="s">
        <v>76</v>
      </c>
      <c r="E67" t="s">
        <v>67</v>
      </c>
      <c r="F67" s="425" t="s">
        <v>261</v>
      </c>
      <c r="G67" s="425" t="s">
        <v>2590</v>
      </c>
      <c r="H67" s="425" t="s">
        <v>11</v>
      </c>
      <c r="I67" s="425" t="s">
        <v>1591</v>
      </c>
      <c r="J67" t="s">
        <v>6</v>
      </c>
      <c r="K67" s="425" t="s">
        <v>1036</v>
      </c>
      <c r="L67" s="425" t="s">
        <v>2920</v>
      </c>
      <c r="M67" s="426" t="s">
        <v>1010</v>
      </c>
      <c r="N67" s="425" t="s">
        <v>1013</v>
      </c>
      <c r="O67" s="425" t="s">
        <v>2921</v>
      </c>
      <c r="P67" s="425" t="s">
        <v>209</v>
      </c>
      <c r="Q67" s="105"/>
      <c r="R67" s="75"/>
      <c r="S67" s="1371"/>
      <c r="T67" s="1371"/>
      <c r="U67" s="75"/>
      <c r="V67" s="89"/>
      <c r="W67" s="89"/>
      <c r="X67" s="57"/>
      <c r="AC67" t="s">
        <v>2</v>
      </c>
      <c r="AE67" s="668"/>
      <c r="AF67" s="668"/>
      <c r="AG67" s="668"/>
      <c r="AH67" s="668"/>
      <c r="AI67" s="668"/>
    </row>
    <row r="68" spans="1:35">
      <c r="D68" t="s">
        <v>76</v>
      </c>
      <c r="E68" t="s">
        <v>67</v>
      </c>
      <c r="F68" s="425" t="s">
        <v>261</v>
      </c>
      <c r="G68" s="425" t="s">
        <v>2590</v>
      </c>
      <c r="H68" s="425" t="s">
        <v>11</v>
      </c>
      <c r="I68" s="425" t="s">
        <v>1591</v>
      </c>
      <c r="J68" t="s">
        <v>6</v>
      </c>
      <c r="K68" s="425" t="s">
        <v>1036</v>
      </c>
      <c r="L68" s="425" t="s">
        <v>2920</v>
      </c>
      <c r="M68" s="426" t="s">
        <v>1010</v>
      </c>
      <c r="N68" s="425" t="s">
        <v>1013</v>
      </c>
      <c r="O68" s="425" t="s">
        <v>2921</v>
      </c>
      <c r="P68" s="425" t="s">
        <v>209</v>
      </c>
      <c r="Q68" s="1288"/>
      <c r="R68" s="73"/>
      <c r="S68" s="1372"/>
      <c r="T68" s="1372"/>
      <c r="U68" s="73"/>
      <c r="V68" s="89"/>
      <c r="W68" s="89"/>
      <c r="X68" s="57"/>
      <c r="AC68" t="s">
        <v>2</v>
      </c>
      <c r="AE68" s="73"/>
      <c r="AF68" s="73"/>
      <c r="AG68" s="73"/>
      <c r="AH68" s="73"/>
      <c r="AI68" s="73"/>
    </row>
    <row r="69" spans="1:35">
      <c r="D69" t="s">
        <v>76</v>
      </c>
      <c r="E69" t="s">
        <v>67</v>
      </c>
      <c r="F69" s="425" t="s">
        <v>261</v>
      </c>
      <c r="G69" s="425" t="s">
        <v>2590</v>
      </c>
      <c r="H69" s="425" t="s">
        <v>11</v>
      </c>
      <c r="I69" s="425" t="s">
        <v>1591</v>
      </c>
      <c r="J69" t="s">
        <v>6</v>
      </c>
      <c r="K69" s="425" t="s">
        <v>1036</v>
      </c>
      <c r="L69" s="425" t="s">
        <v>2920</v>
      </c>
      <c r="M69" s="426" t="s">
        <v>1010</v>
      </c>
      <c r="N69" s="425" t="s">
        <v>1013</v>
      </c>
      <c r="O69" s="425" t="s">
        <v>2921</v>
      </c>
      <c r="P69" s="425" t="s">
        <v>209</v>
      </c>
      <c r="Q69" s="1288"/>
      <c r="R69" s="73"/>
      <c r="S69" s="1372"/>
      <c r="T69" s="1372"/>
      <c r="U69" s="73"/>
      <c r="V69" s="89"/>
      <c r="W69" s="89"/>
      <c r="X69" s="57"/>
      <c r="AC69" t="s">
        <v>2</v>
      </c>
      <c r="AE69" s="73"/>
      <c r="AF69" s="73"/>
      <c r="AG69" s="73"/>
      <c r="AH69" s="73"/>
      <c r="AI69" s="73"/>
    </row>
    <row r="70" spans="1:35" s="65" customFormat="1">
      <c r="D70" t="s">
        <v>76</v>
      </c>
      <c r="E70" t="s">
        <v>67</v>
      </c>
      <c r="F70" s="425" t="s">
        <v>261</v>
      </c>
      <c r="G70" s="425" t="s">
        <v>2590</v>
      </c>
      <c r="H70" s="425" t="s">
        <v>11</v>
      </c>
      <c r="I70" s="425" t="s">
        <v>1591</v>
      </c>
      <c r="J70" t="s">
        <v>6</v>
      </c>
      <c r="K70" s="425" t="s">
        <v>1036</v>
      </c>
      <c r="L70" s="425" t="s">
        <v>2920</v>
      </c>
      <c r="M70" s="426" t="s">
        <v>1010</v>
      </c>
      <c r="N70" s="425" t="s">
        <v>1013</v>
      </c>
      <c r="O70" s="425" t="s">
        <v>2921</v>
      </c>
      <c r="P70" s="425" t="s">
        <v>209</v>
      </c>
      <c r="Q70" s="1288"/>
      <c r="R70" s="73"/>
      <c r="S70" s="1372"/>
      <c r="T70" s="1372"/>
      <c r="U70" s="73"/>
      <c r="V70" s="89"/>
      <c r="W70" s="89"/>
      <c r="X70" s="57"/>
      <c r="Y70"/>
      <c r="Z70"/>
      <c r="AA70"/>
      <c r="AB70"/>
      <c r="AC70" t="s">
        <v>2</v>
      </c>
      <c r="AE70" s="73"/>
      <c r="AF70" s="73"/>
      <c r="AG70" s="73"/>
      <c r="AH70" s="73"/>
      <c r="AI70" s="73"/>
    </row>
    <row r="71" spans="1:35">
      <c r="Q71" s="119"/>
      <c r="S71" s="888"/>
      <c r="T71" s="888"/>
      <c r="U71" s="57"/>
      <c r="V71" s="57"/>
      <c r="W71" s="57"/>
      <c r="X71" s="57"/>
    </row>
    <row r="72" spans="1:35" s="1" customFormat="1" ht="17.399999999999999">
      <c r="B72" s="2" t="s">
        <v>1348</v>
      </c>
      <c r="Q72" s="121"/>
      <c r="S72" s="1370"/>
      <c r="T72" s="1370"/>
      <c r="U72" s="1282"/>
      <c r="V72" s="1282"/>
      <c r="W72" s="1282"/>
      <c r="X72" s="1282"/>
    </row>
    <row r="73" spans="1:35" s="425" customFormat="1">
      <c r="Q73" s="119"/>
      <c r="S73" s="888"/>
      <c r="T73" s="888"/>
      <c r="U73" s="57"/>
      <c r="V73" s="57"/>
      <c r="W73" s="57"/>
      <c r="X73" s="57"/>
    </row>
    <row r="74" spans="1:35" s="1" customFormat="1" ht="13.8">
      <c r="A74" s="64"/>
      <c r="B74" s="72" t="s">
        <v>240</v>
      </c>
      <c r="Q74" s="121"/>
      <c r="S74" s="1370"/>
      <c r="T74" s="1370"/>
      <c r="U74" s="1282"/>
      <c r="V74" s="1282"/>
      <c r="W74" s="1282"/>
      <c r="X74" s="1282"/>
    </row>
    <row r="75" spans="1:35">
      <c r="Q75" s="119"/>
      <c r="S75" s="888"/>
      <c r="T75" s="888"/>
      <c r="U75" s="57"/>
      <c r="V75" s="57"/>
      <c r="W75" s="57"/>
      <c r="X75" s="57"/>
    </row>
    <row r="76" spans="1:35" s="425" customFormat="1">
      <c r="D76" s="425" t="s">
        <v>76</v>
      </c>
      <c r="E76" s="425" t="s">
        <v>67</v>
      </c>
      <c r="F76" s="425" t="s">
        <v>240</v>
      </c>
      <c r="G76" s="425" t="s">
        <v>2590</v>
      </c>
      <c r="H76" s="425" t="s">
        <v>11</v>
      </c>
      <c r="I76" s="425" t="s">
        <v>1591</v>
      </c>
      <c r="J76" s="425" t="s">
        <v>6</v>
      </c>
      <c r="K76" s="425" t="s">
        <v>1036</v>
      </c>
      <c r="L76" s="425" t="s">
        <v>2920</v>
      </c>
      <c r="M76" s="426" t="s">
        <v>1010</v>
      </c>
      <c r="N76" s="425" t="s">
        <v>1348</v>
      </c>
      <c r="O76" s="426" t="s">
        <v>1010</v>
      </c>
      <c r="P76" s="425" t="s">
        <v>203</v>
      </c>
      <c r="Q76" s="105"/>
      <c r="R76" s="75"/>
      <c r="S76" s="1371"/>
      <c r="T76" s="1371"/>
      <c r="U76" s="112"/>
      <c r="V76" s="112"/>
      <c r="W76" s="112"/>
      <c r="X76" s="57"/>
      <c r="AC76" s="425" t="s">
        <v>2</v>
      </c>
      <c r="AE76" s="668"/>
      <c r="AF76" s="668"/>
      <c r="AG76" s="668"/>
      <c r="AH76" s="668"/>
      <c r="AI76" s="668"/>
    </row>
    <row r="77" spans="1:35" s="425" customFormat="1">
      <c r="D77" s="425" t="s">
        <v>76</v>
      </c>
      <c r="E77" s="425" t="s">
        <v>67</v>
      </c>
      <c r="F77" s="425" t="s">
        <v>240</v>
      </c>
      <c r="G77" s="425" t="s">
        <v>2590</v>
      </c>
      <c r="H77" s="425" t="s">
        <v>11</v>
      </c>
      <c r="I77" s="425" t="s">
        <v>1591</v>
      </c>
      <c r="J77" s="425" t="s">
        <v>6</v>
      </c>
      <c r="K77" s="425" t="s">
        <v>1036</v>
      </c>
      <c r="L77" s="425" t="s">
        <v>2920</v>
      </c>
      <c r="M77" s="426" t="s">
        <v>1010</v>
      </c>
      <c r="N77" s="425" t="s">
        <v>1348</v>
      </c>
      <c r="O77" s="426" t="s">
        <v>1010</v>
      </c>
      <c r="P77" s="425" t="s">
        <v>203</v>
      </c>
      <c r="Q77" s="105"/>
      <c r="R77" s="75"/>
      <c r="S77" s="1371"/>
      <c r="T77" s="1371"/>
      <c r="U77" s="112"/>
      <c r="V77" s="112"/>
      <c r="W77" s="112"/>
      <c r="X77" s="57"/>
      <c r="AC77" s="425" t="s">
        <v>2</v>
      </c>
      <c r="AE77" s="668"/>
      <c r="AF77" s="668"/>
      <c r="AG77" s="668"/>
      <c r="AH77" s="668"/>
      <c r="AI77" s="668"/>
    </row>
    <row r="78" spans="1:35" s="425" customFormat="1">
      <c r="D78" s="425" t="s">
        <v>76</v>
      </c>
      <c r="E78" s="425" t="s">
        <v>67</v>
      </c>
      <c r="F78" s="425" t="s">
        <v>240</v>
      </c>
      <c r="G78" s="425" t="s">
        <v>2590</v>
      </c>
      <c r="H78" s="425" t="s">
        <v>11</v>
      </c>
      <c r="I78" s="425" t="s">
        <v>1591</v>
      </c>
      <c r="J78" s="425" t="s">
        <v>6</v>
      </c>
      <c r="K78" s="425" t="s">
        <v>1036</v>
      </c>
      <c r="L78" s="425" t="s">
        <v>2920</v>
      </c>
      <c r="M78" s="426" t="s">
        <v>1010</v>
      </c>
      <c r="N78" s="425" t="s">
        <v>1348</v>
      </c>
      <c r="O78" s="426" t="s">
        <v>1010</v>
      </c>
      <c r="P78" s="425" t="s">
        <v>203</v>
      </c>
      <c r="Q78" s="105"/>
      <c r="R78" s="75"/>
      <c r="S78" s="1371"/>
      <c r="T78" s="1371"/>
      <c r="U78" s="112"/>
      <c r="V78" s="112"/>
      <c r="W78" s="112"/>
      <c r="X78" s="57"/>
      <c r="AC78" s="425" t="s">
        <v>2</v>
      </c>
      <c r="AE78" s="668"/>
      <c r="AF78" s="668"/>
      <c r="AG78" s="668"/>
      <c r="AH78" s="668"/>
      <c r="AI78" s="668"/>
    </row>
    <row r="79" spans="1:35" s="425" customFormat="1">
      <c r="D79" s="425" t="s">
        <v>76</v>
      </c>
      <c r="E79" s="425" t="s">
        <v>67</v>
      </c>
      <c r="F79" s="425" t="s">
        <v>240</v>
      </c>
      <c r="G79" s="425" t="s">
        <v>2590</v>
      </c>
      <c r="H79" s="425" t="s">
        <v>11</v>
      </c>
      <c r="I79" s="425" t="s">
        <v>1591</v>
      </c>
      <c r="J79" s="425" t="s">
        <v>6</v>
      </c>
      <c r="K79" s="425" t="s">
        <v>1036</v>
      </c>
      <c r="L79" s="425" t="s">
        <v>2920</v>
      </c>
      <c r="M79" s="426" t="s">
        <v>1010</v>
      </c>
      <c r="N79" s="425" t="s">
        <v>1348</v>
      </c>
      <c r="O79" s="426" t="s">
        <v>1010</v>
      </c>
      <c r="P79" s="425" t="s">
        <v>203</v>
      </c>
      <c r="Q79" s="1288"/>
      <c r="R79" s="73"/>
      <c r="S79" s="1372"/>
      <c r="T79" s="1372"/>
      <c r="U79" s="57"/>
      <c r="V79" s="57"/>
      <c r="W79" s="57"/>
      <c r="X79" s="57"/>
      <c r="AC79" s="425" t="s">
        <v>2</v>
      </c>
      <c r="AE79" s="73"/>
      <c r="AF79" s="73"/>
      <c r="AG79" s="73"/>
      <c r="AH79" s="73"/>
      <c r="AI79" s="73"/>
    </row>
    <row r="80" spans="1:35" s="425" customFormat="1">
      <c r="D80" s="425" t="s">
        <v>76</v>
      </c>
      <c r="E80" s="425" t="s">
        <v>67</v>
      </c>
      <c r="F80" s="425" t="s">
        <v>240</v>
      </c>
      <c r="G80" s="425" t="s">
        <v>2590</v>
      </c>
      <c r="H80" s="425" t="s">
        <v>11</v>
      </c>
      <c r="I80" s="425" t="s">
        <v>1591</v>
      </c>
      <c r="J80" s="425" t="s">
        <v>6</v>
      </c>
      <c r="K80" s="425" t="s">
        <v>1036</v>
      </c>
      <c r="L80" s="425" t="s">
        <v>2920</v>
      </c>
      <c r="M80" s="426" t="s">
        <v>1010</v>
      </c>
      <c r="N80" s="425" t="s">
        <v>1348</v>
      </c>
      <c r="O80" s="426" t="s">
        <v>1010</v>
      </c>
      <c r="P80" s="425" t="s">
        <v>203</v>
      </c>
      <c r="Q80" s="1288"/>
      <c r="R80" s="73"/>
      <c r="S80" s="1372"/>
      <c r="T80" s="1372"/>
      <c r="U80" s="57"/>
      <c r="V80" s="57"/>
      <c r="W80" s="57"/>
      <c r="X80" s="57"/>
      <c r="AC80" s="425" t="s">
        <v>2</v>
      </c>
      <c r="AE80" s="73"/>
      <c r="AF80" s="73"/>
      <c r="AG80" s="73"/>
      <c r="AH80" s="73"/>
      <c r="AI80" s="73"/>
    </row>
    <row r="81" spans="1:35" s="425" customFormat="1">
      <c r="Q81" s="1284"/>
      <c r="S81" s="888"/>
      <c r="T81" s="888"/>
      <c r="U81" s="57"/>
      <c r="V81" s="57"/>
      <c r="W81" s="57"/>
      <c r="X81" s="57"/>
    </row>
    <row r="82" spans="1:35" s="1" customFormat="1" ht="17.399999999999999">
      <c r="B82" s="2" t="s">
        <v>1349</v>
      </c>
      <c r="Q82" s="1285"/>
      <c r="S82" s="1370"/>
      <c r="T82" s="1370"/>
      <c r="U82" s="1282"/>
      <c r="V82" s="1282"/>
      <c r="W82" s="1282"/>
      <c r="X82" s="1282"/>
    </row>
    <row r="83" spans="1:35" s="425" customFormat="1">
      <c r="Q83" s="1284"/>
      <c r="S83" s="888"/>
      <c r="T83" s="888"/>
      <c r="U83" s="57"/>
      <c r="V83" s="57"/>
      <c r="W83" s="57"/>
      <c r="X83" s="57"/>
    </row>
    <row r="84" spans="1:35" s="1" customFormat="1" ht="13.8">
      <c r="A84" s="64"/>
      <c r="B84" s="72" t="s">
        <v>82</v>
      </c>
      <c r="Q84" s="1285"/>
      <c r="S84" s="1370"/>
      <c r="T84" s="1370"/>
      <c r="U84" s="1282"/>
      <c r="V84" s="1282"/>
      <c r="W84" s="1282"/>
      <c r="X84" s="1282"/>
    </row>
    <row r="85" spans="1:35" s="425" customFormat="1">
      <c r="Q85" s="1284"/>
      <c r="S85" s="888"/>
      <c r="T85" s="888"/>
      <c r="U85" s="57"/>
      <c r="V85" s="57"/>
      <c r="W85" s="57"/>
      <c r="X85" s="57"/>
    </row>
    <row r="86" spans="1:35" s="425" customFormat="1">
      <c r="D86" s="425" t="s">
        <v>76</v>
      </c>
      <c r="E86" s="425" t="s">
        <v>67</v>
      </c>
      <c r="F86" s="425" t="s">
        <v>240</v>
      </c>
      <c r="G86" s="425" t="s">
        <v>2590</v>
      </c>
      <c r="H86" s="425" t="s">
        <v>11</v>
      </c>
      <c r="I86" s="425" t="s">
        <v>1591</v>
      </c>
      <c r="J86" s="425" t="s">
        <v>6</v>
      </c>
      <c r="K86" s="425" t="s">
        <v>1036</v>
      </c>
      <c r="L86" s="425" t="s">
        <v>2920</v>
      </c>
      <c r="M86" s="426" t="s">
        <v>1010</v>
      </c>
      <c r="N86" s="425" t="s">
        <v>2922</v>
      </c>
      <c r="O86" s="426" t="s">
        <v>1010</v>
      </c>
      <c r="P86" s="425" t="s">
        <v>203</v>
      </c>
      <c r="Q86" s="1287" t="s">
        <v>3005</v>
      </c>
      <c r="R86" s="75"/>
      <c r="S86" s="1371"/>
      <c r="T86" s="1371"/>
      <c r="U86" s="112"/>
      <c r="V86" s="112"/>
      <c r="W86" s="112"/>
      <c r="X86" s="57"/>
      <c r="AC86" s="425" t="s">
        <v>2</v>
      </c>
      <c r="AE86" s="668"/>
      <c r="AF86" s="668"/>
      <c r="AG86" s="668"/>
      <c r="AH86" s="668"/>
      <c r="AI86" s="668"/>
    </row>
    <row r="87" spans="1:35" s="425" customFormat="1">
      <c r="D87" s="425" t="s">
        <v>76</v>
      </c>
      <c r="E87" s="425" t="s">
        <v>67</v>
      </c>
      <c r="F87" s="425" t="s">
        <v>240</v>
      </c>
      <c r="G87" s="425" t="s">
        <v>2590</v>
      </c>
      <c r="H87" s="425" t="s">
        <v>11</v>
      </c>
      <c r="I87" s="425" t="s">
        <v>1591</v>
      </c>
      <c r="J87" s="425" t="s">
        <v>6</v>
      </c>
      <c r="K87" s="425" t="s">
        <v>1036</v>
      </c>
      <c r="L87" s="425" t="s">
        <v>2920</v>
      </c>
      <c r="M87" s="426" t="s">
        <v>1010</v>
      </c>
      <c r="N87" s="425" t="s">
        <v>2922</v>
      </c>
      <c r="O87" s="426" t="s">
        <v>1010</v>
      </c>
      <c r="P87" s="425" t="s">
        <v>203</v>
      </c>
      <c r="Q87" s="1287" t="s">
        <v>3006</v>
      </c>
      <c r="R87" s="75"/>
      <c r="S87" s="1371"/>
      <c r="T87" s="1371"/>
      <c r="U87" s="112"/>
      <c r="V87" s="112"/>
      <c r="W87" s="112"/>
      <c r="X87" s="57"/>
      <c r="AC87" s="425" t="s">
        <v>2</v>
      </c>
      <c r="AE87" s="668"/>
      <c r="AF87" s="668"/>
      <c r="AG87" s="668"/>
      <c r="AH87" s="668"/>
      <c r="AI87" s="668"/>
    </row>
    <row r="88" spans="1:35" s="425" customFormat="1">
      <c r="D88" s="425" t="s">
        <v>76</v>
      </c>
      <c r="E88" s="425" t="s">
        <v>67</v>
      </c>
      <c r="F88" s="425" t="s">
        <v>240</v>
      </c>
      <c r="G88" s="425" t="s">
        <v>2590</v>
      </c>
      <c r="H88" s="425" t="s">
        <v>11</v>
      </c>
      <c r="I88" s="425" t="s">
        <v>1591</v>
      </c>
      <c r="J88" s="425" t="s">
        <v>6</v>
      </c>
      <c r="K88" s="425" t="s">
        <v>1036</v>
      </c>
      <c r="L88" s="425" t="s">
        <v>2920</v>
      </c>
      <c r="M88" s="426" t="s">
        <v>1010</v>
      </c>
      <c r="N88" s="425" t="s">
        <v>2922</v>
      </c>
      <c r="O88" s="426" t="s">
        <v>1010</v>
      </c>
      <c r="P88" s="425" t="s">
        <v>203</v>
      </c>
      <c r="Q88" s="1287" t="s">
        <v>3007</v>
      </c>
      <c r="R88" s="75"/>
      <c r="S88" s="1371"/>
      <c r="T88" s="1371"/>
      <c r="U88" s="112"/>
      <c r="V88" s="112"/>
      <c r="W88" s="112"/>
      <c r="X88" s="57"/>
      <c r="AC88" s="425" t="s">
        <v>2</v>
      </c>
      <c r="AE88" s="668"/>
      <c r="AF88" s="668"/>
      <c r="AG88" s="668"/>
      <c r="AH88" s="668"/>
      <c r="AI88" s="668"/>
    </row>
    <row r="89" spans="1:35" s="425" customFormat="1">
      <c r="D89" s="425" t="s">
        <v>76</v>
      </c>
      <c r="E89" s="425" t="s">
        <v>67</v>
      </c>
      <c r="F89" s="425" t="s">
        <v>240</v>
      </c>
      <c r="G89" s="425" t="s">
        <v>2590</v>
      </c>
      <c r="H89" s="425" t="s">
        <v>11</v>
      </c>
      <c r="I89" s="425" t="s">
        <v>1591</v>
      </c>
      <c r="J89" s="425" t="s">
        <v>6</v>
      </c>
      <c r="K89" s="425" t="s">
        <v>1036</v>
      </c>
      <c r="L89" s="425" t="s">
        <v>2920</v>
      </c>
      <c r="M89" s="426" t="s">
        <v>1010</v>
      </c>
      <c r="N89" s="425" t="s">
        <v>2922</v>
      </c>
      <c r="O89" s="426" t="s">
        <v>1010</v>
      </c>
      <c r="P89" s="425" t="s">
        <v>203</v>
      </c>
      <c r="Q89" s="1287" t="s">
        <v>3008</v>
      </c>
      <c r="R89" s="75"/>
      <c r="S89" s="1371"/>
      <c r="T89" s="1371"/>
      <c r="U89" s="112"/>
      <c r="V89" s="112"/>
      <c r="W89" s="112"/>
      <c r="X89" s="57"/>
      <c r="AC89" s="425" t="s">
        <v>2</v>
      </c>
      <c r="AE89" s="668"/>
      <c r="AF89" s="668"/>
      <c r="AG89" s="668"/>
      <c r="AH89" s="668"/>
      <c r="AI89" s="668"/>
    </row>
    <row r="90" spans="1:35" s="425" customFormat="1">
      <c r="D90" s="425" t="s">
        <v>76</v>
      </c>
      <c r="E90" s="425" t="s">
        <v>67</v>
      </c>
      <c r="F90" s="425" t="s">
        <v>240</v>
      </c>
      <c r="G90" s="425" t="s">
        <v>2590</v>
      </c>
      <c r="H90" s="425" t="s">
        <v>11</v>
      </c>
      <c r="I90" s="425" t="s">
        <v>1591</v>
      </c>
      <c r="J90" s="425" t="s">
        <v>6</v>
      </c>
      <c r="K90" s="425" t="s">
        <v>1036</v>
      </c>
      <c r="L90" s="425" t="s">
        <v>2920</v>
      </c>
      <c r="M90" s="426" t="s">
        <v>1010</v>
      </c>
      <c r="N90" s="425" t="s">
        <v>2922</v>
      </c>
      <c r="O90" s="426" t="s">
        <v>1010</v>
      </c>
      <c r="P90" s="425" t="s">
        <v>203</v>
      </c>
      <c r="Q90" s="1287" t="s">
        <v>3009</v>
      </c>
      <c r="R90" s="75"/>
      <c r="S90" s="1371"/>
      <c r="T90" s="1371"/>
      <c r="U90" s="112"/>
      <c r="V90" s="112"/>
      <c r="W90" s="112"/>
      <c r="X90" s="57"/>
      <c r="AC90" s="425" t="s">
        <v>2</v>
      </c>
      <c r="AE90" s="668"/>
      <c r="AF90" s="668"/>
      <c r="AG90" s="668"/>
      <c r="AH90" s="668"/>
      <c r="AI90" s="668"/>
    </row>
    <row r="91" spans="1:35" s="425" customFormat="1">
      <c r="D91" s="425" t="s">
        <v>76</v>
      </c>
      <c r="E91" s="425" t="s">
        <v>67</v>
      </c>
      <c r="F91" s="425" t="s">
        <v>240</v>
      </c>
      <c r="G91" s="425" t="s">
        <v>2590</v>
      </c>
      <c r="H91" s="425" t="s">
        <v>11</v>
      </c>
      <c r="I91" s="425" t="s">
        <v>1591</v>
      </c>
      <c r="J91" s="425" t="s">
        <v>6</v>
      </c>
      <c r="K91" s="425" t="s">
        <v>1036</v>
      </c>
      <c r="L91" s="425" t="s">
        <v>2920</v>
      </c>
      <c r="M91" s="426" t="s">
        <v>1010</v>
      </c>
      <c r="N91" s="425" t="s">
        <v>2922</v>
      </c>
      <c r="O91" s="426" t="s">
        <v>1010</v>
      </c>
      <c r="P91" s="425" t="s">
        <v>203</v>
      </c>
      <c r="Q91" s="1287" t="s">
        <v>3010</v>
      </c>
      <c r="R91" s="75"/>
      <c r="S91" s="1371"/>
      <c r="T91" s="1371"/>
      <c r="U91" s="112"/>
      <c r="V91" s="112"/>
      <c r="W91" s="112"/>
      <c r="X91" s="57"/>
      <c r="AC91" s="425" t="s">
        <v>2</v>
      </c>
      <c r="AE91" s="668"/>
      <c r="AF91" s="668"/>
      <c r="AG91" s="668"/>
      <c r="AH91" s="668"/>
      <c r="AI91" s="668"/>
    </row>
    <row r="92" spans="1:35" s="425" customFormat="1">
      <c r="D92" s="425" t="s">
        <v>76</v>
      </c>
      <c r="E92" s="425" t="s">
        <v>67</v>
      </c>
      <c r="F92" s="425" t="s">
        <v>240</v>
      </c>
      <c r="G92" s="425" t="s">
        <v>2590</v>
      </c>
      <c r="H92" s="425" t="s">
        <v>11</v>
      </c>
      <c r="I92" s="425" t="s">
        <v>1591</v>
      </c>
      <c r="J92" s="425" t="s">
        <v>6</v>
      </c>
      <c r="K92" s="425" t="s">
        <v>1036</v>
      </c>
      <c r="L92" s="425" t="s">
        <v>2920</v>
      </c>
      <c r="M92" s="426" t="s">
        <v>1010</v>
      </c>
      <c r="N92" s="425" t="s">
        <v>2922</v>
      </c>
      <c r="O92" s="426" t="s">
        <v>1010</v>
      </c>
      <c r="P92" s="425" t="s">
        <v>203</v>
      </c>
      <c r="Q92" s="1287" t="s">
        <v>3011</v>
      </c>
      <c r="R92" s="75"/>
      <c r="S92" s="1371"/>
      <c r="T92" s="1371"/>
      <c r="U92" s="112"/>
      <c r="V92" s="112"/>
      <c r="W92" s="112"/>
      <c r="X92" s="57"/>
      <c r="AC92" s="425" t="s">
        <v>2</v>
      </c>
      <c r="AE92" s="668"/>
      <c r="AF92" s="668"/>
      <c r="AG92" s="668"/>
      <c r="AH92" s="668"/>
      <c r="AI92" s="668"/>
    </row>
    <row r="93" spans="1:35" s="425" customFormat="1">
      <c r="D93" s="425" t="s">
        <v>76</v>
      </c>
      <c r="E93" s="425" t="s">
        <v>67</v>
      </c>
      <c r="F93" s="425" t="s">
        <v>240</v>
      </c>
      <c r="G93" s="425" t="s">
        <v>2590</v>
      </c>
      <c r="H93" s="425" t="s">
        <v>11</v>
      </c>
      <c r="I93" s="425" t="s">
        <v>1591</v>
      </c>
      <c r="J93" s="425" t="s">
        <v>6</v>
      </c>
      <c r="K93" s="425" t="s">
        <v>1036</v>
      </c>
      <c r="L93" s="425" t="s">
        <v>2920</v>
      </c>
      <c r="M93" s="426" t="s">
        <v>1010</v>
      </c>
      <c r="N93" s="425" t="s">
        <v>2922</v>
      </c>
      <c r="O93" s="426" t="s">
        <v>1010</v>
      </c>
      <c r="P93" s="425" t="s">
        <v>203</v>
      </c>
      <c r="Q93" s="1286"/>
      <c r="R93" s="73"/>
      <c r="S93" s="1372"/>
      <c r="T93" s="1372"/>
      <c r="U93" s="57"/>
      <c r="V93" s="57"/>
      <c r="W93" s="57"/>
      <c r="X93" s="57"/>
      <c r="AE93" s="73"/>
      <c r="AF93" s="73"/>
      <c r="AG93" s="73"/>
      <c r="AH93" s="73"/>
      <c r="AI93" s="73"/>
    </row>
    <row r="94" spans="1:35">
      <c r="S94" s="888"/>
      <c r="T94" s="888"/>
      <c r="U94" s="57"/>
      <c r="V94" s="57"/>
      <c r="W94" s="57"/>
      <c r="X94" s="57"/>
    </row>
    <row r="95" spans="1:35" s="1" customFormat="1" ht="13.8">
      <c r="A95" s="64"/>
      <c r="B95" s="72" t="s">
        <v>81</v>
      </c>
      <c r="Q95" s="1285"/>
      <c r="S95" s="1370"/>
      <c r="T95" s="1370"/>
      <c r="U95" s="1282"/>
      <c r="V95" s="1282"/>
      <c r="W95" s="1282"/>
      <c r="X95" s="1282"/>
    </row>
    <row r="96" spans="1:35">
      <c r="S96" s="888"/>
      <c r="T96" s="888"/>
      <c r="U96" s="57"/>
      <c r="V96" s="57"/>
      <c r="W96" s="57"/>
      <c r="X96" s="57"/>
    </row>
    <row r="97" spans="1:35" s="425" customFormat="1">
      <c r="D97" s="425" t="s">
        <v>76</v>
      </c>
      <c r="E97" s="425" t="s">
        <v>67</v>
      </c>
      <c r="F97" s="425" t="s">
        <v>240</v>
      </c>
      <c r="G97" s="425" t="s">
        <v>182</v>
      </c>
      <c r="H97" s="425" t="s">
        <v>81</v>
      </c>
      <c r="I97" s="425" t="s">
        <v>1591</v>
      </c>
      <c r="J97" s="425" t="s">
        <v>6</v>
      </c>
      <c r="K97" s="425" t="s">
        <v>1036</v>
      </c>
      <c r="L97" s="425" t="s">
        <v>2920</v>
      </c>
      <c r="M97" s="426" t="s">
        <v>1010</v>
      </c>
      <c r="N97" s="425" t="s">
        <v>2922</v>
      </c>
      <c r="O97" s="426" t="s">
        <v>1010</v>
      </c>
      <c r="P97" s="425" t="s">
        <v>203</v>
      </c>
      <c r="Q97" s="1287" t="s">
        <v>3005</v>
      </c>
      <c r="R97" s="75"/>
      <c r="S97" s="1371"/>
      <c r="T97" s="1371"/>
      <c r="U97" s="112"/>
      <c r="V97" s="112"/>
      <c r="W97" s="112"/>
      <c r="X97" s="57"/>
      <c r="AC97" s="425" t="s">
        <v>924</v>
      </c>
      <c r="AE97" s="668"/>
      <c r="AF97" s="668"/>
      <c r="AG97" s="668"/>
      <c r="AH97" s="668"/>
      <c r="AI97" s="668"/>
    </row>
    <row r="98" spans="1:35" s="425" customFormat="1">
      <c r="D98" s="425" t="s">
        <v>76</v>
      </c>
      <c r="E98" s="425" t="s">
        <v>67</v>
      </c>
      <c r="F98" s="425" t="s">
        <v>240</v>
      </c>
      <c r="G98" s="425" t="s">
        <v>182</v>
      </c>
      <c r="H98" s="425" t="s">
        <v>81</v>
      </c>
      <c r="I98" s="425" t="s">
        <v>1591</v>
      </c>
      <c r="J98" s="425" t="s">
        <v>6</v>
      </c>
      <c r="K98" s="425" t="s">
        <v>1036</v>
      </c>
      <c r="L98" s="425" t="s">
        <v>2920</v>
      </c>
      <c r="M98" s="426" t="s">
        <v>1010</v>
      </c>
      <c r="N98" s="425" t="s">
        <v>2922</v>
      </c>
      <c r="O98" s="426" t="s">
        <v>1010</v>
      </c>
      <c r="P98" s="425" t="s">
        <v>203</v>
      </c>
      <c r="Q98" s="1287" t="s">
        <v>3006</v>
      </c>
      <c r="R98" s="75"/>
      <c r="S98" s="1371"/>
      <c r="T98" s="1371"/>
      <c r="U98" s="112"/>
      <c r="V98" s="112"/>
      <c r="W98" s="112"/>
      <c r="X98" s="57"/>
      <c r="AC98" s="425" t="s">
        <v>924</v>
      </c>
      <c r="AE98" s="668"/>
      <c r="AF98" s="668"/>
      <c r="AG98" s="668"/>
      <c r="AH98" s="668"/>
      <c r="AI98" s="668"/>
    </row>
    <row r="99" spans="1:35" s="425" customFormat="1">
      <c r="D99" s="425" t="s">
        <v>76</v>
      </c>
      <c r="E99" s="425" t="s">
        <v>67</v>
      </c>
      <c r="F99" s="425" t="s">
        <v>240</v>
      </c>
      <c r="G99" s="425" t="s">
        <v>182</v>
      </c>
      <c r="H99" s="425" t="s">
        <v>81</v>
      </c>
      <c r="I99" s="425" t="s">
        <v>1591</v>
      </c>
      <c r="J99" s="425" t="s">
        <v>6</v>
      </c>
      <c r="K99" s="425" t="s">
        <v>1036</v>
      </c>
      <c r="L99" s="425" t="s">
        <v>2920</v>
      </c>
      <c r="M99" s="426" t="s">
        <v>1010</v>
      </c>
      <c r="N99" s="425" t="s">
        <v>2922</v>
      </c>
      <c r="O99" s="426" t="s">
        <v>1010</v>
      </c>
      <c r="P99" s="425" t="s">
        <v>203</v>
      </c>
      <c r="Q99" s="1287" t="s">
        <v>3007</v>
      </c>
      <c r="R99" s="75"/>
      <c r="S99" s="1371"/>
      <c r="T99" s="1371"/>
      <c r="U99" s="112"/>
      <c r="V99" s="112"/>
      <c r="W99" s="112"/>
      <c r="X99" s="57"/>
      <c r="AC99" s="425" t="s">
        <v>924</v>
      </c>
      <c r="AE99" s="668"/>
      <c r="AF99" s="668"/>
      <c r="AG99" s="668"/>
      <c r="AH99" s="668"/>
      <c r="AI99" s="668"/>
    </row>
    <row r="100" spans="1:35" s="425" customFormat="1">
      <c r="D100" s="425" t="s">
        <v>76</v>
      </c>
      <c r="E100" s="425" t="s">
        <v>67</v>
      </c>
      <c r="F100" s="425" t="s">
        <v>240</v>
      </c>
      <c r="G100" s="425" t="s">
        <v>182</v>
      </c>
      <c r="H100" s="425" t="s">
        <v>81</v>
      </c>
      <c r="I100" s="425" t="s">
        <v>1591</v>
      </c>
      <c r="J100" s="425" t="s">
        <v>6</v>
      </c>
      <c r="K100" s="425" t="s">
        <v>1036</v>
      </c>
      <c r="L100" s="425" t="s">
        <v>2920</v>
      </c>
      <c r="M100" s="426" t="s">
        <v>1010</v>
      </c>
      <c r="N100" s="425" t="s">
        <v>2922</v>
      </c>
      <c r="O100" s="426" t="s">
        <v>1010</v>
      </c>
      <c r="P100" s="425" t="s">
        <v>203</v>
      </c>
      <c r="Q100" s="1287" t="s">
        <v>3008</v>
      </c>
      <c r="R100" s="75"/>
      <c r="S100" s="1371"/>
      <c r="T100" s="1371"/>
      <c r="U100" s="112"/>
      <c r="V100" s="112"/>
      <c r="W100" s="112"/>
      <c r="X100" s="57"/>
      <c r="AC100" s="425" t="s">
        <v>924</v>
      </c>
      <c r="AE100" s="668"/>
      <c r="AF100" s="668"/>
      <c r="AG100" s="668"/>
      <c r="AH100" s="668"/>
      <c r="AI100" s="668"/>
    </row>
    <row r="101" spans="1:35" s="425" customFormat="1">
      <c r="D101" s="425" t="s">
        <v>76</v>
      </c>
      <c r="E101" s="425" t="s">
        <v>67</v>
      </c>
      <c r="F101" s="425" t="s">
        <v>240</v>
      </c>
      <c r="G101" s="425" t="s">
        <v>182</v>
      </c>
      <c r="H101" s="425" t="s">
        <v>81</v>
      </c>
      <c r="I101" s="425" t="s">
        <v>1591</v>
      </c>
      <c r="J101" s="425" t="s">
        <v>6</v>
      </c>
      <c r="K101" s="425" t="s">
        <v>1036</v>
      </c>
      <c r="L101" s="425" t="s">
        <v>2920</v>
      </c>
      <c r="M101" s="426" t="s">
        <v>1010</v>
      </c>
      <c r="N101" s="425" t="s">
        <v>2922</v>
      </c>
      <c r="O101" s="426" t="s">
        <v>1010</v>
      </c>
      <c r="P101" s="425" t="s">
        <v>203</v>
      </c>
      <c r="Q101" s="1287" t="s">
        <v>3009</v>
      </c>
      <c r="R101" s="75"/>
      <c r="S101" s="1371"/>
      <c r="T101" s="1371"/>
      <c r="U101" s="112"/>
      <c r="V101" s="112"/>
      <c r="W101" s="112"/>
      <c r="X101" s="57"/>
      <c r="AC101" s="425" t="s">
        <v>924</v>
      </c>
      <c r="AE101" s="668"/>
      <c r="AF101" s="668"/>
      <c r="AG101" s="668"/>
      <c r="AH101" s="668"/>
      <c r="AI101" s="668"/>
    </row>
    <row r="102" spans="1:35" s="425" customFormat="1">
      <c r="D102" s="425" t="s">
        <v>76</v>
      </c>
      <c r="E102" s="425" t="s">
        <v>67</v>
      </c>
      <c r="F102" s="425" t="s">
        <v>240</v>
      </c>
      <c r="G102" s="425" t="s">
        <v>182</v>
      </c>
      <c r="H102" s="425" t="s">
        <v>81</v>
      </c>
      <c r="I102" s="425" t="s">
        <v>1591</v>
      </c>
      <c r="J102" s="425" t="s">
        <v>6</v>
      </c>
      <c r="K102" s="425" t="s">
        <v>1036</v>
      </c>
      <c r="L102" s="425" t="s">
        <v>2920</v>
      </c>
      <c r="M102" s="426" t="s">
        <v>1010</v>
      </c>
      <c r="N102" s="425" t="s">
        <v>2922</v>
      </c>
      <c r="O102" s="426" t="s">
        <v>1010</v>
      </c>
      <c r="P102" s="425" t="s">
        <v>203</v>
      </c>
      <c r="Q102" s="1287" t="s">
        <v>3010</v>
      </c>
      <c r="R102" s="75"/>
      <c r="S102" s="1371"/>
      <c r="T102" s="1371"/>
      <c r="U102" s="112"/>
      <c r="V102" s="112"/>
      <c r="W102" s="112"/>
      <c r="X102" s="57"/>
      <c r="AC102" s="425" t="s">
        <v>924</v>
      </c>
      <c r="AE102" s="668"/>
      <c r="AF102" s="668"/>
      <c r="AG102" s="668"/>
      <c r="AH102" s="668"/>
      <c r="AI102" s="668"/>
    </row>
    <row r="103" spans="1:35" s="425" customFormat="1">
      <c r="D103" s="425" t="s">
        <v>76</v>
      </c>
      <c r="E103" s="425" t="s">
        <v>67</v>
      </c>
      <c r="F103" s="425" t="s">
        <v>240</v>
      </c>
      <c r="G103" s="425" t="s">
        <v>182</v>
      </c>
      <c r="H103" s="425" t="s">
        <v>81</v>
      </c>
      <c r="I103" s="425" t="s">
        <v>1591</v>
      </c>
      <c r="J103" s="425" t="s">
        <v>6</v>
      </c>
      <c r="K103" s="425" t="s">
        <v>1036</v>
      </c>
      <c r="L103" s="425" t="s">
        <v>2920</v>
      </c>
      <c r="M103" s="426" t="s">
        <v>1010</v>
      </c>
      <c r="N103" s="425" t="s">
        <v>2922</v>
      </c>
      <c r="O103" s="426" t="s">
        <v>1010</v>
      </c>
      <c r="P103" s="425" t="s">
        <v>203</v>
      </c>
      <c r="Q103" s="1287" t="s">
        <v>3011</v>
      </c>
      <c r="R103" s="75"/>
      <c r="S103" s="1371"/>
      <c r="T103" s="1371"/>
      <c r="U103" s="112"/>
      <c r="V103" s="112"/>
      <c r="W103" s="112"/>
      <c r="X103" s="57"/>
      <c r="AC103" s="425" t="s">
        <v>924</v>
      </c>
      <c r="AE103" s="668"/>
      <c r="AF103" s="668"/>
      <c r="AG103" s="668"/>
      <c r="AH103" s="668"/>
      <c r="AI103" s="668"/>
    </row>
    <row r="104" spans="1:35" s="425" customFormat="1">
      <c r="D104" s="425" t="s">
        <v>76</v>
      </c>
      <c r="E104" s="425" t="s">
        <v>67</v>
      </c>
      <c r="F104" s="425" t="s">
        <v>240</v>
      </c>
      <c r="G104" s="425" t="s">
        <v>182</v>
      </c>
      <c r="H104" s="425" t="s">
        <v>81</v>
      </c>
      <c r="I104" s="425" t="s">
        <v>1591</v>
      </c>
      <c r="J104" s="425" t="s">
        <v>6</v>
      </c>
      <c r="K104" s="425" t="s">
        <v>1036</v>
      </c>
      <c r="L104" s="425" t="s">
        <v>2920</v>
      </c>
      <c r="M104" s="426" t="s">
        <v>1010</v>
      </c>
      <c r="N104" s="425" t="s">
        <v>2922</v>
      </c>
      <c r="O104" s="426" t="s">
        <v>1010</v>
      </c>
      <c r="P104" s="425" t="s">
        <v>203</v>
      </c>
      <c r="Q104" s="1287"/>
      <c r="R104" s="75"/>
      <c r="S104" s="1371"/>
      <c r="T104" s="1371"/>
      <c r="U104" s="57"/>
      <c r="V104" s="57"/>
      <c r="W104" s="57"/>
      <c r="X104" s="57"/>
      <c r="AE104" s="73"/>
      <c r="AF104" s="73"/>
      <c r="AG104" s="73"/>
      <c r="AH104" s="73"/>
      <c r="AI104" s="73"/>
    </row>
    <row r="105" spans="1:35">
      <c r="S105" s="888"/>
      <c r="T105" s="888"/>
      <c r="U105" s="57"/>
      <c r="V105" s="57"/>
      <c r="W105" s="57"/>
      <c r="X105" s="57"/>
    </row>
    <row r="106" spans="1:35" s="1" customFormat="1" ht="17.399999999999999">
      <c r="B106" s="2" t="s">
        <v>1350</v>
      </c>
      <c r="Q106" s="1285"/>
      <c r="S106" s="1370"/>
      <c r="T106" s="1370"/>
      <c r="U106" s="1282"/>
      <c r="V106" s="1282"/>
      <c r="W106" s="1282"/>
      <c r="X106" s="1282"/>
    </row>
    <row r="107" spans="1:35" s="425" customFormat="1">
      <c r="Q107" s="1284"/>
      <c r="S107" s="888"/>
      <c r="T107" s="888"/>
      <c r="U107" s="57"/>
      <c r="V107" s="57"/>
      <c r="W107" s="57"/>
      <c r="X107" s="57"/>
    </row>
    <row r="108" spans="1:35" s="1" customFormat="1" ht="13.8">
      <c r="A108" s="64"/>
      <c r="B108" s="72" t="s">
        <v>82</v>
      </c>
      <c r="Q108" s="1285"/>
      <c r="S108" s="1370"/>
      <c r="T108" s="1370"/>
      <c r="U108" s="1282"/>
      <c r="V108" s="1282"/>
      <c r="W108" s="1282"/>
      <c r="X108" s="1282"/>
    </row>
    <row r="109" spans="1:35" s="425" customFormat="1">
      <c r="Q109" s="1284"/>
      <c r="S109" s="888"/>
      <c r="T109" s="888"/>
      <c r="U109" s="57"/>
      <c r="V109" s="57"/>
      <c r="W109" s="57"/>
      <c r="X109" s="57"/>
    </row>
    <row r="110" spans="1:35" s="425" customFormat="1">
      <c r="D110" s="425" t="s">
        <v>76</v>
      </c>
      <c r="E110" s="425" t="s">
        <v>67</v>
      </c>
      <c r="F110" s="425" t="s">
        <v>240</v>
      </c>
      <c r="G110" s="425" t="s">
        <v>2590</v>
      </c>
      <c r="H110" s="425" t="s">
        <v>11</v>
      </c>
      <c r="I110" s="425" t="s">
        <v>1591</v>
      </c>
      <c r="J110" s="425" t="s">
        <v>6</v>
      </c>
      <c r="K110" s="425" t="s">
        <v>1036</v>
      </c>
      <c r="L110" s="425" t="s">
        <v>2920</v>
      </c>
      <c r="M110" s="426" t="s">
        <v>1010</v>
      </c>
      <c r="N110" s="425" t="s">
        <v>2923</v>
      </c>
      <c r="O110" s="426" t="s">
        <v>1010</v>
      </c>
      <c r="P110" s="425" t="s">
        <v>203</v>
      </c>
      <c r="Q110" s="1287" t="s">
        <v>3012</v>
      </c>
      <c r="R110" s="75"/>
      <c r="S110" s="1371"/>
      <c r="T110" s="1371"/>
      <c r="U110" s="112"/>
      <c r="V110" s="112"/>
      <c r="W110" s="112"/>
      <c r="X110" s="57"/>
      <c r="AC110" s="425" t="s">
        <v>2</v>
      </c>
      <c r="AE110" s="668"/>
      <c r="AF110" s="668"/>
      <c r="AG110" s="668"/>
      <c r="AH110" s="668"/>
      <c r="AI110" s="668"/>
    </row>
    <row r="111" spans="1:35" s="425" customFormat="1">
      <c r="D111" s="425" t="s">
        <v>76</v>
      </c>
      <c r="E111" s="425" t="s">
        <v>67</v>
      </c>
      <c r="F111" s="425" t="s">
        <v>240</v>
      </c>
      <c r="G111" s="425" t="s">
        <v>2590</v>
      </c>
      <c r="H111" s="425" t="s">
        <v>11</v>
      </c>
      <c r="I111" s="425" t="s">
        <v>1591</v>
      </c>
      <c r="J111" s="425" t="s">
        <v>6</v>
      </c>
      <c r="K111" s="425" t="s">
        <v>1036</v>
      </c>
      <c r="L111" s="425" t="s">
        <v>2920</v>
      </c>
      <c r="M111" s="426" t="s">
        <v>1010</v>
      </c>
      <c r="N111" s="425" t="s">
        <v>2923</v>
      </c>
      <c r="O111" s="426" t="s">
        <v>1010</v>
      </c>
      <c r="P111" s="425" t="s">
        <v>203</v>
      </c>
      <c r="Q111" s="1287" t="s">
        <v>3013</v>
      </c>
      <c r="R111" s="75"/>
      <c r="S111" s="1371"/>
      <c r="T111" s="1371"/>
      <c r="U111" s="112"/>
      <c r="V111" s="112"/>
      <c r="W111" s="112"/>
      <c r="X111" s="57"/>
      <c r="AC111" s="425" t="s">
        <v>2</v>
      </c>
      <c r="AE111" s="668"/>
      <c r="AF111" s="668"/>
      <c r="AG111" s="668"/>
      <c r="AH111" s="668"/>
      <c r="AI111" s="668"/>
    </row>
    <row r="112" spans="1:35" s="425" customFormat="1">
      <c r="D112" s="425" t="s">
        <v>76</v>
      </c>
      <c r="E112" s="425" t="s">
        <v>67</v>
      </c>
      <c r="F112" s="425" t="s">
        <v>240</v>
      </c>
      <c r="G112" s="425" t="s">
        <v>2590</v>
      </c>
      <c r="H112" s="425" t="s">
        <v>11</v>
      </c>
      <c r="I112" s="425" t="s">
        <v>1591</v>
      </c>
      <c r="J112" s="425" t="s">
        <v>6</v>
      </c>
      <c r="K112" s="425" t="s">
        <v>1036</v>
      </c>
      <c r="L112" s="425" t="s">
        <v>2920</v>
      </c>
      <c r="M112" s="426" t="s">
        <v>1010</v>
      </c>
      <c r="N112" s="425" t="s">
        <v>2923</v>
      </c>
      <c r="O112" s="426" t="s">
        <v>1010</v>
      </c>
      <c r="P112" s="425" t="s">
        <v>203</v>
      </c>
      <c r="Q112" s="1287" t="s">
        <v>3014</v>
      </c>
      <c r="R112" s="75"/>
      <c r="S112" s="1371"/>
      <c r="T112" s="1371"/>
      <c r="U112" s="112"/>
      <c r="V112" s="112"/>
      <c r="W112" s="112"/>
      <c r="X112" s="57"/>
      <c r="AC112" s="425" t="s">
        <v>2</v>
      </c>
      <c r="AE112" s="668"/>
      <c r="AF112" s="668"/>
      <c r="AG112" s="668"/>
      <c r="AH112" s="668"/>
      <c r="AI112" s="668"/>
    </row>
    <row r="113" spans="1:35" s="425" customFormat="1">
      <c r="D113" s="425" t="s">
        <v>76</v>
      </c>
      <c r="E113" s="425" t="s">
        <v>67</v>
      </c>
      <c r="F113" s="425" t="s">
        <v>240</v>
      </c>
      <c r="G113" s="425" t="s">
        <v>2590</v>
      </c>
      <c r="H113" s="425" t="s">
        <v>11</v>
      </c>
      <c r="I113" s="425" t="s">
        <v>1591</v>
      </c>
      <c r="J113" s="425" t="s">
        <v>6</v>
      </c>
      <c r="K113" s="425" t="s">
        <v>1036</v>
      </c>
      <c r="L113" s="425" t="s">
        <v>2920</v>
      </c>
      <c r="M113" s="426" t="s">
        <v>1010</v>
      </c>
      <c r="N113" s="425" t="s">
        <v>2923</v>
      </c>
      <c r="O113" s="426" t="s">
        <v>1010</v>
      </c>
      <c r="P113" s="425" t="s">
        <v>203</v>
      </c>
      <c r="Q113" s="1287" t="s">
        <v>3015</v>
      </c>
      <c r="R113" s="75"/>
      <c r="S113" s="1371"/>
      <c r="T113" s="1371"/>
      <c r="U113" s="112"/>
      <c r="V113" s="112"/>
      <c r="W113" s="112"/>
      <c r="X113" s="57"/>
      <c r="AC113" s="425" t="s">
        <v>2</v>
      </c>
      <c r="AE113" s="668"/>
      <c r="AF113" s="668"/>
      <c r="AG113" s="668"/>
      <c r="AH113" s="668"/>
      <c r="AI113" s="668"/>
    </row>
    <row r="114" spans="1:35" s="425" customFormat="1">
      <c r="D114" s="425" t="s">
        <v>76</v>
      </c>
      <c r="E114" s="425" t="s">
        <v>67</v>
      </c>
      <c r="F114" s="425" t="s">
        <v>240</v>
      </c>
      <c r="G114" s="425" t="s">
        <v>2590</v>
      </c>
      <c r="H114" s="425" t="s">
        <v>11</v>
      </c>
      <c r="I114" s="425" t="s">
        <v>1591</v>
      </c>
      <c r="J114" s="425" t="s">
        <v>6</v>
      </c>
      <c r="K114" s="425" t="s">
        <v>1036</v>
      </c>
      <c r="L114" s="425" t="s">
        <v>2920</v>
      </c>
      <c r="M114" s="426" t="s">
        <v>1010</v>
      </c>
      <c r="N114" s="425" t="s">
        <v>2923</v>
      </c>
      <c r="O114" s="426" t="s">
        <v>1010</v>
      </c>
      <c r="P114" s="425" t="s">
        <v>203</v>
      </c>
      <c r="Q114" s="1287" t="s">
        <v>3016</v>
      </c>
      <c r="R114" s="75"/>
      <c r="S114" s="1371"/>
      <c r="T114" s="1371"/>
      <c r="U114" s="112"/>
      <c r="V114" s="112"/>
      <c r="W114" s="112"/>
      <c r="X114" s="57"/>
      <c r="AC114" s="425" t="s">
        <v>2</v>
      </c>
      <c r="AE114" s="668"/>
      <c r="AF114" s="668"/>
      <c r="AG114" s="668"/>
      <c r="AH114" s="668"/>
      <c r="AI114" s="668"/>
    </row>
    <row r="115" spans="1:35" s="425" customFormat="1">
      <c r="D115" s="425" t="s">
        <v>76</v>
      </c>
      <c r="E115" s="425" t="s">
        <v>67</v>
      </c>
      <c r="F115" s="425" t="s">
        <v>240</v>
      </c>
      <c r="G115" s="425" t="s">
        <v>2590</v>
      </c>
      <c r="H115" s="425" t="s">
        <v>11</v>
      </c>
      <c r="I115" s="425" t="s">
        <v>1591</v>
      </c>
      <c r="J115" s="425" t="s">
        <v>6</v>
      </c>
      <c r="K115" s="425" t="s">
        <v>1036</v>
      </c>
      <c r="L115" s="425" t="s">
        <v>2920</v>
      </c>
      <c r="M115" s="426" t="s">
        <v>1010</v>
      </c>
      <c r="N115" s="425" t="s">
        <v>2923</v>
      </c>
      <c r="O115" s="426" t="s">
        <v>1010</v>
      </c>
      <c r="P115" s="425" t="s">
        <v>203</v>
      </c>
      <c r="Q115" s="1287" t="s">
        <v>3017</v>
      </c>
      <c r="R115" s="75"/>
      <c r="S115" s="1371"/>
      <c r="T115" s="1371"/>
      <c r="U115" s="112"/>
      <c r="V115" s="112"/>
      <c r="W115" s="112"/>
      <c r="X115" s="57"/>
      <c r="AC115" s="425" t="s">
        <v>2</v>
      </c>
      <c r="AE115" s="668"/>
      <c r="AF115" s="668"/>
      <c r="AG115" s="668"/>
      <c r="AH115" s="668"/>
      <c r="AI115" s="668"/>
    </row>
    <row r="116" spans="1:35" s="425" customFormat="1">
      <c r="D116" s="425" t="s">
        <v>76</v>
      </c>
      <c r="E116" s="425" t="s">
        <v>67</v>
      </c>
      <c r="F116" s="425" t="s">
        <v>240</v>
      </c>
      <c r="G116" s="425" t="s">
        <v>2590</v>
      </c>
      <c r="H116" s="425" t="s">
        <v>11</v>
      </c>
      <c r="I116" s="425" t="s">
        <v>1591</v>
      </c>
      <c r="J116" s="425" t="s">
        <v>6</v>
      </c>
      <c r="K116" s="425" t="s">
        <v>1036</v>
      </c>
      <c r="L116" s="425" t="s">
        <v>2920</v>
      </c>
      <c r="M116" s="426" t="s">
        <v>1010</v>
      </c>
      <c r="N116" s="425" t="s">
        <v>2923</v>
      </c>
      <c r="O116" s="426" t="s">
        <v>1010</v>
      </c>
      <c r="P116" s="425" t="s">
        <v>203</v>
      </c>
      <c r="Q116" s="1286"/>
      <c r="R116" s="73"/>
      <c r="S116" s="1372"/>
      <c r="T116" s="1372"/>
      <c r="U116" s="57"/>
      <c r="V116" s="57"/>
      <c r="W116" s="57"/>
      <c r="X116" s="57"/>
      <c r="AE116" s="73"/>
      <c r="AF116" s="73"/>
      <c r="AG116" s="73"/>
      <c r="AH116" s="73"/>
      <c r="AI116" s="73"/>
    </row>
    <row r="117" spans="1:35" s="425" customFormat="1">
      <c r="Q117" s="1284"/>
      <c r="S117" s="888"/>
      <c r="T117" s="888"/>
      <c r="U117" s="57"/>
      <c r="V117" s="57"/>
      <c r="W117" s="57"/>
      <c r="X117" s="57"/>
    </row>
    <row r="118" spans="1:35" s="1" customFormat="1" ht="13.8">
      <c r="A118" s="64"/>
      <c r="B118" s="72" t="s">
        <v>81</v>
      </c>
      <c r="Q118" s="1285"/>
      <c r="S118" s="1370"/>
      <c r="T118" s="1370"/>
      <c r="U118" s="1282"/>
      <c r="V118" s="1282"/>
      <c r="W118" s="1282"/>
      <c r="X118" s="1282"/>
    </row>
    <row r="119" spans="1:35" s="425" customFormat="1">
      <c r="Q119" s="1284"/>
      <c r="S119" s="888"/>
      <c r="T119" s="888"/>
      <c r="U119" s="57"/>
      <c r="V119" s="57"/>
      <c r="W119" s="57"/>
      <c r="X119" s="57"/>
    </row>
    <row r="120" spans="1:35" s="425" customFormat="1">
      <c r="D120" s="425" t="s">
        <v>76</v>
      </c>
      <c r="E120" s="425" t="s">
        <v>67</v>
      </c>
      <c r="F120" s="425" t="s">
        <v>240</v>
      </c>
      <c r="G120" s="425" t="s">
        <v>182</v>
      </c>
      <c r="H120" s="425" t="s">
        <v>81</v>
      </c>
      <c r="I120" s="425" t="s">
        <v>1591</v>
      </c>
      <c r="J120" s="425" t="s">
        <v>6</v>
      </c>
      <c r="K120" s="425" t="s">
        <v>1036</v>
      </c>
      <c r="L120" s="425" t="s">
        <v>2920</v>
      </c>
      <c r="M120" s="426" t="s">
        <v>1010</v>
      </c>
      <c r="N120" s="425" t="s">
        <v>2923</v>
      </c>
      <c r="O120" s="426" t="s">
        <v>1010</v>
      </c>
      <c r="P120" s="425" t="s">
        <v>203</v>
      </c>
      <c r="Q120" s="1287" t="s">
        <v>3012</v>
      </c>
      <c r="R120" s="75"/>
      <c r="S120" s="1371"/>
      <c r="T120" s="1371"/>
      <c r="U120" s="112"/>
      <c r="V120" s="112"/>
      <c r="W120" s="112"/>
      <c r="X120" s="57"/>
      <c r="AC120" s="425" t="s">
        <v>924</v>
      </c>
      <c r="AE120" s="668"/>
      <c r="AF120" s="668"/>
      <c r="AG120" s="668"/>
      <c r="AH120" s="668"/>
      <c r="AI120" s="668"/>
    </row>
    <row r="121" spans="1:35" s="425" customFormat="1">
      <c r="D121" s="425" t="s">
        <v>76</v>
      </c>
      <c r="E121" s="425" t="s">
        <v>67</v>
      </c>
      <c r="F121" s="425" t="s">
        <v>240</v>
      </c>
      <c r="G121" s="425" t="s">
        <v>182</v>
      </c>
      <c r="H121" s="425" t="s">
        <v>81</v>
      </c>
      <c r="I121" s="425" t="s">
        <v>1591</v>
      </c>
      <c r="J121" s="425" t="s">
        <v>6</v>
      </c>
      <c r="K121" s="425" t="s">
        <v>1036</v>
      </c>
      <c r="L121" s="425" t="s">
        <v>2920</v>
      </c>
      <c r="M121" s="426" t="s">
        <v>1010</v>
      </c>
      <c r="N121" s="425" t="s">
        <v>2923</v>
      </c>
      <c r="O121" s="426" t="s">
        <v>1010</v>
      </c>
      <c r="P121" s="425" t="s">
        <v>203</v>
      </c>
      <c r="Q121" s="1287" t="s">
        <v>3013</v>
      </c>
      <c r="R121" s="75"/>
      <c r="S121" s="1371"/>
      <c r="T121" s="1371"/>
      <c r="U121" s="112"/>
      <c r="V121" s="112"/>
      <c r="W121" s="112"/>
      <c r="X121" s="57"/>
      <c r="AC121" s="425" t="s">
        <v>3063</v>
      </c>
      <c r="AE121" s="668"/>
      <c r="AF121" s="668"/>
      <c r="AG121" s="668"/>
      <c r="AH121" s="668"/>
      <c r="AI121" s="668"/>
    </row>
    <row r="122" spans="1:35" s="425" customFormat="1">
      <c r="D122" s="425" t="s">
        <v>76</v>
      </c>
      <c r="E122" s="425" t="s">
        <v>67</v>
      </c>
      <c r="F122" s="425" t="s">
        <v>240</v>
      </c>
      <c r="G122" s="425" t="s">
        <v>182</v>
      </c>
      <c r="H122" s="425" t="s">
        <v>81</v>
      </c>
      <c r="I122" s="425" t="s">
        <v>1591</v>
      </c>
      <c r="J122" s="425" t="s">
        <v>6</v>
      </c>
      <c r="K122" s="425" t="s">
        <v>1036</v>
      </c>
      <c r="L122" s="425" t="s">
        <v>2920</v>
      </c>
      <c r="M122" s="426" t="s">
        <v>1010</v>
      </c>
      <c r="N122" s="425" t="s">
        <v>2923</v>
      </c>
      <c r="O122" s="426" t="s">
        <v>1010</v>
      </c>
      <c r="P122" s="425" t="s">
        <v>203</v>
      </c>
      <c r="Q122" s="1287" t="s">
        <v>3014</v>
      </c>
      <c r="R122" s="75"/>
      <c r="S122" s="1371"/>
      <c r="T122" s="1371"/>
      <c r="U122" s="112"/>
      <c r="V122" s="112"/>
      <c r="W122" s="112"/>
      <c r="X122" s="57"/>
      <c r="AC122" s="425" t="s">
        <v>924</v>
      </c>
      <c r="AE122" s="668"/>
      <c r="AF122" s="668"/>
      <c r="AG122" s="668"/>
      <c r="AH122" s="668"/>
      <c r="AI122" s="668"/>
    </row>
    <row r="123" spans="1:35" s="425" customFormat="1">
      <c r="D123" s="425" t="s">
        <v>76</v>
      </c>
      <c r="E123" s="425" t="s">
        <v>67</v>
      </c>
      <c r="F123" s="425" t="s">
        <v>240</v>
      </c>
      <c r="G123" s="425" t="s">
        <v>182</v>
      </c>
      <c r="H123" s="425" t="s">
        <v>81</v>
      </c>
      <c r="I123" s="425" t="s">
        <v>1591</v>
      </c>
      <c r="J123" s="425" t="s">
        <v>6</v>
      </c>
      <c r="K123" s="425" t="s">
        <v>1036</v>
      </c>
      <c r="L123" s="425" t="s">
        <v>2920</v>
      </c>
      <c r="M123" s="426" t="s">
        <v>1010</v>
      </c>
      <c r="N123" s="425" t="s">
        <v>2923</v>
      </c>
      <c r="O123" s="426" t="s">
        <v>1010</v>
      </c>
      <c r="P123" s="425" t="s">
        <v>203</v>
      </c>
      <c r="Q123" s="1287" t="s">
        <v>3015</v>
      </c>
      <c r="R123" s="75"/>
      <c r="S123" s="1371"/>
      <c r="T123" s="1371"/>
      <c r="U123" s="112"/>
      <c r="V123" s="112"/>
      <c r="W123" s="112"/>
      <c r="X123" s="57"/>
      <c r="AC123" s="425" t="s">
        <v>924</v>
      </c>
      <c r="AE123" s="668"/>
      <c r="AF123" s="668"/>
      <c r="AG123" s="668"/>
      <c r="AH123" s="668"/>
      <c r="AI123" s="668"/>
    </row>
    <row r="124" spans="1:35" s="425" customFormat="1">
      <c r="D124" s="425" t="s">
        <v>76</v>
      </c>
      <c r="E124" s="425" t="s">
        <v>67</v>
      </c>
      <c r="F124" s="425" t="s">
        <v>240</v>
      </c>
      <c r="G124" s="425" t="s">
        <v>182</v>
      </c>
      <c r="H124" s="425" t="s">
        <v>81</v>
      </c>
      <c r="I124" s="425" t="s">
        <v>1591</v>
      </c>
      <c r="J124" s="425" t="s">
        <v>6</v>
      </c>
      <c r="K124" s="425" t="s">
        <v>1036</v>
      </c>
      <c r="L124" s="425" t="s">
        <v>2920</v>
      </c>
      <c r="M124" s="426" t="s">
        <v>1010</v>
      </c>
      <c r="N124" s="425" t="s">
        <v>2923</v>
      </c>
      <c r="O124" s="426" t="s">
        <v>1010</v>
      </c>
      <c r="P124" s="425" t="s">
        <v>203</v>
      </c>
      <c r="Q124" s="1287" t="s">
        <v>3016</v>
      </c>
      <c r="R124" s="75"/>
      <c r="S124" s="1371"/>
      <c r="T124" s="1371"/>
      <c r="U124" s="112"/>
      <c r="V124" s="112"/>
      <c r="W124" s="112"/>
      <c r="X124" s="57"/>
      <c r="AC124" s="425" t="s">
        <v>924</v>
      </c>
      <c r="AE124" s="668"/>
      <c r="AF124" s="668"/>
      <c r="AG124" s="668"/>
      <c r="AH124" s="668"/>
      <c r="AI124" s="668"/>
    </row>
    <row r="125" spans="1:35" s="425" customFormat="1">
      <c r="D125" s="425" t="s">
        <v>76</v>
      </c>
      <c r="E125" s="425" t="s">
        <v>67</v>
      </c>
      <c r="F125" s="425" t="s">
        <v>240</v>
      </c>
      <c r="G125" s="425" t="s">
        <v>182</v>
      </c>
      <c r="H125" s="425" t="s">
        <v>81</v>
      </c>
      <c r="I125" s="425" t="s">
        <v>1591</v>
      </c>
      <c r="J125" s="425" t="s">
        <v>6</v>
      </c>
      <c r="K125" s="425" t="s">
        <v>1036</v>
      </c>
      <c r="L125" s="425" t="s">
        <v>2920</v>
      </c>
      <c r="M125" s="426" t="s">
        <v>1010</v>
      </c>
      <c r="N125" s="425" t="s">
        <v>2923</v>
      </c>
      <c r="O125" s="426" t="s">
        <v>1010</v>
      </c>
      <c r="P125" s="425" t="s">
        <v>203</v>
      </c>
      <c r="Q125" s="1287" t="s">
        <v>3017</v>
      </c>
      <c r="R125" s="75"/>
      <c r="S125" s="1371"/>
      <c r="T125" s="1371"/>
      <c r="U125" s="112"/>
      <c r="V125" s="112"/>
      <c r="W125" s="112"/>
      <c r="X125" s="57"/>
      <c r="AC125" s="425" t="s">
        <v>924</v>
      </c>
      <c r="AE125" s="668"/>
      <c r="AF125" s="668"/>
      <c r="AG125" s="668"/>
      <c r="AH125" s="668"/>
      <c r="AI125" s="668"/>
    </row>
    <row r="126" spans="1:35" s="425" customFormat="1">
      <c r="D126" s="425" t="s">
        <v>76</v>
      </c>
      <c r="E126" s="425" t="s">
        <v>67</v>
      </c>
      <c r="F126" s="425" t="s">
        <v>240</v>
      </c>
      <c r="G126" s="425" t="s">
        <v>182</v>
      </c>
      <c r="H126" s="425" t="s">
        <v>81</v>
      </c>
      <c r="I126" s="425" t="s">
        <v>1591</v>
      </c>
      <c r="J126" s="425" t="s">
        <v>6</v>
      </c>
      <c r="K126" s="425" t="s">
        <v>1036</v>
      </c>
      <c r="L126" s="425" t="s">
        <v>2920</v>
      </c>
      <c r="M126" s="426" t="s">
        <v>1010</v>
      </c>
      <c r="N126" s="425" t="s">
        <v>2923</v>
      </c>
      <c r="O126" s="426" t="s">
        <v>1010</v>
      </c>
      <c r="P126" s="425" t="s">
        <v>203</v>
      </c>
      <c r="Q126" s="1286"/>
      <c r="R126" s="73"/>
      <c r="S126" s="1372"/>
      <c r="T126" s="1372"/>
      <c r="U126" s="57"/>
      <c r="V126" s="57"/>
      <c r="W126" s="57"/>
      <c r="X126" s="57"/>
      <c r="AE126" s="73"/>
      <c r="AF126" s="73"/>
      <c r="AG126" s="73"/>
      <c r="AH126" s="73"/>
      <c r="AI126" s="73"/>
    </row>
    <row r="127" spans="1:35" s="425" customFormat="1">
      <c r="Q127" s="1284"/>
      <c r="S127" s="888"/>
      <c r="T127" s="888"/>
    </row>
    <row r="128" spans="1:35" s="68" customFormat="1" ht="18">
      <c r="A128" s="69" t="s">
        <v>74</v>
      </c>
      <c r="Q128" s="1283"/>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5" id="{A17DF537-65A6-4173-A8BE-2818287B4035}">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34" id="{BAFD1A67-388C-4768-87D5-B092FA70085A}">
            <xm:f>'1.5 Universal Data'!$C$8&lt;$AF$7</xm:f>
            <x14:dxf>
              <fill>
                <patternFill patternType="lightUp">
                  <bgColor theme="0"/>
                </patternFill>
              </fill>
            </x14:dxf>
          </x14:cfRule>
          <xm:sqref>AF13:AF47</xm:sqref>
        </x14:conditionalFormatting>
        <x14:conditionalFormatting xmlns:xm="http://schemas.microsoft.com/office/excel/2006/main">
          <x14:cfRule type="expression" priority="33" id="{A3382FC8-E076-4976-8EBE-6D60BBDF19C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65DCA4DC-A2F6-45EA-8B63-2271C23E2275}">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8D39EC20-B8D3-4ECB-B62C-0DAAA0EB616B}">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51266187-11D0-4E8A-9235-3AA96BF928D2}">
            <xm:f>'1.5 Universal Data'!$C$8&lt;$AE$7</xm:f>
            <x14:dxf>
              <fill>
                <patternFill patternType="lightUp">
                  <bgColor theme="0"/>
                </patternFill>
              </fill>
            </x14:dxf>
          </x14:cfRule>
          <xm:sqref>AE54:AE67</xm:sqref>
        </x14:conditionalFormatting>
        <x14:conditionalFormatting xmlns:xm="http://schemas.microsoft.com/office/excel/2006/main">
          <x14:cfRule type="expression" priority="29" id="{C9012225-8CBA-4774-9158-C1BCDF9310C7}">
            <xm:f>'1.5 Universal Data'!$C$8&lt;$AF$7</xm:f>
            <x14:dxf>
              <fill>
                <patternFill patternType="lightUp">
                  <bgColor theme="0"/>
                </patternFill>
              </fill>
            </x14:dxf>
          </x14:cfRule>
          <xm:sqref>AF54:AF67</xm:sqref>
        </x14:conditionalFormatting>
        <x14:conditionalFormatting xmlns:xm="http://schemas.microsoft.com/office/excel/2006/main">
          <x14:cfRule type="expression" priority="28" id="{7232C7DE-27CC-434C-9DD9-1E7EF244F2DD}">
            <xm:f>'1.5 Universal Data'!$C$8&lt;$AG$7</xm:f>
            <x14:dxf>
              <fill>
                <patternFill patternType="lightUp">
                  <bgColor theme="0"/>
                </patternFill>
              </fill>
            </x14:dxf>
          </x14:cfRule>
          <xm:sqref>AG54:AG67</xm:sqref>
        </x14:conditionalFormatting>
        <x14:conditionalFormatting xmlns:xm="http://schemas.microsoft.com/office/excel/2006/main">
          <x14:cfRule type="expression" priority="27" id="{A3E19D26-6B98-4093-951D-4D92987A4B82}">
            <xm:f>'1.5 Universal Data'!$C$8&lt;$AH$7</xm:f>
            <x14:dxf>
              <fill>
                <patternFill patternType="lightUp">
                  <bgColor theme="0"/>
                </patternFill>
              </fill>
            </x14:dxf>
          </x14:cfRule>
          <xm:sqref>AH54:AH67</xm:sqref>
        </x14:conditionalFormatting>
        <x14:conditionalFormatting xmlns:xm="http://schemas.microsoft.com/office/excel/2006/main">
          <x14:cfRule type="expression" priority="26" id="{E37A45B0-E7ED-4C8B-B967-3BF469B76DD9}">
            <xm:f>'1.5 Universal Data'!$C$8&lt;$AI$7</xm:f>
            <x14:dxf>
              <fill>
                <patternFill patternType="lightUp">
                  <bgColor theme="0"/>
                </patternFill>
              </fill>
            </x14:dxf>
          </x14:cfRule>
          <xm:sqref>AI54:AI67</xm:sqref>
        </x14:conditionalFormatting>
        <x14:conditionalFormatting xmlns:xm="http://schemas.microsoft.com/office/excel/2006/main">
          <x14:cfRule type="expression" priority="25" id="{688687C9-9D43-4E66-9492-7467E2F47BD5}">
            <xm:f>'1.5 Universal Data'!$C$8&lt;$AE$7</xm:f>
            <x14:dxf>
              <fill>
                <patternFill patternType="lightUp">
                  <bgColor theme="0"/>
                </patternFill>
              </fill>
            </x14:dxf>
          </x14:cfRule>
          <xm:sqref>AE76:AE78</xm:sqref>
        </x14:conditionalFormatting>
        <x14:conditionalFormatting xmlns:xm="http://schemas.microsoft.com/office/excel/2006/main">
          <x14:cfRule type="expression" priority="24" id="{3F749F07-FEDA-49FE-8D28-0C839924D102}">
            <xm:f>'1.5 Universal Data'!$C$8&lt;$AF$7</xm:f>
            <x14:dxf>
              <fill>
                <patternFill patternType="lightUp">
                  <bgColor theme="0"/>
                </patternFill>
              </fill>
            </x14:dxf>
          </x14:cfRule>
          <xm:sqref>AF76:AF78</xm:sqref>
        </x14:conditionalFormatting>
        <x14:conditionalFormatting xmlns:xm="http://schemas.microsoft.com/office/excel/2006/main">
          <x14:cfRule type="expression" priority="23" id="{DA1E72A8-E422-40C0-AC06-A77D928C7395}">
            <xm:f>'1.5 Universal Data'!$C$8&lt;$AG$7</xm:f>
            <x14:dxf>
              <fill>
                <patternFill patternType="lightUp">
                  <bgColor theme="0"/>
                </patternFill>
              </fill>
            </x14:dxf>
          </x14:cfRule>
          <xm:sqref>AG76:AG78</xm:sqref>
        </x14:conditionalFormatting>
        <x14:conditionalFormatting xmlns:xm="http://schemas.microsoft.com/office/excel/2006/main">
          <x14:cfRule type="expression" priority="22" id="{11ADBDFB-DDF2-4FCF-A882-544D3AA0E3F3}">
            <xm:f>'1.5 Universal Data'!$C$8&lt;$AH$7</xm:f>
            <x14:dxf>
              <fill>
                <patternFill patternType="lightUp">
                  <bgColor theme="0"/>
                </patternFill>
              </fill>
            </x14:dxf>
          </x14:cfRule>
          <xm:sqref>AH76:AH78</xm:sqref>
        </x14:conditionalFormatting>
        <x14:conditionalFormatting xmlns:xm="http://schemas.microsoft.com/office/excel/2006/main">
          <x14:cfRule type="expression" priority="21" id="{7F0355C0-283E-4B6B-BAB0-A3B3DE3266BC}">
            <xm:f>'1.5 Universal Data'!$C$8&lt;$AI$7</xm:f>
            <x14:dxf>
              <fill>
                <patternFill patternType="lightUp">
                  <bgColor theme="0"/>
                </patternFill>
              </fill>
            </x14:dxf>
          </x14:cfRule>
          <xm:sqref>AI76:AI78</xm:sqref>
        </x14:conditionalFormatting>
        <x14:conditionalFormatting xmlns:xm="http://schemas.microsoft.com/office/excel/2006/main">
          <x14:cfRule type="expression" priority="20" id="{BBA063F1-F34E-4647-A659-379DE65884C8}">
            <xm:f>'1.5 Universal Data'!$C$8&lt;$AE$7</xm:f>
            <x14:dxf>
              <fill>
                <patternFill patternType="lightUp">
                  <bgColor theme="0"/>
                </patternFill>
              </fill>
            </x14:dxf>
          </x14:cfRule>
          <xm:sqref>AE86:AE92</xm:sqref>
        </x14:conditionalFormatting>
        <x14:conditionalFormatting xmlns:xm="http://schemas.microsoft.com/office/excel/2006/main">
          <x14:cfRule type="expression" priority="19" id="{3BDEC201-C5AA-4CFF-8DB2-20E5D99B8DE8}">
            <xm:f>'1.5 Universal Data'!$C$8&lt;$AF$7</xm:f>
            <x14:dxf>
              <fill>
                <patternFill patternType="lightUp">
                  <bgColor theme="0"/>
                </patternFill>
              </fill>
            </x14:dxf>
          </x14:cfRule>
          <xm:sqref>AF86:AF92</xm:sqref>
        </x14:conditionalFormatting>
        <x14:conditionalFormatting xmlns:xm="http://schemas.microsoft.com/office/excel/2006/main">
          <x14:cfRule type="expression" priority="18" id="{F8AAA1C9-71F9-40C0-9497-847A430181EE}">
            <xm:f>'1.5 Universal Data'!$C$8&lt;$AG$7</xm:f>
            <x14:dxf>
              <fill>
                <patternFill patternType="lightUp">
                  <bgColor theme="0"/>
                </patternFill>
              </fill>
            </x14:dxf>
          </x14:cfRule>
          <xm:sqref>AG86:AG92</xm:sqref>
        </x14:conditionalFormatting>
        <x14:conditionalFormatting xmlns:xm="http://schemas.microsoft.com/office/excel/2006/main">
          <x14:cfRule type="expression" priority="17" id="{6E378CC6-9F6E-4EA6-93DD-873DB20B2833}">
            <xm:f>'1.5 Universal Data'!$C$8&lt;$AH$7</xm:f>
            <x14:dxf>
              <fill>
                <patternFill patternType="lightUp">
                  <bgColor theme="0"/>
                </patternFill>
              </fill>
            </x14:dxf>
          </x14:cfRule>
          <xm:sqref>AH86:AH92</xm:sqref>
        </x14:conditionalFormatting>
        <x14:conditionalFormatting xmlns:xm="http://schemas.microsoft.com/office/excel/2006/main">
          <x14:cfRule type="expression" priority="16" id="{178469F8-7901-40D1-8507-4B5B46EC28E3}">
            <xm:f>'1.5 Universal Data'!$C$8&lt;$AI$7</xm:f>
            <x14:dxf>
              <fill>
                <patternFill patternType="lightUp">
                  <bgColor theme="0"/>
                </patternFill>
              </fill>
            </x14:dxf>
          </x14:cfRule>
          <xm:sqref>AI86:AI92</xm:sqref>
        </x14:conditionalFormatting>
        <x14:conditionalFormatting xmlns:xm="http://schemas.microsoft.com/office/excel/2006/main">
          <x14:cfRule type="expression" priority="15" id="{A15EEA2E-B14C-4561-A4D3-6C0AD3D15B4F}">
            <xm:f>'1.5 Universal Data'!$C$8&lt;$AE$7</xm:f>
            <x14:dxf>
              <fill>
                <patternFill patternType="lightUp">
                  <bgColor theme="0"/>
                </patternFill>
              </fill>
            </x14:dxf>
          </x14:cfRule>
          <xm:sqref>AE97:AE103</xm:sqref>
        </x14:conditionalFormatting>
        <x14:conditionalFormatting xmlns:xm="http://schemas.microsoft.com/office/excel/2006/main">
          <x14:cfRule type="expression" priority="14" id="{572D427E-EC62-4C18-9E90-BF3BB005CECF}">
            <xm:f>'1.5 Universal Data'!$C$8&lt;$AF$7</xm:f>
            <x14:dxf>
              <fill>
                <patternFill patternType="lightUp">
                  <bgColor theme="0"/>
                </patternFill>
              </fill>
            </x14:dxf>
          </x14:cfRule>
          <xm:sqref>AF97:AF103</xm:sqref>
        </x14:conditionalFormatting>
        <x14:conditionalFormatting xmlns:xm="http://schemas.microsoft.com/office/excel/2006/main">
          <x14:cfRule type="expression" priority="13" id="{3063C31F-EE6A-4B2D-B823-05E154D43FE8}">
            <xm:f>'1.5 Universal Data'!$C$8&lt;$AG$7</xm:f>
            <x14:dxf>
              <fill>
                <patternFill patternType="lightUp">
                  <bgColor theme="0"/>
                </patternFill>
              </fill>
            </x14:dxf>
          </x14:cfRule>
          <xm:sqref>AG97:AG103</xm:sqref>
        </x14:conditionalFormatting>
        <x14:conditionalFormatting xmlns:xm="http://schemas.microsoft.com/office/excel/2006/main">
          <x14:cfRule type="expression" priority="12" id="{18398AB5-A278-4C1A-A4CA-7D66BBFFBEF2}">
            <xm:f>'1.5 Universal Data'!$C$8&lt;$AH$7</xm:f>
            <x14:dxf>
              <fill>
                <patternFill patternType="lightUp">
                  <bgColor theme="0"/>
                </patternFill>
              </fill>
            </x14:dxf>
          </x14:cfRule>
          <xm:sqref>AH97:AH103</xm:sqref>
        </x14:conditionalFormatting>
        <x14:conditionalFormatting xmlns:xm="http://schemas.microsoft.com/office/excel/2006/main">
          <x14:cfRule type="expression" priority="11" id="{B7C3F308-0971-4B98-B3D9-7A78D1F2B3E8}">
            <xm:f>'1.5 Universal Data'!$C$8&lt;$AI$7</xm:f>
            <x14:dxf>
              <fill>
                <patternFill patternType="lightUp">
                  <bgColor theme="0"/>
                </patternFill>
              </fill>
            </x14:dxf>
          </x14:cfRule>
          <xm:sqref>AI97:AI103</xm:sqref>
        </x14:conditionalFormatting>
        <x14:conditionalFormatting xmlns:xm="http://schemas.microsoft.com/office/excel/2006/main">
          <x14:cfRule type="expression" priority="10" id="{E1A3CC03-35C7-454B-A25A-8EC36DBD08A2}">
            <xm:f>'1.5 Universal Data'!$C$8&lt;$AE$7</xm:f>
            <x14:dxf>
              <fill>
                <patternFill patternType="lightUp">
                  <bgColor theme="0"/>
                </patternFill>
              </fill>
            </x14:dxf>
          </x14:cfRule>
          <xm:sqref>AE110:AE115</xm:sqref>
        </x14:conditionalFormatting>
        <x14:conditionalFormatting xmlns:xm="http://schemas.microsoft.com/office/excel/2006/main">
          <x14:cfRule type="expression" priority="9" id="{1CBE3E41-3053-4B04-A893-0969CB3434F6}">
            <xm:f>'1.5 Universal Data'!$C$8&lt;$AF$7</xm:f>
            <x14:dxf>
              <fill>
                <patternFill patternType="lightUp">
                  <bgColor theme="0"/>
                </patternFill>
              </fill>
            </x14:dxf>
          </x14:cfRule>
          <xm:sqref>AF110:AF115</xm:sqref>
        </x14:conditionalFormatting>
        <x14:conditionalFormatting xmlns:xm="http://schemas.microsoft.com/office/excel/2006/main">
          <x14:cfRule type="expression" priority="8" id="{65E26687-E0DB-409B-9341-1F4513A80660}">
            <xm:f>'1.5 Universal Data'!$C$8&lt;$AG$7</xm:f>
            <x14:dxf>
              <fill>
                <patternFill patternType="lightUp">
                  <bgColor theme="0"/>
                </patternFill>
              </fill>
            </x14:dxf>
          </x14:cfRule>
          <xm:sqref>AG110:AG115</xm:sqref>
        </x14:conditionalFormatting>
        <x14:conditionalFormatting xmlns:xm="http://schemas.microsoft.com/office/excel/2006/main">
          <x14:cfRule type="expression" priority="7" id="{DE3E9C28-E5C6-44AB-9A3D-11FC285566A2}">
            <xm:f>'1.5 Universal Data'!$C$8&lt;$AH$7</xm:f>
            <x14:dxf>
              <fill>
                <patternFill patternType="lightUp">
                  <bgColor theme="0"/>
                </patternFill>
              </fill>
            </x14:dxf>
          </x14:cfRule>
          <xm:sqref>AH110:AH115</xm:sqref>
        </x14:conditionalFormatting>
        <x14:conditionalFormatting xmlns:xm="http://schemas.microsoft.com/office/excel/2006/main">
          <x14:cfRule type="expression" priority="6" id="{1E436ED6-A18A-4DDF-A3A4-E3C7DAA1CC3B}">
            <xm:f>'1.5 Universal Data'!$C$8&lt;$AI$7</xm:f>
            <x14:dxf>
              <fill>
                <patternFill patternType="lightUp">
                  <bgColor theme="0"/>
                </patternFill>
              </fill>
            </x14:dxf>
          </x14:cfRule>
          <xm:sqref>AI110:AI115</xm:sqref>
        </x14:conditionalFormatting>
        <x14:conditionalFormatting xmlns:xm="http://schemas.microsoft.com/office/excel/2006/main">
          <x14:cfRule type="expression" priority="5" id="{17AFE08D-A494-4E45-95B7-DD7309C5BFAA}">
            <xm:f>'1.5 Universal Data'!$C$8&lt;$AE$7</xm:f>
            <x14:dxf>
              <fill>
                <patternFill patternType="lightUp">
                  <bgColor theme="0"/>
                </patternFill>
              </fill>
            </x14:dxf>
          </x14:cfRule>
          <xm:sqref>AE120:AE125</xm:sqref>
        </x14:conditionalFormatting>
        <x14:conditionalFormatting xmlns:xm="http://schemas.microsoft.com/office/excel/2006/main">
          <x14:cfRule type="expression" priority="4" id="{982F2FEA-4B56-4D54-87F0-8FFC2DC65438}">
            <xm:f>'1.5 Universal Data'!$C$8&lt;$AF$7</xm:f>
            <x14:dxf>
              <fill>
                <patternFill patternType="lightUp">
                  <bgColor theme="0"/>
                </patternFill>
              </fill>
            </x14:dxf>
          </x14:cfRule>
          <xm:sqref>AF120:AF125</xm:sqref>
        </x14:conditionalFormatting>
        <x14:conditionalFormatting xmlns:xm="http://schemas.microsoft.com/office/excel/2006/main">
          <x14:cfRule type="expression" priority="3" id="{0DF81CA8-4079-4C96-8384-9188A3422D72}">
            <xm:f>'1.5 Universal Data'!$C$8&lt;$AG$7</xm:f>
            <x14:dxf>
              <fill>
                <patternFill patternType="lightUp">
                  <bgColor theme="0"/>
                </patternFill>
              </fill>
            </x14:dxf>
          </x14:cfRule>
          <xm:sqref>AG120:AG125</xm:sqref>
        </x14:conditionalFormatting>
        <x14:conditionalFormatting xmlns:xm="http://schemas.microsoft.com/office/excel/2006/main">
          <x14:cfRule type="expression" priority="2" id="{9A788CDF-A544-4709-A0DC-171E4255A2AA}">
            <xm:f>'1.5 Universal Data'!$C$8&lt;$AH$7</xm:f>
            <x14:dxf>
              <fill>
                <patternFill patternType="lightUp">
                  <bgColor theme="0"/>
                </patternFill>
              </fill>
            </x14:dxf>
          </x14:cfRule>
          <xm:sqref>AH120:AH125</xm:sqref>
        </x14:conditionalFormatting>
        <x14:conditionalFormatting xmlns:xm="http://schemas.microsoft.com/office/excel/2006/main">
          <x14:cfRule type="expression" priority="1" id="{80476C9D-2347-4C88-9112-C07039B7076B}">
            <xm:f>'1.5 Universal Data'!$C$8&lt;$AI$7</xm:f>
            <x14:dxf>
              <fill>
                <patternFill patternType="lightUp">
                  <bgColor theme="0"/>
                </patternFill>
              </fill>
            </x14:dxf>
          </x14:cfRule>
          <xm:sqref>AI120:AI125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6AE515B-7F3C-4A4E-AE5D-93296D3AC43D}">
          <x14:formula1>
            <xm:f>'1.3 Lists'!$AB$11:$AB$17</xm:f>
          </x14:formula1>
          <xm:sqref>U13:U47 U54:U67</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zoomScale="80" zoomScaleNormal="80" workbookViewId="0">
      <pane ySplit="8" topLeftCell="A9" activePane="bottomLeft" state="frozen"/>
      <selection activeCell="J37" sqref="J37"/>
      <selection pane="bottomLeft"/>
    </sheetView>
  </sheetViews>
  <sheetFormatPr defaultRowHeight="14.4"/>
  <cols>
    <col min="1" max="3" width="1.77734375" customWidth="1"/>
    <col min="4" max="4" width="4.77734375" customWidth="1"/>
    <col min="5" max="5" width="5" bestFit="1" customWidth="1"/>
    <col min="6" max="6" width="24.44140625" style="425" bestFit="1" customWidth="1"/>
    <col min="7" max="7" width="5" style="425" customWidth="1"/>
    <col min="8" max="8" width="11.21875" style="425" bestFit="1" customWidth="1"/>
    <col min="9" max="9" width="24.21875" bestFit="1" customWidth="1"/>
    <col min="10" max="10" width="9.44140625" bestFit="1" customWidth="1"/>
    <col min="11" max="11" width="26.44140625" bestFit="1" customWidth="1"/>
    <col min="12" max="12" width="26.77734375" bestFit="1" customWidth="1"/>
    <col min="13" max="13" width="1.77734375" customWidth="1"/>
    <col min="14" max="14" width="38.44140625" bestFit="1" customWidth="1"/>
    <col min="15" max="15" width="1.77734375" customWidth="1"/>
    <col min="16" max="16" width="7.21875" bestFit="1" customWidth="1"/>
    <col min="17" max="17" width="15.44140625" customWidth="1"/>
    <col min="18" max="18" width="33.21875" customWidth="1"/>
    <col min="19" max="19" width="13" bestFit="1" customWidth="1"/>
    <col min="20" max="20" width="11.44140625" bestFit="1" customWidth="1"/>
    <col min="21" max="21" width="34.44140625" bestFit="1" customWidth="1"/>
    <col min="22" max="22" width="12.21875" customWidth="1"/>
    <col min="23" max="23" width="24.44140625" bestFit="1" customWidth="1"/>
    <col min="24" max="28" width="1.77734375" hidden="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143</v>
      </c>
    </row>
    <row r="6" spans="1:35">
      <c r="AD6" s="425"/>
      <c r="AE6" s="1557" t="s">
        <v>107</v>
      </c>
      <c r="AF6" s="1558"/>
      <c r="AG6" s="1558"/>
      <c r="AH6" s="1558"/>
      <c r="AI6" s="1559"/>
    </row>
    <row r="7" spans="1:35" s="65" customFormat="1">
      <c r="D7" s="81" t="s">
        <v>106</v>
      </c>
      <c r="E7" s="81" t="s">
        <v>67</v>
      </c>
      <c r="F7" s="81" t="s">
        <v>2507</v>
      </c>
      <c r="G7" s="81" t="s">
        <v>1237</v>
      </c>
      <c r="H7" s="81" t="s">
        <v>2508</v>
      </c>
      <c r="I7" s="81" t="s">
        <v>105</v>
      </c>
      <c r="J7" s="81" t="s">
        <v>104</v>
      </c>
      <c r="K7" s="81" t="s">
        <v>103</v>
      </c>
      <c r="L7" s="81" t="s">
        <v>102</v>
      </c>
      <c r="M7" s="81"/>
      <c r="N7" s="81" t="s">
        <v>100</v>
      </c>
      <c r="O7" s="81"/>
      <c r="P7" s="81" t="s">
        <v>98</v>
      </c>
      <c r="Q7" s="81" t="s">
        <v>97</v>
      </c>
      <c r="R7" s="81" t="s">
        <v>70</v>
      </c>
      <c r="S7" s="81" t="s">
        <v>144</v>
      </c>
      <c r="T7" s="81" t="s">
        <v>145</v>
      </c>
      <c r="U7" s="81" t="s">
        <v>2629</v>
      </c>
      <c r="V7" s="81" t="s">
        <v>41</v>
      </c>
      <c r="W7" s="81" t="s">
        <v>982</v>
      </c>
      <c r="X7" s="81"/>
      <c r="Y7" s="81"/>
      <c r="Z7" s="81"/>
      <c r="AA7" s="81"/>
      <c r="AB7" s="81"/>
      <c r="AC7" s="81" t="s">
        <v>4</v>
      </c>
      <c r="AE7" s="84">
        <v>2022</v>
      </c>
      <c r="AF7" s="85">
        <v>2023</v>
      </c>
      <c r="AG7" s="85">
        <v>2024</v>
      </c>
      <c r="AH7" s="85">
        <v>2025</v>
      </c>
      <c r="AI7" s="86">
        <v>2026</v>
      </c>
    </row>
    <row r="8" spans="1:35">
      <c r="S8" s="65"/>
      <c r="T8" s="65"/>
      <c r="U8" s="65"/>
      <c r="V8" s="65"/>
      <c r="W8" s="65"/>
    </row>
    <row r="9" spans="1:35" s="1" customFormat="1" ht="17.399999999999999">
      <c r="B9" s="2" t="s">
        <v>2555</v>
      </c>
      <c r="S9" s="1370"/>
      <c r="T9" s="1370"/>
    </row>
    <row r="10" spans="1:35">
      <c r="S10" s="888"/>
      <c r="T10" s="888"/>
    </row>
    <row r="11" spans="1:35" s="1" customFormat="1" ht="13.8">
      <c r="A11" s="64"/>
      <c r="B11" s="72" t="s">
        <v>146</v>
      </c>
      <c r="S11" s="1370"/>
      <c r="T11" s="1370"/>
    </row>
    <row r="12" spans="1:35">
      <c r="S12" s="888"/>
      <c r="T12" s="888"/>
    </row>
    <row r="13" spans="1:35">
      <c r="D13" t="s">
        <v>76</v>
      </c>
      <c r="E13" s="425" t="s">
        <v>67</v>
      </c>
      <c r="F13" s="425" t="s">
        <v>240</v>
      </c>
      <c r="G13" s="425" t="s">
        <v>2590</v>
      </c>
      <c r="H13" s="425" t="s">
        <v>11</v>
      </c>
      <c r="I13" s="425" t="s">
        <v>2273</v>
      </c>
      <c r="J13" s="425" t="s">
        <v>6</v>
      </c>
      <c r="K13" s="425" t="s">
        <v>2273</v>
      </c>
      <c r="L13" s="425" t="s">
        <v>113</v>
      </c>
      <c r="M13" s="425"/>
      <c r="N13" s="425"/>
      <c r="O13" s="425"/>
      <c r="P13" s="425" t="s">
        <v>206</v>
      </c>
      <c r="Q13" s="75"/>
      <c r="R13" s="75"/>
      <c r="S13" s="1371"/>
      <c r="T13" s="1371"/>
      <c r="U13" s="75"/>
      <c r="V13" s="75"/>
      <c r="W13" s="75"/>
      <c r="AC13" t="s">
        <v>2</v>
      </c>
      <c r="AD13" s="74"/>
      <c r="AE13" s="668"/>
      <c r="AF13" s="668"/>
      <c r="AG13" s="668"/>
      <c r="AH13" s="668"/>
      <c r="AI13" s="668"/>
    </row>
    <row r="14" spans="1:35">
      <c r="D14" t="s">
        <v>76</v>
      </c>
      <c r="E14" s="425" t="s">
        <v>67</v>
      </c>
      <c r="F14" s="425" t="s">
        <v>240</v>
      </c>
      <c r="G14" s="425" t="s">
        <v>2590</v>
      </c>
      <c r="H14" s="425" t="s">
        <v>11</v>
      </c>
      <c r="I14" s="425" t="s">
        <v>2273</v>
      </c>
      <c r="J14" s="425" t="s">
        <v>6</v>
      </c>
      <c r="K14" s="425" t="s">
        <v>2273</v>
      </c>
      <c r="L14" s="425" t="s">
        <v>113</v>
      </c>
      <c r="M14" s="425"/>
      <c r="N14" s="425"/>
      <c r="O14" s="425"/>
      <c r="P14" s="425" t="s">
        <v>206</v>
      </c>
      <c r="Q14" s="75"/>
      <c r="R14" s="75"/>
      <c r="S14" s="1371"/>
      <c r="T14" s="1371"/>
      <c r="U14" s="75"/>
      <c r="V14" s="75"/>
      <c r="W14" s="75"/>
      <c r="AC14" t="s">
        <v>2</v>
      </c>
      <c r="AD14" s="74"/>
      <c r="AE14" s="668"/>
      <c r="AF14" s="668"/>
      <c r="AG14" s="668"/>
      <c r="AH14" s="668"/>
      <c r="AI14" s="668"/>
    </row>
    <row r="15" spans="1:35">
      <c r="D15" t="s">
        <v>76</v>
      </c>
      <c r="E15" s="425" t="s">
        <v>67</v>
      </c>
      <c r="F15" s="425" t="s">
        <v>240</v>
      </c>
      <c r="G15" s="425" t="s">
        <v>2590</v>
      </c>
      <c r="H15" s="425" t="s">
        <v>11</v>
      </c>
      <c r="I15" s="425" t="s">
        <v>2273</v>
      </c>
      <c r="J15" s="425" t="s">
        <v>6</v>
      </c>
      <c r="K15" s="425" t="s">
        <v>2273</v>
      </c>
      <c r="L15" s="425" t="s">
        <v>113</v>
      </c>
      <c r="M15" s="425"/>
      <c r="N15" s="425"/>
      <c r="O15" s="425"/>
      <c r="P15" s="425" t="s">
        <v>206</v>
      </c>
      <c r="Q15" s="75"/>
      <c r="R15" s="75"/>
      <c r="S15" s="1371"/>
      <c r="T15" s="1371"/>
      <c r="U15" s="75"/>
      <c r="V15" s="75"/>
      <c r="W15" s="75"/>
      <c r="AC15" t="s">
        <v>2</v>
      </c>
      <c r="AD15" s="74"/>
      <c r="AE15" s="668"/>
      <c r="AF15" s="668"/>
      <c r="AG15" s="668"/>
      <c r="AH15" s="668"/>
      <c r="AI15" s="668"/>
    </row>
    <row r="16" spans="1:35">
      <c r="D16" t="s">
        <v>76</v>
      </c>
      <c r="E16" s="425" t="s">
        <v>67</v>
      </c>
      <c r="F16" s="425" t="s">
        <v>240</v>
      </c>
      <c r="G16" s="425" t="s">
        <v>2590</v>
      </c>
      <c r="H16" s="425" t="s">
        <v>11</v>
      </c>
      <c r="I16" s="425" t="s">
        <v>2273</v>
      </c>
      <c r="J16" s="425" t="s">
        <v>6</v>
      </c>
      <c r="K16" s="425" t="s">
        <v>2273</v>
      </c>
      <c r="L16" s="425" t="s">
        <v>113</v>
      </c>
      <c r="M16" s="425"/>
      <c r="N16" s="425"/>
      <c r="O16" s="425"/>
      <c r="P16" s="425" t="s">
        <v>206</v>
      </c>
      <c r="Q16" s="75"/>
      <c r="R16" s="75"/>
      <c r="S16" s="1371"/>
      <c r="T16" s="1371"/>
      <c r="U16" s="75"/>
      <c r="V16" s="75"/>
      <c r="W16" s="75"/>
      <c r="AC16" t="s">
        <v>2</v>
      </c>
      <c r="AD16" s="74"/>
      <c r="AE16" s="668"/>
      <c r="AF16" s="668"/>
      <c r="AG16" s="668"/>
      <c r="AH16" s="668"/>
      <c r="AI16" s="668"/>
    </row>
    <row r="17" spans="4:35">
      <c r="D17" t="s">
        <v>76</v>
      </c>
      <c r="E17" s="425" t="s">
        <v>67</v>
      </c>
      <c r="F17" s="425" t="s">
        <v>240</v>
      </c>
      <c r="G17" s="425" t="s">
        <v>2590</v>
      </c>
      <c r="H17" s="425" t="s">
        <v>11</v>
      </c>
      <c r="I17" s="425" t="s">
        <v>2273</v>
      </c>
      <c r="J17" s="425" t="s">
        <v>6</v>
      </c>
      <c r="K17" s="425" t="s">
        <v>2273</v>
      </c>
      <c r="L17" s="425" t="s">
        <v>113</v>
      </c>
      <c r="M17" s="425"/>
      <c r="N17" s="425"/>
      <c r="O17" s="425"/>
      <c r="P17" s="425" t="s">
        <v>206</v>
      </c>
      <c r="Q17" s="75"/>
      <c r="R17" s="75"/>
      <c r="S17" s="1371"/>
      <c r="T17" s="1371"/>
      <c r="U17" s="75"/>
      <c r="V17" s="75"/>
      <c r="W17" s="75"/>
      <c r="AC17" t="s">
        <v>2</v>
      </c>
      <c r="AD17" s="74"/>
      <c r="AE17" s="668"/>
      <c r="AF17" s="668"/>
      <c r="AG17" s="668"/>
      <c r="AH17" s="668"/>
      <c r="AI17" s="668"/>
    </row>
    <row r="18" spans="4:35">
      <c r="D18" t="s">
        <v>76</v>
      </c>
      <c r="E18" s="425" t="s">
        <v>67</v>
      </c>
      <c r="F18" s="425" t="s">
        <v>240</v>
      </c>
      <c r="G18" s="425" t="s">
        <v>2590</v>
      </c>
      <c r="H18" s="425" t="s">
        <v>11</v>
      </c>
      <c r="I18" s="425" t="s">
        <v>2273</v>
      </c>
      <c r="J18" s="425" t="s">
        <v>6</v>
      </c>
      <c r="K18" s="425" t="s">
        <v>2273</v>
      </c>
      <c r="L18" s="425" t="s">
        <v>113</v>
      </c>
      <c r="M18" s="425"/>
      <c r="N18" s="425"/>
      <c r="O18" s="425"/>
      <c r="P18" s="425" t="s">
        <v>206</v>
      </c>
      <c r="Q18" s="75"/>
      <c r="R18" s="75"/>
      <c r="S18" s="1371"/>
      <c r="T18" s="1371"/>
      <c r="U18" s="75"/>
      <c r="V18" s="75"/>
      <c r="W18" s="75"/>
      <c r="AC18" t="s">
        <v>2</v>
      </c>
      <c r="AD18" s="74"/>
      <c r="AE18" s="668"/>
      <c r="AF18" s="668"/>
      <c r="AG18" s="668"/>
      <c r="AH18" s="668"/>
      <c r="AI18" s="668"/>
    </row>
    <row r="19" spans="4:35">
      <c r="D19" t="s">
        <v>76</v>
      </c>
      <c r="E19" s="425" t="s">
        <v>67</v>
      </c>
      <c r="F19" s="425" t="s">
        <v>240</v>
      </c>
      <c r="G19" s="425" t="s">
        <v>2590</v>
      </c>
      <c r="H19" s="425" t="s">
        <v>11</v>
      </c>
      <c r="I19" s="425" t="s">
        <v>2273</v>
      </c>
      <c r="J19" s="425" t="s">
        <v>6</v>
      </c>
      <c r="K19" s="425" t="s">
        <v>2273</v>
      </c>
      <c r="L19" s="425" t="s">
        <v>113</v>
      </c>
      <c r="M19" s="425"/>
      <c r="N19" s="425"/>
      <c r="O19" s="425"/>
      <c r="P19" s="425" t="s">
        <v>206</v>
      </c>
      <c r="Q19" s="75"/>
      <c r="R19" s="75"/>
      <c r="S19" s="1371"/>
      <c r="T19" s="1371"/>
      <c r="U19" s="75"/>
      <c r="V19" s="75"/>
      <c r="W19" s="75"/>
      <c r="AC19" t="s">
        <v>2</v>
      </c>
      <c r="AD19" s="74"/>
      <c r="AE19" s="668"/>
      <c r="AF19" s="668"/>
      <c r="AG19" s="668"/>
      <c r="AH19" s="668"/>
      <c r="AI19" s="668"/>
    </row>
    <row r="20" spans="4:35">
      <c r="D20" t="s">
        <v>76</v>
      </c>
      <c r="E20" s="425" t="s">
        <v>67</v>
      </c>
      <c r="F20" s="425" t="s">
        <v>240</v>
      </c>
      <c r="G20" s="425" t="s">
        <v>2590</v>
      </c>
      <c r="H20" s="425" t="s">
        <v>11</v>
      </c>
      <c r="I20" s="425" t="s">
        <v>2273</v>
      </c>
      <c r="J20" s="425" t="s">
        <v>6</v>
      </c>
      <c r="K20" s="425" t="s">
        <v>2273</v>
      </c>
      <c r="L20" s="425" t="s">
        <v>113</v>
      </c>
      <c r="M20" s="425"/>
      <c r="N20" s="425"/>
      <c r="O20" s="425"/>
      <c r="P20" s="425" t="s">
        <v>206</v>
      </c>
      <c r="Q20" s="75"/>
      <c r="R20" s="75"/>
      <c r="S20" s="1371"/>
      <c r="T20" s="1371"/>
      <c r="U20" s="75"/>
      <c r="V20" s="75"/>
      <c r="W20" s="75"/>
      <c r="AC20" t="s">
        <v>2</v>
      </c>
      <c r="AD20" s="74"/>
      <c r="AE20" s="668"/>
      <c r="AF20" s="668"/>
      <c r="AG20" s="668"/>
      <c r="AH20" s="668"/>
      <c r="AI20" s="668"/>
    </row>
    <row r="21" spans="4:35">
      <c r="D21" t="s">
        <v>76</v>
      </c>
      <c r="E21" s="425" t="s">
        <v>67</v>
      </c>
      <c r="F21" s="425" t="s">
        <v>240</v>
      </c>
      <c r="G21" s="425" t="s">
        <v>2590</v>
      </c>
      <c r="H21" s="425" t="s">
        <v>11</v>
      </c>
      <c r="I21" s="425" t="s">
        <v>2273</v>
      </c>
      <c r="J21" s="425" t="s">
        <v>6</v>
      </c>
      <c r="K21" s="425" t="s">
        <v>2273</v>
      </c>
      <c r="L21" s="425" t="s">
        <v>113</v>
      </c>
      <c r="M21" s="425"/>
      <c r="N21" s="425"/>
      <c r="O21" s="425"/>
      <c r="P21" s="425" t="s">
        <v>206</v>
      </c>
      <c r="Q21" s="75"/>
      <c r="R21" s="75"/>
      <c r="S21" s="1371"/>
      <c r="T21" s="1371"/>
      <c r="U21" s="75"/>
      <c r="V21" s="75"/>
      <c r="W21" s="75"/>
      <c r="AC21" t="s">
        <v>2</v>
      </c>
      <c r="AD21" s="74"/>
      <c r="AE21" s="668"/>
      <c r="AF21" s="668"/>
      <c r="AG21" s="668"/>
      <c r="AH21" s="668"/>
      <c r="AI21" s="668"/>
    </row>
    <row r="22" spans="4:35">
      <c r="D22" t="s">
        <v>76</v>
      </c>
      <c r="E22" s="425" t="s">
        <v>67</v>
      </c>
      <c r="F22" s="425" t="s">
        <v>240</v>
      </c>
      <c r="G22" s="425" t="s">
        <v>2590</v>
      </c>
      <c r="H22" s="425" t="s">
        <v>11</v>
      </c>
      <c r="I22" s="425" t="s">
        <v>2273</v>
      </c>
      <c r="J22" s="425" t="s">
        <v>6</v>
      </c>
      <c r="K22" s="425" t="s">
        <v>2273</v>
      </c>
      <c r="L22" s="425" t="s">
        <v>113</v>
      </c>
      <c r="M22" s="425"/>
      <c r="N22" s="425"/>
      <c r="O22" s="425"/>
      <c r="P22" s="425" t="s">
        <v>206</v>
      </c>
      <c r="Q22" s="75"/>
      <c r="R22" s="75"/>
      <c r="S22" s="1371"/>
      <c r="T22" s="1371"/>
      <c r="U22" s="75"/>
      <c r="V22" s="75"/>
      <c r="W22" s="75"/>
      <c r="AC22" t="s">
        <v>2</v>
      </c>
      <c r="AD22" s="74"/>
      <c r="AE22" s="668"/>
      <c r="AF22" s="668"/>
      <c r="AG22" s="668"/>
      <c r="AH22" s="668"/>
      <c r="AI22" s="668"/>
    </row>
    <row r="23" spans="4:35">
      <c r="D23" t="s">
        <v>76</v>
      </c>
      <c r="E23" s="425" t="s">
        <v>67</v>
      </c>
      <c r="F23" s="425" t="s">
        <v>240</v>
      </c>
      <c r="G23" s="425" t="s">
        <v>2590</v>
      </c>
      <c r="H23" s="425" t="s">
        <v>11</v>
      </c>
      <c r="I23" s="425" t="s">
        <v>2273</v>
      </c>
      <c r="J23" s="425" t="s">
        <v>6</v>
      </c>
      <c r="K23" s="425" t="s">
        <v>2273</v>
      </c>
      <c r="L23" s="425" t="s">
        <v>113</v>
      </c>
      <c r="M23" s="425"/>
      <c r="N23" s="425"/>
      <c r="O23" s="425"/>
      <c r="P23" s="425" t="s">
        <v>206</v>
      </c>
      <c r="Q23" s="75"/>
      <c r="R23" s="75"/>
      <c r="S23" s="1371"/>
      <c r="T23" s="1371"/>
      <c r="U23" s="75"/>
      <c r="V23" s="75"/>
      <c r="W23" s="75"/>
      <c r="AC23" t="s">
        <v>2</v>
      </c>
      <c r="AD23" s="74"/>
      <c r="AE23" s="668"/>
      <c r="AF23" s="668"/>
      <c r="AG23" s="668"/>
      <c r="AH23" s="668"/>
      <c r="AI23" s="668"/>
    </row>
    <row r="24" spans="4:35">
      <c r="D24" t="s">
        <v>76</v>
      </c>
      <c r="E24" s="425" t="s">
        <v>67</v>
      </c>
      <c r="F24" s="425" t="s">
        <v>240</v>
      </c>
      <c r="G24" s="425" t="s">
        <v>2590</v>
      </c>
      <c r="H24" s="425" t="s">
        <v>11</v>
      </c>
      <c r="I24" s="425" t="s">
        <v>2273</v>
      </c>
      <c r="J24" s="425" t="s">
        <v>6</v>
      </c>
      <c r="K24" s="425" t="s">
        <v>2273</v>
      </c>
      <c r="L24" s="425" t="s">
        <v>113</v>
      </c>
      <c r="M24" s="425"/>
      <c r="N24" s="425"/>
      <c r="O24" s="425"/>
      <c r="P24" s="425" t="s">
        <v>206</v>
      </c>
      <c r="Q24" s="75"/>
      <c r="R24" s="75"/>
      <c r="S24" s="1371"/>
      <c r="T24" s="1371"/>
      <c r="U24" s="75"/>
      <c r="V24" s="75"/>
      <c r="W24" s="75"/>
      <c r="AC24" t="s">
        <v>2</v>
      </c>
      <c r="AD24" s="74"/>
      <c r="AE24" s="668"/>
      <c r="AF24" s="668"/>
      <c r="AG24" s="668"/>
      <c r="AH24" s="668"/>
      <c r="AI24" s="668"/>
    </row>
    <row r="25" spans="4:35">
      <c r="D25" t="s">
        <v>76</v>
      </c>
      <c r="E25" s="425" t="s">
        <v>67</v>
      </c>
      <c r="F25" s="425" t="s">
        <v>240</v>
      </c>
      <c r="G25" s="425" t="s">
        <v>2590</v>
      </c>
      <c r="H25" s="425" t="s">
        <v>11</v>
      </c>
      <c r="I25" s="425" t="s">
        <v>2273</v>
      </c>
      <c r="J25" s="425" t="s">
        <v>6</v>
      </c>
      <c r="K25" s="425" t="s">
        <v>2273</v>
      </c>
      <c r="L25" s="425" t="s">
        <v>113</v>
      </c>
      <c r="M25" s="425"/>
      <c r="N25" s="425"/>
      <c r="O25" s="425"/>
      <c r="P25" s="425" t="s">
        <v>206</v>
      </c>
      <c r="Q25" s="75"/>
      <c r="R25" s="75"/>
      <c r="S25" s="1371"/>
      <c r="T25" s="1371"/>
      <c r="U25" s="75"/>
      <c r="V25" s="75"/>
      <c r="W25" s="75"/>
      <c r="AC25" t="s">
        <v>2</v>
      </c>
      <c r="AD25" s="74"/>
      <c r="AE25" s="668"/>
      <c r="AF25" s="668"/>
      <c r="AG25" s="668"/>
      <c r="AH25" s="668"/>
      <c r="AI25" s="668"/>
    </row>
    <row r="26" spans="4:35">
      <c r="D26" t="s">
        <v>76</v>
      </c>
      <c r="E26" s="425" t="s">
        <v>67</v>
      </c>
      <c r="F26" s="425" t="s">
        <v>240</v>
      </c>
      <c r="G26" s="425" t="s">
        <v>2590</v>
      </c>
      <c r="H26" s="425" t="s">
        <v>11</v>
      </c>
      <c r="I26" s="425" t="s">
        <v>2273</v>
      </c>
      <c r="J26" s="425" t="s">
        <v>6</v>
      </c>
      <c r="K26" s="425" t="s">
        <v>2273</v>
      </c>
      <c r="L26" s="425" t="s">
        <v>113</v>
      </c>
      <c r="M26" s="425"/>
      <c r="N26" s="425"/>
      <c r="O26" s="425"/>
      <c r="P26" s="425" t="s">
        <v>206</v>
      </c>
      <c r="Q26" s="75"/>
      <c r="R26" s="75"/>
      <c r="S26" s="1371"/>
      <c r="T26" s="1371"/>
      <c r="U26" s="75"/>
      <c r="V26" s="75"/>
      <c r="W26" s="75"/>
      <c r="AC26" t="s">
        <v>2</v>
      </c>
      <c r="AD26" s="74"/>
      <c r="AE26" s="668"/>
      <c r="AF26" s="668"/>
      <c r="AG26" s="668"/>
      <c r="AH26" s="668"/>
      <c r="AI26" s="668"/>
    </row>
    <row r="27" spans="4:35">
      <c r="D27" t="s">
        <v>76</v>
      </c>
      <c r="E27" s="425" t="s">
        <v>67</v>
      </c>
      <c r="F27" s="425" t="s">
        <v>240</v>
      </c>
      <c r="G27" s="425" t="s">
        <v>2590</v>
      </c>
      <c r="H27" s="425" t="s">
        <v>11</v>
      </c>
      <c r="I27" s="425" t="s">
        <v>2273</v>
      </c>
      <c r="J27" s="425" t="s">
        <v>6</v>
      </c>
      <c r="K27" s="425" t="s">
        <v>2273</v>
      </c>
      <c r="L27" s="425" t="s">
        <v>113</v>
      </c>
      <c r="M27" s="425"/>
      <c r="N27" s="425"/>
      <c r="O27" s="425"/>
      <c r="P27" s="425" t="s">
        <v>206</v>
      </c>
      <c r="Q27" s="75"/>
      <c r="R27" s="75"/>
      <c r="S27" s="1371"/>
      <c r="T27" s="1371"/>
      <c r="U27" s="75"/>
      <c r="V27" s="75"/>
      <c r="W27" s="75"/>
      <c r="AC27" t="s">
        <v>2</v>
      </c>
      <c r="AD27" s="74"/>
      <c r="AE27" s="668"/>
      <c r="AF27" s="668"/>
      <c r="AG27" s="668"/>
      <c r="AH27" s="668"/>
      <c r="AI27" s="668"/>
    </row>
    <row r="28" spans="4:35">
      <c r="D28" t="s">
        <v>76</v>
      </c>
      <c r="E28" s="425" t="s">
        <v>67</v>
      </c>
      <c r="F28" s="425" t="s">
        <v>240</v>
      </c>
      <c r="G28" s="425" t="s">
        <v>2590</v>
      </c>
      <c r="H28" s="425" t="s">
        <v>11</v>
      </c>
      <c r="I28" s="425" t="s">
        <v>2273</v>
      </c>
      <c r="J28" s="425" t="s">
        <v>6</v>
      </c>
      <c r="K28" s="425" t="s">
        <v>2273</v>
      </c>
      <c r="L28" s="425" t="s">
        <v>113</v>
      </c>
      <c r="M28" s="425"/>
      <c r="N28" s="425"/>
      <c r="O28" s="425"/>
      <c r="P28" s="425" t="s">
        <v>206</v>
      </c>
      <c r="Q28" s="75"/>
      <c r="R28" s="75"/>
      <c r="S28" s="1371"/>
      <c r="T28" s="1371"/>
      <c r="U28" s="75"/>
      <c r="V28" s="75"/>
      <c r="W28" s="75"/>
      <c r="AC28" t="s">
        <v>2</v>
      </c>
      <c r="AD28" s="74"/>
      <c r="AE28" s="668"/>
      <c r="AF28" s="668"/>
      <c r="AG28" s="668"/>
      <c r="AH28" s="668"/>
      <c r="AI28" s="668"/>
    </row>
    <row r="29" spans="4:35">
      <c r="D29" t="s">
        <v>76</v>
      </c>
      <c r="E29" s="425" t="s">
        <v>67</v>
      </c>
      <c r="F29" s="425" t="s">
        <v>240</v>
      </c>
      <c r="G29" s="425" t="s">
        <v>2590</v>
      </c>
      <c r="H29" s="425" t="s">
        <v>11</v>
      </c>
      <c r="I29" s="425" t="s">
        <v>2273</v>
      </c>
      <c r="J29" s="425" t="s">
        <v>6</v>
      </c>
      <c r="K29" s="425" t="s">
        <v>2273</v>
      </c>
      <c r="L29" s="425" t="s">
        <v>113</v>
      </c>
      <c r="M29" s="425"/>
      <c r="N29" s="425"/>
      <c r="O29" s="425"/>
      <c r="P29" s="425" t="s">
        <v>206</v>
      </c>
      <c r="Q29" s="75"/>
      <c r="R29" s="75"/>
      <c r="S29" s="1371"/>
      <c r="T29" s="1371"/>
      <c r="U29" s="75"/>
      <c r="V29" s="75"/>
      <c r="W29" s="75"/>
      <c r="AC29" t="s">
        <v>2</v>
      </c>
      <c r="AD29" s="74"/>
      <c r="AE29" s="668"/>
      <c r="AF29" s="668"/>
      <c r="AG29" s="668"/>
      <c r="AH29" s="668"/>
      <c r="AI29" s="668"/>
    </row>
    <row r="30" spans="4:35">
      <c r="D30" t="s">
        <v>76</v>
      </c>
      <c r="E30" s="425" t="s">
        <v>67</v>
      </c>
      <c r="F30" s="425" t="s">
        <v>240</v>
      </c>
      <c r="G30" s="425" t="s">
        <v>2590</v>
      </c>
      <c r="H30" s="425" t="s">
        <v>11</v>
      </c>
      <c r="I30" s="425" t="s">
        <v>2273</v>
      </c>
      <c r="J30" s="425" t="s">
        <v>6</v>
      </c>
      <c r="K30" s="425" t="s">
        <v>2273</v>
      </c>
      <c r="L30" s="425" t="s">
        <v>113</v>
      </c>
      <c r="M30" s="425"/>
      <c r="N30" s="425"/>
      <c r="O30" s="425"/>
      <c r="P30" s="425" t="s">
        <v>206</v>
      </c>
      <c r="Q30" s="75"/>
      <c r="R30" s="75"/>
      <c r="S30" s="1371"/>
      <c r="T30" s="1371"/>
      <c r="U30" s="75"/>
      <c r="V30" s="75"/>
      <c r="W30" s="75"/>
      <c r="AC30" t="s">
        <v>2</v>
      </c>
      <c r="AD30" s="74"/>
      <c r="AE30" s="668"/>
      <c r="AF30" s="668"/>
      <c r="AG30" s="668"/>
      <c r="AH30" s="668"/>
      <c r="AI30" s="668"/>
    </row>
    <row r="31" spans="4:35">
      <c r="D31" t="s">
        <v>76</v>
      </c>
      <c r="E31" s="425" t="s">
        <v>67</v>
      </c>
      <c r="F31" s="425" t="s">
        <v>240</v>
      </c>
      <c r="G31" s="425" t="s">
        <v>2590</v>
      </c>
      <c r="H31" s="425" t="s">
        <v>11</v>
      </c>
      <c r="I31" s="425" t="s">
        <v>2273</v>
      </c>
      <c r="J31" s="425" t="s">
        <v>6</v>
      </c>
      <c r="K31" s="425" t="s">
        <v>2273</v>
      </c>
      <c r="L31" s="425" t="s">
        <v>113</v>
      </c>
      <c r="M31" s="425"/>
      <c r="N31" s="425"/>
      <c r="O31" s="425"/>
      <c r="P31" s="425" t="s">
        <v>206</v>
      </c>
      <c r="Q31" s="75"/>
      <c r="R31" s="75"/>
      <c r="S31" s="1371"/>
      <c r="T31" s="1371"/>
      <c r="U31" s="75"/>
      <c r="V31" s="75"/>
      <c r="W31" s="75"/>
      <c r="AC31" t="s">
        <v>2</v>
      </c>
      <c r="AD31" s="74"/>
      <c r="AE31" s="668"/>
      <c r="AF31" s="668"/>
      <c r="AG31" s="668"/>
      <c r="AH31" s="668"/>
      <c r="AI31" s="668"/>
    </row>
    <row r="32" spans="4:35">
      <c r="D32" t="s">
        <v>76</v>
      </c>
      <c r="E32" s="425" t="s">
        <v>67</v>
      </c>
      <c r="F32" s="425" t="s">
        <v>240</v>
      </c>
      <c r="G32" s="425" t="s">
        <v>2590</v>
      </c>
      <c r="H32" s="425" t="s">
        <v>11</v>
      </c>
      <c r="I32" s="425" t="s">
        <v>2273</v>
      </c>
      <c r="J32" s="425" t="s">
        <v>6</v>
      </c>
      <c r="K32" s="425" t="s">
        <v>2273</v>
      </c>
      <c r="L32" s="425" t="s">
        <v>113</v>
      </c>
      <c r="M32" s="425"/>
      <c r="N32" s="425"/>
      <c r="O32" s="425"/>
      <c r="P32" s="425" t="s">
        <v>206</v>
      </c>
      <c r="Q32" s="75"/>
      <c r="R32" s="75"/>
      <c r="S32" s="1371"/>
      <c r="T32" s="1371"/>
      <c r="U32" s="75"/>
      <c r="V32" s="75"/>
      <c r="W32" s="75"/>
      <c r="AC32" t="s">
        <v>2</v>
      </c>
      <c r="AD32" s="74"/>
      <c r="AE32" s="668"/>
      <c r="AF32" s="668"/>
      <c r="AG32" s="668"/>
      <c r="AH32" s="668"/>
      <c r="AI32" s="668"/>
    </row>
    <row r="33" spans="4:35">
      <c r="D33" t="s">
        <v>76</v>
      </c>
      <c r="E33" s="425" t="s">
        <v>67</v>
      </c>
      <c r="F33" s="425" t="s">
        <v>240</v>
      </c>
      <c r="G33" s="425" t="s">
        <v>2590</v>
      </c>
      <c r="H33" s="425" t="s">
        <v>11</v>
      </c>
      <c r="I33" s="425" t="s">
        <v>2273</v>
      </c>
      <c r="J33" s="425" t="s">
        <v>6</v>
      </c>
      <c r="K33" s="425" t="s">
        <v>2273</v>
      </c>
      <c r="L33" s="425" t="s">
        <v>113</v>
      </c>
      <c r="M33" s="425"/>
      <c r="N33" s="425"/>
      <c r="O33" s="425"/>
      <c r="P33" s="425" t="s">
        <v>206</v>
      </c>
      <c r="Q33" s="75"/>
      <c r="R33" s="75"/>
      <c r="S33" s="1371"/>
      <c r="T33" s="1371"/>
      <c r="U33" s="75"/>
      <c r="V33" s="75"/>
      <c r="W33" s="75"/>
      <c r="AC33" t="s">
        <v>2</v>
      </c>
      <c r="AD33" s="74"/>
      <c r="AE33" s="668"/>
      <c r="AF33" s="668"/>
      <c r="AG33" s="668"/>
      <c r="AH33" s="668"/>
      <c r="AI33" s="668"/>
    </row>
    <row r="34" spans="4:35">
      <c r="D34" t="s">
        <v>76</v>
      </c>
      <c r="E34" s="425" t="s">
        <v>67</v>
      </c>
      <c r="F34" s="425" t="s">
        <v>240</v>
      </c>
      <c r="G34" s="425" t="s">
        <v>2590</v>
      </c>
      <c r="H34" s="425" t="s">
        <v>11</v>
      </c>
      <c r="I34" s="425" t="s">
        <v>2273</v>
      </c>
      <c r="J34" s="425" t="s">
        <v>6</v>
      </c>
      <c r="K34" s="425" t="s">
        <v>2273</v>
      </c>
      <c r="L34" s="425" t="s">
        <v>113</v>
      </c>
      <c r="M34" s="425"/>
      <c r="N34" s="425"/>
      <c r="O34" s="425"/>
      <c r="P34" s="425" t="s">
        <v>206</v>
      </c>
      <c r="Q34" s="75"/>
      <c r="R34" s="75"/>
      <c r="S34" s="1371"/>
      <c r="T34" s="1371"/>
      <c r="U34" s="75"/>
      <c r="V34" s="75"/>
      <c r="W34" s="75"/>
      <c r="AC34" t="s">
        <v>2</v>
      </c>
      <c r="AD34" s="74"/>
      <c r="AE34" s="668"/>
      <c r="AF34" s="668"/>
      <c r="AG34" s="668"/>
      <c r="AH34" s="668"/>
      <c r="AI34" s="668"/>
    </row>
    <row r="35" spans="4:35">
      <c r="D35" t="s">
        <v>76</v>
      </c>
      <c r="E35" s="425" t="s">
        <v>67</v>
      </c>
      <c r="F35" s="425" t="s">
        <v>240</v>
      </c>
      <c r="G35" s="425" t="s">
        <v>2590</v>
      </c>
      <c r="H35" s="425" t="s">
        <v>11</v>
      </c>
      <c r="I35" s="425" t="s">
        <v>2273</v>
      </c>
      <c r="J35" s="425" t="s">
        <v>6</v>
      </c>
      <c r="K35" s="425" t="s">
        <v>2273</v>
      </c>
      <c r="L35" s="425" t="s">
        <v>113</v>
      </c>
      <c r="M35" s="425"/>
      <c r="N35" s="425"/>
      <c r="O35" s="425"/>
      <c r="P35" s="425" t="s">
        <v>206</v>
      </c>
      <c r="Q35" s="75"/>
      <c r="R35" s="75"/>
      <c r="S35" s="1371"/>
      <c r="T35" s="1371"/>
      <c r="U35" s="75"/>
      <c r="V35" s="75"/>
      <c r="W35" s="75"/>
      <c r="AC35" t="s">
        <v>2</v>
      </c>
      <c r="AD35" s="74"/>
      <c r="AE35" s="668"/>
      <c r="AF35" s="668"/>
      <c r="AG35" s="668"/>
      <c r="AH35" s="668"/>
      <c r="AI35" s="668"/>
    </row>
    <row r="36" spans="4:35">
      <c r="D36" t="s">
        <v>76</v>
      </c>
      <c r="E36" s="425" t="s">
        <v>67</v>
      </c>
      <c r="F36" s="425" t="s">
        <v>240</v>
      </c>
      <c r="G36" s="425" t="s">
        <v>2590</v>
      </c>
      <c r="H36" s="425" t="s">
        <v>11</v>
      </c>
      <c r="I36" s="425" t="s">
        <v>2273</v>
      </c>
      <c r="J36" s="425" t="s">
        <v>6</v>
      </c>
      <c r="K36" s="425" t="s">
        <v>2273</v>
      </c>
      <c r="L36" s="425" t="s">
        <v>113</v>
      </c>
      <c r="M36" s="425"/>
      <c r="N36" s="425"/>
      <c r="O36" s="425"/>
      <c r="P36" s="425" t="s">
        <v>206</v>
      </c>
      <c r="Q36" s="75"/>
      <c r="R36" s="75"/>
      <c r="S36" s="1371"/>
      <c r="T36" s="1371"/>
      <c r="U36" s="75"/>
      <c r="V36" s="75"/>
      <c r="W36" s="75"/>
      <c r="AC36" t="s">
        <v>2</v>
      </c>
      <c r="AD36" s="74"/>
      <c r="AE36" s="668"/>
      <c r="AF36" s="668"/>
      <c r="AG36" s="668"/>
      <c r="AH36" s="668"/>
      <c r="AI36" s="668"/>
    </row>
    <row r="37" spans="4:35">
      <c r="D37" t="s">
        <v>76</v>
      </c>
      <c r="E37" s="425" t="s">
        <v>67</v>
      </c>
      <c r="F37" s="425" t="s">
        <v>240</v>
      </c>
      <c r="G37" s="425" t="s">
        <v>2590</v>
      </c>
      <c r="H37" s="425" t="s">
        <v>11</v>
      </c>
      <c r="I37" s="425" t="s">
        <v>2273</v>
      </c>
      <c r="J37" s="425" t="s">
        <v>6</v>
      </c>
      <c r="K37" s="425" t="s">
        <v>2273</v>
      </c>
      <c r="L37" s="425" t="s">
        <v>113</v>
      </c>
      <c r="M37" s="425"/>
      <c r="N37" s="425"/>
      <c r="O37" s="425"/>
      <c r="P37" s="425" t="s">
        <v>206</v>
      </c>
      <c r="Q37" s="75"/>
      <c r="R37" s="75"/>
      <c r="S37" s="1371"/>
      <c r="T37" s="1371"/>
      <c r="U37" s="75"/>
      <c r="V37" s="75"/>
      <c r="W37" s="75"/>
      <c r="AC37" t="s">
        <v>2</v>
      </c>
      <c r="AD37" s="74"/>
      <c r="AE37" s="668"/>
      <c r="AF37" s="668"/>
      <c r="AG37" s="668"/>
      <c r="AH37" s="668"/>
      <c r="AI37" s="668"/>
    </row>
    <row r="38" spans="4:35">
      <c r="D38" t="s">
        <v>76</v>
      </c>
      <c r="E38" s="425" t="s">
        <v>67</v>
      </c>
      <c r="F38" s="425" t="s">
        <v>240</v>
      </c>
      <c r="G38" s="425" t="s">
        <v>2590</v>
      </c>
      <c r="H38" s="425" t="s">
        <v>11</v>
      </c>
      <c r="I38" s="425" t="s">
        <v>2273</v>
      </c>
      <c r="J38" s="425" t="s">
        <v>6</v>
      </c>
      <c r="K38" s="425" t="s">
        <v>2273</v>
      </c>
      <c r="L38" s="425" t="s">
        <v>113</v>
      </c>
      <c r="M38" s="425"/>
      <c r="N38" s="425"/>
      <c r="O38" s="425"/>
      <c r="P38" s="425" t="s">
        <v>206</v>
      </c>
      <c r="Q38" s="75"/>
      <c r="R38" s="75"/>
      <c r="S38" s="1371"/>
      <c r="T38" s="1371"/>
      <c r="U38" s="75"/>
      <c r="V38" s="75"/>
      <c r="W38" s="75"/>
      <c r="AC38" t="s">
        <v>2</v>
      </c>
      <c r="AD38" s="74"/>
      <c r="AE38" s="668"/>
      <c r="AF38" s="668"/>
      <c r="AG38" s="668"/>
      <c r="AH38" s="668"/>
      <c r="AI38" s="668"/>
    </row>
    <row r="39" spans="4:35">
      <c r="D39" t="s">
        <v>76</v>
      </c>
      <c r="E39" s="425" t="s">
        <v>67</v>
      </c>
      <c r="F39" s="425" t="s">
        <v>240</v>
      </c>
      <c r="G39" s="425" t="s">
        <v>2590</v>
      </c>
      <c r="H39" s="425" t="s">
        <v>11</v>
      </c>
      <c r="I39" s="425" t="s">
        <v>2273</v>
      </c>
      <c r="J39" s="425" t="s">
        <v>6</v>
      </c>
      <c r="K39" s="425" t="s">
        <v>2273</v>
      </c>
      <c r="L39" s="425" t="s">
        <v>113</v>
      </c>
      <c r="M39" s="425"/>
      <c r="N39" s="425"/>
      <c r="O39" s="425"/>
      <c r="P39" s="425" t="s">
        <v>206</v>
      </c>
      <c r="Q39" s="75"/>
      <c r="R39" s="75"/>
      <c r="S39" s="1371"/>
      <c r="T39" s="1371"/>
      <c r="U39" s="75"/>
      <c r="V39" s="75"/>
      <c r="W39" s="75"/>
      <c r="AC39" t="s">
        <v>2</v>
      </c>
      <c r="AD39" s="74"/>
      <c r="AE39" s="668"/>
      <c r="AF39" s="668"/>
      <c r="AG39" s="668"/>
      <c r="AH39" s="668"/>
      <c r="AI39" s="668"/>
    </row>
    <row r="40" spans="4:35">
      <c r="D40" t="s">
        <v>76</v>
      </c>
      <c r="E40" s="425" t="s">
        <v>67</v>
      </c>
      <c r="F40" s="425" t="s">
        <v>240</v>
      </c>
      <c r="G40" s="425" t="s">
        <v>2590</v>
      </c>
      <c r="H40" s="425" t="s">
        <v>11</v>
      </c>
      <c r="I40" s="425" t="s">
        <v>2273</v>
      </c>
      <c r="J40" s="425" t="s">
        <v>6</v>
      </c>
      <c r="K40" s="425" t="s">
        <v>2273</v>
      </c>
      <c r="L40" s="425" t="s">
        <v>113</v>
      </c>
      <c r="M40" s="425"/>
      <c r="N40" s="425"/>
      <c r="O40" s="425"/>
      <c r="P40" s="425" t="s">
        <v>206</v>
      </c>
      <c r="Q40" s="75"/>
      <c r="R40" s="75"/>
      <c r="S40" s="1371"/>
      <c r="T40" s="1371"/>
      <c r="U40" s="75"/>
      <c r="V40" s="75"/>
      <c r="W40" s="75"/>
      <c r="AC40" t="s">
        <v>2</v>
      </c>
      <c r="AD40" s="74"/>
      <c r="AE40" s="668"/>
      <c r="AF40" s="668"/>
      <c r="AG40" s="668"/>
      <c r="AH40" s="668"/>
      <c r="AI40" s="668"/>
    </row>
    <row r="41" spans="4:35">
      <c r="D41" t="s">
        <v>76</v>
      </c>
      <c r="E41" s="425" t="s">
        <v>67</v>
      </c>
      <c r="F41" s="425" t="s">
        <v>240</v>
      </c>
      <c r="G41" s="425" t="s">
        <v>2590</v>
      </c>
      <c r="H41" s="425" t="s">
        <v>11</v>
      </c>
      <c r="I41" s="425" t="s">
        <v>2273</v>
      </c>
      <c r="J41" s="425" t="s">
        <v>6</v>
      </c>
      <c r="K41" s="425" t="s">
        <v>2273</v>
      </c>
      <c r="L41" s="425" t="s">
        <v>113</v>
      </c>
      <c r="M41" s="425"/>
      <c r="N41" s="425"/>
      <c r="O41" s="425"/>
      <c r="P41" s="425" t="s">
        <v>206</v>
      </c>
      <c r="Q41" s="75"/>
      <c r="R41" s="75"/>
      <c r="S41" s="1371"/>
      <c r="T41" s="1371"/>
      <c r="U41" s="75"/>
      <c r="V41" s="75"/>
      <c r="W41" s="75"/>
      <c r="AC41" t="s">
        <v>2</v>
      </c>
      <c r="AD41" s="74"/>
      <c r="AE41" s="668"/>
      <c r="AF41" s="668"/>
      <c r="AG41" s="668"/>
      <c r="AH41" s="668"/>
      <c r="AI41" s="668"/>
    </row>
    <row r="42" spans="4:35">
      <c r="D42" t="s">
        <v>76</v>
      </c>
      <c r="E42" s="425" t="s">
        <v>67</v>
      </c>
      <c r="F42" s="425" t="s">
        <v>240</v>
      </c>
      <c r="G42" s="425" t="s">
        <v>2590</v>
      </c>
      <c r="H42" s="425" t="s">
        <v>11</v>
      </c>
      <c r="I42" s="425" t="s">
        <v>2273</v>
      </c>
      <c r="J42" s="425" t="s">
        <v>6</v>
      </c>
      <c r="K42" s="425" t="s">
        <v>2273</v>
      </c>
      <c r="L42" s="425" t="s">
        <v>113</v>
      </c>
      <c r="M42" s="425"/>
      <c r="N42" s="425"/>
      <c r="O42" s="425"/>
      <c r="P42" s="425" t="s">
        <v>206</v>
      </c>
      <c r="Q42" s="75"/>
      <c r="R42" s="75"/>
      <c r="S42" s="1371"/>
      <c r="T42" s="1371"/>
      <c r="U42" s="75"/>
      <c r="V42" s="75"/>
      <c r="W42" s="75"/>
      <c r="AC42" t="s">
        <v>2</v>
      </c>
      <c r="AD42" s="74"/>
      <c r="AE42" s="668"/>
      <c r="AF42" s="668"/>
      <c r="AG42" s="668"/>
      <c r="AH42" s="668"/>
      <c r="AI42" s="668"/>
    </row>
    <row r="43" spans="4:35">
      <c r="D43" t="s">
        <v>76</v>
      </c>
      <c r="E43" s="425" t="s">
        <v>67</v>
      </c>
      <c r="F43" s="425" t="s">
        <v>240</v>
      </c>
      <c r="G43" s="425" t="s">
        <v>2590</v>
      </c>
      <c r="H43" s="425" t="s">
        <v>11</v>
      </c>
      <c r="I43" s="425" t="s">
        <v>2273</v>
      </c>
      <c r="J43" s="425" t="s">
        <v>6</v>
      </c>
      <c r="K43" s="425" t="s">
        <v>2273</v>
      </c>
      <c r="L43" s="425" t="s">
        <v>113</v>
      </c>
      <c r="M43" s="425"/>
      <c r="N43" s="425"/>
      <c r="O43" s="425"/>
      <c r="P43" s="425" t="s">
        <v>206</v>
      </c>
      <c r="Q43" s="75"/>
      <c r="R43" s="75"/>
      <c r="S43" s="1371"/>
      <c r="T43" s="1371"/>
      <c r="U43" s="75"/>
      <c r="V43" s="75"/>
      <c r="W43" s="75"/>
      <c r="AC43" t="s">
        <v>2</v>
      </c>
      <c r="AD43" s="74"/>
      <c r="AE43" s="668"/>
      <c r="AF43" s="668"/>
      <c r="AG43" s="668"/>
      <c r="AH43" s="668"/>
      <c r="AI43" s="668"/>
    </row>
    <row r="44" spans="4:35">
      <c r="D44" t="s">
        <v>76</v>
      </c>
      <c r="E44" s="425" t="s">
        <v>67</v>
      </c>
      <c r="F44" s="425" t="s">
        <v>240</v>
      </c>
      <c r="G44" s="425" t="s">
        <v>2590</v>
      </c>
      <c r="H44" s="425" t="s">
        <v>11</v>
      </c>
      <c r="I44" s="425" t="s">
        <v>2273</v>
      </c>
      <c r="J44" s="425" t="s">
        <v>6</v>
      </c>
      <c r="K44" s="425" t="s">
        <v>2273</v>
      </c>
      <c r="L44" s="425" t="s">
        <v>113</v>
      </c>
      <c r="M44" s="425"/>
      <c r="N44" s="425"/>
      <c r="O44" s="425"/>
      <c r="P44" s="425" t="s">
        <v>206</v>
      </c>
      <c r="Q44" s="75"/>
      <c r="R44" s="75"/>
      <c r="S44" s="1371"/>
      <c r="T44" s="1371"/>
      <c r="U44" s="75"/>
      <c r="V44" s="75"/>
      <c r="W44" s="75"/>
      <c r="AC44" t="s">
        <v>2</v>
      </c>
      <c r="AD44" s="74"/>
      <c r="AE44" s="668"/>
      <c r="AF44" s="668"/>
      <c r="AG44" s="668"/>
      <c r="AH44" s="668"/>
      <c r="AI44" s="668"/>
    </row>
    <row r="45" spans="4:35">
      <c r="D45" t="s">
        <v>76</v>
      </c>
      <c r="E45" s="425" t="s">
        <v>67</v>
      </c>
      <c r="F45" s="425" t="s">
        <v>240</v>
      </c>
      <c r="G45" s="425" t="s">
        <v>2590</v>
      </c>
      <c r="H45" s="425" t="s">
        <v>11</v>
      </c>
      <c r="I45" s="425" t="s">
        <v>2273</v>
      </c>
      <c r="J45" s="425" t="s">
        <v>6</v>
      </c>
      <c r="K45" s="425" t="s">
        <v>2273</v>
      </c>
      <c r="L45" s="425" t="s">
        <v>113</v>
      </c>
      <c r="M45" s="425"/>
      <c r="N45" s="425"/>
      <c r="O45" s="425"/>
      <c r="P45" s="425" t="s">
        <v>206</v>
      </c>
      <c r="Q45" s="75"/>
      <c r="R45" s="75"/>
      <c r="S45" s="1371"/>
      <c r="T45" s="1371"/>
      <c r="U45" s="75"/>
      <c r="V45" s="75"/>
      <c r="W45" s="75"/>
      <c r="AC45" t="s">
        <v>2</v>
      </c>
      <c r="AD45" s="74"/>
      <c r="AE45" s="668"/>
      <c r="AF45" s="668"/>
      <c r="AG45" s="668"/>
      <c r="AH45" s="668"/>
      <c r="AI45" s="668"/>
    </row>
    <row r="46" spans="4:35">
      <c r="D46" t="s">
        <v>76</v>
      </c>
      <c r="E46" s="425" t="s">
        <v>67</v>
      </c>
      <c r="F46" s="425" t="s">
        <v>240</v>
      </c>
      <c r="G46" s="425" t="s">
        <v>2590</v>
      </c>
      <c r="H46" s="425" t="s">
        <v>11</v>
      </c>
      <c r="I46" s="425" t="s">
        <v>2273</v>
      </c>
      <c r="J46" s="425" t="s">
        <v>6</v>
      </c>
      <c r="K46" s="425" t="s">
        <v>2273</v>
      </c>
      <c r="L46" s="425" t="s">
        <v>113</v>
      </c>
      <c r="M46" s="425"/>
      <c r="N46" s="425"/>
      <c r="O46" s="425"/>
      <c r="P46" s="425" t="s">
        <v>206</v>
      </c>
      <c r="Q46" s="75"/>
      <c r="R46" s="75"/>
      <c r="S46" s="1371"/>
      <c r="T46" s="1371"/>
      <c r="U46" s="75"/>
      <c r="V46" s="75"/>
      <c r="W46" s="75"/>
      <c r="AC46" t="s">
        <v>2</v>
      </c>
      <c r="AD46" s="74"/>
      <c r="AE46" s="668"/>
      <c r="AF46" s="668"/>
      <c r="AG46" s="668"/>
      <c r="AH46" s="668"/>
      <c r="AI46" s="668"/>
    </row>
    <row r="47" spans="4:35">
      <c r="D47" t="s">
        <v>76</v>
      </c>
      <c r="E47" s="425" t="s">
        <v>67</v>
      </c>
      <c r="F47" s="425" t="s">
        <v>240</v>
      </c>
      <c r="G47" s="425" t="s">
        <v>2590</v>
      </c>
      <c r="H47" s="425" t="s">
        <v>11</v>
      </c>
      <c r="I47" s="425" t="s">
        <v>2273</v>
      </c>
      <c r="J47" s="425" t="s">
        <v>6</v>
      </c>
      <c r="K47" s="425" t="s">
        <v>2273</v>
      </c>
      <c r="L47" s="425" t="s">
        <v>113</v>
      </c>
      <c r="M47" s="425"/>
      <c r="N47" s="425"/>
      <c r="O47" s="425"/>
      <c r="P47" s="425" t="s">
        <v>206</v>
      </c>
      <c r="Q47" s="73"/>
      <c r="R47" s="73" t="s">
        <v>148</v>
      </c>
      <c r="S47" s="1372"/>
      <c r="T47" s="1372"/>
      <c r="U47" s="73"/>
      <c r="V47" s="73"/>
      <c r="W47" s="73"/>
      <c r="AC47" t="s">
        <v>2</v>
      </c>
      <c r="AD47" s="74"/>
      <c r="AE47" s="668"/>
      <c r="AF47" s="668"/>
      <c r="AG47" s="668"/>
      <c r="AH47" s="668"/>
      <c r="AI47" s="668"/>
    </row>
    <row r="48" spans="4:35">
      <c r="S48" s="888"/>
      <c r="T48" s="888"/>
    </row>
    <row r="49" spans="1:35" s="1" customFormat="1" ht="13.8">
      <c r="A49" s="64"/>
      <c r="B49" s="72" t="s">
        <v>149</v>
      </c>
      <c r="S49" s="1370"/>
      <c r="T49" s="1370"/>
    </row>
    <row r="50" spans="1:35">
      <c r="S50" s="888"/>
      <c r="T50" s="888"/>
    </row>
    <row r="51" spans="1:35">
      <c r="D51" t="s">
        <v>76</v>
      </c>
      <c r="E51" t="s">
        <v>67</v>
      </c>
      <c r="F51" s="425" t="s">
        <v>240</v>
      </c>
      <c r="G51" s="425" t="s">
        <v>2590</v>
      </c>
      <c r="H51" s="425" t="s">
        <v>11</v>
      </c>
      <c r="I51" s="425" t="s">
        <v>2273</v>
      </c>
      <c r="J51" s="425" t="s">
        <v>6</v>
      </c>
      <c r="K51" s="425" t="s">
        <v>2273</v>
      </c>
      <c r="L51" t="s">
        <v>149</v>
      </c>
      <c r="N51" s="425" t="s">
        <v>2981</v>
      </c>
      <c r="P51" s="425" t="s">
        <v>206</v>
      </c>
      <c r="S51" s="888"/>
      <c r="T51" s="888"/>
      <c r="AC51" t="s">
        <v>2</v>
      </c>
      <c r="AD51" s="74"/>
      <c r="AE51" s="668"/>
      <c r="AF51" s="668"/>
      <c r="AG51" s="668"/>
      <c r="AH51" s="668"/>
      <c r="AI51" s="668"/>
    </row>
    <row r="52" spans="1:35">
      <c r="D52" t="s">
        <v>76</v>
      </c>
      <c r="E52" t="s">
        <v>67</v>
      </c>
      <c r="F52" s="425" t="s">
        <v>240</v>
      </c>
      <c r="G52" s="425" t="s">
        <v>2590</v>
      </c>
      <c r="H52" s="425" t="s">
        <v>11</v>
      </c>
      <c r="I52" s="425" t="s">
        <v>2273</v>
      </c>
      <c r="J52" s="425" t="s">
        <v>6</v>
      </c>
      <c r="K52" s="425" t="s">
        <v>2273</v>
      </c>
      <c r="L52" t="s">
        <v>149</v>
      </c>
      <c r="N52" s="425" t="s">
        <v>2982</v>
      </c>
      <c r="P52" s="425" t="s">
        <v>206</v>
      </c>
      <c r="S52" s="888"/>
      <c r="T52" s="888"/>
      <c r="AC52" t="s">
        <v>2</v>
      </c>
      <c r="AD52" s="74"/>
      <c r="AE52" s="668"/>
      <c r="AF52" s="668"/>
      <c r="AG52" s="668"/>
      <c r="AH52" s="668"/>
      <c r="AI52" s="668"/>
    </row>
    <row r="53" spans="1:35">
      <c r="D53" t="s">
        <v>76</v>
      </c>
      <c r="E53" t="s">
        <v>67</v>
      </c>
      <c r="F53" s="425" t="s">
        <v>240</v>
      </c>
      <c r="G53" s="425" t="s">
        <v>2590</v>
      </c>
      <c r="H53" s="425" t="s">
        <v>11</v>
      </c>
      <c r="I53" s="425" t="s">
        <v>2273</v>
      </c>
      <c r="J53" s="425" t="s">
        <v>6</v>
      </c>
      <c r="K53" s="425" t="s">
        <v>2273</v>
      </c>
      <c r="L53" s="425" t="s">
        <v>149</v>
      </c>
      <c r="N53" s="425"/>
      <c r="P53" s="425" t="s">
        <v>206</v>
      </c>
      <c r="S53" s="888"/>
      <c r="T53" s="888"/>
      <c r="AC53" t="s">
        <v>2</v>
      </c>
      <c r="AD53" s="74"/>
      <c r="AE53" s="73"/>
      <c r="AF53" s="73"/>
      <c r="AG53" s="73"/>
      <c r="AH53" s="73"/>
      <c r="AI53" s="73"/>
    </row>
    <row r="54" spans="1:35">
      <c r="N54" s="425"/>
      <c r="S54" s="888"/>
      <c r="T54" s="888"/>
    </row>
    <row r="55" spans="1:35" s="1" customFormat="1" ht="13.8">
      <c r="A55" s="64"/>
      <c r="B55" s="72" t="s">
        <v>152</v>
      </c>
      <c r="S55" s="1370"/>
      <c r="T55" s="1370"/>
    </row>
    <row r="56" spans="1:35">
      <c r="N56" s="425"/>
      <c r="S56" s="888"/>
      <c r="T56" s="888"/>
    </row>
    <row r="57" spans="1:35">
      <c r="D57" t="s">
        <v>76</v>
      </c>
      <c r="E57" t="s">
        <v>67</v>
      </c>
      <c r="F57" s="425" t="s">
        <v>240</v>
      </c>
      <c r="G57" s="425" t="s">
        <v>2590</v>
      </c>
      <c r="H57" s="425" t="s">
        <v>11</v>
      </c>
      <c r="I57" s="425" t="s">
        <v>2273</v>
      </c>
      <c r="J57" s="425" t="s">
        <v>6</v>
      </c>
      <c r="K57" s="425" t="s">
        <v>2273</v>
      </c>
      <c r="L57" t="s">
        <v>152</v>
      </c>
      <c r="N57" s="425" t="s">
        <v>153</v>
      </c>
      <c r="P57" s="425" t="s">
        <v>206</v>
      </c>
      <c r="S57" s="888"/>
      <c r="T57" s="888"/>
      <c r="AC57" t="s">
        <v>2</v>
      </c>
      <c r="AD57" s="74"/>
      <c r="AE57" s="668"/>
      <c r="AF57" s="668"/>
      <c r="AG57" s="668"/>
      <c r="AH57" s="668"/>
      <c r="AI57" s="668"/>
    </row>
    <row r="58" spans="1:35">
      <c r="D58" t="s">
        <v>76</v>
      </c>
      <c r="E58" t="s">
        <v>67</v>
      </c>
      <c r="F58" s="425" t="s">
        <v>240</v>
      </c>
      <c r="G58" s="425" t="s">
        <v>2590</v>
      </c>
      <c r="H58" s="425" t="s">
        <v>11</v>
      </c>
      <c r="I58" s="425" t="s">
        <v>2273</v>
      </c>
      <c r="J58" s="425" t="s">
        <v>6</v>
      </c>
      <c r="K58" s="425" t="s">
        <v>2273</v>
      </c>
      <c r="L58" t="s">
        <v>152</v>
      </c>
      <c r="N58" s="425" t="s">
        <v>154</v>
      </c>
      <c r="P58" s="425" t="s">
        <v>206</v>
      </c>
      <c r="S58" s="888"/>
      <c r="T58" s="888"/>
      <c r="AC58" t="s">
        <v>2</v>
      </c>
      <c r="AD58" s="74"/>
      <c r="AE58" s="668"/>
      <c r="AF58" s="668"/>
      <c r="AG58" s="668"/>
      <c r="AH58" s="668"/>
      <c r="AI58" s="668"/>
    </row>
    <row r="59" spans="1:35">
      <c r="D59" t="s">
        <v>76</v>
      </c>
      <c r="E59" t="s">
        <v>67</v>
      </c>
      <c r="F59" s="425" t="s">
        <v>240</v>
      </c>
      <c r="G59" s="425" t="s">
        <v>2590</v>
      </c>
      <c r="H59" s="425" t="s">
        <v>11</v>
      </c>
      <c r="I59" s="425" t="s">
        <v>2273</v>
      </c>
      <c r="J59" s="425" t="s">
        <v>6</v>
      </c>
      <c r="K59" s="425" t="s">
        <v>2273</v>
      </c>
      <c r="L59" s="425" t="s">
        <v>152</v>
      </c>
      <c r="N59" s="425"/>
      <c r="P59" s="425" t="s">
        <v>206</v>
      </c>
      <c r="S59" s="888"/>
      <c r="T59" s="888"/>
      <c r="AC59" t="s">
        <v>2</v>
      </c>
      <c r="AD59" s="74"/>
      <c r="AE59" s="73"/>
      <c r="AF59" s="73"/>
      <c r="AG59" s="73"/>
      <c r="AH59" s="73"/>
      <c r="AI59" s="73"/>
    </row>
    <row r="60" spans="1:35">
      <c r="N60" s="425"/>
      <c r="S60" s="888"/>
      <c r="T60" s="888"/>
    </row>
    <row r="61" spans="1:35" s="1" customFormat="1" ht="13.8">
      <c r="A61" s="64"/>
      <c r="B61" s="72" t="s">
        <v>155</v>
      </c>
      <c r="S61" s="1370"/>
      <c r="T61" s="1370"/>
    </row>
    <row r="62" spans="1:35">
      <c r="N62" s="425"/>
      <c r="S62" s="888"/>
      <c r="T62" s="888"/>
    </row>
    <row r="63" spans="1:35">
      <c r="D63" t="s">
        <v>76</v>
      </c>
      <c r="E63" t="s">
        <v>67</v>
      </c>
      <c r="F63" s="425" t="s">
        <v>240</v>
      </c>
      <c r="G63" s="425" t="s">
        <v>2590</v>
      </c>
      <c r="H63" s="425" t="s">
        <v>11</v>
      </c>
      <c r="I63" s="425" t="s">
        <v>2273</v>
      </c>
      <c r="J63" s="425" t="s">
        <v>6</v>
      </c>
      <c r="K63" s="425" t="s">
        <v>2273</v>
      </c>
      <c r="L63" t="s">
        <v>983</v>
      </c>
      <c r="N63" s="425" t="s">
        <v>3079</v>
      </c>
      <c r="P63" s="425" t="s">
        <v>206</v>
      </c>
      <c r="S63" s="888"/>
      <c r="T63" s="888"/>
      <c r="AC63" t="s">
        <v>2</v>
      </c>
      <c r="AD63" s="74"/>
      <c r="AE63" s="668"/>
      <c r="AF63" s="668"/>
      <c r="AG63" s="668"/>
      <c r="AH63" s="668"/>
      <c r="AI63" s="668"/>
    </row>
    <row r="64" spans="1:35">
      <c r="D64" t="s">
        <v>76</v>
      </c>
      <c r="E64" t="s">
        <v>67</v>
      </c>
      <c r="F64" s="425" t="s">
        <v>240</v>
      </c>
      <c r="G64" s="425" t="s">
        <v>2590</v>
      </c>
      <c r="H64" s="425" t="s">
        <v>11</v>
      </c>
      <c r="I64" s="425" t="s">
        <v>2273</v>
      </c>
      <c r="J64" s="425" t="s">
        <v>6</v>
      </c>
      <c r="K64" s="425" t="s">
        <v>2273</v>
      </c>
      <c r="L64" t="s">
        <v>983</v>
      </c>
      <c r="N64" s="425" t="s">
        <v>156</v>
      </c>
      <c r="P64" s="425" t="s">
        <v>206</v>
      </c>
      <c r="S64" s="888"/>
      <c r="T64" s="888"/>
      <c r="AC64" t="s">
        <v>2</v>
      </c>
      <c r="AD64" s="74"/>
      <c r="AE64" s="668"/>
      <c r="AF64" s="668"/>
      <c r="AG64" s="668"/>
      <c r="AH64" s="668"/>
      <c r="AI64" s="668"/>
    </row>
    <row r="65" spans="1:35">
      <c r="D65" t="s">
        <v>76</v>
      </c>
      <c r="E65" t="s">
        <v>67</v>
      </c>
      <c r="F65" s="425" t="s">
        <v>240</v>
      </c>
      <c r="G65" s="425" t="s">
        <v>2590</v>
      </c>
      <c r="H65" s="425" t="s">
        <v>11</v>
      </c>
      <c r="I65" s="425" t="s">
        <v>2273</v>
      </c>
      <c r="J65" s="425" t="s">
        <v>6</v>
      </c>
      <c r="K65" s="425" t="s">
        <v>2273</v>
      </c>
      <c r="L65" s="425" t="s">
        <v>983</v>
      </c>
      <c r="P65" s="425" t="s">
        <v>206</v>
      </c>
      <c r="S65" s="888"/>
      <c r="T65" s="888"/>
      <c r="AC65" t="s">
        <v>2</v>
      </c>
      <c r="AD65" s="74"/>
      <c r="AE65" s="73"/>
      <c r="AF65" s="73"/>
      <c r="AG65" s="73"/>
      <c r="AH65" s="73"/>
      <c r="AI65" s="73"/>
    </row>
    <row r="66" spans="1:35">
      <c r="S66" s="888"/>
      <c r="T66" s="888"/>
    </row>
    <row r="67" spans="1:35" s="1" customFormat="1" ht="17.399999999999999">
      <c r="B67" s="2" t="s">
        <v>81</v>
      </c>
      <c r="S67" s="1370"/>
      <c r="T67" s="1370"/>
    </row>
    <row r="68" spans="1:35">
      <c r="S68" s="888"/>
      <c r="T68" s="888"/>
    </row>
    <row r="69" spans="1:35" s="1" customFormat="1" ht="13.8">
      <c r="A69" s="64"/>
      <c r="B69" s="72" t="s">
        <v>146</v>
      </c>
      <c r="S69" s="1370"/>
      <c r="T69" s="1370"/>
    </row>
    <row r="70" spans="1:35">
      <c r="S70" s="888"/>
      <c r="T70" s="888"/>
    </row>
    <row r="71" spans="1:35">
      <c r="S71" s="888"/>
      <c r="T71" s="888"/>
      <c r="AE71" s="73"/>
      <c r="AF71" s="73"/>
      <c r="AG71" s="73"/>
      <c r="AH71" s="73"/>
      <c r="AI71" s="73"/>
    </row>
    <row r="72" spans="1:35">
      <c r="S72" s="888"/>
      <c r="T72" s="888"/>
      <c r="AE72" s="73"/>
      <c r="AF72" s="73"/>
      <c r="AG72" s="73"/>
      <c r="AH72" s="73"/>
      <c r="AI72" s="73"/>
    </row>
    <row r="73" spans="1:35">
      <c r="S73" s="888"/>
      <c r="T73" s="888"/>
      <c r="AE73" s="73"/>
      <c r="AF73" s="73"/>
      <c r="AG73" s="73"/>
      <c r="AH73" s="73"/>
      <c r="AI73" s="73"/>
    </row>
    <row r="74" spans="1:35">
      <c r="S74" s="888"/>
      <c r="T74" s="888"/>
    </row>
    <row r="75" spans="1:35" s="1" customFormat="1" ht="13.8">
      <c r="A75" s="64"/>
      <c r="B75" s="72" t="s">
        <v>149</v>
      </c>
      <c r="S75" s="1370"/>
      <c r="T75" s="1370"/>
    </row>
    <row r="76" spans="1:35">
      <c r="S76" s="888"/>
      <c r="T76" s="888"/>
    </row>
    <row r="77" spans="1:35">
      <c r="D77" t="s">
        <v>76</v>
      </c>
      <c r="E77" t="s">
        <v>67</v>
      </c>
      <c r="F77" s="425" t="s">
        <v>240</v>
      </c>
      <c r="G77" s="425" t="s">
        <v>182</v>
      </c>
      <c r="H77" s="425" t="s">
        <v>81</v>
      </c>
      <c r="I77" t="s">
        <v>147</v>
      </c>
      <c r="J77" t="s">
        <v>6</v>
      </c>
      <c r="K77" t="s">
        <v>149</v>
      </c>
      <c r="N77" s="425" t="s">
        <v>2981</v>
      </c>
      <c r="S77" s="888"/>
      <c r="T77" s="888"/>
      <c r="AC77" t="s">
        <v>3</v>
      </c>
      <c r="AE77" s="668"/>
      <c r="AF77" s="668"/>
      <c r="AG77" s="668"/>
      <c r="AH77" s="668"/>
      <c r="AI77" s="668"/>
    </row>
    <row r="78" spans="1:35">
      <c r="D78" t="s">
        <v>76</v>
      </c>
      <c r="E78" t="s">
        <v>67</v>
      </c>
      <c r="F78" s="425" t="s">
        <v>240</v>
      </c>
      <c r="G78" s="425" t="s">
        <v>182</v>
      </c>
      <c r="H78" s="425" t="s">
        <v>81</v>
      </c>
      <c r="I78" t="s">
        <v>147</v>
      </c>
      <c r="J78" t="s">
        <v>6</v>
      </c>
      <c r="K78" t="s">
        <v>149</v>
      </c>
      <c r="N78" s="425" t="s">
        <v>2982</v>
      </c>
      <c r="S78" s="888"/>
      <c r="T78" s="888"/>
      <c r="AC78" t="s">
        <v>3</v>
      </c>
      <c r="AE78" s="668"/>
      <c r="AF78" s="668"/>
      <c r="AG78" s="668"/>
      <c r="AH78" s="668"/>
      <c r="AI78" s="668"/>
    </row>
    <row r="79" spans="1:35">
      <c r="N79" s="425"/>
      <c r="S79" s="888"/>
      <c r="T79" s="888"/>
      <c r="AC79" t="s">
        <v>3</v>
      </c>
      <c r="AE79" s="73"/>
      <c r="AF79" s="73"/>
      <c r="AG79" s="73"/>
      <c r="AH79" s="73"/>
      <c r="AI79" s="73"/>
    </row>
    <row r="80" spans="1:35">
      <c r="N80" s="425"/>
      <c r="S80" s="888"/>
      <c r="T80" s="888"/>
    </row>
    <row r="81" spans="1:35" s="1" customFormat="1" ht="13.8">
      <c r="A81" s="64"/>
      <c r="B81" s="72" t="s">
        <v>152</v>
      </c>
      <c r="S81" s="1370"/>
      <c r="T81" s="1370"/>
    </row>
    <row r="82" spans="1:35">
      <c r="N82" s="425"/>
      <c r="S82" s="888"/>
      <c r="T82" s="888"/>
    </row>
    <row r="83" spans="1:35">
      <c r="D83" t="s">
        <v>76</v>
      </c>
      <c r="E83" t="s">
        <v>67</v>
      </c>
      <c r="F83" s="425" t="s">
        <v>240</v>
      </c>
      <c r="G83" s="425" t="s">
        <v>182</v>
      </c>
      <c r="H83" s="425" t="s">
        <v>81</v>
      </c>
      <c r="I83" t="s">
        <v>147</v>
      </c>
      <c r="J83" t="s">
        <v>6</v>
      </c>
      <c r="K83" t="s">
        <v>152</v>
      </c>
      <c r="N83" s="425" t="s">
        <v>153</v>
      </c>
      <c r="S83" s="888"/>
      <c r="T83" s="888"/>
      <c r="AC83" t="s">
        <v>3</v>
      </c>
      <c r="AE83" s="668"/>
      <c r="AF83" s="668"/>
      <c r="AG83" s="668"/>
      <c r="AH83" s="668"/>
      <c r="AI83" s="668"/>
    </row>
    <row r="84" spans="1:35">
      <c r="D84" t="s">
        <v>76</v>
      </c>
      <c r="E84" t="s">
        <v>67</v>
      </c>
      <c r="F84" s="425" t="s">
        <v>240</v>
      </c>
      <c r="G84" s="425" t="s">
        <v>182</v>
      </c>
      <c r="H84" s="425" t="s">
        <v>81</v>
      </c>
      <c r="I84" t="s">
        <v>147</v>
      </c>
      <c r="J84" t="s">
        <v>6</v>
      </c>
      <c r="K84" t="s">
        <v>152</v>
      </c>
      <c r="N84" s="425" t="s">
        <v>154</v>
      </c>
      <c r="S84" s="888"/>
      <c r="T84" s="888"/>
      <c r="AC84" t="s">
        <v>3</v>
      </c>
      <c r="AE84" s="668"/>
      <c r="AF84" s="668"/>
      <c r="AG84" s="668"/>
      <c r="AH84" s="668"/>
      <c r="AI84" s="668"/>
    </row>
    <row r="85" spans="1:35">
      <c r="S85" s="888"/>
      <c r="T85" s="888"/>
      <c r="AC85" t="s">
        <v>3</v>
      </c>
      <c r="AE85" s="73"/>
      <c r="AF85" s="73"/>
      <c r="AG85" s="73"/>
      <c r="AH85" s="73"/>
      <c r="AI85" s="73"/>
    </row>
    <row r="86" spans="1:35">
      <c r="S86" s="888"/>
      <c r="T86" s="888"/>
    </row>
    <row r="87" spans="1:35" s="1" customFormat="1" ht="13.8">
      <c r="A87" s="64"/>
      <c r="B87" s="72" t="s">
        <v>155</v>
      </c>
      <c r="S87" s="1370"/>
      <c r="T87" s="1370"/>
    </row>
    <row r="88" spans="1:35">
      <c r="S88" s="888"/>
      <c r="T88" s="888"/>
    </row>
    <row r="89" spans="1:35">
      <c r="S89" s="888"/>
      <c r="T89" s="888"/>
      <c r="AE89" s="73"/>
      <c r="AF89" s="73"/>
      <c r="AG89" s="73"/>
      <c r="AH89" s="73"/>
      <c r="AI89" s="73"/>
    </row>
    <row r="90" spans="1:35">
      <c r="S90" s="888"/>
      <c r="T90" s="888"/>
      <c r="AE90" s="73"/>
      <c r="AF90" s="73"/>
      <c r="AG90" s="73"/>
      <c r="AH90" s="73"/>
      <c r="AI90" s="73"/>
    </row>
    <row r="91" spans="1:35">
      <c r="S91" s="888"/>
      <c r="T91" s="888"/>
      <c r="AE91" s="73"/>
      <c r="AF91" s="73"/>
      <c r="AG91" s="73"/>
      <c r="AH91" s="73"/>
      <c r="AI91" s="73"/>
    </row>
    <row r="92" spans="1:35">
      <c r="S92" s="888"/>
      <c r="T92" s="888"/>
    </row>
    <row r="93" spans="1:35" s="1" customFormat="1" ht="17.399999999999999">
      <c r="B93" s="2" t="s">
        <v>2556</v>
      </c>
      <c r="S93" s="1370"/>
      <c r="T93" s="1370"/>
    </row>
    <row r="94" spans="1:35" s="425" customFormat="1">
      <c r="S94" s="888"/>
      <c r="T94" s="888"/>
    </row>
    <row r="95" spans="1:35" s="1" customFormat="1" ht="13.8">
      <c r="A95" s="64"/>
      <c r="B95" s="72" t="s">
        <v>146</v>
      </c>
      <c r="S95" s="1370"/>
      <c r="T95" s="1370"/>
    </row>
    <row r="96" spans="1:35" s="425" customFormat="1">
      <c r="S96" s="888"/>
      <c r="T96" s="888"/>
    </row>
    <row r="97" spans="1:35" s="425" customFormat="1">
      <c r="D97" s="425" t="s">
        <v>76</v>
      </c>
      <c r="E97" s="425" t="s">
        <v>67</v>
      </c>
      <c r="F97" s="425" t="s">
        <v>2540</v>
      </c>
      <c r="G97" s="425" t="s">
        <v>2590</v>
      </c>
      <c r="H97" s="425" t="s">
        <v>11</v>
      </c>
      <c r="I97" s="425" t="s">
        <v>2273</v>
      </c>
      <c r="J97" s="425" t="s">
        <v>6</v>
      </c>
      <c r="K97" s="425" t="s">
        <v>2273</v>
      </c>
      <c r="L97" s="425" t="s">
        <v>113</v>
      </c>
      <c r="P97" s="425" t="s">
        <v>212</v>
      </c>
      <c r="Q97" s="75"/>
      <c r="R97" s="75"/>
      <c r="S97" s="1371"/>
      <c r="T97" s="1371"/>
      <c r="U97" s="75"/>
      <c r="V97" s="75"/>
      <c r="W97" s="75"/>
      <c r="AC97" s="425" t="s">
        <v>2</v>
      </c>
      <c r="AD97" s="74"/>
      <c r="AE97" s="668"/>
      <c r="AF97" s="668"/>
      <c r="AG97" s="668"/>
      <c r="AH97" s="668"/>
      <c r="AI97" s="668"/>
    </row>
    <row r="98" spans="1:35" s="425" customFormat="1">
      <c r="D98" s="425" t="s">
        <v>76</v>
      </c>
      <c r="E98" s="425" t="s">
        <v>67</v>
      </c>
      <c r="F98" s="425" t="s">
        <v>2540</v>
      </c>
      <c r="G98" s="425" t="s">
        <v>2590</v>
      </c>
      <c r="H98" s="425" t="s">
        <v>11</v>
      </c>
      <c r="I98" s="425" t="s">
        <v>2273</v>
      </c>
      <c r="J98" s="425" t="s">
        <v>6</v>
      </c>
      <c r="K98" s="425" t="s">
        <v>2273</v>
      </c>
      <c r="L98" s="425" t="s">
        <v>113</v>
      </c>
      <c r="P98" s="425" t="s">
        <v>212</v>
      </c>
      <c r="Q98" s="75"/>
      <c r="R98" s="75"/>
      <c r="S98" s="1371"/>
      <c r="T98" s="1371"/>
      <c r="U98" s="75"/>
      <c r="V98" s="75"/>
      <c r="W98" s="75"/>
      <c r="AC98" s="425" t="s">
        <v>2</v>
      </c>
      <c r="AD98" s="74"/>
      <c r="AE98" s="668"/>
      <c r="AF98" s="668"/>
      <c r="AG98" s="668"/>
      <c r="AH98" s="668"/>
      <c r="AI98" s="668"/>
    </row>
    <row r="99" spans="1:35" s="425" customFormat="1">
      <c r="D99" s="425" t="s">
        <v>76</v>
      </c>
      <c r="E99" s="425" t="s">
        <v>67</v>
      </c>
      <c r="F99" s="425" t="s">
        <v>2540</v>
      </c>
      <c r="G99" s="425" t="s">
        <v>2590</v>
      </c>
      <c r="H99" s="425" t="s">
        <v>11</v>
      </c>
      <c r="I99" s="425" t="s">
        <v>2273</v>
      </c>
      <c r="J99" s="425" t="s">
        <v>6</v>
      </c>
      <c r="K99" s="425" t="s">
        <v>2273</v>
      </c>
      <c r="L99" s="425" t="s">
        <v>113</v>
      </c>
      <c r="P99" s="425" t="s">
        <v>212</v>
      </c>
      <c r="Q99" s="75"/>
      <c r="R99" s="75"/>
      <c r="S99" s="1371"/>
      <c r="T99" s="1371"/>
      <c r="U99" s="75"/>
      <c r="V99" s="75"/>
      <c r="W99" s="75"/>
      <c r="AC99" s="425" t="s">
        <v>2</v>
      </c>
      <c r="AD99" s="74"/>
      <c r="AE99" s="668"/>
      <c r="AF99" s="668"/>
      <c r="AG99" s="668"/>
      <c r="AH99" s="668"/>
      <c r="AI99" s="668"/>
    </row>
    <row r="100" spans="1:35" s="425" customFormat="1">
      <c r="D100" s="425" t="s">
        <v>76</v>
      </c>
      <c r="E100" s="425" t="s">
        <v>67</v>
      </c>
      <c r="F100" s="425" t="s">
        <v>2540</v>
      </c>
      <c r="G100" s="425" t="s">
        <v>2590</v>
      </c>
      <c r="H100" s="425" t="s">
        <v>11</v>
      </c>
      <c r="I100" s="425" t="s">
        <v>2273</v>
      </c>
      <c r="J100" s="425" t="s">
        <v>6</v>
      </c>
      <c r="K100" s="425" t="s">
        <v>2273</v>
      </c>
      <c r="L100" s="425" t="s">
        <v>113</v>
      </c>
      <c r="P100" s="425" t="s">
        <v>212</v>
      </c>
      <c r="Q100" s="75"/>
      <c r="R100" s="75"/>
      <c r="S100" s="1371"/>
      <c r="T100" s="1371"/>
      <c r="U100" s="75"/>
      <c r="V100" s="75"/>
      <c r="W100" s="75"/>
      <c r="AC100" s="425" t="s">
        <v>2</v>
      </c>
      <c r="AD100" s="74"/>
      <c r="AE100" s="668"/>
      <c r="AF100" s="668"/>
      <c r="AG100" s="668"/>
      <c r="AH100" s="668"/>
      <c r="AI100" s="668"/>
    </row>
    <row r="101" spans="1:35" s="425" customFormat="1">
      <c r="D101" s="425" t="s">
        <v>76</v>
      </c>
      <c r="E101" s="425" t="s">
        <v>67</v>
      </c>
      <c r="F101" s="425" t="s">
        <v>2540</v>
      </c>
      <c r="G101" s="425" t="s">
        <v>2590</v>
      </c>
      <c r="H101" s="425" t="s">
        <v>11</v>
      </c>
      <c r="I101" s="425" t="s">
        <v>2273</v>
      </c>
      <c r="J101" s="425" t="s">
        <v>6</v>
      </c>
      <c r="K101" s="425" t="s">
        <v>2273</v>
      </c>
      <c r="L101" s="425" t="s">
        <v>113</v>
      </c>
      <c r="P101" s="425" t="s">
        <v>212</v>
      </c>
      <c r="Q101" s="75"/>
      <c r="R101" s="75"/>
      <c r="S101" s="1371"/>
      <c r="T101" s="1371"/>
      <c r="U101" s="75"/>
      <c r="V101" s="75"/>
      <c r="W101" s="75"/>
      <c r="AC101" s="425" t="s">
        <v>2</v>
      </c>
      <c r="AD101" s="74"/>
      <c r="AE101" s="668"/>
      <c r="AF101" s="668"/>
      <c r="AG101" s="668"/>
      <c r="AH101" s="668"/>
      <c r="AI101" s="668"/>
    </row>
    <row r="102" spans="1:35" s="425" customFormat="1">
      <c r="D102" s="425" t="s">
        <v>76</v>
      </c>
      <c r="E102" s="425" t="s">
        <v>67</v>
      </c>
      <c r="F102" s="425" t="s">
        <v>2540</v>
      </c>
      <c r="G102" s="425" t="s">
        <v>2590</v>
      </c>
      <c r="H102" s="425" t="s">
        <v>11</v>
      </c>
      <c r="I102" s="425" t="s">
        <v>2273</v>
      </c>
      <c r="J102" s="425" t="s">
        <v>6</v>
      </c>
      <c r="K102" s="425" t="s">
        <v>2273</v>
      </c>
      <c r="L102" s="425" t="s">
        <v>113</v>
      </c>
      <c r="P102" s="425" t="s">
        <v>212</v>
      </c>
      <c r="Q102" s="75"/>
      <c r="R102" s="75"/>
      <c r="S102" s="1371"/>
      <c r="T102" s="1371"/>
      <c r="U102" s="75"/>
      <c r="V102" s="75"/>
      <c r="W102" s="75"/>
      <c r="AC102" s="425" t="s">
        <v>2</v>
      </c>
      <c r="AD102" s="74"/>
      <c r="AE102" s="668"/>
      <c r="AF102" s="668"/>
      <c r="AG102" s="668"/>
      <c r="AH102" s="668"/>
      <c r="AI102" s="668"/>
    </row>
    <row r="103" spans="1:35" s="425" customFormat="1">
      <c r="D103" s="425" t="s">
        <v>76</v>
      </c>
      <c r="E103" s="425" t="s">
        <v>67</v>
      </c>
      <c r="F103" s="425" t="s">
        <v>2540</v>
      </c>
      <c r="G103" s="425" t="s">
        <v>2590</v>
      </c>
      <c r="H103" s="425" t="s">
        <v>11</v>
      </c>
      <c r="I103" s="425" t="s">
        <v>2273</v>
      </c>
      <c r="J103" s="425" t="s">
        <v>6</v>
      </c>
      <c r="K103" s="425" t="s">
        <v>2273</v>
      </c>
      <c r="L103" s="425" t="s">
        <v>113</v>
      </c>
      <c r="P103" s="425" t="s">
        <v>212</v>
      </c>
      <c r="Q103" s="75"/>
      <c r="R103" s="75"/>
      <c r="S103" s="1371"/>
      <c r="T103" s="1371"/>
      <c r="U103" s="75"/>
      <c r="V103" s="75"/>
      <c r="W103" s="75"/>
      <c r="AC103" s="425" t="s">
        <v>2</v>
      </c>
      <c r="AD103" s="74"/>
      <c r="AE103" s="668"/>
      <c r="AF103" s="668"/>
      <c r="AG103" s="668"/>
      <c r="AH103" s="668"/>
      <c r="AI103" s="668"/>
    </row>
    <row r="104" spans="1:35" s="425" customFormat="1">
      <c r="D104" s="425" t="s">
        <v>76</v>
      </c>
      <c r="E104" s="425" t="s">
        <v>67</v>
      </c>
      <c r="F104" s="425" t="s">
        <v>2540</v>
      </c>
      <c r="G104" s="425" t="s">
        <v>2590</v>
      </c>
      <c r="H104" s="425" t="s">
        <v>11</v>
      </c>
      <c r="I104" s="425" t="s">
        <v>2273</v>
      </c>
      <c r="J104" s="425" t="s">
        <v>6</v>
      </c>
      <c r="K104" s="425" t="s">
        <v>2273</v>
      </c>
      <c r="L104" s="425" t="s">
        <v>113</v>
      </c>
      <c r="P104" s="425" t="s">
        <v>212</v>
      </c>
      <c r="Q104" s="75"/>
      <c r="R104" s="75"/>
      <c r="S104" s="1371"/>
      <c r="T104" s="1371"/>
      <c r="U104" s="75"/>
      <c r="V104" s="75"/>
      <c r="W104" s="75"/>
      <c r="AC104" s="425" t="s">
        <v>2</v>
      </c>
      <c r="AD104" s="74"/>
      <c r="AE104" s="668"/>
      <c r="AF104" s="668"/>
      <c r="AG104" s="668"/>
      <c r="AH104" s="668"/>
      <c r="AI104" s="668"/>
    </row>
    <row r="105" spans="1:35" s="425" customFormat="1">
      <c r="D105" s="425" t="s">
        <v>76</v>
      </c>
      <c r="E105" s="425" t="s">
        <v>67</v>
      </c>
      <c r="F105" s="425" t="s">
        <v>2540</v>
      </c>
      <c r="G105" s="425" t="s">
        <v>2590</v>
      </c>
      <c r="H105" s="425" t="s">
        <v>11</v>
      </c>
      <c r="I105" s="425" t="s">
        <v>2273</v>
      </c>
      <c r="J105" s="425" t="s">
        <v>6</v>
      </c>
      <c r="K105" s="425" t="s">
        <v>2273</v>
      </c>
      <c r="L105" s="425" t="s">
        <v>113</v>
      </c>
      <c r="P105" s="425" t="s">
        <v>212</v>
      </c>
      <c r="Q105" s="75"/>
      <c r="R105" s="75"/>
      <c r="S105" s="1371"/>
      <c r="T105" s="1371"/>
      <c r="U105" s="75"/>
      <c r="V105" s="75"/>
      <c r="W105" s="75"/>
      <c r="AC105" s="425" t="s">
        <v>2</v>
      </c>
      <c r="AD105" s="74"/>
      <c r="AE105" s="668"/>
      <c r="AF105" s="668"/>
      <c r="AG105" s="668"/>
      <c r="AH105" s="668"/>
      <c r="AI105" s="668"/>
    </row>
    <row r="106" spans="1:35" s="425" customFormat="1">
      <c r="D106" s="425" t="s">
        <v>76</v>
      </c>
      <c r="E106" s="425" t="s">
        <v>67</v>
      </c>
      <c r="F106" s="425" t="s">
        <v>2540</v>
      </c>
      <c r="G106" s="425" t="s">
        <v>2590</v>
      </c>
      <c r="H106" s="425" t="s">
        <v>11</v>
      </c>
      <c r="I106" s="425" t="s">
        <v>2273</v>
      </c>
      <c r="J106" s="425" t="s">
        <v>6</v>
      </c>
      <c r="K106" s="425" t="s">
        <v>2273</v>
      </c>
      <c r="L106" s="425" t="s">
        <v>113</v>
      </c>
      <c r="P106" s="425" t="s">
        <v>212</v>
      </c>
      <c r="Q106" s="75"/>
      <c r="R106" s="75"/>
      <c r="S106" s="1371"/>
      <c r="T106" s="1371"/>
      <c r="U106" s="75"/>
      <c r="V106" s="75"/>
      <c r="W106" s="75"/>
      <c r="AC106" s="425" t="s">
        <v>2</v>
      </c>
      <c r="AD106" s="74"/>
      <c r="AE106" s="668"/>
      <c r="AF106" s="668"/>
      <c r="AG106" s="668"/>
      <c r="AH106" s="668"/>
      <c r="AI106" s="668"/>
    </row>
    <row r="107" spans="1:35" s="425" customFormat="1">
      <c r="D107" s="425" t="s">
        <v>76</v>
      </c>
      <c r="E107" s="425" t="s">
        <v>67</v>
      </c>
      <c r="F107" s="425" t="s">
        <v>2540</v>
      </c>
      <c r="G107" s="425" t="s">
        <v>2590</v>
      </c>
      <c r="H107" s="425" t="s">
        <v>11</v>
      </c>
      <c r="I107" s="425" t="s">
        <v>2273</v>
      </c>
      <c r="J107" s="425" t="s">
        <v>6</v>
      </c>
      <c r="K107" s="425" t="s">
        <v>2273</v>
      </c>
      <c r="L107" s="425" t="s">
        <v>113</v>
      </c>
      <c r="P107" s="425" t="s">
        <v>212</v>
      </c>
      <c r="Q107" s="75"/>
      <c r="R107" s="75"/>
      <c r="S107" s="1371"/>
      <c r="T107" s="1371"/>
      <c r="U107" s="75"/>
      <c r="V107" s="75"/>
      <c r="W107" s="75"/>
      <c r="AC107" s="425" t="s">
        <v>2</v>
      </c>
      <c r="AD107" s="74"/>
      <c r="AE107" s="668"/>
      <c r="AF107" s="668"/>
      <c r="AG107" s="668"/>
      <c r="AH107" s="668"/>
      <c r="AI107" s="668"/>
    </row>
    <row r="108" spans="1:35" s="58" customFormat="1">
      <c r="Q108" s="112"/>
      <c r="R108" s="112"/>
      <c r="S108" s="1373"/>
      <c r="T108" s="1373"/>
      <c r="U108" s="112"/>
      <c r="V108" s="112"/>
      <c r="W108" s="112"/>
      <c r="AD108" s="116"/>
      <c r="AE108" s="112"/>
      <c r="AF108" s="112"/>
      <c r="AG108" s="112"/>
      <c r="AH108" s="112"/>
      <c r="AI108" s="112"/>
    </row>
    <row r="109" spans="1:35" s="68" customFormat="1" ht="18">
      <c r="A109" s="69" t="s">
        <v>74</v>
      </c>
      <c r="S109" s="1374"/>
      <c r="T109" s="1374"/>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5" id="{76551A5B-4585-4606-BA0C-6740CF44D15F}">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34" id="{20F770A7-50B8-4CE0-B8C0-8A020D59AAF0}">
            <xm:f>'1.5 Universal Data'!$C$8&lt;$AF$7</xm:f>
            <x14:dxf>
              <fill>
                <patternFill patternType="lightUp">
                  <bgColor theme="0"/>
                </patternFill>
              </fill>
            </x14:dxf>
          </x14:cfRule>
          <xm:sqref>AF13:AF47</xm:sqref>
        </x14:conditionalFormatting>
        <x14:conditionalFormatting xmlns:xm="http://schemas.microsoft.com/office/excel/2006/main">
          <x14:cfRule type="expression" priority="33"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30FA721F-E255-4597-A6B8-C61C6D405EBB}">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08C72CD0-4B44-4E00-ACE3-5F21FEEBBD29}">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10BFFFD3-5CC5-4071-B6FC-179A03DA7E35}">
            <xm:f>'1.5 Universal Data'!$C$8&lt;$AE$7</xm:f>
            <x14:dxf>
              <fill>
                <patternFill patternType="lightUp">
                  <bgColor theme="0"/>
                </patternFill>
              </fill>
            </x14:dxf>
          </x14:cfRule>
          <xm:sqref>AE51:AE52</xm:sqref>
        </x14:conditionalFormatting>
        <x14:conditionalFormatting xmlns:xm="http://schemas.microsoft.com/office/excel/2006/main">
          <x14:cfRule type="expression" priority="29" id="{1F4E5108-54F9-4469-BC5A-5B825342B85D}">
            <xm:f>'1.5 Universal Data'!$C$8&lt;$AF$7</xm:f>
            <x14:dxf>
              <fill>
                <patternFill patternType="lightUp">
                  <bgColor theme="0"/>
                </patternFill>
              </fill>
            </x14:dxf>
          </x14:cfRule>
          <xm:sqref>AF51:AF52</xm:sqref>
        </x14:conditionalFormatting>
        <x14:conditionalFormatting xmlns:xm="http://schemas.microsoft.com/office/excel/2006/main">
          <x14:cfRule type="expression" priority="28"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2FD3032E-F14C-460E-B6BB-8CE034F9A0C5}">
            <xm:f>'1.5 Universal Data'!$C$8&lt;$AH$7</xm:f>
            <x14:dxf>
              <fill>
                <patternFill patternType="lightUp">
                  <bgColor theme="0"/>
                </patternFill>
              </fill>
            </x14:dxf>
          </x14:cfRule>
          <xm:sqref>AH51:AH52</xm:sqref>
        </x14:conditionalFormatting>
        <x14:conditionalFormatting xmlns:xm="http://schemas.microsoft.com/office/excel/2006/main">
          <x14:cfRule type="expression" priority="26" id="{BBBDCD55-6CF8-4BA2-951B-344823684BD3}">
            <xm:f>'1.5 Universal Data'!$C$8&lt;$AI$7</xm:f>
            <x14:dxf>
              <fill>
                <patternFill patternType="lightUp">
                  <bgColor theme="0"/>
                </patternFill>
              </fill>
            </x14:dxf>
          </x14:cfRule>
          <xm:sqref>AI51:AI52</xm:sqref>
        </x14:conditionalFormatting>
        <x14:conditionalFormatting xmlns:xm="http://schemas.microsoft.com/office/excel/2006/main">
          <x14:cfRule type="expression" priority="25" id="{81282271-C9FD-47A3-8E36-61B17E8817AD}">
            <xm:f>'1.5 Universal Data'!$C$8&lt;$AE$7</xm:f>
            <x14:dxf>
              <fill>
                <patternFill patternType="lightUp">
                  <bgColor theme="0"/>
                </patternFill>
              </fill>
            </x14:dxf>
          </x14:cfRule>
          <xm:sqref>AE57:AE58</xm:sqref>
        </x14:conditionalFormatting>
        <x14:conditionalFormatting xmlns:xm="http://schemas.microsoft.com/office/excel/2006/main">
          <x14:cfRule type="expression" priority="24" id="{E1129FD2-C1A0-4011-8F4E-268FE010AE81}">
            <xm:f>'1.5 Universal Data'!$C$8&lt;$AF$7</xm:f>
            <x14:dxf>
              <fill>
                <patternFill patternType="lightUp">
                  <bgColor theme="0"/>
                </patternFill>
              </fill>
            </x14:dxf>
          </x14:cfRule>
          <xm:sqref>AF57:AF58</xm:sqref>
        </x14:conditionalFormatting>
        <x14:conditionalFormatting xmlns:xm="http://schemas.microsoft.com/office/excel/2006/main">
          <x14:cfRule type="expression" priority="23" id="{A9A3DCB4-0E8C-43DB-89AC-1ECF6081366B}">
            <xm:f>'1.5 Universal Data'!$C$8&lt;$AG$7</xm:f>
            <x14:dxf>
              <fill>
                <patternFill patternType="lightUp">
                  <bgColor theme="0"/>
                </patternFill>
              </fill>
            </x14:dxf>
          </x14:cfRule>
          <xm:sqref>AG57:AG58</xm:sqref>
        </x14:conditionalFormatting>
        <x14:conditionalFormatting xmlns:xm="http://schemas.microsoft.com/office/excel/2006/main">
          <x14:cfRule type="expression" priority="22" id="{79F49A09-EF1B-4083-9D03-A4400CAFC92D}">
            <xm:f>'1.5 Universal Data'!$C$8&lt;$AH$7</xm:f>
            <x14:dxf>
              <fill>
                <patternFill patternType="lightUp">
                  <bgColor theme="0"/>
                </patternFill>
              </fill>
            </x14:dxf>
          </x14:cfRule>
          <xm:sqref>AH57:AH58</xm:sqref>
        </x14:conditionalFormatting>
        <x14:conditionalFormatting xmlns:xm="http://schemas.microsoft.com/office/excel/2006/main">
          <x14:cfRule type="expression" priority="21" id="{93B9642C-CDB1-4886-828F-A89256386A4D}">
            <xm:f>'1.5 Universal Data'!$C$8&lt;$AI$7</xm:f>
            <x14:dxf>
              <fill>
                <patternFill patternType="lightUp">
                  <bgColor theme="0"/>
                </patternFill>
              </fill>
            </x14:dxf>
          </x14:cfRule>
          <xm:sqref>AI57:AI58</xm:sqref>
        </x14:conditionalFormatting>
        <x14:conditionalFormatting xmlns:xm="http://schemas.microsoft.com/office/excel/2006/main">
          <x14:cfRule type="expression" priority="20" id="{52FD2E5C-0F40-4795-AAAB-EF5FB5FBFC52}">
            <xm:f>'1.5 Universal Data'!$C$8&lt;$AE$7</xm:f>
            <x14:dxf>
              <fill>
                <patternFill patternType="lightUp">
                  <bgColor theme="0"/>
                </patternFill>
              </fill>
            </x14:dxf>
          </x14:cfRule>
          <xm:sqref>AE63:AE64</xm:sqref>
        </x14:conditionalFormatting>
        <x14:conditionalFormatting xmlns:xm="http://schemas.microsoft.com/office/excel/2006/main">
          <x14:cfRule type="expression" priority="19" id="{D8CC63A1-C8C8-4846-B9A4-ED38FA7E9BD9}">
            <xm:f>'1.5 Universal Data'!$C$8&lt;$AF$7</xm:f>
            <x14:dxf>
              <fill>
                <patternFill patternType="lightUp">
                  <bgColor theme="0"/>
                </patternFill>
              </fill>
            </x14:dxf>
          </x14:cfRule>
          <xm:sqref>AF63:AF64</xm:sqref>
        </x14:conditionalFormatting>
        <x14:conditionalFormatting xmlns:xm="http://schemas.microsoft.com/office/excel/2006/main">
          <x14:cfRule type="expression" priority="18" id="{F4CF8F5A-EA1D-4C2D-8286-7015BBA7BAA7}">
            <xm:f>'1.5 Universal Data'!$C$8&lt;$AG$7</xm:f>
            <x14:dxf>
              <fill>
                <patternFill patternType="lightUp">
                  <bgColor theme="0"/>
                </patternFill>
              </fill>
            </x14:dxf>
          </x14:cfRule>
          <xm:sqref>AG63:AG64</xm:sqref>
        </x14:conditionalFormatting>
        <x14:conditionalFormatting xmlns:xm="http://schemas.microsoft.com/office/excel/2006/main">
          <x14:cfRule type="expression" priority="17" id="{7F5996ED-1931-4AF8-B1F5-CAB761714921}">
            <xm:f>'1.5 Universal Data'!$C$8&lt;$AH$7</xm:f>
            <x14:dxf>
              <fill>
                <patternFill patternType="lightUp">
                  <bgColor theme="0"/>
                </patternFill>
              </fill>
            </x14:dxf>
          </x14:cfRule>
          <xm:sqref>AH63:AH64</xm:sqref>
        </x14:conditionalFormatting>
        <x14:conditionalFormatting xmlns:xm="http://schemas.microsoft.com/office/excel/2006/main">
          <x14:cfRule type="expression" priority="16" id="{1591708F-ABB1-4DFE-BDE1-55D9D5738F1A}">
            <xm:f>'1.5 Universal Data'!$C$8&lt;$AI$7</xm:f>
            <x14:dxf>
              <fill>
                <patternFill patternType="lightUp">
                  <bgColor theme="0"/>
                </patternFill>
              </fill>
            </x14:dxf>
          </x14:cfRule>
          <xm:sqref>AI63:AI64</xm:sqref>
        </x14:conditionalFormatting>
        <x14:conditionalFormatting xmlns:xm="http://schemas.microsoft.com/office/excel/2006/main">
          <x14:cfRule type="expression" priority="15" id="{DD9426BD-37B1-49D8-B4B1-530A961DA380}">
            <xm:f>'1.5 Universal Data'!$C$8&lt;$AE$7</xm:f>
            <x14:dxf>
              <fill>
                <patternFill patternType="lightUp">
                  <bgColor theme="0"/>
                </patternFill>
              </fill>
            </x14:dxf>
          </x14:cfRule>
          <xm:sqref>AE77:AE78</xm:sqref>
        </x14:conditionalFormatting>
        <x14:conditionalFormatting xmlns:xm="http://schemas.microsoft.com/office/excel/2006/main">
          <x14:cfRule type="expression" priority="14" id="{2DF8CBFE-431D-4BFD-AC43-5CEF563AC12A}">
            <xm:f>'1.5 Universal Data'!$C$8&lt;$AF$7</xm:f>
            <x14:dxf>
              <fill>
                <patternFill patternType="lightUp">
                  <bgColor theme="0"/>
                </patternFill>
              </fill>
            </x14:dxf>
          </x14:cfRule>
          <xm:sqref>AF77:AF78</xm:sqref>
        </x14:conditionalFormatting>
        <x14:conditionalFormatting xmlns:xm="http://schemas.microsoft.com/office/excel/2006/main">
          <x14:cfRule type="expression" priority="13"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596FE21B-15FB-424D-86F3-98EC02EDFBBF}">
            <xm:f>'1.5 Universal Data'!$C$8&lt;$AH$7</xm:f>
            <x14:dxf>
              <fill>
                <patternFill patternType="lightUp">
                  <bgColor theme="0"/>
                </patternFill>
              </fill>
            </x14:dxf>
          </x14:cfRule>
          <xm:sqref>AH77:AH78</xm:sqref>
        </x14:conditionalFormatting>
        <x14:conditionalFormatting xmlns:xm="http://schemas.microsoft.com/office/excel/2006/main">
          <x14:cfRule type="expression" priority="11" id="{1910AA38-3D86-47F3-9EEF-E67181E16444}">
            <xm:f>'1.5 Universal Data'!$C$8&lt;$AI$7</xm:f>
            <x14:dxf>
              <fill>
                <patternFill patternType="lightUp">
                  <bgColor theme="0"/>
                </patternFill>
              </fill>
            </x14:dxf>
          </x14:cfRule>
          <xm:sqref>AI77:AI78</xm:sqref>
        </x14:conditionalFormatting>
        <x14:conditionalFormatting xmlns:xm="http://schemas.microsoft.com/office/excel/2006/main">
          <x14:cfRule type="expression" priority="10" id="{C7B5B445-3B6B-4D9A-A8D0-807DF10E5C3D}">
            <xm:f>'1.5 Universal Data'!$C$8&lt;$AE$7</xm:f>
            <x14:dxf>
              <fill>
                <patternFill patternType="lightUp">
                  <bgColor theme="0"/>
                </patternFill>
              </fill>
            </x14:dxf>
          </x14:cfRule>
          <xm:sqref>AE83:AE84</xm:sqref>
        </x14:conditionalFormatting>
        <x14:conditionalFormatting xmlns:xm="http://schemas.microsoft.com/office/excel/2006/main">
          <x14:cfRule type="expression" priority="9" id="{75A60F4D-0171-4BD4-AF38-592DFC3EAFB8}">
            <xm:f>'1.5 Universal Data'!$C$8&lt;$AF$7</xm:f>
            <x14:dxf>
              <fill>
                <patternFill patternType="lightUp">
                  <bgColor theme="0"/>
                </patternFill>
              </fill>
            </x14:dxf>
          </x14:cfRule>
          <xm:sqref>AF83:AF84</xm:sqref>
        </x14:conditionalFormatting>
        <x14:conditionalFormatting xmlns:xm="http://schemas.microsoft.com/office/excel/2006/main">
          <x14:cfRule type="expression" priority="8"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59B2BFE-D57D-4148-AF26-4E40AD334BBA}">
            <xm:f>'1.5 Universal Data'!$C$8&lt;$AH$7</xm:f>
            <x14:dxf>
              <fill>
                <patternFill patternType="lightUp">
                  <bgColor theme="0"/>
                </patternFill>
              </fill>
            </x14:dxf>
          </x14:cfRule>
          <xm:sqref>AH83:AH84</xm:sqref>
        </x14:conditionalFormatting>
        <x14:conditionalFormatting xmlns:xm="http://schemas.microsoft.com/office/excel/2006/main">
          <x14:cfRule type="expression" priority="6" id="{981C6C36-D7E9-401A-AF5B-0A4AA277E10D}">
            <xm:f>'1.5 Universal Data'!$C$8&lt;$AI$7</xm:f>
            <x14:dxf>
              <fill>
                <patternFill patternType="lightUp">
                  <bgColor theme="0"/>
                </patternFill>
              </fill>
            </x14:dxf>
          </x14:cfRule>
          <xm:sqref>AI83:AI84</xm:sqref>
        </x14:conditionalFormatting>
        <x14:conditionalFormatting xmlns:xm="http://schemas.microsoft.com/office/excel/2006/main">
          <x14:cfRule type="expression" priority="5"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4"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2" id="{7CF2E6F4-9F0A-4B61-B24D-A2555928B6FC}">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 id="{FE5F62AF-D12B-482F-AE53-F486AC69EEBD}">
            <xm:f>'1.5 Universal Data'!$C$8&lt;$AI$7</xm:f>
            <x14:dxf>
              <fill>
                <patternFill patternType="lightUp">
                  <bgColor theme="0"/>
                </patternFill>
              </fill>
            </x14:dxf>
          </x14:cfRule>
          <xm:sqref>AI97:AI107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12" zoomScale="90" zoomScaleNormal="90" workbookViewId="0">
      <selection activeCell="D38" sqref="D38"/>
    </sheetView>
  </sheetViews>
  <sheetFormatPr defaultColWidth="0" defaultRowHeight="14.4"/>
  <cols>
    <col min="1" max="1" width="10.44140625" customWidth="1"/>
    <col min="2" max="2" width="39" bestFit="1" customWidth="1"/>
    <col min="3" max="3" width="38.44140625" bestFit="1" customWidth="1"/>
    <col min="4" max="5" width="28.21875" customWidth="1"/>
    <col min="6" max="6" width="29.44140625" customWidth="1"/>
    <col min="7" max="26" width="9" customWidth="1"/>
    <col min="27" max="16384" width="8.77734375" hidden="1"/>
  </cols>
  <sheetData>
    <row r="1" spans="1:6" s="68" customFormat="1" ht="23.4">
      <c r="A1" s="83" t="str">
        <f>'1.1 Cover'!A1</f>
        <v>Regulatory Reporting Pack</v>
      </c>
    </row>
    <row r="2" spans="1:6" s="68" customFormat="1" ht="23.4">
      <c r="A2" s="83" t="str">
        <f>'1.1 Cover'!A2</f>
        <v>Price base - 2018/19</v>
      </c>
    </row>
    <row r="3" spans="1:6" s="68" customFormat="1" ht="23.4">
      <c r="A3" s="83" t="str">
        <f>'1.1 Cover'!A3</f>
        <v>Regulatory Year: April 2021 - March 2022</v>
      </c>
    </row>
    <row r="4" spans="1:6" s="68" customFormat="1" ht="23.4">
      <c r="A4" s="83" t="s">
        <v>36</v>
      </c>
    </row>
    <row r="6" spans="1:6">
      <c r="B6" s="482" t="s">
        <v>52</v>
      </c>
      <c r="C6" s="485" t="str">
        <f>'1.1 Cover'!E14</f>
        <v>National Grid Gas Plc</v>
      </c>
      <c r="D6" s="425"/>
      <c r="E6" s="425"/>
      <c r="F6" s="425"/>
    </row>
    <row r="7" spans="1:6">
      <c r="B7" s="482" t="s">
        <v>53</v>
      </c>
      <c r="C7" s="483" t="s">
        <v>1693</v>
      </c>
      <c r="D7" s="425"/>
      <c r="E7" s="425"/>
      <c r="F7" s="425"/>
    </row>
    <row r="8" spans="1:6">
      <c r="B8" s="482" t="s">
        <v>1680</v>
      </c>
      <c r="C8" s="484">
        <v>2022</v>
      </c>
      <c r="D8" s="425"/>
      <c r="E8" s="425"/>
      <c r="F8" s="425"/>
    </row>
    <row r="9" spans="1:6">
      <c r="B9" s="482" t="s">
        <v>1681</v>
      </c>
      <c r="C9" s="485"/>
      <c r="D9" s="425"/>
      <c r="E9" s="425"/>
      <c r="F9" s="425"/>
    </row>
    <row r="10" spans="1:6">
      <c r="B10" s="482" t="s">
        <v>54</v>
      </c>
      <c r="C10" s="486"/>
      <c r="D10" s="425"/>
      <c r="E10" s="425"/>
      <c r="F10" s="425"/>
    </row>
    <row r="11" spans="1:6">
      <c r="B11" s="425"/>
      <c r="C11" s="425"/>
      <c r="D11" s="425"/>
      <c r="E11" s="425"/>
      <c r="F11" s="425"/>
    </row>
    <row r="12" spans="1:6">
      <c r="B12" s="482" t="s">
        <v>1682</v>
      </c>
      <c r="C12" s="487" t="str">
        <f>$C$8-6&amp;"/"&amp;RIGHT($C$8-5,2)</f>
        <v>2016/17</v>
      </c>
      <c r="D12" s="425"/>
      <c r="E12" s="425"/>
      <c r="F12" s="425"/>
    </row>
    <row r="13" spans="1:6">
      <c r="B13" s="482" t="s">
        <v>1683</v>
      </c>
      <c r="C13" s="487" t="str">
        <f>$C$8-5&amp;"/"&amp;RIGHT($C$8-4,2)</f>
        <v>2017/18</v>
      </c>
      <c r="D13" s="425"/>
      <c r="E13" s="425"/>
      <c r="F13" s="425"/>
    </row>
    <row r="14" spans="1:6">
      <c r="B14" s="482" t="s">
        <v>1684</v>
      </c>
      <c r="C14" s="487" t="str">
        <f>$C$8-4&amp;"/"&amp;RIGHT($C$8-3,2)</f>
        <v>2018/19</v>
      </c>
      <c r="D14" s="425"/>
      <c r="E14" s="425"/>
      <c r="F14" s="425"/>
    </row>
    <row r="15" spans="1:6">
      <c r="B15" s="482" t="s">
        <v>1685</v>
      </c>
      <c r="C15" s="487" t="str">
        <f>$C$8-3&amp;"/"&amp;RIGHT($C$8-2,2)</f>
        <v>2019/20</v>
      </c>
      <c r="D15" s="425"/>
      <c r="E15" s="425"/>
      <c r="F15" s="425"/>
    </row>
    <row r="16" spans="1:6">
      <c r="B16" s="482" t="s">
        <v>55</v>
      </c>
      <c r="C16" s="487" t="str">
        <f>$C$8-2&amp;"/"&amp;RIGHT($C$8-1,2)</f>
        <v>2020/21</v>
      </c>
      <c r="D16" s="425"/>
      <c r="E16" s="425"/>
      <c r="F16" s="425"/>
    </row>
    <row r="17" spans="2:6">
      <c r="B17" s="488" t="s">
        <v>56</v>
      </c>
      <c r="C17" s="487" t="str">
        <f>$C$8-1&amp;"/"&amp;RIGHT($C$8,2)</f>
        <v>2021/22</v>
      </c>
      <c r="D17" s="425"/>
      <c r="E17" s="425"/>
      <c r="F17" s="425"/>
    </row>
    <row r="18" spans="2:6">
      <c r="B18" s="482" t="s">
        <v>57</v>
      </c>
      <c r="C18" s="487" t="str">
        <f>$C$8&amp;"/"&amp;RIGHT($C$8+1,2)</f>
        <v>2022/23</v>
      </c>
      <c r="D18" s="425"/>
      <c r="E18" s="425"/>
      <c r="F18" s="425"/>
    </row>
    <row r="19" spans="2:6">
      <c r="B19" s="482" t="s">
        <v>58</v>
      </c>
      <c r="C19" s="487" t="str">
        <f>$C$8+1&amp;"/"&amp;RIGHT($C$8+2,2)</f>
        <v>2023/24</v>
      </c>
      <c r="D19" s="425"/>
      <c r="E19" s="425"/>
      <c r="F19" s="425"/>
    </row>
    <row r="20" spans="2:6">
      <c r="B20" s="482" t="s">
        <v>59</v>
      </c>
      <c r="C20" s="487" t="str">
        <f>$C$8+2&amp;"/"&amp;RIGHT($C$8+3,2)</f>
        <v>2024/25</v>
      </c>
      <c r="D20" s="425"/>
      <c r="E20" s="425"/>
      <c r="F20" s="425"/>
    </row>
    <row r="21" spans="2:6">
      <c r="B21" s="482" t="s">
        <v>60</v>
      </c>
      <c r="C21" s="487" t="str">
        <f>$C$8+3&amp;"/"&amp;RIGHT($C$8+4,2)</f>
        <v>2025/26</v>
      </c>
      <c r="D21" s="425"/>
      <c r="E21" s="425"/>
      <c r="F21" s="425"/>
    </row>
    <row r="22" spans="2:6">
      <c r="B22" s="482" t="s">
        <v>61</v>
      </c>
      <c r="C22" s="487" t="str">
        <f>$C$8+4&amp;"/"&amp;RIGHT($C$8+5,2)</f>
        <v>2026/27</v>
      </c>
      <c r="D22" s="425"/>
      <c r="E22" s="425"/>
      <c r="F22" s="425"/>
    </row>
    <row r="23" spans="2:6">
      <c r="B23" s="18"/>
      <c r="C23" s="18"/>
      <c r="D23" s="425"/>
      <c r="E23" s="425"/>
      <c r="F23" s="425"/>
    </row>
    <row r="24" spans="2:6">
      <c r="B24" s="18"/>
      <c r="C24" s="18"/>
      <c r="D24" s="425"/>
      <c r="E24" s="425"/>
      <c r="F24" s="425"/>
    </row>
    <row r="25" spans="2:6">
      <c r="B25" s="18" t="s">
        <v>1686</v>
      </c>
      <c r="C25" s="489">
        <v>0.1</v>
      </c>
      <c r="D25" s="425"/>
      <c r="E25" s="425"/>
      <c r="F25" s="425"/>
    </row>
    <row r="26" spans="2:6">
      <c r="B26" s="425"/>
      <c r="C26" s="425"/>
      <c r="D26" s="425"/>
      <c r="E26" s="425"/>
      <c r="F26" s="425"/>
    </row>
    <row r="27" spans="2:6">
      <c r="B27" s="425"/>
      <c r="C27" s="425"/>
      <c r="D27" s="425"/>
      <c r="E27" s="425"/>
      <c r="F27" s="425"/>
    </row>
    <row r="28" spans="2:6" ht="51.6">
      <c r="B28" s="490" t="s">
        <v>1687</v>
      </c>
      <c r="C28" s="491" t="s">
        <v>63</v>
      </c>
      <c r="D28" s="492" t="s">
        <v>1688</v>
      </c>
      <c r="E28" s="491" t="s">
        <v>1689</v>
      </c>
      <c r="F28" s="491" t="s">
        <v>1690</v>
      </c>
    </row>
    <row r="29" spans="2:6">
      <c r="B29" s="493"/>
      <c r="C29" s="494" t="s">
        <v>1675</v>
      </c>
      <c r="D29" s="495">
        <v>264.99166666666673</v>
      </c>
      <c r="E29" s="496"/>
      <c r="F29" s="496"/>
    </row>
    <row r="30" spans="2:6">
      <c r="B30" s="493"/>
      <c r="C30" s="494" t="s">
        <v>1676</v>
      </c>
      <c r="D30" s="495">
        <v>274.90833333333336</v>
      </c>
      <c r="E30" s="496"/>
      <c r="F30" s="496"/>
    </row>
    <row r="31" spans="2:6">
      <c r="B31" s="493"/>
      <c r="C31" s="494" t="s">
        <v>1677</v>
      </c>
      <c r="D31" s="495">
        <v>283.30833333333334</v>
      </c>
      <c r="E31" s="497">
        <f>D31/$D$31</f>
        <v>1</v>
      </c>
      <c r="F31" s="497">
        <f>$E$31/E31</f>
        <v>1</v>
      </c>
    </row>
    <row r="32" spans="2:6">
      <c r="B32" s="493"/>
      <c r="C32" s="494" t="s">
        <v>1344</v>
      </c>
      <c r="D32" s="495">
        <v>290.64166666666665</v>
      </c>
      <c r="E32" s="497">
        <f t="shared" ref="E32:E33" si="0">D32/$D$31</f>
        <v>1.0258846368797245</v>
      </c>
      <c r="F32" s="497">
        <f t="shared" ref="F32:F33" si="1">$E$31/E32</f>
        <v>0.97476847205895012</v>
      </c>
    </row>
    <row r="33" spans="2:11">
      <c r="B33" s="493"/>
      <c r="C33" s="494" t="s">
        <v>1678</v>
      </c>
      <c r="D33" s="495">
        <v>294.16666666666703</v>
      </c>
      <c r="E33" s="497">
        <f t="shared" si="0"/>
        <v>1.0383269111980482</v>
      </c>
      <c r="F33" s="497">
        <f t="shared" si="1"/>
        <v>0.96308781869688265</v>
      </c>
    </row>
    <row r="34" spans="2:11">
      <c r="B34" s="493"/>
      <c r="C34" s="494" t="s">
        <v>1353</v>
      </c>
      <c r="D34" s="1276">
        <v>306.08171997152675</v>
      </c>
      <c r="E34" s="497">
        <v>1.0803837514069832</v>
      </c>
      <c r="F34" s="497">
        <v>0.92559703780966762</v>
      </c>
      <c r="K34" s="425"/>
    </row>
    <row r="35" spans="2:11">
      <c r="B35" s="493"/>
      <c r="C35" s="494" t="s">
        <v>1354</v>
      </c>
      <c r="D35" s="1276">
        <v>316.98707913255549</v>
      </c>
      <c r="E35" s="497">
        <v>1.118876650760557</v>
      </c>
      <c r="F35" s="497">
        <v>0.89375356910008752</v>
      </c>
      <c r="K35" s="425"/>
    </row>
    <row r="36" spans="2:11">
      <c r="B36" s="493"/>
      <c r="C36" s="494" t="s">
        <v>1355</v>
      </c>
      <c r="D36" s="1276">
        <v>324.72686310453963</v>
      </c>
      <c r="E36" s="497">
        <v>1.1461959458936011</v>
      </c>
      <c r="F36" s="497">
        <v>0.87245117519620674</v>
      </c>
      <c r="K36" s="425"/>
    </row>
    <row r="37" spans="2:11">
      <c r="B37" s="493"/>
      <c r="C37" s="494" t="s">
        <v>1356</v>
      </c>
      <c r="D37" s="1276">
        <v>331.39205844969081</v>
      </c>
      <c r="E37" s="497">
        <v>1.1697222406083743</v>
      </c>
      <c r="F37" s="497">
        <v>0.85490380988216363</v>
      </c>
      <c r="K37" s="425"/>
    </row>
    <row r="38" spans="2:11">
      <c r="B38" s="493"/>
      <c r="C38" s="494" t="s">
        <v>1357</v>
      </c>
      <c r="D38" s="1276">
        <v>338.024088342862</v>
      </c>
      <c r="E38" s="497">
        <v>1.1931314704574956</v>
      </c>
      <c r="F38" s="497">
        <v>0.83813060401177664</v>
      </c>
    </row>
    <row r="39" spans="2:11">
      <c r="B39" s="493"/>
      <c r="C39" s="494" t="s">
        <v>1691</v>
      </c>
      <c r="D39" s="498"/>
      <c r="E39" s="496"/>
      <c r="F39" s="496"/>
      <c r="G39" s="58"/>
      <c r="H39" s="58"/>
    </row>
    <row r="40" spans="2:11">
      <c r="B40" s="18"/>
      <c r="C40" s="18"/>
      <c r="D40" s="18"/>
      <c r="E40" s="425"/>
      <c r="F40" s="425"/>
    </row>
    <row r="41" spans="2:11">
      <c r="B41" s="1532" t="s">
        <v>1692</v>
      </c>
      <c r="C41" s="1532"/>
      <c r="D41" s="499">
        <f>INDEX($D$29:$D$39,MATCH($C$17,C29:C39,0))</f>
        <v>306.08171997152675</v>
      </c>
      <c r="E41" s="425"/>
      <c r="F41" s="425"/>
    </row>
  </sheetData>
  <mergeCells count="1">
    <mergeCell ref="B41:C41"/>
  </mergeCells>
  <phoneticPr fontId="54"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zoomScale="80" zoomScaleNormal="80" workbookViewId="0">
      <pane ySplit="8" topLeftCell="A9" activePane="bottomLeft" state="frozen"/>
      <selection activeCell="J37" sqref="J37"/>
      <selection pane="bottomLeft"/>
    </sheetView>
  </sheetViews>
  <sheetFormatPr defaultRowHeight="14.4"/>
  <cols>
    <col min="1" max="3" width="1.77734375" customWidth="1"/>
    <col min="4" max="4" width="4.77734375" customWidth="1"/>
    <col min="5" max="5" width="5" bestFit="1" customWidth="1"/>
    <col min="6" max="6" width="24.44140625" style="425" bestFit="1" customWidth="1"/>
    <col min="7" max="7" width="5.44140625" style="425" bestFit="1" customWidth="1"/>
    <col min="8" max="8" width="11.21875" style="425" bestFit="1" customWidth="1"/>
    <col min="9" max="9" width="26.77734375" customWidth="1"/>
    <col min="10" max="10" width="10" bestFit="1" customWidth="1"/>
    <col min="11" max="11" width="26.77734375" customWidth="1"/>
    <col min="12" max="12" width="26.44140625" bestFit="1" customWidth="1"/>
    <col min="13" max="13" width="1.77734375" customWidth="1"/>
    <col min="14" max="14" width="2.21875" customWidth="1"/>
    <col min="15" max="15" width="1.77734375" customWidth="1"/>
    <col min="16" max="16" width="8" customWidth="1"/>
    <col min="17" max="17" width="15.44140625" customWidth="1"/>
    <col min="18" max="18" width="36.21875" customWidth="1"/>
    <col min="19" max="19" width="13" bestFit="1" customWidth="1"/>
    <col min="20" max="20" width="11.44140625" bestFit="1" customWidth="1"/>
    <col min="21" max="21" width="34.44140625" bestFit="1" customWidth="1"/>
    <col min="22" max="22" width="8.77734375" bestFit="1" customWidth="1"/>
    <col min="23" max="23" width="32.77734375" bestFit="1" customWidth="1"/>
    <col min="24" max="28" width="1.77734375" hidden="1" customWidth="1"/>
    <col min="29" max="29" width="5" bestFit="1" customWidth="1"/>
    <col min="30" max="36" width="9.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190</v>
      </c>
    </row>
    <row r="6" spans="1:35">
      <c r="AD6" s="74"/>
      <c r="AE6" s="1557" t="s">
        <v>107</v>
      </c>
      <c r="AF6" s="1558"/>
      <c r="AG6" s="1558"/>
      <c r="AH6" s="1558"/>
      <c r="AI6" s="1559"/>
    </row>
    <row r="7" spans="1:35" s="65" customFormat="1">
      <c r="D7" s="81" t="s">
        <v>106</v>
      </c>
      <c r="E7" s="81" t="s">
        <v>67</v>
      </c>
      <c r="F7" s="81" t="s">
        <v>2507</v>
      </c>
      <c r="G7" s="81" t="s">
        <v>1237</v>
      </c>
      <c r="H7" s="81" t="s">
        <v>2508</v>
      </c>
      <c r="I7" s="81" t="s">
        <v>105</v>
      </c>
      <c r="J7" s="81" t="s">
        <v>104</v>
      </c>
      <c r="K7" s="81" t="s">
        <v>103</v>
      </c>
      <c r="L7" s="81" t="s">
        <v>102</v>
      </c>
      <c r="M7" s="81"/>
      <c r="N7" s="81" t="s">
        <v>100</v>
      </c>
      <c r="O7" s="81"/>
      <c r="P7" s="81" t="s">
        <v>98</v>
      </c>
      <c r="Q7" s="81" t="s">
        <v>97</v>
      </c>
      <c r="R7" s="81" t="s">
        <v>70</v>
      </c>
      <c r="S7" s="81" t="s">
        <v>144</v>
      </c>
      <c r="T7" s="81" t="s">
        <v>145</v>
      </c>
      <c r="U7" s="81" t="s">
        <v>2629</v>
      </c>
      <c r="V7" s="81" t="s">
        <v>41</v>
      </c>
      <c r="W7" s="81" t="s">
        <v>982</v>
      </c>
      <c r="AC7" s="65" t="s">
        <v>4</v>
      </c>
      <c r="AD7" s="74"/>
      <c r="AE7" s="84">
        <v>2022</v>
      </c>
      <c r="AF7" s="85">
        <v>2023</v>
      </c>
      <c r="AG7" s="85">
        <v>2024</v>
      </c>
      <c r="AH7" s="85">
        <v>2025</v>
      </c>
      <c r="AI7" s="86">
        <v>2026</v>
      </c>
    </row>
    <row r="8" spans="1:35">
      <c r="S8" s="65"/>
      <c r="T8" s="65"/>
      <c r="U8" s="65"/>
      <c r="V8" s="65"/>
      <c r="W8" s="65"/>
    </row>
    <row r="9" spans="1:35" s="1" customFormat="1" ht="17.399999999999999">
      <c r="B9" s="2" t="s">
        <v>2555</v>
      </c>
      <c r="S9" s="1370"/>
      <c r="T9" s="1370"/>
    </row>
    <row r="10" spans="1:35">
      <c r="S10" s="888"/>
      <c r="T10" s="888"/>
    </row>
    <row r="11" spans="1:35" s="1" customFormat="1" ht="13.8">
      <c r="A11" s="64"/>
      <c r="B11" s="72" t="s">
        <v>146</v>
      </c>
      <c r="S11" s="1370"/>
      <c r="T11" s="1370"/>
    </row>
    <row r="12" spans="1:35">
      <c r="S12" s="888"/>
      <c r="T12" s="888"/>
    </row>
    <row r="13" spans="1:35">
      <c r="D13" t="s">
        <v>165</v>
      </c>
      <c r="E13" t="s">
        <v>67</v>
      </c>
      <c r="F13" s="425" t="s">
        <v>240</v>
      </c>
      <c r="G13" s="425" t="s">
        <v>2590</v>
      </c>
      <c r="H13" s="425" t="s">
        <v>11</v>
      </c>
      <c r="I13" t="s">
        <v>2273</v>
      </c>
      <c r="J13" t="s">
        <v>6</v>
      </c>
      <c r="K13" s="425" t="s">
        <v>2273</v>
      </c>
      <c r="L13" t="s">
        <v>113</v>
      </c>
      <c r="N13" s="425"/>
      <c r="P13" t="s">
        <v>215</v>
      </c>
      <c r="Q13" s="75"/>
      <c r="R13" s="75"/>
      <c r="S13" s="1371"/>
      <c r="T13" s="1371"/>
      <c r="U13" s="75"/>
      <c r="V13" s="75"/>
      <c r="W13" s="75"/>
      <c r="AC13" t="s">
        <v>2</v>
      </c>
      <c r="AD13" s="74"/>
      <c r="AE13" s="668"/>
      <c r="AF13" s="668"/>
      <c r="AG13" s="668"/>
      <c r="AH13" s="668"/>
      <c r="AI13" s="668"/>
    </row>
    <row r="14" spans="1:35">
      <c r="D14" t="s">
        <v>165</v>
      </c>
      <c r="E14" t="s">
        <v>67</v>
      </c>
      <c r="F14" s="425" t="s">
        <v>240</v>
      </c>
      <c r="G14" s="425" t="s">
        <v>2590</v>
      </c>
      <c r="H14" s="425" t="s">
        <v>11</v>
      </c>
      <c r="I14" s="425" t="s">
        <v>2273</v>
      </c>
      <c r="J14" t="s">
        <v>6</v>
      </c>
      <c r="K14" s="425" t="s">
        <v>2273</v>
      </c>
      <c r="L14" t="s">
        <v>113</v>
      </c>
      <c r="N14" s="425"/>
      <c r="P14" s="425" t="s">
        <v>215</v>
      </c>
      <c r="Q14" s="75"/>
      <c r="R14" s="75"/>
      <c r="S14" s="1371"/>
      <c r="T14" s="1371"/>
      <c r="U14" s="75"/>
      <c r="V14" s="75"/>
      <c r="W14" s="75"/>
      <c r="AC14" t="s">
        <v>2</v>
      </c>
      <c r="AD14" s="74"/>
      <c r="AE14" s="668"/>
      <c r="AF14" s="668"/>
      <c r="AG14" s="668"/>
      <c r="AH14" s="668"/>
      <c r="AI14" s="668"/>
    </row>
    <row r="15" spans="1:35">
      <c r="D15" t="s">
        <v>165</v>
      </c>
      <c r="E15" t="s">
        <v>67</v>
      </c>
      <c r="F15" s="425" t="s">
        <v>240</v>
      </c>
      <c r="G15" s="425" t="s">
        <v>2590</v>
      </c>
      <c r="H15" s="425" t="s">
        <v>11</v>
      </c>
      <c r="I15" s="425" t="s">
        <v>2273</v>
      </c>
      <c r="J15" t="s">
        <v>6</v>
      </c>
      <c r="K15" s="425" t="s">
        <v>2273</v>
      </c>
      <c r="L15" t="s">
        <v>113</v>
      </c>
      <c r="N15" s="425"/>
      <c r="P15" s="425" t="s">
        <v>215</v>
      </c>
      <c r="Q15" s="75"/>
      <c r="R15" s="75"/>
      <c r="S15" s="1371"/>
      <c r="T15" s="1371"/>
      <c r="U15" s="75"/>
      <c r="V15" s="75"/>
      <c r="W15" s="75"/>
      <c r="AC15" t="s">
        <v>2</v>
      </c>
      <c r="AD15" s="74"/>
      <c r="AE15" s="668"/>
      <c r="AF15" s="668"/>
      <c r="AG15" s="668"/>
      <c r="AH15" s="668"/>
      <c r="AI15" s="668"/>
    </row>
    <row r="16" spans="1:35">
      <c r="D16" t="s">
        <v>165</v>
      </c>
      <c r="E16" t="s">
        <v>67</v>
      </c>
      <c r="F16" s="425" t="s">
        <v>240</v>
      </c>
      <c r="G16" s="425" t="s">
        <v>2590</v>
      </c>
      <c r="H16" s="425" t="s">
        <v>11</v>
      </c>
      <c r="I16" s="425" t="s">
        <v>2273</v>
      </c>
      <c r="J16" t="s">
        <v>6</v>
      </c>
      <c r="K16" s="425" t="s">
        <v>2273</v>
      </c>
      <c r="L16" t="s">
        <v>113</v>
      </c>
      <c r="N16" s="425"/>
      <c r="P16" s="425" t="s">
        <v>215</v>
      </c>
      <c r="Q16" s="75"/>
      <c r="R16" s="75"/>
      <c r="S16" s="1371"/>
      <c r="T16" s="1371"/>
      <c r="U16" s="75"/>
      <c r="V16" s="75"/>
      <c r="W16" s="75"/>
      <c r="AC16" t="s">
        <v>2</v>
      </c>
      <c r="AD16" s="74"/>
      <c r="AE16" s="668"/>
      <c r="AF16" s="668"/>
      <c r="AG16" s="668"/>
      <c r="AH16" s="668"/>
      <c r="AI16" s="668"/>
    </row>
    <row r="17" spans="4:35">
      <c r="D17" t="s">
        <v>165</v>
      </c>
      <c r="E17" t="s">
        <v>67</v>
      </c>
      <c r="F17" s="425" t="s">
        <v>240</v>
      </c>
      <c r="G17" s="425" t="s">
        <v>2590</v>
      </c>
      <c r="H17" s="425" t="s">
        <v>11</v>
      </c>
      <c r="I17" s="425" t="s">
        <v>2273</v>
      </c>
      <c r="J17" t="s">
        <v>6</v>
      </c>
      <c r="K17" s="425" t="s">
        <v>2273</v>
      </c>
      <c r="L17" t="s">
        <v>113</v>
      </c>
      <c r="N17" s="425"/>
      <c r="P17" s="425" t="s">
        <v>215</v>
      </c>
      <c r="Q17" s="75"/>
      <c r="R17" s="75"/>
      <c r="S17" s="1371"/>
      <c r="T17" s="1371"/>
      <c r="U17" s="75"/>
      <c r="V17" s="75"/>
      <c r="W17" s="75"/>
      <c r="AC17" t="s">
        <v>2</v>
      </c>
      <c r="AD17" s="74"/>
      <c r="AE17" s="668"/>
      <c r="AF17" s="668"/>
      <c r="AG17" s="668"/>
      <c r="AH17" s="668"/>
      <c r="AI17" s="668"/>
    </row>
    <row r="18" spans="4:35">
      <c r="D18" t="s">
        <v>165</v>
      </c>
      <c r="E18" t="s">
        <v>67</v>
      </c>
      <c r="F18" s="425" t="s">
        <v>240</v>
      </c>
      <c r="G18" s="425" t="s">
        <v>2590</v>
      </c>
      <c r="H18" s="425" t="s">
        <v>11</v>
      </c>
      <c r="I18" s="425" t="s">
        <v>2273</v>
      </c>
      <c r="J18" t="s">
        <v>6</v>
      </c>
      <c r="K18" s="425" t="s">
        <v>2273</v>
      </c>
      <c r="L18" t="s">
        <v>113</v>
      </c>
      <c r="N18" s="425"/>
      <c r="P18" s="425" t="s">
        <v>215</v>
      </c>
      <c r="Q18" s="75"/>
      <c r="R18" s="75"/>
      <c r="S18" s="1371"/>
      <c r="T18" s="1371"/>
      <c r="U18" s="75"/>
      <c r="V18" s="75"/>
      <c r="W18" s="75"/>
      <c r="AC18" t="s">
        <v>2</v>
      </c>
      <c r="AD18" s="74"/>
      <c r="AE18" s="668"/>
      <c r="AF18" s="668"/>
      <c r="AG18" s="668"/>
      <c r="AH18" s="668"/>
      <c r="AI18" s="668"/>
    </row>
    <row r="19" spans="4:35">
      <c r="D19" t="s">
        <v>165</v>
      </c>
      <c r="E19" t="s">
        <v>67</v>
      </c>
      <c r="F19" s="425" t="s">
        <v>240</v>
      </c>
      <c r="G19" s="425" t="s">
        <v>2590</v>
      </c>
      <c r="H19" s="425" t="s">
        <v>11</v>
      </c>
      <c r="I19" s="425" t="s">
        <v>2273</v>
      </c>
      <c r="J19" t="s">
        <v>6</v>
      </c>
      <c r="K19" s="425" t="s">
        <v>2273</v>
      </c>
      <c r="L19" t="s">
        <v>113</v>
      </c>
      <c r="N19" s="425"/>
      <c r="P19" s="425" t="s">
        <v>215</v>
      </c>
      <c r="Q19" s="75"/>
      <c r="R19" s="75"/>
      <c r="S19" s="1371"/>
      <c r="T19" s="1371"/>
      <c r="U19" s="75"/>
      <c r="V19" s="75"/>
      <c r="W19" s="75"/>
      <c r="AC19" t="s">
        <v>2</v>
      </c>
      <c r="AD19" s="74"/>
      <c r="AE19" s="668"/>
      <c r="AF19" s="668"/>
      <c r="AG19" s="668"/>
      <c r="AH19" s="668"/>
      <c r="AI19" s="668"/>
    </row>
    <row r="20" spans="4:35">
      <c r="D20" t="s">
        <v>165</v>
      </c>
      <c r="E20" t="s">
        <v>67</v>
      </c>
      <c r="F20" s="425" t="s">
        <v>240</v>
      </c>
      <c r="G20" s="425" t="s">
        <v>2590</v>
      </c>
      <c r="H20" s="425" t="s">
        <v>11</v>
      </c>
      <c r="I20" s="425" t="s">
        <v>2273</v>
      </c>
      <c r="J20" t="s">
        <v>6</v>
      </c>
      <c r="K20" s="425" t="s">
        <v>2273</v>
      </c>
      <c r="L20" t="s">
        <v>113</v>
      </c>
      <c r="N20" s="425"/>
      <c r="P20" s="425" t="s">
        <v>215</v>
      </c>
      <c r="Q20" s="75"/>
      <c r="R20" s="75"/>
      <c r="S20" s="1371"/>
      <c r="T20" s="1371"/>
      <c r="U20" s="75"/>
      <c r="V20" s="75"/>
      <c r="W20" s="75"/>
      <c r="AC20" t="s">
        <v>2</v>
      </c>
      <c r="AD20" s="74"/>
      <c r="AE20" s="668"/>
      <c r="AF20" s="668"/>
      <c r="AG20" s="668"/>
      <c r="AH20" s="668"/>
      <c r="AI20" s="668"/>
    </row>
    <row r="21" spans="4:35">
      <c r="D21" t="s">
        <v>165</v>
      </c>
      <c r="E21" t="s">
        <v>67</v>
      </c>
      <c r="F21" s="425" t="s">
        <v>240</v>
      </c>
      <c r="G21" s="425" t="s">
        <v>2590</v>
      </c>
      <c r="H21" s="425" t="s">
        <v>11</v>
      </c>
      <c r="I21" s="425" t="s">
        <v>2273</v>
      </c>
      <c r="J21" t="s">
        <v>6</v>
      </c>
      <c r="K21" s="425" t="s">
        <v>2273</v>
      </c>
      <c r="L21" t="s">
        <v>113</v>
      </c>
      <c r="N21" s="425"/>
      <c r="P21" s="425" t="s">
        <v>215</v>
      </c>
      <c r="Q21" s="75"/>
      <c r="R21" s="75"/>
      <c r="S21" s="1371"/>
      <c r="T21" s="1371"/>
      <c r="U21" s="75"/>
      <c r="V21" s="75"/>
      <c r="W21" s="75"/>
      <c r="AC21" t="s">
        <v>2</v>
      </c>
      <c r="AD21" s="74"/>
      <c r="AE21" s="668"/>
      <c r="AF21" s="668"/>
      <c r="AG21" s="668"/>
      <c r="AH21" s="668"/>
      <c r="AI21" s="668"/>
    </row>
    <row r="22" spans="4:35">
      <c r="D22" t="s">
        <v>165</v>
      </c>
      <c r="E22" t="s">
        <v>67</v>
      </c>
      <c r="F22" s="425" t="s">
        <v>240</v>
      </c>
      <c r="G22" s="425" t="s">
        <v>2590</v>
      </c>
      <c r="H22" s="425" t="s">
        <v>11</v>
      </c>
      <c r="I22" s="425" t="s">
        <v>2273</v>
      </c>
      <c r="J22" t="s">
        <v>6</v>
      </c>
      <c r="K22" s="425" t="s">
        <v>2273</v>
      </c>
      <c r="L22" t="s">
        <v>113</v>
      </c>
      <c r="N22" s="425"/>
      <c r="P22" s="425" t="s">
        <v>215</v>
      </c>
      <c r="Q22" s="75"/>
      <c r="R22" s="75"/>
      <c r="S22" s="1371"/>
      <c r="T22" s="1371"/>
      <c r="U22" s="75"/>
      <c r="V22" s="75"/>
      <c r="W22" s="75"/>
      <c r="AC22" t="s">
        <v>2</v>
      </c>
      <c r="AD22" s="74"/>
      <c r="AE22" s="668"/>
      <c r="AF22" s="668"/>
      <c r="AG22" s="668"/>
      <c r="AH22" s="668"/>
      <c r="AI22" s="668"/>
    </row>
    <row r="23" spans="4:35">
      <c r="D23" t="s">
        <v>165</v>
      </c>
      <c r="E23" t="s">
        <v>67</v>
      </c>
      <c r="F23" s="425" t="s">
        <v>240</v>
      </c>
      <c r="G23" s="425" t="s">
        <v>2590</v>
      </c>
      <c r="H23" s="425" t="s">
        <v>11</v>
      </c>
      <c r="I23" s="425" t="s">
        <v>2273</v>
      </c>
      <c r="J23" t="s">
        <v>6</v>
      </c>
      <c r="K23" s="425" t="s">
        <v>2273</v>
      </c>
      <c r="L23" t="s">
        <v>113</v>
      </c>
      <c r="N23" s="425"/>
      <c r="P23" s="425" t="s">
        <v>215</v>
      </c>
      <c r="Q23" s="75"/>
      <c r="R23" s="75"/>
      <c r="S23" s="1371"/>
      <c r="T23" s="1371"/>
      <c r="U23" s="75"/>
      <c r="V23" s="75"/>
      <c r="W23" s="75"/>
      <c r="AC23" t="s">
        <v>2</v>
      </c>
      <c r="AD23" s="74"/>
      <c r="AE23" s="668"/>
      <c r="AF23" s="668"/>
      <c r="AG23" s="668"/>
      <c r="AH23" s="668"/>
      <c r="AI23" s="668"/>
    </row>
    <row r="24" spans="4:35">
      <c r="D24" t="s">
        <v>165</v>
      </c>
      <c r="E24" t="s">
        <v>67</v>
      </c>
      <c r="F24" s="425" t="s">
        <v>240</v>
      </c>
      <c r="G24" s="425" t="s">
        <v>2590</v>
      </c>
      <c r="H24" s="425" t="s">
        <v>11</v>
      </c>
      <c r="I24" s="425" t="s">
        <v>2273</v>
      </c>
      <c r="J24" t="s">
        <v>6</v>
      </c>
      <c r="K24" s="425" t="s">
        <v>2273</v>
      </c>
      <c r="L24" t="s">
        <v>113</v>
      </c>
      <c r="N24" s="425"/>
      <c r="P24" s="425" t="s">
        <v>215</v>
      </c>
      <c r="Q24" s="75"/>
      <c r="R24" s="75"/>
      <c r="S24" s="1371"/>
      <c r="T24" s="1371"/>
      <c r="U24" s="75"/>
      <c r="V24" s="75"/>
      <c r="W24" s="75"/>
      <c r="AC24" t="s">
        <v>2</v>
      </c>
      <c r="AD24" s="74"/>
      <c r="AE24" s="668"/>
      <c r="AF24" s="668"/>
      <c r="AG24" s="668"/>
      <c r="AH24" s="668"/>
      <c r="AI24" s="668"/>
    </row>
    <row r="25" spans="4:35">
      <c r="D25" t="s">
        <v>165</v>
      </c>
      <c r="E25" t="s">
        <v>67</v>
      </c>
      <c r="F25" s="425" t="s">
        <v>240</v>
      </c>
      <c r="G25" s="425" t="s">
        <v>2590</v>
      </c>
      <c r="H25" s="425" t="s">
        <v>11</v>
      </c>
      <c r="I25" s="425" t="s">
        <v>2273</v>
      </c>
      <c r="J25" t="s">
        <v>6</v>
      </c>
      <c r="K25" s="425" t="s">
        <v>2273</v>
      </c>
      <c r="L25" t="s">
        <v>113</v>
      </c>
      <c r="N25" s="425"/>
      <c r="P25" s="425" t="s">
        <v>215</v>
      </c>
      <c r="Q25" s="75"/>
      <c r="R25" s="75"/>
      <c r="S25" s="1371"/>
      <c r="T25" s="1371"/>
      <c r="U25" s="75"/>
      <c r="V25" s="75"/>
      <c r="W25" s="75"/>
      <c r="AC25" t="s">
        <v>2</v>
      </c>
      <c r="AD25" s="74"/>
      <c r="AE25" s="668"/>
      <c r="AF25" s="668"/>
      <c r="AG25" s="668"/>
      <c r="AH25" s="668"/>
      <c r="AI25" s="668"/>
    </row>
    <row r="26" spans="4:35">
      <c r="D26" t="s">
        <v>165</v>
      </c>
      <c r="E26" t="s">
        <v>67</v>
      </c>
      <c r="F26" s="425" t="s">
        <v>240</v>
      </c>
      <c r="G26" s="425" t="s">
        <v>2590</v>
      </c>
      <c r="H26" s="425" t="s">
        <v>11</v>
      </c>
      <c r="I26" s="425" t="s">
        <v>2273</v>
      </c>
      <c r="J26" t="s">
        <v>6</v>
      </c>
      <c r="K26" s="425" t="s">
        <v>2273</v>
      </c>
      <c r="L26" t="s">
        <v>113</v>
      </c>
      <c r="N26" s="425"/>
      <c r="P26" s="425" t="s">
        <v>215</v>
      </c>
      <c r="Q26" s="75"/>
      <c r="R26" s="75"/>
      <c r="S26" s="1371"/>
      <c r="T26" s="1371"/>
      <c r="U26" s="75"/>
      <c r="V26" s="75"/>
      <c r="W26" s="75"/>
      <c r="AC26" t="s">
        <v>2</v>
      </c>
      <c r="AD26" s="74"/>
      <c r="AE26" s="668"/>
      <c r="AF26" s="668"/>
      <c r="AG26" s="668"/>
      <c r="AH26" s="668"/>
      <c r="AI26" s="668"/>
    </row>
    <row r="27" spans="4:35">
      <c r="D27" t="s">
        <v>165</v>
      </c>
      <c r="E27" t="s">
        <v>67</v>
      </c>
      <c r="F27" s="425" t="s">
        <v>240</v>
      </c>
      <c r="G27" s="425" t="s">
        <v>2590</v>
      </c>
      <c r="H27" s="425" t="s">
        <v>11</v>
      </c>
      <c r="I27" s="425" t="s">
        <v>2273</v>
      </c>
      <c r="J27" t="s">
        <v>6</v>
      </c>
      <c r="K27" s="425" t="s">
        <v>2273</v>
      </c>
      <c r="L27" t="s">
        <v>113</v>
      </c>
      <c r="N27" s="425"/>
      <c r="P27" s="425" t="s">
        <v>215</v>
      </c>
      <c r="Q27" s="75"/>
      <c r="R27" s="75"/>
      <c r="S27" s="1371"/>
      <c r="T27" s="1371"/>
      <c r="U27" s="75"/>
      <c r="V27" s="75"/>
      <c r="W27" s="75"/>
      <c r="AC27" t="s">
        <v>2</v>
      </c>
      <c r="AD27" s="74"/>
      <c r="AE27" s="668"/>
      <c r="AF27" s="668"/>
      <c r="AG27" s="668"/>
      <c r="AH27" s="668"/>
      <c r="AI27" s="668"/>
    </row>
    <row r="28" spans="4:35">
      <c r="D28" t="s">
        <v>165</v>
      </c>
      <c r="E28" t="s">
        <v>67</v>
      </c>
      <c r="F28" s="425" t="s">
        <v>240</v>
      </c>
      <c r="G28" s="425" t="s">
        <v>2590</v>
      </c>
      <c r="H28" s="425" t="s">
        <v>11</v>
      </c>
      <c r="I28" s="425" t="s">
        <v>2273</v>
      </c>
      <c r="J28" t="s">
        <v>6</v>
      </c>
      <c r="K28" s="425" t="s">
        <v>2273</v>
      </c>
      <c r="L28" t="s">
        <v>113</v>
      </c>
      <c r="N28" s="425"/>
      <c r="P28" s="425" t="s">
        <v>215</v>
      </c>
      <c r="Q28" s="75"/>
      <c r="R28" s="75"/>
      <c r="S28" s="1371"/>
      <c r="T28" s="1371"/>
      <c r="U28" s="75"/>
      <c r="V28" s="75"/>
      <c r="W28" s="75"/>
      <c r="AC28" t="s">
        <v>2</v>
      </c>
      <c r="AD28" s="74"/>
      <c r="AE28" s="668"/>
      <c r="AF28" s="668"/>
      <c r="AG28" s="668"/>
      <c r="AH28" s="668"/>
      <c r="AI28" s="668"/>
    </row>
    <row r="29" spans="4:35">
      <c r="D29" t="s">
        <v>165</v>
      </c>
      <c r="E29" t="s">
        <v>67</v>
      </c>
      <c r="F29" s="425" t="s">
        <v>240</v>
      </c>
      <c r="G29" s="425" t="s">
        <v>2590</v>
      </c>
      <c r="H29" s="425" t="s">
        <v>11</v>
      </c>
      <c r="I29" s="425" t="s">
        <v>2273</v>
      </c>
      <c r="J29" t="s">
        <v>6</v>
      </c>
      <c r="K29" s="425" t="s">
        <v>2273</v>
      </c>
      <c r="L29" t="s">
        <v>113</v>
      </c>
      <c r="N29" s="425"/>
      <c r="P29" s="425" t="s">
        <v>215</v>
      </c>
      <c r="Q29" s="75"/>
      <c r="R29" s="75"/>
      <c r="S29" s="1371"/>
      <c r="T29" s="1371"/>
      <c r="U29" s="75"/>
      <c r="V29" s="75"/>
      <c r="W29" s="75"/>
      <c r="AC29" t="s">
        <v>2</v>
      </c>
      <c r="AD29" s="74"/>
      <c r="AE29" s="668"/>
      <c r="AF29" s="668"/>
      <c r="AG29" s="668"/>
      <c r="AH29" s="668"/>
      <c r="AI29" s="668"/>
    </row>
    <row r="30" spans="4:35">
      <c r="D30" t="s">
        <v>165</v>
      </c>
      <c r="E30" t="s">
        <v>67</v>
      </c>
      <c r="F30" s="425" t="s">
        <v>240</v>
      </c>
      <c r="G30" s="425" t="s">
        <v>2590</v>
      </c>
      <c r="H30" s="425" t="s">
        <v>11</v>
      </c>
      <c r="I30" s="425" t="s">
        <v>2273</v>
      </c>
      <c r="J30" t="s">
        <v>6</v>
      </c>
      <c r="K30" s="425" t="s">
        <v>2273</v>
      </c>
      <c r="L30" t="s">
        <v>113</v>
      </c>
      <c r="N30" s="425"/>
      <c r="P30" s="425" t="s">
        <v>215</v>
      </c>
      <c r="Q30" s="75"/>
      <c r="R30" s="75"/>
      <c r="S30" s="1371"/>
      <c r="T30" s="1371"/>
      <c r="U30" s="75"/>
      <c r="V30" s="75"/>
      <c r="W30" s="75"/>
      <c r="AC30" t="s">
        <v>2</v>
      </c>
      <c r="AD30" s="74"/>
      <c r="AE30" s="668"/>
      <c r="AF30" s="668"/>
      <c r="AG30" s="668"/>
      <c r="AH30" s="668"/>
      <c r="AI30" s="668"/>
    </row>
    <row r="31" spans="4:35">
      <c r="D31" t="s">
        <v>165</v>
      </c>
      <c r="E31" t="s">
        <v>67</v>
      </c>
      <c r="F31" s="425" t="s">
        <v>240</v>
      </c>
      <c r="G31" s="425" t="s">
        <v>2590</v>
      </c>
      <c r="H31" s="425" t="s">
        <v>11</v>
      </c>
      <c r="I31" s="425" t="s">
        <v>2273</v>
      </c>
      <c r="J31" t="s">
        <v>6</v>
      </c>
      <c r="K31" s="425" t="s">
        <v>2273</v>
      </c>
      <c r="L31" t="s">
        <v>113</v>
      </c>
      <c r="N31" s="425"/>
      <c r="P31" s="425" t="s">
        <v>215</v>
      </c>
      <c r="Q31" s="75"/>
      <c r="R31" s="75"/>
      <c r="S31" s="1371"/>
      <c r="T31" s="1371"/>
      <c r="U31" s="75"/>
      <c r="V31" s="75"/>
      <c r="W31" s="75"/>
      <c r="AC31" t="s">
        <v>2</v>
      </c>
      <c r="AD31" s="74"/>
      <c r="AE31" s="668"/>
      <c r="AF31" s="668"/>
      <c r="AG31" s="668"/>
      <c r="AH31" s="668"/>
      <c r="AI31" s="668"/>
    </row>
    <row r="32" spans="4:35">
      <c r="D32" t="s">
        <v>165</v>
      </c>
      <c r="E32" t="s">
        <v>67</v>
      </c>
      <c r="F32" s="425" t="s">
        <v>240</v>
      </c>
      <c r="G32" s="425" t="s">
        <v>2590</v>
      </c>
      <c r="H32" s="425" t="s">
        <v>11</v>
      </c>
      <c r="I32" s="425" t="s">
        <v>2273</v>
      </c>
      <c r="J32" t="s">
        <v>6</v>
      </c>
      <c r="K32" s="425" t="s">
        <v>2273</v>
      </c>
      <c r="L32" t="s">
        <v>113</v>
      </c>
      <c r="N32" s="425"/>
      <c r="P32" s="425" t="s">
        <v>215</v>
      </c>
      <c r="Q32" s="75"/>
      <c r="R32" s="75"/>
      <c r="S32" s="1371"/>
      <c r="T32" s="1371"/>
      <c r="U32" s="75"/>
      <c r="V32" s="75"/>
      <c r="W32" s="75"/>
      <c r="AC32" t="s">
        <v>2</v>
      </c>
      <c r="AD32" s="74"/>
      <c r="AE32" s="668"/>
      <c r="AF32" s="668"/>
      <c r="AG32" s="668"/>
      <c r="AH32" s="668"/>
      <c r="AI32" s="668"/>
    </row>
    <row r="33" spans="4:35">
      <c r="D33" t="s">
        <v>165</v>
      </c>
      <c r="E33" t="s">
        <v>67</v>
      </c>
      <c r="F33" s="425" t="s">
        <v>240</v>
      </c>
      <c r="G33" s="425" t="s">
        <v>2590</v>
      </c>
      <c r="H33" s="425" t="s">
        <v>11</v>
      </c>
      <c r="I33" s="425" t="s">
        <v>2273</v>
      </c>
      <c r="J33" t="s">
        <v>6</v>
      </c>
      <c r="K33" s="425" t="s">
        <v>2273</v>
      </c>
      <c r="L33" t="s">
        <v>113</v>
      </c>
      <c r="N33" s="425"/>
      <c r="P33" s="425" t="s">
        <v>215</v>
      </c>
      <c r="Q33" s="75"/>
      <c r="R33" s="75"/>
      <c r="S33" s="1371"/>
      <c r="T33" s="1371"/>
      <c r="U33" s="75"/>
      <c r="V33" s="75"/>
      <c r="W33" s="75"/>
      <c r="AC33" t="s">
        <v>2</v>
      </c>
      <c r="AD33" s="74"/>
      <c r="AE33" s="668"/>
      <c r="AF33" s="668"/>
      <c r="AG33" s="668"/>
      <c r="AH33" s="668"/>
      <c r="AI33" s="668"/>
    </row>
    <row r="34" spans="4:35">
      <c r="D34" t="s">
        <v>165</v>
      </c>
      <c r="E34" t="s">
        <v>67</v>
      </c>
      <c r="F34" s="425" t="s">
        <v>240</v>
      </c>
      <c r="G34" s="425" t="s">
        <v>2590</v>
      </c>
      <c r="H34" s="425" t="s">
        <v>11</v>
      </c>
      <c r="I34" s="425" t="s">
        <v>2273</v>
      </c>
      <c r="J34" t="s">
        <v>6</v>
      </c>
      <c r="K34" s="425" t="s">
        <v>2273</v>
      </c>
      <c r="L34" t="s">
        <v>113</v>
      </c>
      <c r="N34" s="425"/>
      <c r="P34" s="425" t="s">
        <v>215</v>
      </c>
      <c r="Q34" s="75"/>
      <c r="R34" s="75"/>
      <c r="S34" s="1371"/>
      <c r="T34" s="1371"/>
      <c r="U34" s="75"/>
      <c r="V34" s="75"/>
      <c r="W34" s="75"/>
      <c r="AC34" t="s">
        <v>2</v>
      </c>
      <c r="AD34" s="74"/>
      <c r="AE34" s="668"/>
      <c r="AF34" s="668"/>
      <c r="AG34" s="668"/>
      <c r="AH34" s="668"/>
      <c r="AI34" s="668"/>
    </row>
    <row r="35" spans="4:35">
      <c r="D35" t="s">
        <v>165</v>
      </c>
      <c r="E35" t="s">
        <v>67</v>
      </c>
      <c r="F35" s="425" t="s">
        <v>240</v>
      </c>
      <c r="G35" s="425" t="s">
        <v>2590</v>
      </c>
      <c r="H35" s="425" t="s">
        <v>11</v>
      </c>
      <c r="I35" s="425" t="s">
        <v>2273</v>
      </c>
      <c r="J35" t="s">
        <v>6</v>
      </c>
      <c r="K35" s="425" t="s">
        <v>2273</v>
      </c>
      <c r="L35" t="s">
        <v>113</v>
      </c>
      <c r="N35" s="425"/>
      <c r="P35" s="425" t="s">
        <v>215</v>
      </c>
      <c r="Q35" s="75"/>
      <c r="R35" s="75"/>
      <c r="S35" s="1371"/>
      <c r="T35" s="1371"/>
      <c r="U35" s="75"/>
      <c r="V35" s="75"/>
      <c r="W35" s="75"/>
      <c r="AC35" t="s">
        <v>2</v>
      </c>
      <c r="AD35" s="74"/>
      <c r="AE35" s="668"/>
      <c r="AF35" s="668"/>
      <c r="AG35" s="668"/>
      <c r="AH35" s="668"/>
      <c r="AI35" s="668"/>
    </row>
    <row r="36" spans="4:35">
      <c r="D36" t="s">
        <v>165</v>
      </c>
      <c r="E36" t="s">
        <v>67</v>
      </c>
      <c r="F36" s="425" t="s">
        <v>240</v>
      </c>
      <c r="G36" s="425" t="s">
        <v>2590</v>
      </c>
      <c r="H36" s="425" t="s">
        <v>11</v>
      </c>
      <c r="I36" s="425" t="s">
        <v>2273</v>
      </c>
      <c r="J36" t="s">
        <v>6</v>
      </c>
      <c r="K36" s="425" t="s">
        <v>2273</v>
      </c>
      <c r="L36" t="s">
        <v>113</v>
      </c>
      <c r="N36" s="425"/>
      <c r="P36" s="425" t="s">
        <v>215</v>
      </c>
      <c r="Q36" s="75"/>
      <c r="R36" s="75"/>
      <c r="S36" s="1371"/>
      <c r="T36" s="1371"/>
      <c r="U36" s="75"/>
      <c r="V36" s="75"/>
      <c r="W36" s="75"/>
      <c r="AC36" t="s">
        <v>2</v>
      </c>
      <c r="AD36" s="74"/>
      <c r="AE36" s="668"/>
      <c r="AF36" s="668"/>
      <c r="AG36" s="668"/>
      <c r="AH36" s="668"/>
      <c r="AI36" s="668"/>
    </row>
    <row r="37" spans="4:35">
      <c r="D37" t="s">
        <v>165</v>
      </c>
      <c r="E37" t="s">
        <v>67</v>
      </c>
      <c r="F37" s="425" t="s">
        <v>240</v>
      </c>
      <c r="G37" s="425" t="s">
        <v>2590</v>
      </c>
      <c r="H37" s="425" t="s">
        <v>11</v>
      </c>
      <c r="I37" s="425" t="s">
        <v>2273</v>
      </c>
      <c r="J37" t="s">
        <v>6</v>
      </c>
      <c r="K37" s="425" t="s">
        <v>2273</v>
      </c>
      <c r="L37" t="s">
        <v>113</v>
      </c>
      <c r="N37" s="425"/>
      <c r="P37" s="425" t="s">
        <v>215</v>
      </c>
      <c r="Q37" s="75"/>
      <c r="R37" s="75"/>
      <c r="S37" s="1371"/>
      <c r="T37" s="1371"/>
      <c r="U37" s="75"/>
      <c r="V37" s="75"/>
      <c r="W37" s="75"/>
      <c r="AC37" t="s">
        <v>2</v>
      </c>
      <c r="AD37" s="74"/>
      <c r="AE37" s="668"/>
      <c r="AF37" s="668"/>
      <c r="AG37" s="668"/>
      <c r="AH37" s="668"/>
      <c r="AI37" s="668"/>
    </row>
    <row r="38" spans="4:35">
      <c r="D38" t="s">
        <v>165</v>
      </c>
      <c r="E38" t="s">
        <v>67</v>
      </c>
      <c r="F38" s="425" t="s">
        <v>240</v>
      </c>
      <c r="G38" s="425" t="s">
        <v>2590</v>
      </c>
      <c r="H38" s="425" t="s">
        <v>11</v>
      </c>
      <c r="I38" s="425" t="s">
        <v>2273</v>
      </c>
      <c r="J38" t="s">
        <v>6</v>
      </c>
      <c r="K38" s="425" t="s">
        <v>2273</v>
      </c>
      <c r="L38" t="s">
        <v>113</v>
      </c>
      <c r="N38" s="425"/>
      <c r="P38" s="425" t="s">
        <v>215</v>
      </c>
      <c r="Q38" s="75"/>
      <c r="R38" s="75"/>
      <c r="S38" s="1371"/>
      <c r="T38" s="1371"/>
      <c r="U38" s="75"/>
      <c r="V38" s="75"/>
      <c r="W38" s="75"/>
      <c r="AC38" t="s">
        <v>2</v>
      </c>
      <c r="AD38" s="74"/>
      <c r="AE38" s="668"/>
      <c r="AF38" s="668"/>
      <c r="AG38" s="668"/>
      <c r="AH38" s="668"/>
      <c r="AI38" s="668"/>
    </row>
    <row r="39" spans="4:35">
      <c r="D39" t="s">
        <v>165</v>
      </c>
      <c r="E39" t="s">
        <v>67</v>
      </c>
      <c r="F39" s="425" t="s">
        <v>240</v>
      </c>
      <c r="G39" s="425" t="s">
        <v>2590</v>
      </c>
      <c r="H39" s="425" t="s">
        <v>11</v>
      </c>
      <c r="I39" s="425" t="s">
        <v>2273</v>
      </c>
      <c r="J39" t="s">
        <v>6</v>
      </c>
      <c r="K39" s="425" t="s">
        <v>2273</v>
      </c>
      <c r="L39" t="s">
        <v>113</v>
      </c>
      <c r="N39" s="425"/>
      <c r="P39" s="425" t="s">
        <v>215</v>
      </c>
      <c r="Q39" s="75"/>
      <c r="R39" s="75"/>
      <c r="S39" s="1371"/>
      <c r="T39" s="1371"/>
      <c r="U39" s="75"/>
      <c r="V39" s="75"/>
      <c r="W39" s="75"/>
      <c r="AC39" t="s">
        <v>2</v>
      </c>
      <c r="AD39" s="74"/>
      <c r="AE39" s="668"/>
      <c r="AF39" s="668"/>
      <c r="AG39" s="668"/>
      <c r="AH39" s="668"/>
      <c r="AI39" s="668"/>
    </row>
    <row r="40" spans="4:35">
      <c r="D40" t="s">
        <v>165</v>
      </c>
      <c r="E40" t="s">
        <v>67</v>
      </c>
      <c r="F40" s="425" t="s">
        <v>240</v>
      </c>
      <c r="G40" s="425" t="s">
        <v>2590</v>
      </c>
      <c r="H40" s="425" t="s">
        <v>11</v>
      </c>
      <c r="I40" s="425" t="s">
        <v>2273</v>
      </c>
      <c r="J40" t="s">
        <v>6</v>
      </c>
      <c r="K40" s="425" t="s">
        <v>2273</v>
      </c>
      <c r="L40" t="s">
        <v>113</v>
      </c>
      <c r="N40" s="425"/>
      <c r="P40" s="425" t="s">
        <v>215</v>
      </c>
      <c r="Q40" s="75"/>
      <c r="R40" s="75"/>
      <c r="S40" s="1371"/>
      <c r="T40" s="1371"/>
      <c r="U40" s="75"/>
      <c r="V40" s="75"/>
      <c r="W40" s="75"/>
      <c r="AC40" t="s">
        <v>2</v>
      </c>
      <c r="AD40" s="74"/>
      <c r="AE40" s="668"/>
      <c r="AF40" s="668"/>
      <c r="AG40" s="668"/>
      <c r="AH40" s="668"/>
      <c r="AI40" s="668"/>
    </row>
    <row r="41" spans="4:35">
      <c r="D41" t="s">
        <v>165</v>
      </c>
      <c r="E41" t="s">
        <v>67</v>
      </c>
      <c r="F41" s="425" t="s">
        <v>240</v>
      </c>
      <c r="G41" s="425" t="s">
        <v>2590</v>
      </c>
      <c r="H41" s="425" t="s">
        <v>11</v>
      </c>
      <c r="I41" s="425" t="s">
        <v>2273</v>
      </c>
      <c r="J41" t="s">
        <v>6</v>
      </c>
      <c r="K41" s="425" t="s">
        <v>2273</v>
      </c>
      <c r="L41" t="s">
        <v>113</v>
      </c>
      <c r="N41" s="425"/>
      <c r="P41" s="425" t="s">
        <v>215</v>
      </c>
      <c r="Q41" s="75"/>
      <c r="R41" s="75"/>
      <c r="S41" s="1371"/>
      <c r="T41" s="1371"/>
      <c r="U41" s="75"/>
      <c r="V41" s="75"/>
      <c r="W41" s="75"/>
      <c r="AC41" t="s">
        <v>2</v>
      </c>
      <c r="AD41" s="74"/>
      <c r="AE41" s="668"/>
      <c r="AF41" s="668"/>
      <c r="AG41" s="668"/>
      <c r="AH41" s="668"/>
      <c r="AI41" s="668"/>
    </row>
    <row r="42" spans="4:35">
      <c r="D42" t="s">
        <v>165</v>
      </c>
      <c r="E42" t="s">
        <v>67</v>
      </c>
      <c r="F42" s="425" t="s">
        <v>240</v>
      </c>
      <c r="G42" s="425" t="s">
        <v>2590</v>
      </c>
      <c r="H42" s="425" t="s">
        <v>11</v>
      </c>
      <c r="I42" s="425" t="s">
        <v>2273</v>
      </c>
      <c r="J42" t="s">
        <v>6</v>
      </c>
      <c r="K42" s="425" t="s">
        <v>2273</v>
      </c>
      <c r="L42" t="s">
        <v>113</v>
      </c>
      <c r="N42" s="425"/>
      <c r="P42" s="425" t="s">
        <v>215</v>
      </c>
      <c r="Q42" s="75"/>
      <c r="R42" s="75"/>
      <c r="S42" s="1371"/>
      <c r="T42" s="1371"/>
      <c r="U42" s="75"/>
      <c r="V42" s="75"/>
      <c r="W42" s="75"/>
      <c r="AC42" t="s">
        <v>2</v>
      </c>
      <c r="AD42" s="74"/>
      <c r="AE42" s="668"/>
      <c r="AF42" s="668"/>
      <c r="AG42" s="668"/>
      <c r="AH42" s="668"/>
      <c r="AI42" s="668"/>
    </row>
    <row r="43" spans="4:35">
      <c r="D43" t="s">
        <v>165</v>
      </c>
      <c r="E43" t="s">
        <v>67</v>
      </c>
      <c r="F43" s="425" t="s">
        <v>240</v>
      </c>
      <c r="G43" s="425" t="s">
        <v>2590</v>
      </c>
      <c r="H43" s="425" t="s">
        <v>11</v>
      </c>
      <c r="I43" s="425" t="s">
        <v>2273</v>
      </c>
      <c r="J43" t="s">
        <v>6</v>
      </c>
      <c r="K43" s="425" t="s">
        <v>2273</v>
      </c>
      <c r="L43" t="s">
        <v>113</v>
      </c>
      <c r="N43" s="425"/>
      <c r="P43" s="425" t="s">
        <v>215</v>
      </c>
      <c r="Q43" s="75"/>
      <c r="R43" s="75"/>
      <c r="S43" s="1371"/>
      <c r="T43" s="1371"/>
      <c r="U43" s="75"/>
      <c r="V43" s="75"/>
      <c r="W43" s="75"/>
      <c r="AC43" t="s">
        <v>2</v>
      </c>
      <c r="AD43" s="74"/>
      <c r="AE43" s="668"/>
      <c r="AF43" s="668"/>
      <c r="AG43" s="668"/>
      <c r="AH43" s="668"/>
      <c r="AI43" s="668"/>
    </row>
    <row r="44" spans="4:35">
      <c r="D44" t="s">
        <v>165</v>
      </c>
      <c r="E44" t="s">
        <v>67</v>
      </c>
      <c r="F44" s="425" t="s">
        <v>240</v>
      </c>
      <c r="G44" s="425" t="s">
        <v>2590</v>
      </c>
      <c r="H44" s="425" t="s">
        <v>11</v>
      </c>
      <c r="I44" s="425" t="s">
        <v>2273</v>
      </c>
      <c r="J44" t="s">
        <v>6</v>
      </c>
      <c r="K44" s="425" t="s">
        <v>2273</v>
      </c>
      <c r="L44" t="s">
        <v>113</v>
      </c>
      <c r="N44" s="425"/>
      <c r="P44" s="425" t="s">
        <v>215</v>
      </c>
      <c r="Q44" s="75"/>
      <c r="R44" s="75"/>
      <c r="S44" s="1371"/>
      <c r="T44" s="1371"/>
      <c r="U44" s="75"/>
      <c r="V44" s="75"/>
      <c r="W44" s="75"/>
      <c r="AC44" t="s">
        <v>2</v>
      </c>
      <c r="AD44" s="74"/>
      <c r="AE44" s="668"/>
      <c r="AF44" s="668"/>
      <c r="AG44" s="668"/>
      <c r="AH44" s="668"/>
      <c r="AI44" s="668"/>
    </row>
    <row r="45" spans="4:35">
      <c r="D45" t="s">
        <v>165</v>
      </c>
      <c r="E45" t="s">
        <v>67</v>
      </c>
      <c r="F45" s="425" t="s">
        <v>240</v>
      </c>
      <c r="G45" s="425" t="s">
        <v>2590</v>
      </c>
      <c r="H45" s="425" t="s">
        <v>11</v>
      </c>
      <c r="I45" s="425" t="s">
        <v>2273</v>
      </c>
      <c r="J45" t="s">
        <v>6</v>
      </c>
      <c r="K45" s="425" t="s">
        <v>2273</v>
      </c>
      <c r="L45" t="s">
        <v>113</v>
      </c>
      <c r="N45" s="425"/>
      <c r="P45" s="425" t="s">
        <v>215</v>
      </c>
      <c r="Q45" s="75"/>
      <c r="R45" s="75"/>
      <c r="S45" s="1371"/>
      <c r="T45" s="1371"/>
      <c r="U45" s="75"/>
      <c r="V45" s="75"/>
      <c r="W45" s="75"/>
      <c r="AC45" t="s">
        <v>2</v>
      </c>
      <c r="AD45" s="74"/>
      <c r="AE45" s="668"/>
      <c r="AF45" s="668"/>
      <c r="AG45" s="668"/>
      <c r="AH45" s="668"/>
      <c r="AI45" s="668"/>
    </row>
    <row r="46" spans="4:35">
      <c r="D46" t="s">
        <v>165</v>
      </c>
      <c r="E46" t="s">
        <v>67</v>
      </c>
      <c r="F46" s="425" t="s">
        <v>240</v>
      </c>
      <c r="G46" s="425" t="s">
        <v>2590</v>
      </c>
      <c r="H46" s="425" t="s">
        <v>11</v>
      </c>
      <c r="I46" s="425" t="s">
        <v>2273</v>
      </c>
      <c r="J46" t="s">
        <v>6</v>
      </c>
      <c r="K46" s="425" t="s">
        <v>2273</v>
      </c>
      <c r="L46" t="s">
        <v>113</v>
      </c>
      <c r="N46" s="425"/>
      <c r="P46" s="425" t="s">
        <v>215</v>
      </c>
      <c r="Q46" s="75"/>
      <c r="R46" s="75"/>
      <c r="S46" s="1371"/>
      <c r="T46" s="1371"/>
      <c r="U46" s="75"/>
      <c r="V46" s="75"/>
      <c r="W46" s="75"/>
      <c r="AC46" t="s">
        <v>2</v>
      </c>
      <c r="AD46" s="74"/>
      <c r="AE46" s="668"/>
      <c r="AF46" s="668"/>
      <c r="AG46" s="668"/>
      <c r="AH46" s="668"/>
      <c r="AI46" s="668"/>
    </row>
    <row r="47" spans="4:35">
      <c r="D47" t="s">
        <v>165</v>
      </c>
      <c r="E47" t="s">
        <v>67</v>
      </c>
      <c r="F47" s="425" t="s">
        <v>240</v>
      </c>
      <c r="G47" s="425" t="s">
        <v>2590</v>
      </c>
      <c r="H47" s="425" t="s">
        <v>11</v>
      </c>
      <c r="I47" s="425" t="s">
        <v>2273</v>
      </c>
      <c r="J47" t="s">
        <v>6</v>
      </c>
      <c r="K47" s="425" t="s">
        <v>2273</v>
      </c>
      <c r="L47" t="s">
        <v>113</v>
      </c>
      <c r="N47" s="425"/>
      <c r="P47" s="425" t="s">
        <v>215</v>
      </c>
      <c r="Q47" s="73"/>
      <c r="R47" s="73" t="s">
        <v>148</v>
      </c>
      <c r="S47" s="1372"/>
      <c r="T47" s="1372"/>
      <c r="U47" s="73"/>
      <c r="V47" s="73"/>
      <c r="W47" s="73"/>
      <c r="AC47" t="s">
        <v>2</v>
      </c>
      <c r="AD47" s="74"/>
      <c r="AE47" s="668"/>
      <c r="AF47" s="668"/>
      <c r="AG47" s="668"/>
      <c r="AH47" s="668"/>
      <c r="AI47" s="668"/>
    </row>
    <row r="48" spans="4:35">
      <c r="N48" s="425"/>
      <c r="S48" s="888"/>
      <c r="T48" s="888"/>
    </row>
    <row r="49" spans="1:35" s="1" customFormat="1" ht="13.8">
      <c r="A49" s="64"/>
      <c r="B49" s="72" t="s">
        <v>149</v>
      </c>
      <c r="S49" s="1370"/>
      <c r="T49" s="1370"/>
    </row>
    <row r="50" spans="1:35">
      <c r="N50" s="425"/>
      <c r="S50" s="888"/>
      <c r="T50" s="888"/>
    </row>
    <row r="51" spans="1:35">
      <c r="N51" s="425"/>
      <c r="S51" s="888"/>
      <c r="T51" s="888"/>
      <c r="AC51" t="s">
        <v>2</v>
      </c>
      <c r="AD51" s="74"/>
      <c r="AE51" s="73"/>
      <c r="AF51" s="73"/>
      <c r="AG51" s="73"/>
      <c r="AH51" s="73"/>
      <c r="AI51" s="73"/>
    </row>
    <row r="52" spans="1:35">
      <c r="N52" s="425"/>
      <c r="S52" s="888"/>
      <c r="T52" s="888"/>
      <c r="AC52" t="s">
        <v>2</v>
      </c>
      <c r="AD52" s="74"/>
      <c r="AE52" s="73"/>
      <c r="AF52" s="73"/>
      <c r="AG52" s="73"/>
      <c r="AH52" s="73"/>
      <c r="AI52" s="73"/>
    </row>
    <row r="53" spans="1:35">
      <c r="N53" s="425"/>
      <c r="S53" s="888"/>
      <c r="T53" s="888"/>
      <c r="AC53" t="s">
        <v>2</v>
      </c>
      <c r="AD53" s="74"/>
      <c r="AE53" s="73"/>
      <c r="AF53" s="73"/>
      <c r="AG53" s="73"/>
      <c r="AH53" s="73"/>
      <c r="AI53" s="73"/>
    </row>
    <row r="54" spans="1:35">
      <c r="N54" s="425"/>
      <c r="S54" s="888"/>
      <c r="T54" s="888"/>
    </row>
    <row r="55" spans="1:35" s="1" customFormat="1" ht="13.8">
      <c r="A55" s="64"/>
      <c r="B55" s="72" t="s">
        <v>152</v>
      </c>
      <c r="S55" s="1370"/>
      <c r="T55" s="1370"/>
    </row>
    <row r="56" spans="1:35">
      <c r="N56" s="425"/>
      <c r="S56" s="888"/>
      <c r="T56" s="888"/>
    </row>
    <row r="57" spans="1:35">
      <c r="D57" t="s">
        <v>165</v>
      </c>
      <c r="E57" t="s">
        <v>67</v>
      </c>
      <c r="F57" s="425" t="s">
        <v>240</v>
      </c>
      <c r="G57" s="425" t="s">
        <v>2590</v>
      </c>
      <c r="H57" s="425" t="s">
        <v>11</v>
      </c>
      <c r="I57" s="425" t="s">
        <v>2273</v>
      </c>
      <c r="J57" t="s">
        <v>6</v>
      </c>
      <c r="K57" s="425" t="s">
        <v>2273</v>
      </c>
      <c r="L57" t="s">
        <v>2919</v>
      </c>
      <c r="N57" s="425"/>
      <c r="P57" s="425" t="s">
        <v>215</v>
      </c>
      <c r="S57" s="888"/>
      <c r="T57" s="888"/>
      <c r="AC57" t="s">
        <v>2</v>
      </c>
      <c r="AD57" s="74"/>
      <c r="AE57" s="668"/>
      <c r="AF57" s="668"/>
      <c r="AG57" s="668"/>
      <c r="AH57" s="668"/>
      <c r="AI57" s="668"/>
    </row>
    <row r="58" spans="1:35">
      <c r="N58" s="425"/>
      <c r="S58" s="888"/>
      <c r="T58" s="888"/>
      <c r="AC58" t="s">
        <v>2</v>
      </c>
      <c r="AD58" s="74"/>
      <c r="AE58" s="73"/>
      <c r="AF58" s="73"/>
      <c r="AG58" s="73"/>
      <c r="AH58" s="73"/>
      <c r="AI58" s="73"/>
    </row>
    <row r="59" spans="1:35">
      <c r="N59" s="425"/>
      <c r="S59" s="888"/>
      <c r="T59" s="888"/>
      <c r="AC59" t="s">
        <v>2</v>
      </c>
      <c r="AD59" s="74"/>
      <c r="AE59" s="73"/>
      <c r="AF59" s="73"/>
      <c r="AG59" s="73"/>
      <c r="AH59" s="73"/>
      <c r="AI59" s="73"/>
    </row>
    <row r="60" spans="1:35">
      <c r="N60" s="425"/>
      <c r="S60" s="888"/>
      <c r="T60" s="888"/>
    </row>
    <row r="61" spans="1:35" s="1" customFormat="1" ht="13.8">
      <c r="A61" s="64"/>
      <c r="B61" s="72" t="s">
        <v>155</v>
      </c>
      <c r="S61" s="1370"/>
      <c r="T61" s="1370"/>
    </row>
    <row r="62" spans="1:35">
      <c r="N62" s="425"/>
      <c r="S62" s="888"/>
      <c r="T62" s="888"/>
    </row>
    <row r="63" spans="1:35">
      <c r="N63" s="425"/>
      <c r="S63" s="888"/>
      <c r="T63" s="888"/>
      <c r="AD63" s="74"/>
      <c r="AE63" s="73"/>
      <c r="AF63" s="73"/>
      <c r="AG63" s="73"/>
      <c r="AH63" s="73"/>
      <c r="AI63" s="73"/>
    </row>
    <row r="64" spans="1:35">
      <c r="N64" s="425"/>
      <c r="S64" s="888"/>
      <c r="T64" s="888"/>
      <c r="AD64" s="74"/>
      <c r="AE64" s="73"/>
      <c r="AF64" s="73"/>
      <c r="AG64" s="73"/>
      <c r="AH64" s="73"/>
      <c r="AI64" s="73"/>
    </row>
    <row r="65" spans="1:35">
      <c r="N65" s="425"/>
      <c r="S65" s="888"/>
      <c r="T65" s="888"/>
      <c r="AD65" s="74"/>
      <c r="AE65" s="73"/>
      <c r="AF65" s="73"/>
      <c r="AG65" s="73"/>
      <c r="AH65" s="73"/>
      <c r="AI65" s="73"/>
    </row>
    <row r="66" spans="1:35">
      <c r="N66" s="425"/>
      <c r="S66" s="888"/>
      <c r="T66" s="888"/>
    </row>
    <row r="67" spans="1:35" s="1" customFormat="1" ht="17.399999999999999">
      <c r="B67" s="2" t="s">
        <v>81</v>
      </c>
      <c r="S67" s="1370"/>
      <c r="T67" s="1370"/>
    </row>
    <row r="68" spans="1:35">
      <c r="N68" s="425"/>
      <c r="S68" s="888"/>
      <c r="T68" s="888"/>
    </row>
    <row r="69" spans="1:35" s="1" customFormat="1" ht="13.8">
      <c r="A69" s="64"/>
      <c r="B69" s="72" t="s">
        <v>146</v>
      </c>
      <c r="S69" s="1370"/>
      <c r="T69" s="1370"/>
    </row>
    <row r="70" spans="1:35">
      <c r="N70" s="425"/>
      <c r="S70" s="888"/>
      <c r="T70" s="888"/>
    </row>
    <row r="71" spans="1:35">
      <c r="N71" s="425"/>
      <c r="S71" s="888"/>
      <c r="T71" s="888"/>
      <c r="AE71" s="73"/>
      <c r="AF71" s="73"/>
      <c r="AG71" s="73"/>
      <c r="AH71" s="73"/>
      <c r="AI71" s="73"/>
    </row>
    <row r="72" spans="1:35">
      <c r="N72" s="425"/>
      <c r="S72" s="888"/>
      <c r="T72" s="888"/>
      <c r="AE72" s="73"/>
      <c r="AF72" s="73"/>
      <c r="AG72" s="73"/>
      <c r="AH72" s="73"/>
      <c r="AI72" s="73"/>
    </row>
    <row r="73" spans="1:35">
      <c r="N73" s="425"/>
      <c r="S73" s="888"/>
      <c r="T73" s="888"/>
      <c r="AE73" s="73"/>
      <c r="AF73" s="73"/>
      <c r="AG73" s="73"/>
      <c r="AH73" s="73"/>
      <c r="AI73" s="73"/>
    </row>
    <row r="74" spans="1:35">
      <c r="N74" s="425"/>
      <c r="S74" s="888"/>
      <c r="T74" s="888"/>
    </row>
    <row r="75" spans="1:35" s="1" customFormat="1" ht="13.8">
      <c r="A75" s="64"/>
      <c r="B75" s="72" t="s">
        <v>149</v>
      </c>
      <c r="S75" s="1370"/>
      <c r="T75" s="1370"/>
    </row>
    <row r="76" spans="1:35">
      <c r="N76" s="425"/>
      <c r="S76" s="888"/>
      <c r="T76" s="888"/>
    </row>
    <row r="77" spans="1:35">
      <c r="N77" s="425"/>
      <c r="S77" s="888"/>
      <c r="T77" s="888"/>
      <c r="AE77" s="73"/>
      <c r="AF77" s="73"/>
      <c r="AG77" s="73"/>
      <c r="AH77" s="73"/>
      <c r="AI77" s="73"/>
    </row>
    <row r="78" spans="1:35">
      <c r="N78" s="425"/>
      <c r="S78" s="888"/>
      <c r="T78" s="888"/>
      <c r="AE78" s="73"/>
      <c r="AF78" s="73"/>
      <c r="AG78" s="73"/>
      <c r="AH78" s="73"/>
      <c r="AI78" s="73"/>
    </row>
    <row r="79" spans="1:35">
      <c r="N79" s="425"/>
      <c r="S79" s="888"/>
      <c r="T79" s="888"/>
      <c r="AE79" s="73"/>
      <c r="AF79" s="73"/>
      <c r="AG79" s="73"/>
      <c r="AH79" s="73"/>
      <c r="AI79" s="73"/>
    </row>
    <row r="80" spans="1:35">
      <c r="N80" s="425"/>
      <c r="S80" s="888"/>
      <c r="T80" s="888"/>
    </row>
    <row r="81" spans="1:35" s="1" customFormat="1" ht="13.8">
      <c r="A81" s="64"/>
      <c r="B81" s="72" t="s">
        <v>152</v>
      </c>
      <c r="S81" s="1370"/>
      <c r="T81" s="1370"/>
    </row>
    <row r="82" spans="1:35">
      <c r="N82" s="425"/>
      <c r="S82" s="888"/>
      <c r="T82" s="888"/>
    </row>
    <row r="83" spans="1:35">
      <c r="N83" s="425"/>
      <c r="S83" s="888"/>
      <c r="T83" s="888"/>
      <c r="AE83" s="73"/>
      <c r="AF83" s="73"/>
      <c r="AG83" s="73"/>
      <c r="AH83" s="73"/>
      <c r="AI83" s="73"/>
    </row>
    <row r="84" spans="1:35">
      <c r="N84" s="425"/>
      <c r="S84" s="888"/>
      <c r="T84" s="888"/>
      <c r="AE84" s="73"/>
      <c r="AF84" s="73"/>
      <c r="AG84" s="73"/>
      <c r="AH84" s="73"/>
      <c r="AI84" s="73"/>
    </row>
    <row r="85" spans="1:35">
      <c r="N85" s="425"/>
      <c r="S85" s="888"/>
      <c r="T85" s="888"/>
      <c r="AE85" s="73"/>
      <c r="AF85" s="73"/>
      <c r="AG85" s="73"/>
      <c r="AH85" s="73"/>
      <c r="AI85" s="73"/>
    </row>
    <row r="86" spans="1:35">
      <c r="N86" s="425"/>
      <c r="S86" s="888"/>
      <c r="T86" s="888"/>
    </row>
    <row r="87" spans="1:35" s="1" customFormat="1" ht="13.8">
      <c r="A87" s="64"/>
      <c r="B87" s="72" t="s">
        <v>155</v>
      </c>
      <c r="S87" s="1370"/>
      <c r="T87" s="1370"/>
    </row>
    <row r="88" spans="1:35">
      <c r="N88" s="425"/>
      <c r="S88" s="888"/>
      <c r="T88" s="888"/>
    </row>
    <row r="89" spans="1:35">
      <c r="N89" s="425"/>
      <c r="S89" s="888"/>
      <c r="T89" s="888"/>
      <c r="AE89" s="73"/>
      <c r="AF89" s="73"/>
      <c r="AG89" s="73"/>
      <c r="AH89" s="73"/>
      <c r="AI89" s="73"/>
    </row>
    <row r="90" spans="1:35">
      <c r="N90" s="425"/>
      <c r="S90" s="888"/>
      <c r="T90" s="888"/>
      <c r="AE90" s="73"/>
      <c r="AF90" s="73"/>
      <c r="AG90" s="73"/>
      <c r="AH90" s="73"/>
      <c r="AI90" s="73"/>
    </row>
    <row r="91" spans="1:35">
      <c r="N91" s="425"/>
      <c r="S91" s="888"/>
      <c r="T91" s="888"/>
      <c r="AE91" s="73"/>
      <c r="AF91" s="73"/>
      <c r="AG91" s="73"/>
      <c r="AH91" s="73"/>
      <c r="AI91" s="73"/>
    </row>
    <row r="92" spans="1:35">
      <c r="N92" s="425"/>
      <c r="S92" s="888"/>
      <c r="T92" s="888"/>
    </row>
    <row r="93" spans="1:35" s="1" customFormat="1" ht="17.399999999999999">
      <c r="B93" s="2" t="s">
        <v>2556</v>
      </c>
      <c r="S93" s="1370"/>
      <c r="T93" s="1370"/>
    </row>
    <row r="94" spans="1:35" s="425" customFormat="1">
      <c r="S94" s="888"/>
      <c r="T94" s="888"/>
    </row>
    <row r="95" spans="1:35" s="1" customFormat="1" ht="13.8">
      <c r="A95" s="64"/>
      <c r="B95" s="72" t="s">
        <v>146</v>
      </c>
      <c r="S95" s="1370"/>
      <c r="T95" s="1370"/>
    </row>
    <row r="96" spans="1:35" s="425" customFormat="1">
      <c r="S96" s="888"/>
      <c r="T96" s="888"/>
    </row>
    <row r="97" spans="1:35" s="425" customFormat="1">
      <c r="D97" s="425" t="s">
        <v>76</v>
      </c>
      <c r="E97" s="425" t="s">
        <v>67</v>
      </c>
      <c r="F97" s="425" t="s">
        <v>2540</v>
      </c>
      <c r="G97" s="425" t="s">
        <v>2590</v>
      </c>
      <c r="H97" s="425" t="s">
        <v>11</v>
      </c>
      <c r="I97" s="425" t="s">
        <v>2273</v>
      </c>
      <c r="J97" s="425" t="s">
        <v>6</v>
      </c>
      <c r="K97" s="425" t="s">
        <v>2273</v>
      </c>
      <c r="L97" s="425" t="s">
        <v>113</v>
      </c>
      <c r="P97" s="425" t="s">
        <v>215</v>
      </c>
      <c r="Q97" s="75"/>
      <c r="R97" s="75"/>
      <c r="S97" s="1371"/>
      <c r="T97" s="1371"/>
      <c r="U97" s="75"/>
      <c r="V97" s="75"/>
      <c r="W97" s="75"/>
      <c r="AC97" s="425" t="s">
        <v>2</v>
      </c>
      <c r="AD97" s="74"/>
      <c r="AE97" s="668"/>
      <c r="AF97" s="668"/>
      <c r="AG97" s="668"/>
      <c r="AH97" s="668"/>
      <c r="AI97" s="668"/>
    </row>
    <row r="98" spans="1:35" s="425" customFormat="1">
      <c r="D98" s="425" t="s">
        <v>76</v>
      </c>
      <c r="E98" s="425" t="s">
        <v>67</v>
      </c>
      <c r="F98" s="425" t="s">
        <v>2540</v>
      </c>
      <c r="G98" s="425" t="s">
        <v>2590</v>
      </c>
      <c r="H98" s="425" t="s">
        <v>11</v>
      </c>
      <c r="I98" s="425" t="s">
        <v>2273</v>
      </c>
      <c r="J98" s="425" t="s">
        <v>6</v>
      </c>
      <c r="K98" s="425" t="s">
        <v>2273</v>
      </c>
      <c r="L98" s="425" t="s">
        <v>113</v>
      </c>
      <c r="P98" s="425" t="s">
        <v>215</v>
      </c>
      <c r="Q98" s="75"/>
      <c r="R98" s="75"/>
      <c r="S98" s="1371"/>
      <c r="T98" s="1371"/>
      <c r="U98" s="75"/>
      <c r="V98" s="75"/>
      <c r="W98" s="75"/>
      <c r="AC98" s="425" t="s">
        <v>2</v>
      </c>
      <c r="AD98" s="74"/>
      <c r="AE98" s="668"/>
      <c r="AF98" s="668"/>
      <c r="AG98" s="668"/>
      <c r="AH98" s="668"/>
      <c r="AI98" s="668"/>
    </row>
    <row r="99" spans="1:35" s="425" customFormat="1">
      <c r="D99" s="425" t="s">
        <v>76</v>
      </c>
      <c r="E99" s="425" t="s">
        <v>67</v>
      </c>
      <c r="F99" s="425" t="s">
        <v>2540</v>
      </c>
      <c r="G99" s="425" t="s">
        <v>2590</v>
      </c>
      <c r="H99" s="425" t="s">
        <v>11</v>
      </c>
      <c r="I99" s="425" t="s">
        <v>2273</v>
      </c>
      <c r="J99" s="425" t="s">
        <v>6</v>
      </c>
      <c r="K99" s="425" t="s">
        <v>2273</v>
      </c>
      <c r="L99" s="425" t="s">
        <v>113</v>
      </c>
      <c r="P99" s="425" t="s">
        <v>215</v>
      </c>
      <c r="Q99" s="75"/>
      <c r="R99" s="75"/>
      <c r="S99" s="1371"/>
      <c r="T99" s="1371"/>
      <c r="U99" s="75"/>
      <c r="V99" s="75"/>
      <c r="W99" s="75"/>
      <c r="AC99" s="425" t="s">
        <v>2</v>
      </c>
      <c r="AD99" s="74"/>
      <c r="AE99" s="668"/>
      <c r="AF99" s="668"/>
      <c r="AG99" s="668"/>
      <c r="AH99" s="668"/>
      <c r="AI99" s="668"/>
    </row>
    <row r="100" spans="1:35" s="425" customFormat="1">
      <c r="D100" s="425" t="s">
        <v>76</v>
      </c>
      <c r="E100" s="425" t="s">
        <v>67</v>
      </c>
      <c r="F100" s="425" t="s">
        <v>2540</v>
      </c>
      <c r="G100" s="425" t="s">
        <v>2590</v>
      </c>
      <c r="H100" s="425" t="s">
        <v>11</v>
      </c>
      <c r="I100" s="425" t="s">
        <v>2273</v>
      </c>
      <c r="J100" s="425" t="s">
        <v>6</v>
      </c>
      <c r="K100" s="425" t="s">
        <v>2273</v>
      </c>
      <c r="L100" s="425" t="s">
        <v>113</v>
      </c>
      <c r="P100" s="425" t="s">
        <v>215</v>
      </c>
      <c r="Q100" s="75"/>
      <c r="R100" s="75"/>
      <c r="S100" s="1371"/>
      <c r="T100" s="1371"/>
      <c r="U100" s="75"/>
      <c r="V100" s="75"/>
      <c r="W100" s="75"/>
      <c r="AC100" s="425" t="s">
        <v>2</v>
      </c>
      <c r="AD100" s="74"/>
      <c r="AE100" s="668"/>
      <c r="AF100" s="668"/>
      <c r="AG100" s="668"/>
      <c r="AH100" s="668"/>
      <c r="AI100" s="668"/>
    </row>
    <row r="101" spans="1:35" s="425" customFormat="1">
      <c r="D101" s="425" t="s">
        <v>76</v>
      </c>
      <c r="E101" s="425" t="s">
        <v>67</v>
      </c>
      <c r="F101" s="425" t="s">
        <v>2540</v>
      </c>
      <c r="G101" s="425" t="s">
        <v>2590</v>
      </c>
      <c r="H101" s="425" t="s">
        <v>11</v>
      </c>
      <c r="I101" s="425" t="s">
        <v>2273</v>
      </c>
      <c r="J101" s="425" t="s">
        <v>6</v>
      </c>
      <c r="K101" s="425" t="s">
        <v>2273</v>
      </c>
      <c r="L101" s="425" t="s">
        <v>113</v>
      </c>
      <c r="P101" s="425" t="s">
        <v>215</v>
      </c>
      <c r="Q101" s="75"/>
      <c r="R101" s="75"/>
      <c r="S101" s="1371"/>
      <c r="T101" s="1371"/>
      <c r="U101" s="75"/>
      <c r="V101" s="75"/>
      <c r="W101" s="75"/>
      <c r="AC101" s="425" t="s">
        <v>2</v>
      </c>
      <c r="AD101" s="74"/>
      <c r="AE101" s="668"/>
      <c r="AF101" s="668"/>
      <c r="AG101" s="668"/>
      <c r="AH101" s="668"/>
      <c r="AI101" s="668"/>
    </row>
    <row r="102" spans="1:35" s="425" customFormat="1">
      <c r="D102" s="425" t="s">
        <v>76</v>
      </c>
      <c r="E102" s="425" t="s">
        <v>67</v>
      </c>
      <c r="F102" s="425" t="s">
        <v>2540</v>
      </c>
      <c r="G102" s="425" t="s">
        <v>2590</v>
      </c>
      <c r="H102" s="425" t="s">
        <v>11</v>
      </c>
      <c r="I102" s="425" t="s">
        <v>2273</v>
      </c>
      <c r="J102" s="425" t="s">
        <v>6</v>
      </c>
      <c r="K102" s="425" t="s">
        <v>2273</v>
      </c>
      <c r="L102" s="425" t="s">
        <v>113</v>
      </c>
      <c r="P102" s="425" t="s">
        <v>215</v>
      </c>
      <c r="Q102" s="75"/>
      <c r="R102" s="75"/>
      <c r="S102" s="1371"/>
      <c r="T102" s="1371"/>
      <c r="U102" s="75"/>
      <c r="V102" s="75"/>
      <c r="W102" s="75"/>
      <c r="AC102" s="425" t="s">
        <v>2</v>
      </c>
      <c r="AD102" s="74"/>
      <c r="AE102" s="668"/>
      <c r="AF102" s="668"/>
      <c r="AG102" s="668"/>
      <c r="AH102" s="668"/>
      <c r="AI102" s="668"/>
    </row>
    <row r="103" spans="1:35" s="425" customFormat="1">
      <c r="D103" s="425" t="s">
        <v>76</v>
      </c>
      <c r="E103" s="425" t="s">
        <v>67</v>
      </c>
      <c r="F103" s="425" t="s">
        <v>2540</v>
      </c>
      <c r="G103" s="425" t="s">
        <v>2590</v>
      </c>
      <c r="H103" s="425" t="s">
        <v>11</v>
      </c>
      <c r="I103" s="425" t="s">
        <v>2273</v>
      </c>
      <c r="J103" s="425" t="s">
        <v>6</v>
      </c>
      <c r="K103" s="425" t="s">
        <v>2273</v>
      </c>
      <c r="L103" s="425" t="s">
        <v>113</v>
      </c>
      <c r="P103" s="425" t="s">
        <v>215</v>
      </c>
      <c r="Q103" s="75"/>
      <c r="R103" s="75"/>
      <c r="S103" s="1371"/>
      <c r="T103" s="1371"/>
      <c r="U103" s="75"/>
      <c r="V103" s="75"/>
      <c r="W103" s="75"/>
      <c r="AC103" s="425" t="s">
        <v>2</v>
      </c>
      <c r="AD103" s="74"/>
      <c r="AE103" s="668"/>
      <c r="AF103" s="668"/>
      <c r="AG103" s="668"/>
      <c r="AH103" s="668"/>
      <c r="AI103" s="668"/>
    </row>
    <row r="104" spans="1:35" s="425" customFormat="1">
      <c r="D104" s="425" t="s">
        <v>76</v>
      </c>
      <c r="E104" s="425" t="s">
        <v>67</v>
      </c>
      <c r="F104" s="425" t="s">
        <v>2540</v>
      </c>
      <c r="G104" s="425" t="s">
        <v>2590</v>
      </c>
      <c r="H104" s="425" t="s">
        <v>11</v>
      </c>
      <c r="I104" s="425" t="s">
        <v>2273</v>
      </c>
      <c r="J104" s="425" t="s">
        <v>6</v>
      </c>
      <c r="K104" s="425" t="s">
        <v>2273</v>
      </c>
      <c r="L104" s="425" t="s">
        <v>113</v>
      </c>
      <c r="P104" s="425" t="s">
        <v>215</v>
      </c>
      <c r="Q104" s="75"/>
      <c r="R104" s="75"/>
      <c r="S104" s="1371"/>
      <c r="T104" s="1371"/>
      <c r="U104" s="75"/>
      <c r="V104" s="75"/>
      <c r="W104" s="75"/>
      <c r="AC104" s="425" t="s">
        <v>2</v>
      </c>
      <c r="AD104" s="74"/>
      <c r="AE104" s="668"/>
      <c r="AF104" s="668"/>
      <c r="AG104" s="668"/>
      <c r="AH104" s="668"/>
      <c r="AI104" s="668"/>
    </row>
    <row r="105" spans="1:35" s="425" customFormat="1">
      <c r="D105" s="425" t="s">
        <v>76</v>
      </c>
      <c r="E105" s="425" t="s">
        <v>67</v>
      </c>
      <c r="F105" s="425" t="s">
        <v>2540</v>
      </c>
      <c r="G105" s="425" t="s">
        <v>2590</v>
      </c>
      <c r="H105" s="425" t="s">
        <v>11</v>
      </c>
      <c r="I105" s="425" t="s">
        <v>2273</v>
      </c>
      <c r="J105" s="425" t="s">
        <v>6</v>
      </c>
      <c r="K105" s="425" t="s">
        <v>2273</v>
      </c>
      <c r="L105" s="425" t="s">
        <v>113</v>
      </c>
      <c r="P105" s="425" t="s">
        <v>215</v>
      </c>
      <c r="Q105" s="75"/>
      <c r="R105" s="75"/>
      <c r="S105" s="1371"/>
      <c r="T105" s="1371"/>
      <c r="U105" s="75"/>
      <c r="V105" s="75"/>
      <c r="W105" s="75"/>
      <c r="AC105" s="425" t="s">
        <v>2</v>
      </c>
      <c r="AD105" s="74"/>
      <c r="AE105" s="668"/>
      <c r="AF105" s="668"/>
      <c r="AG105" s="668"/>
      <c r="AH105" s="668"/>
      <c r="AI105" s="668"/>
    </row>
    <row r="106" spans="1:35" s="425" customFormat="1">
      <c r="D106" s="425" t="s">
        <v>76</v>
      </c>
      <c r="E106" s="425" t="s">
        <v>67</v>
      </c>
      <c r="F106" s="425" t="s">
        <v>2540</v>
      </c>
      <c r="G106" s="425" t="s">
        <v>2590</v>
      </c>
      <c r="H106" s="425" t="s">
        <v>11</v>
      </c>
      <c r="I106" s="425" t="s">
        <v>2273</v>
      </c>
      <c r="J106" s="425" t="s">
        <v>6</v>
      </c>
      <c r="K106" s="425" t="s">
        <v>2273</v>
      </c>
      <c r="L106" s="425" t="s">
        <v>113</v>
      </c>
      <c r="P106" s="425" t="s">
        <v>215</v>
      </c>
      <c r="Q106" s="75"/>
      <c r="R106" s="75"/>
      <c r="S106" s="1371"/>
      <c r="T106" s="1371"/>
      <c r="U106" s="75"/>
      <c r="V106" s="75"/>
      <c r="W106" s="75"/>
      <c r="AC106" s="425" t="s">
        <v>2</v>
      </c>
      <c r="AD106" s="74"/>
      <c r="AE106" s="668"/>
      <c r="AF106" s="668"/>
      <c r="AG106" s="668"/>
      <c r="AH106" s="668"/>
      <c r="AI106" s="668"/>
    </row>
    <row r="107" spans="1:35" s="425" customFormat="1">
      <c r="D107" s="425" t="s">
        <v>76</v>
      </c>
      <c r="E107" s="425" t="s">
        <v>67</v>
      </c>
      <c r="F107" s="425" t="s">
        <v>2540</v>
      </c>
      <c r="G107" s="425" t="s">
        <v>2590</v>
      </c>
      <c r="H107" s="425" t="s">
        <v>11</v>
      </c>
      <c r="I107" s="425" t="s">
        <v>2273</v>
      </c>
      <c r="J107" s="425" t="s">
        <v>6</v>
      </c>
      <c r="K107" s="425" t="s">
        <v>2273</v>
      </c>
      <c r="L107" s="425" t="s">
        <v>113</v>
      </c>
      <c r="P107" s="425" t="s">
        <v>215</v>
      </c>
      <c r="Q107" s="75"/>
      <c r="R107" s="75"/>
      <c r="S107" s="1371"/>
      <c r="T107" s="1371"/>
      <c r="U107" s="75"/>
      <c r="V107" s="75"/>
      <c r="W107" s="75"/>
      <c r="AC107" s="425" t="s">
        <v>2</v>
      </c>
      <c r="AD107" s="74"/>
      <c r="AE107" s="668"/>
      <c r="AF107" s="668"/>
      <c r="AG107" s="668"/>
      <c r="AH107" s="668"/>
      <c r="AI107" s="668"/>
    </row>
    <row r="108" spans="1:35" s="58" customFormat="1">
      <c r="Q108" s="112"/>
      <c r="R108" s="112"/>
      <c r="S108" s="1373"/>
      <c r="T108" s="1373"/>
      <c r="U108" s="112"/>
      <c r="V108" s="112"/>
      <c r="W108" s="112"/>
      <c r="AD108" s="116"/>
      <c r="AE108" s="112"/>
      <c r="AF108" s="112"/>
      <c r="AG108" s="112"/>
      <c r="AH108" s="112"/>
      <c r="AI108" s="112"/>
    </row>
    <row r="109" spans="1:35" s="68" customFormat="1" ht="18">
      <c r="A109" s="69" t="s">
        <v>74</v>
      </c>
      <c r="S109" s="1374"/>
      <c r="T109" s="1374"/>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5" id="{9295F5E5-DB36-430E-B445-532286506FB9}">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14" id="{190F951E-06F0-44B1-B7AA-DC769699E7EE}">
            <xm:f>'1.5 Universal Data'!$C$8&lt;$AF$7</xm:f>
            <x14:dxf>
              <fill>
                <patternFill patternType="lightUp">
                  <bgColor theme="0"/>
                </patternFill>
              </fill>
            </x14:dxf>
          </x14:cfRule>
          <xm:sqref>AF13:AF47</xm:sqref>
        </x14:conditionalFormatting>
        <x14:conditionalFormatting xmlns:xm="http://schemas.microsoft.com/office/excel/2006/main">
          <x14:cfRule type="expression" priority="13"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2" id="{B12BC094-DACD-434F-AC0A-3C680C7E3F0A}">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11" id="{423684E8-4A7A-47A0-B6E9-796A2D0F5122}">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10" id="{CBD4EBFA-9482-4AFF-9798-951D3643C990}">
            <xm:f>'1.5 Universal Data'!$C$8&lt;$AE$7</xm:f>
            <x14:dxf>
              <fill>
                <patternFill patternType="lightUp">
                  <bgColor theme="0"/>
                </patternFill>
              </fill>
            </x14:dxf>
          </x14:cfRule>
          <xm:sqref>AE57</xm:sqref>
        </x14:conditionalFormatting>
        <x14:conditionalFormatting xmlns:xm="http://schemas.microsoft.com/office/excel/2006/main">
          <x14:cfRule type="expression" priority="9" id="{F9D5EFF0-718C-47EB-9F2C-03891142BDA2}">
            <xm:f>'1.5 Universal Data'!$C$8&lt;$AF$7</xm:f>
            <x14:dxf>
              <fill>
                <patternFill patternType="lightUp">
                  <bgColor theme="0"/>
                </patternFill>
              </fill>
            </x14:dxf>
          </x14:cfRule>
          <xm:sqref>AF57</xm:sqref>
        </x14:conditionalFormatting>
        <x14:conditionalFormatting xmlns:xm="http://schemas.microsoft.com/office/excel/2006/main">
          <x14:cfRule type="expression" priority="8"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7" id="{7D8CE4BC-753D-4E53-9485-9A1CD506CD10}">
            <xm:f>'1.5 Universal Data'!$C$8&lt;$AH$7</xm:f>
            <x14:dxf>
              <fill>
                <patternFill patternType="lightUp">
                  <bgColor theme="0"/>
                </patternFill>
              </fill>
            </x14:dxf>
          </x14:cfRule>
          <xm:sqref>AH57</xm:sqref>
        </x14:conditionalFormatting>
        <x14:conditionalFormatting xmlns:xm="http://schemas.microsoft.com/office/excel/2006/main">
          <x14:cfRule type="expression" priority="6" id="{C7276D2F-18D5-4F70-B3BB-696C6CBDC452}">
            <xm:f>'1.5 Universal Data'!$C$8&lt;$AI$7</xm:f>
            <x14:dxf>
              <fill>
                <patternFill patternType="lightUp">
                  <bgColor theme="0"/>
                </patternFill>
              </fill>
            </x14:dxf>
          </x14:cfRule>
          <xm:sqref>AI57</xm:sqref>
        </x14:conditionalFormatting>
        <x14:conditionalFormatting xmlns:xm="http://schemas.microsoft.com/office/excel/2006/main">
          <x14:cfRule type="expression" priority="5"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4"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2" id="{97996538-94CA-4F48-9661-D4CE5E9A4FA6}">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 id="{B75BAE85-202B-4AC7-99BB-E79A9C150CBD}">
            <xm:f>'1.5 Universal Data'!$C$8&lt;$AI$7</xm:f>
            <x14:dxf>
              <fill>
                <patternFill patternType="lightUp">
                  <bgColor theme="0"/>
                </patternFill>
              </fill>
            </x14:dxf>
          </x14:cfRule>
          <xm:sqref>AI97:AI107</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K43"/>
  <sheetViews>
    <sheetView zoomScale="80" zoomScaleNormal="80" workbookViewId="0">
      <pane ySplit="8" topLeftCell="A9" activePane="bottomLeft" state="frozen"/>
      <selection activeCell="A5" sqref="A5"/>
      <selection pane="bottomLeft"/>
    </sheetView>
  </sheetViews>
  <sheetFormatPr defaultRowHeight="14.4"/>
  <cols>
    <col min="1" max="3" width="1.77734375" customWidth="1"/>
    <col min="4" max="4" width="5.21875" customWidth="1"/>
    <col min="5" max="5" width="5" bestFit="1" customWidth="1"/>
    <col min="6" max="6" width="24.44140625" style="425" bestFit="1" customWidth="1"/>
    <col min="7" max="8" width="5" style="425" customWidth="1"/>
    <col min="9" max="9" width="13.77734375" bestFit="1" customWidth="1"/>
    <col min="10" max="10" width="9.44140625" bestFit="1" customWidth="1"/>
    <col min="11" max="11" width="11.44140625" bestFit="1" customWidth="1"/>
    <col min="12" max="12" width="11.77734375" customWidth="1"/>
    <col min="13" max="13" width="12.21875" customWidth="1"/>
    <col min="15" max="15" width="14.77734375" bestFit="1" customWidth="1"/>
    <col min="16" max="16" width="7.21875" bestFit="1" customWidth="1"/>
    <col min="17" max="17" width="1.77734375" style="425" customWidth="1"/>
    <col min="18" max="18" width="1.77734375" customWidth="1"/>
    <col min="19" max="28" width="1.77734375" hidden="1" customWidth="1"/>
    <col min="29" max="29" width="5" bestFit="1" customWidth="1"/>
    <col min="30" max="36" width="9.77734375" customWidth="1"/>
  </cols>
  <sheetData>
    <row r="1" spans="1:37" s="68" customFormat="1" ht="23.4">
      <c r="A1" s="83" t="str">
        <f>'1.1 Cover'!A1</f>
        <v>Regulatory Reporting Pack</v>
      </c>
    </row>
    <row r="2" spans="1:37" s="68" customFormat="1" ht="23.4">
      <c r="A2" s="83" t="str">
        <f>'1.1 Cover'!A2</f>
        <v>Price base - 2018/19</v>
      </c>
    </row>
    <row r="3" spans="1:37" s="68" customFormat="1" ht="23.4">
      <c r="A3" s="83" t="str">
        <f>'1.1 Cover'!A3</f>
        <v>Regulatory Year: April 2021 - March 2022</v>
      </c>
    </row>
    <row r="4" spans="1:37" s="68" customFormat="1" ht="23.4">
      <c r="A4" s="83" t="s">
        <v>1036</v>
      </c>
    </row>
    <row r="6" spans="1:37">
      <c r="AD6" s="425"/>
      <c r="AE6" s="1534" t="s">
        <v>107</v>
      </c>
      <c r="AF6" s="1535"/>
      <c r="AG6" s="1535"/>
      <c r="AH6" s="1535"/>
      <c r="AI6" s="1536"/>
    </row>
    <row r="7" spans="1:37" s="65" customFormat="1">
      <c r="D7" s="81" t="s">
        <v>106</v>
      </c>
      <c r="E7" s="81" t="s">
        <v>67</v>
      </c>
      <c r="F7" s="81" t="s">
        <v>2507</v>
      </c>
      <c r="G7" s="81" t="s">
        <v>1237</v>
      </c>
      <c r="H7" s="81" t="s">
        <v>2510</v>
      </c>
      <c r="I7" s="81" t="s">
        <v>105</v>
      </c>
      <c r="J7" s="81" t="s">
        <v>104</v>
      </c>
      <c r="K7" s="81" t="s">
        <v>103</v>
      </c>
      <c r="L7" s="81" t="s">
        <v>102</v>
      </c>
      <c r="M7" s="81" t="s">
        <v>101</v>
      </c>
      <c r="N7" s="81"/>
      <c r="O7" s="81" t="s">
        <v>99</v>
      </c>
      <c r="P7" s="81" t="s">
        <v>98</v>
      </c>
      <c r="Q7" s="81"/>
      <c r="R7" s="81"/>
      <c r="S7" s="81"/>
      <c r="T7" s="81"/>
      <c r="U7" s="81"/>
      <c r="V7" s="81"/>
      <c r="W7" s="81"/>
      <c r="X7" s="81"/>
      <c r="Y7" s="81"/>
      <c r="Z7" s="81"/>
      <c r="AA7" s="81"/>
      <c r="AB7" s="81"/>
      <c r="AC7" s="65" t="s">
        <v>4</v>
      </c>
      <c r="AE7" s="78">
        <v>2022</v>
      </c>
      <c r="AF7" s="77">
        <v>2023</v>
      </c>
      <c r="AG7" s="77">
        <v>2024</v>
      </c>
      <c r="AH7" s="77">
        <v>2025</v>
      </c>
      <c r="AI7" s="76">
        <v>2026</v>
      </c>
    </row>
    <row r="8" spans="1:37">
      <c r="S8" s="65"/>
      <c r="T8" s="65"/>
      <c r="U8" s="65"/>
      <c r="V8" s="65"/>
    </row>
    <row r="9" spans="1:37" s="1" customFormat="1" ht="17.399999999999999">
      <c r="B9" s="2" t="s">
        <v>240</v>
      </c>
    </row>
    <row r="11" spans="1:37" s="1" customFormat="1" ht="13.8">
      <c r="A11" s="64"/>
      <c r="B11" s="72" t="s">
        <v>907</v>
      </c>
    </row>
    <row r="13" spans="1:37">
      <c r="D13" t="s">
        <v>76</v>
      </c>
      <c r="E13" t="s">
        <v>67</v>
      </c>
      <c r="F13" s="425" t="s">
        <v>240</v>
      </c>
      <c r="G13" s="425" t="s">
        <v>2906</v>
      </c>
      <c r="H13" s="425" t="s">
        <v>11</v>
      </c>
      <c r="I13" t="s">
        <v>1591</v>
      </c>
      <c r="J13" t="s">
        <v>6</v>
      </c>
      <c r="K13" t="s">
        <v>1036</v>
      </c>
      <c r="L13" s="806" t="s">
        <v>2956</v>
      </c>
      <c r="M13" s="806" t="s">
        <v>99</v>
      </c>
      <c r="O13" t="s">
        <v>2954</v>
      </c>
      <c r="P13" t="s">
        <v>203</v>
      </c>
      <c r="R13" s="71"/>
      <c r="S13" s="71"/>
      <c r="T13" s="71"/>
      <c r="U13" s="71"/>
      <c r="V13" s="71"/>
      <c r="AC13" t="s">
        <v>2</v>
      </c>
      <c r="AD13" s="74"/>
      <c r="AE13" s="75"/>
      <c r="AF13" s="75"/>
      <c r="AG13" s="75"/>
      <c r="AH13" s="75"/>
      <c r="AI13" s="75"/>
      <c r="AK13" s="425"/>
    </row>
    <row r="14" spans="1:37">
      <c r="D14" t="s">
        <v>76</v>
      </c>
      <c r="E14" t="s">
        <v>67</v>
      </c>
      <c r="F14" s="425" t="s">
        <v>240</v>
      </c>
      <c r="G14" s="425" t="s">
        <v>2906</v>
      </c>
      <c r="H14" s="425" t="s">
        <v>11</v>
      </c>
      <c r="I14" s="425" t="s">
        <v>1591</v>
      </c>
      <c r="J14" t="s">
        <v>1</v>
      </c>
      <c r="K14" s="425" t="s">
        <v>1036</v>
      </c>
      <c r="L14" s="806" t="s">
        <v>2956</v>
      </c>
      <c r="M14" s="806" t="s">
        <v>99</v>
      </c>
      <c r="O14" s="425" t="s">
        <v>2954</v>
      </c>
      <c r="P14" s="425" t="s">
        <v>203</v>
      </c>
      <c r="R14" s="71"/>
      <c r="S14" s="71"/>
      <c r="T14" s="71"/>
      <c r="U14" s="71"/>
      <c r="V14" s="71"/>
      <c r="AC14" t="s">
        <v>2</v>
      </c>
      <c r="AD14" s="74"/>
      <c r="AE14" s="75"/>
      <c r="AF14" s="75"/>
      <c r="AG14" s="75"/>
      <c r="AH14" s="75"/>
      <c r="AI14" s="75"/>
    </row>
    <row r="16" spans="1:37" s="1" customFormat="1" ht="13.8">
      <c r="A16" s="64"/>
      <c r="B16" s="72" t="s">
        <v>908</v>
      </c>
    </row>
    <row r="18" spans="1:37">
      <c r="D18" t="s">
        <v>165</v>
      </c>
      <c r="E18" t="s">
        <v>67</v>
      </c>
      <c r="F18" s="425" t="s">
        <v>240</v>
      </c>
      <c r="G18" s="425" t="s">
        <v>2906</v>
      </c>
      <c r="H18" s="425" t="s">
        <v>11</v>
      </c>
      <c r="I18" s="425" t="s">
        <v>1591</v>
      </c>
      <c r="J18" s="425" t="s">
        <v>6</v>
      </c>
      <c r="K18" s="425" t="s">
        <v>1036</v>
      </c>
      <c r="L18" s="806" t="s">
        <v>2956</v>
      </c>
      <c r="M18" s="806" t="s">
        <v>99</v>
      </c>
      <c r="O18" s="425" t="s">
        <v>2954</v>
      </c>
      <c r="P18" s="425" t="s">
        <v>203</v>
      </c>
      <c r="R18" s="71"/>
      <c r="S18" s="71"/>
      <c r="T18" s="71"/>
      <c r="U18" s="71"/>
      <c r="V18" s="71"/>
      <c r="AC18" t="s">
        <v>2</v>
      </c>
      <c r="AD18" s="74"/>
      <c r="AE18" s="75"/>
      <c r="AF18" s="75"/>
      <c r="AG18" s="75"/>
      <c r="AH18" s="75"/>
      <c r="AI18" s="75"/>
    </row>
    <row r="19" spans="1:37">
      <c r="D19" t="s">
        <v>165</v>
      </c>
      <c r="E19" t="s">
        <v>67</v>
      </c>
      <c r="F19" s="425" t="s">
        <v>240</v>
      </c>
      <c r="G19" s="425" t="s">
        <v>2906</v>
      </c>
      <c r="H19" s="425" t="s">
        <v>11</v>
      </c>
      <c r="I19" s="425" t="s">
        <v>1591</v>
      </c>
      <c r="J19" s="425" t="s">
        <v>1</v>
      </c>
      <c r="K19" s="425" t="s">
        <v>1036</v>
      </c>
      <c r="L19" s="806" t="s">
        <v>2956</v>
      </c>
      <c r="M19" s="806" t="s">
        <v>99</v>
      </c>
      <c r="O19" s="425" t="s">
        <v>2954</v>
      </c>
      <c r="P19" s="425" t="s">
        <v>203</v>
      </c>
      <c r="R19" s="71"/>
      <c r="S19" s="71"/>
      <c r="T19" s="71"/>
      <c r="U19" s="71"/>
      <c r="V19" s="71"/>
      <c r="AC19" t="s">
        <v>2</v>
      </c>
      <c r="AD19" s="74"/>
      <c r="AE19" s="75"/>
      <c r="AF19" s="75"/>
      <c r="AG19" s="75"/>
      <c r="AH19" s="75"/>
      <c r="AI19" s="75"/>
    </row>
    <row r="21" spans="1:37" s="1" customFormat="1" ht="13.8">
      <c r="A21" s="64"/>
      <c r="B21" s="72" t="s">
        <v>909</v>
      </c>
    </row>
    <row r="23" spans="1:37">
      <c r="D23" t="s">
        <v>76</v>
      </c>
      <c r="E23" t="s">
        <v>136</v>
      </c>
      <c r="F23" s="425" t="s">
        <v>240</v>
      </c>
      <c r="G23" s="425" t="s">
        <v>2906</v>
      </c>
      <c r="H23" s="425" t="s">
        <v>11</v>
      </c>
      <c r="I23" s="425" t="s">
        <v>1591</v>
      </c>
      <c r="J23" s="425" t="s">
        <v>6</v>
      </c>
      <c r="K23" s="425" t="s">
        <v>1036</v>
      </c>
      <c r="L23" s="806" t="s">
        <v>2956</v>
      </c>
      <c r="M23" s="806" t="s">
        <v>2458</v>
      </c>
      <c r="O23" t="s">
        <v>2955</v>
      </c>
      <c r="P23" s="425" t="s">
        <v>203</v>
      </c>
      <c r="R23" s="71"/>
      <c r="S23" s="71"/>
      <c r="T23" s="71"/>
      <c r="U23" s="71"/>
      <c r="V23" s="71"/>
      <c r="AC23" t="s">
        <v>2</v>
      </c>
      <c r="AD23" s="74"/>
      <c r="AE23" s="75"/>
      <c r="AF23" s="75"/>
      <c r="AG23" s="75"/>
      <c r="AH23" s="75"/>
      <c r="AI23" s="75"/>
      <c r="AK23" s="425"/>
    </row>
    <row r="24" spans="1:37">
      <c r="D24" t="s">
        <v>76</v>
      </c>
      <c r="E24" t="s">
        <v>136</v>
      </c>
      <c r="F24" s="425" t="s">
        <v>240</v>
      </c>
      <c r="G24" s="425" t="s">
        <v>2906</v>
      </c>
      <c r="H24" s="425" t="s">
        <v>11</v>
      </c>
      <c r="I24" s="425" t="s">
        <v>1591</v>
      </c>
      <c r="J24" s="425" t="s">
        <v>1</v>
      </c>
      <c r="K24" s="425" t="s">
        <v>1036</v>
      </c>
      <c r="L24" s="806" t="s">
        <v>2956</v>
      </c>
      <c r="M24" s="806" t="s">
        <v>2458</v>
      </c>
      <c r="O24" s="425" t="s">
        <v>2955</v>
      </c>
      <c r="P24" s="425" t="s">
        <v>203</v>
      </c>
      <c r="R24" s="71"/>
      <c r="S24" s="71"/>
      <c r="T24" s="71"/>
      <c r="U24" s="71"/>
      <c r="V24" s="71"/>
      <c r="AC24" t="s">
        <v>2</v>
      </c>
      <c r="AD24" s="74"/>
      <c r="AE24" s="75"/>
      <c r="AF24" s="75"/>
      <c r="AG24" s="75"/>
      <c r="AH24" s="75"/>
      <c r="AI24" s="75"/>
    </row>
    <row r="25" spans="1:37">
      <c r="L25" s="90"/>
      <c r="M25" s="90"/>
      <c r="R25" s="71"/>
      <c r="S25" s="71"/>
      <c r="T25" s="71"/>
      <c r="U25" s="71"/>
      <c r="V25" s="71"/>
      <c r="AD25" s="74"/>
    </row>
    <row r="26" spans="1:37" s="1" customFormat="1" ht="17.399999999999999">
      <c r="B26" s="2" t="s">
        <v>261</v>
      </c>
    </row>
    <row r="28" spans="1:37" s="1" customFormat="1" ht="13.8">
      <c r="A28" s="64"/>
      <c r="B28" s="72" t="s">
        <v>907</v>
      </c>
    </row>
    <row r="30" spans="1:37">
      <c r="D30" t="s">
        <v>76</v>
      </c>
      <c r="E30" t="s">
        <v>67</v>
      </c>
      <c r="F30" s="425" t="s">
        <v>261</v>
      </c>
      <c r="G30" s="425" t="s">
        <v>2906</v>
      </c>
      <c r="H30" s="425" t="s">
        <v>11</v>
      </c>
      <c r="I30" s="425" t="s">
        <v>1591</v>
      </c>
      <c r="J30" s="425" t="s">
        <v>6</v>
      </c>
      <c r="K30" s="425" t="s">
        <v>1036</v>
      </c>
      <c r="L30" s="806" t="s">
        <v>2956</v>
      </c>
      <c r="M30" s="806" t="s">
        <v>99</v>
      </c>
      <c r="O30" s="425" t="s">
        <v>2954</v>
      </c>
      <c r="P30" s="425" t="s">
        <v>203</v>
      </c>
      <c r="R30" s="71"/>
      <c r="S30" s="71"/>
      <c r="T30" s="71"/>
      <c r="U30" s="71"/>
      <c r="V30" s="71"/>
      <c r="AC30" t="s">
        <v>2</v>
      </c>
      <c r="AD30" s="74"/>
      <c r="AE30" s="75"/>
      <c r="AF30" s="75"/>
      <c r="AG30" s="75"/>
      <c r="AH30" s="75"/>
      <c r="AI30" s="75"/>
    </row>
    <row r="31" spans="1:37">
      <c r="D31" t="s">
        <v>76</v>
      </c>
      <c r="E31" t="s">
        <v>67</v>
      </c>
      <c r="F31" s="425" t="s">
        <v>261</v>
      </c>
      <c r="G31" s="425" t="s">
        <v>2906</v>
      </c>
      <c r="H31" s="425" t="s">
        <v>11</v>
      </c>
      <c r="I31" s="425" t="s">
        <v>1591</v>
      </c>
      <c r="J31" s="425" t="s">
        <v>1</v>
      </c>
      <c r="K31" s="425" t="s">
        <v>1036</v>
      </c>
      <c r="L31" s="806" t="s">
        <v>2956</v>
      </c>
      <c r="M31" s="806" t="s">
        <v>99</v>
      </c>
      <c r="O31" s="425" t="s">
        <v>2954</v>
      </c>
      <c r="P31" s="425" t="s">
        <v>203</v>
      </c>
      <c r="R31" s="71"/>
      <c r="S31" s="71"/>
      <c r="T31" s="71"/>
      <c r="U31" s="71"/>
      <c r="V31" s="71"/>
      <c r="AC31" t="s">
        <v>2</v>
      </c>
      <c r="AD31" s="74"/>
      <c r="AE31" s="75"/>
      <c r="AF31" s="75"/>
      <c r="AG31" s="75"/>
      <c r="AH31" s="75"/>
      <c r="AI31" s="75"/>
    </row>
    <row r="32" spans="1:37">
      <c r="M32" s="425"/>
    </row>
    <row r="33" spans="1:35" s="1" customFormat="1" ht="13.8">
      <c r="A33" s="64"/>
      <c r="B33" s="72" t="s">
        <v>908</v>
      </c>
    </row>
    <row r="34" spans="1:35">
      <c r="M34" s="425"/>
    </row>
    <row r="35" spans="1:35">
      <c r="D35" t="s">
        <v>165</v>
      </c>
      <c r="E35" t="s">
        <v>67</v>
      </c>
      <c r="F35" s="425" t="s">
        <v>261</v>
      </c>
      <c r="G35" s="425" t="s">
        <v>2906</v>
      </c>
      <c r="H35" s="425" t="s">
        <v>11</v>
      </c>
      <c r="I35" s="425" t="s">
        <v>1591</v>
      </c>
      <c r="J35" s="425" t="s">
        <v>6</v>
      </c>
      <c r="K35" s="425" t="s">
        <v>1036</v>
      </c>
      <c r="L35" s="806" t="s">
        <v>2956</v>
      </c>
      <c r="M35" s="806" t="s">
        <v>99</v>
      </c>
      <c r="O35" s="425" t="s">
        <v>2954</v>
      </c>
      <c r="P35" s="425" t="s">
        <v>203</v>
      </c>
      <c r="R35" s="71"/>
      <c r="S35" s="71"/>
      <c r="T35" s="71"/>
      <c r="U35" s="71"/>
      <c r="V35" s="71"/>
      <c r="AC35" t="s">
        <v>2</v>
      </c>
      <c r="AD35" s="74"/>
      <c r="AE35" s="75"/>
      <c r="AF35" s="75"/>
      <c r="AG35" s="75"/>
      <c r="AH35" s="75"/>
      <c r="AI35" s="75"/>
    </row>
    <row r="36" spans="1:35">
      <c r="D36" t="s">
        <v>165</v>
      </c>
      <c r="E36" t="s">
        <v>67</v>
      </c>
      <c r="F36" s="425" t="s">
        <v>261</v>
      </c>
      <c r="G36" s="425" t="s">
        <v>2906</v>
      </c>
      <c r="H36" s="425" t="s">
        <v>11</v>
      </c>
      <c r="I36" s="425" t="s">
        <v>1591</v>
      </c>
      <c r="J36" s="425" t="s">
        <v>1</v>
      </c>
      <c r="K36" s="425" t="s">
        <v>1036</v>
      </c>
      <c r="L36" s="806" t="s">
        <v>2956</v>
      </c>
      <c r="M36" s="806" t="s">
        <v>99</v>
      </c>
      <c r="O36" s="425" t="s">
        <v>2954</v>
      </c>
      <c r="P36" s="425" t="s">
        <v>203</v>
      </c>
      <c r="R36" s="71"/>
      <c r="S36" s="71"/>
      <c r="T36" s="71"/>
      <c r="U36" s="71"/>
      <c r="V36" s="71"/>
      <c r="AC36" t="s">
        <v>2</v>
      </c>
      <c r="AD36" s="74"/>
      <c r="AE36" s="75"/>
      <c r="AF36" s="75"/>
      <c r="AG36" s="75"/>
      <c r="AH36" s="75"/>
      <c r="AI36" s="75"/>
    </row>
    <row r="37" spans="1:35">
      <c r="M37" s="425"/>
    </row>
    <row r="38" spans="1:35" s="1" customFormat="1" ht="13.8">
      <c r="A38" s="64"/>
      <c r="B38" s="72" t="s">
        <v>909</v>
      </c>
    </row>
    <row r="39" spans="1:35">
      <c r="M39" s="425"/>
    </row>
    <row r="40" spans="1:35">
      <c r="D40" s="425" t="s">
        <v>76</v>
      </c>
      <c r="E40" t="s">
        <v>136</v>
      </c>
      <c r="F40" s="425" t="s">
        <v>261</v>
      </c>
      <c r="G40" s="425" t="s">
        <v>2906</v>
      </c>
      <c r="H40" s="425" t="s">
        <v>11</v>
      </c>
      <c r="I40" s="425" t="s">
        <v>1591</v>
      </c>
      <c r="J40" s="425" t="s">
        <v>6</v>
      </c>
      <c r="K40" s="425" t="s">
        <v>1036</v>
      </c>
      <c r="L40" s="806" t="s">
        <v>2956</v>
      </c>
      <c r="M40" s="806" t="s">
        <v>2458</v>
      </c>
      <c r="O40" s="425" t="s">
        <v>2955</v>
      </c>
      <c r="P40" s="425" t="s">
        <v>203</v>
      </c>
      <c r="R40" s="71"/>
      <c r="S40" s="71"/>
      <c r="T40" s="71"/>
      <c r="U40" s="71"/>
      <c r="V40" s="71"/>
      <c r="AC40" t="s">
        <v>2</v>
      </c>
      <c r="AD40" s="74"/>
      <c r="AE40" s="75"/>
      <c r="AF40" s="75"/>
      <c r="AG40" s="75"/>
      <c r="AH40" s="75"/>
      <c r="AI40" s="75"/>
    </row>
    <row r="41" spans="1:35">
      <c r="D41" s="425" t="s">
        <v>76</v>
      </c>
      <c r="E41" t="s">
        <v>136</v>
      </c>
      <c r="F41" s="425" t="s">
        <v>261</v>
      </c>
      <c r="G41" s="425" t="s">
        <v>2906</v>
      </c>
      <c r="H41" s="425" t="s">
        <v>11</v>
      </c>
      <c r="I41" s="425" t="s">
        <v>1591</v>
      </c>
      <c r="J41" s="425" t="s">
        <v>1</v>
      </c>
      <c r="K41" s="425" t="s">
        <v>1036</v>
      </c>
      <c r="L41" s="806" t="s">
        <v>2956</v>
      </c>
      <c r="M41" s="806" t="s">
        <v>2458</v>
      </c>
      <c r="O41" s="425" t="s">
        <v>2955</v>
      </c>
      <c r="P41" s="425" t="s">
        <v>203</v>
      </c>
      <c r="R41" s="71"/>
      <c r="S41" s="71"/>
      <c r="T41" s="71"/>
      <c r="U41" s="71"/>
      <c r="V41" s="71"/>
      <c r="AC41" t="s">
        <v>2</v>
      </c>
      <c r="AD41" s="74"/>
      <c r="AE41" s="75"/>
      <c r="AF41" s="75"/>
      <c r="AG41" s="75"/>
      <c r="AH41" s="75"/>
      <c r="AI41" s="75"/>
    </row>
    <row r="42" spans="1:35">
      <c r="M42" s="90"/>
    </row>
    <row r="43" spans="1:35" s="68" customFormat="1" ht="18">
      <c r="A43" s="69" t="s">
        <v>74</v>
      </c>
    </row>
  </sheetData>
  <mergeCells count="1">
    <mergeCell ref="AE6:AI6"/>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87"/>
  <sheetViews>
    <sheetView zoomScale="80" zoomScaleNormal="80" workbookViewId="0">
      <pane ySplit="8" topLeftCell="A9" activePane="bottomLeft" state="frozen"/>
      <selection pane="bottomLeft"/>
    </sheetView>
  </sheetViews>
  <sheetFormatPr defaultRowHeight="14.4"/>
  <cols>
    <col min="1" max="8" width="1.77734375" customWidth="1"/>
    <col min="9" max="9" width="24" customWidth="1"/>
    <col min="10" max="10" width="54" customWidth="1"/>
    <col min="11" max="15" width="1.77734375" customWidth="1"/>
    <col min="16" max="16" width="2.44140625" hidden="1" customWidth="1"/>
    <col min="17" max="28" width="1.77734375" hidden="1" customWidth="1"/>
    <col min="29" max="30" width="9.21875" customWidth="1"/>
  </cols>
  <sheetData>
    <row r="1" spans="1:40" s="68" customFormat="1" ht="23.4">
      <c r="A1" s="83" t="str">
        <f>'1.1 Cover'!A1</f>
        <v>Regulatory Reporting Pack</v>
      </c>
    </row>
    <row r="2" spans="1:40" s="68" customFormat="1" ht="23.4">
      <c r="A2" s="83" t="str">
        <f>'1.1 Cover'!A2</f>
        <v>Price base - 2018/19</v>
      </c>
    </row>
    <row r="3" spans="1:40" s="68" customFormat="1" ht="23.4">
      <c r="A3" s="83" t="str">
        <f>"Calander Year - " &amp; '1.5 Universal Data'!C8</f>
        <v>Calander Year - 2022</v>
      </c>
    </row>
    <row r="4" spans="1:40" s="68" customFormat="1" ht="23.4">
      <c r="A4" s="83" t="s">
        <v>915</v>
      </c>
    </row>
    <row r="6" spans="1:40">
      <c r="G6" s="57"/>
      <c r="H6" s="57"/>
      <c r="I6" s="57"/>
      <c r="J6" s="57"/>
      <c r="K6" s="57"/>
      <c r="L6" s="57"/>
      <c r="M6" s="57"/>
      <c r="N6" s="57"/>
      <c r="O6" s="57"/>
      <c r="P6" s="57"/>
      <c r="Q6" s="57"/>
      <c r="R6" s="57"/>
      <c r="S6" s="57"/>
      <c r="T6" s="57"/>
      <c r="U6" s="57"/>
      <c r="V6" s="57"/>
      <c r="W6" s="57"/>
      <c r="X6" s="57"/>
      <c r="Y6" s="57"/>
      <c r="Z6" s="57"/>
      <c r="AA6" s="57"/>
      <c r="AB6" s="57"/>
      <c r="AC6" s="57"/>
      <c r="AD6" s="886"/>
      <c r="AE6" s="1534" t="s">
        <v>107</v>
      </c>
      <c r="AF6" s="1535"/>
      <c r="AG6" s="1535"/>
      <c r="AH6" s="1535"/>
      <c r="AI6" s="1536"/>
      <c r="AJ6" s="1534" t="s">
        <v>2447</v>
      </c>
      <c r="AK6" s="1535"/>
      <c r="AL6" s="1535"/>
      <c r="AM6" s="1535"/>
      <c r="AN6" s="1536"/>
    </row>
    <row r="7" spans="1:40" s="65" customFormat="1">
      <c r="D7" s="81"/>
      <c r="E7" s="81"/>
      <c r="F7" s="81"/>
      <c r="G7" s="882"/>
      <c r="H7" s="882"/>
      <c r="I7" s="882" t="s">
        <v>220</v>
      </c>
      <c r="J7" s="882" t="s">
        <v>219</v>
      </c>
      <c r="K7" s="882"/>
      <c r="L7" s="883"/>
      <c r="M7" s="883"/>
      <c r="N7" s="883"/>
      <c r="O7" s="884"/>
      <c r="P7" s="885" t="s">
        <v>96</v>
      </c>
      <c r="Q7" s="885" t="s">
        <v>95</v>
      </c>
      <c r="R7" s="885" t="s">
        <v>94</v>
      </c>
      <c r="S7" s="885" t="s">
        <v>93</v>
      </c>
      <c r="T7" s="885" t="s">
        <v>92</v>
      </c>
      <c r="U7" s="885" t="s">
        <v>91</v>
      </c>
      <c r="V7" s="885" t="s">
        <v>90</v>
      </c>
      <c r="W7" s="885" t="s">
        <v>89</v>
      </c>
      <c r="X7" s="885" t="s">
        <v>88</v>
      </c>
      <c r="Y7" s="885" t="s">
        <v>87</v>
      </c>
      <c r="Z7" s="885" t="s">
        <v>86</v>
      </c>
      <c r="AA7" s="885" t="s">
        <v>85</v>
      </c>
      <c r="AB7" s="885" t="s">
        <v>84</v>
      </c>
      <c r="AC7" s="886" t="s">
        <v>4</v>
      </c>
      <c r="AD7" s="886"/>
      <c r="AE7" s="78">
        <v>2022</v>
      </c>
      <c r="AF7" s="77">
        <v>2023</v>
      </c>
      <c r="AG7" s="77">
        <v>2024</v>
      </c>
      <c r="AH7" s="77">
        <v>2025</v>
      </c>
      <c r="AI7" s="76">
        <v>2026</v>
      </c>
      <c r="AJ7" s="78">
        <v>2027</v>
      </c>
      <c r="AK7" s="77">
        <v>2028</v>
      </c>
      <c r="AL7" s="77">
        <v>2029</v>
      </c>
      <c r="AM7" s="77">
        <v>2030</v>
      </c>
      <c r="AN7" s="76">
        <v>2031</v>
      </c>
    </row>
    <row r="8" spans="1:40">
      <c r="P8" s="65"/>
      <c r="Q8" s="65"/>
      <c r="R8" s="65"/>
      <c r="S8" s="65"/>
      <c r="T8" s="65"/>
      <c r="U8" s="65"/>
      <c r="V8" s="65"/>
      <c r="AJ8" s="425"/>
      <c r="AK8" s="425"/>
      <c r="AL8" s="425"/>
      <c r="AM8" s="425"/>
      <c r="AN8" s="425"/>
    </row>
    <row r="9" spans="1:40" s="887" customFormat="1" ht="15.6">
      <c r="A9" s="887" t="s">
        <v>915</v>
      </c>
    </row>
    <row r="10" spans="1:40">
      <c r="AJ10" s="425"/>
      <c r="AK10" s="425"/>
      <c r="AL10" s="425"/>
      <c r="AM10" s="425"/>
      <c r="AN10" s="425"/>
    </row>
    <row r="11" spans="1:40" s="1" customFormat="1" ht="13.8">
      <c r="A11" s="64"/>
      <c r="B11" s="72" t="s">
        <v>2654</v>
      </c>
    </row>
    <row r="12" spans="1:40">
      <c r="AJ12" s="425"/>
      <c r="AK12" s="425"/>
      <c r="AL12" s="425"/>
      <c r="AM12" s="425"/>
      <c r="AN12" s="425"/>
    </row>
    <row r="13" spans="1:40" s="425" customFormat="1">
      <c r="J13" s="425" t="s">
        <v>2640</v>
      </c>
      <c r="AC13" s="425" t="s">
        <v>924</v>
      </c>
      <c r="AE13" s="100"/>
      <c r="AF13" s="100"/>
      <c r="AG13" s="100"/>
      <c r="AH13" s="100"/>
      <c r="AI13" s="100"/>
      <c r="AJ13" s="668"/>
      <c r="AK13" s="668"/>
      <c r="AL13" s="668"/>
      <c r="AM13" s="668"/>
      <c r="AN13" s="668"/>
    </row>
    <row r="14" spans="1:40" s="425" customFormat="1">
      <c r="J14" s="425" t="s">
        <v>2641</v>
      </c>
      <c r="AC14" s="425" t="s">
        <v>924</v>
      </c>
      <c r="AE14" s="668"/>
      <c r="AF14" s="668"/>
      <c r="AG14" s="668"/>
      <c r="AH14" s="668"/>
      <c r="AI14" s="668"/>
    </row>
    <row r="15" spans="1:40" s="425" customFormat="1"/>
    <row r="16" spans="1:40" s="425" customFormat="1">
      <c r="J16" s="425" t="s">
        <v>2640</v>
      </c>
      <c r="AC16" s="425" t="s">
        <v>2571</v>
      </c>
      <c r="AE16" s="100"/>
      <c r="AF16" s="100"/>
      <c r="AG16" s="100"/>
      <c r="AH16" s="100"/>
      <c r="AI16" s="100"/>
      <c r="AJ16" s="668"/>
      <c r="AK16" s="668"/>
      <c r="AL16" s="668"/>
      <c r="AM16" s="668"/>
      <c r="AN16" s="668"/>
    </row>
    <row r="17" spans="1:40" s="425" customFormat="1">
      <c r="J17" s="425" t="s">
        <v>2641</v>
      </c>
      <c r="AC17" s="425" t="s">
        <v>2571</v>
      </c>
      <c r="AE17" s="668"/>
      <c r="AF17" s="668"/>
      <c r="AG17" s="668"/>
      <c r="AH17" s="668"/>
      <c r="AI17" s="668"/>
    </row>
    <row r="18" spans="1:40" s="425" customFormat="1"/>
    <row r="19" spans="1:40" s="425" customFormat="1">
      <c r="J19" s="425" t="s">
        <v>2642</v>
      </c>
      <c r="AC19" s="425" t="s">
        <v>924</v>
      </c>
      <c r="AE19" s="100"/>
      <c r="AF19" s="100"/>
      <c r="AG19" s="100"/>
      <c r="AH19" s="100"/>
      <c r="AI19" s="100"/>
      <c r="AJ19" s="668"/>
      <c r="AK19" s="668"/>
      <c r="AL19" s="668"/>
      <c r="AM19" s="668"/>
      <c r="AN19" s="668"/>
    </row>
    <row r="20" spans="1:40" s="425" customFormat="1">
      <c r="J20" s="425" t="s">
        <v>2643</v>
      </c>
      <c r="AC20" s="425" t="s">
        <v>924</v>
      </c>
      <c r="AE20" s="668"/>
      <c r="AF20" s="668"/>
      <c r="AG20" s="668"/>
      <c r="AH20" s="668"/>
      <c r="AI20" s="668"/>
    </row>
    <row r="21" spans="1:40" s="425" customFormat="1"/>
    <row r="22" spans="1:40" s="425" customFormat="1">
      <c r="J22" s="425" t="s">
        <v>2642</v>
      </c>
      <c r="AC22" s="425" t="s">
        <v>2571</v>
      </c>
      <c r="AE22" s="100"/>
      <c r="AF22" s="100"/>
      <c r="AG22" s="100"/>
      <c r="AH22" s="100"/>
      <c r="AI22" s="100"/>
      <c r="AJ22" s="668"/>
      <c r="AK22" s="668"/>
      <c r="AL22" s="668"/>
      <c r="AM22" s="668"/>
      <c r="AN22" s="668"/>
    </row>
    <row r="23" spans="1:40" s="425" customFormat="1">
      <c r="J23" s="425" t="s">
        <v>2643</v>
      </c>
      <c r="AC23" s="425" t="s">
        <v>2571</v>
      </c>
      <c r="AE23" s="668"/>
      <c r="AF23" s="668"/>
      <c r="AG23" s="668"/>
      <c r="AH23" s="668"/>
      <c r="AI23" s="668"/>
    </row>
    <row r="24" spans="1:40" s="425" customFormat="1"/>
    <row r="25" spans="1:40" s="1" customFormat="1" ht="13.8">
      <c r="A25" s="64"/>
      <c r="B25" s="72" t="s">
        <v>1339</v>
      </c>
    </row>
    <row r="26" spans="1:40" s="425" customFormat="1"/>
    <row r="27" spans="1:40" s="425" customFormat="1">
      <c r="J27" s="425" t="s">
        <v>2644</v>
      </c>
      <c r="AC27" s="425" t="s">
        <v>924</v>
      </c>
      <c r="AE27" s="100"/>
      <c r="AF27" s="668"/>
      <c r="AG27" s="668"/>
      <c r="AH27" s="668"/>
      <c r="AI27" s="668"/>
      <c r="AJ27" s="668"/>
      <c r="AK27" s="668"/>
    </row>
    <row r="28" spans="1:40" s="425" customFormat="1">
      <c r="J28" s="425" t="s">
        <v>2645</v>
      </c>
      <c r="AC28" s="425" t="s">
        <v>924</v>
      </c>
      <c r="AE28" s="100"/>
      <c r="AF28" s="668"/>
      <c r="AG28" s="668"/>
      <c r="AH28" s="668"/>
      <c r="AI28" s="668"/>
      <c r="AJ28" s="668"/>
      <c r="AK28" s="668"/>
    </row>
    <row r="29" spans="1:40" s="425" customFormat="1"/>
    <row r="30" spans="1:40" s="425" customFormat="1">
      <c r="J30" s="425" t="s">
        <v>2661</v>
      </c>
      <c r="AC30" s="425" t="s">
        <v>924</v>
      </c>
      <c r="AE30" s="668"/>
      <c r="AF30" s="668"/>
      <c r="AG30" s="668"/>
      <c r="AH30" s="668"/>
      <c r="AI30" s="668"/>
    </row>
    <row r="31" spans="1:40" s="425" customFormat="1">
      <c r="J31" s="425" t="s">
        <v>2663</v>
      </c>
      <c r="AC31" s="425" t="s">
        <v>924</v>
      </c>
      <c r="AE31" s="668"/>
      <c r="AF31" s="668"/>
      <c r="AG31" s="668"/>
      <c r="AH31" s="668"/>
      <c r="AI31" s="668"/>
    </row>
    <row r="32" spans="1:40" s="425" customFormat="1"/>
    <row r="33" spans="1:35" s="1" customFormat="1" ht="13.8">
      <c r="A33" s="64"/>
      <c r="B33" s="72" t="s">
        <v>2655</v>
      </c>
    </row>
    <row r="34" spans="1:35" s="425" customFormat="1"/>
    <row r="35" spans="1:35" s="425" customFormat="1">
      <c r="I35" s="425" t="s">
        <v>2653</v>
      </c>
      <c r="J35" s="425" t="s">
        <v>2646</v>
      </c>
      <c r="AC35" s="425" t="s">
        <v>924</v>
      </c>
      <c r="AE35" s="668"/>
      <c r="AF35" s="668"/>
      <c r="AG35" s="668"/>
      <c r="AH35" s="668"/>
      <c r="AI35" s="668"/>
    </row>
    <row r="36" spans="1:35" s="425" customFormat="1">
      <c r="I36" s="425" t="s">
        <v>2653</v>
      </c>
      <c r="J36" s="425" t="s">
        <v>2647</v>
      </c>
      <c r="AC36" s="425" t="s">
        <v>924</v>
      </c>
      <c r="AE36" s="668"/>
      <c r="AF36" s="668"/>
      <c r="AG36" s="668"/>
      <c r="AH36" s="668"/>
      <c r="AI36" s="668"/>
    </row>
    <row r="37" spans="1:35" s="425" customFormat="1">
      <c r="I37" s="425" t="s">
        <v>2653</v>
      </c>
      <c r="J37" s="425" t="s">
        <v>2648</v>
      </c>
      <c r="AC37" s="425" t="s">
        <v>924</v>
      </c>
      <c r="AE37" s="668"/>
      <c r="AF37" s="668"/>
      <c r="AG37" s="668"/>
      <c r="AH37" s="668"/>
      <c r="AI37" s="668"/>
    </row>
    <row r="38" spans="1:35" s="425" customFormat="1">
      <c r="I38" s="425" t="s">
        <v>2653</v>
      </c>
      <c r="J38" s="425" t="s">
        <v>2651</v>
      </c>
      <c r="AC38" s="425" t="s">
        <v>924</v>
      </c>
      <c r="AE38" s="668"/>
      <c r="AF38" s="668"/>
      <c r="AG38" s="668"/>
      <c r="AH38" s="668"/>
      <c r="AI38" s="668"/>
    </row>
    <row r="39" spans="1:35" s="425" customFormat="1"/>
    <row r="40" spans="1:35" s="425" customFormat="1">
      <c r="I40" s="425" t="s">
        <v>2653</v>
      </c>
      <c r="J40" s="425" t="s">
        <v>2649</v>
      </c>
      <c r="AC40" s="425" t="s">
        <v>924</v>
      </c>
      <c r="AE40" s="668"/>
      <c r="AF40" s="668"/>
      <c r="AG40" s="668"/>
      <c r="AH40" s="668"/>
      <c r="AI40" s="668"/>
    </row>
    <row r="41" spans="1:35" s="425" customFormat="1">
      <c r="I41" s="425" t="s">
        <v>2653</v>
      </c>
      <c r="J41" s="425" t="s">
        <v>2650</v>
      </c>
      <c r="AC41" s="425" t="s">
        <v>924</v>
      </c>
      <c r="AE41" s="668"/>
      <c r="AF41" s="668"/>
      <c r="AG41" s="668"/>
      <c r="AH41" s="668"/>
      <c r="AI41" s="668"/>
    </row>
    <row r="42" spans="1:35" s="425" customFormat="1">
      <c r="I42" s="425" t="s">
        <v>2653</v>
      </c>
      <c r="J42" s="425" t="s">
        <v>2652</v>
      </c>
      <c r="AC42" s="425" t="s">
        <v>924</v>
      </c>
      <c r="AE42" s="668"/>
      <c r="AF42" s="668"/>
      <c r="AG42" s="668"/>
      <c r="AH42" s="668"/>
      <c r="AI42" s="668"/>
    </row>
    <row r="43" spans="1:35" s="425" customFormat="1"/>
    <row r="44" spans="1:35" s="1" customFormat="1" ht="13.8">
      <c r="A44" s="64"/>
      <c r="B44" s="72" t="s">
        <v>2656</v>
      </c>
    </row>
    <row r="45" spans="1:35" s="425" customFormat="1"/>
    <row r="46" spans="1:35" s="425" customFormat="1">
      <c r="I46" s="425" t="s">
        <v>228</v>
      </c>
      <c r="J46" s="425" t="s">
        <v>2646</v>
      </c>
      <c r="AC46" s="425" t="s">
        <v>924</v>
      </c>
      <c r="AE46" s="668"/>
      <c r="AF46" s="668"/>
      <c r="AG46" s="668"/>
      <c r="AH46" s="668"/>
      <c r="AI46" s="668"/>
    </row>
    <row r="47" spans="1:35" s="425" customFormat="1">
      <c r="I47" s="425" t="s">
        <v>228</v>
      </c>
      <c r="J47" s="425" t="s">
        <v>2647</v>
      </c>
      <c r="AC47" s="425" t="s">
        <v>924</v>
      </c>
      <c r="AE47" s="668"/>
      <c r="AF47" s="668"/>
      <c r="AG47" s="668"/>
      <c r="AH47" s="668"/>
      <c r="AI47" s="668"/>
    </row>
    <row r="48" spans="1:35" s="425" customFormat="1">
      <c r="I48" s="425" t="s">
        <v>228</v>
      </c>
      <c r="J48" s="425" t="s">
        <v>2648</v>
      </c>
      <c r="AC48" s="425" t="s">
        <v>924</v>
      </c>
      <c r="AE48" s="668"/>
      <c r="AF48" s="668"/>
      <c r="AG48" s="668"/>
      <c r="AH48" s="668"/>
      <c r="AI48" s="668"/>
    </row>
    <row r="49" spans="1:35" s="425" customFormat="1">
      <c r="I49" s="425" t="s">
        <v>228</v>
      </c>
      <c r="J49" s="425" t="s">
        <v>2651</v>
      </c>
      <c r="AC49" s="425" t="s">
        <v>924</v>
      </c>
      <c r="AE49" s="668"/>
      <c r="AF49" s="668"/>
      <c r="AG49" s="668"/>
      <c r="AH49" s="668"/>
      <c r="AI49" s="668"/>
    </row>
    <row r="50" spans="1:35" s="425" customFormat="1"/>
    <row r="51" spans="1:35" s="425" customFormat="1">
      <c r="I51" s="425" t="s">
        <v>228</v>
      </c>
      <c r="J51" s="425" t="s">
        <v>2649</v>
      </c>
      <c r="AC51" s="425" t="s">
        <v>924</v>
      </c>
      <c r="AE51" s="668"/>
      <c r="AF51" s="668"/>
      <c r="AG51" s="668"/>
      <c r="AH51" s="668"/>
      <c r="AI51" s="668"/>
    </row>
    <row r="52" spans="1:35" s="425" customFormat="1">
      <c r="I52" s="425" t="s">
        <v>228</v>
      </c>
      <c r="J52" s="425" t="s">
        <v>2650</v>
      </c>
      <c r="AC52" s="425" t="s">
        <v>924</v>
      </c>
      <c r="AE52" s="668"/>
      <c r="AF52" s="668"/>
      <c r="AG52" s="668"/>
      <c r="AH52" s="668"/>
      <c r="AI52" s="668"/>
    </row>
    <row r="53" spans="1:35" s="425" customFormat="1">
      <c r="I53" s="425" t="s">
        <v>228</v>
      </c>
      <c r="J53" s="425" t="s">
        <v>2652</v>
      </c>
      <c r="AC53" s="425" t="s">
        <v>924</v>
      </c>
      <c r="AE53" s="668"/>
      <c r="AF53" s="668"/>
      <c r="AG53" s="668"/>
      <c r="AH53" s="668"/>
      <c r="AI53" s="668"/>
    </row>
    <row r="54" spans="1:35" s="425" customFormat="1"/>
    <row r="55" spans="1:35" s="425" customFormat="1">
      <c r="I55" s="425" t="s">
        <v>228</v>
      </c>
      <c r="J55" s="425" t="s">
        <v>2646</v>
      </c>
      <c r="AC55" s="425" t="s">
        <v>2571</v>
      </c>
      <c r="AE55" s="668"/>
      <c r="AF55" s="668"/>
      <c r="AG55" s="668"/>
      <c r="AH55" s="668"/>
      <c r="AI55" s="668"/>
    </row>
    <row r="56" spans="1:35" s="425" customFormat="1">
      <c r="I56" s="425" t="s">
        <v>228</v>
      </c>
      <c r="J56" s="425" t="s">
        <v>2647</v>
      </c>
      <c r="AC56" s="425" t="s">
        <v>2571</v>
      </c>
      <c r="AE56" s="668"/>
      <c r="AF56" s="668"/>
      <c r="AG56" s="668"/>
      <c r="AH56" s="668"/>
      <c r="AI56" s="668"/>
    </row>
    <row r="57" spans="1:35" s="425" customFormat="1">
      <c r="I57" s="425" t="s">
        <v>228</v>
      </c>
      <c r="J57" s="425" t="s">
        <v>2648</v>
      </c>
      <c r="AC57" s="425" t="s">
        <v>2571</v>
      </c>
      <c r="AE57" s="668"/>
      <c r="AF57" s="668"/>
      <c r="AG57" s="668"/>
      <c r="AH57" s="668"/>
      <c r="AI57" s="668"/>
    </row>
    <row r="58" spans="1:35" s="425" customFormat="1">
      <c r="I58" s="425" t="s">
        <v>228</v>
      </c>
      <c r="J58" s="425" t="s">
        <v>2651</v>
      </c>
      <c r="AC58" s="425" t="s">
        <v>2571</v>
      </c>
      <c r="AE58" s="668"/>
      <c r="AF58" s="668"/>
      <c r="AG58" s="668"/>
      <c r="AH58" s="668"/>
      <c r="AI58" s="668"/>
    </row>
    <row r="59" spans="1:35" s="425" customFormat="1"/>
    <row r="60" spans="1:35" s="425" customFormat="1">
      <c r="I60" s="425" t="s">
        <v>228</v>
      </c>
      <c r="J60" s="425" t="s">
        <v>2649</v>
      </c>
      <c r="AC60" s="425" t="s">
        <v>2571</v>
      </c>
      <c r="AE60" s="668"/>
      <c r="AF60" s="668"/>
      <c r="AG60" s="668"/>
      <c r="AH60" s="668"/>
      <c r="AI60" s="668"/>
    </row>
    <row r="61" spans="1:35" s="425" customFormat="1">
      <c r="I61" s="425" t="s">
        <v>228</v>
      </c>
      <c r="J61" s="425" t="s">
        <v>2650</v>
      </c>
      <c r="AC61" s="425" t="s">
        <v>2571</v>
      </c>
      <c r="AE61" s="668"/>
      <c r="AF61" s="668"/>
      <c r="AG61" s="668"/>
      <c r="AH61" s="668"/>
      <c r="AI61" s="668"/>
    </row>
    <row r="62" spans="1:35" s="425" customFormat="1">
      <c r="I62" s="425" t="s">
        <v>228</v>
      </c>
      <c r="J62" s="425" t="s">
        <v>2652</v>
      </c>
      <c r="AC62" s="425" t="s">
        <v>2571</v>
      </c>
      <c r="AE62" s="668"/>
      <c r="AF62" s="668"/>
      <c r="AG62" s="668"/>
      <c r="AH62" s="668"/>
      <c r="AI62" s="668"/>
    </row>
    <row r="63" spans="1:35" s="425" customFormat="1"/>
    <row r="64" spans="1:35" s="1" customFormat="1" ht="13.8">
      <c r="A64" s="64"/>
      <c r="B64" s="72" t="s">
        <v>2662</v>
      </c>
    </row>
    <row r="65" spans="1:35" s="425" customFormat="1"/>
    <row r="66" spans="1:35" s="425" customFormat="1">
      <c r="J66" s="57" t="s">
        <v>1340</v>
      </c>
      <c r="AC66" s="425" t="s">
        <v>924</v>
      </c>
      <c r="AE66" s="668"/>
      <c r="AF66" s="668"/>
      <c r="AG66" s="668"/>
      <c r="AH66" s="668"/>
      <c r="AI66" s="668"/>
    </row>
    <row r="67" spans="1:35" s="425" customFormat="1">
      <c r="J67" s="57" t="s">
        <v>1341</v>
      </c>
      <c r="AC67" s="425" t="s">
        <v>924</v>
      </c>
      <c r="AE67" s="668"/>
      <c r="AF67" s="668"/>
      <c r="AG67" s="668"/>
      <c r="AH67" s="668"/>
      <c r="AI67" s="668"/>
    </row>
    <row r="68" spans="1:35" s="425" customFormat="1">
      <c r="J68" s="57" t="s">
        <v>1342</v>
      </c>
      <c r="AC68" s="425" t="s">
        <v>924</v>
      </c>
      <c r="AE68" s="668"/>
      <c r="AF68" s="668"/>
      <c r="AG68" s="668"/>
      <c r="AH68" s="668"/>
      <c r="AI68" s="668"/>
    </row>
    <row r="69" spans="1:35" s="425" customFormat="1"/>
    <row r="70" spans="1:35" s="1" customFormat="1" ht="13.8">
      <c r="A70" s="64"/>
      <c r="B70" s="72" t="s">
        <v>2657</v>
      </c>
    </row>
    <row r="71" spans="1:35" s="425" customFormat="1"/>
    <row r="72" spans="1:35" s="425" customFormat="1">
      <c r="J72" s="425" t="s">
        <v>2658</v>
      </c>
      <c r="AC72" s="425" t="s">
        <v>924</v>
      </c>
      <c r="AE72" s="668"/>
      <c r="AF72" s="668"/>
      <c r="AG72" s="668"/>
      <c r="AH72" s="668"/>
      <c r="AI72" s="668"/>
    </row>
    <row r="73" spans="1:35" s="425" customFormat="1">
      <c r="J73" s="425" t="s">
        <v>2659</v>
      </c>
      <c r="AC73" s="425" t="s">
        <v>924</v>
      </c>
      <c r="AE73" s="668"/>
      <c r="AF73" s="668"/>
      <c r="AG73" s="668"/>
      <c r="AH73" s="668"/>
      <c r="AI73" s="668"/>
    </row>
    <row r="74" spans="1:35" s="425" customFormat="1">
      <c r="J74" s="425" t="s">
        <v>2660</v>
      </c>
      <c r="AC74" s="425" t="s">
        <v>924</v>
      </c>
      <c r="AE74" s="668"/>
      <c r="AF74" s="668"/>
      <c r="AG74" s="668"/>
      <c r="AH74" s="668"/>
      <c r="AI74" s="668"/>
    </row>
    <row r="75" spans="1:35" s="425" customFormat="1"/>
    <row r="76" spans="1:35" s="68" customFormat="1" ht="18">
      <c r="A76" s="69" t="s">
        <v>74</v>
      </c>
    </row>
    <row r="77" spans="1:35" s="425" customFormat="1"/>
    <row r="78" spans="1:35" s="425" customFormat="1"/>
    <row r="79" spans="1:35" s="425" customFormat="1"/>
    <row r="80" spans="1:35" s="425" customFormat="1">
      <c r="J80" s="888"/>
    </row>
    <row r="81" spans="10:10" s="425" customFormat="1"/>
    <row r="82" spans="10:10" s="425" customFormat="1">
      <c r="J82" s="888"/>
    </row>
    <row r="83" spans="10:10" s="425" customFormat="1"/>
    <row r="84" spans="10:10" s="425" customFormat="1"/>
    <row r="85" spans="10:10" s="425" customFormat="1"/>
    <row r="86" spans="10:10" s="425" customFormat="1"/>
    <row r="87" spans="10:10" s="425" customFormat="1"/>
  </sheetData>
  <mergeCells count="2">
    <mergeCell ref="AJ6:AN6"/>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05"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04"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03"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02"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01"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00"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99"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98"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97"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96"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95"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94"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93"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92"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91"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90"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89"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88"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87"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86"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85"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84"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83"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82"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81"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80" id="{399AFF99-CF66-4987-9B36-D46AE91D96F9}">
            <xm:f>'1.5 Universal Data'!$C$8&lt;$AE$7</xm:f>
            <x14:dxf>
              <fill>
                <patternFill patternType="lightUp">
                  <bgColor theme="0"/>
                </patternFill>
              </fill>
            </x14:dxf>
          </x14:cfRule>
          <xm:sqref>AE35:AE36</xm:sqref>
        </x14:conditionalFormatting>
        <x14:conditionalFormatting xmlns:xm="http://schemas.microsoft.com/office/excel/2006/main">
          <x14:cfRule type="expression" priority="79" id="{4B6FD6AB-547D-4711-B4FD-AE198F404C1D}">
            <xm:f>'1.5 Universal Data'!$C$8&lt;$AF$7</xm:f>
            <x14:dxf>
              <fill>
                <patternFill patternType="lightUp">
                  <bgColor theme="0"/>
                </patternFill>
              </fill>
            </x14:dxf>
          </x14:cfRule>
          <xm:sqref>AF35:AF36</xm:sqref>
        </x14:conditionalFormatting>
        <x14:conditionalFormatting xmlns:xm="http://schemas.microsoft.com/office/excel/2006/main">
          <x14:cfRule type="expression" priority="78" id="{86783C1C-2E8E-49AE-A354-A7D238B84B80}">
            <xm:f>'1.5 Universal Data'!$C$8&lt;$AG$7</xm:f>
            <x14:dxf>
              <fill>
                <patternFill patternType="lightUp">
                  <bgColor theme="0"/>
                </patternFill>
              </fill>
            </x14:dxf>
          </x14:cfRule>
          <xm:sqref>AG35:AG36</xm:sqref>
        </x14:conditionalFormatting>
        <x14:conditionalFormatting xmlns:xm="http://schemas.microsoft.com/office/excel/2006/main">
          <x14:cfRule type="expression" priority="77" id="{5CB52EB5-39D3-431E-AE09-9A783E01AAE6}">
            <xm:f>'1.5 Universal Data'!$C$8&lt;$AH$7</xm:f>
            <x14:dxf>
              <fill>
                <patternFill patternType="lightUp">
                  <bgColor theme="0"/>
                </patternFill>
              </fill>
            </x14:dxf>
          </x14:cfRule>
          <xm:sqref>AH35:AH36</xm:sqref>
        </x14:conditionalFormatting>
        <x14:conditionalFormatting xmlns:xm="http://schemas.microsoft.com/office/excel/2006/main">
          <x14:cfRule type="expression" priority="76" id="{AAA1374B-3E85-4F63-9246-74427BE5D8D9}">
            <xm:f>'1.5 Universal Data'!$C$8&lt;$AI$7</xm:f>
            <x14:dxf>
              <fill>
                <patternFill patternType="lightUp">
                  <bgColor theme="0"/>
                </patternFill>
              </fill>
            </x14:dxf>
          </x14:cfRule>
          <xm:sqref>AI35:AI36</xm:sqref>
        </x14:conditionalFormatting>
        <x14:conditionalFormatting xmlns:xm="http://schemas.microsoft.com/office/excel/2006/main">
          <x14:cfRule type="expression" priority="75" id="{707CB04A-6E77-4EDF-B681-2C2C5EE6DBD4}">
            <xm:f>'1.5 Universal Data'!$C$8&lt;$AE$7</xm:f>
            <x14:dxf>
              <fill>
                <patternFill patternType="lightUp">
                  <bgColor theme="0"/>
                </patternFill>
              </fill>
            </x14:dxf>
          </x14:cfRule>
          <xm:sqref>AE37:AE38</xm:sqref>
        </x14:conditionalFormatting>
        <x14:conditionalFormatting xmlns:xm="http://schemas.microsoft.com/office/excel/2006/main">
          <x14:cfRule type="expression" priority="74" id="{8155FDB3-C212-4A61-AAE4-37128352E973}">
            <xm:f>'1.5 Universal Data'!$C$8&lt;$AF$7</xm:f>
            <x14:dxf>
              <fill>
                <patternFill patternType="lightUp">
                  <bgColor theme="0"/>
                </patternFill>
              </fill>
            </x14:dxf>
          </x14:cfRule>
          <xm:sqref>AF37:AF38</xm:sqref>
        </x14:conditionalFormatting>
        <x14:conditionalFormatting xmlns:xm="http://schemas.microsoft.com/office/excel/2006/main">
          <x14:cfRule type="expression" priority="73" id="{C7FCEF3F-B8A0-4B02-84AA-8C51003072B1}">
            <xm:f>'1.5 Universal Data'!$C$8&lt;$AG$7</xm:f>
            <x14:dxf>
              <fill>
                <patternFill patternType="lightUp">
                  <bgColor theme="0"/>
                </patternFill>
              </fill>
            </x14:dxf>
          </x14:cfRule>
          <xm:sqref>AG37:AG38</xm:sqref>
        </x14:conditionalFormatting>
        <x14:conditionalFormatting xmlns:xm="http://schemas.microsoft.com/office/excel/2006/main">
          <x14:cfRule type="expression" priority="72" id="{3EAF1018-142E-463F-93F5-414212609ACD}">
            <xm:f>'1.5 Universal Data'!$C$8&lt;$AH$7</xm:f>
            <x14:dxf>
              <fill>
                <patternFill patternType="lightUp">
                  <bgColor theme="0"/>
                </patternFill>
              </fill>
            </x14:dxf>
          </x14:cfRule>
          <xm:sqref>AH37:AH38</xm:sqref>
        </x14:conditionalFormatting>
        <x14:conditionalFormatting xmlns:xm="http://schemas.microsoft.com/office/excel/2006/main">
          <x14:cfRule type="expression" priority="71" id="{83CE7927-52AC-475F-92A2-AEF2E03B6AB1}">
            <xm:f>'1.5 Universal Data'!$C$8&lt;$AI$7</xm:f>
            <x14:dxf>
              <fill>
                <patternFill patternType="lightUp">
                  <bgColor theme="0"/>
                </patternFill>
              </fill>
            </x14:dxf>
          </x14:cfRule>
          <xm:sqref>AI37:AI38</xm:sqref>
        </x14:conditionalFormatting>
        <x14:conditionalFormatting xmlns:xm="http://schemas.microsoft.com/office/excel/2006/main">
          <x14:cfRule type="expression" priority="70" id="{30EB3E5D-62A4-4FD3-9FF6-9B49E706BDF6}">
            <xm:f>'1.5 Universal Data'!$C$8&lt;$AE$7</xm:f>
            <x14:dxf>
              <fill>
                <patternFill patternType="lightUp">
                  <bgColor theme="0"/>
                </patternFill>
              </fill>
            </x14:dxf>
          </x14:cfRule>
          <xm:sqref>AE40:AE42</xm:sqref>
        </x14:conditionalFormatting>
        <x14:conditionalFormatting xmlns:xm="http://schemas.microsoft.com/office/excel/2006/main">
          <x14:cfRule type="expression" priority="69" id="{D1148A45-A97F-424C-92FE-2BFF9F0FD46B}">
            <xm:f>'1.5 Universal Data'!$C$8&lt;$AF$7</xm:f>
            <x14:dxf>
              <fill>
                <patternFill patternType="lightUp">
                  <bgColor theme="0"/>
                </patternFill>
              </fill>
            </x14:dxf>
          </x14:cfRule>
          <xm:sqref>AF40:AF42</xm:sqref>
        </x14:conditionalFormatting>
        <x14:conditionalFormatting xmlns:xm="http://schemas.microsoft.com/office/excel/2006/main">
          <x14:cfRule type="expression" priority="68" id="{D5AC09C5-92A6-47D8-833A-84520E628F5E}">
            <xm:f>'1.5 Universal Data'!$C$8&lt;$AG$7</xm:f>
            <x14:dxf>
              <fill>
                <patternFill patternType="lightUp">
                  <bgColor theme="0"/>
                </patternFill>
              </fill>
            </x14:dxf>
          </x14:cfRule>
          <xm:sqref>AG40:AG42</xm:sqref>
        </x14:conditionalFormatting>
        <x14:conditionalFormatting xmlns:xm="http://schemas.microsoft.com/office/excel/2006/main">
          <x14:cfRule type="expression" priority="67" id="{9D0DC0EA-65A2-494D-B126-6EC0611DBDB3}">
            <xm:f>'1.5 Universal Data'!$C$8&lt;$AH$7</xm:f>
            <x14:dxf>
              <fill>
                <patternFill patternType="lightUp">
                  <bgColor theme="0"/>
                </patternFill>
              </fill>
            </x14:dxf>
          </x14:cfRule>
          <xm:sqref>AH40:AH42</xm:sqref>
        </x14:conditionalFormatting>
        <x14:conditionalFormatting xmlns:xm="http://schemas.microsoft.com/office/excel/2006/main">
          <x14:cfRule type="expression" priority="66" id="{9045E405-7B8A-4346-8E15-D0E0B5B355E5}">
            <xm:f>'1.5 Universal Data'!$C$8&lt;$AI$7</xm:f>
            <x14:dxf>
              <fill>
                <patternFill patternType="lightUp">
                  <bgColor theme="0"/>
                </patternFill>
              </fill>
            </x14:dxf>
          </x14:cfRule>
          <xm:sqref>AI40:AI42</xm:sqref>
        </x14:conditionalFormatting>
        <x14:conditionalFormatting xmlns:xm="http://schemas.microsoft.com/office/excel/2006/main">
          <x14:cfRule type="expression" priority="65" id="{794FAC76-A0AD-4C54-9706-274A22B5A360}">
            <xm:f>'1.5 Universal Data'!$C$8&lt;$AE$7</xm:f>
            <x14:dxf>
              <fill>
                <patternFill patternType="lightUp">
                  <bgColor theme="0"/>
                </patternFill>
              </fill>
            </x14:dxf>
          </x14:cfRule>
          <xm:sqref>AE51:AE53</xm:sqref>
        </x14:conditionalFormatting>
        <x14:conditionalFormatting xmlns:xm="http://schemas.microsoft.com/office/excel/2006/main">
          <x14:cfRule type="expression" priority="64" id="{F390D0A3-92C1-4155-878A-EF2EACD9C7A2}">
            <xm:f>'1.5 Universal Data'!$C$8&lt;$AF$7</xm:f>
            <x14:dxf>
              <fill>
                <patternFill patternType="lightUp">
                  <bgColor theme="0"/>
                </patternFill>
              </fill>
            </x14:dxf>
          </x14:cfRule>
          <xm:sqref>AF51:AF53</xm:sqref>
        </x14:conditionalFormatting>
        <x14:conditionalFormatting xmlns:xm="http://schemas.microsoft.com/office/excel/2006/main">
          <x14:cfRule type="expression" priority="63" id="{8ED79380-FABE-47A4-BF84-35364F1D111B}">
            <xm:f>'1.5 Universal Data'!$C$8&lt;$AG$7</xm:f>
            <x14:dxf>
              <fill>
                <patternFill patternType="lightUp">
                  <bgColor theme="0"/>
                </patternFill>
              </fill>
            </x14:dxf>
          </x14:cfRule>
          <xm:sqref>AG51:AG53</xm:sqref>
        </x14:conditionalFormatting>
        <x14:conditionalFormatting xmlns:xm="http://schemas.microsoft.com/office/excel/2006/main">
          <x14:cfRule type="expression" priority="62" id="{7203CE85-E26B-4825-B554-9B2F4E0BD824}">
            <xm:f>'1.5 Universal Data'!$C$8&lt;$AH$7</xm:f>
            <x14:dxf>
              <fill>
                <patternFill patternType="lightUp">
                  <bgColor theme="0"/>
                </patternFill>
              </fill>
            </x14:dxf>
          </x14:cfRule>
          <xm:sqref>AH51:AH53</xm:sqref>
        </x14:conditionalFormatting>
        <x14:conditionalFormatting xmlns:xm="http://schemas.microsoft.com/office/excel/2006/main">
          <x14:cfRule type="expression" priority="61" id="{17911C64-FC6E-4C7E-B431-A0DE707FA1B1}">
            <xm:f>'1.5 Universal Data'!$C$8&lt;$AI$7</xm:f>
            <x14:dxf>
              <fill>
                <patternFill patternType="lightUp">
                  <bgColor theme="0"/>
                </patternFill>
              </fill>
            </x14:dxf>
          </x14:cfRule>
          <xm:sqref>AI51:AI53</xm:sqref>
        </x14:conditionalFormatting>
        <x14:conditionalFormatting xmlns:xm="http://schemas.microsoft.com/office/excel/2006/main">
          <x14:cfRule type="expression" priority="60" id="{AFE67030-40EF-4F08-B554-C2149CA15F67}">
            <xm:f>'1.5 Universal Data'!$C$8&lt;$AE$7</xm:f>
            <x14:dxf>
              <fill>
                <patternFill patternType="lightUp">
                  <bgColor theme="0"/>
                </patternFill>
              </fill>
            </x14:dxf>
          </x14:cfRule>
          <xm:sqref>AE60:AE62</xm:sqref>
        </x14:conditionalFormatting>
        <x14:conditionalFormatting xmlns:xm="http://schemas.microsoft.com/office/excel/2006/main">
          <x14:cfRule type="expression" priority="59" id="{F158FB33-5F39-483D-AFB0-ABC82B554E19}">
            <xm:f>'1.5 Universal Data'!$C$8&lt;$AF$7</xm:f>
            <x14:dxf>
              <fill>
                <patternFill patternType="lightUp">
                  <bgColor theme="0"/>
                </patternFill>
              </fill>
            </x14:dxf>
          </x14:cfRule>
          <xm:sqref>AF60:AF62</xm:sqref>
        </x14:conditionalFormatting>
        <x14:conditionalFormatting xmlns:xm="http://schemas.microsoft.com/office/excel/2006/main">
          <x14:cfRule type="expression" priority="58" id="{88B17EFF-4CAF-46E6-AC34-99C79C060CFB}">
            <xm:f>'1.5 Universal Data'!$C$8&lt;$AG$7</xm:f>
            <x14:dxf>
              <fill>
                <patternFill patternType="lightUp">
                  <bgColor theme="0"/>
                </patternFill>
              </fill>
            </x14:dxf>
          </x14:cfRule>
          <xm:sqref>AG60:AG62</xm:sqref>
        </x14:conditionalFormatting>
        <x14:conditionalFormatting xmlns:xm="http://schemas.microsoft.com/office/excel/2006/main">
          <x14:cfRule type="expression" priority="57" id="{93D1357D-2A66-496A-99A7-A5424C11E956}">
            <xm:f>'1.5 Universal Data'!$C$8&lt;$AH$7</xm:f>
            <x14:dxf>
              <fill>
                <patternFill patternType="lightUp">
                  <bgColor theme="0"/>
                </patternFill>
              </fill>
            </x14:dxf>
          </x14:cfRule>
          <xm:sqref>AH60:AH62</xm:sqref>
        </x14:conditionalFormatting>
        <x14:conditionalFormatting xmlns:xm="http://schemas.microsoft.com/office/excel/2006/main">
          <x14:cfRule type="expression" priority="56" id="{51BD11F8-891A-438A-97AC-71FD291E26C0}">
            <xm:f>'1.5 Universal Data'!$C$8&lt;$AI$7</xm:f>
            <x14:dxf>
              <fill>
                <patternFill patternType="lightUp">
                  <bgColor theme="0"/>
                </patternFill>
              </fill>
            </x14:dxf>
          </x14:cfRule>
          <xm:sqref>AI60:AI62</xm:sqref>
        </x14:conditionalFormatting>
        <x14:conditionalFormatting xmlns:xm="http://schemas.microsoft.com/office/excel/2006/main">
          <x14:cfRule type="expression" priority="55" id="{3448500F-39CE-4692-A9FB-2C7217016890}">
            <xm:f>'1.5 Universal Data'!$C$8&lt;$AE$7</xm:f>
            <x14:dxf>
              <fill>
                <patternFill patternType="lightUp">
                  <bgColor theme="0"/>
                </patternFill>
              </fill>
            </x14:dxf>
          </x14:cfRule>
          <xm:sqref>AE46:AE49</xm:sqref>
        </x14:conditionalFormatting>
        <x14:conditionalFormatting xmlns:xm="http://schemas.microsoft.com/office/excel/2006/main">
          <x14:cfRule type="expression" priority="54" id="{0D4F1181-523B-4755-9D98-380E8041A65D}">
            <xm:f>'1.5 Universal Data'!$C$8&lt;$AF$7</xm:f>
            <x14:dxf>
              <fill>
                <patternFill patternType="lightUp">
                  <bgColor theme="0"/>
                </patternFill>
              </fill>
            </x14:dxf>
          </x14:cfRule>
          <xm:sqref>AF46:AF49</xm:sqref>
        </x14:conditionalFormatting>
        <x14:conditionalFormatting xmlns:xm="http://schemas.microsoft.com/office/excel/2006/main">
          <x14:cfRule type="expression" priority="53" id="{BEDFFD0F-AE9B-44DF-8830-AD82FFF6EE7B}">
            <xm:f>'1.5 Universal Data'!$C$8&lt;$AG$7</xm:f>
            <x14:dxf>
              <fill>
                <patternFill patternType="lightUp">
                  <bgColor theme="0"/>
                </patternFill>
              </fill>
            </x14:dxf>
          </x14:cfRule>
          <xm:sqref>AG46:AG49</xm:sqref>
        </x14:conditionalFormatting>
        <x14:conditionalFormatting xmlns:xm="http://schemas.microsoft.com/office/excel/2006/main">
          <x14:cfRule type="expression" priority="52" id="{995F2B25-ECF4-4789-A2B1-E58BACADB042}">
            <xm:f>'1.5 Universal Data'!$C$8&lt;$AH$7</xm:f>
            <x14:dxf>
              <fill>
                <patternFill patternType="lightUp">
                  <bgColor theme="0"/>
                </patternFill>
              </fill>
            </x14:dxf>
          </x14:cfRule>
          <xm:sqref>AH46:AH49</xm:sqref>
        </x14:conditionalFormatting>
        <x14:conditionalFormatting xmlns:xm="http://schemas.microsoft.com/office/excel/2006/main">
          <x14:cfRule type="expression" priority="51" id="{B9B5FC46-46C0-49A5-BD7B-5E21B20303D6}">
            <xm:f>'1.5 Universal Data'!$C$8&lt;$AI$7</xm:f>
            <x14:dxf>
              <fill>
                <patternFill patternType="lightUp">
                  <bgColor theme="0"/>
                </patternFill>
              </fill>
            </x14:dxf>
          </x14:cfRule>
          <xm:sqref>AI46:AI49</xm:sqref>
        </x14:conditionalFormatting>
        <x14:conditionalFormatting xmlns:xm="http://schemas.microsoft.com/office/excel/2006/main">
          <x14:cfRule type="expression" priority="50" id="{45BC6915-9B8D-47ED-B1CB-B85226981EE2}">
            <xm:f>'1.5 Universal Data'!$C$8&lt;$AE$7</xm:f>
            <x14:dxf>
              <fill>
                <patternFill patternType="lightUp">
                  <bgColor theme="0"/>
                </patternFill>
              </fill>
            </x14:dxf>
          </x14:cfRule>
          <xm:sqref>AE55:AE58</xm:sqref>
        </x14:conditionalFormatting>
        <x14:conditionalFormatting xmlns:xm="http://schemas.microsoft.com/office/excel/2006/main">
          <x14:cfRule type="expression" priority="49" id="{A73E0DEB-87FA-4EE7-9C0B-0EE90AC2C072}">
            <xm:f>'1.5 Universal Data'!$C$8&lt;$AF$7</xm:f>
            <x14:dxf>
              <fill>
                <patternFill patternType="lightUp">
                  <bgColor theme="0"/>
                </patternFill>
              </fill>
            </x14:dxf>
          </x14:cfRule>
          <xm:sqref>AF55:AF58</xm:sqref>
        </x14:conditionalFormatting>
        <x14:conditionalFormatting xmlns:xm="http://schemas.microsoft.com/office/excel/2006/main">
          <x14:cfRule type="expression" priority="48" id="{DA47996B-041E-4F44-A873-0C5855553214}">
            <xm:f>'1.5 Universal Data'!$C$8&lt;$AG$7</xm:f>
            <x14:dxf>
              <fill>
                <patternFill patternType="lightUp">
                  <bgColor theme="0"/>
                </patternFill>
              </fill>
            </x14:dxf>
          </x14:cfRule>
          <xm:sqref>AG55:AG58</xm:sqref>
        </x14:conditionalFormatting>
        <x14:conditionalFormatting xmlns:xm="http://schemas.microsoft.com/office/excel/2006/main">
          <x14:cfRule type="expression" priority="47" id="{1ED3D560-D644-4A8A-95C7-DF9693B51009}">
            <xm:f>'1.5 Universal Data'!$C$8&lt;$AH$7</xm:f>
            <x14:dxf>
              <fill>
                <patternFill patternType="lightUp">
                  <bgColor theme="0"/>
                </patternFill>
              </fill>
            </x14:dxf>
          </x14:cfRule>
          <xm:sqref>AH55:AH58</xm:sqref>
        </x14:conditionalFormatting>
        <x14:conditionalFormatting xmlns:xm="http://schemas.microsoft.com/office/excel/2006/main">
          <x14:cfRule type="expression" priority="46" id="{C30E2C25-F8D3-43FF-8A37-B15DBC1228E5}">
            <xm:f>'1.5 Universal Data'!$C$8&lt;$AI$7</xm:f>
            <x14:dxf>
              <fill>
                <patternFill patternType="lightUp">
                  <bgColor theme="0"/>
                </patternFill>
              </fill>
            </x14:dxf>
          </x14:cfRule>
          <xm:sqref>AI55:AI58</xm:sqref>
        </x14:conditionalFormatting>
        <x14:conditionalFormatting xmlns:xm="http://schemas.microsoft.com/office/excel/2006/main">
          <x14:cfRule type="expression" priority="45" id="{37CD5B8D-1336-4FD7-A959-0B22E0DEE5C4}">
            <xm:f>'1.5 Universal Data'!$C$8&lt;$AE$7</xm:f>
            <x14:dxf>
              <fill>
                <patternFill patternType="lightUp">
                  <bgColor theme="0"/>
                </patternFill>
              </fill>
            </x14:dxf>
          </x14:cfRule>
          <xm:sqref>AE66:AE68</xm:sqref>
        </x14:conditionalFormatting>
        <x14:conditionalFormatting xmlns:xm="http://schemas.microsoft.com/office/excel/2006/main">
          <x14:cfRule type="expression" priority="44" id="{C0FABC54-BC66-4DA1-B82F-D4B7CCB1E0A6}">
            <xm:f>'1.5 Universal Data'!$C$8&lt;$AF$7</xm:f>
            <x14:dxf>
              <fill>
                <patternFill patternType="lightUp">
                  <bgColor theme="0"/>
                </patternFill>
              </fill>
            </x14:dxf>
          </x14:cfRule>
          <xm:sqref>AF66:AF68</xm:sqref>
        </x14:conditionalFormatting>
        <x14:conditionalFormatting xmlns:xm="http://schemas.microsoft.com/office/excel/2006/main">
          <x14:cfRule type="expression" priority="43" id="{A7452BC4-403B-4A8A-8035-8E4D014BF26F}">
            <xm:f>'1.5 Universal Data'!$C$8&lt;$AG$7</xm:f>
            <x14:dxf>
              <fill>
                <patternFill patternType="lightUp">
                  <bgColor theme="0"/>
                </patternFill>
              </fill>
            </x14:dxf>
          </x14:cfRule>
          <xm:sqref>AG66:AG68</xm:sqref>
        </x14:conditionalFormatting>
        <x14:conditionalFormatting xmlns:xm="http://schemas.microsoft.com/office/excel/2006/main">
          <x14:cfRule type="expression" priority="42" id="{F8331FC8-F92D-4DFC-BA5A-70311F72B266}">
            <xm:f>'1.5 Universal Data'!$C$8&lt;$AH$7</xm:f>
            <x14:dxf>
              <fill>
                <patternFill patternType="lightUp">
                  <bgColor theme="0"/>
                </patternFill>
              </fill>
            </x14:dxf>
          </x14:cfRule>
          <xm:sqref>AH66:AH68</xm:sqref>
        </x14:conditionalFormatting>
        <x14:conditionalFormatting xmlns:xm="http://schemas.microsoft.com/office/excel/2006/main">
          <x14:cfRule type="expression" priority="41" id="{1CC2CD5B-844A-471F-BC77-0DAAD570F7AA}">
            <xm:f>'1.5 Universal Data'!$C$8&lt;$AI$7</xm:f>
            <x14:dxf>
              <fill>
                <patternFill patternType="lightUp">
                  <bgColor theme="0"/>
                </patternFill>
              </fill>
            </x14:dxf>
          </x14:cfRule>
          <xm:sqref>AI66:AI68</xm:sqref>
        </x14:conditionalFormatting>
        <x14:conditionalFormatting xmlns:xm="http://schemas.microsoft.com/office/excel/2006/main">
          <x14:cfRule type="expression" priority="40" id="{3588896D-A5CA-4883-BF51-49EDD9B82FC3}">
            <xm:f>'1.5 Universal Data'!$C$8&lt;$AE$7</xm:f>
            <x14:dxf>
              <fill>
                <patternFill patternType="lightUp">
                  <bgColor theme="0"/>
                </patternFill>
              </fill>
            </x14:dxf>
          </x14:cfRule>
          <xm:sqref>AE72:AE74</xm:sqref>
        </x14:conditionalFormatting>
        <x14:conditionalFormatting xmlns:xm="http://schemas.microsoft.com/office/excel/2006/main">
          <x14:cfRule type="expression" priority="39" id="{F87774E1-C169-41BA-BE78-18949E7EC13F}">
            <xm:f>'1.5 Universal Data'!$C$8&lt;$AF$7</xm:f>
            <x14:dxf>
              <fill>
                <patternFill patternType="lightUp">
                  <bgColor theme="0"/>
                </patternFill>
              </fill>
            </x14:dxf>
          </x14:cfRule>
          <xm:sqref>AF72:AF74</xm:sqref>
        </x14:conditionalFormatting>
        <x14:conditionalFormatting xmlns:xm="http://schemas.microsoft.com/office/excel/2006/main">
          <x14:cfRule type="expression" priority="38" id="{ADC4BA3B-13CC-4C72-B9E0-0EC3DB050FEC}">
            <xm:f>'1.5 Universal Data'!$C$8&lt;$AG$7</xm:f>
            <x14:dxf>
              <fill>
                <patternFill patternType="lightUp">
                  <bgColor theme="0"/>
                </patternFill>
              </fill>
            </x14:dxf>
          </x14:cfRule>
          <xm:sqref>AG72:AG74</xm:sqref>
        </x14:conditionalFormatting>
        <x14:conditionalFormatting xmlns:xm="http://schemas.microsoft.com/office/excel/2006/main">
          <x14:cfRule type="expression" priority="37" id="{0D1A4557-7565-44C0-8697-834628EA0ECE}">
            <xm:f>'1.5 Universal Data'!$C$8&lt;$AH$7</xm:f>
            <x14:dxf>
              <fill>
                <patternFill patternType="lightUp">
                  <bgColor theme="0"/>
                </patternFill>
              </fill>
            </x14:dxf>
          </x14:cfRule>
          <xm:sqref>AH72:AH74</xm:sqref>
        </x14:conditionalFormatting>
        <x14:conditionalFormatting xmlns:xm="http://schemas.microsoft.com/office/excel/2006/main">
          <x14:cfRule type="expression" priority="36" id="{85CF0D1F-DA1D-426A-AB06-9B30697A546E}">
            <xm:f>'1.5 Universal Data'!$C$8&lt;$AI$7</xm:f>
            <x14:dxf>
              <fill>
                <patternFill patternType="lightUp">
                  <bgColor theme="0"/>
                </patternFill>
              </fill>
            </x14:dxf>
          </x14:cfRule>
          <xm:sqref>AI72:AI74</xm:sqref>
        </x14:conditionalFormatting>
        <x14:conditionalFormatting xmlns:xm="http://schemas.microsoft.com/office/excel/2006/main">
          <x14:cfRule type="expression" priority="35"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34"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33" id="{4F5CA43D-0578-4C39-A32E-D821F927B227}">
            <xm:f>'1.5 Universal Data'!$C$8&lt;$AG$7</xm:f>
            <x14:dxf>
              <fill>
                <patternFill patternType="lightUp">
                  <bgColor theme="0"/>
                </patternFill>
              </fill>
            </x14:dxf>
          </x14:cfRule>
          <xm:sqref>AL13</xm:sqref>
        </x14:conditionalFormatting>
        <x14:conditionalFormatting xmlns:xm="http://schemas.microsoft.com/office/excel/2006/main">
          <x14:cfRule type="expression" priority="32" id="{194255CB-919D-4719-A708-0A937D904F7B}">
            <xm:f>'1.5 Universal Data'!$C$8&lt;$AH$7</xm:f>
            <x14:dxf>
              <fill>
                <patternFill patternType="lightUp">
                  <bgColor theme="0"/>
                </patternFill>
              </fill>
            </x14:dxf>
          </x14:cfRule>
          <xm:sqref>AM13</xm:sqref>
        </x14:conditionalFormatting>
        <x14:conditionalFormatting xmlns:xm="http://schemas.microsoft.com/office/excel/2006/main">
          <x14:cfRule type="expression" priority="31" id="{0510FACF-B432-4C5A-B32C-C185BFB57006}">
            <xm:f>'1.5 Universal Data'!$C$8&lt;$AI$7</xm:f>
            <x14:dxf>
              <fill>
                <patternFill patternType="lightUp">
                  <bgColor theme="0"/>
                </patternFill>
              </fill>
            </x14:dxf>
          </x14:cfRule>
          <xm:sqref>AN13</xm:sqref>
        </x14:conditionalFormatting>
        <x14:conditionalFormatting xmlns:xm="http://schemas.microsoft.com/office/excel/2006/main">
          <x14:cfRule type="expression" priority="30"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29"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28" id="{8EB27DB3-A012-4EBC-84B5-6DFAF0174269}">
            <xm:f>'1.5 Universal Data'!$C$8&lt;$AG$7</xm:f>
            <x14:dxf>
              <fill>
                <patternFill patternType="lightUp">
                  <bgColor theme="0"/>
                </patternFill>
              </fill>
            </x14:dxf>
          </x14:cfRule>
          <xm:sqref>AL16</xm:sqref>
        </x14:conditionalFormatting>
        <x14:conditionalFormatting xmlns:xm="http://schemas.microsoft.com/office/excel/2006/main">
          <x14:cfRule type="expression" priority="27" id="{9B9A460B-5210-43D5-B0B4-FEFF29F605D5}">
            <xm:f>'1.5 Universal Data'!$C$8&lt;$AH$7</xm:f>
            <x14:dxf>
              <fill>
                <patternFill patternType="lightUp">
                  <bgColor theme="0"/>
                </patternFill>
              </fill>
            </x14:dxf>
          </x14:cfRule>
          <xm:sqref>AM16</xm:sqref>
        </x14:conditionalFormatting>
        <x14:conditionalFormatting xmlns:xm="http://schemas.microsoft.com/office/excel/2006/main">
          <x14:cfRule type="expression" priority="26" id="{72AF0051-2169-45EA-8940-1B8B7A0BDB8B}">
            <xm:f>'1.5 Universal Data'!$C$8&lt;$AI$7</xm:f>
            <x14:dxf>
              <fill>
                <patternFill patternType="lightUp">
                  <bgColor theme="0"/>
                </patternFill>
              </fill>
            </x14:dxf>
          </x14:cfRule>
          <xm:sqref>AN16</xm:sqref>
        </x14:conditionalFormatting>
        <x14:conditionalFormatting xmlns:xm="http://schemas.microsoft.com/office/excel/2006/main">
          <x14:cfRule type="expression" priority="25"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24"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23" id="{590107D3-293B-4829-BC7C-BBA3EC0CD825}">
            <xm:f>'1.5 Universal Data'!$C$8&lt;$AG$7</xm:f>
            <x14:dxf>
              <fill>
                <patternFill patternType="lightUp">
                  <bgColor theme="0"/>
                </patternFill>
              </fill>
            </x14:dxf>
          </x14:cfRule>
          <xm:sqref>AL19</xm:sqref>
        </x14:conditionalFormatting>
        <x14:conditionalFormatting xmlns:xm="http://schemas.microsoft.com/office/excel/2006/main">
          <x14:cfRule type="expression" priority="22" id="{7A0F4E09-7628-42C9-BED3-1F04CD60F986}">
            <xm:f>'1.5 Universal Data'!$C$8&lt;$AH$7</xm:f>
            <x14:dxf>
              <fill>
                <patternFill patternType="lightUp">
                  <bgColor theme="0"/>
                </patternFill>
              </fill>
            </x14:dxf>
          </x14:cfRule>
          <xm:sqref>AM19</xm:sqref>
        </x14:conditionalFormatting>
        <x14:conditionalFormatting xmlns:xm="http://schemas.microsoft.com/office/excel/2006/main">
          <x14:cfRule type="expression" priority="21" id="{0D8D5CAC-FF1B-4BE1-A5AC-FDCB061307D5}">
            <xm:f>'1.5 Universal Data'!$C$8&lt;$AI$7</xm:f>
            <x14:dxf>
              <fill>
                <patternFill patternType="lightUp">
                  <bgColor theme="0"/>
                </patternFill>
              </fill>
            </x14:dxf>
          </x14:cfRule>
          <xm:sqref>AN19</xm:sqref>
        </x14:conditionalFormatting>
        <x14:conditionalFormatting xmlns:xm="http://schemas.microsoft.com/office/excel/2006/main">
          <x14:cfRule type="expression" priority="20"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19"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18" id="{56729864-0A1F-4C89-AB8D-33335F0F51EC}">
            <xm:f>'1.5 Universal Data'!$C$8&lt;$AG$7</xm:f>
            <x14:dxf>
              <fill>
                <patternFill patternType="lightUp">
                  <bgColor theme="0"/>
                </patternFill>
              </fill>
            </x14:dxf>
          </x14:cfRule>
          <xm:sqref>AL22</xm:sqref>
        </x14:conditionalFormatting>
        <x14:conditionalFormatting xmlns:xm="http://schemas.microsoft.com/office/excel/2006/main">
          <x14:cfRule type="expression" priority="17" id="{F9A967D2-2288-4941-A45B-DCE7C7B0B570}">
            <xm:f>'1.5 Universal Data'!$C$8&lt;$AH$7</xm:f>
            <x14:dxf>
              <fill>
                <patternFill patternType="lightUp">
                  <bgColor theme="0"/>
                </patternFill>
              </fill>
            </x14:dxf>
          </x14:cfRule>
          <xm:sqref>AM22</xm:sqref>
        </x14:conditionalFormatting>
        <x14:conditionalFormatting xmlns:xm="http://schemas.microsoft.com/office/excel/2006/main">
          <x14:cfRule type="expression" priority="16" id="{CCB965AF-AC14-4E94-9820-7099E40E113B}">
            <xm:f>'1.5 Universal Data'!$C$8&lt;$AI$7</xm:f>
            <x14:dxf>
              <fill>
                <patternFill patternType="lightUp">
                  <bgColor theme="0"/>
                </patternFill>
              </fill>
            </x14:dxf>
          </x14:cfRule>
          <xm:sqref>AN22</xm:sqref>
        </x14:conditionalFormatting>
        <x14:conditionalFormatting xmlns:xm="http://schemas.microsoft.com/office/excel/2006/main">
          <x14:cfRule type="expression" priority="15" id="{A35FA7A3-3D51-43AF-956A-0ADFE672F12D}">
            <xm:f>'1.5 Universal Data'!$C$8&lt;$AE$7</xm:f>
            <x14:dxf>
              <fill>
                <patternFill patternType="lightUp">
                  <bgColor theme="0"/>
                </patternFill>
              </fill>
            </x14:dxf>
          </x14:cfRule>
          <xm:sqref>AF27</xm:sqref>
        </x14:conditionalFormatting>
        <x14:conditionalFormatting xmlns:xm="http://schemas.microsoft.com/office/excel/2006/main">
          <x14:cfRule type="expression" priority="10" id="{36F4BAA2-6024-4E34-9EDF-CF8E30B58F7E}">
            <xm:f>'1.5 Universal Data'!$C$8&lt;$AE$7</xm:f>
            <x14:dxf>
              <fill>
                <patternFill patternType="lightUp">
                  <bgColor theme="0"/>
                </patternFill>
              </fill>
            </x14:dxf>
          </x14:cfRule>
          <xm:sqref>AF28</xm:sqref>
        </x14:conditionalFormatting>
        <x14:conditionalFormatting xmlns:xm="http://schemas.microsoft.com/office/excel/2006/main">
          <x14:cfRule type="expression" priority="5" id="{F0B0321E-8FA7-44B1-99C7-169C15BDF738}">
            <xm:f>'1.5 Universal Data'!$C$8&lt;$AE$7</xm:f>
            <x14:dxf>
              <fill>
                <patternFill patternType="lightUp">
                  <bgColor theme="0"/>
                </patternFill>
              </fill>
            </x14:dxf>
          </x14:cfRule>
          <xm:sqref>AG27:AG28</xm:sqref>
        </x14:conditionalFormatting>
        <x14:conditionalFormatting xmlns:xm="http://schemas.microsoft.com/office/excel/2006/main">
          <x14:cfRule type="expression" priority="4"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3" id="{0786A30A-F195-455C-8604-64E08D8F3C0B}">
            <xm:f>'1.5 Universal Data'!$C$8&lt;$AG$7</xm:f>
            <x14:dxf>
              <fill>
                <patternFill patternType="lightUp">
                  <bgColor theme="0"/>
                </patternFill>
              </fill>
            </x14:dxf>
          </x14:cfRule>
          <xm:sqref>AI27:AI28</xm:sqref>
        </x14:conditionalFormatting>
        <x14:conditionalFormatting xmlns:xm="http://schemas.microsoft.com/office/excel/2006/main">
          <x14:cfRule type="expression" priority="2" id="{984D6371-6593-473B-A1F2-3D8FBCC13EC9}">
            <xm:f>'1.5 Universal Data'!$C$8&lt;$AH$7</xm:f>
            <x14:dxf>
              <fill>
                <patternFill patternType="lightUp">
                  <bgColor theme="0"/>
                </patternFill>
              </fill>
            </x14:dxf>
          </x14:cfRule>
          <xm:sqref>AJ27:AJ28</xm:sqref>
        </x14:conditionalFormatting>
        <x14:conditionalFormatting xmlns:xm="http://schemas.microsoft.com/office/excel/2006/main">
          <x14:cfRule type="expression" priority="1" id="{743315D5-BF19-463B-A1EC-D338CC8DEEC7}">
            <xm:f>'1.5 Universal Data'!$C$8&lt;$AI$7</xm:f>
            <x14:dxf>
              <fill>
                <patternFill patternType="lightUp">
                  <bgColor theme="0"/>
                </patternFill>
              </fill>
            </x14:dxf>
          </x14:cfRule>
          <xm:sqref>AK27:AK28</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P105"/>
  <sheetViews>
    <sheetView zoomScale="80" zoomScaleNormal="80" workbookViewId="0">
      <pane ySplit="8" topLeftCell="A9" activePane="bottomLeft" state="frozen"/>
      <selection activeCell="H38" sqref="H38"/>
      <selection pane="bottomLeft"/>
    </sheetView>
  </sheetViews>
  <sheetFormatPr defaultRowHeight="14.4"/>
  <cols>
    <col min="1" max="15" width="1.77734375" customWidth="1"/>
    <col min="16" max="16" width="26.44140625" bestFit="1" customWidth="1"/>
    <col min="17" max="28" width="1.77734375" hidden="1" customWidth="1"/>
    <col min="29" max="29" width="9.21875" customWidth="1"/>
    <col min="30" max="30" width="7.77734375" customWidth="1"/>
  </cols>
  <sheetData>
    <row r="1" spans="1:42" s="68" customFormat="1" ht="23.4">
      <c r="A1" s="83" t="str">
        <f>'1.1 Cover'!A1</f>
        <v>Regulatory Reporting Pack</v>
      </c>
    </row>
    <row r="2" spans="1:42" s="68" customFormat="1" ht="23.4">
      <c r="A2" s="83" t="str">
        <f>'1.1 Cover'!A2</f>
        <v>Price base - 2018/19</v>
      </c>
    </row>
    <row r="3" spans="1:42" s="68" customFormat="1" ht="23.4">
      <c r="A3" s="83" t="str">
        <f>'1.1 Cover'!A3</f>
        <v>Regulatory Year: April 2021 - March 2022</v>
      </c>
    </row>
    <row r="4" spans="1:42" s="68" customFormat="1" ht="23.4">
      <c r="A4" s="83" t="s">
        <v>163</v>
      </c>
    </row>
    <row r="6" spans="1:42">
      <c r="AD6" s="425"/>
      <c r="AE6" s="1534">
        <f>'1.5 Universal Data'!C8</f>
        <v>2022</v>
      </c>
      <c r="AF6" s="1535"/>
      <c r="AG6" s="1535"/>
      <c r="AH6" s="1535"/>
      <c r="AI6" s="1535"/>
      <c r="AJ6" s="1535"/>
      <c r="AK6" s="1535"/>
      <c r="AL6" s="1535"/>
      <c r="AM6" s="1535"/>
      <c r="AN6" s="1535"/>
      <c r="AO6" s="1535"/>
      <c r="AP6" s="1536"/>
    </row>
    <row r="7" spans="1:42" s="65" customFormat="1">
      <c r="D7" s="81"/>
      <c r="E7" s="81"/>
      <c r="F7" s="81"/>
      <c r="G7" s="81"/>
      <c r="H7" s="81"/>
      <c r="I7" s="81"/>
      <c r="J7" s="81"/>
      <c r="K7" s="81"/>
      <c r="L7" s="81"/>
      <c r="M7" s="81"/>
      <c r="N7" s="81"/>
      <c r="O7" s="81"/>
      <c r="P7" s="80"/>
      <c r="Q7" s="80" t="s">
        <v>95</v>
      </c>
      <c r="R7" s="80" t="s">
        <v>94</v>
      </c>
      <c r="S7" s="80" t="s">
        <v>93</v>
      </c>
      <c r="T7" s="80" t="s">
        <v>92</v>
      </c>
      <c r="U7" s="80" t="s">
        <v>91</v>
      </c>
      <c r="V7" s="80" t="s">
        <v>90</v>
      </c>
      <c r="W7" s="80" t="s">
        <v>89</v>
      </c>
      <c r="X7" s="80" t="s">
        <v>88</v>
      </c>
      <c r="Y7" s="80" t="s">
        <v>87</v>
      </c>
      <c r="Z7" s="80" t="s">
        <v>86</v>
      </c>
      <c r="AA7" s="80" t="s">
        <v>85</v>
      </c>
      <c r="AB7" s="80" t="s">
        <v>84</v>
      </c>
      <c r="AC7" s="65" t="s">
        <v>4</v>
      </c>
      <c r="AE7" s="78" t="s">
        <v>835</v>
      </c>
      <c r="AF7" s="77" t="s">
        <v>836</v>
      </c>
      <c r="AG7" s="77" t="s">
        <v>837</v>
      </c>
      <c r="AH7" s="77" t="s">
        <v>838</v>
      </c>
      <c r="AI7" s="77" t="s">
        <v>839</v>
      </c>
      <c r="AJ7" s="98" t="s">
        <v>840</v>
      </c>
      <c r="AK7" s="98" t="s">
        <v>841</v>
      </c>
      <c r="AL7" s="98" t="s">
        <v>842</v>
      </c>
      <c r="AM7" s="98" t="s">
        <v>843</v>
      </c>
      <c r="AN7" s="98" t="s">
        <v>844</v>
      </c>
      <c r="AO7" s="98" t="s">
        <v>845</v>
      </c>
      <c r="AP7" s="99" t="s">
        <v>846</v>
      </c>
    </row>
    <row r="8" spans="1:42">
      <c r="P8" s="65"/>
      <c r="Q8" s="65"/>
      <c r="R8" s="65"/>
      <c r="S8" s="65"/>
      <c r="T8" s="65"/>
      <c r="U8" s="65"/>
      <c r="V8" s="65"/>
    </row>
    <row r="9" spans="1:42" s="1" customFormat="1" ht="17.399999999999999">
      <c r="B9" s="2"/>
    </row>
    <row r="11" spans="1:42" s="1" customFormat="1" ht="13.8">
      <c r="A11" s="64"/>
      <c r="B11" s="72" t="s">
        <v>847</v>
      </c>
    </row>
    <row r="12" spans="1:42">
      <c r="P12" t="s">
        <v>848</v>
      </c>
    </row>
    <row r="13" spans="1:42">
      <c r="P13" t="s">
        <v>849</v>
      </c>
      <c r="V13" s="93"/>
      <c r="AC13" t="s">
        <v>834</v>
      </c>
      <c r="AE13" s="100"/>
      <c r="AF13" s="100"/>
      <c r="AG13" s="100"/>
      <c r="AH13" s="100"/>
      <c r="AI13" s="100"/>
      <c r="AJ13" s="100"/>
      <c r="AK13" s="100"/>
      <c r="AL13" s="100"/>
      <c r="AM13" s="100"/>
      <c r="AN13" s="100"/>
      <c r="AO13" s="100"/>
      <c r="AP13" s="100"/>
    </row>
    <row r="14" spans="1:42">
      <c r="P14" t="s">
        <v>850</v>
      </c>
      <c r="V14" s="93"/>
      <c r="AC14" t="s">
        <v>834</v>
      </c>
      <c r="AE14" s="100"/>
      <c r="AF14" s="100"/>
      <c r="AG14" s="100"/>
      <c r="AH14" s="100"/>
      <c r="AI14" s="100"/>
      <c r="AJ14" s="100"/>
      <c r="AK14" s="100"/>
      <c r="AL14" s="100"/>
      <c r="AM14" s="100"/>
      <c r="AN14" s="100"/>
      <c r="AO14" s="100"/>
      <c r="AP14" s="100"/>
    </row>
    <row r="15" spans="1:42">
      <c r="P15" t="s">
        <v>851</v>
      </c>
      <c r="V15" s="93"/>
      <c r="AC15" t="s">
        <v>834</v>
      </c>
      <c r="AE15" s="100"/>
      <c r="AF15" s="100"/>
      <c r="AG15" s="100"/>
      <c r="AH15" s="100"/>
      <c r="AI15" s="100"/>
      <c r="AJ15" s="100"/>
      <c r="AK15" s="100"/>
      <c r="AL15" s="100"/>
      <c r="AM15" s="100"/>
      <c r="AN15" s="100"/>
      <c r="AO15" s="100"/>
      <c r="AP15" s="100"/>
    </row>
    <row r="16" spans="1:42">
      <c r="P16" t="s">
        <v>852</v>
      </c>
      <c r="V16" s="93"/>
      <c r="AC16" t="s">
        <v>834</v>
      </c>
      <c r="AE16" s="100"/>
      <c r="AF16" s="100"/>
      <c r="AG16" s="100"/>
      <c r="AH16" s="100"/>
      <c r="AI16" s="100"/>
      <c r="AJ16" s="100"/>
      <c r="AK16" s="100"/>
      <c r="AL16" s="100"/>
      <c r="AM16" s="100"/>
      <c r="AN16" s="100"/>
      <c r="AO16" s="100"/>
      <c r="AP16" s="100"/>
    </row>
    <row r="17" spans="16:42">
      <c r="P17" t="s">
        <v>263</v>
      </c>
      <c r="V17" s="93"/>
      <c r="AC17" t="s">
        <v>834</v>
      </c>
      <c r="AE17" s="100"/>
      <c r="AF17" s="100"/>
      <c r="AG17" s="100"/>
      <c r="AH17" s="100"/>
      <c r="AI17" s="100"/>
      <c r="AJ17" s="100"/>
      <c r="AK17" s="100"/>
      <c r="AL17" s="100"/>
      <c r="AM17" s="100"/>
      <c r="AN17" s="100"/>
      <c r="AO17" s="100"/>
      <c r="AP17" s="100"/>
    </row>
    <row r="18" spans="16:42">
      <c r="P18" t="s">
        <v>853</v>
      </c>
      <c r="V18" s="93"/>
      <c r="AC18" t="s">
        <v>834</v>
      </c>
      <c r="AE18" s="100"/>
      <c r="AF18" s="100"/>
      <c r="AG18" s="100"/>
      <c r="AH18" s="100"/>
      <c r="AI18" s="100"/>
      <c r="AJ18" s="100"/>
      <c r="AK18" s="100"/>
      <c r="AL18" s="100"/>
      <c r="AM18" s="100"/>
      <c r="AN18" s="100"/>
      <c r="AO18" s="100"/>
      <c r="AP18" s="100"/>
    </row>
    <row r="19" spans="16:42">
      <c r="P19" t="s">
        <v>854</v>
      </c>
      <c r="V19" s="93"/>
      <c r="AC19" t="s">
        <v>834</v>
      </c>
      <c r="AE19" s="100"/>
      <c r="AF19" s="100"/>
      <c r="AG19" s="100"/>
      <c r="AH19" s="100"/>
      <c r="AI19" s="100"/>
      <c r="AJ19" s="100"/>
      <c r="AK19" s="100"/>
      <c r="AL19" s="100"/>
      <c r="AM19" s="100"/>
      <c r="AN19" s="100"/>
      <c r="AO19" s="100"/>
      <c r="AP19" s="100"/>
    </row>
    <row r="20" spans="16:42">
      <c r="P20" t="s">
        <v>855</v>
      </c>
      <c r="V20" s="93"/>
      <c r="AC20" t="s">
        <v>834</v>
      </c>
      <c r="AE20" s="100"/>
      <c r="AF20" s="100"/>
      <c r="AG20" s="100"/>
      <c r="AH20" s="100"/>
      <c r="AI20" s="100"/>
      <c r="AJ20" s="100"/>
      <c r="AK20" s="100"/>
      <c r="AL20" s="100"/>
      <c r="AM20" s="100"/>
      <c r="AN20" s="100"/>
      <c r="AO20" s="100"/>
      <c r="AP20" s="100"/>
    </row>
    <row r="21" spans="16:42">
      <c r="P21" t="s">
        <v>856</v>
      </c>
      <c r="V21" s="93"/>
      <c r="AC21" t="s">
        <v>834</v>
      </c>
      <c r="AE21" s="100"/>
      <c r="AF21" s="100"/>
      <c r="AG21" s="100"/>
      <c r="AH21" s="100"/>
      <c r="AI21" s="100"/>
      <c r="AJ21" s="100"/>
      <c r="AK21" s="100"/>
      <c r="AL21" s="100"/>
      <c r="AM21" s="100"/>
      <c r="AN21" s="100"/>
      <c r="AO21" s="100"/>
      <c r="AP21" s="100"/>
    </row>
    <row r="22" spans="16:42">
      <c r="P22" t="s">
        <v>857</v>
      </c>
      <c r="V22" s="93"/>
      <c r="AC22" t="s">
        <v>834</v>
      </c>
      <c r="AE22" s="100"/>
      <c r="AF22" s="100"/>
      <c r="AG22" s="100"/>
      <c r="AH22" s="100"/>
      <c r="AI22" s="100"/>
      <c r="AJ22" s="100"/>
      <c r="AK22" s="100"/>
      <c r="AL22" s="100"/>
      <c r="AM22" s="100"/>
      <c r="AN22" s="100"/>
      <c r="AO22" s="100"/>
      <c r="AP22" s="100"/>
    </row>
    <row r="23" spans="16:42">
      <c r="P23" t="s">
        <v>858</v>
      </c>
      <c r="V23" s="93"/>
      <c r="AC23" t="s">
        <v>834</v>
      </c>
      <c r="AE23" s="100"/>
      <c r="AF23" s="100"/>
      <c r="AG23" s="100"/>
      <c r="AH23" s="100"/>
      <c r="AI23" s="100"/>
      <c r="AJ23" s="100"/>
      <c r="AK23" s="100"/>
      <c r="AL23" s="100"/>
      <c r="AM23" s="100"/>
      <c r="AN23" s="100"/>
      <c r="AO23" s="100"/>
      <c r="AP23" s="100"/>
    </row>
    <row r="24" spans="16:42">
      <c r="P24" t="s">
        <v>859</v>
      </c>
      <c r="V24" s="93"/>
      <c r="AC24" t="s">
        <v>834</v>
      </c>
      <c r="AE24" s="100"/>
      <c r="AF24" s="100"/>
      <c r="AG24" s="100"/>
      <c r="AH24" s="100"/>
      <c r="AI24" s="100"/>
      <c r="AJ24" s="100"/>
      <c r="AK24" s="100"/>
      <c r="AL24" s="100"/>
      <c r="AM24" s="100"/>
      <c r="AN24" s="100"/>
      <c r="AO24" s="100"/>
      <c r="AP24" s="100"/>
    </row>
    <row r="25" spans="16:42">
      <c r="P25" t="s">
        <v>860</v>
      </c>
      <c r="V25" s="93"/>
      <c r="AC25" t="s">
        <v>834</v>
      </c>
      <c r="AE25" s="100"/>
      <c r="AF25" s="100"/>
      <c r="AG25" s="100"/>
      <c r="AH25" s="100"/>
      <c r="AI25" s="100"/>
      <c r="AJ25" s="100"/>
      <c r="AK25" s="100"/>
      <c r="AL25" s="100"/>
      <c r="AM25" s="100"/>
      <c r="AN25" s="100"/>
      <c r="AO25" s="100"/>
      <c r="AP25" s="100"/>
    </row>
    <row r="26" spans="16:42">
      <c r="P26" t="s">
        <v>861</v>
      </c>
      <c r="V26" s="93"/>
      <c r="AC26" t="s">
        <v>834</v>
      </c>
      <c r="AE26" s="100"/>
      <c r="AF26" s="100"/>
      <c r="AG26" s="100"/>
      <c r="AH26" s="100"/>
      <c r="AI26" s="100"/>
      <c r="AJ26" s="100"/>
      <c r="AK26" s="100"/>
      <c r="AL26" s="100"/>
      <c r="AM26" s="100"/>
      <c r="AN26" s="100"/>
      <c r="AO26" s="100"/>
      <c r="AP26" s="100"/>
    </row>
    <row r="27" spans="16:42">
      <c r="P27" t="s">
        <v>862</v>
      </c>
      <c r="V27" s="93"/>
      <c r="AC27" t="s">
        <v>834</v>
      </c>
      <c r="AE27" s="100"/>
      <c r="AF27" s="100"/>
      <c r="AG27" s="100"/>
      <c r="AH27" s="100"/>
      <c r="AI27" s="100"/>
      <c r="AJ27" s="100"/>
      <c r="AK27" s="100"/>
      <c r="AL27" s="100"/>
      <c r="AM27" s="100"/>
      <c r="AN27" s="100"/>
      <c r="AO27" s="100"/>
      <c r="AP27" s="100"/>
    </row>
    <row r="28" spans="16:42">
      <c r="P28" t="s">
        <v>863</v>
      </c>
      <c r="V28" s="93"/>
      <c r="AC28" t="s">
        <v>834</v>
      </c>
      <c r="AE28" s="100"/>
      <c r="AF28" s="100"/>
      <c r="AG28" s="100"/>
      <c r="AH28" s="100"/>
      <c r="AI28" s="100"/>
      <c r="AJ28" s="100"/>
      <c r="AK28" s="100"/>
      <c r="AL28" s="100"/>
      <c r="AM28" s="100"/>
      <c r="AN28" s="100"/>
      <c r="AO28" s="100"/>
      <c r="AP28" s="100"/>
    </row>
    <row r="29" spans="16:42">
      <c r="P29" t="s">
        <v>864</v>
      </c>
      <c r="V29" s="93"/>
      <c r="AC29" t="s">
        <v>834</v>
      </c>
      <c r="AE29" s="100"/>
      <c r="AF29" s="100"/>
      <c r="AG29" s="100"/>
      <c r="AH29" s="100"/>
      <c r="AI29" s="100"/>
      <c r="AJ29" s="100"/>
      <c r="AK29" s="100"/>
      <c r="AL29" s="100"/>
      <c r="AM29" s="100"/>
      <c r="AN29" s="100"/>
      <c r="AO29" s="100"/>
      <c r="AP29" s="100"/>
    </row>
    <row r="30" spans="16:42">
      <c r="P30" t="s">
        <v>865</v>
      </c>
      <c r="V30" s="93"/>
      <c r="AC30" t="s">
        <v>834</v>
      </c>
      <c r="AE30" s="100"/>
      <c r="AF30" s="100"/>
      <c r="AG30" s="100"/>
      <c r="AH30" s="100"/>
      <c r="AI30" s="100"/>
      <c r="AJ30" s="100"/>
      <c r="AK30" s="100"/>
      <c r="AL30" s="100"/>
      <c r="AM30" s="100"/>
      <c r="AN30" s="100"/>
      <c r="AO30" s="100"/>
      <c r="AP30" s="100"/>
    </row>
    <row r="31" spans="16:42">
      <c r="P31" t="s">
        <v>866</v>
      </c>
      <c r="V31" s="93"/>
      <c r="AC31" t="s">
        <v>834</v>
      </c>
      <c r="AE31" s="100"/>
      <c r="AF31" s="100"/>
      <c r="AG31" s="100"/>
      <c r="AH31" s="100"/>
      <c r="AI31" s="100"/>
      <c r="AJ31" s="100"/>
      <c r="AK31" s="100"/>
      <c r="AL31" s="100"/>
      <c r="AM31" s="100"/>
      <c r="AN31" s="100"/>
      <c r="AO31" s="100"/>
      <c r="AP31" s="100"/>
    </row>
    <row r="32" spans="16:42">
      <c r="P32" t="s">
        <v>867</v>
      </c>
      <c r="V32" s="93"/>
      <c r="AC32" t="s">
        <v>834</v>
      </c>
      <c r="AE32" s="100"/>
      <c r="AF32" s="100"/>
      <c r="AG32" s="100"/>
      <c r="AH32" s="100"/>
      <c r="AI32" s="100"/>
      <c r="AJ32" s="100"/>
      <c r="AK32" s="100"/>
      <c r="AL32" s="100"/>
      <c r="AM32" s="100"/>
      <c r="AN32" s="100"/>
      <c r="AO32" s="100"/>
      <c r="AP32" s="100"/>
    </row>
    <row r="33" spans="1:42">
      <c r="P33" t="s">
        <v>868</v>
      </c>
      <c r="V33" s="93"/>
      <c r="AC33" t="s">
        <v>834</v>
      </c>
      <c r="AE33" s="100"/>
      <c r="AF33" s="100"/>
      <c r="AG33" s="100"/>
      <c r="AH33" s="100"/>
      <c r="AI33" s="100"/>
      <c r="AJ33" s="100"/>
      <c r="AK33" s="100"/>
      <c r="AL33" s="100"/>
      <c r="AM33" s="100"/>
      <c r="AN33" s="100"/>
      <c r="AO33" s="100"/>
      <c r="AP33" s="100"/>
    </row>
    <row r="34" spans="1:42">
      <c r="P34" t="s">
        <v>869</v>
      </c>
      <c r="V34" s="93"/>
      <c r="AC34" t="s">
        <v>834</v>
      </c>
      <c r="AE34" s="100"/>
      <c r="AF34" s="100"/>
      <c r="AG34" s="100"/>
      <c r="AH34" s="100"/>
      <c r="AI34" s="100"/>
      <c r="AJ34" s="100"/>
      <c r="AK34" s="100"/>
      <c r="AL34" s="100"/>
      <c r="AM34" s="100"/>
      <c r="AN34" s="100"/>
      <c r="AO34" s="100"/>
      <c r="AP34" s="100"/>
    </row>
    <row r="35" spans="1:42">
      <c r="P35" t="s">
        <v>870</v>
      </c>
      <c r="V35" s="93"/>
      <c r="AC35" t="s">
        <v>834</v>
      </c>
      <c r="AE35" s="100"/>
      <c r="AF35" s="100"/>
      <c r="AG35" s="100"/>
      <c r="AH35" s="100"/>
      <c r="AI35" s="100"/>
      <c r="AJ35" s="100"/>
      <c r="AK35" s="100"/>
      <c r="AL35" s="100"/>
      <c r="AM35" s="100"/>
      <c r="AN35" s="100"/>
      <c r="AO35" s="100"/>
      <c r="AP35" s="100"/>
    </row>
    <row r="36" spans="1:42">
      <c r="P36" t="s">
        <v>871</v>
      </c>
      <c r="V36" s="93"/>
      <c r="AC36" t="s">
        <v>834</v>
      </c>
      <c r="AE36" s="100"/>
      <c r="AF36" s="100"/>
      <c r="AG36" s="100"/>
      <c r="AH36" s="100"/>
      <c r="AI36" s="100"/>
      <c r="AJ36" s="100"/>
      <c r="AK36" s="100"/>
      <c r="AL36" s="100"/>
      <c r="AM36" s="100"/>
      <c r="AN36" s="100"/>
      <c r="AO36" s="100"/>
      <c r="AP36" s="100"/>
    </row>
    <row r="37" spans="1:42">
      <c r="P37" t="s">
        <v>872</v>
      </c>
      <c r="V37" s="93"/>
      <c r="AC37" t="s">
        <v>834</v>
      </c>
      <c r="AE37" s="100"/>
      <c r="AF37" s="100"/>
      <c r="AG37" s="100"/>
      <c r="AH37" s="100"/>
      <c r="AI37" s="100"/>
      <c r="AJ37" s="100"/>
      <c r="AK37" s="100"/>
      <c r="AL37" s="100"/>
      <c r="AM37" s="100"/>
      <c r="AN37" s="100"/>
      <c r="AO37" s="100"/>
      <c r="AP37" s="100"/>
    </row>
    <row r="38" spans="1:42">
      <c r="P38" t="s">
        <v>873</v>
      </c>
      <c r="V38" s="93"/>
      <c r="AC38" t="s">
        <v>834</v>
      </c>
      <c r="AE38" s="100"/>
      <c r="AF38" s="100"/>
      <c r="AG38" s="100"/>
      <c r="AH38" s="100"/>
      <c r="AI38" s="100"/>
      <c r="AJ38" s="100"/>
      <c r="AK38" s="100"/>
      <c r="AL38" s="100"/>
      <c r="AM38" s="100"/>
      <c r="AN38" s="100"/>
      <c r="AO38" s="100"/>
      <c r="AP38" s="100"/>
    </row>
    <row r="39" spans="1:42">
      <c r="P39" t="s">
        <v>874</v>
      </c>
      <c r="V39" s="93"/>
      <c r="AC39" t="s">
        <v>834</v>
      </c>
      <c r="AE39" s="100"/>
      <c r="AF39" s="100"/>
      <c r="AG39" s="100"/>
      <c r="AH39" s="100"/>
      <c r="AI39" s="100"/>
      <c r="AJ39" s="100"/>
      <c r="AK39" s="100"/>
      <c r="AL39" s="100"/>
      <c r="AM39" s="100"/>
      <c r="AN39" s="100"/>
      <c r="AO39" s="100"/>
      <c r="AP39" s="100"/>
    </row>
    <row r="40" spans="1:42">
      <c r="P40" t="s">
        <v>875</v>
      </c>
      <c r="V40" s="93"/>
      <c r="AC40" t="s">
        <v>834</v>
      </c>
      <c r="AE40" s="100"/>
      <c r="AF40" s="100"/>
      <c r="AG40" s="100"/>
      <c r="AH40" s="100"/>
      <c r="AI40" s="100"/>
      <c r="AJ40" s="100"/>
      <c r="AK40" s="100"/>
      <c r="AL40" s="100"/>
      <c r="AM40" s="100"/>
      <c r="AN40" s="100"/>
      <c r="AO40" s="100"/>
      <c r="AP40" s="100"/>
    </row>
    <row r="41" spans="1:42">
      <c r="P41" t="s">
        <v>876</v>
      </c>
      <c r="V41" s="93"/>
      <c r="AC41" t="s">
        <v>834</v>
      </c>
      <c r="AE41" s="100"/>
      <c r="AF41" s="100"/>
      <c r="AG41" s="100"/>
      <c r="AH41" s="100"/>
      <c r="AI41" s="100"/>
      <c r="AJ41" s="100"/>
      <c r="AK41" s="100"/>
      <c r="AL41" s="100"/>
      <c r="AM41" s="100"/>
      <c r="AN41" s="100"/>
      <c r="AO41" s="100"/>
      <c r="AP41" s="100"/>
    </row>
    <row r="42" spans="1:42">
      <c r="P42" t="s">
        <v>877</v>
      </c>
      <c r="AC42" t="s">
        <v>834</v>
      </c>
      <c r="AE42" s="100"/>
      <c r="AF42" s="100"/>
      <c r="AG42" s="100"/>
      <c r="AH42" s="100"/>
      <c r="AI42" s="100"/>
      <c r="AJ42" s="100"/>
      <c r="AK42" s="100"/>
      <c r="AL42" s="100"/>
      <c r="AM42" s="100"/>
      <c r="AN42" s="100"/>
      <c r="AO42" s="100"/>
      <c r="AP42" s="100"/>
    </row>
    <row r="43" spans="1:42">
      <c r="AE43" s="101"/>
      <c r="AF43" s="101"/>
      <c r="AG43" s="101"/>
      <c r="AH43" s="101"/>
      <c r="AI43" s="101"/>
      <c r="AJ43" s="101"/>
      <c r="AK43" s="101"/>
      <c r="AL43" s="101"/>
      <c r="AM43" s="101"/>
      <c r="AN43" s="101"/>
      <c r="AO43" s="101"/>
      <c r="AP43" s="101"/>
    </row>
    <row r="44" spans="1:42" s="1" customFormat="1" ht="13.8">
      <c r="A44" s="64"/>
      <c r="B44" s="72" t="s">
        <v>878</v>
      </c>
      <c r="AE44" s="102"/>
      <c r="AF44" s="102"/>
      <c r="AG44" s="102"/>
      <c r="AH44" s="102"/>
      <c r="AI44" s="102"/>
      <c r="AJ44" s="102"/>
      <c r="AK44" s="102"/>
      <c r="AL44" s="102"/>
      <c r="AM44" s="102"/>
      <c r="AN44" s="102"/>
      <c r="AO44" s="102"/>
      <c r="AP44" s="102"/>
    </row>
    <row r="45" spans="1:42">
      <c r="AE45" s="101"/>
      <c r="AF45" s="101"/>
      <c r="AG45" s="101"/>
      <c r="AH45" s="101"/>
      <c r="AI45" s="101"/>
      <c r="AJ45" s="101"/>
      <c r="AK45" s="101"/>
      <c r="AL45" s="101"/>
      <c r="AM45" s="101"/>
      <c r="AN45" s="101"/>
      <c r="AO45" s="101"/>
      <c r="AP45" s="101"/>
    </row>
    <row r="46" spans="1:42">
      <c r="P46" t="s">
        <v>879</v>
      </c>
      <c r="V46" s="93"/>
      <c r="AC46" t="s">
        <v>834</v>
      </c>
      <c r="AE46" s="100"/>
      <c r="AF46" s="100"/>
      <c r="AG46" s="100"/>
      <c r="AH46" s="100"/>
      <c r="AI46" s="100"/>
      <c r="AJ46" s="100"/>
      <c r="AK46" s="100"/>
      <c r="AL46" s="100"/>
      <c r="AM46" s="100"/>
      <c r="AN46" s="100"/>
      <c r="AO46" s="100"/>
      <c r="AP46" s="100"/>
    </row>
    <row r="47" spans="1:42">
      <c r="P47" t="s">
        <v>880</v>
      </c>
      <c r="V47" s="93"/>
      <c r="AC47" t="s">
        <v>834</v>
      </c>
      <c r="AE47" s="100"/>
      <c r="AF47" s="100"/>
      <c r="AG47" s="100"/>
      <c r="AH47" s="100"/>
      <c r="AI47" s="100"/>
      <c r="AJ47" s="100"/>
      <c r="AK47" s="100"/>
      <c r="AL47" s="100"/>
      <c r="AM47" s="100"/>
      <c r="AN47" s="100"/>
      <c r="AO47" s="100"/>
      <c r="AP47" s="100"/>
    </row>
    <row r="48" spans="1:42">
      <c r="P48" t="s">
        <v>881</v>
      </c>
      <c r="V48" s="93"/>
      <c r="AC48" t="s">
        <v>834</v>
      </c>
      <c r="AE48" s="100"/>
      <c r="AF48" s="100"/>
      <c r="AG48" s="100"/>
      <c r="AH48" s="100"/>
      <c r="AI48" s="100"/>
      <c r="AJ48" s="100"/>
      <c r="AK48" s="100"/>
      <c r="AL48" s="100"/>
      <c r="AM48" s="100"/>
      <c r="AN48" s="100"/>
      <c r="AO48" s="100"/>
      <c r="AP48" s="100"/>
    </row>
    <row r="49" spans="1:42">
      <c r="P49" t="s">
        <v>882</v>
      </c>
      <c r="V49" s="93"/>
      <c r="AC49" t="s">
        <v>834</v>
      </c>
      <c r="AE49" s="100"/>
      <c r="AF49" s="100"/>
      <c r="AG49" s="100"/>
      <c r="AH49" s="100"/>
      <c r="AI49" s="100"/>
      <c r="AJ49" s="100"/>
      <c r="AK49" s="100"/>
      <c r="AL49" s="100"/>
      <c r="AM49" s="100"/>
      <c r="AN49" s="100"/>
      <c r="AO49" s="100"/>
      <c r="AP49" s="100"/>
    </row>
    <row r="50" spans="1:42">
      <c r="P50" t="s">
        <v>883</v>
      </c>
      <c r="V50" s="93"/>
      <c r="AC50" t="s">
        <v>834</v>
      </c>
      <c r="AE50" s="100"/>
      <c r="AF50" s="100"/>
      <c r="AG50" s="100"/>
      <c r="AH50" s="100"/>
      <c r="AI50" s="100"/>
      <c r="AJ50" s="100"/>
      <c r="AK50" s="100"/>
      <c r="AL50" s="100"/>
      <c r="AM50" s="100"/>
      <c r="AN50" s="100"/>
      <c r="AO50" s="100"/>
      <c r="AP50" s="100"/>
    </row>
    <row r="51" spans="1:42">
      <c r="P51" t="s">
        <v>884</v>
      </c>
      <c r="V51" s="93"/>
      <c r="AC51" t="s">
        <v>834</v>
      </c>
      <c r="AE51" s="100"/>
      <c r="AF51" s="100"/>
      <c r="AG51" s="100"/>
      <c r="AH51" s="100"/>
      <c r="AI51" s="100"/>
      <c r="AJ51" s="100"/>
      <c r="AK51" s="100"/>
      <c r="AL51" s="100"/>
      <c r="AM51" s="100"/>
      <c r="AN51" s="100"/>
      <c r="AO51" s="100"/>
      <c r="AP51" s="100"/>
    </row>
    <row r="52" spans="1:42">
      <c r="P52" t="s">
        <v>885</v>
      </c>
      <c r="V52" s="93"/>
      <c r="AC52" t="s">
        <v>834</v>
      </c>
      <c r="AE52" s="100"/>
      <c r="AF52" s="100"/>
      <c r="AG52" s="100"/>
      <c r="AH52" s="100"/>
      <c r="AI52" s="100"/>
      <c r="AJ52" s="100"/>
      <c r="AK52" s="100"/>
      <c r="AL52" s="100"/>
      <c r="AM52" s="100"/>
      <c r="AN52" s="100"/>
      <c r="AO52" s="100"/>
      <c r="AP52" s="100"/>
    </row>
    <row r="53" spans="1:42">
      <c r="P53" t="s">
        <v>886</v>
      </c>
      <c r="V53" s="93"/>
      <c r="AC53" t="s">
        <v>834</v>
      </c>
      <c r="AE53" s="100"/>
      <c r="AF53" s="100"/>
      <c r="AG53" s="100"/>
      <c r="AH53" s="100"/>
      <c r="AI53" s="100"/>
      <c r="AJ53" s="100"/>
      <c r="AK53" s="100"/>
      <c r="AL53" s="100"/>
      <c r="AM53" s="100"/>
      <c r="AN53" s="100"/>
      <c r="AO53" s="100"/>
      <c r="AP53" s="100"/>
    </row>
    <row r="54" spans="1:42">
      <c r="P54" t="s">
        <v>887</v>
      </c>
      <c r="V54" s="93"/>
      <c r="AC54" t="s">
        <v>834</v>
      </c>
      <c r="AE54" s="100"/>
      <c r="AF54" s="100"/>
      <c r="AG54" s="100"/>
      <c r="AH54" s="100"/>
      <c r="AI54" s="100"/>
      <c r="AJ54" s="100"/>
      <c r="AK54" s="100"/>
      <c r="AL54" s="100"/>
      <c r="AM54" s="100"/>
      <c r="AN54" s="100"/>
      <c r="AO54" s="100"/>
      <c r="AP54" s="100"/>
    </row>
    <row r="55" spans="1:42">
      <c r="P55" t="s">
        <v>888</v>
      </c>
      <c r="AC55" t="s">
        <v>834</v>
      </c>
      <c r="AE55" s="100"/>
      <c r="AF55" s="100"/>
      <c r="AG55" s="100"/>
      <c r="AH55" s="100"/>
      <c r="AI55" s="100"/>
      <c r="AJ55" s="100"/>
      <c r="AK55" s="100"/>
      <c r="AL55" s="100"/>
      <c r="AM55" s="100"/>
      <c r="AN55" s="100"/>
      <c r="AO55" s="100"/>
      <c r="AP55" s="100"/>
    </row>
    <row r="56" spans="1:42">
      <c r="P56" t="s">
        <v>889</v>
      </c>
      <c r="AC56" t="s">
        <v>834</v>
      </c>
      <c r="AE56" s="100"/>
      <c r="AF56" s="100"/>
      <c r="AG56" s="100"/>
      <c r="AH56" s="100"/>
      <c r="AI56" s="100"/>
      <c r="AJ56" s="100"/>
      <c r="AK56" s="100"/>
      <c r="AL56" s="100"/>
      <c r="AM56" s="100"/>
      <c r="AN56" s="100"/>
      <c r="AO56" s="100"/>
      <c r="AP56" s="100"/>
    </row>
    <row r="57" spans="1:42">
      <c r="P57" t="s">
        <v>890</v>
      </c>
      <c r="S57" s="92"/>
      <c r="AC57" t="s">
        <v>834</v>
      </c>
      <c r="AE57" s="100"/>
      <c r="AF57" s="100"/>
      <c r="AG57" s="100"/>
      <c r="AH57" s="100"/>
      <c r="AI57" s="100"/>
      <c r="AJ57" s="100"/>
      <c r="AK57" s="100"/>
      <c r="AL57" s="100"/>
      <c r="AM57" s="100"/>
      <c r="AN57" s="100"/>
      <c r="AO57" s="100"/>
      <c r="AP57" s="100"/>
    </row>
    <row r="58" spans="1:42">
      <c r="P58" t="s">
        <v>891</v>
      </c>
      <c r="AC58" t="s">
        <v>834</v>
      </c>
      <c r="AE58" s="100"/>
      <c r="AF58" s="100"/>
      <c r="AG58" s="100"/>
      <c r="AH58" s="100"/>
      <c r="AI58" s="100"/>
      <c r="AJ58" s="100"/>
      <c r="AK58" s="100"/>
      <c r="AL58" s="100"/>
      <c r="AM58" s="100"/>
      <c r="AN58" s="100"/>
      <c r="AO58" s="100"/>
      <c r="AP58" s="100"/>
    </row>
    <row r="59" spans="1:42">
      <c r="AE59" s="101"/>
      <c r="AF59" s="101"/>
      <c r="AG59" s="101"/>
      <c r="AH59" s="101"/>
      <c r="AI59" s="101"/>
      <c r="AJ59" s="101"/>
      <c r="AK59" s="101"/>
      <c r="AL59" s="101"/>
      <c r="AM59" s="101"/>
      <c r="AN59" s="101"/>
      <c r="AO59" s="101"/>
      <c r="AP59" s="101"/>
    </row>
    <row r="60" spans="1:42" s="1" customFormat="1" ht="13.8">
      <c r="A60" s="64"/>
      <c r="B60" s="72" t="s">
        <v>892</v>
      </c>
      <c r="AE60" s="102"/>
      <c r="AF60" s="102"/>
      <c r="AG60" s="102"/>
      <c r="AH60" s="102"/>
      <c r="AI60" s="102"/>
      <c r="AJ60" s="102"/>
      <c r="AK60" s="102"/>
      <c r="AL60" s="102"/>
      <c r="AM60" s="102"/>
      <c r="AN60" s="102"/>
      <c r="AO60" s="102"/>
      <c r="AP60" s="102"/>
    </row>
    <row r="61" spans="1:42">
      <c r="AE61" s="101"/>
      <c r="AF61" s="101"/>
      <c r="AG61" s="101"/>
      <c r="AH61" s="101"/>
      <c r="AI61" s="101"/>
      <c r="AJ61" s="101"/>
      <c r="AK61" s="101"/>
      <c r="AL61" s="101"/>
      <c r="AM61" s="101"/>
      <c r="AN61" s="101"/>
      <c r="AO61" s="101"/>
      <c r="AP61" s="101"/>
    </row>
    <row r="62" spans="1:42">
      <c r="P62" t="s">
        <v>893</v>
      </c>
      <c r="V62" s="93"/>
      <c r="AC62" t="s">
        <v>834</v>
      </c>
      <c r="AE62" s="100"/>
      <c r="AF62" s="100"/>
      <c r="AG62" s="100"/>
      <c r="AH62" s="100"/>
      <c r="AI62" s="100"/>
      <c r="AJ62" s="100"/>
      <c r="AK62" s="100"/>
      <c r="AL62" s="100"/>
      <c r="AM62" s="100"/>
      <c r="AN62" s="100"/>
      <c r="AO62" s="100"/>
      <c r="AP62" s="100"/>
    </row>
    <row r="63" spans="1:42">
      <c r="P63" t="s">
        <v>894</v>
      </c>
      <c r="V63" s="93"/>
      <c r="AC63" t="s">
        <v>834</v>
      </c>
      <c r="AE63" s="100"/>
      <c r="AF63" s="100"/>
      <c r="AG63" s="100"/>
      <c r="AH63" s="100"/>
      <c r="AI63" s="100"/>
      <c r="AJ63" s="100"/>
      <c r="AK63" s="100"/>
      <c r="AL63" s="100"/>
      <c r="AM63" s="100"/>
      <c r="AN63" s="100"/>
      <c r="AO63" s="100"/>
      <c r="AP63" s="100"/>
    </row>
    <row r="64" spans="1:42">
      <c r="AE64" s="101"/>
      <c r="AF64" s="101"/>
      <c r="AG64" s="101"/>
      <c r="AH64" s="101"/>
      <c r="AI64" s="101"/>
      <c r="AJ64" s="101"/>
      <c r="AK64" s="101"/>
      <c r="AL64" s="101"/>
      <c r="AM64" s="101"/>
      <c r="AN64" s="101"/>
      <c r="AO64" s="101"/>
      <c r="AP64" s="101"/>
    </row>
    <row r="65" spans="1:42" s="1" customFormat="1" ht="13.8">
      <c r="A65" s="64"/>
      <c r="B65" s="72" t="s">
        <v>895</v>
      </c>
      <c r="AE65" s="102"/>
      <c r="AF65" s="102"/>
      <c r="AG65" s="102"/>
      <c r="AH65" s="102"/>
      <c r="AI65" s="102"/>
      <c r="AJ65" s="102"/>
      <c r="AK65" s="102"/>
      <c r="AL65" s="102"/>
      <c r="AM65" s="102"/>
      <c r="AN65" s="102"/>
      <c r="AO65" s="102"/>
      <c r="AP65" s="102"/>
    </row>
    <row r="66" spans="1:42">
      <c r="AE66" s="101"/>
      <c r="AF66" s="101"/>
      <c r="AG66" s="101"/>
      <c r="AH66" s="101"/>
      <c r="AI66" s="101"/>
      <c r="AJ66" s="101"/>
      <c r="AK66" s="101"/>
      <c r="AL66" s="101"/>
      <c r="AM66" s="101"/>
      <c r="AN66" s="101"/>
      <c r="AO66" s="101"/>
      <c r="AP66" s="101"/>
    </row>
    <row r="67" spans="1:42">
      <c r="P67" t="s">
        <v>879</v>
      </c>
      <c r="V67" s="93"/>
      <c r="AC67" t="s">
        <v>834</v>
      </c>
      <c r="AE67" s="100"/>
      <c r="AF67" s="100"/>
      <c r="AG67" s="100"/>
      <c r="AH67" s="100"/>
      <c r="AI67" s="100"/>
      <c r="AJ67" s="100"/>
      <c r="AK67" s="100"/>
      <c r="AL67" s="100"/>
      <c r="AM67" s="100"/>
      <c r="AN67" s="100"/>
      <c r="AO67" s="100"/>
      <c r="AP67" s="100"/>
    </row>
    <row r="68" spans="1:42">
      <c r="P68" t="s">
        <v>880</v>
      </c>
      <c r="V68" s="93"/>
      <c r="AC68" t="s">
        <v>834</v>
      </c>
      <c r="AE68" s="100"/>
      <c r="AF68" s="100"/>
      <c r="AG68" s="100"/>
      <c r="AH68" s="100"/>
      <c r="AI68" s="100"/>
      <c r="AJ68" s="100"/>
      <c r="AK68" s="100"/>
      <c r="AL68" s="100"/>
      <c r="AM68" s="100"/>
      <c r="AN68" s="100"/>
      <c r="AO68" s="100"/>
      <c r="AP68" s="100"/>
    </row>
    <row r="69" spans="1:42">
      <c r="P69" t="s">
        <v>881</v>
      </c>
      <c r="V69" s="93"/>
      <c r="AC69" t="s">
        <v>834</v>
      </c>
      <c r="AE69" s="100"/>
      <c r="AF69" s="100"/>
      <c r="AG69" s="100"/>
      <c r="AH69" s="100"/>
      <c r="AI69" s="100"/>
      <c r="AJ69" s="100"/>
      <c r="AK69" s="100"/>
      <c r="AL69" s="100"/>
      <c r="AM69" s="100"/>
      <c r="AN69" s="100"/>
      <c r="AO69" s="100"/>
      <c r="AP69" s="100"/>
    </row>
    <row r="70" spans="1:42">
      <c r="P70" t="s">
        <v>882</v>
      </c>
      <c r="V70" s="93"/>
      <c r="AC70" t="s">
        <v>834</v>
      </c>
      <c r="AE70" s="100"/>
      <c r="AF70" s="100"/>
      <c r="AG70" s="100"/>
      <c r="AH70" s="100"/>
      <c r="AI70" s="100"/>
      <c r="AJ70" s="100"/>
      <c r="AK70" s="100"/>
      <c r="AL70" s="100"/>
      <c r="AM70" s="100"/>
      <c r="AN70" s="100"/>
      <c r="AO70" s="100"/>
      <c r="AP70" s="100"/>
    </row>
    <row r="71" spans="1:42">
      <c r="P71" t="s">
        <v>883</v>
      </c>
      <c r="V71" s="93"/>
      <c r="AC71" t="s">
        <v>834</v>
      </c>
      <c r="AE71" s="100"/>
      <c r="AF71" s="100"/>
      <c r="AG71" s="100"/>
      <c r="AH71" s="100"/>
      <c r="AI71" s="100"/>
      <c r="AJ71" s="100"/>
      <c r="AK71" s="100"/>
      <c r="AL71" s="100"/>
      <c r="AM71" s="100"/>
      <c r="AN71" s="100"/>
      <c r="AO71" s="100"/>
      <c r="AP71" s="100"/>
    </row>
    <row r="72" spans="1:42">
      <c r="P72" t="s">
        <v>884</v>
      </c>
      <c r="V72" s="93"/>
      <c r="AC72" t="s">
        <v>834</v>
      </c>
      <c r="AE72" s="100"/>
      <c r="AF72" s="100"/>
      <c r="AG72" s="100"/>
      <c r="AH72" s="100"/>
      <c r="AI72" s="100"/>
      <c r="AJ72" s="100"/>
      <c r="AK72" s="100"/>
      <c r="AL72" s="100"/>
      <c r="AM72" s="100"/>
      <c r="AN72" s="100"/>
      <c r="AO72" s="100"/>
      <c r="AP72" s="100"/>
    </row>
    <row r="73" spans="1:42">
      <c r="P73" t="s">
        <v>885</v>
      </c>
      <c r="V73" s="93"/>
      <c r="AC73" t="s">
        <v>834</v>
      </c>
      <c r="AE73" s="100"/>
      <c r="AF73" s="100"/>
      <c r="AG73" s="100"/>
      <c r="AH73" s="100"/>
      <c r="AI73" s="100"/>
      <c r="AJ73" s="100"/>
      <c r="AK73" s="100"/>
      <c r="AL73" s="100"/>
      <c r="AM73" s="100"/>
      <c r="AN73" s="100"/>
      <c r="AO73" s="100"/>
      <c r="AP73" s="100"/>
    </row>
    <row r="74" spans="1:42">
      <c r="P74" t="s">
        <v>886</v>
      </c>
      <c r="V74" s="93"/>
      <c r="AC74" t="s">
        <v>834</v>
      </c>
      <c r="AE74" s="100"/>
      <c r="AF74" s="100"/>
      <c r="AG74" s="100"/>
      <c r="AH74" s="100"/>
      <c r="AI74" s="100"/>
      <c r="AJ74" s="100"/>
      <c r="AK74" s="100"/>
      <c r="AL74" s="100"/>
      <c r="AM74" s="100"/>
      <c r="AN74" s="100"/>
      <c r="AO74" s="100"/>
      <c r="AP74" s="100"/>
    </row>
    <row r="75" spans="1:42">
      <c r="P75" t="s">
        <v>887</v>
      </c>
      <c r="V75" s="93"/>
      <c r="AC75" t="s">
        <v>834</v>
      </c>
      <c r="AE75" s="100"/>
      <c r="AF75" s="100"/>
      <c r="AG75" s="100"/>
      <c r="AH75" s="100"/>
      <c r="AI75" s="100"/>
      <c r="AJ75" s="100"/>
      <c r="AK75" s="100"/>
      <c r="AL75" s="100"/>
      <c r="AM75" s="100"/>
      <c r="AN75" s="100"/>
      <c r="AO75" s="100"/>
      <c r="AP75" s="100"/>
    </row>
    <row r="76" spans="1:42">
      <c r="P76" t="s">
        <v>888</v>
      </c>
      <c r="AC76" t="s">
        <v>834</v>
      </c>
      <c r="AE76" s="100"/>
      <c r="AF76" s="100"/>
      <c r="AG76" s="100"/>
      <c r="AH76" s="100"/>
      <c r="AI76" s="100"/>
      <c r="AJ76" s="100"/>
      <c r="AK76" s="100"/>
      <c r="AL76" s="100"/>
      <c r="AM76" s="100"/>
      <c r="AN76" s="100"/>
      <c r="AO76" s="100"/>
      <c r="AP76" s="100"/>
    </row>
    <row r="77" spans="1:42">
      <c r="P77" t="s">
        <v>889</v>
      </c>
      <c r="AC77" t="s">
        <v>834</v>
      </c>
      <c r="AE77" s="100"/>
      <c r="AF77" s="100"/>
      <c r="AG77" s="100"/>
      <c r="AH77" s="100"/>
      <c r="AI77" s="100"/>
      <c r="AJ77" s="100"/>
      <c r="AK77" s="100"/>
      <c r="AL77" s="100"/>
      <c r="AM77" s="100"/>
      <c r="AN77" s="100"/>
      <c r="AO77" s="100"/>
      <c r="AP77" s="100"/>
    </row>
    <row r="78" spans="1:42">
      <c r="P78" t="s">
        <v>890</v>
      </c>
      <c r="S78" s="92"/>
      <c r="AC78" t="s">
        <v>834</v>
      </c>
      <c r="AE78" s="100"/>
      <c r="AF78" s="100"/>
      <c r="AG78" s="100"/>
      <c r="AH78" s="100"/>
      <c r="AI78" s="100"/>
      <c r="AJ78" s="100"/>
      <c r="AK78" s="100"/>
      <c r="AL78" s="100"/>
      <c r="AM78" s="100"/>
      <c r="AN78" s="100"/>
      <c r="AO78" s="100"/>
      <c r="AP78" s="100"/>
    </row>
    <row r="79" spans="1:42">
      <c r="P79" t="s">
        <v>891</v>
      </c>
      <c r="AC79" t="s">
        <v>834</v>
      </c>
      <c r="AE79" s="100"/>
      <c r="AF79" s="100"/>
      <c r="AG79" s="100"/>
      <c r="AH79" s="100"/>
      <c r="AI79" s="100"/>
      <c r="AJ79" s="100"/>
      <c r="AK79" s="100"/>
      <c r="AL79" s="100"/>
      <c r="AM79" s="100"/>
      <c r="AN79" s="100"/>
      <c r="AO79" s="100"/>
      <c r="AP79" s="100"/>
    </row>
    <row r="80" spans="1:42">
      <c r="AE80" s="101"/>
      <c r="AF80" s="101"/>
      <c r="AG80" s="101"/>
      <c r="AH80" s="101"/>
      <c r="AI80" s="101"/>
      <c r="AJ80" s="101"/>
      <c r="AK80" s="101"/>
      <c r="AL80" s="101"/>
      <c r="AM80" s="101"/>
      <c r="AN80" s="101"/>
      <c r="AO80" s="101"/>
      <c r="AP80" s="101"/>
    </row>
    <row r="81" spans="1:42" s="1" customFormat="1" ht="13.8">
      <c r="A81" s="64"/>
      <c r="B81" s="72" t="s">
        <v>896</v>
      </c>
      <c r="AE81" s="102"/>
      <c r="AF81" s="102"/>
      <c r="AG81" s="102"/>
      <c r="AH81" s="102"/>
      <c r="AI81" s="102"/>
      <c r="AJ81" s="102"/>
      <c r="AK81" s="102"/>
      <c r="AL81" s="102"/>
      <c r="AM81" s="102"/>
      <c r="AN81" s="102"/>
      <c r="AO81" s="102"/>
      <c r="AP81" s="102"/>
    </row>
    <row r="82" spans="1:42">
      <c r="AE82" s="101"/>
      <c r="AF82" s="101"/>
      <c r="AG82" s="101"/>
      <c r="AH82" s="101"/>
      <c r="AI82" s="101"/>
      <c r="AJ82" s="101"/>
      <c r="AK82" s="101"/>
      <c r="AL82" s="101"/>
      <c r="AM82" s="101"/>
      <c r="AN82" s="101"/>
      <c r="AO82" s="101"/>
      <c r="AP82" s="101"/>
    </row>
    <row r="83" spans="1:42">
      <c r="P83" t="s">
        <v>879</v>
      </c>
      <c r="V83" s="93"/>
      <c r="AC83" t="s">
        <v>834</v>
      </c>
      <c r="AE83" s="100"/>
      <c r="AF83" s="100"/>
      <c r="AG83" s="100"/>
      <c r="AH83" s="100"/>
      <c r="AI83" s="100"/>
      <c r="AJ83" s="100"/>
      <c r="AK83" s="100"/>
      <c r="AL83" s="100"/>
      <c r="AM83" s="100"/>
      <c r="AN83" s="100"/>
      <c r="AO83" s="100"/>
      <c r="AP83" s="100"/>
    </row>
    <row r="84" spans="1:42">
      <c r="P84" t="s">
        <v>880</v>
      </c>
      <c r="V84" s="93"/>
      <c r="AC84" t="s">
        <v>834</v>
      </c>
      <c r="AE84" s="100"/>
      <c r="AF84" s="100"/>
      <c r="AG84" s="100"/>
      <c r="AH84" s="100"/>
      <c r="AI84" s="100"/>
      <c r="AJ84" s="100"/>
      <c r="AK84" s="100"/>
      <c r="AL84" s="100"/>
      <c r="AM84" s="100"/>
      <c r="AN84" s="100"/>
      <c r="AO84" s="100"/>
      <c r="AP84" s="100"/>
    </row>
    <row r="85" spans="1:42">
      <c r="P85" t="s">
        <v>881</v>
      </c>
      <c r="V85" s="93"/>
      <c r="AC85" t="s">
        <v>834</v>
      </c>
      <c r="AE85" s="100"/>
      <c r="AF85" s="100"/>
      <c r="AG85" s="100"/>
      <c r="AH85" s="100"/>
      <c r="AI85" s="100"/>
      <c r="AJ85" s="100"/>
      <c r="AK85" s="100"/>
      <c r="AL85" s="100"/>
      <c r="AM85" s="100"/>
      <c r="AN85" s="100"/>
      <c r="AO85" s="100"/>
      <c r="AP85" s="100"/>
    </row>
    <row r="86" spans="1:42">
      <c r="P86" t="s">
        <v>882</v>
      </c>
      <c r="V86" s="93"/>
      <c r="AC86" t="s">
        <v>834</v>
      </c>
      <c r="AE86" s="100"/>
      <c r="AF86" s="100"/>
      <c r="AG86" s="100"/>
      <c r="AH86" s="100"/>
      <c r="AI86" s="100"/>
      <c r="AJ86" s="100"/>
      <c r="AK86" s="100"/>
      <c r="AL86" s="100"/>
      <c r="AM86" s="100"/>
      <c r="AN86" s="100"/>
      <c r="AO86" s="100"/>
      <c r="AP86" s="100"/>
    </row>
    <row r="87" spans="1:42">
      <c r="P87" t="s">
        <v>883</v>
      </c>
      <c r="V87" s="93"/>
      <c r="AC87" t="s">
        <v>834</v>
      </c>
      <c r="AE87" s="100"/>
      <c r="AF87" s="100"/>
      <c r="AG87" s="100"/>
      <c r="AH87" s="100"/>
      <c r="AI87" s="100"/>
      <c r="AJ87" s="100"/>
      <c r="AK87" s="100"/>
      <c r="AL87" s="100"/>
      <c r="AM87" s="100"/>
      <c r="AN87" s="100"/>
      <c r="AO87" s="100"/>
      <c r="AP87" s="100"/>
    </row>
    <row r="88" spans="1:42">
      <c r="P88" t="s">
        <v>884</v>
      </c>
      <c r="V88" s="93"/>
      <c r="AC88" t="s">
        <v>834</v>
      </c>
      <c r="AE88" s="100"/>
      <c r="AF88" s="100"/>
      <c r="AG88" s="100"/>
      <c r="AH88" s="100"/>
      <c r="AI88" s="100"/>
      <c r="AJ88" s="100"/>
      <c r="AK88" s="100"/>
      <c r="AL88" s="100"/>
      <c r="AM88" s="100"/>
      <c r="AN88" s="100"/>
      <c r="AO88" s="100"/>
      <c r="AP88" s="100"/>
    </row>
    <row r="89" spans="1:42">
      <c r="P89" t="s">
        <v>885</v>
      </c>
      <c r="V89" s="93"/>
      <c r="AC89" t="s">
        <v>834</v>
      </c>
      <c r="AE89" s="100"/>
      <c r="AF89" s="100"/>
      <c r="AG89" s="100"/>
      <c r="AH89" s="100"/>
      <c r="AI89" s="100"/>
      <c r="AJ89" s="100"/>
      <c r="AK89" s="100"/>
      <c r="AL89" s="100"/>
      <c r="AM89" s="100"/>
      <c r="AN89" s="100"/>
      <c r="AO89" s="100"/>
      <c r="AP89" s="100"/>
    </row>
    <row r="90" spans="1:42">
      <c r="P90" t="s">
        <v>886</v>
      </c>
      <c r="V90" s="93"/>
      <c r="AC90" t="s">
        <v>834</v>
      </c>
      <c r="AE90" s="100"/>
      <c r="AF90" s="100"/>
      <c r="AG90" s="100"/>
      <c r="AH90" s="100"/>
      <c r="AI90" s="100"/>
      <c r="AJ90" s="100"/>
      <c r="AK90" s="100"/>
      <c r="AL90" s="100"/>
      <c r="AM90" s="100"/>
      <c r="AN90" s="100"/>
      <c r="AO90" s="100"/>
      <c r="AP90" s="100"/>
    </row>
    <row r="91" spans="1:42">
      <c r="P91" t="s">
        <v>887</v>
      </c>
      <c r="V91" s="93"/>
      <c r="AC91" t="s">
        <v>834</v>
      </c>
      <c r="AE91" s="100"/>
      <c r="AF91" s="100"/>
      <c r="AG91" s="100"/>
      <c r="AH91" s="100"/>
      <c r="AI91" s="100"/>
      <c r="AJ91" s="100"/>
      <c r="AK91" s="100"/>
      <c r="AL91" s="100"/>
      <c r="AM91" s="100"/>
      <c r="AN91" s="100"/>
      <c r="AO91" s="100"/>
      <c r="AP91" s="100"/>
    </row>
    <row r="92" spans="1:42">
      <c r="P92" t="s">
        <v>888</v>
      </c>
      <c r="AC92" t="s">
        <v>834</v>
      </c>
      <c r="AE92" s="100"/>
      <c r="AF92" s="100"/>
      <c r="AG92" s="100"/>
      <c r="AH92" s="100"/>
      <c r="AI92" s="100"/>
      <c r="AJ92" s="100"/>
      <c r="AK92" s="100"/>
      <c r="AL92" s="100"/>
      <c r="AM92" s="100"/>
      <c r="AN92" s="100"/>
      <c r="AO92" s="100"/>
      <c r="AP92" s="100"/>
    </row>
    <row r="93" spans="1:42">
      <c r="P93" t="s">
        <v>889</v>
      </c>
      <c r="AC93" t="s">
        <v>834</v>
      </c>
      <c r="AE93" s="100"/>
      <c r="AF93" s="100"/>
      <c r="AG93" s="100"/>
      <c r="AH93" s="100"/>
      <c r="AI93" s="100"/>
      <c r="AJ93" s="100"/>
      <c r="AK93" s="100"/>
      <c r="AL93" s="100"/>
      <c r="AM93" s="100"/>
      <c r="AN93" s="100"/>
      <c r="AO93" s="100"/>
      <c r="AP93" s="100"/>
    </row>
    <row r="94" spans="1:42">
      <c r="P94" t="s">
        <v>890</v>
      </c>
      <c r="S94" s="92"/>
      <c r="AC94" t="s">
        <v>834</v>
      </c>
      <c r="AE94" s="100"/>
      <c r="AF94" s="100"/>
      <c r="AG94" s="100"/>
      <c r="AH94" s="100"/>
      <c r="AI94" s="100"/>
      <c r="AJ94" s="100"/>
      <c r="AK94" s="100"/>
      <c r="AL94" s="100"/>
      <c r="AM94" s="100"/>
      <c r="AN94" s="100"/>
      <c r="AO94" s="100"/>
      <c r="AP94" s="100"/>
    </row>
    <row r="95" spans="1:42">
      <c r="P95" t="s">
        <v>891</v>
      </c>
      <c r="AC95" t="s">
        <v>834</v>
      </c>
      <c r="AE95" s="100"/>
      <c r="AF95" s="100"/>
      <c r="AG95" s="100"/>
      <c r="AH95" s="100"/>
      <c r="AI95" s="100"/>
      <c r="AJ95" s="100"/>
      <c r="AK95" s="100"/>
      <c r="AL95" s="100"/>
      <c r="AM95" s="100"/>
      <c r="AN95" s="100"/>
      <c r="AO95" s="100"/>
      <c r="AP95" s="100"/>
    </row>
    <row r="96" spans="1:42">
      <c r="AE96" s="101"/>
      <c r="AF96" s="101"/>
      <c r="AG96" s="101"/>
      <c r="AH96" s="101"/>
      <c r="AI96" s="101"/>
      <c r="AJ96" s="101"/>
      <c r="AK96" s="101"/>
      <c r="AL96" s="101"/>
      <c r="AM96" s="101"/>
      <c r="AN96" s="101"/>
      <c r="AO96" s="101"/>
      <c r="AP96" s="101"/>
    </row>
    <row r="97" spans="1:42" s="1" customFormat="1" ht="13.8">
      <c r="A97" s="64"/>
      <c r="B97" s="72" t="s">
        <v>897</v>
      </c>
      <c r="AE97" s="102"/>
      <c r="AF97" s="102"/>
      <c r="AG97" s="102"/>
      <c r="AH97" s="102"/>
      <c r="AI97" s="102"/>
      <c r="AJ97" s="102"/>
      <c r="AK97" s="102"/>
      <c r="AL97" s="102"/>
      <c r="AM97" s="102"/>
      <c r="AN97" s="102"/>
      <c r="AO97" s="102"/>
      <c r="AP97" s="102"/>
    </row>
    <row r="98" spans="1:42">
      <c r="AE98" s="101"/>
      <c r="AF98" s="101"/>
      <c r="AG98" s="101"/>
      <c r="AH98" s="101"/>
      <c r="AI98" s="101"/>
      <c r="AJ98" s="101"/>
      <c r="AK98" s="101"/>
      <c r="AL98" s="101"/>
      <c r="AM98" s="101"/>
      <c r="AN98" s="101"/>
      <c r="AO98" s="101"/>
      <c r="AP98" s="101"/>
    </row>
    <row r="99" spans="1:42">
      <c r="P99" t="s">
        <v>897</v>
      </c>
      <c r="V99" s="93"/>
      <c r="AC99" t="s">
        <v>834</v>
      </c>
      <c r="AE99" s="100"/>
      <c r="AF99" s="100"/>
      <c r="AG99" s="100"/>
      <c r="AH99" s="100"/>
      <c r="AI99" s="100"/>
      <c r="AJ99" s="100"/>
      <c r="AK99" s="100"/>
      <c r="AL99" s="100"/>
      <c r="AM99" s="100"/>
      <c r="AN99" s="100"/>
      <c r="AO99" s="100"/>
      <c r="AP99" s="100"/>
    </row>
    <row r="100" spans="1:42">
      <c r="AE100" s="101"/>
      <c r="AF100" s="101"/>
      <c r="AG100" s="101"/>
      <c r="AH100" s="101"/>
      <c r="AI100" s="101"/>
      <c r="AJ100" s="101"/>
      <c r="AK100" s="101"/>
      <c r="AL100" s="101"/>
      <c r="AM100" s="101"/>
      <c r="AN100" s="101"/>
      <c r="AO100" s="101"/>
      <c r="AP100" s="101"/>
    </row>
    <row r="101" spans="1:42" s="1" customFormat="1" ht="13.8">
      <c r="A101" s="64"/>
      <c r="B101" s="72" t="s">
        <v>898</v>
      </c>
      <c r="AE101" s="102"/>
      <c r="AF101" s="102"/>
      <c r="AG101" s="102"/>
      <c r="AH101" s="102"/>
      <c r="AI101" s="102"/>
      <c r="AJ101" s="102"/>
      <c r="AK101" s="102"/>
      <c r="AL101" s="102"/>
      <c r="AM101" s="102"/>
      <c r="AN101" s="102"/>
      <c r="AO101" s="102"/>
      <c r="AP101" s="102"/>
    </row>
    <row r="102" spans="1:42">
      <c r="AE102" s="101"/>
      <c r="AF102" s="101"/>
      <c r="AG102" s="101"/>
      <c r="AH102" s="101"/>
      <c r="AI102" s="101"/>
      <c r="AJ102" s="101"/>
      <c r="AK102" s="101"/>
      <c r="AL102" s="101"/>
      <c r="AM102" s="101"/>
      <c r="AN102" s="101"/>
      <c r="AO102" s="101"/>
      <c r="AP102" s="101"/>
    </row>
    <row r="103" spans="1:42">
      <c r="P103" t="s">
        <v>898</v>
      </c>
      <c r="V103" s="93"/>
      <c r="AC103" t="s">
        <v>834</v>
      </c>
      <c r="AE103" s="100"/>
      <c r="AF103" s="100"/>
      <c r="AG103" s="100"/>
      <c r="AH103" s="100"/>
      <c r="AI103" s="100"/>
      <c r="AJ103" s="100"/>
      <c r="AK103" s="100"/>
      <c r="AL103" s="100"/>
      <c r="AM103" s="100"/>
      <c r="AN103" s="100"/>
      <c r="AO103" s="100"/>
      <c r="AP103" s="100"/>
    </row>
    <row r="105" spans="1:42" s="68" customFormat="1" ht="18">
      <c r="A105" s="69" t="s">
        <v>74</v>
      </c>
    </row>
  </sheetData>
  <mergeCells count="1">
    <mergeCell ref="AE6:AP6"/>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D47B-B8B2-441C-BEF7-07357DCC970B}">
  <sheetPr>
    <tabColor theme="0" tint="-0.499984740745262"/>
  </sheetPr>
  <dimension ref="A1:AI51"/>
  <sheetViews>
    <sheetView zoomScale="80" zoomScaleNormal="80" workbookViewId="0">
      <pane ySplit="8" topLeftCell="A9" activePane="bottomLeft" state="frozen"/>
      <selection activeCell="H38" sqref="H38"/>
      <selection pane="bottomLeft"/>
    </sheetView>
  </sheetViews>
  <sheetFormatPr defaultRowHeight="14.4"/>
  <cols>
    <col min="1" max="7" width="1.77734375" customWidth="1"/>
    <col min="8" max="8" width="25.44140625" bestFit="1" customWidth="1"/>
    <col min="9" max="15" width="1.77734375" customWidth="1"/>
    <col min="16" max="16" width="45.77734375" customWidth="1"/>
    <col min="17" max="28" width="1.77734375" hidden="1" customWidth="1"/>
    <col min="29" max="29" width="10.21875" bestFit="1" customWidth="1"/>
    <col min="30" max="30" width="7.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1744</v>
      </c>
    </row>
    <row r="6" spans="1:35">
      <c r="AD6" s="425"/>
      <c r="AE6" s="1534" t="s">
        <v>107</v>
      </c>
      <c r="AF6" s="1535"/>
      <c r="AG6" s="1535"/>
      <c r="AH6" s="1535"/>
      <c r="AI6" s="1536"/>
    </row>
    <row r="7" spans="1:35" s="65" customFormat="1">
      <c r="D7" s="81"/>
      <c r="E7" s="81"/>
      <c r="F7" s="81"/>
      <c r="G7" s="81"/>
      <c r="H7" s="81"/>
      <c r="I7" s="81"/>
      <c r="J7" s="81"/>
      <c r="K7" s="81"/>
      <c r="L7" s="81"/>
      <c r="M7" s="81"/>
      <c r="N7" s="81"/>
      <c r="O7" s="81"/>
      <c r="P7" s="65" t="s">
        <v>3069</v>
      </c>
      <c r="Q7" s="80" t="s">
        <v>95</v>
      </c>
      <c r="R7" s="80" t="s">
        <v>94</v>
      </c>
      <c r="S7" s="80" t="s">
        <v>93</v>
      </c>
      <c r="T7" s="80" t="s">
        <v>92</v>
      </c>
      <c r="U7" s="80" t="s">
        <v>91</v>
      </c>
      <c r="V7" s="80" t="s">
        <v>90</v>
      </c>
      <c r="W7" s="80" t="s">
        <v>89</v>
      </c>
      <c r="X7" s="80" t="s">
        <v>88</v>
      </c>
      <c r="Y7" s="80" t="s">
        <v>87</v>
      </c>
      <c r="Z7" s="80" t="s">
        <v>86</v>
      </c>
      <c r="AA7" s="80" t="s">
        <v>85</v>
      </c>
      <c r="AB7" s="80" t="s">
        <v>84</v>
      </c>
      <c r="AC7" s="65" t="s">
        <v>4</v>
      </c>
      <c r="AE7" s="78">
        <v>2022</v>
      </c>
      <c r="AF7" s="77">
        <v>2023</v>
      </c>
      <c r="AG7" s="77">
        <v>2024</v>
      </c>
      <c r="AH7" s="77">
        <v>2025</v>
      </c>
      <c r="AI7" s="76">
        <v>2026</v>
      </c>
    </row>
    <row r="8" spans="1:35">
      <c r="P8" s="65"/>
      <c r="Q8" s="65"/>
      <c r="R8" s="65"/>
      <c r="S8" s="65"/>
      <c r="T8" s="65"/>
      <c r="U8" s="65"/>
      <c r="V8" s="65"/>
    </row>
    <row r="9" spans="1:35" s="1" customFormat="1" ht="17.399999999999999">
      <c r="B9" s="2"/>
    </row>
    <row r="11" spans="1:35" s="1" customFormat="1" ht="13.8">
      <c r="A11" s="64"/>
      <c r="B11" s="72" t="s">
        <v>971</v>
      </c>
    </row>
    <row r="13" spans="1:35">
      <c r="P13" s="105"/>
      <c r="V13" s="93"/>
      <c r="AC13" t="s">
        <v>917</v>
      </c>
      <c r="AE13" s="668"/>
      <c r="AF13" s="668"/>
      <c r="AG13" s="668"/>
      <c r="AH13" s="668"/>
      <c r="AI13" s="668"/>
    </row>
    <row r="14" spans="1:35">
      <c r="H14" s="425"/>
      <c r="P14" s="105"/>
      <c r="V14" s="93"/>
      <c r="AC14" t="s">
        <v>917</v>
      </c>
      <c r="AE14" s="668"/>
      <c r="AF14" s="668"/>
      <c r="AG14" s="668"/>
      <c r="AH14" s="668"/>
      <c r="AI14" s="668"/>
    </row>
    <row r="15" spans="1:35">
      <c r="H15" s="425"/>
      <c r="P15" s="105"/>
      <c r="V15" s="93"/>
      <c r="AC15" t="s">
        <v>917</v>
      </c>
      <c r="AE15" s="668"/>
      <c r="AF15" s="668"/>
      <c r="AG15" s="668"/>
      <c r="AH15" s="668"/>
      <c r="AI15" s="668"/>
    </row>
    <row r="16" spans="1:35">
      <c r="H16" s="425"/>
      <c r="P16" s="105"/>
      <c r="V16" s="93"/>
      <c r="AC16" t="s">
        <v>917</v>
      </c>
      <c r="AE16" s="668"/>
      <c r="AF16" s="668"/>
      <c r="AG16" s="668"/>
      <c r="AH16" s="668"/>
      <c r="AI16" s="668"/>
    </row>
    <row r="17" spans="8:35">
      <c r="H17" s="425"/>
      <c r="P17" s="105"/>
      <c r="V17" s="93"/>
      <c r="AC17" t="s">
        <v>917</v>
      </c>
      <c r="AE17" s="668"/>
      <c r="AF17" s="668"/>
      <c r="AG17" s="668"/>
      <c r="AH17" s="668"/>
      <c r="AI17" s="668"/>
    </row>
    <row r="18" spans="8:35">
      <c r="H18" s="425"/>
      <c r="P18" s="105"/>
      <c r="V18" s="93"/>
      <c r="AC18" t="s">
        <v>917</v>
      </c>
      <c r="AE18" s="668"/>
      <c r="AF18" s="668"/>
      <c r="AG18" s="668"/>
      <c r="AH18" s="668"/>
      <c r="AI18" s="668"/>
    </row>
    <row r="19" spans="8:35">
      <c r="H19" s="425"/>
      <c r="P19" s="105"/>
      <c r="V19" s="93"/>
      <c r="AC19" t="s">
        <v>917</v>
      </c>
      <c r="AE19" s="668"/>
      <c r="AF19" s="668"/>
      <c r="AG19" s="668"/>
      <c r="AH19" s="668"/>
      <c r="AI19" s="668"/>
    </row>
    <row r="20" spans="8:35">
      <c r="H20" s="425"/>
      <c r="P20" s="105"/>
      <c r="V20" s="93"/>
      <c r="AC20" t="s">
        <v>917</v>
      </c>
      <c r="AE20" s="668"/>
      <c r="AF20" s="668"/>
      <c r="AG20" s="668"/>
      <c r="AH20" s="668"/>
      <c r="AI20" s="668"/>
    </row>
    <row r="21" spans="8:35">
      <c r="H21" s="425"/>
      <c r="P21" s="105"/>
      <c r="V21" s="93"/>
      <c r="AC21" t="s">
        <v>917</v>
      </c>
      <c r="AE21" s="668"/>
      <c r="AF21" s="668"/>
      <c r="AG21" s="668"/>
      <c r="AH21" s="668"/>
      <c r="AI21" s="668"/>
    </row>
    <row r="22" spans="8:35">
      <c r="H22" s="425"/>
      <c r="P22" s="105"/>
      <c r="V22" s="93"/>
      <c r="AC22" t="s">
        <v>917</v>
      </c>
      <c r="AE22" s="668"/>
      <c r="AF22" s="668"/>
      <c r="AG22" s="668"/>
      <c r="AH22" s="668"/>
      <c r="AI22" s="668"/>
    </row>
    <row r="23" spans="8:35">
      <c r="H23" s="425"/>
      <c r="P23" s="105"/>
      <c r="V23" s="93"/>
      <c r="AC23" t="s">
        <v>917</v>
      </c>
      <c r="AE23" s="668"/>
      <c r="AF23" s="668"/>
      <c r="AG23" s="668"/>
      <c r="AH23" s="668"/>
      <c r="AI23" s="668"/>
    </row>
    <row r="24" spans="8:35">
      <c r="H24" s="425"/>
      <c r="P24" s="105"/>
      <c r="V24" s="93"/>
      <c r="AC24" t="s">
        <v>917</v>
      </c>
      <c r="AE24" s="668"/>
      <c r="AF24" s="668"/>
      <c r="AG24" s="668"/>
      <c r="AH24" s="668"/>
      <c r="AI24" s="668"/>
    </row>
    <row r="25" spans="8:35">
      <c r="H25" s="425"/>
      <c r="P25" s="105"/>
      <c r="V25" s="93"/>
      <c r="AC25" t="s">
        <v>917</v>
      </c>
      <c r="AE25" s="668"/>
      <c r="AF25" s="668"/>
      <c r="AG25" s="668"/>
      <c r="AH25" s="668"/>
      <c r="AI25" s="668"/>
    </row>
    <row r="26" spans="8:35">
      <c r="H26" s="425"/>
      <c r="P26" s="105"/>
      <c r="V26" s="93"/>
      <c r="AC26" t="s">
        <v>917</v>
      </c>
      <c r="AE26" s="668"/>
      <c r="AF26" s="668"/>
      <c r="AG26" s="668"/>
      <c r="AH26" s="668"/>
      <c r="AI26" s="668"/>
    </row>
    <row r="27" spans="8:35">
      <c r="H27" s="425"/>
      <c r="P27" s="105"/>
      <c r="V27" s="93"/>
      <c r="AC27" t="s">
        <v>917</v>
      </c>
      <c r="AE27" s="668"/>
      <c r="AF27" s="668"/>
      <c r="AG27" s="668"/>
      <c r="AH27" s="668"/>
      <c r="AI27" s="668"/>
    </row>
    <row r="28" spans="8:35">
      <c r="H28" s="425"/>
      <c r="P28" s="105"/>
      <c r="V28" s="93"/>
      <c r="AC28" t="s">
        <v>917</v>
      </c>
      <c r="AE28" s="668"/>
      <c r="AF28" s="668"/>
      <c r="AG28" s="668"/>
      <c r="AH28" s="668"/>
      <c r="AI28" s="668"/>
    </row>
    <row r="29" spans="8:35">
      <c r="H29" s="425"/>
      <c r="P29" s="105"/>
      <c r="V29" s="93"/>
      <c r="AC29" t="s">
        <v>917</v>
      </c>
      <c r="AE29" s="668"/>
      <c r="AF29" s="668"/>
      <c r="AG29" s="668"/>
      <c r="AH29" s="668"/>
      <c r="AI29" s="668"/>
    </row>
    <row r="30" spans="8:35">
      <c r="H30" s="425"/>
      <c r="P30" s="105"/>
      <c r="V30" s="93"/>
      <c r="AC30" t="s">
        <v>917</v>
      </c>
      <c r="AE30" s="668"/>
      <c r="AF30" s="668"/>
      <c r="AG30" s="668"/>
      <c r="AH30" s="668"/>
      <c r="AI30" s="668"/>
    </row>
    <row r="31" spans="8:35">
      <c r="H31" s="425"/>
      <c r="P31" s="105"/>
      <c r="V31" s="93"/>
      <c r="AC31" t="s">
        <v>917</v>
      </c>
      <c r="AE31" s="668"/>
      <c r="AF31" s="668"/>
      <c r="AG31" s="668"/>
      <c r="AH31" s="668"/>
      <c r="AI31" s="668"/>
    </row>
    <row r="32" spans="8:35">
      <c r="H32" s="425"/>
      <c r="P32" s="105"/>
      <c r="V32" s="93"/>
      <c r="AC32" t="s">
        <v>917</v>
      </c>
      <c r="AE32" s="668"/>
      <c r="AF32" s="668"/>
      <c r="AG32" s="668"/>
      <c r="AH32" s="668"/>
      <c r="AI32" s="668"/>
    </row>
    <row r="33" spans="8:35">
      <c r="H33" s="425"/>
      <c r="P33" s="105"/>
      <c r="V33" s="93"/>
      <c r="AC33" t="s">
        <v>917</v>
      </c>
      <c r="AE33" s="668"/>
      <c r="AF33" s="668"/>
      <c r="AG33" s="668"/>
      <c r="AH33" s="668"/>
      <c r="AI33" s="668"/>
    </row>
    <row r="34" spans="8:35">
      <c r="H34" s="425"/>
      <c r="P34" s="105"/>
      <c r="V34" s="93"/>
      <c r="AC34" t="s">
        <v>917</v>
      </c>
      <c r="AE34" s="668"/>
      <c r="AF34" s="668"/>
      <c r="AG34" s="668"/>
      <c r="AH34" s="668"/>
      <c r="AI34" s="668"/>
    </row>
    <row r="35" spans="8:35">
      <c r="H35" s="425"/>
      <c r="P35" s="105"/>
      <c r="V35" s="93"/>
      <c r="AC35" t="s">
        <v>917</v>
      </c>
      <c r="AE35" s="668"/>
      <c r="AF35" s="668"/>
      <c r="AG35" s="668"/>
      <c r="AH35" s="668"/>
      <c r="AI35" s="668"/>
    </row>
    <row r="36" spans="8:35" s="425" customFormat="1">
      <c r="P36" s="105"/>
      <c r="V36" s="93"/>
      <c r="AC36" s="425" t="s">
        <v>917</v>
      </c>
      <c r="AE36" s="668"/>
      <c r="AF36" s="668"/>
      <c r="AG36" s="668"/>
      <c r="AH36" s="668"/>
      <c r="AI36" s="668"/>
    </row>
    <row r="37" spans="8:35" s="425" customFormat="1">
      <c r="P37" s="105"/>
      <c r="V37" s="93"/>
      <c r="AC37" s="425" t="s">
        <v>917</v>
      </c>
      <c r="AE37" s="668"/>
      <c r="AF37" s="668"/>
      <c r="AG37" s="668"/>
      <c r="AH37" s="668"/>
      <c r="AI37" s="668"/>
    </row>
    <row r="38" spans="8:35" s="425" customFormat="1">
      <c r="P38" s="105"/>
      <c r="V38" s="93"/>
      <c r="AC38" s="425" t="s">
        <v>917</v>
      </c>
      <c r="AE38" s="668"/>
      <c r="AF38" s="668"/>
      <c r="AG38" s="668"/>
      <c r="AH38" s="668"/>
      <c r="AI38" s="668"/>
    </row>
    <row r="39" spans="8:35" s="425" customFormat="1">
      <c r="P39" s="105"/>
      <c r="V39" s="93"/>
      <c r="AC39" s="425" t="s">
        <v>917</v>
      </c>
      <c r="AE39" s="668"/>
      <c r="AF39" s="668"/>
      <c r="AG39" s="668"/>
      <c r="AH39" s="668"/>
      <c r="AI39" s="668"/>
    </row>
    <row r="40" spans="8:35" s="425" customFormat="1">
      <c r="P40" s="105"/>
      <c r="V40" s="93"/>
      <c r="AC40" s="425" t="s">
        <v>917</v>
      </c>
      <c r="AE40" s="668"/>
      <c r="AF40" s="668"/>
      <c r="AG40" s="668"/>
      <c r="AH40" s="668"/>
      <c r="AI40" s="668"/>
    </row>
    <row r="41" spans="8:35" s="425" customFormat="1">
      <c r="P41" s="105"/>
      <c r="V41" s="93"/>
      <c r="AC41" s="425" t="s">
        <v>917</v>
      </c>
      <c r="AE41" s="668"/>
      <c r="AF41" s="668"/>
      <c r="AG41" s="668"/>
      <c r="AH41" s="668"/>
      <c r="AI41" s="668"/>
    </row>
    <row r="42" spans="8:35" s="425" customFormat="1">
      <c r="P42" s="105"/>
      <c r="V42" s="93"/>
      <c r="AC42" s="425" t="s">
        <v>917</v>
      </c>
      <c r="AE42" s="668"/>
      <c r="AF42" s="668"/>
      <c r="AG42" s="668"/>
      <c r="AH42" s="668"/>
      <c r="AI42" s="668"/>
    </row>
    <row r="43" spans="8:35">
      <c r="H43" s="425"/>
      <c r="P43" s="105"/>
      <c r="V43" s="93"/>
      <c r="AC43" s="425" t="s">
        <v>917</v>
      </c>
      <c r="AE43" s="668"/>
      <c r="AF43" s="668"/>
      <c r="AG43" s="668"/>
      <c r="AH43" s="668"/>
      <c r="AI43" s="668"/>
    </row>
    <row r="44" spans="8:35">
      <c r="H44" s="425"/>
      <c r="P44" s="105"/>
      <c r="V44" s="93"/>
      <c r="AC44" t="s">
        <v>917</v>
      </c>
      <c r="AE44" s="668"/>
      <c r="AF44" s="668"/>
      <c r="AG44" s="668"/>
      <c r="AH44" s="668"/>
      <c r="AI44" s="668"/>
    </row>
    <row r="45" spans="8:35">
      <c r="H45" s="425"/>
      <c r="P45" s="105"/>
      <c r="V45" s="93"/>
      <c r="AC45" t="s">
        <v>917</v>
      </c>
      <c r="AE45" s="668"/>
      <c r="AF45" s="668"/>
      <c r="AG45" s="668"/>
      <c r="AH45" s="668"/>
      <c r="AI45" s="668"/>
    </row>
    <row r="46" spans="8:35">
      <c r="H46" s="425"/>
      <c r="P46" s="105"/>
      <c r="V46" s="93"/>
      <c r="AC46" t="s">
        <v>917</v>
      </c>
      <c r="AE46" s="668"/>
      <c r="AF46" s="668"/>
      <c r="AG46" s="668"/>
      <c r="AH46" s="668"/>
      <c r="AI46" s="668"/>
    </row>
    <row r="47" spans="8:35">
      <c r="H47" s="425"/>
      <c r="P47" s="105"/>
      <c r="V47" s="93"/>
      <c r="AC47" t="s">
        <v>917</v>
      </c>
      <c r="AE47" s="668"/>
      <c r="AF47" s="668"/>
      <c r="AG47" s="668"/>
      <c r="AH47" s="668"/>
      <c r="AI47" s="668"/>
    </row>
    <row r="48" spans="8:35">
      <c r="H48" s="425"/>
      <c r="P48" s="105"/>
      <c r="V48" s="93"/>
      <c r="AC48" t="s">
        <v>917</v>
      </c>
      <c r="AE48" s="668"/>
      <c r="AF48" s="668"/>
      <c r="AG48" s="668"/>
      <c r="AH48" s="668"/>
      <c r="AI48" s="668"/>
    </row>
    <row r="49" spans="1:35">
      <c r="H49" s="425"/>
      <c r="P49" s="105"/>
      <c r="AC49" t="s">
        <v>917</v>
      </c>
      <c r="AE49" s="668"/>
      <c r="AF49" s="668"/>
      <c r="AG49" s="668"/>
      <c r="AH49" s="668"/>
      <c r="AI49" s="668"/>
    </row>
    <row r="51" spans="1:35" s="68" customFormat="1" ht="18">
      <c r="A51"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64E62062-9B79-4CF3-A2BA-7EF506451B9F}">
            <xm:f>'1.5 Universal Data'!$C$8&lt;$AE$7</xm:f>
            <x14:dxf>
              <fill>
                <patternFill patternType="lightUp">
                  <bgColor theme="0"/>
                </patternFill>
              </fill>
            </x14:dxf>
          </x14:cfRule>
          <xm:sqref>AE13:AE49</xm:sqref>
        </x14:conditionalFormatting>
        <x14:conditionalFormatting xmlns:xm="http://schemas.microsoft.com/office/excel/2006/main">
          <x14:cfRule type="expression" priority="4" id="{2A65BC19-1B54-4E7D-B36D-C29E50350C9A}">
            <xm:f>'1.5 Universal Data'!$C$8&lt;$AF$7</xm:f>
            <x14:dxf>
              <fill>
                <patternFill patternType="lightUp">
                  <bgColor theme="0"/>
                </patternFill>
              </fill>
            </x14:dxf>
          </x14:cfRule>
          <xm:sqref>AF13:AF49</xm:sqref>
        </x14:conditionalFormatting>
        <x14:conditionalFormatting xmlns:xm="http://schemas.microsoft.com/office/excel/2006/main">
          <x14:cfRule type="expression" priority="3" id="{BB180FB6-8FDA-4700-92C2-1EA8228DB3E5}">
            <xm:f>'1.5 Universal Data'!$C$8&lt;$AG$7</xm:f>
            <x14:dxf>
              <fill>
                <patternFill patternType="lightUp">
                  <bgColor theme="0"/>
                </patternFill>
              </fill>
            </x14:dxf>
          </x14:cfRule>
          <xm:sqref>AG13:AG49</xm:sqref>
        </x14:conditionalFormatting>
        <x14:conditionalFormatting xmlns:xm="http://schemas.microsoft.com/office/excel/2006/main">
          <x14:cfRule type="expression" priority="2" id="{6FC1CA57-8F9F-4443-967D-AF7DD181DB66}">
            <xm:f>'1.5 Universal Data'!$C$8&lt;$AH$7</xm:f>
            <x14:dxf>
              <fill>
                <patternFill patternType="lightUp">
                  <bgColor theme="0"/>
                </patternFill>
              </fill>
            </x14:dxf>
          </x14:cfRule>
          <xm:sqref>AH13:AH49</xm:sqref>
        </x14:conditionalFormatting>
        <x14:conditionalFormatting xmlns:xm="http://schemas.microsoft.com/office/excel/2006/main">
          <x14:cfRule type="expression" priority="1" id="{40FC357E-437D-468F-AF36-DA7D09ED035E}">
            <xm:f>'1.5 Universal Data'!$C$8&lt;$AI$7</xm:f>
            <x14:dxf>
              <fill>
                <patternFill patternType="lightUp">
                  <bgColor theme="0"/>
                </patternFill>
              </fill>
            </x14:dxf>
          </x14:cfRule>
          <xm:sqref>AI13:AI49</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0" zoomScaleNormal="80" workbookViewId="0">
      <pane ySplit="8" topLeftCell="A9" activePane="bottomLeft" state="frozen"/>
      <selection activeCell="H38" sqref="H38"/>
      <selection pane="bottomLeft"/>
    </sheetView>
  </sheetViews>
  <sheetFormatPr defaultRowHeight="14.4"/>
  <cols>
    <col min="1" max="15" width="1.77734375" customWidth="1"/>
    <col min="16" max="16" width="43" bestFit="1" customWidth="1"/>
    <col min="17" max="17" width="39.77734375" bestFit="1" customWidth="1"/>
    <col min="18" max="18" width="16.21875" bestFit="1" customWidth="1"/>
    <col min="19" max="28" width="1.77734375" hidden="1" customWidth="1"/>
    <col min="29" max="29" width="10.21875" bestFit="1" customWidth="1"/>
    <col min="30" max="30" width="7.777343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925</v>
      </c>
    </row>
    <row r="6" spans="1:35">
      <c r="AD6" s="425"/>
      <c r="AE6" s="1534" t="s">
        <v>107</v>
      </c>
      <c r="AF6" s="1535"/>
      <c r="AG6" s="1535"/>
      <c r="AH6" s="1535"/>
      <c r="AI6" s="1536"/>
    </row>
    <row r="7" spans="1:35" s="65" customFormat="1">
      <c r="D7" s="81"/>
      <c r="E7" s="81"/>
      <c r="F7" s="81"/>
      <c r="G7" s="81"/>
      <c r="H7" s="81"/>
      <c r="I7" s="81"/>
      <c r="J7" s="81"/>
      <c r="K7" s="81"/>
      <c r="L7" s="81"/>
      <c r="M7" s="81"/>
      <c r="N7" s="81"/>
      <c r="O7" s="81"/>
      <c r="P7" s="80"/>
      <c r="Q7" s="80"/>
      <c r="R7" s="80"/>
      <c r="S7" s="80" t="s">
        <v>93</v>
      </c>
      <c r="T7" s="80" t="s">
        <v>92</v>
      </c>
      <c r="U7" s="80" t="s">
        <v>91</v>
      </c>
      <c r="V7" s="80" t="s">
        <v>90</v>
      </c>
      <c r="W7" s="80" t="s">
        <v>89</v>
      </c>
      <c r="X7" s="80" t="s">
        <v>88</v>
      </c>
      <c r="Y7" s="80" t="s">
        <v>87</v>
      </c>
      <c r="Z7" s="80" t="s">
        <v>86</v>
      </c>
      <c r="AA7" s="80" t="s">
        <v>85</v>
      </c>
      <c r="AB7" s="80" t="s">
        <v>84</v>
      </c>
      <c r="AC7" s="65" t="s">
        <v>4</v>
      </c>
      <c r="AE7" s="78">
        <v>2022</v>
      </c>
      <c r="AF7" s="77">
        <v>2023</v>
      </c>
      <c r="AG7" s="77">
        <v>2024</v>
      </c>
      <c r="AH7" s="77">
        <v>2025</v>
      </c>
      <c r="AI7" s="76">
        <v>2026</v>
      </c>
    </row>
    <row r="8" spans="1:35">
      <c r="O8" s="65"/>
      <c r="P8" s="65"/>
      <c r="Q8" s="65"/>
      <c r="R8" s="65"/>
      <c r="S8" s="65"/>
      <c r="T8" s="65"/>
      <c r="U8" s="65"/>
      <c r="V8" s="65"/>
    </row>
    <row r="9" spans="1:35" s="1" customFormat="1" ht="17.399999999999999">
      <c r="B9" s="2"/>
    </row>
    <row r="11" spans="1:35" s="1" customFormat="1" ht="13.8">
      <c r="A11" s="64"/>
      <c r="B11" s="72" t="s">
        <v>916</v>
      </c>
    </row>
    <row r="13" spans="1:35">
      <c r="P13" t="s">
        <v>919</v>
      </c>
      <c r="Q13" t="s">
        <v>918</v>
      </c>
      <c r="AC13" t="s">
        <v>917</v>
      </c>
      <c r="AE13" s="668"/>
      <c r="AF13" s="668"/>
      <c r="AG13" s="668"/>
      <c r="AH13" s="668"/>
      <c r="AI13" s="668"/>
    </row>
    <row r="14" spans="1:35">
      <c r="P14" t="s">
        <v>919</v>
      </c>
      <c r="Q14" t="s">
        <v>920</v>
      </c>
      <c r="R14" t="s">
        <v>879</v>
      </c>
      <c r="V14" s="93"/>
      <c r="AC14" t="s">
        <v>917</v>
      </c>
      <c r="AE14" s="668"/>
      <c r="AF14" s="668"/>
      <c r="AG14" s="668"/>
      <c r="AH14" s="668"/>
      <c r="AI14" s="668"/>
    </row>
    <row r="15" spans="1:35">
      <c r="P15" t="s">
        <v>919</v>
      </c>
      <c r="Q15" t="s">
        <v>920</v>
      </c>
      <c r="R15" t="s">
        <v>880</v>
      </c>
      <c r="V15" s="93"/>
      <c r="AC15" t="s">
        <v>917</v>
      </c>
      <c r="AE15" s="668"/>
      <c r="AF15" s="668"/>
      <c r="AG15" s="668"/>
      <c r="AH15" s="668"/>
      <c r="AI15" s="668"/>
    </row>
    <row r="16" spans="1:35">
      <c r="P16" t="s">
        <v>919</v>
      </c>
      <c r="Q16" t="s">
        <v>920</v>
      </c>
      <c r="R16" t="s">
        <v>881</v>
      </c>
      <c r="V16" s="93"/>
      <c r="AC16" t="s">
        <v>917</v>
      </c>
      <c r="AE16" s="668"/>
      <c r="AF16" s="668"/>
      <c r="AG16" s="668"/>
      <c r="AH16" s="668"/>
      <c r="AI16" s="668"/>
    </row>
    <row r="17" spans="1:35">
      <c r="P17" t="s">
        <v>919</v>
      </c>
      <c r="Q17" t="s">
        <v>920</v>
      </c>
      <c r="R17" t="s">
        <v>882</v>
      </c>
      <c r="V17" s="93"/>
      <c r="AC17" t="s">
        <v>917</v>
      </c>
      <c r="AE17" s="668"/>
      <c r="AF17" s="668"/>
      <c r="AG17" s="668"/>
      <c r="AH17" s="668"/>
      <c r="AI17" s="668"/>
    </row>
    <row r="18" spans="1:35">
      <c r="P18" t="s">
        <v>919</v>
      </c>
      <c r="Q18" t="s">
        <v>920</v>
      </c>
      <c r="R18" t="s">
        <v>883</v>
      </c>
      <c r="V18" s="93"/>
      <c r="AC18" t="s">
        <v>917</v>
      </c>
      <c r="AE18" s="668"/>
      <c r="AF18" s="668"/>
      <c r="AG18" s="668"/>
      <c r="AH18" s="668"/>
      <c r="AI18" s="668"/>
    </row>
    <row r="19" spans="1:35">
      <c r="P19" t="s">
        <v>919</v>
      </c>
      <c r="Q19" t="s">
        <v>920</v>
      </c>
      <c r="R19" t="s">
        <v>884</v>
      </c>
      <c r="V19" s="93"/>
      <c r="AC19" t="s">
        <v>917</v>
      </c>
      <c r="AE19" s="668"/>
      <c r="AF19" s="668"/>
      <c r="AG19" s="668"/>
      <c r="AH19" s="668"/>
      <c r="AI19" s="668"/>
    </row>
    <row r="20" spans="1:35">
      <c r="P20" t="s">
        <v>919</v>
      </c>
      <c r="Q20" t="s">
        <v>920</v>
      </c>
      <c r="R20" t="s">
        <v>885</v>
      </c>
      <c r="V20" s="93"/>
      <c r="AC20" t="s">
        <v>917</v>
      </c>
      <c r="AE20" s="668"/>
      <c r="AF20" s="668"/>
      <c r="AG20" s="668"/>
      <c r="AH20" s="668"/>
      <c r="AI20" s="668"/>
    </row>
    <row r="21" spans="1:35">
      <c r="P21" t="s">
        <v>919</v>
      </c>
      <c r="Q21" t="s">
        <v>920</v>
      </c>
      <c r="R21" t="s">
        <v>886</v>
      </c>
      <c r="V21" s="93"/>
      <c r="AC21" t="s">
        <v>917</v>
      </c>
      <c r="AE21" s="668"/>
      <c r="AF21" s="668"/>
      <c r="AG21" s="668"/>
      <c r="AH21" s="668"/>
      <c r="AI21" s="668"/>
    </row>
    <row r="22" spans="1:35">
      <c r="P22" t="s">
        <v>919</v>
      </c>
      <c r="Q22" t="s">
        <v>920</v>
      </c>
      <c r="R22" t="s">
        <v>887</v>
      </c>
      <c r="V22" s="93"/>
      <c r="AC22" t="s">
        <v>917</v>
      </c>
      <c r="AE22" s="668"/>
      <c r="AF22" s="668"/>
      <c r="AG22" s="668"/>
      <c r="AH22" s="668"/>
      <c r="AI22" s="668"/>
    </row>
    <row r="23" spans="1:35">
      <c r="P23" t="s">
        <v>919</v>
      </c>
      <c r="Q23" t="s">
        <v>920</v>
      </c>
      <c r="R23" t="s">
        <v>888</v>
      </c>
      <c r="V23" s="93"/>
      <c r="AC23" t="s">
        <v>917</v>
      </c>
      <c r="AE23" s="668"/>
      <c r="AF23" s="668"/>
      <c r="AG23" s="668"/>
      <c r="AH23" s="668"/>
      <c r="AI23" s="668"/>
    </row>
    <row r="24" spans="1:35">
      <c r="P24" t="s">
        <v>919</v>
      </c>
      <c r="Q24" t="s">
        <v>920</v>
      </c>
      <c r="R24" t="s">
        <v>889</v>
      </c>
      <c r="V24" s="93"/>
      <c r="AC24" t="s">
        <v>917</v>
      </c>
      <c r="AE24" s="668"/>
      <c r="AF24" s="668"/>
      <c r="AG24" s="668"/>
      <c r="AH24" s="668"/>
      <c r="AI24" s="668"/>
    </row>
    <row r="25" spans="1:35">
      <c r="P25" t="s">
        <v>919</v>
      </c>
      <c r="Q25" t="s">
        <v>920</v>
      </c>
      <c r="R25" t="s">
        <v>921</v>
      </c>
      <c r="V25" s="93"/>
      <c r="AC25" t="s">
        <v>917</v>
      </c>
      <c r="AE25" s="668"/>
      <c r="AF25" s="668"/>
      <c r="AG25" s="668"/>
      <c r="AH25" s="668"/>
      <c r="AI25" s="668"/>
    </row>
    <row r="26" spans="1:35">
      <c r="P26" t="s">
        <v>919</v>
      </c>
      <c r="Q26" t="s">
        <v>920</v>
      </c>
      <c r="R26" t="s">
        <v>891</v>
      </c>
      <c r="V26" s="93"/>
      <c r="AC26" t="s">
        <v>917</v>
      </c>
      <c r="AE26" s="668"/>
      <c r="AF26" s="668"/>
      <c r="AG26" s="668"/>
      <c r="AH26" s="668"/>
      <c r="AI26" s="668"/>
    </row>
    <row r="27" spans="1:35">
      <c r="P27" t="s">
        <v>919</v>
      </c>
      <c r="Q27" t="s">
        <v>926</v>
      </c>
      <c r="V27" s="93"/>
      <c r="AC27" t="s">
        <v>917</v>
      </c>
      <c r="AE27" s="668"/>
      <c r="AF27" s="668"/>
      <c r="AG27" s="668"/>
      <c r="AH27" s="668"/>
      <c r="AI27" s="668"/>
    </row>
    <row r="28" spans="1:35">
      <c r="P28" t="s">
        <v>919</v>
      </c>
      <c r="Q28" t="s">
        <v>927</v>
      </c>
      <c r="V28" s="93"/>
      <c r="AC28" t="s">
        <v>917</v>
      </c>
      <c r="AE28" s="668"/>
      <c r="AF28" s="668"/>
      <c r="AG28" s="668"/>
      <c r="AH28" s="668"/>
      <c r="AI28" s="668"/>
    </row>
    <row r="30" spans="1:35" s="1" customFormat="1" ht="13.8">
      <c r="A30" s="64"/>
      <c r="B30" s="72" t="s">
        <v>923</v>
      </c>
    </row>
    <row r="32" spans="1:35">
      <c r="P32" t="s">
        <v>922</v>
      </c>
      <c r="V32" s="93"/>
      <c r="AC32" t="s">
        <v>924</v>
      </c>
      <c r="AE32" s="668"/>
      <c r="AF32" s="668"/>
      <c r="AG32" s="668"/>
      <c r="AH32" s="668"/>
      <c r="AI32" s="668"/>
    </row>
    <row r="34" spans="1:1" s="68" customFormat="1" ht="18">
      <c r="A34" s="69" t="s">
        <v>74</v>
      </c>
    </row>
  </sheetData>
  <mergeCells count="1">
    <mergeCell ref="AE6:AI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0" id="{780C84A7-9AAA-49E8-8E17-9772DAF0927E}">
            <xm:f>'1.5 Universal Data'!$C$8&lt;$AE$7</xm:f>
            <x14:dxf>
              <fill>
                <patternFill patternType="lightUp">
                  <bgColor theme="0"/>
                </patternFill>
              </fill>
            </x14:dxf>
          </x14:cfRule>
          <xm:sqref>AE13:AE28</xm:sqref>
        </x14:conditionalFormatting>
        <x14:conditionalFormatting xmlns:xm="http://schemas.microsoft.com/office/excel/2006/main">
          <x14:cfRule type="expression" priority="9" id="{19C889C8-76B6-43AF-BA78-497DD7B1EFA7}">
            <xm:f>'1.5 Universal Data'!$C$8&lt;$AF$7</xm:f>
            <x14:dxf>
              <fill>
                <patternFill patternType="lightUp">
                  <bgColor theme="0"/>
                </patternFill>
              </fill>
            </x14:dxf>
          </x14:cfRule>
          <xm:sqref>AF13:AF28</xm:sqref>
        </x14:conditionalFormatting>
        <x14:conditionalFormatting xmlns:xm="http://schemas.microsoft.com/office/excel/2006/main">
          <x14:cfRule type="expression" priority="8"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7" id="{AD9D97BC-EF4E-4406-BF42-205CBFBFC815}">
            <xm:f>'1.5 Universal Data'!$C$8&lt;$AH$7</xm:f>
            <x14:dxf>
              <fill>
                <patternFill patternType="lightUp">
                  <bgColor theme="0"/>
                </patternFill>
              </fill>
            </x14:dxf>
          </x14:cfRule>
          <xm:sqref>AH13:AH28</xm:sqref>
        </x14:conditionalFormatting>
        <x14:conditionalFormatting xmlns:xm="http://schemas.microsoft.com/office/excel/2006/main">
          <x14:cfRule type="expression" priority="6" id="{9BCFDA18-FDB5-4527-953E-C9A40DC38AB0}">
            <xm:f>'1.5 Universal Data'!$C$8&lt;$AI$7</xm:f>
            <x14:dxf>
              <fill>
                <patternFill patternType="lightUp">
                  <bgColor theme="0"/>
                </patternFill>
              </fill>
            </x14:dxf>
          </x14:cfRule>
          <xm:sqref>AI13:AI28</xm:sqref>
        </x14:conditionalFormatting>
        <x14:conditionalFormatting xmlns:xm="http://schemas.microsoft.com/office/excel/2006/main">
          <x14:cfRule type="expression" priority="5" id="{5E2A9A4F-5878-4CD4-9E5C-EEED5E1CD921}">
            <xm:f>'1.5 Universal Data'!$C$8&lt;$AE$7</xm:f>
            <x14:dxf>
              <fill>
                <patternFill patternType="lightUp">
                  <bgColor theme="0"/>
                </patternFill>
              </fill>
            </x14:dxf>
          </x14:cfRule>
          <xm:sqref>AE32</xm:sqref>
        </x14:conditionalFormatting>
        <x14:conditionalFormatting xmlns:xm="http://schemas.microsoft.com/office/excel/2006/main">
          <x14:cfRule type="expression" priority="4" id="{4A9F44E9-3F62-4159-812E-DDE4D0B1A434}">
            <xm:f>'1.5 Universal Data'!$C$8&lt;$AF$7</xm:f>
            <x14:dxf>
              <fill>
                <patternFill patternType="lightUp">
                  <bgColor theme="0"/>
                </patternFill>
              </fill>
            </x14:dxf>
          </x14:cfRule>
          <xm:sqref>AF32</xm:sqref>
        </x14:conditionalFormatting>
        <x14:conditionalFormatting xmlns:xm="http://schemas.microsoft.com/office/excel/2006/main">
          <x14:cfRule type="expression" priority="3" id="{E959F1B5-9E58-408F-B62E-A8A619BFB34A}">
            <xm:f>'1.5 Universal Data'!$C$8&lt;$AG$7</xm:f>
            <x14:dxf>
              <fill>
                <patternFill patternType="lightUp">
                  <bgColor theme="0"/>
                </patternFill>
              </fill>
            </x14:dxf>
          </x14:cfRule>
          <xm:sqref>AG32</xm:sqref>
        </x14:conditionalFormatting>
        <x14:conditionalFormatting xmlns:xm="http://schemas.microsoft.com/office/excel/2006/main">
          <x14:cfRule type="expression" priority="2" id="{A685EBBE-2CFE-46FC-B8A0-E16D1E010336}">
            <xm:f>'1.5 Universal Data'!$C$8&lt;$AH$7</xm:f>
            <x14:dxf>
              <fill>
                <patternFill patternType="lightUp">
                  <bgColor theme="0"/>
                </patternFill>
              </fill>
            </x14:dxf>
          </x14:cfRule>
          <xm:sqref>AH32</xm:sqref>
        </x14:conditionalFormatting>
        <x14:conditionalFormatting xmlns:xm="http://schemas.microsoft.com/office/excel/2006/main">
          <x14:cfRule type="expression" priority="1" id="{28DBD286-BAEB-42AD-B0B8-50C1D4372293}">
            <xm:f>'1.5 Universal Data'!$C$8&lt;$AI$7</xm:f>
            <x14:dxf>
              <fill>
                <patternFill patternType="lightUp">
                  <bgColor theme="0"/>
                </patternFill>
              </fill>
            </x14:dxf>
          </x14:cfRule>
          <xm:sqref>AI32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80" zoomScaleNormal="80" workbookViewId="0">
      <pane ySplit="8" topLeftCell="A9" activePane="bottomLeft" state="frozen"/>
      <selection activeCell="H38" sqref="H38"/>
      <selection pane="bottomLeft"/>
    </sheetView>
  </sheetViews>
  <sheetFormatPr defaultRowHeight="14.4"/>
  <cols>
    <col min="1" max="7" width="1.77734375" customWidth="1"/>
    <col min="8" max="8" width="28.77734375" bestFit="1" customWidth="1"/>
    <col min="9" max="15" width="1.77734375" customWidth="1"/>
    <col min="16" max="16" width="26.44140625" style="108" bestFit="1" customWidth="1"/>
    <col min="17" max="17" width="8" style="108" bestFit="1" customWidth="1"/>
    <col min="18" max="28" width="1.77734375" hidden="1" customWidth="1"/>
    <col min="29" max="29" width="9.21875" customWidth="1"/>
    <col min="30" max="30" width="7.77734375" customWidth="1"/>
    <col min="43" max="90" width="9.21875" style="425"/>
  </cols>
  <sheetData>
    <row r="1" spans="1:90" s="68" customFormat="1" ht="23.4">
      <c r="A1" s="83" t="str">
        <f>'1.1 Cover'!A1</f>
        <v>Regulatory Reporting Pack</v>
      </c>
      <c r="P1" s="107"/>
      <c r="Q1" s="107"/>
    </row>
    <row r="2" spans="1:90" s="68" customFormat="1" ht="23.4">
      <c r="A2" s="83" t="str">
        <f>'1.1 Cover'!A2</f>
        <v>Price base - 2018/19</v>
      </c>
      <c r="P2" s="107"/>
      <c r="Q2" s="107"/>
    </row>
    <row r="3" spans="1:90" s="68" customFormat="1" ht="23.4">
      <c r="A3" s="83" t="str">
        <f>'1.1 Cover'!A3</f>
        <v>Regulatory Year: April 2021 - March 2022</v>
      </c>
      <c r="P3" s="107"/>
      <c r="Q3" s="107"/>
    </row>
    <row r="4" spans="1:90" s="68" customFormat="1" ht="23.4">
      <c r="A4" s="83" t="s">
        <v>1004</v>
      </c>
      <c r="P4" s="107"/>
      <c r="Q4" s="107"/>
    </row>
    <row r="6" spans="1:90">
      <c r="AD6" s="425"/>
      <c r="AE6" s="1534">
        <f>'1.5 Universal Data'!C8</f>
        <v>2022</v>
      </c>
      <c r="AF6" s="1535"/>
      <c r="AG6" s="1535"/>
      <c r="AH6" s="1535"/>
      <c r="AI6" s="1535"/>
      <c r="AJ6" s="1535"/>
      <c r="AK6" s="1535"/>
      <c r="AL6" s="1535"/>
      <c r="AM6" s="1535"/>
      <c r="AN6" s="1535"/>
      <c r="AO6" s="1535"/>
      <c r="AP6" s="1536"/>
      <c r="AQ6"/>
      <c r="AR6" s="1557" t="s">
        <v>107</v>
      </c>
      <c r="AS6" s="1558"/>
      <c r="AT6" s="1558"/>
      <c r="AU6" s="1558"/>
      <c r="AV6" s="1559"/>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65" customFormat="1">
      <c r="D7" s="81"/>
      <c r="E7" s="81"/>
      <c r="F7" s="81"/>
      <c r="G7" s="81"/>
      <c r="H7" s="81"/>
      <c r="I7" s="81"/>
      <c r="J7" s="81"/>
      <c r="K7" s="81"/>
      <c r="L7" s="81"/>
      <c r="M7" s="81"/>
      <c r="N7" s="81"/>
      <c r="O7" s="81"/>
      <c r="P7" s="65" t="s">
        <v>928</v>
      </c>
      <c r="Q7" s="65" t="s">
        <v>4</v>
      </c>
      <c r="R7" s="80" t="s">
        <v>94</v>
      </c>
      <c r="S7" s="80" t="s">
        <v>93</v>
      </c>
      <c r="T7" s="80" t="s">
        <v>92</v>
      </c>
      <c r="U7" s="80" t="s">
        <v>91</v>
      </c>
      <c r="V7" s="80" t="s">
        <v>90</v>
      </c>
      <c r="W7" s="80" t="s">
        <v>89</v>
      </c>
      <c r="X7" s="80" t="s">
        <v>88</v>
      </c>
      <c r="Y7" s="80" t="s">
        <v>87</v>
      </c>
      <c r="Z7" s="80" t="s">
        <v>86</v>
      </c>
      <c r="AA7" s="80" t="s">
        <v>85</v>
      </c>
      <c r="AB7" s="80" t="s">
        <v>84</v>
      </c>
      <c r="AC7" s="65" t="s">
        <v>4</v>
      </c>
      <c r="AD7" s="425"/>
      <c r="AE7" s="78" t="s">
        <v>835</v>
      </c>
      <c r="AF7" s="77" t="s">
        <v>836</v>
      </c>
      <c r="AG7" s="77" t="s">
        <v>837</v>
      </c>
      <c r="AH7" s="77" t="s">
        <v>838</v>
      </c>
      <c r="AI7" s="77" t="s">
        <v>839</v>
      </c>
      <c r="AJ7" s="98" t="s">
        <v>840</v>
      </c>
      <c r="AK7" s="98" t="s">
        <v>841</v>
      </c>
      <c r="AL7" s="98" t="s">
        <v>842</v>
      </c>
      <c r="AM7" s="98" t="s">
        <v>843</v>
      </c>
      <c r="AN7" s="98" t="s">
        <v>844</v>
      </c>
      <c r="AO7" s="98" t="s">
        <v>845</v>
      </c>
      <c r="AP7" s="99" t="s">
        <v>846</v>
      </c>
      <c r="AR7" s="84">
        <v>2022</v>
      </c>
      <c r="AS7" s="85">
        <v>2023</v>
      </c>
      <c r="AT7" s="85">
        <v>2024</v>
      </c>
      <c r="AU7" s="85">
        <v>2025</v>
      </c>
      <c r="AV7" s="86">
        <v>2026</v>
      </c>
    </row>
    <row r="8" spans="1:90">
      <c r="P8" s="65"/>
      <c r="Q8" s="65"/>
      <c r="R8" s="65"/>
      <c r="S8" s="65"/>
      <c r="T8" s="65"/>
      <c r="U8" s="65"/>
      <c r="V8" s="65"/>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row>
    <row r="9" spans="1:90" s="1" customFormat="1" ht="17.399999999999999">
      <c r="B9" s="2"/>
      <c r="P9" s="109"/>
      <c r="Q9" s="109"/>
    </row>
    <row r="10" spans="1:9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1" customFormat="1">
      <c r="A11" s="64"/>
      <c r="B11" s="72" t="s">
        <v>929</v>
      </c>
      <c r="P11" s="109"/>
      <c r="Q11" s="109"/>
    </row>
    <row r="12" spans="1:90">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c r="H13" s="425" t="s">
        <v>954</v>
      </c>
      <c r="P13" s="110"/>
      <c r="Q13" s="110"/>
      <c r="V13" s="93"/>
      <c r="AC13" t="s">
        <v>952</v>
      </c>
      <c r="AE13" s="100"/>
      <c r="AF13" s="100"/>
      <c r="AG13" s="100"/>
      <c r="AH13" s="100"/>
      <c r="AI13" s="100"/>
      <c r="AJ13" s="100"/>
      <c r="AK13" s="100"/>
      <c r="AL13" s="100"/>
      <c r="AM13" s="100"/>
      <c r="AN13" s="100"/>
      <c r="AO13" s="100"/>
      <c r="AP13" s="100"/>
      <c r="AQ13"/>
      <c r="AR13" s="100"/>
      <c r="AS13" s="100"/>
      <c r="AT13" s="100"/>
      <c r="AU13" s="100"/>
      <c r="AV13" s="100"/>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c r="H14" t="s">
        <v>954</v>
      </c>
      <c r="P14" s="110"/>
      <c r="Q14" s="110"/>
      <c r="V14" s="93"/>
      <c r="AC14" t="s">
        <v>952</v>
      </c>
      <c r="AE14" s="100"/>
      <c r="AF14" s="100"/>
      <c r="AG14" s="100"/>
      <c r="AH14" s="100"/>
      <c r="AI14" s="100"/>
      <c r="AJ14" s="100"/>
      <c r="AK14" s="100"/>
      <c r="AL14" s="100"/>
      <c r="AM14" s="100"/>
      <c r="AN14" s="100"/>
      <c r="AO14" s="100"/>
      <c r="AP14" s="100"/>
      <c r="AQ14"/>
      <c r="AR14" s="100"/>
      <c r="AS14" s="100"/>
      <c r="AT14" s="100"/>
      <c r="AU14" s="100"/>
      <c r="AV14" s="100"/>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c r="H15" t="s">
        <v>954</v>
      </c>
      <c r="P15" s="110"/>
      <c r="Q15" s="110"/>
      <c r="V15" s="93"/>
      <c r="AC15" t="s">
        <v>952</v>
      </c>
      <c r="AE15" s="100"/>
      <c r="AF15" s="100"/>
      <c r="AG15" s="100"/>
      <c r="AH15" s="100"/>
      <c r="AI15" s="100"/>
      <c r="AJ15" s="100"/>
      <c r="AK15" s="100"/>
      <c r="AL15" s="100"/>
      <c r="AM15" s="100"/>
      <c r="AN15" s="100"/>
      <c r="AO15" s="100"/>
      <c r="AP15" s="100"/>
      <c r="AQ15"/>
      <c r="AR15" s="100"/>
      <c r="AS15" s="100"/>
      <c r="AT15" s="100"/>
      <c r="AU15" s="100"/>
      <c r="AV15" s="100"/>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c r="H16" t="s">
        <v>954</v>
      </c>
      <c r="P16" s="110"/>
      <c r="Q16" s="110"/>
      <c r="V16" s="93"/>
      <c r="AC16" t="s">
        <v>952</v>
      </c>
      <c r="AE16" s="100"/>
      <c r="AF16" s="100"/>
      <c r="AG16" s="100"/>
      <c r="AH16" s="100"/>
      <c r="AI16" s="100"/>
      <c r="AJ16" s="100"/>
      <c r="AK16" s="100"/>
      <c r="AL16" s="100"/>
      <c r="AM16" s="100"/>
      <c r="AN16" s="100"/>
      <c r="AO16" s="100"/>
      <c r="AP16" s="100"/>
      <c r="AQ16"/>
      <c r="AR16" s="100"/>
      <c r="AS16" s="100"/>
      <c r="AT16" s="100"/>
      <c r="AU16" s="100"/>
      <c r="AV16" s="100"/>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8:90">
      <c r="H17" t="s">
        <v>954</v>
      </c>
      <c r="P17" s="110"/>
      <c r="Q17" s="110"/>
      <c r="V17" s="93"/>
      <c r="AC17" t="s">
        <v>952</v>
      </c>
      <c r="AE17" s="100"/>
      <c r="AF17" s="100"/>
      <c r="AG17" s="100"/>
      <c r="AH17" s="100"/>
      <c r="AI17" s="100"/>
      <c r="AJ17" s="100"/>
      <c r="AK17" s="100"/>
      <c r="AL17" s="100"/>
      <c r="AM17" s="100"/>
      <c r="AN17" s="100"/>
      <c r="AO17" s="100"/>
      <c r="AP17" s="100"/>
      <c r="AQ17"/>
      <c r="AR17" s="100"/>
      <c r="AS17" s="100"/>
      <c r="AT17" s="100"/>
      <c r="AU17" s="100"/>
      <c r="AV17" s="100"/>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8:90">
      <c r="H18" t="s">
        <v>954</v>
      </c>
      <c r="P18" s="110"/>
      <c r="Q18" s="110"/>
      <c r="V18" s="93"/>
      <c r="AC18" t="s">
        <v>952</v>
      </c>
      <c r="AE18" s="100"/>
      <c r="AF18" s="100"/>
      <c r="AG18" s="100"/>
      <c r="AH18" s="100"/>
      <c r="AI18" s="100"/>
      <c r="AJ18" s="100"/>
      <c r="AK18" s="100"/>
      <c r="AL18" s="100"/>
      <c r="AM18" s="100"/>
      <c r="AN18" s="100"/>
      <c r="AO18" s="100"/>
      <c r="AP18" s="100"/>
      <c r="AQ18"/>
      <c r="AR18" s="100"/>
      <c r="AS18" s="100"/>
      <c r="AT18" s="100"/>
      <c r="AU18" s="100"/>
      <c r="AV18" s="100"/>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8:90">
      <c r="H19" t="s">
        <v>954</v>
      </c>
      <c r="P19" s="110"/>
      <c r="Q19" s="110"/>
      <c r="V19" s="93"/>
      <c r="AC19" t="s">
        <v>952</v>
      </c>
      <c r="AE19" s="100"/>
      <c r="AF19" s="100"/>
      <c r="AG19" s="100"/>
      <c r="AH19" s="100"/>
      <c r="AI19" s="100"/>
      <c r="AJ19" s="100"/>
      <c r="AK19" s="100"/>
      <c r="AL19" s="100"/>
      <c r="AM19" s="100"/>
      <c r="AN19" s="100"/>
      <c r="AO19" s="100"/>
      <c r="AP19" s="100"/>
      <c r="AQ19"/>
      <c r="AR19" s="100"/>
      <c r="AS19" s="100"/>
      <c r="AT19" s="100"/>
      <c r="AU19" s="100"/>
      <c r="AV19" s="100"/>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row>
    <row r="20" spans="8:90">
      <c r="H20" t="s">
        <v>954</v>
      </c>
      <c r="P20" s="110"/>
      <c r="Q20" s="110"/>
      <c r="V20" s="93"/>
      <c r="AC20" t="s">
        <v>952</v>
      </c>
      <c r="AE20" s="100"/>
      <c r="AF20" s="100"/>
      <c r="AG20" s="100"/>
      <c r="AH20" s="100"/>
      <c r="AI20" s="100"/>
      <c r="AJ20" s="100"/>
      <c r="AK20" s="100"/>
      <c r="AL20" s="100"/>
      <c r="AM20" s="100"/>
      <c r="AN20" s="100"/>
      <c r="AO20" s="100"/>
      <c r="AP20" s="100"/>
      <c r="AQ20"/>
      <c r="AR20" s="100"/>
      <c r="AS20" s="100"/>
      <c r="AT20" s="100"/>
      <c r="AU20" s="100"/>
      <c r="AV20" s="10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row>
    <row r="21" spans="8:90">
      <c r="H21" t="s">
        <v>954</v>
      </c>
      <c r="P21" s="110"/>
      <c r="Q21" s="110"/>
      <c r="V21" s="93"/>
      <c r="AC21" t="s">
        <v>952</v>
      </c>
      <c r="AE21" s="100"/>
      <c r="AF21" s="100"/>
      <c r="AG21" s="100"/>
      <c r="AH21" s="100"/>
      <c r="AI21" s="100"/>
      <c r="AJ21" s="100"/>
      <c r="AK21" s="100"/>
      <c r="AL21" s="100"/>
      <c r="AM21" s="100"/>
      <c r="AN21" s="100"/>
      <c r="AO21" s="100"/>
      <c r="AP21" s="100"/>
      <c r="AQ21"/>
      <c r="AR21" s="100"/>
      <c r="AS21" s="100"/>
      <c r="AT21" s="100"/>
      <c r="AU21" s="100"/>
      <c r="AV21" s="100"/>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8:90">
      <c r="H22" t="s">
        <v>954</v>
      </c>
      <c r="P22" s="110"/>
      <c r="Q22" s="110"/>
      <c r="V22" s="93"/>
      <c r="AC22" t="s">
        <v>952</v>
      </c>
      <c r="AE22" s="100"/>
      <c r="AF22" s="100"/>
      <c r="AG22" s="100"/>
      <c r="AH22" s="100"/>
      <c r="AI22" s="100"/>
      <c r="AJ22" s="100"/>
      <c r="AK22" s="100"/>
      <c r="AL22" s="100"/>
      <c r="AM22" s="100"/>
      <c r="AN22" s="100"/>
      <c r="AO22" s="100"/>
      <c r="AP22" s="100"/>
      <c r="AQ22"/>
      <c r="AR22" s="100"/>
      <c r="AS22" s="100"/>
      <c r="AT22" s="100"/>
      <c r="AU22" s="100"/>
      <c r="AV22" s="100"/>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8:90">
      <c r="H23" t="s">
        <v>954</v>
      </c>
      <c r="P23" s="110"/>
      <c r="Q23" s="110"/>
      <c r="V23" s="93"/>
      <c r="AC23" t="s">
        <v>952</v>
      </c>
      <c r="AE23" s="100"/>
      <c r="AF23" s="100"/>
      <c r="AG23" s="100"/>
      <c r="AH23" s="100"/>
      <c r="AI23" s="100"/>
      <c r="AJ23" s="100"/>
      <c r="AK23" s="100"/>
      <c r="AL23" s="100"/>
      <c r="AM23" s="100"/>
      <c r="AN23" s="100"/>
      <c r="AO23" s="100"/>
      <c r="AP23" s="100"/>
      <c r="AQ23"/>
      <c r="AR23" s="100"/>
      <c r="AS23" s="100"/>
      <c r="AT23" s="100"/>
      <c r="AU23" s="100"/>
      <c r="AV23" s="100"/>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8:90">
      <c r="H24" t="s">
        <v>954</v>
      </c>
      <c r="P24" s="110"/>
      <c r="Q24" s="110"/>
      <c r="V24" s="93"/>
      <c r="AC24" t="s">
        <v>952</v>
      </c>
      <c r="AE24" s="100"/>
      <c r="AF24" s="100"/>
      <c r="AG24" s="100"/>
      <c r="AH24" s="100"/>
      <c r="AI24" s="100"/>
      <c r="AJ24" s="100"/>
      <c r="AK24" s="100"/>
      <c r="AL24" s="100"/>
      <c r="AM24" s="100"/>
      <c r="AN24" s="100"/>
      <c r="AO24" s="100"/>
      <c r="AP24" s="100"/>
      <c r="AQ24"/>
      <c r="AR24" s="100"/>
      <c r="AS24" s="100"/>
      <c r="AT24" s="100"/>
      <c r="AU24" s="100"/>
      <c r="AV24" s="100"/>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8:90">
      <c r="H25" t="s">
        <v>954</v>
      </c>
      <c r="P25" s="110"/>
      <c r="Q25" s="110"/>
      <c r="V25" s="93"/>
      <c r="AC25" t="s">
        <v>952</v>
      </c>
      <c r="AE25" s="100"/>
      <c r="AF25" s="100"/>
      <c r="AG25" s="100"/>
      <c r="AH25" s="100"/>
      <c r="AI25" s="100"/>
      <c r="AJ25" s="100"/>
      <c r="AK25" s="100"/>
      <c r="AL25" s="100"/>
      <c r="AM25" s="100"/>
      <c r="AN25" s="100"/>
      <c r="AO25" s="100"/>
      <c r="AP25" s="100"/>
      <c r="AQ25"/>
      <c r="AR25" s="100"/>
      <c r="AS25" s="100"/>
      <c r="AT25" s="100"/>
      <c r="AU25" s="100"/>
      <c r="AV25" s="100"/>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8:90">
      <c r="H26" t="s">
        <v>954</v>
      </c>
      <c r="P26" s="110"/>
      <c r="Q26" s="110"/>
      <c r="V26" s="93"/>
      <c r="AC26" t="s">
        <v>952</v>
      </c>
      <c r="AE26" s="100"/>
      <c r="AF26" s="100"/>
      <c r="AG26" s="100"/>
      <c r="AH26" s="100"/>
      <c r="AI26" s="100"/>
      <c r="AJ26" s="100"/>
      <c r="AK26" s="100"/>
      <c r="AL26" s="100"/>
      <c r="AM26" s="100"/>
      <c r="AN26" s="100"/>
      <c r="AO26" s="100"/>
      <c r="AP26" s="100"/>
      <c r="AQ26"/>
      <c r="AR26" s="100"/>
      <c r="AS26" s="100"/>
      <c r="AT26" s="100"/>
      <c r="AU26" s="100"/>
      <c r="AV26" s="100"/>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8:90">
      <c r="H27" t="s">
        <v>954</v>
      </c>
      <c r="P27" s="110"/>
      <c r="Q27" s="110"/>
      <c r="V27" s="93"/>
      <c r="AC27" t="s">
        <v>952</v>
      </c>
      <c r="AE27" s="100"/>
      <c r="AF27" s="100"/>
      <c r="AG27" s="100"/>
      <c r="AH27" s="100"/>
      <c r="AI27" s="100"/>
      <c r="AJ27" s="100"/>
      <c r="AK27" s="100"/>
      <c r="AL27" s="100"/>
      <c r="AM27" s="100"/>
      <c r="AN27" s="100"/>
      <c r="AO27" s="100"/>
      <c r="AP27" s="100"/>
      <c r="AQ27"/>
      <c r="AR27" s="100"/>
      <c r="AS27" s="100"/>
      <c r="AT27" s="100"/>
      <c r="AU27" s="100"/>
      <c r="AV27" s="100"/>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8:90">
      <c r="H28" t="s">
        <v>954</v>
      </c>
      <c r="P28" s="110"/>
      <c r="Q28" s="110"/>
      <c r="V28" s="93"/>
      <c r="AC28" t="s">
        <v>952</v>
      </c>
      <c r="AE28" s="100"/>
      <c r="AF28" s="100"/>
      <c r="AG28" s="100"/>
      <c r="AH28" s="100"/>
      <c r="AI28" s="100"/>
      <c r="AJ28" s="100"/>
      <c r="AK28" s="100"/>
      <c r="AL28" s="100"/>
      <c r="AM28" s="100"/>
      <c r="AN28" s="100"/>
      <c r="AO28" s="100"/>
      <c r="AP28" s="100"/>
      <c r="AQ28"/>
      <c r="AR28" s="100"/>
      <c r="AS28" s="100"/>
      <c r="AT28" s="100"/>
      <c r="AU28" s="100"/>
      <c r="AV28" s="100"/>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8:90">
      <c r="H29" t="s">
        <v>954</v>
      </c>
      <c r="P29" s="110"/>
      <c r="Q29" s="110"/>
      <c r="V29" s="93"/>
      <c r="AC29" t="s">
        <v>952</v>
      </c>
      <c r="AE29" s="100"/>
      <c r="AF29" s="100"/>
      <c r="AG29" s="100"/>
      <c r="AH29" s="100"/>
      <c r="AI29" s="100"/>
      <c r="AJ29" s="100"/>
      <c r="AK29" s="100"/>
      <c r="AL29" s="100"/>
      <c r="AM29" s="100"/>
      <c r="AN29" s="100"/>
      <c r="AO29" s="100"/>
      <c r="AP29" s="100"/>
      <c r="AQ29"/>
      <c r="AR29" s="100"/>
      <c r="AS29" s="100"/>
      <c r="AT29" s="100"/>
      <c r="AU29" s="100"/>
      <c r="AV29" s="100"/>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8:90">
      <c r="H30" t="s">
        <v>954</v>
      </c>
      <c r="P30" s="110"/>
      <c r="Q30" s="110"/>
      <c r="V30" s="93"/>
      <c r="AC30" t="s">
        <v>952</v>
      </c>
      <c r="AE30" s="100"/>
      <c r="AF30" s="100"/>
      <c r="AG30" s="100"/>
      <c r="AH30" s="100"/>
      <c r="AI30" s="100"/>
      <c r="AJ30" s="100"/>
      <c r="AK30" s="100"/>
      <c r="AL30" s="100"/>
      <c r="AM30" s="100"/>
      <c r="AN30" s="100"/>
      <c r="AO30" s="100"/>
      <c r="AP30" s="100"/>
      <c r="AQ30"/>
      <c r="AR30" s="100"/>
      <c r="AS30" s="100"/>
      <c r="AT30" s="100"/>
      <c r="AU30" s="100"/>
      <c r="AV30" s="10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row>
    <row r="31" spans="8:90">
      <c r="H31" t="s">
        <v>954</v>
      </c>
      <c r="P31" s="110"/>
      <c r="Q31" s="110"/>
      <c r="V31" s="93"/>
      <c r="AC31" t="s">
        <v>952</v>
      </c>
      <c r="AE31" s="100"/>
      <c r="AF31" s="100"/>
      <c r="AG31" s="100"/>
      <c r="AH31" s="100"/>
      <c r="AI31" s="100"/>
      <c r="AJ31" s="100"/>
      <c r="AK31" s="100"/>
      <c r="AL31" s="100"/>
      <c r="AM31" s="100"/>
      <c r="AN31" s="100"/>
      <c r="AO31" s="100"/>
      <c r="AP31" s="100"/>
      <c r="AQ31"/>
      <c r="AR31" s="100"/>
      <c r="AS31" s="100"/>
      <c r="AT31" s="100"/>
      <c r="AU31" s="100"/>
      <c r="AV31" s="100"/>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8:90">
      <c r="H32" t="s">
        <v>954</v>
      </c>
      <c r="P32" s="110"/>
      <c r="Q32" s="110"/>
      <c r="V32" s="93"/>
      <c r="AC32" t="s">
        <v>952</v>
      </c>
      <c r="AE32" s="100"/>
      <c r="AF32" s="100"/>
      <c r="AG32" s="100"/>
      <c r="AH32" s="100"/>
      <c r="AI32" s="100"/>
      <c r="AJ32" s="100"/>
      <c r="AK32" s="100"/>
      <c r="AL32" s="100"/>
      <c r="AM32" s="100"/>
      <c r="AN32" s="100"/>
      <c r="AO32" s="100"/>
      <c r="AP32" s="100"/>
      <c r="AQ32"/>
      <c r="AR32" s="100"/>
      <c r="AS32" s="100"/>
      <c r="AT32" s="100"/>
      <c r="AU32" s="100"/>
      <c r="AV32" s="100"/>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8:90">
      <c r="H33" t="s">
        <v>954</v>
      </c>
      <c r="P33" s="110"/>
      <c r="Q33" s="110"/>
      <c r="V33" s="93"/>
      <c r="AC33" t="s">
        <v>952</v>
      </c>
      <c r="AE33" s="100"/>
      <c r="AF33" s="100"/>
      <c r="AG33" s="100"/>
      <c r="AH33" s="100"/>
      <c r="AI33" s="100"/>
      <c r="AJ33" s="100"/>
      <c r="AK33" s="100"/>
      <c r="AL33" s="100"/>
      <c r="AM33" s="100"/>
      <c r="AN33" s="100"/>
      <c r="AO33" s="100"/>
      <c r="AP33" s="100"/>
      <c r="AQ33"/>
      <c r="AR33" s="100"/>
      <c r="AS33" s="100"/>
      <c r="AT33" s="100"/>
      <c r="AU33" s="100"/>
      <c r="AV33" s="100"/>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8:90">
      <c r="H34" t="s">
        <v>954</v>
      </c>
      <c r="P34" s="110"/>
      <c r="Q34" s="110"/>
      <c r="V34" s="93"/>
      <c r="AC34" t="s">
        <v>952</v>
      </c>
      <c r="AE34" s="100"/>
      <c r="AF34" s="100"/>
      <c r="AG34" s="100"/>
      <c r="AH34" s="100"/>
      <c r="AI34" s="100"/>
      <c r="AJ34" s="100"/>
      <c r="AK34" s="100"/>
      <c r="AL34" s="100"/>
      <c r="AM34" s="100"/>
      <c r="AN34" s="100"/>
      <c r="AO34" s="100"/>
      <c r="AP34" s="100"/>
      <c r="AQ34"/>
      <c r="AR34" s="100"/>
      <c r="AS34" s="100"/>
      <c r="AT34" s="100"/>
      <c r="AU34" s="100"/>
      <c r="AV34" s="100"/>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8:90">
      <c r="H35" t="s">
        <v>954</v>
      </c>
      <c r="P35" s="110"/>
      <c r="Q35" s="110"/>
      <c r="V35" s="93"/>
      <c r="AC35" t="s">
        <v>952</v>
      </c>
      <c r="AE35" s="100"/>
      <c r="AF35" s="100"/>
      <c r="AG35" s="100"/>
      <c r="AH35" s="100"/>
      <c r="AI35" s="100"/>
      <c r="AJ35" s="100"/>
      <c r="AK35" s="100"/>
      <c r="AL35" s="100"/>
      <c r="AM35" s="100"/>
      <c r="AN35" s="100"/>
      <c r="AO35" s="100"/>
      <c r="AP35" s="100"/>
      <c r="AQ35"/>
      <c r="AR35" s="100"/>
      <c r="AS35" s="100"/>
      <c r="AT35" s="100"/>
      <c r="AU35" s="100"/>
      <c r="AV35" s="100"/>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8:90">
      <c r="H36" t="s">
        <v>954</v>
      </c>
      <c r="P36" s="110"/>
      <c r="Q36" s="110"/>
      <c r="V36" s="93"/>
      <c r="AC36" t="s">
        <v>952</v>
      </c>
      <c r="AE36" s="100"/>
      <c r="AF36" s="100"/>
      <c r="AG36" s="100"/>
      <c r="AH36" s="100"/>
      <c r="AI36" s="100"/>
      <c r="AJ36" s="100"/>
      <c r="AK36" s="100"/>
      <c r="AL36" s="100"/>
      <c r="AM36" s="100"/>
      <c r="AN36" s="100"/>
      <c r="AO36" s="100"/>
      <c r="AP36" s="100"/>
      <c r="AQ36"/>
      <c r="AR36" s="100"/>
      <c r="AS36" s="100"/>
      <c r="AT36" s="100"/>
      <c r="AU36" s="100"/>
      <c r="AV36" s="100"/>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8:90">
      <c r="H37" t="s">
        <v>954</v>
      </c>
      <c r="P37" s="110"/>
      <c r="Q37" s="110"/>
      <c r="V37" s="93"/>
      <c r="AC37" t="s">
        <v>952</v>
      </c>
      <c r="AE37" s="100"/>
      <c r="AF37" s="100"/>
      <c r="AG37" s="100"/>
      <c r="AH37" s="100"/>
      <c r="AI37" s="100"/>
      <c r="AJ37" s="100"/>
      <c r="AK37" s="100"/>
      <c r="AL37" s="100"/>
      <c r="AM37" s="100"/>
      <c r="AN37" s="100"/>
      <c r="AO37" s="100"/>
      <c r="AP37" s="100"/>
      <c r="AQ37"/>
      <c r="AR37" s="100"/>
      <c r="AS37" s="100"/>
      <c r="AT37" s="100"/>
      <c r="AU37" s="100"/>
      <c r="AV37" s="100"/>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8:90">
      <c r="H38" t="s">
        <v>954</v>
      </c>
      <c r="P38" s="110"/>
      <c r="Q38" s="110"/>
      <c r="V38" s="93"/>
      <c r="AC38" t="s">
        <v>952</v>
      </c>
      <c r="AE38" s="100"/>
      <c r="AF38" s="100"/>
      <c r="AG38" s="100"/>
      <c r="AH38" s="100"/>
      <c r="AI38" s="100"/>
      <c r="AJ38" s="100"/>
      <c r="AK38" s="100"/>
      <c r="AL38" s="100"/>
      <c r="AM38" s="100"/>
      <c r="AN38" s="100"/>
      <c r="AO38" s="100"/>
      <c r="AP38" s="100"/>
      <c r="AQ38"/>
      <c r="AR38" s="100"/>
      <c r="AS38" s="100"/>
      <c r="AT38" s="100"/>
      <c r="AU38" s="100"/>
      <c r="AV38" s="100"/>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8:90">
      <c r="H39" t="s">
        <v>954</v>
      </c>
      <c r="P39" s="110"/>
      <c r="Q39" s="110"/>
      <c r="V39" s="93"/>
      <c r="AC39" t="s">
        <v>952</v>
      </c>
      <c r="AE39" s="100"/>
      <c r="AF39" s="100"/>
      <c r="AG39" s="100"/>
      <c r="AH39" s="100"/>
      <c r="AI39" s="100"/>
      <c r="AJ39" s="100"/>
      <c r="AK39" s="100"/>
      <c r="AL39" s="100"/>
      <c r="AM39" s="100"/>
      <c r="AN39" s="100"/>
      <c r="AO39" s="100"/>
      <c r="AP39" s="100"/>
      <c r="AQ39"/>
      <c r="AR39" s="100"/>
      <c r="AS39" s="100"/>
      <c r="AT39" s="100"/>
      <c r="AU39" s="100"/>
      <c r="AV39" s="100"/>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8:90">
      <c r="H40" t="s">
        <v>954</v>
      </c>
      <c r="P40" s="110"/>
      <c r="Q40" s="110"/>
      <c r="V40" s="93"/>
      <c r="AC40" t="s">
        <v>952</v>
      </c>
      <c r="AE40" s="100"/>
      <c r="AF40" s="100"/>
      <c r="AG40" s="100"/>
      <c r="AH40" s="100"/>
      <c r="AI40" s="100"/>
      <c r="AJ40" s="100"/>
      <c r="AK40" s="100"/>
      <c r="AL40" s="100"/>
      <c r="AM40" s="100"/>
      <c r="AN40" s="100"/>
      <c r="AO40" s="100"/>
      <c r="AP40" s="100"/>
      <c r="AQ40"/>
      <c r="AR40" s="100"/>
      <c r="AS40" s="100"/>
      <c r="AT40" s="100"/>
      <c r="AU40" s="100"/>
      <c r="AV40" s="10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8:90">
      <c r="H41" t="s">
        <v>954</v>
      </c>
      <c r="P41" s="110"/>
      <c r="Q41" s="110"/>
      <c r="V41" s="93"/>
      <c r="AC41" t="s">
        <v>952</v>
      </c>
      <c r="AE41" s="100"/>
      <c r="AF41" s="100"/>
      <c r="AG41" s="100"/>
      <c r="AH41" s="100"/>
      <c r="AI41" s="100"/>
      <c r="AJ41" s="100"/>
      <c r="AK41" s="100"/>
      <c r="AL41" s="100"/>
      <c r="AM41" s="100"/>
      <c r="AN41" s="100"/>
      <c r="AO41" s="100"/>
      <c r="AP41" s="100"/>
      <c r="AQ41"/>
      <c r="AR41" s="100"/>
      <c r="AS41" s="100"/>
      <c r="AT41" s="100"/>
      <c r="AU41" s="100"/>
      <c r="AV41" s="100"/>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8:90">
      <c r="H42" t="s">
        <v>954</v>
      </c>
      <c r="P42" s="110"/>
      <c r="Q42" s="110"/>
      <c r="V42" s="93"/>
      <c r="AC42" t="s">
        <v>952</v>
      </c>
      <c r="AE42" s="100"/>
      <c r="AF42" s="100"/>
      <c r="AG42" s="100"/>
      <c r="AH42" s="100"/>
      <c r="AI42" s="100"/>
      <c r="AJ42" s="100"/>
      <c r="AK42" s="100"/>
      <c r="AL42" s="100"/>
      <c r="AM42" s="100"/>
      <c r="AN42" s="100"/>
      <c r="AO42" s="100"/>
      <c r="AP42" s="100"/>
      <c r="AQ42"/>
      <c r="AR42" s="100"/>
      <c r="AS42" s="100"/>
      <c r="AT42" s="100"/>
      <c r="AU42" s="100"/>
      <c r="AV42" s="100"/>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8:90">
      <c r="H43" t="s">
        <v>954</v>
      </c>
      <c r="P43" s="110"/>
      <c r="Q43" s="110"/>
      <c r="V43" s="93"/>
      <c r="AC43" t="s">
        <v>952</v>
      </c>
      <c r="AE43" s="100"/>
      <c r="AF43" s="100"/>
      <c r="AG43" s="100"/>
      <c r="AH43" s="100"/>
      <c r="AI43" s="100"/>
      <c r="AJ43" s="100"/>
      <c r="AK43" s="100"/>
      <c r="AL43" s="100"/>
      <c r="AM43" s="100"/>
      <c r="AN43" s="100"/>
      <c r="AO43" s="100"/>
      <c r="AP43" s="100"/>
      <c r="AQ43"/>
      <c r="AR43" s="100"/>
      <c r="AS43" s="100"/>
      <c r="AT43" s="100"/>
      <c r="AU43" s="100"/>
      <c r="AV43" s="100"/>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8:90">
      <c r="H44" t="s">
        <v>954</v>
      </c>
      <c r="P44" s="110"/>
      <c r="Q44" s="110"/>
      <c r="V44" s="93"/>
      <c r="AC44" t="s">
        <v>952</v>
      </c>
      <c r="AE44" s="100"/>
      <c r="AF44" s="100"/>
      <c r="AG44" s="100"/>
      <c r="AH44" s="100"/>
      <c r="AI44" s="100"/>
      <c r="AJ44" s="100"/>
      <c r="AK44" s="100"/>
      <c r="AL44" s="100"/>
      <c r="AM44" s="100"/>
      <c r="AN44" s="100"/>
      <c r="AO44" s="100"/>
      <c r="AP44" s="100"/>
      <c r="AQ44"/>
      <c r="AR44" s="100"/>
      <c r="AS44" s="100"/>
      <c r="AT44" s="100"/>
      <c r="AU44" s="100"/>
      <c r="AV44" s="100"/>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8:90">
      <c r="H45" t="s">
        <v>954</v>
      </c>
      <c r="P45" s="110"/>
      <c r="Q45" s="110"/>
      <c r="V45" s="93"/>
      <c r="AC45" t="s">
        <v>952</v>
      </c>
      <c r="AE45" s="100"/>
      <c r="AF45" s="100"/>
      <c r="AG45" s="100"/>
      <c r="AH45" s="100"/>
      <c r="AI45" s="100"/>
      <c r="AJ45" s="100"/>
      <c r="AK45" s="100"/>
      <c r="AL45" s="100"/>
      <c r="AM45" s="100"/>
      <c r="AN45" s="100"/>
      <c r="AO45" s="100"/>
      <c r="AP45" s="100"/>
      <c r="AQ45"/>
      <c r="AR45" s="100"/>
      <c r="AS45" s="100"/>
      <c r="AT45" s="100"/>
      <c r="AU45" s="100"/>
      <c r="AV45" s="100"/>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8:90">
      <c r="H46" t="s">
        <v>954</v>
      </c>
      <c r="P46" s="110"/>
      <c r="Q46" s="110"/>
      <c r="V46" s="93"/>
      <c r="AC46" t="s">
        <v>952</v>
      </c>
      <c r="AE46" s="100"/>
      <c r="AF46" s="100"/>
      <c r="AG46" s="100"/>
      <c r="AH46" s="100"/>
      <c r="AI46" s="100"/>
      <c r="AJ46" s="100"/>
      <c r="AK46" s="100"/>
      <c r="AL46" s="100"/>
      <c r="AM46" s="100"/>
      <c r="AN46" s="100"/>
      <c r="AO46" s="100"/>
      <c r="AP46" s="100"/>
      <c r="AQ46"/>
      <c r="AR46" s="100"/>
      <c r="AS46" s="100"/>
      <c r="AT46" s="100"/>
      <c r="AU46" s="100"/>
      <c r="AV46" s="100"/>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8:90">
      <c r="H47" t="s">
        <v>954</v>
      </c>
      <c r="P47" s="110"/>
      <c r="Q47" s="110"/>
      <c r="V47" s="93"/>
      <c r="AC47" t="s">
        <v>952</v>
      </c>
      <c r="AE47" s="100"/>
      <c r="AF47" s="100"/>
      <c r="AG47" s="100"/>
      <c r="AH47" s="100"/>
      <c r="AI47" s="100"/>
      <c r="AJ47" s="100"/>
      <c r="AK47" s="100"/>
      <c r="AL47" s="100"/>
      <c r="AM47" s="100"/>
      <c r="AN47" s="100"/>
      <c r="AO47" s="100"/>
      <c r="AP47" s="100"/>
      <c r="AQ47"/>
      <c r="AR47" s="100"/>
      <c r="AS47" s="100"/>
      <c r="AT47" s="100"/>
      <c r="AU47" s="100"/>
      <c r="AV47" s="100"/>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8:90">
      <c r="H48" t="s">
        <v>954</v>
      </c>
      <c r="P48" s="110"/>
      <c r="Q48" s="110"/>
      <c r="V48" s="93"/>
      <c r="AC48" t="s">
        <v>952</v>
      </c>
      <c r="AE48" s="100"/>
      <c r="AF48" s="100"/>
      <c r="AG48" s="100"/>
      <c r="AH48" s="100"/>
      <c r="AI48" s="100"/>
      <c r="AJ48" s="100"/>
      <c r="AK48" s="100"/>
      <c r="AL48" s="100"/>
      <c r="AM48" s="100"/>
      <c r="AN48" s="100"/>
      <c r="AO48" s="100"/>
      <c r="AP48" s="100"/>
      <c r="AQ48"/>
      <c r="AR48" s="100"/>
      <c r="AS48" s="100"/>
      <c r="AT48" s="100"/>
      <c r="AU48" s="100"/>
      <c r="AV48" s="100"/>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8:90">
      <c r="H49" t="s">
        <v>954</v>
      </c>
      <c r="P49" s="110"/>
      <c r="Q49" s="110"/>
      <c r="V49" s="93"/>
      <c r="AC49" t="s">
        <v>952</v>
      </c>
      <c r="AE49" s="100"/>
      <c r="AF49" s="100"/>
      <c r="AG49" s="100"/>
      <c r="AH49" s="100"/>
      <c r="AI49" s="100"/>
      <c r="AJ49" s="100"/>
      <c r="AK49" s="100"/>
      <c r="AL49" s="100"/>
      <c r="AM49" s="100"/>
      <c r="AN49" s="100"/>
      <c r="AO49" s="100"/>
      <c r="AP49" s="100"/>
      <c r="AQ49"/>
      <c r="AR49" s="100"/>
      <c r="AS49" s="100"/>
      <c r="AT49" s="100"/>
      <c r="AU49" s="100"/>
      <c r="AV49" s="100"/>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8:90">
      <c r="H50" t="s">
        <v>954</v>
      </c>
      <c r="P50" s="110"/>
      <c r="Q50" s="110"/>
      <c r="V50" s="93"/>
      <c r="AC50" t="s">
        <v>952</v>
      </c>
      <c r="AE50" s="100"/>
      <c r="AF50" s="100"/>
      <c r="AG50" s="100"/>
      <c r="AH50" s="100"/>
      <c r="AI50" s="100"/>
      <c r="AJ50" s="100"/>
      <c r="AK50" s="100"/>
      <c r="AL50" s="100"/>
      <c r="AM50" s="100"/>
      <c r="AN50" s="100"/>
      <c r="AO50" s="100"/>
      <c r="AP50" s="100"/>
      <c r="AQ50"/>
      <c r="AR50" s="100"/>
      <c r="AS50" s="100"/>
      <c r="AT50" s="100"/>
      <c r="AU50" s="100"/>
      <c r="AV50" s="10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8:90">
      <c r="H51" t="s">
        <v>954</v>
      </c>
      <c r="P51" s="110"/>
      <c r="Q51" s="110"/>
      <c r="V51" s="93"/>
      <c r="AC51" t="s">
        <v>952</v>
      </c>
      <c r="AE51" s="100"/>
      <c r="AF51" s="100"/>
      <c r="AG51" s="100"/>
      <c r="AH51" s="100"/>
      <c r="AI51" s="100"/>
      <c r="AJ51" s="100"/>
      <c r="AK51" s="100"/>
      <c r="AL51" s="100"/>
      <c r="AM51" s="100"/>
      <c r="AN51" s="100"/>
      <c r="AO51" s="100"/>
      <c r="AP51" s="100"/>
      <c r="AQ51"/>
      <c r="AR51" s="100"/>
      <c r="AS51" s="100"/>
      <c r="AT51" s="100"/>
      <c r="AU51" s="100"/>
      <c r="AV51" s="100"/>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8:90">
      <c r="H52" t="s">
        <v>954</v>
      </c>
      <c r="P52" s="110"/>
      <c r="Q52" s="110"/>
      <c r="V52" s="93"/>
      <c r="AC52" t="s">
        <v>952</v>
      </c>
      <c r="AE52" s="100"/>
      <c r="AF52" s="100"/>
      <c r="AG52" s="100"/>
      <c r="AH52" s="100"/>
      <c r="AI52" s="100"/>
      <c r="AJ52" s="100"/>
      <c r="AK52" s="100"/>
      <c r="AL52" s="100"/>
      <c r="AM52" s="100"/>
      <c r="AN52" s="100"/>
      <c r="AO52" s="100"/>
      <c r="AP52" s="100"/>
      <c r="AQ52"/>
      <c r="AR52" s="100"/>
      <c r="AS52" s="100"/>
      <c r="AT52" s="100"/>
      <c r="AU52" s="100"/>
      <c r="AV52" s="100"/>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8:90">
      <c r="H53" t="s">
        <v>954</v>
      </c>
      <c r="P53" s="110"/>
      <c r="Q53" s="110"/>
      <c r="V53" s="93"/>
      <c r="AC53" t="s">
        <v>952</v>
      </c>
      <c r="AE53" s="100"/>
      <c r="AF53" s="100"/>
      <c r="AG53" s="100"/>
      <c r="AH53" s="100"/>
      <c r="AI53" s="100"/>
      <c r="AJ53" s="100"/>
      <c r="AK53" s="100"/>
      <c r="AL53" s="100"/>
      <c r="AM53" s="100"/>
      <c r="AN53" s="100"/>
      <c r="AO53" s="100"/>
      <c r="AP53" s="100"/>
      <c r="AQ53"/>
      <c r="AR53" s="100"/>
      <c r="AS53" s="100"/>
      <c r="AT53" s="100"/>
      <c r="AU53" s="100"/>
      <c r="AV53" s="100"/>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8:90">
      <c r="H54" t="s">
        <v>954</v>
      </c>
      <c r="P54" s="110"/>
      <c r="Q54" s="110"/>
      <c r="V54" s="93"/>
      <c r="AC54" t="s">
        <v>952</v>
      </c>
      <c r="AE54" s="100"/>
      <c r="AF54" s="100"/>
      <c r="AG54" s="100"/>
      <c r="AH54" s="100"/>
      <c r="AI54" s="100"/>
      <c r="AJ54" s="100"/>
      <c r="AK54" s="100"/>
      <c r="AL54" s="100"/>
      <c r="AM54" s="100"/>
      <c r="AN54" s="100"/>
      <c r="AO54" s="100"/>
      <c r="AP54" s="100"/>
      <c r="AQ54"/>
      <c r="AR54" s="100"/>
      <c r="AS54" s="100"/>
      <c r="AT54" s="100"/>
      <c r="AU54" s="100"/>
      <c r="AV54" s="100"/>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8:90">
      <c r="H55" t="s">
        <v>954</v>
      </c>
      <c r="P55" s="110"/>
      <c r="Q55" s="110"/>
      <c r="V55" s="93"/>
      <c r="AC55" t="s">
        <v>952</v>
      </c>
      <c r="AE55" s="100"/>
      <c r="AF55" s="100"/>
      <c r="AG55" s="100"/>
      <c r="AH55" s="100"/>
      <c r="AI55" s="100"/>
      <c r="AJ55" s="100"/>
      <c r="AK55" s="100"/>
      <c r="AL55" s="100"/>
      <c r="AM55" s="100"/>
      <c r="AN55" s="100"/>
      <c r="AO55" s="100"/>
      <c r="AP55" s="100"/>
      <c r="AQ55"/>
      <c r="AR55" s="100"/>
      <c r="AS55" s="100"/>
      <c r="AT55" s="100"/>
      <c r="AU55" s="100"/>
      <c r="AV55" s="100"/>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8:90">
      <c r="H56" t="s">
        <v>954</v>
      </c>
      <c r="P56" s="110"/>
      <c r="Q56" s="110"/>
      <c r="V56" s="93"/>
      <c r="AC56" t="s">
        <v>952</v>
      </c>
      <c r="AE56" s="100"/>
      <c r="AF56" s="100"/>
      <c r="AG56" s="100"/>
      <c r="AH56" s="100"/>
      <c r="AI56" s="100"/>
      <c r="AJ56" s="100"/>
      <c r="AK56" s="100"/>
      <c r="AL56" s="100"/>
      <c r="AM56" s="100"/>
      <c r="AN56" s="100"/>
      <c r="AO56" s="100"/>
      <c r="AP56" s="100"/>
      <c r="AQ56"/>
      <c r="AR56" s="100"/>
      <c r="AS56" s="100"/>
      <c r="AT56" s="100"/>
      <c r="AU56" s="100"/>
      <c r="AV56" s="100"/>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8:90">
      <c r="H57" t="s">
        <v>954</v>
      </c>
      <c r="P57" s="110"/>
      <c r="Q57" s="110"/>
      <c r="V57" s="93"/>
      <c r="AC57" t="s">
        <v>952</v>
      </c>
      <c r="AE57" s="100"/>
      <c r="AF57" s="100"/>
      <c r="AG57" s="100"/>
      <c r="AH57" s="100"/>
      <c r="AI57" s="100"/>
      <c r="AJ57" s="100"/>
      <c r="AK57" s="100"/>
      <c r="AL57" s="100"/>
      <c r="AM57" s="100"/>
      <c r="AN57" s="100"/>
      <c r="AO57" s="100"/>
      <c r="AP57" s="100"/>
      <c r="AQ57"/>
      <c r="AR57" s="100"/>
      <c r="AS57" s="100"/>
      <c r="AT57" s="100"/>
      <c r="AU57" s="100"/>
      <c r="AV57" s="100"/>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row>
    <row r="58" spans="8:90">
      <c r="H58" t="s">
        <v>954</v>
      </c>
      <c r="P58" s="110"/>
      <c r="Q58" s="110"/>
      <c r="V58" s="93"/>
      <c r="AC58" t="s">
        <v>952</v>
      </c>
      <c r="AE58" s="100"/>
      <c r="AF58" s="100"/>
      <c r="AG58" s="100"/>
      <c r="AH58" s="100"/>
      <c r="AI58" s="100"/>
      <c r="AJ58" s="100"/>
      <c r="AK58" s="100"/>
      <c r="AL58" s="100"/>
      <c r="AM58" s="100"/>
      <c r="AN58" s="100"/>
      <c r="AO58" s="100"/>
      <c r="AP58" s="100"/>
      <c r="AQ58"/>
      <c r="AR58" s="100"/>
      <c r="AS58" s="100"/>
      <c r="AT58" s="100"/>
      <c r="AU58" s="100"/>
      <c r="AV58" s="100"/>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8:90">
      <c r="H59" t="s">
        <v>954</v>
      </c>
      <c r="P59" s="110"/>
      <c r="Q59" s="110"/>
      <c r="V59" s="93"/>
      <c r="AC59" t="s">
        <v>952</v>
      </c>
      <c r="AE59" s="100"/>
      <c r="AF59" s="100"/>
      <c r="AG59" s="100"/>
      <c r="AH59" s="100"/>
      <c r="AI59" s="100"/>
      <c r="AJ59" s="100"/>
      <c r="AK59" s="100"/>
      <c r="AL59" s="100"/>
      <c r="AM59" s="100"/>
      <c r="AN59" s="100"/>
      <c r="AO59" s="100"/>
      <c r="AP59" s="100"/>
      <c r="AQ59"/>
      <c r="AR59" s="100"/>
      <c r="AS59" s="100"/>
      <c r="AT59" s="100"/>
      <c r="AU59" s="100"/>
      <c r="AV59" s="100"/>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row>
    <row r="60" spans="8:90">
      <c r="H60" t="s">
        <v>954</v>
      </c>
      <c r="P60" s="110"/>
      <c r="Q60" s="110"/>
      <c r="V60" s="93"/>
      <c r="AC60" t="s">
        <v>952</v>
      </c>
      <c r="AE60" s="100"/>
      <c r="AF60" s="100"/>
      <c r="AG60" s="100"/>
      <c r="AH60" s="100"/>
      <c r="AI60" s="100"/>
      <c r="AJ60" s="100"/>
      <c r="AK60" s="100"/>
      <c r="AL60" s="100"/>
      <c r="AM60" s="100"/>
      <c r="AN60" s="100"/>
      <c r="AO60" s="100"/>
      <c r="AP60" s="100"/>
      <c r="AQ60"/>
      <c r="AR60" s="100"/>
      <c r="AS60" s="100"/>
      <c r="AT60" s="100"/>
      <c r="AU60" s="100"/>
      <c r="AV60" s="10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row>
    <row r="61" spans="8:90">
      <c r="H61" t="s">
        <v>954</v>
      </c>
      <c r="P61" s="110"/>
      <c r="Q61" s="110"/>
      <c r="V61" s="93"/>
      <c r="AC61" t="s">
        <v>952</v>
      </c>
      <c r="AE61" s="100"/>
      <c r="AF61" s="100"/>
      <c r="AG61" s="100"/>
      <c r="AH61" s="100"/>
      <c r="AI61" s="100"/>
      <c r="AJ61" s="100"/>
      <c r="AK61" s="100"/>
      <c r="AL61" s="100"/>
      <c r="AM61" s="100"/>
      <c r="AN61" s="100"/>
      <c r="AO61" s="100"/>
      <c r="AP61" s="100"/>
      <c r="AQ61"/>
      <c r="AR61" s="100"/>
      <c r="AS61" s="100"/>
      <c r="AT61" s="100"/>
      <c r="AU61" s="100"/>
      <c r="AV61" s="100"/>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row>
    <row r="62" spans="8:90">
      <c r="H62" t="s">
        <v>954</v>
      </c>
      <c r="P62" s="110"/>
      <c r="Q62" s="110"/>
      <c r="V62" s="93"/>
      <c r="AC62" t="s">
        <v>952</v>
      </c>
      <c r="AE62" s="100"/>
      <c r="AF62" s="100"/>
      <c r="AG62" s="100"/>
      <c r="AH62" s="100"/>
      <c r="AI62" s="100"/>
      <c r="AJ62" s="100"/>
      <c r="AK62" s="100"/>
      <c r="AL62" s="100"/>
      <c r="AM62" s="100"/>
      <c r="AN62" s="100"/>
      <c r="AO62" s="100"/>
      <c r="AP62" s="100"/>
      <c r="AQ62"/>
      <c r="AR62" s="100"/>
      <c r="AS62" s="100"/>
      <c r="AT62" s="100"/>
      <c r="AU62" s="100"/>
      <c r="AV62" s="100"/>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8:90">
      <c r="H63" t="s">
        <v>954</v>
      </c>
      <c r="P63" s="110"/>
      <c r="Q63" s="110"/>
      <c r="V63" s="93"/>
      <c r="AC63" t="s">
        <v>952</v>
      </c>
      <c r="AE63" s="100"/>
      <c r="AF63" s="100"/>
      <c r="AG63" s="100"/>
      <c r="AH63" s="100"/>
      <c r="AI63" s="100"/>
      <c r="AJ63" s="100"/>
      <c r="AK63" s="100"/>
      <c r="AL63" s="100"/>
      <c r="AM63" s="100"/>
      <c r="AN63" s="100"/>
      <c r="AO63" s="100"/>
      <c r="AP63" s="100"/>
      <c r="AQ63"/>
      <c r="AR63" s="100"/>
      <c r="AS63" s="100"/>
      <c r="AT63" s="100"/>
      <c r="AU63" s="100"/>
      <c r="AV63" s="100"/>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row>
    <row r="64" spans="8:90">
      <c r="H64" t="s">
        <v>954</v>
      </c>
      <c r="P64" s="110"/>
      <c r="Q64" s="110"/>
      <c r="V64" s="93"/>
      <c r="AC64" t="s">
        <v>952</v>
      </c>
      <c r="AE64" s="100"/>
      <c r="AF64" s="100"/>
      <c r="AG64" s="100"/>
      <c r="AH64" s="100"/>
      <c r="AI64" s="100"/>
      <c r="AJ64" s="100"/>
      <c r="AK64" s="100"/>
      <c r="AL64" s="100"/>
      <c r="AM64" s="100"/>
      <c r="AN64" s="100"/>
      <c r="AO64" s="100"/>
      <c r="AP64" s="100"/>
      <c r="AQ64"/>
      <c r="AR64" s="100"/>
      <c r="AS64" s="100"/>
      <c r="AT64" s="100"/>
      <c r="AU64" s="100"/>
      <c r="AV64" s="100"/>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8:90">
      <c r="H65" t="s">
        <v>954</v>
      </c>
      <c r="P65" s="110"/>
      <c r="Q65" s="110"/>
      <c r="V65" s="93"/>
      <c r="AC65" t="s">
        <v>952</v>
      </c>
      <c r="AE65" s="100"/>
      <c r="AF65" s="100"/>
      <c r="AG65" s="100"/>
      <c r="AH65" s="100"/>
      <c r="AI65" s="100"/>
      <c r="AJ65" s="100"/>
      <c r="AK65" s="100"/>
      <c r="AL65" s="100"/>
      <c r="AM65" s="100"/>
      <c r="AN65" s="100"/>
      <c r="AO65" s="100"/>
      <c r="AP65" s="100"/>
      <c r="AQ65"/>
      <c r="AR65" s="100"/>
      <c r="AS65" s="100"/>
      <c r="AT65" s="100"/>
      <c r="AU65" s="100"/>
      <c r="AV65" s="100"/>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row>
    <row r="66" spans="8:90">
      <c r="H66" t="s">
        <v>954</v>
      </c>
      <c r="P66" s="110"/>
      <c r="Q66" s="110"/>
      <c r="V66" s="93"/>
      <c r="AC66" t="s">
        <v>952</v>
      </c>
      <c r="AE66" s="100"/>
      <c r="AF66" s="100"/>
      <c r="AG66" s="100"/>
      <c r="AH66" s="100"/>
      <c r="AI66" s="100"/>
      <c r="AJ66" s="100"/>
      <c r="AK66" s="100"/>
      <c r="AL66" s="100"/>
      <c r="AM66" s="100"/>
      <c r="AN66" s="100"/>
      <c r="AO66" s="100"/>
      <c r="AP66" s="100"/>
      <c r="AQ66"/>
      <c r="AR66" s="100"/>
      <c r="AS66" s="100"/>
      <c r="AT66" s="100"/>
      <c r="AU66" s="100"/>
      <c r="AV66" s="100"/>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row>
    <row r="67" spans="8:90">
      <c r="H67" t="s">
        <v>954</v>
      </c>
      <c r="P67" s="110"/>
      <c r="Q67" s="110"/>
      <c r="V67" s="93"/>
      <c r="AC67" t="s">
        <v>952</v>
      </c>
      <c r="AE67" s="100"/>
      <c r="AF67" s="100"/>
      <c r="AG67" s="100"/>
      <c r="AH67" s="100"/>
      <c r="AI67" s="100"/>
      <c r="AJ67" s="100"/>
      <c r="AK67" s="100"/>
      <c r="AL67" s="100"/>
      <c r="AM67" s="100"/>
      <c r="AN67" s="100"/>
      <c r="AO67" s="100"/>
      <c r="AP67" s="100"/>
      <c r="AQ67"/>
      <c r="AR67" s="100"/>
      <c r="AS67" s="100"/>
      <c r="AT67" s="100"/>
      <c r="AU67" s="100"/>
      <c r="AV67" s="100"/>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row>
    <row r="68" spans="8:90">
      <c r="H68" t="s">
        <v>954</v>
      </c>
      <c r="P68" s="110"/>
      <c r="Q68" s="110"/>
      <c r="V68" s="93"/>
      <c r="AC68" t="s">
        <v>952</v>
      </c>
      <c r="AE68" s="100"/>
      <c r="AF68" s="100"/>
      <c r="AG68" s="100"/>
      <c r="AH68" s="100"/>
      <c r="AI68" s="100"/>
      <c r="AJ68" s="100"/>
      <c r="AK68" s="100"/>
      <c r="AL68" s="100"/>
      <c r="AM68" s="100"/>
      <c r="AN68" s="100"/>
      <c r="AO68" s="100"/>
      <c r="AP68" s="100"/>
      <c r="AQ68"/>
      <c r="AR68" s="100"/>
      <c r="AS68" s="100"/>
      <c r="AT68" s="100"/>
      <c r="AU68" s="100"/>
      <c r="AV68" s="100"/>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row>
    <row r="69" spans="8:90">
      <c r="H69" t="s">
        <v>954</v>
      </c>
      <c r="P69" s="110"/>
      <c r="Q69" s="110"/>
      <c r="V69" s="93"/>
      <c r="AC69" t="s">
        <v>952</v>
      </c>
      <c r="AE69" s="100"/>
      <c r="AF69" s="100"/>
      <c r="AG69" s="100"/>
      <c r="AH69" s="100"/>
      <c r="AI69" s="100"/>
      <c r="AJ69" s="100"/>
      <c r="AK69" s="100"/>
      <c r="AL69" s="100"/>
      <c r="AM69" s="100"/>
      <c r="AN69" s="100"/>
      <c r="AO69" s="100"/>
      <c r="AP69" s="100"/>
      <c r="AQ69"/>
      <c r="AR69" s="100"/>
      <c r="AS69" s="100"/>
      <c r="AT69" s="100"/>
      <c r="AU69" s="100"/>
      <c r="AV69" s="100"/>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row>
    <row r="70" spans="8:90">
      <c r="H70" t="s">
        <v>954</v>
      </c>
      <c r="P70" s="110"/>
      <c r="Q70" s="110"/>
      <c r="V70" s="93"/>
      <c r="AC70" t="s">
        <v>952</v>
      </c>
      <c r="AE70" s="100"/>
      <c r="AF70" s="100"/>
      <c r="AG70" s="100"/>
      <c r="AH70" s="100"/>
      <c r="AI70" s="100"/>
      <c r="AJ70" s="100"/>
      <c r="AK70" s="100"/>
      <c r="AL70" s="100"/>
      <c r="AM70" s="100"/>
      <c r="AN70" s="100"/>
      <c r="AO70" s="100"/>
      <c r="AP70" s="100"/>
      <c r="AQ70"/>
      <c r="AR70" s="100"/>
      <c r="AS70" s="100"/>
      <c r="AT70" s="100"/>
      <c r="AU70" s="100"/>
      <c r="AV70" s="10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row>
    <row r="71" spans="8:90">
      <c r="H71" t="s">
        <v>954</v>
      </c>
      <c r="P71" s="110"/>
      <c r="Q71" s="110"/>
      <c r="V71" s="93"/>
      <c r="AC71" t="s">
        <v>952</v>
      </c>
      <c r="AE71" s="100"/>
      <c r="AF71" s="100"/>
      <c r="AG71" s="100"/>
      <c r="AH71" s="100"/>
      <c r="AI71" s="100"/>
      <c r="AJ71" s="100"/>
      <c r="AK71" s="100"/>
      <c r="AL71" s="100"/>
      <c r="AM71" s="100"/>
      <c r="AN71" s="100"/>
      <c r="AO71" s="100"/>
      <c r="AP71" s="100"/>
      <c r="AQ71"/>
      <c r="AR71" s="100"/>
      <c r="AS71" s="100"/>
      <c r="AT71" s="100"/>
      <c r="AU71" s="100"/>
      <c r="AV71" s="100"/>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8:90">
      <c r="H72" t="s">
        <v>954</v>
      </c>
      <c r="P72" s="110"/>
      <c r="Q72" s="110"/>
      <c r="V72" s="93"/>
      <c r="AC72" t="s">
        <v>952</v>
      </c>
      <c r="AE72" s="100"/>
      <c r="AF72" s="100"/>
      <c r="AG72" s="100"/>
      <c r="AH72" s="100"/>
      <c r="AI72" s="100"/>
      <c r="AJ72" s="100"/>
      <c r="AK72" s="100"/>
      <c r="AL72" s="100"/>
      <c r="AM72" s="100"/>
      <c r="AN72" s="100"/>
      <c r="AO72" s="100"/>
      <c r="AP72" s="100"/>
      <c r="AQ72"/>
      <c r="AR72" s="100"/>
      <c r="AS72" s="100"/>
      <c r="AT72" s="100"/>
      <c r="AU72" s="100"/>
      <c r="AV72" s="100"/>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row>
    <row r="73" spans="8:90">
      <c r="H73" t="s">
        <v>954</v>
      </c>
      <c r="P73" s="110"/>
      <c r="Q73" s="110"/>
      <c r="V73" s="93"/>
      <c r="AC73" t="s">
        <v>952</v>
      </c>
      <c r="AE73" s="100"/>
      <c r="AF73" s="100"/>
      <c r="AG73" s="100"/>
      <c r="AH73" s="100"/>
      <c r="AI73" s="100"/>
      <c r="AJ73" s="100"/>
      <c r="AK73" s="100"/>
      <c r="AL73" s="100"/>
      <c r="AM73" s="100"/>
      <c r="AN73" s="100"/>
      <c r="AO73" s="100"/>
      <c r="AP73" s="100"/>
      <c r="AQ73"/>
      <c r="AR73" s="100"/>
      <c r="AS73" s="100"/>
      <c r="AT73" s="100"/>
      <c r="AU73" s="100"/>
      <c r="AV73" s="100"/>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row>
    <row r="74" spans="8:90">
      <c r="H74" t="s">
        <v>954</v>
      </c>
      <c r="P74" s="110"/>
      <c r="Q74" s="110"/>
      <c r="V74" s="93"/>
      <c r="AC74" t="s">
        <v>952</v>
      </c>
      <c r="AE74" s="100"/>
      <c r="AF74" s="100"/>
      <c r="AG74" s="100"/>
      <c r="AH74" s="100"/>
      <c r="AI74" s="100"/>
      <c r="AJ74" s="100"/>
      <c r="AK74" s="100"/>
      <c r="AL74" s="100"/>
      <c r="AM74" s="100"/>
      <c r="AN74" s="100"/>
      <c r="AO74" s="100"/>
      <c r="AP74" s="100"/>
      <c r="AQ74"/>
      <c r="AR74" s="100"/>
      <c r="AS74" s="100"/>
      <c r="AT74" s="100"/>
      <c r="AU74" s="100"/>
      <c r="AV74" s="100"/>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8:90">
      <c r="H75" t="s">
        <v>954</v>
      </c>
      <c r="P75" s="110"/>
      <c r="Q75" s="110"/>
      <c r="V75" s="93"/>
      <c r="AC75" t="s">
        <v>952</v>
      </c>
      <c r="AE75" s="100"/>
      <c r="AF75" s="100"/>
      <c r="AG75" s="100"/>
      <c r="AH75" s="100"/>
      <c r="AI75" s="100"/>
      <c r="AJ75" s="100"/>
      <c r="AK75" s="100"/>
      <c r="AL75" s="100"/>
      <c r="AM75" s="100"/>
      <c r="AN75" s="100"/>
      <c r="AO75" s="100"/>
      <c r="AP75" s="100"/>
      <c r="AQ75"/>
      <c r="AR75" s="100"/>
      <c r="AS75" s="100"/>
      <c r="AT75" s="100"/>
      <c r="AU75" s="100"/>
      <c r="AV75" s="100"/>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8:90">
      <c r="H76" t="s">
        <v>954</v>
      </c>
      <c r="P76" s="110"/>
      <c r="Q76" s="110"/>
      <c r="V76" s="93"/>
      <c r="AC76" t="s">
        <v>952</v>
      </c>
      <c r="AE76" s="100"/>
      <c r="AF76" s="100"/>
      <c r="AG76" s="100"/>
      <c r="AH76" s="100"/>
      <c r="AI76" s="100"/>
      <c r="AJ76" s="100"/>
      <c r="AK76" s="100"/>
      <c r="AL76" s="100"/>
      <c r="AM76" s="100"/>
      <c r="AN76" s="100"/>
      <c r="AO76" s="100"/>
      <c r="AP76" s="100"/>
      <c r="AQ76"/>
      <c r="AR76" s="100"/>
      <c r="AS76" s="100"/>
      <c r="AT76" s="100"/>
      <c r="AU76" s="100"/>
      <c r="AV76" s="100"/>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row>
    <row r="77" spans="8:90">
      <c r="H77" t="s">
        <v>954</v>
      </c>
      <c r="P77" s="110"/>
      <c r="Q77" s="110"/>
      <c r="V77" s="93"/>
      <c r="AC77" t="s">
        <v>952</v>
      </c>
      <c r="AE77" s="100"/>
      <c r="AF77" s="100"/>
      <c r="AG77" s="100"/>
      <c r="AH77" s="100"/>
      <c r="AI77" s="100"/>
      <c r="AJ77" s="100"/>
      <c r="AK77" s="100"/>
      <c r="AL77" s="100"/>
      <c r="AM77" s="100"/>
      <c r="AN77" s="100"/>
      <c r="AO77" s="100"/>
      <c r="AP77" s="100"/>
      <c r="AQ77"/>
      <c r="AR77" s="100"/>
      <c r="AS77" s="100"/>
      <c r="AT77" s="100"/>
      <c r="AU77" s="100"/>
      <c r="AV77" s="100"/>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row>
    <row r="78" spans="8:90">
      <c r="H78" t="s">
        <v>954</v>
      </c>
      <c r="P78" s="110"/>
      <c r="Q78" s="110"/>
      <c r="V78" s="93"/>
      <c r="AC78" t="s">
        <v>952</v>
      </c>
      <c r="AE78" s="100"/>
      <c r="AF78" s="100"/>
      <c r="AG78" s="100"/>
      <c r="AH78" s="100"/>
      <c r="AI78" s="100"/>
      <c r="AJ78" s="100"/>
      <c r="AK78" s="100"/>
      <c r="AL78" s="100"/>
      <c r="AM78" s="100"/>
      <c r="AN78" s="100"/>
      <c r="AO78" s="100"/>
      <c r="AP78" s="100"/>
      <c r="AQ78"/>
      <c r="AR78" s="100"/>
      <c r="AS78" s="100"/>
      <c r="AT78" s="100"/>
      <c r="AU78" s="100"/>
      <c r="AV78" s="100"/>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8:90">
      <c r="H79" t="s">
        <v>954</v>
      </c>
      <c r="P79" s="110"/>
      <c r="Q79" s="110"/>
      <c r="V79" s="93"/>
      <c r="AC79" t="s">
        <v>952</v>
      </c>
      <c r="AE79" s="100"/>
      <c r="AF79" s="100"/>
      <c r="AG79" s="100"/>
      <c r="AH79" s="100"/>
      <c r="AI79" s="100"/>
      <c r="AJ79" s="100"/>
      <c r="AK79" s="100"/>
      <c r="AL79" s="100"/>
      <c r="AM79" s="100"/>
      <c r="AN79" s="100"/>
      <c r="AO79" s="100"/>
      <c r="AP79" s="100"/>
      <c r="AQ79"/>
      <c r="AR79" s="100"/>
      <c r="AS79" s="100"/>
      <c r="AT79" s="100"/>
      <c r="AU79" s="100"/>
      <c r="AV79" s="100"/>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row>
    <row r="80" spans="8:90">
      <c r="H80" t="s">
        <v>954</v>
      </c>
      <c r="P80" s="110"/>
      <c r="Q80" s="110"/>
      <c r="V80" s="93"/>
      <c r="AC80" t="s">
        <v>952</v>
      </c>
      <c r="AE80" s="100"/>
      <c r="AF80" s="100"/>
      <c r="AG80" s="100"/>
      <c r="AH80" s="100"/>
      <c r="AI80" s="100"/>
      <c r="AJ80" s="100"/>
      <c r="AK80" s="100"/>
      <c r="AL80" s="100"/>
      <c r="AM80" s="100"/>
      <c r="AN80" s="100"/>
      <c r="AO80" s="100"/>
      <c r="AP80" s="100"/>
      <c r="AQ80"/>
      <c r="AR80" s="100"/>
      <c r="AS80" s="100"/>
      <c r="AT80" s="100"/>
      <c r="AU80" s="100"/>
      <c r="AV80" s="10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row>
    <row r="81" spans="1:90">
      <c r="H81" t="s">
        <v>954</v>
      </c>
      <c r="P81" s="110"/>
      <c r="Q81" s="110"/>
      <c r="V81" s="93"/>
      <c r="AC81" t="s">
        <v>952</v>
      </c>
      <c r="AE81" s="100"/>
      <c r="AF81" s="100"/>
      <c r="AG81" s="100"/>
      <c r="AH81" s="100"/>
      <c r="AI81" s="100"/>
      <c r="AJ81" s="100"/>
      <c r="AK81" s="100"/>
      <c r="AL81" s="100"/>
      <c r="AM81" s="100"/>
      <c r="AN81" s="100"/>
      <c r="AO81" s="100"/>
      <c r="AP81" s="100"/>
      <c r="AQ81"/>
      <c r="AR81" s="100"/>
      <c r="AS81" s="100"/>
      <c r="AT81" s="100"/>
      <c r="AU81" s="100"/>
      <c r="AV81" s="100"/>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c r="H82" t="s">
        <v>954</v>
      </c>
      <c r="P82" s="110"/>
      <c r="Q82" s="110"/>
      <c r="V82" s="93"/>
      <c r="AC82" t="s">
        <v>952</v>
      </c>
      <c r="AE82" s="100"/>
      <c r="AF82" s="100"/>
      <c r="AG82" s="100"/>
      <c r="AH82" s="100"/>
      <c r="AI82" s="100"/>
      <c r="AJ82" s="100"/>
      <c r="AK82" s="100"/>
      <c r="AL82" s="100"/>
      <c r="AM82" s="100"/>
      <c r="AN82" s="100"/>
      <c r="AO82" s="100"/>
      <c r="AP82" s="100"/>
      <c r="AQ82"/>
      <c r="AR82" s="100"/>
      <c r="AS82" s="100"/>
      <c r="AT82" s="100"/>
      <c r="AU82" s="100"/>
      <c r="AV82" s="100"/>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row>
    <row r="83" spans="1:90">
      <c r="H83" t="s">
        <v>954</v>
      </c>
      <c r="P83" s="110"/>
      <c r="Q83" s="110"/>
      <c r="V83" s="93"/>
      <c r="AC83" t="s">
        <v>952</v>
      </c>
      <c r="AE83" s="100"/>
      <c r="AF83" s="100"/>
      <c r="AG83" s="100"/>
      <c r="AH83" s="100"/>
      <c r="AI83" s="100"/>
      <c r="AJ83" s="100"/>
      <c r="AK83" s="100"/>
      <c r="AL83" s="100"/>
      <c r="AM83" s="100"/>
      <c r="AN83" s="100"/>
      <c r="AO83" s="100"/>
      <c r="AP83" s="100"/>
      <c r="AQ83"/>
      <c r="AR83" s="100"/>
      <c r="AS83" s="100"/>
      <c r="AT83" s="100"/>
      <c r="AU83" s="100"/>
      <c r="AV83" s="100"/>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row>
    <row r="84" spans="1:90">
      <c r="H84" t="s">
        <v>954</v>
      </c>
      <c r="P84" s="110"/>
      <c r="Q84" s="110"/>
      <c r="V84" s="93"/>
      <c r="AC84" t="s">
        <v>952</v>
      </c>
      <c r="AE84" s="100"/>
      <c r="AF84" s="100"/>
      <c r="AG84" s="100"/>
      <c r="AH84" s="100"/>
      <c r="AI84" s="100"/>
      <c r="AJ84" s="100"/>
      <c r="AK84" s="100"/>
      <c r="AL84" s="100"/>
      <c r="AM84" s="100"/>
      <c r="AN84" s="100"/>
      <c r="AO84" s="100"/>
      <c r="AP84" s="100"/>
      <c r="AQ84"/>
      <c r="AR84" s="100"/>
      <c r="AS84" s="100"/>
      <c r="AT84" s="100"/>
      <c r="AU84" s="100"/>
      <c r="AV84" s="100"/>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row>
    <row r="85" spans="1:90">
      <c r="H85" t="s">
        <v>954</v>
      </c>
      <c r="P85" s="110"/>
      <c r="Q85" s="110"/>
      <c r="V85" s="93"/>
      <c r="AC85" t="s">
        <v>952</v>
      </c>
      <c r="AE85" s="100"/>
      <c r="AF85" s="100"/>
      <c r="AG85" s="100"/>
      <c r="AH85" s="100"/>
      <c r="AI85" s="100"/>
      <c r="AJ85" s="100"/>
      <c r="AK85" s="100"/>
      <c r="AL85" s="100"/>
      <c r="AM85" s="100"/>
      <c r="AN85" s="100"/>
      <c r="AO85" s="100"/>
      <c r="AP85" s="100"/>
      <c r="AQ85"/>
      <c r="AR85" s="100"/>
      <c r="AS85" s="100"/>
      <c r="AT85" s="100"/>
      <c r="AU85" s="100"/>
      <c r="AV85" s="100"/>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c r="H86" t="s">
        <v>954</v>
      </c>
      <c r="P86" s="110"/>
      <c r="Q86" s="110"/>
      <c r="V86" s="93"/>
      <c r="AC86" t="s">
        <v>952</v>
      </c>
      <c r="AE86" s="100"/>
      <c r="AF86" s="100"/>
      <c r="AG86" s="100"/>
      <c r="AH86" s="100"/>
      <c r="AI86" s="100"/>
      <c r="AJ86" s="100"/>
      <c r="AK86" s="100"/>
      <c r="AL86" s="100"/>
      <c r="AM86" s="100"/>
      <c r="AN86" s="100"/>
      <c r="AO86" s="100"/>
      <c r="AP86" s="100"/>
      <c r="AQ86"/>
      <c r="AR86" s="100"/>
      <c r="AS86" s="100"/>
      <c r="AT86" s="100"/>
      <c r="AU86" s="100"/>
      <c r="AV86" s="100"/>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row>
    <row r="87" spans="1:90">
      <c r="H87" t="s">
        <v>954</v>
      </c>
      <c r="P87" s="110"/>
      <c r="Q87" s="110"/>
      <c r="V87" s="93"/>
      <c r="AC87" t="s">
        <v>952</v>
      </c>
      <c r="AE87" s="100"/>
      <c r="AF87" s="100"/>
      <c r="AG87" s="100"/>
      <c r="AH87" s="100"/>
      <c r="AI87" s="100"/>
      <c r="AJ87" s="100"/>
      <c r="AK87" s="100"/>
      <c r="AL87" s="100"/>
      <c r="AM87" s="100"/>
      <c r="AN87" s="100"/>
      <c r="AO87" s="100"/>
      <c r="AP87" s="100"/>
      <c r="AQ87"/>
      <c r="AR87" s="100"/>
      <c r="AS87" s="100"/>
      <c r="AT87" s="100"/>
      <c r="AU87" s="100"/>
      <c r="AV87" s="100"/>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c r="H88" t="s">
        <v>954</v>
      </c>
      <c r="P88" s="110"/>
      <c r="Q88" s="110"/>
      <c r="V88" s="93"/>
      <c r="AC88" t="s">
        <v>952</v>
      </c>
      <c r="AE88" s="100"/>
      <c r="AF88" s="100"/>
      <c r="AG88" s="100"/>
      <c r="AH88" s="100"/>
      <c r="AI88" s="100"/>
      <c r="AJ88" s="100"/>
      <c r="AK88" s="100"/>
      <c r="AL88" s="100"/>
      <c r="AM88" s="100"/>
      <c r="AN88" s="100"/>
      <c r="AO88" s="100"/>
      <c r="AP88" s="100"/>
      <c r="AQ88"/>
      <c r="AR88" s="100"/>
      <c r="AS88" s="100"/>
      <c r="AT88" s="100"/>
      <c r="AU88" s="100"/>
      <c r="AV88" s="100"/>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c r="H89" t="s">
        <v>954</v>
      </c>
      <c r="P89" s="110"/>
      <c r="Q89" s="110"/>
      <c r="V89" s="93"/>
      <c r="AC89" t="s">
        <v>952</v>
      </c>
      <c r="AE89" s="100"/>
      <c r="AF89" s="100"/>
      <c r="AG89" s="100"/>
      <c r="AH89" s="100"/>
      <c r="AI89" s="100"/>
      <c r="AJ89" s="100"/>
      <c r="AK89" s="100"/>
      <c r="AL89" s="100"/>
      <c r="AM89" s="100"/>
      <c r="AN89" s="100"/>
      <c r="AO89" s="100"/>
      <c r="AP89" s="100"/>
      <c r="AQ89"/>
      <c r="AR89" s="100"/>
      <c r="AS89" s="100"/>
      <c r="AT89" s="100"/>
      <c r="AU89" s="100"/>
      <c r="AV89" s="100"/>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row>
    <row r="90" spans="1:90">
      <c r="H90" t="s">
        <v>954</v>
      </c>
      <c r="P90" s="110"/>
      <c r="Q90" s="110"/>
      <c r="V90" s="93"/>
      <c r="AC90" t="s">
        <v>952</v>
      </c>
      <c r="AE90" s="100"/>
      <c r="AF90" s="100"/>
      <c r="AG90" s="100"/>
      <c r="AH90" s="100"/>
      <c r="AI90" s="100"/>
      <c r="AJ90" s="100"/>
      <c r="AK90" s="100"/>
      <c r="AL90" s="100"/>
      <c r="AM90" s="100"/>
      <c r="AN90" s="100"/>
      <c r="AO90" s="100"/>
      <c r="AP90" s="100"/>
      <c r="AQ90"/>
      <c r="AR90" s="100"/>
      <c r="AS90" s="100"/>
      <c r="AT90" s="100"/>
      <c r="AU90" s="100"/>
      <c r="AV90" s="10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row>
    <row r="91" spans="1:90">
      <c r="H91" t="s">
        <v>954</v>
      </c>
      <c r="P91" s="110"/>
      <c r="Q91" s="110"/>
      <c r="V91" s="93"/>
      <c r="AC91" t="s">
        <v>952</v>
      </c>
      <c r="AE91" s="100"/>
      <c r="AF91" s="100"/>
      <c r="AG91" s="100"/>
      <c r="AH91" s="100"/>
      <c r="AI91" s="100"/>
      <c r="AJ91" s="100"/>
      <c r="AK91" s="100"/>
      <c r="AL91" s="100"/>
      <c r="AM91" s="100"/>
      <c r="AN91" s="100"/>
      <c r="AO91" s="100"/>
      <c r="AP91" s="100"/>
      <c r="AQ91"/>
      <c r="AR91" s="100"/>
      <c r="AS91" s="100"/>
      <c r="AT91" s="100"/>
      <c r="AU91" s="100"/>
      <c r="AV91" s="100"/>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row>
    <row r="92" spans="1:90">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row>
    <row r="93" spans="1:90" s="1" customFormat="1">
      <c r="A93" s="64"/>
      <c r="B93" s="72" t="s">
        <v>2807</v>
      </c>
      <c r="P93" s="109"/>
      <c r="Q93" s="109"/>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row>
    <row r="94" spans="1:90">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row>
    <row r="95" spans="1:90">
      <c r="H95" t="s">
        <v>2558</v>
      </c>
      <c r="P95" s="111" t="str">
        <f>IF(P13="","",P13)</f>
        <v/>
      </c>
      <c r="Q95" s="111" t="str">
        <f>IF(Q13="","",Q13)</f>
        <v/>
      </c>
      <c r="V95" s="93"/>
      <c r="AC95" t="s">
        <v>952</v>
      </c>
      <c r="AE95" s="100"/>
      <c r="AF95" s="100"/>
      <c r="AG95" s="100"/>
      <c r="AH95" s="100"/>
      <c r="AI95" s="100"/>
      <c r="AJ95" s="100"/>
      <c r="AK95" s="100"/>
      <c r="AL95" s="100"/>
      <c r="AM95" s="100"/>
      <c r="AN95" s="100"/>
      <c r="AO95" s="100"/>
      <c r="AP95" s="100"/>
    </row>
    <row r="96" spans="1:90">
      <c r="H96" s="425" t="s">
        <v>2558</v>
      </c>
      <c r="P96" s="111" t="str">
        <f t="shared" ref="P96:Q96" si="0">IF(P14="","",P14)</f>
        <v/>
      </c>
      <c r="Q96" s="111" t="str">
        <f t="shared" si="0"/>
        <v/>
      </c>
      <c r="V96" s="93"/>
      <c r="AC96" t="s">
        <v>952</v>
      </c>
      <c r="AE96" s="100"/>
      <c r="AF96" s="100"/>
      <c r="AG96" s="100"/>
      <c r="AH96" s="100"/>
      <c r="AI96" s="100"/>
      <c r="AJ96" s="100"/>
      <c r="AK96" s="100"/>
      <c r="AL96" s="100"/>
      <c r="AM96" s="100"/>
      <c r="AN96" s="100"/>
      <c r="AO96" s="100"/>
      <c r="AP96" s="100"/>
    </row>
    <row r="97" spans="8:42">
      <c r="H97" s="425" t="s">
        <v>2558</v>
      </c>
      <c r="P97" s="111" t="str">
        <f t="shared" ref="P97:Q97" si="1">IF(P15="","",P15)</f>
        <v/>
      </c>
      <c r="Q97" s="111" t="str">
        <f t="shared" si="1"/>
        <v/>
      </c>
      <c r="V97" s="93"/>
      <c r="AC97" t="s">
        <v>952</v>
      </c>
      <c r="AE97" s="100"/>
      <c r="AF97" s="100"/>
      <c r="AG97" s="100"/>
      <c r="AH97" s="100"/>
      <c r="AI97" s="100"/>
      <c r="AJ97" s="100"/>
      <c r="AK97" s="100"/>
      <c r="AL97" s="100"/>
      <c r="AM97" s="100"/>
      <c r="AN97" s="100"/>
      <c r="AO97" s="100"/>
      <c r="AP97" s="100"/>
    </row>
    <row r="98" spans="8:42">
      <c r="H98" s="425" t="s">
        <v>2558</v>
      </c>
      <c r="P98" s="111" t="str">
        <f t="shared" ref="P98:Q98" si="2">IF(P16="","",P16)</f>
        <v/>
      </c>
      <c r="Q98" s="111" t="str">
        <f t="shared" si="2"/>
        <v/>
      </c>
      <c r="V98" s="93"/>
      <c r="AC98" t="s">
        <v>952</v>
      </c>
      <c r="AE98" s="100"/>
      <c r="AF98" s="100"/>
      <c r="AG98" s="100"/>
      <c r="AH98" s="100"/>
      <c r="AI98" s="100"/>
      <c r="AJ98" s="100"/>
      <c r="AK98" s="100"/>
      <c r="AL98" s="100"/>
      <c r="AM98" s="100"/>
      <c r="AN98" s="100"/>
      <c r="AO98" s="100"/>
      <c r="AP98" s="100"/>
    </row>
    <row r="99" spans="8:42">
      <c r="H99" s="425" t="s">
        <v>2558</v>
      </c>
      <c r="P99" s="111" t="str">
        <f t="shared" ref="P99:Q99" si="3">IF(P17="","",P17)</f>
        <v/>
      </c>
      <c r="Q99" s="111" t="str">
        <f t="shared" si="3"/>
        <v/>
      </c>
      <c r="V99" s="93"/>
      <c r="AC99" t="s">
        <v>952</v>
      </c>
      <c r="AE99" s="100"/>
      <c r="AF99" s="100"/>
      <c r="AG99" s="100"/>
      <c r="AH99" s="100"/>
      <c r="AI99" s="100"/>
      <c r="AJ99" s="100"/>
      <c r="AK99" s="100"/>
      <c r="AL99" s="100"/>
      <c r="AM99" s="100"/>
      <c r="AN99" s="100"/>
      <c r="AO99" s="100"/>
      <c r="AP99" s="100"/>
    </row>
    <row r="100" spans="8:42">
      <c r="H100" s="425" t="s">
        <v>2558</v>
      </c>
      <c r="P100" s="111" t="str">
        <f t="shared" ref="P100:Q100" si="4">IF(P18="","",P18)</f>
        <v/>
      </c>
      <c r="Q100" s="111" t="str">
        <f t="shared" si="4"/>
        <v/>
      </c>
      <c r="V100" s="93"/>
      <c r="AC100" t="s">
        <v>952</v>
      </c>
      <c r="AE100" s="100"/>
      <c r="AF100" s="100"/>
      <c r="AG100" s="100"/>
      <c r="AH100" s="100"/>
      <c r="AI100" s="100"/>
      <c r="AJ100" s="100"/>
      <c r="AK100" s="100"/>
      <c r="AL100" s="100"/>
      <c r="AM100" s="100"/>
      <c r="AN100" s="100"/>
      <c r="AO100" s="100"/>
      <c r="AP100" s="100"/>
    </row>
    <row r="101" spans="8:42">
      <c r="H101" s="425" t="s">
        <v>2558</v>
      </c>
      <c r="P101" s="111" t="str">
        <f t="shared" ref="P101:Q101" si="5">IF(P19="","",P19)</f>
        <v/>
      </c>
      <c r="Q101" s="111" t="str">
        <f t="shared" si="5"/>
        <v/>
      </c>
      <c r="V101" s="93"/>
      <c r="AC101" t="s">
        <v>952</v>
      </c>
      <c r="AE101" s="100"/>
      <c r="AF101" s="100"/>
      <c r="AG101" s="100"/>
      <c r="AH101" s="100"/>
      <c r="AI101" s="100"/>
      <c r="AJ101" s="100"/>
      <c r="AK101" s="100"/>
      <c r="AL101" s="100"/>
      <c r="AM101" s="100"/>
      <c r="AN101" s="100"/>
      <c r="AO101" s="100"/>
      <c r="AP101" s="100"/>
    </row>
    <row r="102" spans="8:42">
      <c r="H102" s="425" t="s">
        <v>2558</v>
      </c>
      <c r="P102" s="111" t="str">
        <f t="shared" ref="P102:Q102" si="6">IF(P20="","",P20)</f>
        <v/>
      </c>
      <c r="Q102" s="111" t="str">
        <f t="shared" si="6"/>
        <v/>
      </c>
      <c r="V102" s="93"/>
      <c r="AC102" t="s">
        <v>952</v>
      </c>
      <c r="AE102" s="100"/>
      <c r="AF102" s="100"/>
      <c r="AG102" s="100"/>
      <c r="AH102" s="100"/>
      <c r="AI102" s="100"/>
      <c r="AJ102" s="100"/>
      <c r="AK102" s="100"/>
      <c r="AL102" s="100"/>
      <c r="AM102" s="100"/>
      <c r="AN102" s="100"/>
      <c r="AO102" s="100"/>
      <c r="AP102" s="100"/>
    </row>
    <row r="103" spans="8:42">
      <c r="H103" s="425" t="s">
        <v>2558</v>
      </c>
      <c r="P103" s="111" t="str">
        <f t="shared" ref="P103:Q103" si="7">IF(P21="","",P21)</f>
        <v/>
      </c>
      <c r="Q103" s="111" t="str">
        <f t="shared" si="7"/>
        <v/>
      </c>
      <c r="V103" s="93"/>
      <c r="AC103" t="s">
        <v>952</v>
      </c>
      <c r="AE103" s="100"/>
      <c r="AF103" s="100"/>
      <c r="AG103" s="100"/>
      <c r="AH103" s="100"/>
      <c r="AI103" s="100"/>
      <c r="AJ103" s="100"/>
      <c r="AK103" s="100"/>
      <c r="AL103" s="100"/>
      <c r="AM103" s="100"/>
      <c r="AN103" s="100"/>
      <c r="AO103" s="100"/>
      <c r="AP103" s="100"/>
    </row>
    <row r="104" spans="8:42">
      <c r="H104" s="425" t="s">
        <v>2558</v>
      </c>
      <c r="P104" s="111" t="str">
        <f t="shared" ref="P104:Q104" si="8">IF(P22="","",P22)</f>
        <v/>
      </c>
      <c r="Q104" s="111" t="str">
        <f t="shared" si="8"/>
        <v/>
      </c>
      <c r="V104" s="93"/>
      <c r="AC104" t="s">
        <v>952</v>
      </c>
      <c r="AE104" s="100"/>
      <c r="AF104" s="100"/>
      <c r="AG104" s="100"/>
      <c r="AH104" s="100"/>
      <c r="AI104" s="100"/>
      <c r="AJ104" s="100"/>
      <c r="AK104" s="100"/>
      <c r="AL104" s="100"/>
      <c r="AM104" s="100"/>
      <c r="AN104" s="100"/>
      <c r="AO104" s="100"/>
      <c r="AP104" s="100"/>
    </row>
    <row r="105" spans="8:42">
      <c r="H105" s="425" t="s">
        <v>2558</v>
      </c>
      <c r="P105" s="111" t="str">
        <f t="shared" ref="P105:Q105" si="9">IF(P23="","",P23)</f>
        <v/>
      </c>
      <c r="Q105" s="111" t="str">
        <f t="shared" si="9"/>
        <v/>
      </c>
      <c r="V105" s="93"/>
      <c r="AC105" t="s">
        <v>952</v>
      </c>
      <c r="AE105" s="100"/>
      <c r="AF105" s="100"/>
      <c r="AG105" s="100"/>
      <c r="AH105" s="100"/>
      <c r="AI105" s="100"/>
      <c r="AJ105" s="100"/>
      <c r="AK105" s="100"/>
      <c r="AL105" s="100"/>
      <c r="AM105" s="100"/>
      <c r="AN105" s="100"/>
      <c r="AO105" s="100"/>
      <c r="AP105" s="100"/>
    </row>
    <row r="106" spans="8:42">
      <c r="H106" s="425" t="s">
        <v>2558</v>
      </c>
      <c r="P106" s="111" t="str">
        <f t="shared" ref="P106:Q106" si="10">IF(P24="","",P24)</f>
        <v/>
      </c>
      <c r="Q106" s="111" t="str">
        <f t="shared" si="10"/>
        <v/>
      </c>
      <c r="V106" s="93"/>
      <c r="AC106" t="s">
        <v>952</v>
      </c>
      <c r="AE106" s="100"/>
      <c r="AF106" s="100"/>
      <c r="AG106" s="100"/>
      <c r="AH106" s="100"/>
      <c r="AI106" s="100"/>
      <c r="AJ106" s="100"/>
      <c r="AK106" s="100"/>
      <c r="AL106" s="100"/>
      <c r="AM106" s="100"/>
      <c r="AN106" s="100"/>
      <c r="AO106" s="100"/>
      <c r="AP106" s="100"/>
    </row>
    <row r="107" spans="8:42">
      <c r="H107" s="425" t="s">
        <v>2558</v>
      </c>
      <c r="P107" s="111" t="str">
        <f t="shared" ref="P107:Q107" si="11">IF(P25="","",P25)</f>
        <v/>
      </c>
      <c r="Q107" s="111" t="str">
        <f t="shared" si="11"/>
        <v/>
      </c>
      <c r="V107" s="93"/>
      <c r="AC107" t="s">
        <v>952</v>
      </c>
      <c r="AE107" s="100"/>
      <c r="AF107" s="100"/>
      <c r="AG107" s="100"/>
      <c r="AH107" s="100"/>
      <c r="AI107" s="100"/>
      <c r="AJ107" s="100"/>
      <c r="AK107" s="100"/>
      <c r="AL107" s="100"/>
      <c r="AM107" s="100"/>
      <c r="AN107" s="100"/>
      <c r="AO107" s="100"/>
      <c r="AP107" s="100"/>
    </row>
    <row r="108" spans="8:42">
      <c r="H108" s="425" t="s">
        <v>2558</v>
      </c>
      <c r="P108" s="111" t="str">
        <f t="shared" ref="P108:Q108" si="12">IF(P26="","",P26)</f>
        <v/>
      </c>
      <c r="Q108" s="111" t="str">
        <f t="shared" si="12"/>
        <v/>
      </c>
      <c r="V108" s="93"/>
      <c r="AC108" t="s">
        <v>952</v>
      </c>
      <c r="AE108" s="100"/>
      <c r="AF108" s="100"/>
      <c r="AG108" s="100"/>
      <c r="AH108" s="100"/>
      <c r="AI108" s="100"/>
      <c r="AJ108" s="100"/>
      <c r="AK108" s="100"/>
      <c r="AL108" s="100"/>
      <c r="AM108" s="100"/>
      <c r="AN108" s="100"/>
      <c r="AO108" s="100"/>
      <c r="AP108" s="100"/>
    </row>
    <row r="109" spans="8:42">
      <c r="H109" s="425" t="s">
        <v>2558</v>
      </c>
      <c r="P109" s="111" t="str">
        <f t="shared" ref="P109:Q109" si="13">IF(P27="","",P27)</f>
        <v/>
      </c>
      <c r="Q109" s="111" t="str">
        <f t="shared" si="13"/>
        <v/>
      </c>
      <c r="V109" s="93"/>
      <c r="AC109" t="s">
        <v>952</v>
      </c>
      <c r="AE109" s="100"/>
      <c r="AF109" s="100"/>
      <c r="AG109" s="100"/>
      <c r="AH109" s="100"/>
      <c r="AI109" s="100"/>
      <c r="AJ109" s="100"/>
      <c r="AK109" s="100"/>
      <c r="AL109" s="100"/>
      <c r="AM109" s="100"/>
      <c r="AN109" s="100"/>
      <c r="AO109" s="100"/>
      <c r="AP109" s="100"/>
    </row>
    <row r="110" spans="8:42">
      <c r="H110" s="425" t="s">
        <v>2558</v>
      </c>
      <c r="P110" s="111" t="str">
        <f t="shared" ref="P110:Q110" si="14">IF(P28="","",P28)</f>
        <v/>
      </c>
      <c r="Q110" s="111" t="str">
        <f t="shared" si="14"/>
        <v/>
      </c>
      <c r="V110" s="93"/>
      <c r="AC110" t="s">
        <v>952</v>
      </c>
      <c r="AE110" s="100"/>
      <c r="AF110" s="100"/>
      <c r="AG110" s="100"/>
      <c r="AH110" s="100"/>
      <c r="AI110" s="100"/>
      <c r="AJ110" s="100"/>
      <c r="AK110" s="100"/>
      <c r="AL110" s="100"/>
      <c r="AM110" s="100"/>
      <c r="AN110" s="100"/>
      <c r="AO110" s="100"/>
      <c r="AP110" s="100"/>
    </row>
    <row r="111" spans="8:42">
      <c r="H111" s="425" t="s">
        <v>2558</v>
      </c>
      <c r="P111" s="111" t="str">
        <f t="shared" ref="P111:Q111" si="15">IF(P29="","",P29)</f>
        <v/>
      </c>
      <c r="Q111" s="111" t="str">
        <f t="shared" si="15"/>
        <v/>
      </c>
      <c r="V111" s="93"/>
      <c r="AC111" t="s">
        <v>952</v>
      </c>
      <c r="AE111" s="100"/>
      <c r="AF111" s="100"/>
      <c r="AG111" s="100"/>
      <c r="AH111" s="100"/>
      <c r="AI111" s="100"/>
      <c r="AJ111" s="100"/>
      <c r="AK111" s="100"/>
      <c r="AL111" s="100"/>
      <c r="AM111" s="100"/>
      <c r="AN111" s="100"/>
      <c r="AO111" s="100"/>
      <c r="AP111" s="100"/>
    </row>
    <row r="112" spans="8:42">
      <c r="H112" s="425" t="s">
        <v>2558</v>
      </c>
      <c r="P112" s="111" t="str">
        <f t="shared" ref="P112:Q112" si="16">IF(P30="","",P30)</f>
        <v/>
      </c>
      <c r="Q112" s="111" t="str">
        <f t="shared" si="16"/>
        <v/>
      </c>
      <c r="V112" s="93"/>
      <c r="AC112" t="s">
        <v>952</v>
      </c>
      <c r="AE112" s="100"/>
      <c r="AF112" s="100"/>
      <c r="AG112" s="100"/>
      <c r="AH112" s="100"/>
      <c r="AI112" s="100"/>
      <c r="AJ112" s="100"/>
      <c r="AK112" s="100"/>
      <c r="AL112" s="100"/>
      <c r="AM112" s="100"/>
      <c r="AN112" s="100"/>
      <c r="AO112" s="100"/>
      <c r="AP112" s="100"/>
    </row>
    <row r="113" spans="8:42">
      <c r="H113" s="425" t="s">
        <v>2558</v>
      </c>
      <c r="P113" s="111" t="str">
        <f t="shared" ref="P113:Q113" si="17">IF(P31="","",P31)</f>
        <v/>
      </c>
      <c r="Q113" s="111" t="str">
        <f t="shared" si="17"/>
        <v/>
      </c>
      <c r="V113" s="93"/>
      <c r="AC113" t="s">
        <v>952</v>
      </c>
      <c r="AE113" s="100"/>
      <c r="AF113" s="100"/>
      <c r="AG113" s="100"/>
      <c r="AH113" s="100"/>
      <c r="AI113" s="100"/>
      <c r="AJ113" s="100"/>
      <c r="AK113" s="100"/>
      <c r="AL113" s="100"/>
      <c r="AM113" s="100"/>
      <c r="AN113" s="100"/>
      <c r="AO113" s="100"/>
      <c r="AP113" s="100"/>
    </row>
    <row r="114" spans="8:42">
      <c r="H114" s="425" t="s">
        <v>2558</v>
      </c>
      <c r="P114" s="111" t="str">
        <f t="shared" ref="P114:Q114" si="18">IF(P32="","",P32)</f>
        <v/>
      </c>
      <c r="Q114" s="111" t="str">
        <f t="shared" si="18"/>
        <v/>
      </c>
      <c r="V114" s="93"/>
      <c r="AC114" t="s">
        <v>952</v>
      </c>
      <c r="AE114" s="100"/>
      <c r="AF114" s="100"/>
      <c r="AG114" s="100"/>
      <c r="AH114" s="100"/>
      <c r="AI114" s="100"/>
      <c r="AJ114" s="100"/>
      <c r="AK114" s="100"/>
      <c r="AL114" s="100"/>
      <c r="AM114" s="100"/>
      <c r="AN114" s="100"/>
      <c r="AO114" s="100"/>
      <c r="AP114" s="100"/>
    </row>
    <row r="115" spans="8:42">
      <c r="H115" s="425" t="s">
        <v>2558</v>
      </c>
      <c r="P115" s="111" t="str">
        <f t="shared" ref="P115:Q115" si="19">IF(P33="","",P33)</f>
        <v/>
      </c>
      <c r="Q115" s="111" t="str">
        <f t="shared" si="19"/>
        <v/>
      </c>
      <c r="V115" s="93"/>
      <c r="AC115" t="s">
        <v>952</v>
      </c>
      <c r="AE115" s="100"/>
      <c r="AF115" s="100"/>
      <c r="AG115" s="100"/>
      <c r="AH115" s="100"/>
      <c r="AI115" s="100"/>
      <c r="AJ115" s="100"/>
      <c r="AK115" s="100"/>
      <c r="AL115" s="100"/>
      <c r="AM115" s="100"/>
      <c r="AN115" s="100"/>
      <c r="AO115" s="100"/>
      <c r="AP115" s="100"/>
    </row>
    <row r="116" spans="8:42">
      <c r="H116" s="425" t="s">
        <v>2558</v>
      </c>
      <c r="P116" s="111" t="str">
        <f t="shared" ref="P116:Q116" si="20">IF(P34="","",P34)</f>
        <v/>
      </c>
      <c r="Q116" s="111" t="str">
        <f t="shared" si="20"/>
        <v/>
      </c>
      <c r="V116" s="93"/>
      <c r="AC116" t="s">
        <v>952</v>
      </c>
      <c r="AE116" s="100"/>
      <c r="AF116" s="100"/>
      <c r="AG116" s="100"/>
      <c r="AH116" s="100"/>
      <c r="AI116" s="100"/>
      <c r="AJ116" s="100"/>
      <c r="AK116" s="100"/>
      <c r="AL116" s="100"/>
      <c r="AM116" s="100"/>
      <c r="AN116" s="100"/>
      <c r="AO116" s="100"/>
      <c r="AP116" s="100"/>
    </row>
    <row r="117" spans="8:42">
      <c r="H117" s="425" t="s">
        <v>2558</v>
      </c>
      <c r="P117" s="111" t="str">
        <f t="shared" ref="P117:Q117" si="21">IF(P35="","",P35)</f>
        <v/>
      </c>
      <c r="Q117" s="111" t="str">
        <f t="shared" si="21"/>
        <v/>
      </c>
      <c r="V117" s="93"/>
      <c r="AC117" t="s">
        <v>952</v>
      </c>
      <c r="AE117" s="100"/>
      <c r="AF117" s="100"/>
      <c r="AG117" s="100"/>
      <c r="AH117" s="100"/>
      <c r="AI117" s="100"/>
      <c r="AJ117" s="100"/>
      <c r="AK117" s="100"/>
      <c r="AL117" s="100"/>
      <c r="AM117" s="100"/>
      <c r="AN117" s="100"/>
      <c r="AO117" s="100"/>
      <c r="AP117" s="100"/>
    </row>
    <row r="118" spans="8:42">
      <c r="H118" s="425" t="s">
        <v>2558</v>
      </c>
      <c r="P118" s="111" t="str">
        <f t="shared" ref="P118:Q118" si="22">IF(P36="","",P36)</f>
        <v/>
      </c>
      <c r="Q118" s="111" t="str">
        <f t="shared" si="22"/>
        <v/>
      </c>
      <c r="V118" s="93"/>
      <c r="AC118" t="s">
        <v>952</v>
      </c>
      <c r="AE118" s="100"/>
      <c r="AF118" s="100"/>
      <c r="AG118" s="100"/>
      <c r="AH118" s="100"/>
      <c r="AI118" s="100"/>
      <c r="AJ118" s="100"/>
      <c r="AK118" s="100"/>
      <c r="AL118" s="100"/>
      <c r="AM118" s="100"/>
      <c r="AN118" s="100"/>
      <c r="AO118" s="100"/>
      <c r="AP118" s="100"/>
    </row>
    <row r="119" spans="8:42">
      <c r="H119" s="425" t="s">
        <v>2558</v>
      </c>
      <c r="P119" s="111" t="str">
        <f t="shared" ref="P119:Q119" si="23">IF(P37="","",P37)</f>
        <v/>
      </c>
      <c r="Q119" s="111" t="str">
        <f t="shared" si="23"/>
        <v/>
      </c>
      <c r="V119" s="93"/>
      <c r="AC119" t="s">
        <v>952</v>
      </c>
      <c r="AE119" s="100"/>
      <c r="AF119" s="100"/>
      <c r="AG119" s="100"/>
      <c r="AH119" s="100"/>
      <c r="AI119" s="100"/>
      <c r="AJ119" s="100"/>
      <c r="AK119" s="100"/>
      <c r="AL119" s="100"/>
      <c r="AM119" s="100"/>
      <c r="AN119" s="100"/>
      <c r="AO119" s="100"/>
      <c r="AP119" s="100"/>
    </row>
    <row r="120" spans="8:42">
      <c r="H120" s="425" t="s">
        <v>2558</v>
      </c>
      <c r="P120" s="111" t="str">
        <f t="shared" ref="P120:Q120" si="24">IF(P38="","",P38)</f>
        <v/>
      </c>
      <c r="Q120" s="111" t="str">
        <f t="shared" si="24"/>
        <v/>
      </c>
      <c r="V120" s="93"/>
      <c r="AC120" t="s">
        <v>952</v>
      </c>
      <c r="AE120" s="100"/>
      <c r="AF120" s="100"/>
      <c r="AG120" s="100"/>
      <c r="AH120" s="100"/>
      <c r="AI120" s="100"/>
      <c r="AJ120" s="100"/>
      <c r="AK120" s="100"/>
      <c r="AL120" s="100"/>
      <c r="AM120" s="100"/>
      <c r="AN120" s="100"/>
      <c r="AO120" s="100"/>
      <c r="AP120" s="100"/>
    </row>
    <row r="121" spans="8:42">
      <c r="H121" s="425" t="s">
        <v>2558</v>
      </c>
      <c r="P121" s="111" t="str">
        <f t="shared" ref="P121:Q121" si="25">IF(P39="","",P39)</f>
        <v/>
      </c>
      <c r="Q121" s="111" t="str">
        <f t="shared" si="25"/>
        <v/>
      </c>
      <c r="V121" s="93"/>
      <c r="AC121" t="s">
        <v>952</v>
      </c>
      <c r="AE121" s="100"/>
      <c r="AF121" s="100"/>
      <c r="AG121" s="100"/>
      <c r="AH121" s="100"/>
      <c r="AI121" s="100"/>
      <c r="AJ121" s="100"/>
      <c r="AK121" s="100"/>
      <c r="AL121" s="100"/>
      <c r="AM121" s="100"/>
      <c r="AN121" s="100"/>
      <c r="AO121" s="100"/>
      <c r="AP121" s="100"/>
    </row>
    <row r="122" spans="8:42">
      <c r="H122" s="425" t="s">
        <v>2558</v>
      </c>
      <c r="P122" s="111" t="str">
        <f t="shared" ref="P122:Q122" si="26">IF(P40="","",P40)</f>
        <v/>
      </c>
      <c r="Q122" s="111" t="str">
        <f t="shared" si="26"/>
        <v/>
      </c>
      <c r="V122" s="93"/>
      <c r="AC122" t="s">
        <v>952</v>
      </c>
      <c r="AE122" s="100"/>
      <c r="AF122" s="100"/>
      <c r="AG122" s="100"/>
      <c r="AH122" s="100"/>
      <c r="AI122" s="100"/>
      <c r="AJ122" s="100"/>
      <c r="AK122" s="100"/>
      <c r="AL122" s="100"/>
      <c r="AM122" s="100"/>
      <c r="AN122" s="100"/>
      <c r="AO122" s="100"/>
      <c r="AP122" s="100"/>
    </row>
    <row r="123" spans="8:42">
      <c r="H123" s="425" t="s">
        <v>2558</v>
      </c>
      <c r="P123" s="111" t="str">
        <f t="shared" ref="P123:Q123" si="27">IF(P41="","",P41)</f>
        <v/>
      </c>
      <c r="Q123" s="111" t="str">
        <f t="shared" si="27"/>
        <v/>
      </c>
      <c r="V123" s="93"/>
      <c r="AC123" t="s">
        <v>952</v>
      </c>
      <c r="AE123" s="100"/>
      <c r="AF123" s="100"/>
      <c r="AG123" s="100"/>
      <c r="AH123" s="100"/>
      <c r="AI123" s="100"/>
      <c r="AJ123" s="100"/>
      <c r="AK123" s="100"/>
      <c r="AL123" s="100"/>
      <c r="AM123" s="100"/>
      <c r="AN123" s="100"/>
      <c r="AO123" s="100"/>
      <c r="AP123" s="100"/>
    </row>
    <row r="124" spans="8:42">
      <c r="H124" s="425" t="s">
        <v>2558</v>
      </c>
      <c r="P124" s="111" t="str">
        <f t="shared" ref="P124:Q124" si="28">IF(P42="","",P42)</f>
        <v/>
      </c>
      <c r="Q124" s="111" t="str">
        <f t="shared" si="28"/>
        <v/>
      </c>
      <c r="V124" s="93"/>
      <c r="AC124" t="s">
        <v>952</v>
      </c>
      <c r="AE124" s="100"/>
      <c r="AF124" s="100"/>
      <c r="AG124" s="100"/>
      <c r="AH124" s="100"/>
      <c r="AI124" s="100"/>
      <c r="AJ124" s="100"/>
      <c r="AK124" s="100"/>
      <c r="AL124" s="100"/>
      <c r="AM124" s="100"/>
      <c r="AN124" s="100"/>
      <c r="AO124" s="100"/>
      <c r="AP124" s="100"/>
    </row>
    <row r="125" spans="8:42">
      <c r="H125" s="425" t="s">
        <v>2558</v>
      </c>
      <c r="P125" s="111" t="str">
        <f t="shared" ref="P125:Q125" si="29">IF(P43="","",P43)</f>
        <v/>
      </c>
      <c r="Q125" s="111" t="str">
        <f t="shared" si="29"/>
        <v/>
      </c>
      <c r="V125" s="93"/>
      <c r="AC125" t="s">
        <v>952</v>
      </c>
      <c r="AE125" s="100"/>
      <c r="AF125" s="100"/>
      <c r="AG125" s="100"/>
      <c r="AH125" s="100"/>
      <c r="AI125" s="100"/>
      <c r="AJ125" s="100"/>
      <c r="AK125" s="100"/>
      <c r="AL125" s="100"/>
      <c r="AM125" s="100"/>
      <c r="AN125" s="100"/>
      <c r="AO125" s="100"/>
      <c r="AP125" s="100"/>
    </row>
    <row r="126" spans="8:42">
      <c r="H126" s="425" t="s">
        <v>2558</v>
      </c>
      <c r="P126" s="111" t="str">
        <f t="shared" ref="P126:Q126" si="30">IF(P44="","",P44)</f>
        <v/>
      </c>
      <c r="Q126" s="111" t="str">
        <f t="shared" si="30"/>
        <v/>
      </c>
      <c r="V126" s="93"/>
      <c r="AC126" t="s">
        <v>952</v>
      </c>
      <c r="AE126" s="100"/>
      <c r="AF126" s="100"/>
      <c r="AG126" s="100"/>
      <c r="AH126" s="100"/>
      <c r="AI126" s="100"/>
      <c r="AJ126" s="100"/>
      <c r="AK126" s="100"/>
      <c r="AL126" s="100"/>
      <c r="AM126" s="100"/>
      <c r="AN126" s="100"/>
      <c r="AO126" s="100"/>
      <c r="AP126" s="100"/>
    </row>
    <row r="127" spans="8:42">
      <c r="H127" s="425" t="s">
        <v>2558</v>
      </c>
      <c r="P127" s="111" t="str">
        <f t="shared" ref="P127:Q127" si="31">IF(P45="","",P45)</f>
        <v/>
      </c>
      <c r="Q127" s="111" t="str">
        <f t="shared" si="31"/>
        <v/>
      </c>
      <c r="V127" s="93"/>
      <c r="AC127" t="s">
        <v>952</v>
      </c>
      <c r="AE127" s="100"/>
      <c r="AF127" s="100"/>
      <c r="AG127" s="100"/>
      <c r="AH127" s="100"/>
      <c r="AI127" s="100"/>
      <c r="AJ127" s="100"/>
      <c r="AK127" s="100"/>
      <c r="AL127" s="100"/>
      <c r="AM127" s="100"/>
      <c r="AN127" s="100"/>
      <c r="AO127" s="100"/>
      <c r="AP127" s="100"/>
    </row>
    <row r="128" spans="8:42">
      <c r="H128" s="425" t="s">
        <v>2558</v>
      </c>
      <c r="P128" s="111" t="str">
        <f t="shared" ref="P128:Q128" si="32">IF(P46="","",P46)</f>
        <v/>
      </c>
      <c r="Q128" s="111" t="str">
        <f t="shared" si="32"/>
        <v/>
      </c>
      <c r="V128" s="93"/>
      <c r="AC128" t="s">
        <v>952</v>
      </c>
      <c r="AE128" s="100"/>
      <c r="AF128" s="100"/>
      <c r="AG128" s="100"/>
      <c r="AH128" s="100"/>
      <c r="AI128" s="100"/>
      <c r="AJ128" s="100"/>
      <c r="AK128" s="100"/>
      <c r="AL128" s="100"/>
      <c r="AM128" s="100"/>
      <c r="AN128" s="100"/>
      <c r="AO128" s="100"/>
      <c r="AP128" s="100"/>
    </row>
    <row r="129" spans="8:42">
      <c r="H129" s="425" t="s">
        <v>2558</v>
      </c>
      <c r="P129" s="111" t="str">
        <f t="shared" ref="P129:Q129" si="33">IF(P47="","",P47)</f>
        <v/>
      </c>
      <c r="Q129" s="111" t="str">
        <f t="shared" si="33"/>
        <v/>
      </c>
      <c r="V129" s="93"/>
      <c r="AC129" t="s">
        <v>952</v>
      </c>
      <c r="AE129" s="100"/>
      <c r="AF129" s="100"/>
      <c r="AG129" s="100"/>
      <c r="AH129" s="100"/>
      <c r="AI129" s="100"/>
      <c r="AJ129" s="100"/>
      <c r="AK129" s="100"/>
      <c r="AL129" s="100"/>
      <c r="AM129" s="100"/>
      <c r="AN129" s="100"/>
      <c r="AO129" s="100"/>
      <c r="AP129" s="100"/>
    </row>
    <row r="130" spans="8:42">
      <c r="H130" s="425" t="s">
        <v>2558</v>
      </c>
      <c r="P130" s="111" t="str">
        <f t="shared" ref="P130:Q130" si="34">IF(P48="","",P48)</f>
        <v/>
      </c>
      <c r="Q130" s="111" t="str">
        <f t="shared" si="34"/>
        <v/>
      </c>
      <c r="V130" s="93"/>
      <c r="AC130" t="s">
        <v>952</v>
      </c>
      <c r="AE130" s="100"/>
      <c r="AF130" s="100"/>
      <c r="AG130" s="100"/>
      <c r="AH130" s="100"/>
      <c r="AI130" s="100"/>
      <c r="AJ130" s="100"/>
      <c r="AK130" s="100"/>
      <c r="AL130" s="100"/>
      <c r="AM130" s="100"/>
      <c r="AN130" s="100"/>
      <c r="AO130" s="100"/>
      <c r="AP130" s="100"/>
    </row>
    <row r="131" spans="8:42">
      <c r="H131" s="425" t="s">
        <v>2558</v>
      </c>
      <c r="P131" s="111" t="str">
        <f t="shared" ref="P131:Q131" si="35">IF(P49="","",P49)</f>
        <v/>
      </c>
      <c r="Q131" s="111" t="str">
        <f t="shared" si="35"/>
        <v/>
      </c>
      <c r="V131" s="93"/>
      <c r="AC131" t="s">
        <v>952</v>
      </c>
      <c r="AE131" s="100"/>
      <c r="AF131" s="100"/>
      <c r="AG131" s="100"/>
      <c r="AH131" s="100"/>
      <c r="AI131" s="100"/>
      <c r="AJ131" s="100"/>
      <c r="AK131" s="100"/>
      <c r="AL131" s="100"/>
      <c r="AM131" s="100"/>
      <c r="AN131" s="100"/>
      <c r="AO131" s="100"/>
      <c r="AP131" s="100"/>
    </row>
    <row r="132" spans="8:42">
      <c r="H132" s="425" t="s">
        <v>2558</v>
      </c>
      <c r="P132" s="111" t="str">
        <f t="shared" ref="P132:Q132" si="36">IF(P50="","",P50)</f>
        <v/>
      </c>
      <c r="Q132" s="111" t="str">
        <f t="shared" si="36"/>
        <v/>
      </c>
      <c r="V132" s="93"/>
      <c r="AC132" t="s">
        <v>952</v>
      </c>
      <c r="AE132" s="100"/>
      <c r="AF132" s="100"/>
      <c r="AG132" s="100"/>
      <c r="AH132" s="100"/>
      <c r="AI132" s="100"/>
      <c r="AJ132" s="100"/>
      <c r="AK132" s="100"/>
      <c r="AL132" s="100"/>
      <c r="AM132" s="100"/>
      <c r="AN132" s="100"/>
      <c r="AO132" s="100"/>
      <c r="AP132" s="100"/>
    </row>
    <row r="133" spans="8:42">
      <c r="H133" s="425" t="s">
        <v>2558</v>
      </c>
      <c r="P133" s="111" t="str">
        <f t="shared" ref="P133:Q133" si="37">IF(P51="","",P51)</f>
        <v/>
      </c>
      <c r="Q133" s="111" t="str">
        <f t="shared" si="37"/>
        <v/>
      </c>
      <c r="V133" s="93"/>
      <c r="AC133" t="s">
        <v>952</v>
      </c>
      <c r="AE133" s="100"/>
      <c r="AF133" s="100"/>
      <c r="AG133" s="100"/>
      <c r="AH133" s="100"/>
      <c r="AI133" s="100"/>
      <c r="AJ133" s="100"/>
      <c r="AK133" s="100"/>
      <c r="AL133" s="100"/>
      <c r="AM133" s="100"/>
      <c r="AN133" s="100"/>
      <c r="AO133" s="100"/>
      <c r="AP133" s="100"/>
    </row>
    <row r="134" spans="8:42">
      <c r="H134" s="425" t="s">
        <v>2558</v>
      </c>
      <c r="P134" s="111" t="str">
        <f t="shared" ref="P134:Q134" si="38">IF(P52="","",P52)</f>
        <v/>
      </c>
      <c r="Q134" s="111" t="str">
        <f t="shared" si="38"/>
        <v/>
      </c>
      <c r="V134" s="93"/>
      <c r="AC134" t="s">
        <v>952</v>
      </c>
      <c r="AE134" s="100"/>
      <c r="AF134" s="100"/>
      <c r="AG134" s="100"/>
      <c r="AH134" s="100"/>
      <c r="AI134" s="100"/>
      <c r="AJ134" s="100"/>
      <c r="AK134" s="100"/>
      <c r="AL134" s="100"/>
      <c r="AM134" s="100"/>
      <c r="AN134" s="100"/>
      <c r="AO134" s="100"/>
      <c r="AP134" s="100"/>
    </row>
    <row r="135" spans="8:42">
      <c r="H135" s="425" t="s">
        <v>2558</v>
      </c>
      <c r="P135" s="111" t="str">
        <f t="shared" ref="P135:Q135" si="39">IF(P53="","",P53)</f>
        <v/>
      </c>
      <c r="Q135" s="111" t="str">
        <f t="shared" si="39"/>
        <v/>
      </c>
      <c r="V135" s="93"/>
      <c r="AC135" t="s">
        <v>952</v>
      </c>
      <c r="AE135" s="100"/>
      <c r="AF135" s="100"/>
      <c r="AG135" s="100"/>
      <c r="AH135" s="100"/>
      <c r="AI135" s="100"/>
      <c r="AJ135" s="100"/>
      <c r="AK135" s="100"/>
      <c r="AL135" s="100"/>
      <c r="AM135" s="100"/>
      <c r="AN135" s="100"/>
      <c r="AO135" s="100"/>
      <c r="AP135" s="100"/>
    </row>
    <row r="136" spans="8:42">
      <c r="H136" s="425" t="s">
        <v>2558</v>
      </c>
      <c r="P136" s="111" t="str">
        <f t="shared" ref="P136:Q136" si="40">IF(P54="","",P54)</f>
        <v/>
      </c>
      <c r="Q136" s="111" t="str">
        <f t="shared" si="40"/>
        <v/>
      </c>
      <c r="V136" s="93"/>
      <c r="AC136" t="s">
        <v>952</v>
      </c>
      <c r="AE136" s="100"/>
      <c r="AF136" s="100"/>
      <c r="AG136" s="100"/>
      <c r="AH136" s="100"/>
      <c r="AI136" s="100"/>
      <c r="AJ136" s="100"/>
      <c r="AK136" s="100"/>
      <c r="AL136" s="100"/>
      <c r="AM136" s="100"/>
      <c r="AN136" s="100"/>
      <c r="AO136" s="100"/>
      <c r="AP136" s="100"/>
    </row>
    <row r="137" spans="8:42">
      <c r="H137" s="425" t="s">
        <v>2558</v>
      </c>
      <c r="P137" s="111" t="str">
        <f t="shared" ref="P137:Q137" si="41">IF(P55="","",P55)</f>
        <v/>
      </c>
      <c r="Q137" s="111" t="str">
        <f t="shared" si="41"/>
        <v/>
      </c>
      <c r="V137" s="93"/>
      <c r="AC137" t="s">
        <v>952</v>
      </c>
      <c r="AE137" s="100"/>
      <c r="AF137" s="100"/>
      <c r="AG137" s="100"/>
      <c r="AH137" s="100"/>
      <c r="AI137" s="100"/>
      <c r="AJ137" s="100"/>
      <c r="AK137" s="100"/>
      <c r="AL137" s="100"/>
      <c r="AM137" s="100"/>
      <c r="AN137" s="100"/>
      <c r="AO137" s="100"/>
      <c r="AP137" s="100"/>
    </row>
    <row r="138" spans="8:42">
      <c r="H138" s="425" t="s">
        <v>2558</v>
      </c>
      <c r="P138" s="111" t="str">
        <f t="shared" ref="P138:Q138" si="42">IF(P56="","",P56)</f>
        <v/>
      </c>
      <c r="Q138" s="111" t="str">
        <f t="shared" si="42"/>
        <v/>
      </c>
      <c r="V138" s="93"/>
      <c r="AC138" t="s">
        <v>952</v>
      </c>
      <c r="AE138" s="100"/>
      <c r="AF138" s="100"/>
      <c r="AG138" s="100"/>
      <c r="AH138" s="100"/>
      <c r="AI138" s="100"/>
      <c r="AJ138" s="100"/>
      <c r="AK138" s="100"/>
      <c r="AL138" s="100"/>
      <c r="AM138" s="100"/>
      <c r="AN138" s="100"/>
      <c r="AO138" s="100"/>
      <c r="AP138" s="100"/>
    </row>
    <row r="139" spans="8:42">
      <c r="H139" s="425" t="s">
        <v>2558</v>
      </c>
      <c r="P139" s="111" t="str">
        <f t="shared" ref="P139:Q139" si="43">IF(P57="","",P57)</f>
        <v/>
      </c>
      <c r="Q139" s="111" t="str">
        <f t="shared" si="43"/>
        <v/>
      </c>
      <c r="V139" s="93"/>
      <c r="AC139" t="s">
        <v>952</v>
      </c>
      <c r="AE139" s="100"/>
      <c r="AF139" s="100"/>
      <c r="AG139" s="100"/>
      <c r="AH139" s="100"/>
      <c r="AI139" s="100"/>
      <c r="AJ139" s="100"/>
      <c r="AK139" s="100"/>
      <c r="AL139" s="100"/>
      <c r="AM139" s="100"/>
      <c r="AN139" s="100"/>
      <c r="AO139" s="100"/>
      <c r="AP139" s="100"/>
    </row>
    <row r="140" spans="8:42">
      <c r="H140" s="425" t="s">
        <v>2558</v>
      </c>
      <c r="P140" s="111" t="str">
        <f t="shared" ref="P140:Q140" si="44">IF(P58="","",P58)</f>
        <v/>
      </c>
      <c r="Q140" s="111" t="str">
        <f t="shared" si="44"/>
        <v/>
      </c>
      <c r="V140" s="93"/>
      <c r="AC140" t="s">
        <v>952</v>
      </c>
      <c r="AE140" s="100"/>
      <c r="AF140" s="100"/>
      <c r="AG140" s="100"/>
      <c r="AH140" s="100"/>
      <c r="AI140" s="100"/>
      <c r="AJ140" s="100"/>
      <c r="AK140" s="100"/>
      <c r="AL140" s="100"/>
      <c r="AM140" s="100"/>
      <c r="AN140" s="100"/>
      <c r="AO140" s="100"/>
      <c r="AP140" s="100"/>
    </row>
    <row r="141" spans="8:42">
      <c r="H141" s="425" t="s">
        <v>2558</v>
      </c>
      <c r="P141" s="111" t="str">
        <f t="shared" ref="P141:Q141" si="45">IF(P59="","",P59)</f>
        <v/>
      </c>
      <c r="Q141" s="111" t="str">
        <f t="shared" si="45"/>
        <v/>
      </c>
      <c r="V141" s="93"/>
      <c r="AC141" t="s">
        <v>952</v>
      </c>
      <c r="AE141" s="100"/>
      <c r="AF141" s="100"/>
      <c r="AG141" s="100"/>
      <c r="AH141" s="100"/>
      <c r="AI141" s="100"/>
      <c r="AJ141" s="100"/>
      <c r="AK141" s="100"/>
      <c r="AL141" s="100"/>
      <c r="AM141" s="100"/>
      <c r="AN141" s="100"/>
      <c r="AO141" s="100"/>
      <c r="AP141" s="100"/>
    </row>
    <row r="142" spans="8:42">
      <c r="H142" s="425" t="s">
        <v>2558</v>
      </c>
      <c r="P142" s="111" t="str">
        <f t="shared" ref="P142:Q142" si="46">IF(P60="","",P60)</f>
        <v/>
      </c>
      <c r="Q142" s="111" t="str">
        <f t="shared" si="46"/>
        <v/>
      </c>
      <c r="V142" s="93"/>
      <c r="AC142" t="s">
        <v>952</v>
      </c>
      <c r="AE142" s="100"/>
      <c r="AF142" s="100"/>
      <c r="AG142" s="100"/>
      <c r="AH142" s="100"/>
      <c r="AI142" s="100"/>
      <c r="AJ142" s="100"/>
      <c r="AK142" s="100"/>
      <c r="AL142" s="100"/>
      <c r="AM142" s="100"/>
      <c r="AN142" s="100"/>
      <c r="AO142" s="100"/>
      <c r="AP142" s="100"/>
    </row>
    <row r="143" spans="8:42">
      <c r="H143" s="425" t="s">
        <v>2558</v>
      </c>
      <c r="P143" s="111" t="str">
        <f t="shared" ref="P143:Q143" si="47">IF(P61="","",P61)</f>
        <v/>
      </c>
      <c r="Q143" s="111" t="str">
        <f t="shared" si="47"/>
        <v/>
      </c>
      <c r="V143" s="93"/>
      <c r="AC143" t="s">
        <v>952</v>
      </c>
      <c r="AE143" s="100"/>
      <c r="AF143" s="100"/>
      <c r="AG143" s="100"/>
      <c r="AH143" s="100"/>
      <c r="AI143" s="100"/>
      <c r="AJ143" s="100"/>
      <c r="AK143" s="100"/>
      <c r="AL143" s="100"/>
      <c r="AM143" s="100"/>
      <c r="AN143" s="100"/>
      <c r="AO143" s="100"/>
      <c r="AP143" s="100"/>
    </row>
    <row r="144" spans="8:42">
      <c r="H144" s="425" t="s">
        <v>2558</v>
      </c>
      <c r="P144" s="111" t="str">
        <f t="shared" ref="P144:Q144" si="48">IF(P62="","",P62)</f>
        <v/>
      </c>
      <c r="Q144" s="111" t="str">
        <f t="shared" si="48"/>
        <v/>
      </c>
      <c r="V144" s="93"/>
      <c r="AC144" t="s">
        <v>952</v>
      </c>
      <c r="AE144" s="100"/>
      <c r="AF144" s="100"/>
      <c r="AG144" s="100"/>
      <c r="AH144" s="100"/>
      <c r="AI144" s="100"/>
      <c r="AJ144" s="100"/>
      <c r="AK144" s="100"/>
      <c r="AL144" s="100"/>
      <c r="AM144" s="100"/>
      <c r="AN144" s="100"/>
      <c r="AO144" s="100"/>
      <c r="AP144" s="100"/>
    </row>
    <row r="145" spans="8:42">
      <c r="H145" s="425" t="s">
        <v>2558</v>
      </c>
      <c r="P145" s="111" t="str">
        <f t="shared" ref="P145:Q145" si="49">IF(P63="","",P63)</f>
        <v/>
      </c>
      <c r="Q145" s="111" t="str">
        <f t="shared" si="49"/>
        <v/>
      </c>
      <c r="V145" s="93"/>
      <c r="AC145" t="s">
        <v>952</v>
      </c>
      <c r="AE145" s="100"/>
      <c r="AF145" s="100"/>
      <c r="AG145" s="100"/>
      <c r="AH145" s="100"/>
      <c r="AI145" s="100"/>
      <c r="AJ145" s="100"/>
      <c r="AK145" s="100"/>
      <c r="AL145" s="100"/>
      <c r="AM145" s="100"/>
      <c r="AN145" s="100"/>
      <c r="AO145" s="100"/>
      <c r="AP145" s="100"/>
    </row>
    <row r="146" spans="8:42">
      <c r="H146" s="425" t="s">
        <v>2558</v>
      </c>
      <c r="P146" s="111" t="str">
        <f t="shared" ref="P146:Q146" si="50">IF(P64="","",P64)</f>
        <v/>
      </c>
      <c r="Q146" s="111" t="str">
        <f t="shared" si="50"/>
        <v/>
      </c>
      <c r="V146" s="93"/>
      <c r="AC146" t="s">
        <v>952</v>
      </c>
      <c r="AE146" s="100"/>
      <c r="AF146" s="100"/>
      <c r="AG146" s="100"/>
      <c r="AH146" s="100"/>
      <c r="AI146" s="100"/>
      <c r="AJ146" s="100"/>
      <c r="AK146" s="100"/>
      <c r="AL146" s="100"/>
      <c r="AM146" s="100"/>
      <c r="AN146" s="100"/>
      <c r="AO146" s="100"/>
      <c r="AP146" s="100"/>
    </row>
    <row r="147" spans="8:42">
      <c r="H147" s="425" t="s">
        <v>2558</v>
      </c>
      <c r="P147" s="111" t="str">
        <f t="shared" ref="P147:Q147" si="51">IF(P65="","",P65)</f>
        <v/>
      </c>
      <c r="Q147" s="111" t="str">
        <f t="shared" si="51"/>
        <v/>
      </c>
      <c r="V147" s="93"/>
      <c r="AC147" t="s">
        <v>952</v>
      </c>
      <c r="AE147" s="100"/>
      <c r="AF147" s="100"/>
      <c r="AG147" s="100"/>
      <c r="AH147" s="100"/>
      <c r="AI147" s="100"/>
      <c r="AJ147" s="100"/>
      <c r="AK147" s="100"/>
      <c r="AL147" s="100"/>
      <c r="AM147" s="100"/>
      <c r="AN147" s="100"/>
      <c r="AO147" s="100"/>
      <c r="AP147" s="100"/>
    </row>
    <row r="148" spans="8:42">
      <c r="H148" s="425" t="s">
        <v>2558</v>
      </c>
      <c r="P148" s="111" t="str">
        <f t="shared" ref="P148:Q148" si="52">IF(P66="","",P66)</f>
        <v/>
      </c>
      <c r="Q148" s="111" t="str">
        <f t="shared" si="52"/>
        <v/>
      </c>
      <c r="V148" s="93"/>
      <c r="AC148" t="s">
        <v>952</v>
      </c>
      <c r="AE148" s="100"/>
      <c r="AF148" s="100"/>
      <c r="AG148" s="100"/>
      <c r="AH148" s="100"/>
      <c r="AI148" s="100"/>
      <c r="AJ148" s="100"/>
      <c r="AK148" s="100"/>
      <c r="AL148" s="100"/>
      <c r="AM148" s="100"/>
      <c r="AN148" s="100"/>
      <c r="AO148" s="100"/>
      <c r="AP148" s="100"/>
    </row>
    <row r="149" spans="8:42">
      <c r="H149" s="425" t="s">
        <v>2558</v>
      </c>
      <c r="P149" s="111" t="str">
        <f t="shared" ref="P149:Q149" si="53">IF(P67="","",P67)</f>
        <v/>
      </c>
      <c r="Q149" s="111" t="str">
        <f t="shared" si="53"/>
        <v/>
      </c>
      <c r="V149" s="93"/>
      <c r="AC149" t="s">
        <v>952</v>
      </c>
      <c r="AE149" s="100"/>
      <c r="AF149" s="100"/>
      <c r="AG149" s="100"/>
      <c r="AH149" s="100"/>
      <c r="AI149" s="100"/>
      <c r="AJ149" s="100"/>
      <c r="AK149" s="100"/>
      <c r="AL149" s="100"/>
      <c r="AM149" s="100"/>
      <c r="AN149" s="100"/>
      <c r="AO149" s="100"/>
      <c r="AP149" s="100"/>
    </row>
    <row r="150" spans="8:42">
      <c r="H150" s="425" t="s">
        <v>2558</v>
      </c>
      <c r="P150" s="111" t="str">
        <f t="shared" ref="P150:Q150" si="54">IF(P68="","",P68)</f>
        <v/>
      </c>
      <c r="Q150" s="111" t="str">
        <f t="shared" si="54"/>
        <v/>
      </c>
      <c r="V150" s="93"/>
      <c r="AC150" t="s">
        <v>952</v>
      </c>
      <c r="AE150" s="100"/>
      <c r="AF150" s="100"/>
      <c r="AG150" s="100"/>
      <c r="AH150" s="100"/>
      <c r="AI150" s="100"/>
      <c r="AJ150" s="100"/>
      <c r="AK150" s="100"/>
      <c r="AL150" s="100"/>
      <c r="AM150" s="100"/>
      <c r="AN150" s="100"/>
      <c r="AO150" s="100"/>
      <c r="AP150" s="100"/>
    </row>
    <row r="151" spans="8:42">
      <c r="H151" s="425" t="s">
        <v>2558</v>
      </c>
      <c r="P151" s="111" t="str">
        <f t="shared" ref="P151:Q151" si="55">IF(P69="","",P69)</f>
        <v/>
      </c>
      <c r="Q151" s="111" t="str">
        <f t="shared" si="55"/>
        <v/>
      </c>
      <c r="V151" s="93"/>
      <c r="AC151" t="s">
        <v>952</v>
      </c>
      <c r="AE151" s="100"/>
      <c r="AF151" s="100"/>
      <c r="AG151" s="100"/>
      <c r="AH151" s="100"/>
      <c r="AI151" s="100"/>
      <c r="AJ151" s="100"/>
      <c r="AK151" s="100"/>
      <c r="AL151" s="100"/>
      <c r="AM151" s="100"/>
      <c r="AN151" s="100"/>
      <c r="AO151" s="100"/>
      <c r="AP151" s="100"/>
    </row>
    <row r="152" spans="8:42">
      <c r="H152" s="425" t="s">
        <v>2558</v>
      </c>
      <c r="P152" s="111" t="str">
        <f t="shared" ref="P152:Q152" si="56">IF(P70="","",P70)</f>
        <v/>
      </c>
      <c r="Q152" s="111" t="str">
        <f t="shared" si="56"/>
        <v/>
      </c>
      <c r="V152" s="93"/>
      <c r="AC152" t="s">
        <v>952</v>
      </c>
      <c r="AE152" s="100"/>
      <c r="AF152" s="100"/>
      <c r="AG152" s="100"/>
      <c r="AH152" s="100"/>
      <c r="AI152" s="100"/>
      <c r="AJ152" s="100"/>
      <c r="AK152" s="100"/>
      <c r="AL152" s="100"/>
      <c r="AM152" s="100"/>
      <c r="AN152" s="100"/>
      <c r="AO152" s="100"/>
      <c r="AP152" s="100"/>
    </row>
    <row r="153" spans="8:42">
      <c r="H153" s="425" t="s">
        <v>2558</v>
      </c>
      <c r="P153" s="111" t="str">
        <f t="shared" ref="P153:Q153" si="57">IF(P71="","",P71)</f>
        <v/>
      </c>
      <c r="Q153" s="111" t="str">
        <f t="shared" si="57"/>
        <v/>
      </c>
      <c r="V153" s="93"/>
      <c r="AC153" t="s">
        <v>952</v>
      </c>
      <c r="AE153" s="100"/>
      <c r="AF153" s="100"/>
      <c r="AG153" s="100"/>
      <c r="AH153" s="100"/>
      <c r="AI153" s="100"/>
      <c r="AJ153" s="100"/>
      <c r="AK153" s="100"/>
      <c r="AL153" s="100"/>
      <c r="AM153" s="100"/>
      <c r="AN153" s="100"/>
      <c r="AO153" s="100"/>
      <c r="AP153" s="100"/>
    </row>
    <row r="154" spans="8:42">
      <c r="H154" s="425" t="s">
        <v>2558</v>
      </c>
      <c r="P154" s="111" t="str">
        <f t="shared" ref="P154:Q154" si="58">IF(P72="","",P72)</f>
        <v/>
      </c>
      <c r="Q154" s="111" t="str">
        <f t="shared" si="58"/>
        <v/>
      </c>
      <c r="V154" s="93"/>
      <c r="AC154" t="s">
        <v>952</v>
      </c>
      <c r="AE154" s="100"/>
      <c r="AF154" s="100"/>
      <c r="AG154" s="100"/>
      <c r="AH154" s="100"/>
      <c r="AI154" s="100"/>
      <c r="AJ154" s="100"/>
      <c r="AK154" s="100"/>
      <c r="AL154" s="100"/>
      <c r="AM154" s="100"/>
      <c r="AN154" s="100"/>
      <c r="AO154" s="100"/>
      <c r="AP154" s="100"/>
    </row>
    <row r="155" spans="8:42">
      <c r="H155" s="425" t="s">
        <v>2558</v>
      </c>
      <c r="P155" s="111" t="str">
        <f t="shared" ref="P155:Q155" si="59">IF(P73="","",P73)</f>
        <v/>
      </c>
      <c r="Q155" s="111" t="str">
        <f t="shared" si="59"/>
        <v/>
      </c>
      <c r="V155" s="93"/>
      <c r="AC155" t="s">
        <v>952</v>
      </c>
      <c r="AE155" s="100"/>
      <c r="AF155" s="100"/>
      <c r="AG155" s="100"/>
      <c r="AH155" s="100"/>
      <c r="AI155" s="100"/>
      <c r="AJ155" s="100"/>
      <c r="AK155" s="100"/>
      <c r="AL155" s="100"/>
      <c r="AM155" s="100"/>
      <c r="AN155" s="100"/>
      <c r="AO155" s="100"/>
      <c r="AP155" s="100"/>
    </row>
    <row r="156" spans="8:42">
      <c r="H156" s="425" t="s">
        <v>2558</v>
      </c>
      <c r="P156" s="111" t="str">
        <f t="shared" ref="P156:Q156" si="60">IF(P74="","",P74)</f>
        <v/>
      </c>
      <c r="Q156" s="111" t="str">
        <f t="shared" si="60"/>
        <v/>
      </c>
      <c r="V156" s="93"/>
      <c r="AC156" t="s">
        <v>952</v>
      </c>
      <c r="AE156" s="100"/>
      <c r="AF156" s="100"/>
      <c r="AG156" s="100"/>
      <c r="AH156" s="100"/>
      <c r="AI156" s="100"/>
      <c r="AJ156" s="100"/>
      <c r="AK156" s="100"/>
      <c r="AL156" s="100"/>
      <c r="AM156" s="100"/>
      <c r="AN156" s="100"/>
      <c r="AO156" s="100"/>
      <c r="AP156" s="100"/>
    </row>
    <row r="157" spans="8:42">
      <c r="H157" s="425" t="s">
        <v>2558</v>
      </c>
      <c r="P157" s="111" t="str">
        <f t="shared" ref="P157:Q157" si="61">IF(P75="","",P75)</f>
        <v/>
      </c>
      <c r="Q157" s="111" t="str">
        <f t="shared" si="61"/>
        <v/>
      </c>
      <c r="V157" s="93"/>
      <c r="AC157" t="s">
        <v>952</v>
      </c>
      <c r="AE157" s="100"/>
      <c r="AF157" s="100"/>
      <c r="AG157" s="100"/>
      <c r="AH157" s="100"/>
      <c r="AI157" s="100"/>
      <c r="AJ157" s="100"/>
      <c r="AK157" s="100"/>
      <c r="AL157" s="100"/>
      <c r="AM157" s="100"/>
      <c r="AN157" s="100"/>
      <c r="AO157" s="100"/>
      <c r="AP157" s="100"/>
    </row>
    <row r="158" spans="8:42">
      <c r="H158" s="425" t="s">
        <v>2558</v>
      </c>
      <c r="P158" s="111" t="str">
        <f t="shared" ref="P158:Q158" si="62">IF(P76="","",P76)</f>
        <v/>
      </c>
      <c r="Q158" s="111" t="str">
        <f t="shared" si="62"/>
        <v/>
      </c>
      <c r="V158" s="93"/>
      <c r="AC158" t="s">
        <v>952</v>
      </c>
      <c r="AE158" s="100"/>
      <c r="AF158" s="100"/>
      <c r="AG158" s="100"/>
      <c r="AH158" s="100"/>
      <c r="AI158" s="100"/>
      <c r="AJ158" s="100"/>
      <c r="AK158" s="100"/>
      <c r="AL158" s="100"/>
      <c r="AM158" s="100"/>
      <c r="AN158" s="100"/>
      <c r="AO158" s="100"/>
      <c r="AP158" s="100"/>
    </row>
    <row r="159" spans="8:42">
      <c r="H159" s="425" t="s">
        <v>2558</v>
      </c>
      <c r="P159" s="111" t="str">
        <f t="shared" ref="P159:Q159" si="63">IF(P77="","",P77)</f>
        <v/>
      </c>
      <c r="Q159" s="111" t="str">
        <f t="shared" si="63"/>
        <v/>
      </c>
      <c r="V159" s="93"/>
      <c r="AC159" t="s">
        <v>952</v>
      </c>
      <c r="AE159" s="100"/>
      <c r="AF159" s="100"/>
      <c r="AG159" s="100"/>
      <c r="AH159" s="100"/>
      <c r="AI159" s="100"/>
      <c r="AJ159" s="100"/>
      <c r="AK159" s="100"/>
      <c r="AL159" s="100"/>
      <c r="AM159" s="100"/>
      <c r="AN159" s="100"/>
      <c r="AO159" s="100"/>
      <c r="AP159" s="100"/>
    </row>
    <row r="160" spans="8:42">
      <c r="H160" s="425" t="s">
        <v>2558</v>
      </c>
      <c r="P160" s="111" t="str">
        <f t="shared" ref="P160:Q160" si="64">IF(P78="","",P78)</f>
        <v/>
      </c>
      <c r="Q160" s="111" t="str">
        <f t="shared" si="64"/>
        <v/>
      </c>
      <c r="V160" s="93"/>
      <c r="AC160" t="s">
        <v>952</v>
      </c>
      <c r="AE160" s="100"/>
      <c r="AF160" s="100"/>
      <c r="AG160" s="100"/>
      <c r="AH160" s="100"/>
      <c r="AI160" s="100"/>
      <c r="AJ160" s="100"/>
      <c r="AK160" s="100"/>
      <c r="AL160" s="100"/>
      <c r="AM160" s="100"/>
      <c r="AN160" s="100"/>
      <c r="AO160" s="100"/>
      <c r="AP160" s="100"/>
    </row>
    <row r="161" spans="1:90">
      <c r="H161" s="425" t="s">
        <v>2558</v>
      </c>
      <c r="P161" s="111" t="str">
        <f t="shared" ref="P161:Q161" si="65">IF(P79="","",P79)</f>
        <v/>
      </c>
      <c r="Q161" s="111" t="str">
        <f t="shared" si="65"/>
        <v/>
      </c>
      <c r="V161" s="93"/>
      <c r="AC161" t="s">
        <v>952</v>
      </c>
      <c r="AE161" s="100"/>
      <c r="AF161" s="100"/>
      <c r="AG161" s="100"/>
      <c r="AH161" s="100"/>
      <c r="AI161" s="100"/>
      <c r="AJ161" s="100"/>
      <c r="AK161" s="100"/>
      <c r="AL161" s="100"/>
      <c r="AM161" s="100"/>
      <c r="AN161" s="100"/>
      <c r="AO161" s="100"/>
      <c r="AP161" s="100"/>
    </row>
    <row r="162" spans="1:90">
      <c r="H162" s="425" t="s">
        <v>2558</v>
      </c>
      <c r="P162" s="111" t="str">
        <f t="shared" ref="P162:Q162" si="66">IF(P80="","",P80)</f>
        <v/>
      </c>
      <c r="Q162" s="111" t="str">
        <f t="shared" si="66"/>
        <v/>
      </c>
      <c r="V162" s="93"/>
      <c r="AC162" t="s">
        <v>952</v>
      </c>
      <c r="AE162" s="100"/>
      <c r="AF162" s="100"/>
      <c r="AG162" s="100"/>
      <c r="AH162" s="100"/>
      <c r="AI162" s="100"/>
      <c r="AJ162" s="100"/>
      <c r="AK162" s="100"/>
      <c r="AL162" s="100"/>
      <c r="AM162" s="100"/>
      <c r="AN162" s="100"/>
      <c r="AO162" s="100"/>
      <c r="AP162" s="100"/>
    </row>
    <row r="163" spans="1:90">
      <c r="H163" s="425" t="s">
        <v>2558</v>
      </c>
      <c r="P163" s="111" t="str">
        <f t="shared" ref="P163:Q163" si="67">IF(P81="","",P81)</f>
        <v/>
      </c>
      <c r="Q163" s="111" t="str">
        <f t="shared" si="67"/>
        <v/>
      </c>
      <c r="V163" s="93"/>
      <c r="AC163" t="s">
        <v>952</v>
      </c>
      <c r="AE163" s="100"/>
      <c r="AF163" s="100"/>
      <c r="AG163" s="100"/>
      <c r="AH163" s="100"/>
      <c r="AI163" s="100"/>
      <c r="AJ163" s="100"/>
      <c r="AK163" s="100"/>
      <c r="AL163" s="100"/>
      <c r="AM163" s="100"/>
      <c r="AN163" s="100"/>
      <c r="AO163" s="100"/>
      <c r="AP163" s="100"/>
    </row>
    <row r="164" spans="1:90">
      <c r="H164" s="425" t="s">
        <v>2558</v>
      </c>
      <c r="P164" s="111" t="str">
        <f t="shared" ref="P164:Q164" si="68">IF(P82="","",P82)</f>
        <v/>
      </c>
      <c r="Q164" s="111" t="str">
        <f t="shared" si="68"/>
        <v/>
      </c>
      <c r="V164" s="93"/>
      <c r="AC164" t="s">
        <v>952</v>
      </c>
      <c r="AE164" s="100"/>
      <c r="AF164" s="100"/>
      <c r="AG164" s="100"/>
      <c r="AH164" s="100"/>
      <c r="AI164" s="100"/>
      <c r="AJ164" s="100"/>
      <c r="AK164" s="100"/>
      <c r="AL164" s="100"/>
      <c r="AM164" s="100"/>
      <c r="AN164" s="100"/>
      <c r="AO164" s="100"/>
      <c r="AP164" s="100"/>
    </row>
    <row r="165" spans="1:90">
      <c r="H165" s="425" t="s">
        <v>2558</v>
      </c>
      <c r="P165" s="111" t="str">
        <f t="shared" ref="P165:Q165" si="69">IF(P83="","",P83)</f>
        <v/>
      </c>
      <c r="Q165" s="111" t="str">
        <f t="shared" si="69"/>
        <v/>
      </c>
      <c r="V165" s="93"/>
      <c r="AC165" t="s">
        <v>952</v>
      </c>
      <c r="AE165" s="100"/>
      <c r="AF165" s="100"/>
      <c r="AG165" s="100"/>
      <c r="AH165" s="100"/>
      <c r="AI165" s="100"/>
      <c r="AJ165" s="100"/>
      <c r="AK165" s="100"/>
      <c r="AL165" s="100"/>
      <c r="AM165" s="100"/>
      <c r="AN165" s="100"/>
      <c r="AO165" s="100"/>
      <c r="AP165" s="100"/>
    </row>
    <row r="166" spans="1:90">
      <c r="H166" s="425" t="s">
        <v>2558</v>
      </c>
      <c r="P166" s="111" t="str">
        <f t="shared" ref="P166:Q166" si="70">IF(P84="","",P84)</f>
        <v/>
      </c>
      <c r="Q166" s="111" t="str">
        <f t="shared" si="70"/>
        <v/>
      </c>
      <c r="V166" s="93"/>
      <c r="AC166" t="s">
        <v>952</v>
      </c>
      <c r="AE166" s="100"/>
      <c r="AF166" s="100"/>
      <c r="AG166" s="100"/>
      <c r="AH166" s="100"/>
      <c r="AI166" s="100"/>
      <c r="AJ166" s="100"/>
      <c r="AK166" s="100"/>
      <c r="AL166" s="100"/>
      <c r="AM166" s="100"/>
      <c r="AN166" s="100"/>
      <c r="AO166" s="100"/>
      <c r="AP166" s="100"/>
    </row>
    <row r="167" spans="1:90">
      <c r="H167" s="425" t="s">
        <v>2558</v>
      </c>
      <c r="P167" s="111" t="str">
        <f t="shared" ref="P167:Q167" si="71">IF(P85="","",P85)</f>
        <v/>
      </c>
      <c r="Q167" s="111" t="str">
        <f t="shared" si="71"/>
        <v/>
      </c>
      <c r="V167" s="93"/>
      <c r="AC167" t="s">
        <v>952</v>
      </c>
      <c r="AE167" s="100"/>
      <c r="AF167" s="100"/>
      <c r="AG167" s="100"/>
      <c r="AH167" s="100"/>
      <c r="AI167" s="100"/>
      <c r="AJ167" s="100"/>
      <c r="AK167" s="100"/>
      <c r="AL167" s="100"/>
      <c r="AM167" s="100"/>
      <c r="AN167" s="100"/>
      <c r="AO167" s="100"/>
      <c r="AP167" s="100"/>
    </row>
    <row r="168" spans="1:90">
      <c r="H168" s="425" t="s">
        <v>2558</v>
      </c>
      <c r="P168" s="111" t="str">
        <f t="shared" ref="P168:Q168" si="72">IF(P86="","",P86)</f>
        <v/>
      </c>
      <c r="Q168" s="111" t="str">
        <f t="shared" si="72"/>
        <v/>
      </c>
      <c r="V168" s="93"/>
      <c r="AC168" t="s">
        <v>952</v>
      </c>
      <c r="AE168" s="100"/>
      <c r="AF168" s="100"/>
      <c r="AG168" s="100"/>
      <c r="AH168" s="100"/>
      <c r="AI168" s="100"/>
      <c r="AJ168" s="100"/>
      <c r="AK168" s="100"/>
      <c r="AL168" s="100"/>
      <c r="AM168" s="100"/>
      <c r="AN168" s="100"/>
      <c r="AO168" s="100"/>
      <c r="AP168" s="100"/>
    </row>
    <row r="169" spans="1:90">
      <c r="H169" s="425" t="s">
        <v>2558</v>
      </c>
      <c r="P169" s="111" t="str">
        <f t="shared" ref="P169:Q169" si="73">IF(P87="","",P87)</f>
        <v/>
      </c>
      <c r="Q169" s="111" t="str">
        <f t="shared" si="73"/>
        <v/>
      </c>
      <c r="V169" s="93"/>
      <c r="AC169" t="s">
        <v>952</v>
      </c>
      <c r="AE169" s="100"/>
      <c r="AF169" s="100"/>
      <c r="AG169" s="100"/>
      <c r="AH169" s="100"/>
      <c r="AI169" s="100"/>
      <c r="AJ169" s="100"/>
      <c r="AK169" s="100"/>
      <c r="AL169" s="100"/>
      <c r="AM169" s="100"/>
      <c r="AN169" s="100"/>
      <c r="AO169" s="100"/>
      <c r="AP169" s="100"/>
    </row>
    <row r="170" spans="1:90">
      <c r="H170" s="425" t="s">
        <v>2558</v>
      </c>
      <c r="P170" s="111" t="str">
        <f t="shared" ref="P170:Q170" si="74">IF(P88="","",P88)</f>
        <v/>
      </c>
      <c r="Q170" s="111" t="str">
        <f t="shared" si="74"/>
        <v/>
      </c>
      <c r="V170" s="93"/>
      <c r="AC170" t="s">
        <v>952</v>
      </c>
      <c r="AE170" s="100"/>
      <c r="AF170" s="100"/>
      <c r="AG170" s="100"/>
      <c r="AH170" s="100"/>
      <c r="AI170" s="100"/>
      <c r="AJ170" s="100"/>
      <c r="AK170" s="100"/>
      <c r="AL170" s="100"/>
      <c r="AM170" s="100"/>
      <c r="AN170" s="100"/>
      <c r="AO170" s="100"/>
      <c r="AP170" s="100"/>
    </row>
    <row r="171" spans="1:90">
      <c r="H171" s="425" t="s">
        <v>2558</v>
      </c>
      <c r="P171" s="111" t="str">
        <f t="shared" ref="P171:Q171" si="75">IF(P89="","",P89)</f>
        <v/>
      </c>
      <c r="Q171" s="111" t="str">
        <f t="shared" si="75"/>
        <v/>
      </c>
      <c r="V171" s="93"/>
      <c r="AC171" t="s">
        <v>952</v>
      </c>
      <c r="AE171" s="100"/>
      <c r="AF171" s="100"/>
      <c r="AG171" s="100"/>
      <c r="AH171" s="100"/>
      <c r="AI171" s="100"/>
      <c r="AJ171" s="100"/>
      <c r="AK171" s="100"/>
      <c r="AL171" s="100"/>
      <c r="AM171" s="100"/>
      <c r="AN171" s="100"/>
      <c r="AO171" s="100"/>
      <c r="AP171" s="100"/>
    </row>
    <row r="172" spans="1:90">
      <c r="H172" s="425" t="s">
        <v>2558</v>
      </c>
      <c r="P172" s="111" t="str">
        <f t="shared" ref="P172:Q172" si="76">IF(P90="","",P90)</f>
        <v/>
      </c>
      <c r="Q172" s="111" t="str">
        <f t="shared" si="76"/>
        <v/>
      </c>
      <c r="V172" s="93"/>
      <c r="AC172" t="s">
        <v>952</v>
      </c>
      <c r="AE172" s="100"/>
      <c r="AF172" s="100"/>
      <c r="AG172" s="100"/>
      <c r="AH172" s="100"/>
      <c r="AI172" s="100"/>
      <c r="AJ172" s="100"/>
      <c r="AK172" s="100"/>
      <c r="AL172" s="100"/>
      <c r="AM172" s="100"/>
      <c r="AN172" s="100"/>
      <c r="AO172" s="100"/>
      <c r="AP172" s="100"/>
    </row>
    <row r="173" spans="1:90">
      <c r="H173" s="425" t="s">
        <v>2558</v>
      </c>
      <c r="P173" s="111" t="str">
        <f t="shared" ref="P173:Q173" si="77">IF(P91="","",P91)</f>
        <v/>
      </c>
      <c r="Q173" s="111" t="str">
        <f t="shared" si="77"/>
        <v/>
      </c>
      <c r="V173" s="93"/>
      <c r="AC173" t="s">
        <v>952</v>
      </c>
      <c r="AE173" s="100"/>
      <c r="AF173" s="100"/>
      <c r="AG173" s="100"/>
      <c r="AH173" s="100"/>
      <c r="AI173" s="100"/>
      <c r="AJ173" s="100"/>
      <c r="AK173" s="100"/>
      <c r="AL173" s="100"/>
      <c r="AM173" s="100"/>
      <c r="AN173" s="100"/>
      <c r="AO173" s="100"/>
      <c r="AP173" s="100"/>
    </row>
    <row r="174" spans="1:90">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row>
    <row r="175" spans="1:90" s="1" customFormat="1">
      <c r="A175" s="64"/>
      <c r="B175" s="72" t="s">
        <v>1002</v>
      </c>
      <c r="P175" s="109"/>
      <c r="Q175" s="109"/>
    </row>
    <row r="177" spans="8:42">
      <c r="H177" t="s">
        <v>1002</v>
      </c>
      <c r="P177" s="111" t="str">
        <f>IF(P13="","",P13)</f>
        <v/>
      </c>
      <c r="Q177" s="111" t="str">
        <f>IF(Q13="","",Q13)</f>
        <v/>
      </c>
      <c r="V177" s="93"/>
      <c r="AC177" t="s">
        <v>952</v>
      </c>
      <c r="AE177" s="100"/>
      <c r="AF177" s="100"/>
      <c r="AG177" s="100"/>
      <c r="AH177" s="100"/>
      <c r="AI177" s="100"/>
      <c r="AJ177" s="100"/>
      <c r="AK177" s="100"/>
      <c r="AL177" s="100"/>
      <c r="AM177" s="100"/>
      <c r="AN177" s="100"/>
      <c r="AO177" s="100"/>
      <c r="AP177" s="100"/>
    </row>
    <row r="178" spans="8:42">
      <c r="H178" t="s">
        <v>1002</v>
      </c>
      <c r="P178" s="111" t="str">
        <f t="shared" ref="P178:Q178" si="78">IF(P14="","",P14)</f>
        <v/>
      </c>
      <c r="Q178" s="111" t="str">
        <f t="shared" si="78"/>
        <v/>
      </c>
      <c r="V178" s="93"/>
      <c r="AC178" t="s">
        <v>952</v>
      </c>
      <c r="AE178" s="100"/>
      <c r="AF178" s="100"/>
      <c r="AG178" s="100"/>
      <c r="AH178" s="100"/>
      <c r="AI178" s="100"/>
      <c r="AJ178" s="100"/>
      <c r="AK178" s="100"/>
      <c r="AL178" s="100"/>
      <c r="AM178" s="100"/>
      <c r="AN178" s="100"/>
      <c r="AO178" s="100"/>
      <c r="AP178" s="100"/>
    </row>
    <row r="179" spans="8:42">
      <c r="H179" t="s">
        <v>1002</v>
      </c>
      <c r="P179" s="111" t="str">
        <f t="shared" ref="P179:Q179" si="79">IF(P15="","",P15)</f>
        <v/>
      </c>
      <c r="Q179" s="111" t="str">
        <f t="shared" si="79"/>
        <v/>
      </c>
      <c r="V179" s="93"/>
      <c r="AC179" t="s">
        <v>952</v>
      </c>
      <c r="AE179" s="100"/>
      <c r="AF179" s="100"/>
      <c r="AG179" s="100"/>
      <c r="AH179" s="100"/>
      <c r="AI179" s="100"/>
      <c r="AJ179" s="100"/>
      <c r="AK179" s="100"/>
      <c r="AL179" s="100"/>
      <c r="AM179" s="100"/>
      <c r="AN179" s="100"/>
      <c r="AO179" s="100"/>
      <c r="AP179" s="100"/>
    </row>
    <row r="180" spans="8:42">
      <c r="H180" t="s">
        <v>1002</v>
      </c>
      <c r="P180" s="111" t="str">
        <f t="shared" ref="P180:Q180" si="80">IF(P16="","",P16)</f>
        <v/>
      </c>
      <c r="Q180" s="111" t="str">
        <f t="shared" si="80"/>
        <v/>
      </c>
      <c r="V180" s="93"/>
      <c r="AC180" t="s">
        <v>952</v>
      </c>
      <c r="AE180" s="100"/>
      <c r="AF180" s="100"/>
      <c r="AG180" s="100"/>
      <c r="AH180" s="100"/>
      <c r="AI180" s="100"/>
      <c r="AJ180" s="100"/>
      <c r="AK180" s="100"/>
      <c r="AL180" s="100"/>
      <c r="AM180" s="100"/>
      <c r="AN180" s="100"/>
      <c r="AO180" s="100"/>
      <c r="AP180" s="100"/>
    </row>
    <row r="181" spans="8:42">
      <c r="H181" t="s">
        <v>1002</v>
      </c>
      <c r="P181" s="111" t="str">
        <f t="shared" ref="P181:Q181" si="81">IF(P17="","",P17)</f>
        <v/>
      </c>
      <c r="Q181" s="111" t="str">
        <f t="shared" si="81"/>
        <v/>
      </c>
      <c r="V181" s="93"/>
      <c r="AC181" t="s">
        <v>952</v>
      </c>
      <c r="AE181" s="100"/>
      <c r="AF181" s="100"/>
      <c r="AG181" s="100"/>
      <c r="AH181" s="100"/>
      <c r="AI181" s="100"/>
      <c r="AJ181" s="100"/>
      <c r="AK181" s="100"/>
      <c r="AL181" s="100"/>
      <c r="AM181" s="100"/>
      <c r="AN181" s="100"/>
      <c r="AO181" s="100"/>
      <c r="AP181" s="100"/>
    </row>
    <row r="182" spans="8:42">
      <c r="H182" t="s">
        <v>1002</v>
      </c>
      <c r="P182" s="111" t="str">
        <f t="shared" ref="P182:Q182" si="82">IF(P18="","",P18)</f>
        <v/>
      </c>
      <c r="Q182" s="111" t="str">
        <f t="shared" si="82"/>
        <v/>
      </c>
      <c r="V182" s="93"/>
      <c r="AC182" t="s">
        <v>952</v>
      </c>
      <c r="AE182" s="100"/>
      <c r="AF182" s="100"/>
      <c r="AG182" s="100"/>
      <c r="AH182" s="100"/>
      <c r="AI182" s="100"/>
      <c r="AJ182" s="100"/>
      <c r="AK182" s="100"/>
      <c r="AL182" s="100"/>
      <c r="AM182" s="100"/>
      <c r="AN182" s="100"/>
      <c r="AO182" s="100"/>
      <c r="AP182" s="100"/>
    </row>
    <row r="183" spans="8:42">
      <c r="H183" t="s">
        <v>1002</v>
      </c>
      <c r="P183" s="111" t="str">
        <f t="shared" ref="P183:Q183" si="83">IF(P19="","",P19)</f>
        <v/>
      </c>
      <c r="Q183" s="111" t="str">
        <f t="shared" si="83"/>
        <v/>
      </c>
      <c r="V183" s="93"/>
      <c r="AC183" t="s">
        <v>952</v>
      </c>
      <c r="AE183" s="100"/>
      <c r="AF183" s="100"/>
      <c r="AG183" s="100"/>
      <c r="AH183" s="100"/>
      <c r="AI183" s="100"/>
      <c r="AJ183" s="100"/>
      <c r="AK183" s="100"/>
      <c r="AL183" s="100"/>
      <c r="AM183" s="100"/>
      <c r="AN183" s="100"/>
      <c r="AO183" s="100"/>
      <c r="AP183" s="100"/>
    </row>
    <row r="184" spans="8:42">
      <c r="H184" t="s">
        <v>1002</v>
      </c>
      <c r="P184" s="111" t="str">
        <f t="shared" ref="P184:Q184" si="84">IF(P20="","",P20)</f>
        <v/>
      </c>
      <c r="Q184" s="111" t="str">
        <f t="shared" si="84"/>
        <v/>
      </c>
      <c r="V184" s="93"/>
      <c r="AC184" t="s">
        <v>952</v>
      </c>
      <c r="AE184" s="100"/>
      <c r="AF184" s="100"/>
      <c r="AG184" s="100"/>
      <c r="AH184" s="100"/>
      <c r="AI184" s="100"/>
      <c r="AJ184" s="100"/>
      <c r="AK184" s="100"/>
      <c r="AL184" s="100"/>
      <c r="AM184" s="100"/>
      <c r="AN184" s="100"/>
      <c r="AO184" s="100"/>
      <c r="AP184" s="100"/>
    </row>
    <row r="185" spans="8:42">
      <c r="H185" t="s">
        <v>1002</v>
      </c>
      <c r="P185" s="111" t="str">
        <f t="shared" ref="P185:Q185" si="85">IF(P21="","",P21)</f>
        <v/>
      </c>
      <c r="Q185" s="111" t="str">
        <f t="shared" si="85"/>
        <v/>
      </c>
      <c r="V185" s="93"/>
      <c r="AC185" t="s">
        <v>952</v>
      </c>
      <c r="AE185" s="100"/>
      <c r="AF185" s="100"/>
      <c r="AG185" s="100"/>
      <c r="AH185" s="100"/>
      <c r="AI185" s="100"/>
      <c r="AJ185" s="100"/>
      <c r="AK185" s="100"/>
      <c r="AL185" s="100"/>
      <c r="AM185" s="100"/>
      <c r="AN185" s="100"/>
      <c r="AO185" s="100"/>
      <c r="AP185" s="100"/>
    </row>
    <row r="186" spans="8:42">
      <c r="H186" t="s">
        <v>1002</v>
      </c>
      <c r="P186" s="111" t="str">
        <f t="shared" ref="P186:Q186" si="86">IF(P22="","",P22)</f>
        <v/>
      </c>
      <c r="Q186" s="111" t="str">
        <f t="shared" si="86"/>
        <v/>
      </c>
      <c r="V186" s="93"/>
      <c r="AC186" t="s">
        <v>952</v>
      </c>
      <c r="AE186" s="100"/>
      <c r="AF186" s="100"/>
      <c r="AG186" s="100"/>
      <c r="AH186" s="100"/>
      <c r="AI186" s="100"/>
      <c r="AJ186" s="100"/>
      <c r="AK186" s="100"/>
      <c r="AL186" s="100"/>
      <c r="AM186" s="100"/>
      <c r="AN186" s="100"/>
      <c r="AO186" s="100"/>
      <c r="AP186" s="100"/>
    </row>
    <row r="187" spans="8:42">
      <c r="H187" t="s">
        <v>1002</v>
      </c>
      <c r="P187" s="111" t="str">
        <f t="shared" ref="P187:Q187" si="87">IF(P23="","",P23)</f>
        <v/>
      </c>
      <c r="Q187" s="111" t="str">
        <f t="shared" si="87"/>
        <v/>
      </c>
      <c r="V187" s="93"/>
      <c r="AC187" t="s">
        <v>952</v>
      </c>
      <c r="AE187" s="100"/>
      <c r="AF187" s="100"/>
      <c r="AG187" s="100"/>
      <c r="AH187" s="100"/>
      <c r="AI187" s="100"/>
      <c r="AJ187" s="100"/>
      <c r="AK187" s="100"/>
      <c r="AL187" s="100"/>
      <c r="AM187" s="100"/>
      <c r="AN187" s="100"/>
      <c r="AO187" s="100"/>
      <c r="AP187" s="100"/>
    </row>
    <row r="188" spans="8:42">
      <c r="H188" t="s">
        <v>1002</v>
      </c>
      <c r="P188" s="111" t="str">
        <f t="shared" ref="P188:Q188" si="88">IF(P24="","",P24)</f>
        <v/>
      </c>
      <c r="Q188" s="111" t="str">
        <f t="shared" si="88"/>
        <v/>
      </c>
      <c r="V188" s="93"/>
      <c r="AC188" t="s">
        <v>952</v>
      </c>
      <c r="AE188" s="100"/>
      <c r="AF188" s="100"/>
      <c r="AG188" s="100"/>
      <c r="AH188" s="100"/>
      <c r="AI188" s="100"/>
      <c r="AJ188" s="100"/>
      <c r="AK188" s="100"/>
      <c r="AL188" s="100"/>
      <c r="AM188" s="100"/>
      <c r="AN188" s="100"/>
      <c r="AO188" s="100"/>
      <c r="AP188" s="100"/>
    </row>
    <row r="189" spans="8:42">
      <c r="H189" t="s">
        <v>1002</v>
      </c>
      <c r="P189" s="111" t="str">
        <f t="shared" ref="P189:Q189" si="89">IF(P25="","",P25)</f>
        <v/>
      </c>
      <c r="Q189" s="111" t="str">
        <f t="shared" si="89"/>
        <v/>
      </c>
      <c r="V189" s="93"/>
      <c r="AC189" t="s">
        <v>952</v>
      </c>
      <c r="AE189" s="100"/>
      <c r="AF189" s="100"/>
      <c r="AG189" s="100"/>
      <c r="AH189" s="100"/>
      <c r="AI189" s="100"/>
      <c r="AJ189" s="100"/>
      <c r="AK189" s="100"/>
      <c r="AL189" s="100"/>
      <c r="AM189" s="100"/>
      <c r="AN189" s="100"/>
      <c r="AO189" s="100"/>
      <c r="AP189" s="100"/>
    </row>
    <row r="190" spans="8:42">
      <c r="H190" t="s">
        <v>1002</v>
      </c>
      <c r="P190" s="111" t="str">
        <f t="shared" ref="P190:Q190" si="90">IF(P26="","",P26)</f>
        <v/>
      </c>
      <c r="Q190" s="111" t="str">
        <f t="shared" si="90"/>
        <v/>
      </c>
      <c r="V190" s="93"/>
      <c r="AC190" t="s">
        <v>952</v>
      </c>
      <c r="AE190" s="100"/>
      <c r="AF190" s="100"/>
      <c r="AG190" s="100"/>
      <c r="AH190" s="100"/>
      <c r="AI190" s="100"/>
      <c r="AJ190" s="100"/>
      <c r="AK190" s="100"/>
      <c r="AL190" s="100"/>
      <c r="AM190" s="100"/>
      <c r="AN190" s="100"/>
      <c r="AO190" s="100"/>
      <c r="AP190" s="100"/>
    </row>
    <row r="191" spans="8:42">
      <c r="H191" t="s">
        <v>1002</v>
      </c>
      <c r="P191" s="111" t="str">
        <f t="shared" ref="P191:Q191" si="91">IF(P27="","",P27)</f>
        <v/>
      </c>
      <c r="Q191" s="111" t="str">
        <f t="shared" si="91"/>
        <v/>
      </c>
      <c r="V191" s="93"/>
      <c r="AC191" t="s">
        <v>952</v>
      </c>
      <c r="AE191" s="100"/>
      <c r="AF191" s="100"/>
      <c r="AG191" s="100"/>
      <c r="AH191" s="100"/>
      <c r="AI191" s="100"/>
      <c r="AJ191" s="100"/>
      <c r="AK191" s="100"/>
      <c r="AL191" s="100"/>
      <c r="AM191" s="100"/>
      <c r="AN191" s="100"/>
      <c r="AO191" s="100"/>
      <c r="AP191" s="100"/>
    </row>
    <row r="192" spans="8:42">
      <c r="H192" t="s">
        <v>1002</v>
      </c>
      <c r="P192" s="111" t="str">
        <f t="shared" ref="P192:Q192" si="92">IF(P28="","",P28)</f>
        <v/>
      </c>
      <c r="Q192" s="111" t="str">
        <f t="shared" si="92"/>
        <v/>
      </c>
      <c r="V192" s="93"/>
      <c r="AC192" t="s">
        <v>952</v>
      </c>
      <c r="AE192" s="100"/>
      <c r="AF192" s="100"/>
      <c r="AG192" s="100"/>
      <c r="AH192" s="100"/>
      <c r="AI192" s="100"/>
      <c r="AJ192" s="100"/>
      <c r="AK192" s="100"/>
      <c r="AL192" s="100"/>
      <c r="AM192" s="100"/>
      <c r="AN192" s="100"/>
      <c r="AO192" s="100"/>
      <c r="AP192" s="100"/>
    </row>
    <row r="193" spans="8:42">
      <c r="H193" t="s">
        <v>1002</v>
      </c>
      <c r="P193" s="111" t="str">
        <f t="shared" ref="P193:Q193" si="93">IF(P29="","",P29)</f>
        <v/>
      </c>
      <c r="Q193" s="111" t="str">
        <f t="shared" si="93"/>
        <v/>
      </c>
      <c r="V193" s="93"/>
      <c r="AC193" t="s">
        <v>952</v>
      </c>
      <c r="AE193" s="100"/>
      <c r="AF193" s="100"/>
      <c r="AG193" s="100"/>
      <c r="AH193" s="100"/>
      <c r="AI193" s="100"/>
      <c r="AJ193" s="100"/>
      <c r="AK193" s="100"/>
      <c r="AL193" s="100"/>
      <c r="AM193" s="100"/>
      <c r="AN193" s="100"/>
      <c r="AO193" s="100"/>
      <c r="AP193" s="100"/>
    </row>
    <row r="194" spans="8:42">
      <c r="H194" t="s">
        <v>1002</v>
      </c>
      <c r="P194" s="111" t="str">
        <f t="shared" ref="P194:Q194" si="94">IF(P30="","",P30)</f>
        <v/>
      </c>
      <c r="Q194" s="111" t="str">
        <f t="shared" si="94"/>
        <v/>
      </c>
      <c r="V194" s="93"/>
      <c r="AC194" t="s">
        <v>952</v>
      </c>
      <c r="AE194" s="100"/>
      <c r="AF194" s="100"/>
      <c r="AG194" s="100"/>
      <c r="AH194" s="100"/>
      <c r="AI194" s="100"/>
      <c r="AJ194" s="100"/>
      <c r="AK194" s="100"/>
      <c r="AL194" s="100"/>
      <c r="AM194" s="100"/>
      <c r="AN194" s="100"/>
      <c r="AO194" s="100"/>
      <c r="AP194" s="100"/>
    </row>
    <row r="195" spans="8:42">
      <c r="H195" t="s">
        <v>1002</v>
      </c>
      <c r="P195" s="111" t="str">
        <f t="shared" ref="P195:Q195" si="95">IF(P31="","",P31)</f>
        <v/>
      </c>
      <c r="Q195" s="111" t="str">
        <f t="shared" si="95"/>
        <v/>
      </c>
      <c r="V195" s="93"/>
      <c r="AC195" t="s">
        <v>952</v>
      </c>
      <c r="AE195" s="100"/>
      <c r="AF195" s="100"/>
      <c r="AG195" s="100"/>
      <c r="AH195" s="100"/>
      <c r="AI195" s="100"/>
      <c r="AJ195" s="100"/>
      <c r="AK195" s="100"/>
      <c r="AL195" s="100"/>
      <c r="AM195" s="100"/>
      <c r="AN195" s="100"/>
      <c r="AO195" s="100"/>
      <c r="AP195" s="100"/>
    </row>
    <row r="196" spans="8:42">
      <c r="H196" t="s">
        <v>1002</v>
      </c>
      <c r="P196" s="111" t="str">
        <f t="shared" ref="P196:Q196" si="96">IF(P32="","",P32)</f>
        <v/>
      </c>
      <c r="Q196" s="111" t="str">
        <f t="shared" si="96"/>
        <v/>
      </c>
      <c r="V196" s="93"/>
      <c r="AC196" t="s">
        <v>952</v>
      </c>
      <c r="AE196" s="100"/>
      <c r="AF196" s="100"/>
      <c r="AG196" s="100"/>
      <c r="AH196" s="100"/>
      <c r="AI196" s="100"/>
      <c r="AJ196" s="100"/>
      <c r="AK196" s="100"/>
      <c r="AL196" s="100"/>
      <c r="AM196" s="100"/>
      <c r="AN196" s="100"/>
      <c r="AO196" s="100"/>
      <c r="AP196" s="100"/>
    </row>
    <row r="197" spans="8:42">
      <c r="H197" t="s">
        <v>1002</v>
      </c>
      <c r="P197" s="111" t="str">
        <f t="shared" ref="P197:Q197" si="97">IF(P33="","",P33)</f>
        <v/>
      </c>
      <c r="Q197" s="111" t="str">
        <f t="shared" si="97"/>
        <v/>
      </c>
      <c r="V197" s="93"/>
      <c r="AC197" t="s">
        <v>952</v>
      </c>
      <c r="AE197" s="100"/>
      <c r="AF197" s="100"/>
      <c r="AG197" s="100"/>
      <c r="AH197" s="100"/>
      <c r="AI197" s="100"/>
      <c r="AJ197" s="100"/>
      <c r="AK197" s="100"/>
      <c r="AL197" s="100"/>
      <c r="AM197" s="100"/>
      <c r="AN197" s="100"/>
      <c r="AO197" s="100"/>
      <c r="AP197" s="100"/>
    </row>
    <row r="198" spans="8:42">
      <c r="H198" t="s">
        <v>1002</v>
      </c>
      <c r="P198" s="111" t="str">
        <f t="shared" ref="P198:Q198" si="98">IF(P34="","",P34)</f>
        <v/>
      </c>
      <c r="Q198" s="111" t="str">
        <f t="shared" si="98"/>
        <v/>
      </c>
      <c r="V198" s="93"/>
      <c r="AC198" t="s">
        <v>952</v>
      </c>
      <c r="AE198" s="100"/>
      <c r="AF198" s="100"/>
      <c r="AG198" s="100"/>
      <c r="AH198" s="100"/>
      <c r="AI198" s="100"/>
      <c r="AJ198" s="100"/>
      <c r="AK198" s="100"/>
      <c r="AL198" s="100"/>
      <c r="AM198" s="100"/>
      <c r="AN198" s="100"/>
      <c r="AO198" s="100"/>
      <c r="AP198" s="100"/>
    </row>
    <row r="199" spans="8:42">
      <c r="H199" t="s">
        <v>1002</v>
      </c>
      <c r="P199" s="111" t="str">
        <f t="shared" ref="P199:Q199" si="99">IF(P35="","",P35)</f>
        <v/>
      </c>
      <c r="Q199" s="111" t="str">
        <f t="shared" si="99"/>
        <v/>
      </c>
      <c r="V199" s="93"/>
      <c r="AC199" t="s">
        <v>952</v>
      </c>
      <c r="AE199" s="100"/>
      <c r="AF199" s="100"/>
      <c r="AG199" s="100"/>
      <c r="AH199" s="100"/>
      <c r="AI199" s="100"/>
      <c r="AJ199" s="100"/>
      <c r="AK199" s="100"/>
      <c r="AL199" s="100"/>
      <c r="AM199" s="100"/>
      <c r="AN199" s="100"/>
      <c r="AO199" s="100"/>
      <c r="AP199" s="100"/>
    </row>
    <row r="200" spans="8:42">
      <c r="H200" t="s">
        <v>1002</v>
      </c>
      <c r="P200" s="111" t="str">
        <f t="shared" ref="P200:Q200" si="100">IF(P36="","",P36)</f>
        <v/>
      </c>
      <c r="Q200" s="111" t="str">
        <f t="shared" si="100"/>
        <v/>
      </c>
      <c r="V200" s="93"/>
      <c r="AC200" t="s">
        <v>952</v>
      </c>
      <c r="AE200" s="100"/>
      <c r="AF200" s="100"/>
      <c r="AG200" s="100"/>
      <c r="AH200" s="100"/>
      <c r="AI200" s="100"/>
      <c r="AJ200" s="100"/>
      <c r="AK200" s="100"/>
      <c r="AL200" s="100"/>
      <c r="AM200" s="100"/>
      <c r="AN200" s="100"/>
      <c r="AO200" s="100"/>
      <c r="AP200" s="100"/>
    </row>
    <row r="201" spans="8:42">
      <c r="H201" t="s">
        <v>1002</v>
      </c>
      <c r="P201" s="111" t="str">
        <f t="shared" ref="P201:Q201" si="101">IF(P37="","",P37)</f>
        <v/>
      </c>
      <c r="Q201" s="111" t="str">
        <f t="shared" si="101"/>
        <v/>
      </c>
      <c r="V201" s="93"/>
      <c r="AC201" t="s">
        <v>952</v>
      </c>
      <c r="AE201" s="100"/>
      <c r="AF201" s="100"/>
      <c r="AG201" s="100"/>
      <c r="AH201" s="100"/>
      <c r="AI201" s="100"/>
      <c r="AJ201" s="100"/>
      <c r="AK201" s="100"/>
      <c r="AL201" s="100"/>
      <c r="AM201" s="100"/>
      <c r="AN201" s="100"/>
      <c r="AO201" s="100"/>
      <c r="AP201" s="100"/>
    </row>
    <row r="202" spans="8:42">
      <c r="H202" t="s">
        <v>1002</v>
      </c>
      <c r="P202" s="111" t="str">
        <f t="shared" ref="P202:Q202" si="102">IF(P38="","",P38)</f>
        <v/>
      </c>
      <c r="Q202" s="111" t="str">
        <f t="shared" si="102"/>
        <v/>
      </c>
      <c r="V202" s="93"/>
      <c r="AC202" t="s">
        <v>952</v>
      </c>
      <c r="AE202" s="100"/>
      <c r="AF202" s="100"/>
      <c r="AG202" s="100"/>
      <c r="AH202" s="100"/>
      <c r="AI202" s="100"/>
      <c r="AJ202" s="100"/>
      <c r="AK202" s="100"/>
      <c r="AL202" s="100"/>
      <c r="AM202" s="100"/>
      <c r="AN202" s="100"/>
      <c r="AO202" s="100"/>
      <c r="AP202" s="100"/>
    </row>
    <row r="203" spans="8:42">
      <c r="H203" t="s">
        <v>1002</v>
      </c>
      <c r="P203" s="111" t="str">
        <f t="shared" ref="P203:Q203" si="103">IF(P39="","",P39)</f>
        <v/>
      </c>
      <c r="Q203" s="111" t="str">
        <f t="shared" si="103"/>
        <v/>
      </c>
      <c r="V203" s="93"/>
      <c r="AC203" t="s">
        <v>952</v>
      </c>
      <c r="AE203" s="100"/>
      <c r="AF203" s="100"/>
      <c r="AG203" s="100"/>
      <c r="AH203" s="100"/>
      <c r="AI203" s="100"/>
      <c r="AJ203" s="100"/>
      <c r="AK203" s="100"/>
      <c r="AL203" s="100"/>
      <c r="AM203" s="100"/>
      <c r="AN203" s="100"/>
      <c r="AO203" s="100"/>
      <c r="AP203" s="100"/>
    </row>
    <row r="204" spans="8:42">
      <c r="H204" t="s">
        <v>1002</v>
      </c>
      <c r="P204" s="111" t="str">
        <f t="shared" ref="P204:Q204" si="104">IF(P40="","",P40)</f>
        <v/>
      </c>
      <c r="Q204" s="111" t="str">
        <f t="shared" si="104"/>
        <v/>
      </c>
      <c r="V204" s="93"/>
      <c r="AC204" t="s">
        <v>952</v>
      </c>
      <c r="AE204" s="100"/>
      <c r="AF204" s="100"/>
      <c r="AG204" s="100"/>
      <c r="AH204" s="100"/>
      <c r="AI204" s="100"/>
      <c r="AJ204" s="100"/>
      <c r="AK204" s="100"/>
      <c r="AL204" s="100"/>
      <c r="AM204" s="100"/>
      <c r="AN204" s="100"/>
      <c r="AO204" s="100"/>
      <c r="AP204" s="100"/>
    </row>
    <row r="205" spans="8:42">
      <c r="H205" t="s">
        <v>1002</v>
      </c>
      <c r="P205" s="111" t="str">
        <f t="shared" ref="P205:Q205" si="105">IF(P41="","",P41)</f>
        <v/>
      </c>
      <c r="Q205" s="111" t="str">
        <f t="shared" si="105"/>
        <v/>
      </c>
      <c r="V205" s="93"/>
      <c r="AC205" t="s">
        <v>952</v>
      </c>
      <c r="AE205" s="100"/>
      <c r="AF205" s="100"/>
      <c r="AG205" s="100"/>
      <c r="AH205" s="100"/>
      <c r="AI205" s="100"/>
      <c r="AJ205" s="100"/>
      <c r="AK205" s="100"/>
      <c r="AL205" s="100"/>
      <c r="AM205" s="100"/>
      <c r="AN205" s="100"/>
      <c r="AO205" s="100"/>
      <c r="AP205" s="100"/>
    </row>
    <row r="206" spans="8:42">
      <c r="H206" t="s">
        <v>1002</v>
      </c>
      <c r="P206" s="111" t="str">
        <f t="shared" ref="P206:Q206" si="106">IF(P42="","",P42)</f>
        <v/>
      </c>
      <c r="Q206" s="111" t="str">
        <f t="shared" si="106"/>
        <v/>
      </c>
      <c r="V206" s="93"/>
      <c r="AC206" t="s">
        <v>952</v>
      </c>
      <c r="AE206" s="100"/>
      <c r="AF206" s="100"/>
      <c r="AG206" s="100"/>
      <c r="AH206" s="100"/>
      <c r="AI206" s="100"/>
      <c r="AJ206" s="100"/>
      <c r="AK206" s="100"/>
      <c r="AL206" s="100"/>
      <c r="AM206" s="100"/>
      <c r="AN206" s="100"/>
      <c r="AO206" s="100"/>
      <c r="AP206" s="100"/>
    </row>
    <row r="207" spans="8:42">
      <c r="H207" t="s">
        <v>1002</v>
      </c>
      <c r="P207" s="111" t="str">
        <f t="shared" ref="P207:Q207" si="107">IF(P43="","",P43)</f>
        <v/>
      </c>
      <c r="Q207" s="111" t="str">
        <f t="shared" si="107"/>
        <v/>
      </c>
      <c r="V207" s="93"/>
      <c r="AC207" t="s">
        <v>952</v>
      </c>
      <c r="AE207" s="100"/>
      <c r="AF207" s="100"/>
      <c r="AG207" s="100"/>
      <c r="AH207" s="100"/>
      <c r="AI207" s="100"/>
      <c r="AJ207" s="100"/>
      <c r="AK207" s="100"/>
      <c r="AL207" s="100"/>
      <c r="AM207" s="100"/>
      <c r="AN207" s="100"/>
      <c r="AO207" s="100"/>
      <c r="AP207" s="100"/>
    </row>
    <row r="208" spans="8:42">
      <c r="H208" t="s">
        <v>1002</v>
      </c>
      <c r="P208" s="111" t="str">
        <f t="shared" ref="P208:Q208" si="108">IF(P44="","",P44)</f>
        <v/>
      </c>
      <c r="Q208" s="111" t="str">
        <f t="shared" si="108"/>
        <v/>
      </c>
      <c r="V208" s="93"/>
      <c r="AC208" t="s">
        <v>952</v>
      </c>
      <c r="AE208" s="100"/>
      <c r="AF208" s="100"/>
      <c r="AG208" s="100"/>
      <c r="AH208" s="100"/>
      <c r="AI208" s="100"/>
      <c r="AJ208" s="100"/>
      <c r="AK208" s="100"/>
      <c r="AL208" s="100"/>
      <c r="AM208" s="100"/>
      <c r="AN208" s="100"/>
      <c r="AO208" s="100"/>
      <c r="AP208" s="100"/>
    </row>
    <row r="209" spans="8:42">
      <c r="H209" t="s">
        <v>1002</v>
      </c>
      <c r="P209" s="111" t="str">
        <f t="shared" ref="P209:Q209" si="109">IF(P45="","",P45)</f>
        <v/>
      </c>
      <c r="Q209" s="111" t="str">
        <f t="shared" si="109"/>
        <v/>
      </c>
      <c r="V209" s="93"/>
      <c r="AC209" t="s">
        <v>952</v>
      </c>
      <c r="AE209" s="100"/>
      <c r="AF209" s="100"/>
      <c r="AG209" s="100"/>
      <c r="AH209" s="100"/>
      <c r="AI209" s="100"/>
      <c r="AJ209" s="100"/>
      <c r="AK209" s="100"/>
      <c r="AL209" s="100"/>
      <c r="AM209" s="100"/>
      <c r="AN209" s="100"/>
      <c r="AO209" s="100"/>
      <c r="AP209" s="100"/>
    </row>
    <row r="210" spans="8:42">
      <c r="H210" t="s">
        <v>1002</v>
      </c>
      <c r="P210" s="111" t="str">
        <f t="shared" ref="P210:Q210" si="110">IF(P46="","",P46)</f>
        <v/>
      </c>
      <c r="Q210" s="111" t="str">
        <f t="shared" si="110"/>
        <v/>
      </c>
      <c r="V210" s="93"/>
      <c r="AC210" t="s">
        <v>952</v>
      </c>
      <c r="AE210" s="100"/>
      <c r="AF210" s="100"/>
      <c r="AG210" s="100"/>
      <c r="AH210" s="100"/>
      <c r="AI210" s="100"/>
      <c r="AJ210" s="100"/>
      <c r="AK210" s="100"/>
      <c r="AL210" s="100"/>
      <c r="AM210" s="100"/>
      <c r="AN210" s="100"/>
      <c r="AO210" s="100"/>
      <c r="AP210" s="100"/>
    </row>
    <row r="211" spans="8:42">
      <c r="H211" t="s">
        <v>1002</v>
      </c>
      <c r="P211" s="111" t="str">
        <f t="shared" ref="P211:Q211" si="111">IF(P47="","",P47)</f>
        <v/>
      </c>
      <c r="Q211" s="111" t="str">
        <f t="shared" si="111"/>
        <v/>
      </c>
      <c r="V211" s="93"/>
      <c r="AC211" t="s">
        <v>952</v>
      </c>
      <c r="AE211" s="100"/>
      <c r="AF211" s="100"/>
      <c r="AG211" s="100"/>
      <c r="AH211" s="100"/>
      <c r="AI211" s="100"/>
      <c r="AJ211" s="100"/>
      <c r="AK211" s="100"/>
      <c r="AL211" s="100"/>
      <c r="AM211" s="100"/>
      <c r="AN211" s="100"/>
      <c r="AO211" s="100"/>
      <c r="AP211" s="100"/>
    </row>
    <row r="212" spans="8:42">
      <c r="H212" t="s">
        <v>1002</v>
      </c>
      <c r="P212" s="111" t="str">
        <f t="shared" ref="P212:Q212" si="112">IF(P48="","",P48)</f>
        <v/>
      </c>
      <c r="Q212" s="111" t="str">
        <f t="shared" si="112"/>
        <v/>
      </c>
      <c r="V212" s="93"/>
      <c r="AC212" t="s">
        <v>952</v>
      </c>
      <c r="AE212" s="100"/>
      <c r="AF212" s="100"/>
      <c r="AG212" s="100"/>
      <c r="AH212" s="100"/>
      <c r="AI212" s="100"/>
      <c r="AJ212" s="100"/>
      <c r="AK212" s="100"/>
      <c r="AL212" s="100"/>
      <c r="AM212" s="100"/>
      <c r="AN212" s="100"/>
      <c r="AO212" s="100"/>
      <c r="AP212" s="100"/>
    </row>
    <row r="213" spans="8:42">
      <c r="H213" t="s">
        <v>1002</v>
      </c>
      <c r="P213" s="111" t="str">
        <f t="shared" ref="P213:Q213" si="113">IF(P49="","",P49)</f>
        <v/>
      </c>
      <c r="Q213" s="111" t="str">
        <f t="shared" si="113"/>
        <v/>
      </c>
      <c r="V213" s="93"/>
      <c r="AC213" t="s">
        <v>952</v>
      </c>
      <c r="AE213" s="100"/>
      <c r="AF213" s="100"/>
      <c r="AG213" s="100"/>
      <c r="AH213" s="100"/>
      <c r="AI213" s="100"/>
      <c r="AJ213" s="100"/>
      <c r="AK213" s="100"/>
      <c r="AL213" s="100"/>
      <c r="AM213" s="100"/>
      <c r="AN213" s="100"/>
      <c r="AO213" s="100"/>
      <c r="AP213" s="100"/>
    </row>
    <row r="214" spans="8:42">
      <c r="H214" t="s">
        <v>1002</v>
      </c>
      <c r="P214" s="111" t="str">
        <f t="shared" ref="P214:Q214" si="114">IF(P50="","",P50)</f>
        <v/>
      </c>
      <c r="Q214" s="111" t="str">
        <f t="shared" si="114"/>
        <v/>
      </c>
      <c r="V214" s="93"/>
      <c r="AC214" t="s">
        <v>952</v>
      </c>
      <c r="AE214" s="100"/>
      <c r="AF214" s="100"/>
      <c r="AG214" s="100"/>
      <c r="AH214" s="100"/>
      <c r="AI214" s="100"/>
      <c r="AJ214" s="100"/>
      <c r="AK214" s="100"/>
      <c r="AL214" s="100"/>
      <c r="AM214" s="100"/>
      <c r="AN214" s="100"/>
      <c r="AO214" s="100"/>
      <c r="AP214" s="100"/>
    </row>
    <row r="215" spans="8:42">
      <c r="H215" t="s">
        <v>1002</v>
      </c>
      <c r="P215" s="111" t="str">
        <f t="shared" ref="P215:Q215" si="115">IF(P51="","",P51)</f>
        <v/>
      </c>
      <c r="Q215" s="111" t="str">
        <f t="shared" si="115"/>
        <v/>
      </c>
      <c r="V215" s="93"/>
      <c r="AC215" t="s">
        <v>952</v>
      </c>
      <c r="AE215" s="100"/>
      <c r="AF215" s="100"/>
      <c r="AG215" s="100"/>
      <c r="AH215" s="100"/>
      <c r="AI215" s="100"/>
      <c r="AJ215" s="100"/>
      <c r="AK215" s="100"/>
      <c r="AL215" s="100"/>
      <c r="AM215" s="100"/>
      <c r="AN215" s="100"/>
      <c r="AO215" s="100"/>
      <c r="AP215" s="100"/>
    </row>
    <row r="216" spans="8:42">
      <c r="H216" t="s">
        <v>1002</v>
      </c>
      <c r="P216" s="111" t="str">
        <f t="shared" ref="P216:Q216" si="116">IF(P52="","",P52)</f>
        <v/>
      </c>
      <c r="Q216" s="111" t="str">
        <f t="shared" si="116"/>
        <v/>
      </c>
      <c r="V216" s="93"/>
      <c r="AC216" t="s">
        <v>952</v>
      </c>
      <c r="AE216" s="100"/>
      <c r="AF216" s="100"/>
      <c r="AG216" s="100"/>
      <c r="AH216" s="100"/>
      <c r="AI216" s="100"/>
      <c r="AJ216" s="100"/>
      <c r="AK216" s="100"/>
      <c r="AL216" s="100"/>
      <c r="AM216" s="100"/>
      <c r="AN216" s="100"/>
      <c r="AO216" s="100"/>
      <c r="AP216" s="100"/>
    </row>
    <row r="217" spans="8:42">
      <c r="H217" t="s">
        <v>1002</v>
      </c>
      <c r="P217" s="111" t="str">
        <f t="shared" ref="P217:Q217" si="117">IF(P53="","",P53)</f>
        <v/>
      </c>
      <c r="Q217" s="111" t="str">
        <f t="shared" si="117"/>
        <v/>
      </c>
      <c r="V217" s="93"/>
      <c r="AC217" t="s">
        <v>952</v>
      </c>
      <c r="AE217" s="100"/>
      <c r="AF217" s="100"/>
      <c r="AG217" s="100"/>
      <c r="AH217" s="100"/>
      <c r="AI217" s="100"/>
      <c r="AJ217" s="100"/>
      <c r="AK217" s="100"/>
      <c r="AL217" s="100"/>
      <c r="AM217" s="100"/>
      <c r="AN217" s="100"/>
      <c r="AO217" s="100"/>
      <c r="AP217" s="100"/>
    </row>
    <row r="218" spans="8:42">
      <c r="H218" t="s">
        <v>1002</v>
      </c>
      <c r="P218" s="111" t="str">
        <f t="shared" ref="P218:Q218" si="118">IF(P54="","",P54)</f>
        <v/>
      </c>
      <c r="Q218" s="111" t="str">
        <f t="shared" si="118"/>
        <v/>
      </c>
      <c r="V218" s="93"/>
      <c r="AC218" t="s">
        <v>952</v>
      </c>
      <c r="AE218" s="100"/>
      <c r="AF218" s="100"/>
      <c r="AG218" s="100"/>
      <c r="AH218" s="100"/>
      <c r="AI218" s="100"/>
      <c r="AJ218" s="100"/>
      <c r="AK218" s="100"/>
      <c r="AL218" s="100"/>
      <c r="AM218" s="100"/>
      <c r="AN218" s="100"/>
      <c r="AO218" s="100"/>
      <c r="AP218" s="100"/>
    </row>
    <row r="219" spans="8:42">
      <c r="H219" t="s">
        <v>1002</v>
      </c>
      <c r="P219" s="111" t="str">
        <f t="shared" ref="P219:Q219" si="119">IF(P55="","",P55)</f>
        <v/>
      </c>
      <c r="Q219" s="111" t="str">
        <f t="shared" si="119"/>
        <v/>
      </c>
      <c r="V219" s="93"/>
      <c r="AC219" t="s">
        <v>952</v>
      </c>
      <c r="AE219" s="100"/>
      <c r="AF219" s="100"/>
      <c r="AG219" s="100"/>
      <c r="AH219" s="100"/>
      <c r="AI219" s="100"/>
      <c r="AJ219" s="100"/>
      <c r="AK219" s="100"/>
      <c r="AL219" s="100"/>
      <c r="AM219" s="100"/>
      <c r="AN219" s="100"/>
      <c r="AO219" s="100"/>
      <c r="AP219" s="100"/>
    </row>
    <row r="220" spans="8:42">
      <c r="H220" t="s">
        <v>1002</v>
      </c>
      <c r="P220" s="111" t="str">
        <f t="shared" ref="P220:Q220" si="120">IF(P56="","",P56)</f>
        <v/>
      </c>
      <c r="Q220" s="111" t="str">
        <f t="shared" si="120"/>
        <v/>
      </c>
      <c r="V220" s="93"/>
      <c r="AC220" t="s">
        <v>952</v>
      </c>
      <c r="AE220" s="100"/>
      <c r="AF220" s="100"/>
      <c r="AG220" s="100"/>
      <c r="AH220" s="100"/>
      <c r="AI220" s="100"/>
      <c r="AJ220" s="100"/>
      <c r="AK220" s="100"/>
      <c r="AL220" s="100"/>
      <c r="AM220" s="100"/>
      <c r="AN220" s="100"/>
      <c r="AO220" s="100"/>
      <c r="AP220" s="100"/>
    </row>
    <row r="221" spans="8:42">
      <c r="H221" t="s">
        <v>1002</v>
      </c>
      <c r="P221" s="111" t="str">
        <f t="shared" ref="P221:Q221" si="121">IF(P57="","",P57)</f>
        <v/>
      </c>
      <c r="Q221" s="111" t="str">
        <f t="shared" si="121"/>
        <v/>
      </c>
      <c r="V221" s="93"/>
      <c r="AC221" t="s">
        <v>952</v>
      </c>
      <c r="AE221" s="100"/>
      <c r="AF221" s="100"/>
      <c r="AG221" s="100"/>
      <c r="AH221" s="100"/>
      <c r="AI221" s="100"/>
      <c r="AJ221" s="100"/>
      <c r="AK221" s="100"/>
      <c r="AL221" s="100"/>
      <c r="AM221" s="100"/>
      <c r="AN221" s="100"/>
      <c r="AO221" s="100"/>
      <c r="AP221" s="100"/>
    </row>
    <row r="222" spans="8:42">
      <c r="H222" t="s">
        <v>1002</v>
      </c>
      <c r="P222" s="111" t="str">
        <f t="shared" ref="P222:Q222" si="122">IF(P58="","",P58)</f>
        <v/>
      </c>
      <c r="Q222" s="111" t="str">
        <f t="shared" si="122"/>
        <v/>
      </c>
      <c r="V222" s="93"/>
      <c r="AC222" t="s">
        <v>952</v>
      </c>
      <c r="AE222" s="100"/>
      <c r="AF222" s="100"/>
      <c r="AG222" s="100"/>
      <c r="AH222" s="100"/>
      <c r="AI222" s="100"/>
      <c r="AJ222" s="100"/>
      <c r="AK222" s="100"/>
      <c r="AL222" s="100"/>
      <c r="AM222" s="100"/>
      <c r="AN222" s="100"/>
      <c r="AO222" s="100"/>
      <c r="AP222" s="100"/>
    </row>
    <row r="223" spans="8:42">
      <c r="H223" t="s">
        <v>1002</v>
      </c>
      <c r="P223" s="111" t="str">
        <f t="shared" ref="P223:Q223" si="123">IF(P59="","",P59)</f>
        <v/>
      </c>
      <c r="Q223" s="111" t="str">
        <f t="shared" si="123"/>
        <v/>
      </c>
      <c r="V223" s="93"/>
      <c r="AC223" t="s">
        <v>952</v>
      </c>
      <c r="AE223" s="100"/>
      <c r="AF223" s="100"/>
      <c r="AG223" s="100"/>
      <c r="AH223" s="100"/>
      <c r="AI223" s="100"/>
      <c r="AJ223" s="100"/>
      <c r="AK223" s="100"/>
      <c r="AL223" s="100"/>
      <c r="AM223" s="100"/>
      <c r="AN223" s="100"/>
      <c r="AO223" s="100"/>
      <c r="AP223" s="100"/>
    </row>
    <row r="224" spans="8:42">
      <c r="H224" t="s">
        <v>1002</v>
      </c>
      <c r="P224" s="111" t="str">
        <f t="shared" ref="P224:Q224" si="124">IF(P60="","",P60)</f>
        <v/>
      </c>
      <c r="Q224" s="111" t="str">
        <f t="shared" si="124"/>
        <v/>
      </c>
      <c r="V224" s="93"/>
      <c r="AC224" t="s">
        <v>952</v>
      </c>
      <c r="AE224" s="100"/>
      <c r="AF224" s="100"/>
      <c r="AG224" s="100"/>
      <c r="AH224" s="100"/>
      <c r="AI224" s="100"/>
      <c r="AJ224" s="100"/>
      <c r="AK224" s="100"/>
      <c r="AL224" s="100"/>
      <c r="AM224" s="100"/>
      <c r="AN224" s="100"/>
      <c r="AO224" s="100"/>
      <c r="AP224" s="100"/>
    </row>
    <row r="225" spans="8:42">
      <c r="H225" t="s">
        <v>1002</v>
      </c>
      <c r="P225" s="111" t="str">
        <f t="shared" ref="P225:Q225" si="125">IF(P61="","",P61)</f>
        <v/>
      </c>
      <c r="Q225" s="111" t="str">
        <f t="shared" si="125"/>
        <v/>
      </c>
      <c r="V225" s="93"/>
      <c r="AC225" t="s">
        <v>952</v>
      </c>
      <c r="AE225" s="100"/>
      <c r="AF225" s="100"/>
      <c r="AG225" s="100"/>
      <c r="AH225" s="100"/>
      <c r="AI225" s="100"/>
      <c r="AJ225" s="100"/>
      <c r="AK225" s="100"/>
      <c r="AL225" s="100"/>
      <c r="AM225" s="100"/>
      <c r="AN225" s="100"/>
      <c r="AO225" s="100"/>
      <c r="AP225" s="100"/>
    </row>
    <row r="226" spans="8:42">
      <c r="H226" t="s">
        <v>1002</v>
      </c>
      <c r="P226" s="111" t="str">
        <f t="shared" ref="P226:Q226" si="126">IF(P62="","",P62)</f>
        <v/>
      </c>
      <c r="Q226" s="111" t="str">
        <f t="shared" si="126"/>
        <v/>
      </c>
      <c r="V226" s="93"/>
      <c r="AC226" t="s">
        <v>952</v>
      </c>
      <c r="AE226" s="100"/>
      <c r="AF226" s="100"/>
      <c r="AG226" s="100"/>
      <c r="AH226" s="100"/>
      <c r="AI226" s="100"/>
      <c r="AJ226" s="100"/>
      <c r="AK226" s="100"/>
      <c r="AL226" s="100"/>
      <c r="AM226" s="100"/>
      <c r="AN226" s="100"/>
      <c r="AO226" s="100"/>
      <c r="AP226" s="100"/>
    </row>
    <row r="227" spans="8:42">
      <c r="H227" t="s">
        <v>1002</v>
      </c>
      <c r="P227" s="111" t="str">
        <f t="shared" ref="P227:Q227" si="127">IF(P63="","",P63)</f>
        <v/>
      </c>
      <c r="Q227" s="111" t="str">
        <f t="shared" si="127"/>
        <v/>
      </c>
      <c r="V227" s="93"/>
      <c r="AC227" t="s">
        <v>952</v>
      </c>
      <c r="AE227" s="100"/>
      <c r="AF227" s="100"/>
      <c r="AG227" s="100"/>
      <c r="AH227" s="100"/>
      <c r="AI227" s="100"/>
      <c r="AJ227" s="100"/>
      <c r="AK227" s="100"/>
      <c r="AL227" s="100"/>
      <c r="AM227" s="100"/>
      <c r="AN227" s="100"/>
      <c r="AO227" s="100"/>
      <c r="AP227" s="100"/>
    </row>
    <row r="228" spans="8:42">
      <c r="H228" t="s">
        <v>1002</v>
      </c>
      <c r="P228" s="111" t="str">
        <f t="shared" ref="P228:Q228" si="128">IF(P64="","",P64)</f>
        <v/>
      </c>
      <c r="Q228" s="111" t="str">
        <f t="shared" si="128"/>
        <v/>
      </c>
      <c r="V228" s="93"/>
      <c r="AC228" t="s">
        <v>952</v>
      </c>
      <c r="AE228" s="100"/>
      <c r="AF228" s="100"/>
      <c r="AG228" s="100"/>
      <c r="AH228" s="100"/>
      <c r="AI228" s="100"/>
      <c r="AJ228" s="100"/>
      <c r="AK228" s="100"/>
      <c r="AL228" s="100"/>
      <c r="AM228" s="100"/>
      <c r="AN228" s="100"/>
      <c r="AO228" s="100"/>
      <c r="AP228" s="100"/>
    </row>
    <row r="229" spans="8:42">
      <c r="H229" t="s">
        <v>1002</v>
      </c>
      <c r="P229" s="111" t="str">
        <f t="shared" ref="P229:Q229" si="129">IF(P65="","",P65)</f>
        <v/>
      </c>
      <c r="Q229" s="111" t="str">
        <f t="shared" si="129"/>
        <v/>
      </c>
      <c r="V229" s="93"/>
      <c r="AC229" t="s">
        <v>952</v>
      </c>
      <c r="AE229" s="100"/>
      <c r="AF229" s="100"/>
      <c r="AG229" s="100"/>
      <c r="AH229" s="100"/>
      <c r="AI229" s="100"/>
      <c r="AJ229" s="100"/>
      <c r="AK229" s="100"/>
      <c r="AL229" s="100"/>
      <c r="AM229" s="100"/>
      <c r="AN229" s="100"/>
      <c r="AO229" s="100"/>
      <c r="AP229" s="100"/>
    </row>
    <row r="230" spans="8:42">
      <c r="H230" t="s">
        <v>1002</v>
      </c>
      <c r="P230" s="111" t="str">
        <f t="shared" ref="P230:Q230" si="130">IF(P66="","",P66)</f>
        <v/>
      </c>
      <c r="Q230" s="111" t="str">
        <f t="shared" si="130"/>
        <v/>
      </c>
      <c r="V230" s="93"/>
      <c r="AC230" t="s">
        <v>952</v>
      </c>
      <c r="AE230" s="100"/>
      <c r="AF230" s="100"/>
      <c r="AG230" s="100"/>
      <c r="AH230" s="100"/>
      <c r="AI230" s="100"/>
      <c r="AJ230" s="100"/>
      <c r="AK230" s="100"/>
      <c r="AL230" s="100"/>
      <c r="AM230" s="100"/>
      <c r="AN230" s="100"/>
      <c r="AO230" s="100"/>
      <c r="AP230" s="100"/>
    </row>
    <row r="231" spans="8:42">
      <c r="H231" t="s">
        <v>1002</v>
      </c>
      <c r="P231" s="111" t="str">
        <f t="shared" ref="P231:Q231" si="131">IF(P67="","",P67)</f>
        <v/>
      </c>
      <c r="Q231" s="111" t="str">
        <f t="shared" si="131"/>
        <v/>
      </c>
      <c r="V231" s="93"/>
      <c r="AC231" t="s">
        <v>952</v>
      </c>
      <c r="AE231" s="100"/>
      <c r="AF231" s="100"/>
      <c r="AG231" s="100"/>
      <c r="AH231" s="100"/>
      <c r="AI231" s="100"/>
      <c r="AJ231" s="100"/>
      <c r="AK231" s="100"/>
      <c r="AL231" s="100"/>
      <c r="AM231" s="100"/>
      <c r="AN231" s="100"/>
      <c r="AO231" s="100"/>
      <c r="AP231" s="100"/>
    </row>
    <row r="232" spans="8:42">
      <c r="H232" t="s">
        <v>1002</v>
      </c>
      <c r="P232" s="111" t="str">
        <f t="shared" ref="P232:Q232" si="132">IF(P68="","",P68)</f>
        <v/>
      </c>
      <c r="Q232" s="111" t="str">
        <f t="shared" si="132"/>
        <v/>
      </c>
      <c r="V232" s="93"/>
      <c r="AC232" t="s">
        <v>952</v>
      </c>
      <c r="AE232" s="100"/>
      <c r="AF232" s="100"/>
      <c r="AG232" s="100"/>
      <c r="AH232" s="100"/>
      <c r="AI232" s="100"/>
      <c r="AJ232" s="100"/>
      <c r="AK232" s="100"/>
      <c r="AL232" s="100"/>
      <c r="AM232" s="100"/>
      <c r="AN232" s="100"/>
      <c r="AO232" s="100"/>
      <c r="AP232" s="100"/>
    </row>
    <row r="233" spans="8:42">
      <c r="H233" t="s">
        <v>1002</v>
      </c>
      <c r="P233" s="111" t="str">
        <f t="shared" ref="P233:Q233" si="133">IF(P69="","",P69)</f>
        <v/>
      </c>
      <c r="Q233" s="111" t="str">
        <f t="shared" si="133"/>
        <v/>
      </c>
      <c r="V233" s="93"/>
      <c r="AC233" t="s">
        <v>952</v>
      </c>
      <c r="AE233" s="100"/>
      <c r="AF233" s="100"/>
      <c r="AG233" s="100"/>
      <c r="AH233" s="100"/>
      <c r="AI233" s="100"/>
      <c r="AJ233" s="100"/>
      <c r="AK233" s="100"/>
      <c r="AL233" s="100"/>
      <c r="AM233" s="100"/>
      <c r="AN233" s="100"/>
      <c r="AO233" s="100"/>
      <c r="AP233" s="100"/>
    </row>
    <row r="234" spans="8:42">
      <c r="H234" t="s">
        <v>1002</v>
      </c>
      <c r="P234" s="111" t="str">
        <f t="shared" ref="P234:Q234" si="134">IF(P70="","",P70)</f>
        <v/>
      </c>
      <c r="Q234" s="111" t="str">
        <f t="shared" si="134"/>
        <v/>
      </c>
      <c r="V234" s="93"/>
      <c r="AC234" t="s">
        <v>952</v>
      </c>
      <c r="AE234" s="100"/>
      <c r="AF234" s="100"/>
      <c r="AG234" s="100"/>
      <c r="AH234" s="100"/>
      <c r="AI234" s="100"/>
      <c r="AJ234" s="100"/>
      <c r="AK234" s="100"/>
      <c r="AL234" s="100"/>
      <c r="AM234" s="100"/>
      <c r="AN234" s="100"/>
      <c r="AO234" s="100"/>
      <c r="AP234" s="100"/>
    </row>
    <row r="235" spans="8:42">
      <c r="H235" t="s">
        <v>1002</v>
      </c>
      <c r="P235" s="111" t="str">
        <f t="shared" ref="P235:Q235" si="135">IF(P71="","",P71)</f>
        <v/>
      </c>
      <c r="Q235" s="111" t="str">
        <f t="shared" si="135"/>
        <v/>
      </c>
      <c r="V235" s="93"/>
      <c r="AC235" t="s">
        <v>952</v>
      </c>
      <c r="AE235" s="100"/>
      <c r="AF235" s="100"/>
      <c r="AG235" s="100"/>
      <c r="AH235" s="100"/>
      <c r="AI235" s="100"/>
      <c r="AJ235" s="100"/>
      <c r="AK235" s="100"/>
      <c r="AL235" s="100"/>
      <c r="AM235" s="100"/>
      <c r="AN235" s="100"/>
      <c r="AO235" s="100"/>
      <c r="AP235" s="100"/>
    </row>
    <row r="236" spans="8:42">
      <c r="H236" t="s">
        <v>1002</v>
      </c>
      <c r="P236" s="111" t="str">
        <f t="shared" ref="P236:Q236" si="136">IF(P72="","",P72)</f>
        <v/>
      </c>
      <c r="Q236" s="111" t="str">
        <f t="shared" si="136"/>
        <v/>
      </c>
      <c r="V236" s="93"/>
      <c r="AC236" t="s">
        <v>952</v>
      </c>
      <c r="AE236" s="100"/>
      <c r="AF236" s="100"/>
      <c r="AG236" s="100"/>
      <c r="AH236" s="100"/>
      <c r="AI236" s="100"/>
      <c r="AJ236" s="100"/>
      <c r="AK236" s="100"/>
      <c r="AL236" s="100"/>
      <c r="AM236" s="100"/>
      <c r="AN236" s="100"/>
      <c r="AO236" s="100"/>
      <c r="AP236" s="100"/>
    </row>
    <row r="237" spans="8:42">
      <c r="H237" t="s">
        <v>1002</v>
      </c>
      <c r="P237" s="111" t="str">
        <f t="shared" ref="P237:Q237" si="137">IF(P73="","",P73)</f>
        <v/>
      </c>
      <c r="Q237" s="111" t="str">
        <f t="shared" si="137"/>
        <v/>
      </c>
      <c r="V237" s="93"/>
      <c r="AC237" t="s">
        <v>952</v>
      </c>
      <c r="AE237" s="100"/>
      <c r="AF237" s="100"/>
      <c r="AG237" s="100"/>
      <c r="AH237" s="100"/>
      <c r="AI237" s="100"/>
      <c r="AJ237" s="100"/>
      <c r="AK237" s="100"/>
      <c r="AL237" s="100"/>
      <c r="AM237" s="100"/>
      <c r="AN237" s="100"/>
      <c r="AO237" s="100"/>
      <c r="AP237" s="100"/>
    </row>
    <row r="238" spans="8:42">
      <c r="H238" t="s">
        <v>1002</v>
      </c>
      <c r="P238" s="111" t="str">
        <f t="shared" ref="P238:Q238" si="138">IF(P74="","",P74)</f>
        <v/>
      </c>
      <c r="Q238" s="111" t="str">
        <f t="shared" si="138"/>
        <v/>
      </c>
      <c r="V238" s="93"/>
      <c r="AC238" t="s">
        <v>952</v>
      </c>
      <c r="AE238" s="100"/>
      <c r="AF238" s="100"/>
      <c r="AG238" s="100"/>
      <c r="AH238" s="100"/>
      <c r="AI238" s="100"/>
      <c r="AJ238" s="100"/>
      <c r="AK238" s="100"/>
      <c r="AL238" s="100"/>
      <c r="AM238" s="100"/>
      <c r="AN238" s="100"/>
      <c r="AO238" s="100"/>
      <c r="AP238" s="100"/>
    </row>
    <row r="239" spans="8:42">
      <c r="H239" t="s">
        <v>1002</v>
      </c>
      <c r="P239" s="111" t="str">
        <f t="shared" ref="P239:Q239" si="139">IF(P75="","",P75)</f>
        <v/>
      </c>
      <c r="Q239" s="111" t="str">
        <f t="shared" si="139"/>
        <v/>
      </c>
      <c r="V239" s="93"/>
      <c r="AC239" t="s">
        <v>952</v>
      </c>
      <c r="AE239" s="100"/>
      <c r="AF239" s="100"/>
      <c r="AG239" s="100"/>
      <c r="AH239" s="100"/>
      <c r="AI239" s="100"/>
      <c r="AJ239" s="100"/>
      <c r="AK239" s="100"/>
      <c r="AL239" s="100"/>
      <c r="AM239" s="100"/>
      <c r="AN239" s="100"/>
      <c r="AO239" s="100"/>
      <c r="AP239" s="100"/>
    </row>
    <row r="240" spans="8:42">
      <c r="H240" t="s">
        <v>1002</v>
      </c>
      <c r="P240" s="111" t="str">
        <f t="shared" ref="P240:Q240" si="140">IF(P76="","",P76)</f>
        <v/>
      </c>
      <c r="Q240" s="111" t="str">
        <f t="shared" si="140"/>
        <v/>
      </c>
      <c r="V240" s="93"/>
      <c r="AC240" t="s">
        <v>952</v>
      </c>
      <c r="AE240" s="100"/>
      <c r="AF240" s="100"/>
      <c r="AG240" s="100"/>
      <c r="AH240" s="100"/>
      <c r="AI240" s="100"/>
      <c r="AJ240" s="100"/>
      <c r="AK240" s="100"/>
      <c r="AL240" s="100"/>
      <c r="AM240" s="100"/>
      <c r="AN240" s="100"/>
      <c r="AO240" s="100"/>
      <c r="AP240" s="100"/>
    </row>
    <row r="241" spans="8:42">
      <c r="H241" t="s">
        <v>1002</v>
      </c>
      <c r="P241" s="111" t="str">
        <f t="shared" ref="P241:Q241" si="141">IF(P77="","",P77)</f>
        <v/>
      </c>
      <c r="Q241" s="111" t="str">
        <f t="shared" si="141"/>
        <v/>
      </c>
      <c r="V241" s="93"/>
      <c r="AC241" t="s">
        <v>952</v>
      </c>
      <c r="AE241" s="100"/>
      <c r="AF241" s="100"/>
      <c r="AG241" s="100"/>
      <c r="AH241" s="100"/>
      <c r="AI241" s="100"/>
      <c r="AJ241" s="100"/>
      <c r="AK241" s="100"/>
      <c r="AL241" s="100"/>
      <c r="AM241" s="100"/>
      <c r="AN241" s="100"/>
      <c r="AO241" s="100"/>
      <c r="AP241" s="100"/>
    </row>
    <row r="242" spans="8:42">
      <c r="H242" t="s">
        <v>1002</v>
      </c>
      <c r="P242" s="111" t="str">
        <f t="shared" ref="P242:Q242" si="142">IF(P78="","",P78)</f>
        <v/>
      </c>
      <c r="Q242" s="111" t="str">
        <f t="shared" si="142"/>
        <v/>
      </c>
      <c r="V242" s="93"/>
      <c r="AC242" t="s">
        <v>952</v>
      </c>
      <c r="AE242" s="100"/>
      <c r="AF242" s="100"/>
      <c r="AG242" s="100"/>
      <c r="AH242" s="100"/>
      <c r="AI242" s="100"/>
      <c r="AJ242" s="100"/>
      <c r="AK242" s="100"/>
      <c r="AL242" s="100"/>
      <c r="AM242" s="100"/>
      <c r="AN242" s="100"/>
      <c r="AO242" s="100"/>
      <c r="AP242" s="100"/>
    </row>
    <row r="243" spans="8:42">
      <c r="H243" t="s">
        <v>1002</v>
      </c>
      <c r="P243" s="111" t="str">
        <f t="shared" ref="P243:Q243" si="143">IF(P79="","",P79)</f>
        <v/>
      </c>
      <c r="Q243" s="111" t="str">
        <f t="shared" si="143"/>
        <v/>
      </c>
      <c r="V243" s="93"/>
      <c r="AC243" t="s">
        <v>952</v>
      </c>
      <c r="AE243" s="100"/>
      <c r="AF243" s="100"/>
      <c r="AG243" s="100"/>
      <c r="AH243" s="100"/>
      <c r="AI243" s="100"/>
      <c r="AJ243" s="100"/>
      <c r="AK243" s="100"/>
      <c r="AL243" s="100"/>
      <c r="AM243" s="100"/>
      <c r="AN243" s="100"/>
      <c r="AO243" s="100"/>
      <c r="AP243" s="100"/>
    </row>
    <row r="244" spans="8:42">
      <c r="H244" t="s">
        <v>1002</v>
      </c>
      <c r="P244" s="111" t="str">
        <f t="shared" ref="P244:Q244" si="144">IF(P80="","",P80)</f>
        <v/>
      </c>
      <c r="Q244" s="111" t="str">
        <f t="shared" si="144"/>
        <v/>
      </c>
      <c r="V244" s="93"/>
      <c r="AC244" t="s">
        <v>952</v>
      </c>
      <c r="AE244" s="100"/>
      <c r="AF244" s="100"/>
      <c r="AG244" s="100"/>
      <c r="AH244" s="100"/>
      <c r="AI244" s="100"/>
      <c r="AJ244" s="100"/>
      <c r="AK244" s="100"/>
      <c r="AL244" s="100"/>
      <c r="AM244" s="100"/>
      <c r="AN244" s="100"/>
      <c r="AO244" s="100"/>
      <c r="AP244" s="100"/>
    </row>
    <row r="245" spans="8:42">
      <c r="H245" t="s">
        <v>1002</v>
      </c>
      <c r="P245" s="111" t="str">
        <f t="shared" ref="P245:Q245" si="145">IF(P81="","",P81)</f>
        <v/>
      </c>
      <c r="Q245" s="111" t="str">
        <f t="shared" si="145"/>
        <v/>
      </c>
      <c r="V245" s="93"/>
      <c r="AC245" t="s">
        <v>952</v>
      </c>
      <c r="AE245" s="100"/>
      <c r="AF245" s="100"/>
      <c r="AG245" s="100"/>
      <c r="AH245" s="100"/>
      <c r="AI245" s="100"/>
      <c r="AJ245" s="100"/>
      <c r="AK245" s="100"/>
      <c r="AL245" s="100"/>
      <c r="AM245" s="100"/>
      <c r="AN245" s="100"/>
      <c r="AO245" s="100"/>
      <c r="AP245" s="100"/>
    </row>
    <row r="246" spans="8:42">
      <c r="H246" t="s">
        <v>1002</v>
      </c>
      <c r="P246" s="111" t="str">
        <f t="shared" ref="P246:Q246" si="146">IF(P82="","",P82)</f>
        <v/>
      </c>
      <c r="Q246" s="111" t="str">
        <f t="shared" si="146"/>
        <v/>
      </c>
      <c r="V246" s="93"/>
      <c r="AC246" t="s">
        <v>952</v>
      </c>
      <c r="AE246" s="100"/>
      <c r="AF246" s="100"/>
      <c r="AG246" s="100"/>
      <c r="AH246" s="100"/>
      <c r="AI246" s="100"/>
      <c r="AJ246" s="100"/>
      <c r="AK246" s="100"/>
      <c r="AL246" s="100"/>
      <c r="AM246" s="100"/>
      <c r="AN246" s="100"/>
      <c r="AO246" s="100"/>
      <c r="AP246" s="100"/>
    </row>
    <row r="247" spans="8:42">
      <c r="H247" t="s">
        <v>1002</v>
      </c>
      <c r="P247" s="111" t="str">
        <f t="shared" ref="P247:Q247" si="147">IF(P83="","",P83)</f>
        <v/>
      </c>
      <c r="Q247" s="111" t="str">
        <f t="shared" si="147"/>
        <v/>
      </c>
      <c r="V247" s="93"/>
      <c r="AC247" t="s">
        <v>952</v>
      </c>
      <c r="AE247" s="100"/>
      <c r="AF247" s="100"/>
      <c r="AG247" s="100"/>
      <c r="AH247" s="100"/>
      <c r="AI247" s="100"/>
      <c r="AJ247" s="100"/>
      <c r="AK247" s="100"/>
      <c r="AL247" s="100"/>
      <c r="AM247" s="100"/>
      <c r="AN247" s="100"/>
      <c r="AO247" s="100"/>
      <c r="AP247" s="100"/>
    </row>
    <row r="248" spans="8:42">
      <c r="H248" t="s">
        <v>1002</v>
      </c>
      <c r="P248" s="111" t="str">
        <f t="shared" ref="P248:Q248" si="148">IF(P84="","",P84)</f>
        <v/>
      </c>
      <c r="Q248" s="111" t="str">
        <f t="shared" si="148"/>
        <v/>
      </c>
      <c r="V248" s="93"/>
      <c r="AC248" t="s">
        <v>952</v>
      </c>
      <c r="AE248" s="100"/>
      <c r="AF248" s="100"/>
      <c r="AG248" s="100"/>
      <c r="AH248" s="100"/>
      <c r="AI248" s="100"/>
      <c r="AJ248" s="100"/>
      <c r="AK248" s="100"/>
      <c r="AL248" s="100"/>
      <c r="AM248" s="100"/>
      <c r="AN248" s="100"/>
      <c r="AO248" s="100"/>
      <c r="AP248" s="100"/>
    </row>
    <row r="249" spans="8:42">
      <c r="H249" t="s">
        <v>1002</v>
      </c>
      <c r="P249" s="111" t="str">
        <f t="shared" ref="P249:Q249" si="149">IF(P85="","",P85)</f>
        <v/>
      </c>
      <c r="Q249" s="111" t="str">
        <f t="shared" si="149"/>
        <v/>
      </c>
      <c r="V249" s="93"/>
      <c r="AC249" t="s">
        <v>952</v>
      </c>
      <c r="AE249" s="100"/>
      <c r="AF249" s="100"/>
      <c r="AG249" s="100"/>
      <c r="AH249" s="100"/>
      <c r="AI249" s="100"/>
      <c r="AJ249" s="100"/>
      <c r="AK249" s="100"/>
      <c r="AL249" s="100"/>
      <c r="AM249" s="100"/>
      <c r="AN249" s="100"/>
      <c r="AO249" s="100"/>
      <c r="AP249" s="100"/>
    </row>
    <row r="250" spans="8:42">
      <c r="H250" t="s">
        <v>1002</v>
      </c>
      <c r="P250" s="111" t="str">
        <f t="shared" ref="P250:Q250" si="150">IF(P86="","",P86)</f>
        <v/>
      </c>
      <c r="Q250" s="111" t="str">
        <f t="shared" si="150"/>
        <v/>
      </c>
      <c r="V250" s="93"/>
      <c r="AC250" t="s">
        <v>952</v>
      </c>
      <c r="AE250" s="100"/>
      <c r="AF250" s="100"/>
      <c r="AG250" s="100"/>
      <c r="AH250" s="100"/>
      <c r="AI250" s="100"/>
      <c r="AJ250" s="100"/>
      <c r="AK250" s="100"/>
      <c r="AL250" s="100"/>
      <c r="AM250" s="100"/>
      <c r="AN250" s="100"/>
      <c r="AO250" s="100"/>
      <c r="AP250" s="100"/>
    </row>
    <row r="251" spans="8:42">
      <c r="H251" t="s">
        <v>1002</v>
      </c>
      <c r="P251" s="111" t="str">
        <f t="shared" ref="P251:Q251" si="151">IF(P87="","",P87)</f>
        <v/>
      </c>
      <c r="Q251" s="111" t="str">
        <f t="shared" si="151"/>
        <v/>
      </c>
      <c r="V251" s="93"/>
      <c r="AC251" t="s">
        <v>952</v>
      </c>
      <c r="AE251" s="100"/>
      <c r="AF251" s="100"/>
      <c r="AG251" s="100"/>
      <c r="AH251" s="100"/>
      <c r="AI251" s="100"/>
      <c r="AJ251" s="100"/>
      <c r="AK251" s="100"/>
      <c r="AL251" s="100"/>
      <c r="AM251" s="100"/>
      <c r="AN251" s="100"/>
      <c r="AO251" s="100"/>
      <c r="AP251" s="100"/>
    </row>
    <row r="252" spans="8:42">
      <c r="H252" t="s">
        <v>1002</v>
      </c>
      <c r="P252" s="111" t="str">
        <f t="shared" ref="P252:Q252" si="152">IF(P88="","",P88)</f>
        <v/>
      </c>
      <c r="Q252" s="111" t="str">
        <f t="shared" si="152"/>
        <v/>
      </c>
      <c r="V252" s="93"/>
      <c r="AC252" t="s">
        <v>952</v>
      </c>
      <c r="AE252" s="100"/>
      <c r="AF252" s="100"/>
      <c r="AG252" s="100"/>
      <c r="AH252" s="100"/>
      <c r="AI252" s="100"/>
      <c r="AJ252" s="100"/>
      <c r="AK252" s="100"/>
      <c r="AL252" s="100"/>
      <c r="AM252" s="100"/>
      <c r="AN252" s="100"/>
      <c r="AO252" s="100"/>
      <c r="AP252" s="100"/>
    </row>
    <row r="253" spans="8:42">
      <c r="H253" t="s">
        <v>1002</v>
      </c>
      <c r="P253" s="111" t="str">
        <f t="shared" ref="P253:Q253" si="153">IF(P89="","",P89)</f>
        <v/>
      </c>
      <c r="Q253" s="111" t="str">
        <f t="shared" si="153"/>
        <v/>
      </c>
      <c r="V253" s="93"/>
      <c r="AC253" t="s">
        <v>952</v>
      </c>
      <c r="AE253" s="100"/>
      <c r="AF253" s="100"/>
      <c r="AG253" s="100"/>
      <c r="AH253" s="100"/>
      <c r="AI253" s="100"/>
      <c r="AJ253" s="100"/>
      <c r="AK253" s="100"/>
      <c r="AL253" s="100"/>
      <c r="AM253" s="100"/>
      <c r="AN253" s="100"/>
      <c r="AO253" s="100"/>
      <c r="AP253" s="100"/>
    </row>
    <row r="254" spans="8:42">
      <c r="H254" t="s">
        <v>1002</v>
      </c>
      <c r="P254" s="111" t="str">
        <f t="shared" ref="P254:Q254" si="154">IF(P90="","",P90)</f>
        <v/>
      </c>
      <c r="Q254" s="111" t="str">
        <f t="shared" si="154"/>
        <v/>
      </c>
      <c r="V254" s="93"/>
      <c r="AC254" t="s">
        <v>952</v>
      </c>
      <c r="AE254" s="100"/>
      <c r="AF254" s="100"/>
      <c r="AG254" s="100"/>
      <c r="AH254" s="100"/>
      <c r="AI254" s="100"/>
      <c r="AJ254" s="100"/>
      <c r="AK254" s="100"/>
      <c r="AL254" s="100"/>
      <c r="AM254" s="100"/>
      <c r="AN254" s="100"/>
      <c r="AO254" s="100"/>
      <c r="AP254" s="100"/>
    </row>
    <row r="255" spans="8:42">
      <c r="H255" t="s">
        <v>1002</v>
      </c>
      <c r="P255" s="111" t="str">
        <f t="shared" ref="P255:Q255" si="155">IF(P91="","",P91)</f>
        <v/>
      </c>
      <c r="Q255" s="111" t="str">
        <f t="shared" si="155"/>
        <v/>
      </c>
      <c r="V255" s="93"/>
      <c r="AC255" t="s">
        <v>952</v>
      </c>
      <c r="AE255" s="100"/>
      <c r="AF255" s="100"/>
      <c r="AG255" s="100"/>
      <c r="AH255" s="100"/>
      <c r="AI255" s="100"/>
      <c r="AJ255" s="100"/>
      <c r="AK255" s="100"/>
      <c r="AL255" s="100"/>
      <c r="AM255" s="100"/>
      <c r="AN255" s="100"/>
      <c r="AO255" s="100"/>
      <c r="AP255" s="100"/>
    </row>
    <row r="257" spans="1:42" s="1" customFormat="1">
      <c r="A257" s="64"/>
      <c r="B257" s="72" t="s">
        <v>953</v>
      </c>
      <c r="P257" s="109"/>
      <c r="Q257" s="109"/>
    </row>
    <row r="259" spans="1:42">
      <c r="H259" t="s">
        <v>1003</v>
      </c>
      <c r="P259" s="111" t="str">
        <f>IF(P177="","",P177)</f>
        <v/>
      </c>
      <c r="Q259" s="111" t="str">
        <f>IF(Q177="","",Q177)</f>
        <v/>
      </c>
      <c r="V259" s="93"/>
      <c r="AC259" t="s">
        <v>952</v>
      </c>
      <c r="AE259" s="100"/>
      <c r="AF259" s="100"/>
      <c r="AG259" s="100"/>
      <c r="AH259" s="100"/>
      <c r="AI259" s="100"/>
      <c r="AJ259" s="100"/>
      <c r="AK259" s="100"/>
      <c r="AL259" s="100"/>
      <c r="AM259" s="100"/>
      <c r="AN259" s="100"/>
      <c r="AO259" s="100"/>
      <c r="AP259" s="100"/>
    </row>
    <row r="260" spans="1:42">
      <c r="H260" t="s">
        <v>1003</v>
      </c>
      <c r="P260" s="111" t="str">
        <f t="shared" ref="P260:Q260" si="156">IF(P178="","",P178)</f>
        <v/>
      </c>
      <c r="Q260" s="111" t="str">
        <f t="shared" si="156"/>
        <v/>
      </c>
      <c r="V260" s="93"/>
      <c r="AC260" t="s">
        <v>952</v>
      </c>
      <c r="AE260" s="100"/>
      <c r="AF260" s="100"/>
      <c r="AG260" s="100"/>
      <c r="AH260" s="100"/>
      <c r="AI260" s="100"/>
      <c r="AJ260" s="100"/>
      <c r="AK260" s="100"/>
      <c r="AL260" s="100"/>
      <c r="AM260" s="100"/>
      <c r="AN260" s="100"/>
      <c r="AO260" s="100"/>
      <c r="AP260" s="100"/>
    </row>
    <row r="261" spans="1:42">
      <c r="H261" t="s">
        <v>1003</v>
      </c>
      <c r="P261" s="111" t="str">
        <f t="shared" ref="P261:Q261" si="157">IF(P179="","",P179)</f>
        <v/>
      </c>
      <c r="Q261" s="111" t="str">
        <f t="shared" si="157"/>
        <v/>
      </c>
      <c r="V261" s="93"/>
      <c r="AC261" t="s">
        <v>952</v>
      </c>
      <c r="AE261" s="100"/>
      <c r="AF261" s="100"/>
      <c r="AG261" s="100"/>
      <c r="AH261" s="100"/>
      <c r="AI261" s="100"/>
      <c r="AJ261" s="100"/>
      <c r="AK261" s="100"/>
      <c r="AL261" s="100"/>
      <c r="AM261" s="100"/>
      <c r="AN261" s="100"/>
      <c r="AO261" s="100"/>
      <c r="AP261" s="100"/>
    </row>
    <row r="262" spans="1:42">
      <c r="H262" t="s">
        <v>1003</v>
      </c>
      <c r="P262" s="111" t="str">
        <f t="shared" ref="P262:Q262" si="158">IF(P180="","",P180)</f>
        <v/>
      </c>
      <c r="Q262" s="111" t="str">
        <f t="shared" si="158"/>
        <v/>
      </c>
      <c r="V262" s="93"/>
      <c r="AC262" t="s">
        <v>952</v>
      </c>
      <c r="AE262" s="100"/>
      <c r="AF262" s="100"/>
      <c r="AG262" s="100"/>
      <c r="AH262" s="100"/>
      <c r="AI262" s="100"/>
      <c r="AJ262" s="100"/>
      <c r="AK262" s="100"/>
      <c r="AL262" s="100"/>
      <c r="AM262" s="100"/>
      <c r="AN262" s="100"/>
      <c r="AO262" s="100"/>
      <c r="AP262" s="100"/>
    </row>
    <row r="263" spans="1:42">
      <c r="H263" t="s">
        <v>1003</v>
      </c>
      <c r="P263" s="111" t="str">
        <f t="shared" ref="P263:Q263" si="159">IF(P181="","",P181)</f>
        <v/>
      </c>
      <c r="Q263" s="111" t="str">
        <f t="shared" si="159"/>
        <v/>
      </c>
      <c r="V263" s="93"/>
      <c r="AC263" t="s">
        <v>952</v>
      </c>
      <c r="AE263" s="100"/>
      <c r="AF263" s="100"/>
      <c r="AG263" s="100"/>
      <c r="AH263" s="100"/>
      <c r="AI263" s="100"/>
      <c r="AJ263" s="100"/>
      <c r="AK263" s="100"/>
      <c r="AL263" s="100"/>
      <c r="AM263" s="100"/>
      <c r="AN263" s="100"/>
      <c r="AO263" s="100"/>
      <c r="AP263" s="100"/>
    </row>
    <row r="264" spans="1:42">
      <c r="H264" t="s">
        <v>1003</v>
      </c>
      <c r="P264" s="111" t="str">
        <f t="shared" ref="P264:Q264" si="160">IF(P182="","",P182)</f>
        <v/>
      </c>
      <c r="Q264" s="111" t="str">
        <f t="shared" si="160"/>
        <v/>
      </c>
      <c r="V264" s="93"/>
      <c r="AC264" t="s">
        <v>952</v>
      </c>
      <c r="AE264" s="100"/>
      <c r="AF264" s="100"/>
      <c r="AG264" s="100"/>
      <c r="AH264" s="100"/>
      <c r="AI264" s="100"/>
      <c r="AJ264" s="100"/>
      <c r="AK264" s="100"/>
      <c r="AL264" s="100"/>
      <c r="AM264" s="100"/>
      <c r="AN264" s="100"/>
      <c r="AO264" s="100"/>
      <c r="AP264" s="100"/>
    </row>
    <row r="265" spans="1:42">
      <c r="H265" t="s">
        <v>1003</v>
      </c>
      <c r="P265" s="111" t="str">
        <f t="shared" ref="P265:Q265" si="161">IF(P183="","",P183)</f>
        <v/>
      </c>
      <c r="Q265" s="111" t="str">
        <f t="shared" si="161"/>
        <v/>
      </c>
      <c r="V265" s="93"/>
      <c r="AC265" t="s">
        <v>952</v>
      </c>
      <c r="AE265" s="100"/>
      <c r="AF265" s="100"/>
      <c r="AG265" s="100"/>
      <c r="AH265" s="100"/>
      <c r="AI265" s="100"/>
      <c r="AJ265" s="100"/>
      <c r="AK265" s="100"/>
      <c r="AL265" s="100"/>
      <c r="AM265" s="100"/>
      <c r="AN265" s="100"/>
      <c r="AO265" s="100"/>
      <c r="AP265" s="100"/>
    </row>
    <row r="266" spans="1:42">
      <c r="H266" t="s">
        <v>1003</v>
      </c>
      <c r="P266" s="111" t="str">
        <f t="shared" ref="P266:Q266" si="162">IF(P184="","",P184)</f>
        <v/>
      </c>
      <c r="Q266" s="111" t="str">
        <f t="shared" si="162"/>
        <v/>
      </c>
      <c r="V266" s="93"/>
      <c r="AC266" t="s">
        <v>952</v>
      </c>
      <c r="AE266" s="100"/>
      <c r="AF266" s="100"/>
      <c r="AG266" s="100"/>
      <c r="AH266" s="100"/>
      <c r="AI266" s="100"/>
      <c r="AJ266" s="100"/>
      <c r="AK266" s="100"/>
      <c r="AL266" s="100"/>
      <c r="AM266" s="100"/>
      <c r="AN266" s="100"/>
      <c r="AO266" s="100"/>
      <c r="AP266" s="100"/>
    </row>
    <row r="267" spans="1:42">
      <c r="H267" t="s">
        <v>1003</v>
      </c>
      <c r="P267" s="111" t="str">
        <f t="shared" ref="P267:Q267" si="163">IF(P185="","",P185)</f>
        <v/>
      </c>
      <c r="Q267" s="111" t="str">
        <f t="shared" si="163"/>
        <v/>
      </c>
      <c r="V267" s="93"/>
      <c r="AC267" t="s">
        <v>952</v>
      </c>
      <c r="AE267" s="100"/>
      <c r="AF267" s="100"/>
      <c r="AG267" s="100"/>
      <c r="AH267" s="100"/>
      <c r="AI267" s="100"/>
      <c r="AJ267" s="100"/>
      <c r="AK267" s="100"/>
      <c r="AL267" s="100"/>
      <c r="AM267" s="100"/>
      <c r="AN267" s="100"/>
      <c r="AO267" s="100"/>
      <c r="AP267" s="100"/>
    </row>
    <row r="268" spans="1:42">
      <c r="H268" t="s">
        <v>1003</v>
      </c>
      <c r="P268" s="111" t="str">
        <f t="shared" ref="P268:Q268" si="164">IF(P186="","",P186)</f>
        <v/>
      </c>
      <c r="Q268" s="111" t="str">
        <f t="shared" si="164"/>
        <v/>
      </c>
      <c r="V268" s="93"/>
      <c r="AC268" t="s">
        <v>952</v>
      </c>
      <c r="AE268" s="100"/>
      <c r="AF268" s="100"/>
      <c r="AG268" s="100"/>
      <c r="AH268" s="100"/>
      <c r="AI268" s="100"/>
      <c r="AJ268" s="100"/>
      <c r="AK268" s="100"/>
      <c r="AL268" s="100"/>
      <c r="AM268" s="100"/>
      <c r="AN268" s="100"/>
      <c r="AO268" s="100"/>
      <c r="AP268" s="100"/>
    </row>
    <row r="269" spans="1:42">
      <c r="H269" t="s">
        <v>1003</v>
      </c>
      <c r="P269" s="111" t="str">
        <f t="shared" ref="P269:Q269" si="165">IF(P187="","",P187)</f>
        <v/>
      </c>
      <c r="Q269" s="111" t="str">
        <f t="shared" si="165"/>
        <v/>
      </c>
      <c r="V269" s="93"/>
      <c r="AC269" t="s">
        <v>952</v>
      </c>
      <c r="AE269" s="100"/>
      <c r="AF269" s="100"/>
      <c r="AG269" s="100"/>
      <c r="AH269" s="100"/>
      <c r="AI269" s="100"/>
      <c r="AJ269" s="100"/>
      <c r="AK269" s="100"/>
      <c r="AL269" s="100"/>
      <c r="AM269" s="100"/>
      <c r="AN269" s="100"/>
      <c r="AO269" s="100"/>
      <c r="AP269" s="100"/>
    </row>
    <row r="270" spans="1:42">
      <c r="H270" t="s">
        <v>1003</v>
      </c>
      <c r="P270" s="111" t="str">
        <f t="shared" ref="P270:Q270" si="166">IF(P188="","",P188)</f>
        <v/>
      </c>
      <c r="Q270" s="111" t="str">
        <f t="shared" si="166"/>
        <v/>
      </c>
      <c r="V270" s="93"/>
      <c r="AC270" t="s">
        <v>952</v>
      </c>
      <c r="AE270" s="100"/>
      <c r="AF270" s="100"/>
      <c r="AG270" s="100"/>
      <c r="AH270" s="100"/>
      <c r="AI270" s="100"/>
      <c r="AJ270" s="100"/>
      <c r="AK270" s="100"/>
      <c r="AL270" s="100"/>
      <c r="AM270" s="100"/>
      <c r="AN270" s="100"/>
      <c r="AO270" s="100"/>
      <c r="AP270" s="100"/>
    </row>
    <row r="271" spans="1:42">
      <c r="H271" t="s">
        <v>1003</v>
      </c>
      <c r="P271" s="111" t="str">
        <f t="shared" ref="P271:Q271" si="167">IF(P189="","",P189)</f>
        <v/>
      </c>
      <c r="Q271" s="111" t="str">
        <f t="shared" si="167"/>
        <v/>
      </c>
      <c r="V271" s="93"/>
      <c r="AC271" t="s">
        <v>952</v>
      </c>
      <c r="AE271" s="100"/>
      <c r="AF271" s="100"/>
      <c r="AG271" s="100"/>
      <c r="AH271" s="100"/>
      <c r="AI271" s="100"/>
      <c r="AJ271" s="100"/>
      <c r="AK271" s="100"/>
      <c r="AL271" s="100"/>
      <c r="AM271" s="100"/>
      <c r="AN271" s="100"/>
      <c r="AO271" s="100"/>
      <c r="AP271" s="100"/>
    </row>
    <row r="272" spans="1:42">
      <c r="H272" t="s">
        <v>1003</v>
      </c>
      <c r="P272" s="111" t="str">
        <f t="shared" ref="P272:Q272" si="168">IF(P190="","",P190)</f>
        <v/>
      </c>
      <c r="Q272" s="111" t="str">
        <f t="shared" si="168"/>
        <v/>
      </c>
      <c r="V272" s="93"/>
      <c r="AC272" t="s">
        <v>952</v>
      </c>
      <c r="AE272" s="100"/>
      <c r="AF272" s="100"/>
      <c r="AG272" s="100"/>
      <c r="AH272" s="100"/>
      <c r="AI272" s="100"/>
      <c r="AJ272" s="100"/>
      <c r="AK272" s="100"/>
      <c r="AL272" s="100"/>
      <c r="AM272" s="100"/>
      <c r="AN272" s="100"/>
      <c r="AO272" s="100"/>
      <c r="AP272" s="100"/>
    </row>
    <row r="273" spans="8:42">
      <c r="H273" t="s">
        <v>1003</v>
      </c>
      <c r="P273" s="111" t="str">
        <f t="shared" ref="P273:Q273" si="169">IF(P191="","",P191)</f>
        <v/>
      </c>
      <c r="Q273" s="111" t="str">
        <f t="shared" si="169"/>
        <v/>
      </c>
      <c r="V273" s="93"/>
      <c r="AC273" t="s">
        <v>952</v>
      </c>
      <c r="AE273" s="100"/>
      <c r="AF273" s="100"/>
      <c r="AG273" s="100"/>
      <c r="AH273" s="100"/>
      <c r="AI273" s="100"/>
      <c r="AJ273" s="100"/>
      <c r="AK273" s="100"/>
      <c r="AL273" s="100"/>
      <c r="AM273" s="100"/>
      <c r="AN273" s="100"/>
      <c r="AO273" s="100"/>
      <c r="AP273" s="100"/>
    </row>
    <row r="274" spans="8:42">
      <c r="H274" t="s">
        <v>1003</v>
      </c>
      <c r="P274" s="111" t="str">
        <f t="shared" ref="P274:Q274" si="170">IF(P192="","",P192)</f>
        <v/>
      </c>
      <c r="Q274" s="111" t="str">
        <f t="shared" si="170"/>
        <v/>
      </c>
      <c r="V274" s="93"/>
      <c r="AC274" t="s">
        <v>952</v>
      </c>
      <c r="AE274" s="100"/>
      <c r="AF274" s="100"/>
      <c r="AG274" s="100"/>
      <c r="AH274" s="100"/>
      <c r="AI274" s="100"/>
      <c r="AJ274" s="100"/>
      <c r="AK274" s="100"/>
      <c r="AL274" s="100"/>
      <c r="AM274" s="100"/>
      <c r="AN274" s="100"/>
      <c r="AO274" s="100"/>
      <c r="AP274" s="100"/>
    </row>
    <row r="275" spans="8:42">
      <c r="H275" t="s">
        <v>1003</v>
      </c>
      <c r="P275" s="111" t="str">
        <f t="shared" ref="P275:Q275" si="171">IF(P193="","",P193)</f>
        <v/>
      </c>
      <c r="Q275" s="111" t="str">
        <f t="shared" si="171"/>
        <v/>
      </c>
      <c r="V275" s="93"/>
      <c r="AC275" t="s">
        <v>952</v>
      </c>
      <c r="AE275" s="100"/>
      <c r="AF275" s="100"/>
      <c r="AG275" s="100"/>
      <c r="AH275" s="100"/>
      <c r="AI275" s="100"/>
      <c r="AJ275" s="100"/>
      <c r="AK275" s="100"/>
      <c r="AL275" s="100"/>
      <c r="AM275" s="100"/>
      <c r="AN275" s="100"/>
      <c r="AO275" s="100"/>
      <c r="AP275" s="100"/>
    </row>
    <row r="276" spans="8:42">
      <c r="H276" t="s">
        <v>1003</v>
      </c>
      <c r="P276" s="111" t="str">
        <f t="shared" ref="P276:Q276" si="172">IF(P194="","",P194)</f>
        <v/>
      </c>
      <c r="Q276" s="111" t="str">
        <f t="shared" si="172"/>
        <v/>
      </c>
      <c r="V276" s="93"/>
      <c r="AC276" t="s">
        <v>952</v>
      </c>
      <c r="AE276" s="100"/>
      <c r="AF276" s="100"/>
      <c r="AG276" s="100"/>
      <c r="AH276" s="100"/>
      <c r="AI276" s="100"/>
      <c r="AJ276" s="100"/>
      <c r="AK276" s="100"/>
      <c r="AL276" s="100"/>
      <c r="AM276" s="100"/>
      <c r="AN276" s="100"/>
      <c r="AO276" s="100"/>
      <c r="AP276" s="100"/>
    </row>
    <row r="277" spans="8:42">
      <c r="H277" t="s">
        <v>1003</v>
      </c>
      <c r="P277" s="111" t="str">
        <f t="shared" ref="P277:Q277" si="173">IF(P195="","",P195)</f>
        <v/>
      </c>
      <c r="Q277" s="111" t="str">
        <f t="shared" si="173"/>
        <v/>
      </c>
      <c r="V277" s="93"/>
      <c r="AC277" t="s">
        <v>952</v>
      </c>
      <c r="AE277" s="100"/>
      <c r="AF277" s="100"/>
      <c r="AG277" s="100"/>
      <c r="AH277" s="100"/>
      <c r="AI277" s="100"/>
      <c r="AJ277" s="100"/>
      <c r="AK277" s="100"/>
      <c r="AL277" s="100"/>
      <c r="AM277" s="100"/>
      <c r="AN277" s="100"/>
      <c r="AO277" s="100"/>
      <c r="AP277" s="100"/>
    </row>
    <row r="278" spans="8:42">
      <c r="H278" t="s">
        <v>1003</v>
      </c>
      <c r="P278" s="111" t="str">
        <f t="shared" ref="P278:Q278" si="174">IF(P196="","",P196)</f>
        <v/>
      </c>
      <c r="Q278" s="111" t="str">
        <f t="shared" si="174"/>
        <v/>
      </c>
      <c r="V278" s="93"/>
      <c r="AC278" t="s">
        <v>952</v>
      </c>
      <c r="AE278" s="100"/>
      <c r="AF278" s="100"/>
      <c r="AG278" s="100"/>
      <c r="AH278" s="100"/>
      <c r="AI278" s="100"/>
      <c r="AJ278" s="100"/>
      <c r="AK278" s="100"/>
      <c r="AL278" s="100"/>
      <c r="AM278" s="100"/>
      <c r="AN278" s="100"/>
      <c r="AO278" s="100"/>
      <c r="AP278" s="100"/>
    </row>
    <row r="279" spans="8:42">
      <c r="H279" t="s">
        <v>1003</v>
      </c>
      <c r="P279" s="111" t="str">
        <f t="shared" ref="P279:Q279" si="175">IF(P197="","",P197)</f>
        <v/>
      </c>
      <c r="Q279" s="111" t="str">
        <f t="shared" si="175"/>
        <v/>
      </c>
      <c r="V279" s="93"/>
      <c r="AC279" t="s">
        <v>952</v>
      </c>
      <c r="AE279" s="100"/>
      <c r="AF279" s="100"/>
      <c r="AG279" s="100"/>
      <c r="AH279" s="100"/>
      <c r="AI279" s="100"/>
      <c r="AJ279" s="100"/>
      <c r="AK279" s="100"/>
      <c r="AL279" s="100"/>
      <c r="AM279" s="100"/>
      <c r="AN279" s="100"/>
      <c r="AO279" s="100"/>
      <c r="AP279" s="100"/>
    </row>
    <row r="280" spans="8:42">
      <c r="H280" t="s">
        <v>1003</v>
      </c>
      <c r="P280" s="111" t="str">
        <f t="shared" ref="P280:Q280" si="176">IF(P198="","",P198)</f>
        <v/>
      </c>
      <c r="Q280" s="111" t="str">
        <f t="shared" si="176"/>
        <v/>
      </c>
      <c r="V280" s="93"/>
      <c r="AC280" t="s">
        <v>952</v>
      </c>
      <c r="AE280" s="100"/>
      <c r="AF280" s="100"/>
      <c r="AG280" s="100"/>
      <c r="AH280" s="100"/>
      <c r="AI280" s="100"/>
      <c r="AJ280" s="100"/>
      <c r="AK280" s="100"/>
      <c r="AL280" s="100"/>
      <c r="AM280" s="100"/>
      <c r="AN280" s="100"/>
      <c r="AO280" s="100"/>
      <c r="AP280" s="100"/>
    </row>
    <row r="281" spans="8:42">
      <c r="H281" t="s">
        <v>1003</v>
      </c>
      <c r="P281" s="111" t="str">
        <f t="shared" ref="P281:Q281" si="177">IF(P199="","",P199)</f>
        <v/>
      </c>
      <c r="Q281" s="111" t="str">
        <f t="shared" si="177"/>
        <v/>
      </c>
      <c r="V281" s="93"/>
      <c r="AC281" t="s">
        <v>952</v>
      </c>
      <c r="AE281" s="100"/>
      <c r="AF281" s="100"/>
      <c r="AG281" s="100"/>
      <c r="AH281" s="100"/>
      <c r="AI281" s="100"/>
      <c r="AJ281" s="100"/>
      <c r="AK281" s="100"/>
      <c r="AL281" s="100"/>
      <c r="AM281" s="100"/>
      <c r="AN281" s="100"/>
      <c r="AO281" s="100"/>
      <c r="AP281" s="100"/>
    </row>
    <row r="282" spans="8:42">
      <c r="H282" t="s">
        <v>1003</v>
      </c>
      <c r="P282" s="111" t="str">
        <f t="shared" ref="P282:Q282" si="178">IF(P200="","",P200)</f>
        <v/>
      </c>
      <c r="Q282" s="111" t="str">
        <f t="shared" si="178"/>
        <v/>
      </c>
      <c r="V282" s="93"/>
      <c r="AC282" t="s">
        <v>952</v>
      </c>
      <c r="AE282" s="100"/>
      <c r="AF282" s="100"/>
      <c r="AG282" s="100"/>
      <c r="AH282" s="100"/>
      <c r="AI282" s="100"/>
      <c r="AJ282" s="100"/>
      <c r="AK282" s="100"/>
      <c r="AL282" s="100"/>
      <c r="AM282" s="100"/>
      <c r="AN282" s="100"/>
      <c r="AO282" s="100"/>
      <c r="AP282" s="100"/>
    </row>
    <row r="283" spans="8:42">
      <c r="H283" t="s">
        <v>1003</v>
      </c>
      <c r="P283" s="111" t="str">
        <f t="shared" ref="P283:Q283" si="179">IF(P201="","",P201)</f>
        <v/>
      </c>
      <c r="Q283" s="111" t="str">
        <f t="shared" si="179"/>
        <v/>
      </c>
      <c r="V283" s="93"/>
      <c r="AC283" t="s">
        <v>952</v>
      </c>
      <c r="AE283" s="100"/>
      <c r="AF283" s="100"/>
      <c r="AG283" s="100"/>
      <c r="AH283" s="100"/>
      <c r="AI283" s="100"/>
      <c r="AJ283" s="100"/>
      <c r="AK283" s="100"/>
      <c r="AL283" s="100"/>
      <c r="AM283" s="100"/>
      <c r="AN283" s="100"/>
      <c r="AO283" s="100"/>
      <c r="AP283" s="100"/>
    </row>
    <row r="284" spans="8:42">
      <c r="H284" t="s">
        <v>1003</v>
      </c>
      <c r="P284" s="111" t="str">
        <f t="shared" ref="P284:Q284" si="180">IF(P202="","",P202)</f>
        <v/>
      </c>
      <c r="Q284" s="111" t="str">
        <f t="shared" si="180"/>
        <v/>
      </c>
      <c r="V284" s="93"/>
      <c r="AC284" t="s">
        <v>952</v>
      </c>
      <c r="AE284" s="100"/>
      <c r="AF284" s="100"/>
      <c r="AG284" s="100"/>
      <c r="AH284" s="100"/>
      <c r="AI284" s="100"/>
      <c r="AJ284" s="100"/>
      <c r="AK284" s="100"/>
      <c r="AL284" s="100"/>
      <c r="AM284" s="100"/>
      <c r="AN284" s="100"/>
      <c r="AO284" s="100"/>
      <c r="AP284" s="100"/>
    </row>
    <row r="285" spans="8:42">
      <c r="H285" t="s">
        <v>1003</v>
      </c>
      <c r="P285" s="111" t="str">
        <f t="shared" ref="P285:Q285" si="181">IF(P203="","",P203)</f>
        <v/>
      </c>
      <c r="Q285" s="111" t="str">
        <f t="shared" si="181"/>
        <v/>
      </c>
      <c r="V285" s="93"/>
      <c r="AC285" t="s">
        <v>952</v>
      </c>
      <c r="AE285" s="100"/>
      <c r="AF285" s="100"/>
      <c r="AG285" s="100"/>
      <c r="AH285" s="100"/>
      <c r="AI285" s="100"/>
      <c r="AJ285" s="100"/>
      <c r="AK285" s="100"/>
      <c r="AL285" s="100"/>
      <c r="AM285" s="100"/>
      <c r="AN285" s="100"/>
      <c r="AO285" s="100"/>
      <c r="AP285" s="100"/>
    </row>
    <row r="286" spans="8:42">
      <c r="H286" t="s">
        <v>1003</v>
      </c>
      <c r="P286" s="111" t="str">
        <f t="shared" ref="P286:Q286" si="182">IF(P204="","",P204)</f>
        <v/>
      </c>
      <c r="Q286" s="111" t="str">
        <f t="shared" si="182"/>
        <v/>
      </c>
      <c r="V286" s="93"/>
      <c r="AC286" t="s">
        <v>952</v>
      </c>
      <c r="AE286" s="100"/>
      <c r="AF286" s="100"/>
      <c r="AG286" s="100"/>
      <c r="AH286" s="100"/>
      <c r="AI286" s="100"/>
      <c r="AJ286" s="100"/>
      <c r="AK286" s="100"/>
      <c r="AL286" s="100"/>
      <c r="AM286" s="100"/>
      <c r="AN286" s="100"/>
      <c r="AO286" s="100"/>
      <c r="AP286" s="100"/>
    </row>
    <row r="287" spans="8:42">
      <c r="H287" t="s">
        <v>1003</v>
      </c>
      <c r="P287" s="111" t="str">
        <f t="shared" ref="P287:Q287" si="183">IF(P205="","",P205)</f>
        <v/>
      </c>
      <c r="Q287" s="111" t="str">
        <f t="shared" si="183"/>
        <v/>
      </c>
      <c r="V287" s="93"/>
      <c r="AC287" t="s">
        <v>952</v>
      </c>
      <c r="AE287" s="100"/>
      <c r="AF287" s="100"/>
      <c r="AG287" s="100"/>
      <c r="AH287" s="100"/>
      <c r="AI287" s="100"/>
      <c r="AJ287" s="100"/>
      <c r="AK287" s="100"/>
      <c r="AL287" s="100"/>
      <c r="AM287" s="100"/>
      <c r="AN287" s="100"/>
      <c r="AO287" s="100"/>
      <c r="AP287" s="100"/>
    </row>
    <row r="288" spans="8:42">
      <c r="H288" t="s">
        <v>1003</v>
      </c>
      <c r="P288" s="111" t="str">
        <f t="shared" ref="P288:Q288" si="184">IF(P206="","",P206)</f>
        <v/>
      </c>
      <c r="Q288" s="111" t="str">
        <f t="shared" si="184"/>
        <v/>
      </c>
      <c r="V288" s="93"/>
      <c r="AC288" t="s">
        <v>952</v>
      </c>
      <c r="AE288" s="100"/>
      <c r="AF288" s="100"/>
      <c r="AG288" s="100"/>
      <c r="AH288" s="100"/>
      <c r="AI288" s="100"/>
      <c r="AJ288" s="100"/>
      <c r="AK288" s="100"/>
      <c r="AL288" s="100"/>
      <c r="AM288" s="100"/>
      <c r="AN288" s="100"/>
      <c r="AO288" s="100"/>
      <c r="AP288" s="100"/>
    </row>
    <row r="289" spans="8:42">
      <c r="H289" t="s">
        <v>1003</v>
      </c>
      <c r="P289" s="111" t="str">
        <f t="shared" ref="P289:Q289" si="185">IF(P207="","",P207)</f>
        <v/>
      </c>
      <c r="Q289" s="111" t="str">
        <f t="shared" si="185"/>
        <v/>
      </c>
      <c r="V289" s="93"/>
      <c r="AC289" t="s">
        <v>952</v>
      </c>
      <c r="AE289" s="100"/>
      <c r="AF289" s="100"/>
      <c r="AG289" s="100"/>
      <c r="AH289" s="100"/>
      <c r="AI289" s="100"/>
      <c r="AJ289" s="100"/>
      <c r="AK289" s="100"/>
      <c r="AL289" s="100"/>
      <c r="AM289" s="100"/>
      <c r="AN289" s="100"/>
      <c r="AO289" s="100"/>
      <c r="AP289" s="100"/>
    </row>
    <row r="290" spans="8:42">
      <c r="H290" t="s">
        <v>1003</v>
      </c>
      <c r="P290" s="111" t="str">
        <f t="shared" ref="P290:Q290" si="186">IF(P208="","",P208)</f>
        <v/>
      </c>
      <c r="Q290" s="111" t="str">
        <f t="shared" si="186"/>
        <v/>
      </c>
      <c r="V290" s="93"/>
      <c r="AC290" t="s">
        <v>952</v>
      </c>
      <c r="AE290" s="100"/>
      <c r="AF290" s="100"/>
      <c r="AG290" s="100"/>
      <c r="AH290" s="100"/>
      <c r="AI290" s="100"/>
      <c r="AJ290" s="100"/>
      <c r="AK290" s="100"/>
      <c r="AL290" s="100"/>
      <c r="AM290" s="100"/>
      <c r="AN290" s="100"/>
      <c r="AO290" s="100"/>
      <c r="AP290" s="100"/>
    </row>
    <row r="291" spans="8:42">
      <c r="H291" t="s">
        <v>1003</v>
      </c>
      <c r="P291" s="111" t="str">
        <f t="shared" ref="P291:Q291" si="187">IF(P209="","",P209)</f>
        <v/>
      </c>
      <c r="Q291" s="111" t="str">
        <f t="shared" si="187"/>
        <v/>
      </c>
      <c r="V291" s="93"/>
      <c r="AC291" t="s">
        <v>952</v>
      </c>
      <c r="AE291" s="100"/>
      <c r="AF291" s="100"/>
      <c r="AG291" s="100"/>
      <c r="AH291" s="100"/>
      <c r="AI291" s="100"/>
      <c r="AJ291" s="100"/>
      <c r="AK291" s="100"/>
      <c r="AL291" s="100"/>
      <c r="AM291" s="100"/>
      <c r="AN291" s="100"/>
      <c r="AO291" s="100"/>
      <c r="AP291" s="100"/>
    </row>
    <row r="292" spans="8:42">
      <c r="H292" t="s">
        <v>1003</v>
      </c>
      <c r="P292" s="111" t="str">
        <f t="shared" ref="P292:Q292" si="188">IF(P210="","",P210)</f>
        <v/>
      </c>
      <c r="Q292" s="111" t="str">
        <f t="shared" si="188"/>
        <v/>
      </c>
      <c r="V292" s="93"/>
      <c r="AC292" t="s">
        <v>952</v>
      </c>
      <c r="AE292" s="100"/>
      <c r="AF292" s="100"/>
      <c r="AG292" s="100"/>
      <c r="AH292" s="100"/>
      <c r="AI292" s="100"/>
      <c r="AJ292" s="100"/>
      <c r="AK292" s="100"/>
      <c r="AL292" s="100"/>
      <c r="AM292" s="100"/>
      <c r="AN292" s="100"/>
      <c r="AO292" s="100"/>
      <c r="AP292" s="100"/>
    </row>
    <row r="293" spans="8:42">
      <c r="H293" t="s">
        <v>1003</v>
      </c>
      <c r="P293" s="111" t="str">
        <f t="shared" ref="P293:Q293" si="189">IF(P211="","",P211)</f>
        <v/>
      </c>
      <c r="Q293" s="111" t="str">
        <f t="shared" si="189"/>
        <v/>
      </c>
      <c r="V293" s="93"/>
      <c r="AC293" t="s">
        <v>952</v>
      </c>
      <c r="AE293" s="100"/>
      <c r="AF293" s="100"/>
      <c r="AG293" s="100"/>
      <c r="AH293" s="100"/>
      <c r="AI293" s="100"/>
      <c r="AJ293" s="100"/>
      <c r="AK293" s="100"/>
      <c r="AL293" s="100"/>
      <c r="AM293" s="100"/>
      <c r="AN293" s="100"/>
      <c r="AO293" s="100"/>
      <c r="AP293" s="100"/>
    </row>
    <row r="294" spans="8:42">
      <c r="H294" t="s">
        <v>1003</v>
      </c>
      <c r="P294" s="111" t="str">
        <f t="shared" ref="P294:Q294" si="190">IF(P212="","",P212)</f>
        <v/>
      </c>
      <c r="Q294" s="111" t="str">
        <f t="shared" si="190"/>
        <v/>
      </c>
      <c r="V294" s="93"/>
      <c r="AC294" t="s">
        <v>952</v>
      </c>
      <c r="AE294" s="100"/>
      <c r="AF294" s="100"/>
      <c r="AG294" s="100"/>
      <c r="AH294" s="100"/>
      <c r="AI294" s="100"/>
      <c r="AJ294" s="100"/>
      <c r="AK294" s="100"/>
      <c r="AL294" s="100"/>
      <c r="AM294" s="100"/>
      <c r="AN294" s="100"/>
      <c r="AO294" s="100"/>
      <c r="AP294" s="100"/>
    </row>
    <row r="295" spans="8:42">
      <c r="H295" t="s">
        <v>1003</v>
      </c>
      <c r="P295" s="111" t="str">
        <f t="shared" ref="P295:Q295" si="191">IF(P213="","",P213)</f>
        <v/>
      </c>
      <c r="Q295" s="111" t="str">
        <f t="shared" si="191"/>
        <v/>
      </c>
      <c r="V295" s="93"/>
      <c r="AC295" t="s">
        <v>952</v>
      </c>
      <c r="AE295" s="100"/>
      <c r="AF295" s="100"/>
      <c r="AG295" s="100"/>
      <c r="AH295" s="100"/>
      <c r="AI295" s="100"/>
      <c r="AJ295" s="100"/>
      <c r="AK295" s="100"/>
      <c r="AL295" s="100"/>
      <c r="AM295" s="100"/>
      <c r="AN295" s="100"/>
      <c r="AO295" s="100"/>
      <c r="AP295" s="100"/>
    </row>
    <row r="296" spans="8:42">
      <c r="H296" t="s">
        <v>1003</v>
      </c>
      <c r="P296" s="111" t="str">
        <f t="shared" ref="P296:Q296" si="192">IF(P214="","",P214)</f>
        <v/>
      </c>
      <c r="Q296" s="111" t="str">
        <f t="shared" si="192"/>
        <v/>
      </c>
      <c r="V296" s="93"/>
      <c r="AC296" t="s">
        <v>952</v>
      </c>
      <c r="AE296" s="100"/>
      <c r="AF296" s="100"/>
      <c r="AG296" s="100"/>
      <c r="AH296" s="100"/>
      <c r="AI296" s="100"/>
      <c r="AJ296" s="100"/>
      <c r="AK296" s="100"/>
      <c r="AL296" s="100"/>
      <c r="AM296" s="100"/>
      <c r="AN296" s="100"/>
      <c r="AO296" s="100"/>
      <c r="AP296" s="100"/>
    </row>
    <row r="297" spans="8:42">
      <c r="H297" t="s">
        <v>1003</v>
      </c>
      <c r="P297" s="111" t="str">
        <f t="shared" ref="P297:Q297" si="193">IF(P215="","",P215)</f>
        <v/>
      </c>
      <c r="Q297" s="111" t="str">
        <f t="shared" si="193"/>
        <v/>
      </c>
      <c r="V297" s="93"/>
      <c r="AC297" t="s">
        <v>952</v>
      </c>
      <c r="AE297" s="100"/>
      <c r="AF297" s="100"/>
      <c r="AG297" s="100"/>
      <c r="AH297" s="100"/>
      <c r="AI297" s="100"/>
      <c r="AJ297" s="100"/>
      <c r="AK297" s="100"/>
      <c r="AL297" s="100"/>
      <c r="AM297" s="100"/>
      <c r="AN297" s="100"/>
      <c r="AO297" s="100"/>
      <c r="AP297" s="100"/>
    </row>
    <row r="298" spans="8:42">
      <c r="H298" t="s">
        <v>1003</v>
      </c>
      <c r="P298" s="111" t="str">
        <f t="shared" ref="P298:Q298" si="194">IF(P216="","",P216)</f>
        <v/>
      </c>
      <c r="Q298" s="111" t="str">
        <f t="shared" si="194"/>
        <v/>
      </c>
      <c r="V298" s="93"/>
      <c r="AC298" t="s">
        <v>952</v>
      </c>
      <c r="AE298" s="100"/>
      <c r="AF298" s="100"/>
      <c r="AG298" s="100"/>
      <c r="AH298" s="100"/>
      <c r="AI298" s="100"/>
      <c r="AJ298" s="100"/>
      <c r="AK298" s="100"/>
      <c r="AL298" s="100"/>
      <c r="AM298" s="100"/>
      <c r="AN298" s="100"/>
      <c r="AO298" s="100"/>
      <c r="AP298" s="100"/>
    </row>
    <row r="299" spans="8:42">
      <c r="H299" t="s">
        <v>1003</v>
      </c>
      <c r="P299" s="111" t="str">
        <f t="shared" ref="P299:Q299" si="195">IF(P217="","",P217)</f>
        <v/>
      </c>
      <c r="Q299" s="111" t="str">
        <f t="shared" si="195"/>
        <v/>
      </c>
      <c r="V299" s="93"/>
      <c r="AC299" t="s">
        <v>952</v>
      </c>
      <c r="AE299" s="100"/>
      <c r="AF299" s="100"/>
      <c r="AG299" s="100"/>
      <c r="AH299" s="100"/>
      <c r="AI299" s="100"/>
      <c r="AJ299" s="100"/>
      <c r="AK299" s="100"/>
      <c r="AL299" s="100"/>
      <c r="AM299" s="100"/>
      <c r="AN299" s="100"/>
      <c r="AO299" s="100"/>
      <c r="AP299" s="100"/>
    </row>
    <row r="300" spans="8:42">
      <c r="H300" t="s">
        <v>1003</v>
      </c>
      <c r="P300" s="111" t="str">
        <f t="shared" ref="P300:Q300" si="196">IF(P218="","",P218)</f>
        <v/>
      </c>
      <c r="Q300" s="111" t="str">
        <f t="shared" si="196"/>
        <v/>
      </c>
      <c r="V300" s="93"/>
      <c r="AC300" t="s">
        <v>952</v>
      </c>
      <c r="AE300" s="100"/>
      <c r="AF300" s="100"/>
      <c r="AG300" s="100"/>
      <c r="AH300" s="100"/>
      <c r="AI300" s="100"/>
      <c r="AJ300" s="100"/>
      <c r="AK300" s="100"/>
      <c r="AL300" s="100"/>
      <c r="AM300" s="100"/>
      <c r="AN300" s="100"/>
      <c r="AO300" s="100"/>
      <c r="AP300" s="100"/>
    </row>
    <row r="301" spans="8:42">
      <c r="H301" t="s">
        <v>1003</v>
      </c>
      <c r="P301" s="111" t="str">
        <f t="shared" ref="P301:Q301" si="197">IF(P219="","",P219)</f>
        <v/>
      </c>
      <c r="Q301" s="111" t="str">
        <f t="shared" si="197"/>
        <v/>
      </c>
      <c r="V301" s="93"/>
      <c r="AC301" t="s">
        <v>952</v>
      </c>
      <c r="AE301" s="100"/>
      <c r="AF301" s="100"/>
      <c r="AG301" s="100"/>
      <c r="AH301" s="100"/>
      <c r="AI301" s="100"/>
      <c r="AJ301" s="100"/>
      <c r="AK301" s="100"/>
      <c r="AL301" s="100"/>
      <c r="AM301" s="100"/>
      <c r="AN301" s="100"/>
      <c r="AO301" s="100"/>
      <c r="AP301" s="100"/>
    </row>
    <row r="302" spans="8:42">
      <c r="H302" t="s">
        <v>1003</v>
      </c>
      <c r="P302" s="111" t="str">
        <f t="shared" ref="P302:Q302" si="198">IF(P220="","",P220)</f>
        <v/>
      </c>
      <c r="Q302" s="111" t="str">
        <f t="shared" si="198"/>
        <v/>
      </c>
      <c r="V302" s="93"/>
      <c r="AC302" t="s">
        <v>952</v>
      </c>
      <c r="AE302" s="100"/>
      <c r="AF302" s="100"/>
      <c r="AG302" s="100"/>
      <c r="AH302" s="100"/>
      <c r="AI302" s="100"/>
      <c r="AJ302" s="100"/>
      <c r="AK302" s="100"/>
      <c r="AL302" s="100"/>
      <c r="AM302" s="100"/>
      <c r="AN302" s="100"/>
      <c r="AO302" s="100"/>
      <c r="AP302" s="100"/>
    </row>
    <row r="303" spans="8:42">
      <c r="H303" t="s">
        <v>1003</v>
      </c>
      <c r="P303" s="111" t="str">
        <f t="shared" ref="P303:Q303" si="199">IF(P221="","",P221)</f>
        <v/>
      </c>
      <c r="Q303" s="111" t="str">
        <f t="shared" si="199"/>
        <v/>
      </c>
      <c r="V303" s="93"/>
      <c r="AC303" t="s">
        <v>952</v>
      </c>
      <c r="AE303" s="100"/>
      <c r="AF303" s="100"/>
      <c r="AG303" s="100"/>
      <c r="AH303" s="100"/>
      <c r="AI303" s="100"/>
      <c r="AJ303" s="100"/>
      <c r="AK303" s="100"/>
      <c r="AL303" s="100"/>
      <c r="AM303" s="100"/>
      <c r="AN303" s="100"/>
      <c r="AO303" s="100"/>
      <c r="AP303" s="100"/>
    </row>
    <row r="304" spans="8:42">
      <c r="H304" t="s">
        <v>1003</v>
      </c>
      <c r="P304" s="111" t="str">
        <f t="shared" ref="P304:Q304" si="200">IF(P222="","",P222)</f>
        <v/>
      </c>
      <c r="Q304" s="111" t="str">
        <f t="shared" si="200"/>
        <v/>
      </c>
      <c r="V304" s="93"/>
      <c r="AC304" t="s">
        <v>952</v>
      </c>
      <c r="AE304" s="100"/>
      <c r="AF304" s="100"/>
      <c r="AG304" s="100"/>
      <c r="AH304" s="100"/>
      <c r="AI304" s="100"/>
      <c r="AJ304" s="100"/>
      <c r="AK304" s="100"/>
      <c r="AL304" s="100"/>
      <c r="AM304" s="100"/>
      <c r="AN304" s="100"/>
      <c r="AO304" s="100"/>
      <c r="AP304" s="100"/>
    </row>
    <row r="305" spans="8:42">
      <c r="H305" t="s">
        <v>1003</v>
      </c>
      <c r="P305" s="111" t="str">
        <f t="shared" ref="P305:Q305" si="201">IF(P223="","",P223)</f>
        <v/>
      </c>
      <c r="Q305" s="111" t="str">
        <f t="shared" si="201"/>
        <v/>
      </c>
      <c r="V305" s="93"/>
      <c r="AC305" t="s">
        <v>952</v>
      </c>
      <c r="AE305" s="100"/>
      <c r="AF305" s="100"/>
      <c r="AG305" s="100"/>
      <c r="AH305" s="100"/>
      <c r="AI305" s="100"/>
      <c r="AJ305" s="100"/>
      <c r="AK305" s="100"/>
      <c r="AL305" s="100"/>
      <c r="AM305" s="100"/>
      <c r="AN305" s="100"/>
      <c r="AO305" s="100"/>
      <c r="AP305" s="100"/>
    </row>
    <row r="306" spans="8:42">
      <c r="H306" t="s">
        <v>1003</v>
      </c>
      <c r="P306" s="111" t="str">
        <f t="shared" ref="P306:Q306" si="202">IF(P224="","",P224)</f>
        <v/>
      </c>
      <c r="Q306" s="111" t="str">
        <f t="shared" si="202"/>
        <v/>
      </c>
      <c r="V306" s="93"/>
      <c r="AC306" t="s">
        <v>952</v>
      </c>
      <c r="AE306" s="100"/>
      <c r="AF306" s="100"/>
      <c r="AG306" s="100"/>
      <c r="AH306" s="100"/>
      <c r="AI306" s="100"/>
      <c r="AJ306" s="100"/>
      <c r="AK306" s="100"/>
      <c r="AL306" s="100"/>
      <c r="AM306" s="100"/>
      <c r="AN306" s="100"/>
      <c r="AO306" s="100"/>
      <c r="AP306" s="100"/>
    </row>
    <row r="307" spans="8:42">
      <c r="H307" t="s">
        <v>1003</v>
      </c>
      <c r="P307" s="111" t="str">
        <f t="shared" ref="P307:Q307" si="203">IF(P225="","",P225)</f>
        <v/>
      </c>
      <c r="Q307" s="111" t="str">
        <f t="shared" si="203"/>
        <v/>
      </c>
      <c r="V307" s="93"/>
      <c r="AC307" t="s">
        <v>952</v>
      </c>
      <c r="AE307" s="100"/>
      <c r="AF307" s="100"/>
      <c r="AG307" s="100"/>
      <c r="AH307" s="100"/>
      <c r="AI307" s="100"/>
      <c r="AJ307" s="100"/>
      <c r="AK307" s="100"/>
      <c r="AL307" s="100"/>
      <c r="AM307" s="100"/>
      <c r="AN307" s="100"/>
      <c r="AO307" s="100"/>
      <c r="AP307" s="100"/>
    </row>
    <row r="308" spans="8:42">
      <c r="H308" t="s">
        <v>1003</v>
      </c>
      <c r="P308" s="111" t="str">
        <f t="shared" ref="P308:Q308" si="204">IF(P226="","",P226)</f>
        <v/>
      </c>
      <c r="Q308" s="111" t="str">
        <f t="shared" si="204"/>
        <v/>
      </c>
      <c r="V308" s="93"/>
      <c r="AC308" t="s">
        <v>952</v>
      </c>
      <c r="AE308" s="100"/>
      <c r="AF308" s="100"/>
      <c r="AG308" s="100"/>
      <c r="AH308" s="100"/>
      <c r="AI308" s="100"/>
      <c r="AJ308" s="100"/>
      <c r="AK308" s="100"/>
      <c r="AL308" s="100"/>
      <c r="AM308" s="100"/>
      <c r="AN308" s="100"/>
      <c r="AO308" s="100"/>
      <c r="AP308" s="100"/>
    </row>
    <row r="309" spans="8:42">
      <c r="H309" t="s">
        <v>1003</v>
      </c>
      <c r="P309" s="111" t="str">
        <f t="shared" ref="P309:Q309" si="205">IF(P227="","",P227)</f>
        <v/>
      </c>
      <c r="Q309" s="111" t="str">
        <f t="shared" si="205"/>
        <v/>
      </c>
      <c r="V309" s="93"/>
      <c r="AC309" t="s">
        <v>952</v>
      </c>
      <c r="AE309" s="100"/>
      <c r="AF309" s="100"/>
      <c r="AG309" s="100"/>
      <c r="AH309" s="100"/>
      <c r="AI309" s="100"/>
      <c r="AJ309" s="100"/>
      <c r="AK309" s="100"/>
      <c r="AL309" s="100"/>
      <c r="AM309" s="100"/>
      <c r="AN309" s="100"/>
      <c r="AO309" s="100"/>
      <c r="AP309" s="100"/>
    </row>
    <row r="310" spans="8:42">
      <c r="H310" t="s">
        <v>1003</v>
      </c>
      <c r="P310" s="111" t="str">
        <f t="shared" ref="P310:Q310" si="206">IF(P228="","",P228)</f>
        <v/>
      </c>
      <c r="Q310" s="111" t="str">
        <f t="shared" si="206"/>
        <v/>
      </c>
      <c r="V310" s="93"/>
      <c r="AC310" t="s">
        <v>952</v>
      </c>
      <c r="AE310" s="100"/>
      <c r="AF310" s="100"/>
      <c r="AG310" s="100"/>
      <c r="AH310" s="100"/>
      <c r="AI310" s="100"/>
      <c r="AJ310" s="100"/>
      <c r="AK310" s="100"/>
      <c r="AL310" s="100"/>
      <c r="AM310" s="100"/>
      <c r="AN310" s="100"/>
      <c r="AO310" s="100"/>
      <c r="AP310" s="100"/>
    </row>
    <row r="311" spans="8:42">
      <c r="H311" t="s">
        <v>1003</v>
      </c>
      <c r="P311" s="111" t="str">
        <f t="shared" ref="P311:Q311" si="207">IF(P229="","",P229)</f>
        <v/>
      </c>
      <c r="Q311" s="111" t="str">
        <f t="shared" si="207"/>
        <v/>
      </c>
      <c r="V311" s="93"/>
      <c r="AC311" t="s">
        <v>952</v>
      </c>
      <c r="AE311" s="100"/>
      <c r="AF311" s="100"/>
      <c r="AG311" s="100"/>
      <c r="AH311" s="100"/>
      <c r="AI311" s="100"/>
      <c r="AJ311" s="100"/>
      <c r="AK311" s="100"/>
      <c r="AL311" s="100"/>
      <c r="AM311" s="100"/>
      <c r="AN311" s="100"/>
      <c r="AO311" s="100"/>
      <c r="AP311" s="100"/>
    </row>
    <row r="312" spans="8:42">
      <c r="H312" t="s">
        <v>1003</v>
      </c>
      <c r="P312" s="111" t="str">
        <f t="shared" ref="P312:Q312" si="208">IF(P230="","",P230)</f>
        <v/>
      </c>
      <c r="Q312" s="111" t="str">
        <f t="shared" si="208"/>
        <v/>
      </c>
      <c r="V312" s="93"/>
      <c r="AC312" t="s">
        <v>952</v>
      </c>
      <c r="AE312" s="100"/>
      <c r="AF312" s="100"/>
      <c r="AG312" s="100"/>
      <c r="AH312" s="100"/>
      <c r="AI312" s="100"/>
      <c r="AJ312" s="100"/>
      <c r="AK312" s="100"/>
      <c r="AL312" s="100"/>
      <c r="AM312" s="100"/>
      <c r="AN312" s="100"/>
      <c r="AO312" s="100"/>
      <c r="AP312" s="100"/>
    </row>
    <row r="313" spans="8:42">
      <c r="H313" t="s">
        <v>1003</v>
      </c>
      <c r="P313" s="111" t="str">
        <f t="shared" ref="P313:Q313" si="209">IF(P231="","",P231)</f>
        <v/>
      </c>
      <c r="Q313" s="111" t="str">
        <f t="shared" si="209"/>
        <v/>
      </c>
      <c r="V313" s="93"/>
      <c r="AC313" t="s">
        <v>952</v>
      </c>
      <c r="AE313" s="100"/>
      <c r="AF313" s="100"/>
      <c r="AG313" s="100"/>
      <c r="AH313" s="100"/>
      <c r="AI313" s="100"/>
      <c r="AJ313" s="100"/>
      <c r="AK313" s="100"/>
      <c r="AL313" s="100"/>
      <c r="AM313" s="100"/>
      <c r="AN313" s="100"/>
      <c r="AO313" s="100"/>
      <c r="AP313" s="100"/>
    </row>
    <row r="314" spans="8:42">
      <c r="H314" t="s">
        <v>1003</v>
      </c>
      <c r="P314" s="111" t="str">
        <f t="shared" ref="P314:Q314" si="210">IF(P232="","",P232)</f>
        <v/>
      </c>
      <c r="Q314" s="111" t="str">
        <f t="shared" si="210"/>
        <v/>
      </c>
      <c r="V314" s="93"/>
      <c r="AC314" t="s">
        <v>952</v>
      </c>
      <c r="AE314" s="100"/>
      <c r="AF314" s="100"/>
      <c r="AG314" s="100"/>
      <c r="AH314" s="100"/>
      <c r="AI314" s="100"/>
      <c r="AJ314" s="100"/>
      <c r="AK314" s="100"/>
      <c r="AL314" s="100"/>
      <c r="AM314" s="100"/>
      <c r="AN314" s="100"/>
      <c r="AO314" s="100"/>
      <c r="AP314" s="100"/>
    </row>
    <row r="315" spans="8:42">
      <c r="H315" t="s">
        <v>1003</v>
      </c>
      <c r="P315" s="111" t="str">
        <f t="shared" ref="P315:Q315" si="211">IF(P233="","",P233)</f>
        <v/>
      </c>
      <c r="Q315" s="111" t="str">
        <f t="shared" si="211"/>
        <v/>
      </c>
      <c r="V315" s="93"/>
      <c r="AC315" t="s">
        <v>952</v>
      </c>
      <c r="AE315" s="100"/>
      <c r="AF315" s="100"/>
      <c r="AG315" s="100"/>
      <c r="AH315" s="100"/>
      <c r="AI315" s="100"/>
      <c r="AJ315" s="100"/>
      <c r="AK315" s="100"/>
      <c r="AL315" s="100"/>
      <c r="AM315" s="100"/>
      <c r="AN315" s="100"/>
      <c r="AO315" s="100"/>
      <c r="AP315" s="100"/>
    </row>
    <row r="316" spans="8:42">
      <c r="H316" t="s">
        <v>1003</v>
      </c>
      <c r="P316" s="111" t="str">
        <f t="shared" ref="P316:Q316" si="212">IF(P234="","",P234)</f>
        <v/>
      </c>
      <c r="Q316" s="111" t="str">
        <f t="shared" si="212"/>
        <v/>
      </c>
      <c r="V316" s="93"/>
      <c r="AC316" t="s">
        <v>952</v>
      </c>
      <c r="AE316" s="100"/>
      <c r="AF316" s="100"/>
      <c r="AG316" s="100"/>
      <c r="AH316" s="100"/>
      <c r="AI316" s="100"/>
      <c r="AJ316" s="100"/>
      <c r="AK316" s="100"/>
      <c r="AL316" s="100"/>
      <c r="AM316" s="100"/>
      <c r="AN316" s="100"/>
      <c r="AO316" s="100"/>
      <c r="AP316" s="100"/>
    </row>
    <row r="317" spans="8:42">
      <c r="H317" t="s">
        <v>1003</v>
      </c>
      <c r="P317" s="111" t="str">
        <f t="shared" ref="P317:Q317" si="213">IF(P235="","",P235)</f>
        <v/>
      </c>
      <c r="Q317" s="111" t="str">
        <f t="shared" si="213"/>
        <v/>
      </c>
      <c r="V317" s="93"/>
      <c r="AC317" t="s">
        <v>952</v>
      </c>
      <c r="AE317" s="100"/>
      <c r="AF317" s="100"/>
      <c r="AG317" s="100"/>
      <c r="AH317" s="100"/>
      <c r="AI317" s="100"/>
      <c r="AJ317" s="100"/>
      <c r="AK317" s="100"/>
      <c r="AL317" s="100"/>
      <c r="AM317" s="100"/>
      <c r="AN317" s="100"/>
      <c r="AO317" s="100"/>
      <c r="AP317" s="100"/>
    </row>
    <row r="318" spans="8:42">
      <c r="H318" t="s">
        <v>1003</v>
      </c>
      <c r="P318" s="111" t="str">
        <f t="shared" ref="P318:Q318" si="214">IF(P236="","",P236)</f>
        <v/>
      </c>
      <c r="Q318" s="111" t="str">
        <f t="shared" si="214"/>
        <v/>
      </c>
      <c r="V318" s="93"/>
      <c r="AC318" t="s">
        <v>952</v>
      </c>
      <c r="AE318" s="100"/>
      <c r="AF318" s="100"/>
      <c r="AG318" s="100"/>
      <c r="AH318" s="100"/>
      <c r="AI318" s="100"/>
      <c r="AJ318" s="100"/>
      <c r="AK318" s="100"/>
      <c r="AL318" s="100"/>
      <c r="AM318" s="100"/>
      <c r="AN318" s="100"/>
      <c r="AO318" s="100"/>
      <c r="AP318" s="100"/>
    </row>
    <row r="319" spans="8:42">
      <c r="H319" t="s">
        <v>1003</v>
      </c>
      <c r="P319" s="111" t="str">
        <f t="shared" ref="P319:Q319" si="215">IF(P237="","",P237)</f>
        <v/>
      </c>
      <c r="Q319" s="111" t="str">
        <f t="shared" si="215"/>
        <v/>
      </c>
      <c r="V319" s="93"/>
      <c r="AC319" t="s">
        <v>952</v>
      </c>
      <c r="AE319" s="100"/>
      <c r="AF319" s="100"/>
      <c r="AG319" s="100"/>
      <c r="AH319" s="100"/>
      <c r="AI319" s="100"/>
      <c r="AJ319" s="100"/>
      <c r="AK319" s="100"/>
      <c r="AL319" s="100"/>
      <c r="AM319" s="100"/>
      <c r="AN319" s="100"/>
      <c r="AO319" s="100"/>
      <c r="AP319" s="100"/>
    </row>
    <row r="320" spans="8:42">
      <c r="H320" t="s">
        <v>1003</v>
      </c>
      <c r="P320" s="111" t="str">
        <f t="shared" ref="P320:Q320" si="216">IF(P238="","",P238)</f>
        <v/>
      </c>
      <c r="Q320" s="111" t="str">
        <f t="shared" si="216"/>
        <v/>
      </c>
      <c r="V320" s="93"/>
      <c r="AC320" t="s">
        <v>952</v>
      </c>
      <c r="AE320" s="100"/>
      <c r="AF320" s="100"/>
      <c r="AG320" s="100"/>
      <c r="AH320" s="100"/>
      <c r="AI320" s="100"/>
      <c r="AJ320" s="100"/>
      <c r="AK320" s="100"/>
      <c r="AL320" s="100"/>
      <c r="AM320" s="100"/>
      <c r="AN320" s="100"/>
      <c r="AO320" s="100"/>
      <c r="AP320" s="100"/>
    </row>
    <row r="321" spans="8:42">
      <c r="H321" t="s">
        <v>1003</v>
      </c>
      <c r="P321" s="111" t="str">
        <f t="shared" ref="P321:Q321" si="217">IF(P239="","",P239)</f>
        <v/>
      </c>
      <c r="Q321" s="111" t="str">
        <f t="shared" si="217"/>
        <v/>
      </c>
      <c r="V321" s="93"/>
      <c r="AC321" t="s">
        <v>952</v>
      </c>
      <c r="AE321" s="100"/>
      <c r="AF321" s="100"/>
      <c r="AG321" s="100"/>
      <c r="AH321" s="100"/>
      <c r="AI321" s="100"/>
      <c r="AJ321" s="100"/>
      <c r="AK321" s="100"/>
      <c r="AL321" s="100"/>
      <c r="AM321" s="100"/>
      <c r="AN321" s="100"/>
      <c r="AO321" s="100"/>
      <c r="AP321" s="100"/>
    </row>
    <row r="322" spans="8:42">
      <c r="H322" t="s">
        <v>1003</v>
      </c>
      <c r="P322" s="111" t="str">
        <f t="shared" ref="P322:Q322" si="218">IF(P240="","",P240)</f>
        <v/>
      </c>
      <c r="Q322" s="111" t="str">
        <f t="shared" si="218"/>
        <v/>
      </c>
      <c r="V322" s="93"/>
      <c r="AC322" t="s">
        <v>952</v>
      </c>
      <c r="AE322" s="100"/>
      <c r="AF322" s="100"/>
      <c r="AG322" s="100"/>
      <c r="AH322" s="100"/>
      <c r="AI322" s="100"/>
      <c r="AJ322" s="100"/>
      <c r="AK322" s="100"/>
      <c r="AL322" s="100"/>
      <c r="AM322" s="100"/>
      <c r="AN322" s="100"/>
      <c r="AO322" s="100"/>
      <c r="AP322" s="100"/>
    </row>
    <row r="323" spans="8:42">
      <c r="H323" t="s">
        <v>1003</v>
      </c>
      <c r="P323" s="111" t="str">
        <f t="shared" ref="P323:Q323" si="219">IF(P241="","",P241)</f>
        <v/>
      </c>
      <c r="Q323" s="111" t="str">
        <f t="shared" si="219"/>
        <v/>
      </c>
      <c r="V323" s="93"/>
      <c r="AC323" t="s">
        <v>952</v>
      </c>
      <c r="AE323" s="100"/>
      <c r="AF323" s="100"/>
      <c r="AG323" s="100"/>
      <c r="AH323" s="100"/>
      <c r="AI323" s="100"/>
      <c r="AJ323" s="100"/>
      <c r="AK323" s="100"/>
      <c r="AL323" s="100"/>
      <c r="AM323" s="100"/>
      <c r="AN323" s="100"/>
      <c r="AO323" s="100"/>
      <c r="AP323" s="100"/>
    </row>
    <row r="324" spans="8:42">
      <c r="H324" t="s">
        <v>1003</v>
      </c>
      <c r="P324" s="111" t="str">
        <f t="shared" ref="P324:Q324" si="220">IF(P242="","",P242)</f>
        <v/>
      </c>
      <c r="Q324" s="111" t="str">
        <f t="shared" si="220"/>
        <v/>
      </c>
      <c r="V324" s="93"/>
      <c r="AC324" t="s">
        <v>952</v>
      </c>
      <c r="AE324" s="100"/>
      <c r="AF324" s="100"/>
      <c r="AG324" s="100"/>
      <c r="AH324" s="100"/>
      <c r="AI324" s="100"/>
      <c r="AJ324" s="100"/>
      <c r="AK324" s="100"/>
      <c r="AL324" s="100"/>
      <c r="AM324" s="100"/>
      <c r="AN324" s="100"/>
      <c r="AO324" s="100"/>
      <c r="AP324" s="100"/>
    </row>
    <row r="325" spans="8:42">
      <c r="H325" t="s">
        <v>1003</v>
      </c>
      <c r="P325" s="111" t="str">
        <f t="shared" ref="P325:Q325" si="221">IF(P243="","",P243)</f>
        <v/>
      </c>
      <c r="Q325" s="111" t="str">
        <f t="shared" si="221"/>
        <v/>
      </c>
      <c r="V325" s="93"/>
      <c r="AC325" t="s">
        <v>952</v>
      </c>
      <c r="AE325" s="100"/>
      <c r="AF325" s="100"/>
      <c r="AG325" s="100"/>
      <c r="AH325" s="100"/>
      <c r="AI325" s="100"/>
      <c r="AJ325" s="100"/>
      <c r="AK325" s="100"/>
      <c r="AL325" s="100"/>
      <c r="AM325" s="100"/>
      <c r="AN325" s="100"/>
      <c r="AO325" s="100"/>
      <c r="AP325" s="100"/>
    </row>
    <row r="326" spans="8:42">
      <c r="H326" t="s">
        <v>1003</v>
      </c>
      <c r="P326" s="111" t="str">
        <f t="shared" ref="P326:Q326" si="222">IF(P244="","",P244)</f>
        <v/>
      </c>
      <c r="Q326" s="111" t="str">
        <f t="shared" si="222"/>
        <v/>
      </c>
      <c r="V326" s="93"/>
      <c r="AC326" t="s">
        <v>952</v>
      </c>
      <c r="AE326" s="100"/>
      <c r="AF326" s="100"/>
      <c r="AG326" s="100"/>
      <c r="AH326" s="100"/>
      <c r="AI326" s="100"/>
      <c r="AJ326" s="100"/>
      <c r="AK326" s="100"/>
      <c r="AL326" s="100"/>
      <c r="AM326" s="100"/>
      <c r="AN326" s="100"/>
      <c r="AO326" s="100"/>
      <c r="AP326" s="100"/>
    </row>
    <row r="327" spans="8:42">
      <c r="H327" t="s">
        <v>1003</v>
      </c>
      <c r="P327" s="111" t="str">
        <f t="shared" ref="P327:Q327" si="223">IF(P245="","",P245)</f>
        <v/>
      </c>
      <c r="Q327" s="111" t="str">
        <f t="shared" si="223"/>
        <v/>
      </c>
      <c r="V327" s="93"/>
      <c r="AC327" t="s">
        <v>952</v>
      </c>
      <c r="AE327" s="100"/>
      <c r="AF327" s="100"/>
      <c r="AG327" s="100"/>
      <c r="AH327" s="100"/>
      <c r="AI327" s="100"/>
      <c r="AJ327" s="100"/>
      <c r="AK327" s="100"/>
      <c r="AL327" s="100"/>
      <c r="AM327" s="100"/>
      <c r="AN327" s="100"/>
      <c r="AO327" s="100"/>
      <c r="AP327" s="100"/>
    </row>
    <row r="328" spans="8:42">
      <c r="H328" t="s">
        <v>1003</v>
      </c>
      <c r="P328" s="111" t="str">
        <f t="shared" ref="P328:Q328" si="224">IF(P246="","",P246)</f>
        <v/>
      </c>
      <c r="Q328" s="111" t="str">
        <f t="shared" si="224"/>
        <v/>
      </c>
      <c r="V328" s="93"/>
      <c r="AC328" t="s">
        <v>952</v>
      </c>
      <c r="AE328" s="100"/>
      <c r="AF328" s="100"/>
      <c r="AG328" s="100"/>
      <c r="AH328" s="100"/>
      <c r="AI328" s="100"/>
      <c r="AJ328" s="100"/>
      <c r="AK328" s="100"/>
      <c r="AL328" s="100"/>
      <c r="AM328" s="100"/>
      <c r="AN328" s="100"/>
      <c r="AO328" s="100"/>
      <c r="AP328" s="100"/>
    </row>
    <row r="329" spans="8:42">
      <c r="H329" t="s">
        <v>1003</v>
      </c>
      <c r="P329" s="111" t="str">
        <f t="shared" ref="P329:Q329" si="225">IF(P247="","",P247)</f>
        <v/>
      </c>
      <c r="Q329" s="111" t="str">
        <f t="shared" si="225"/>
        <v/>
      </c>
      <c r="V329" s="93"/>
      <c r="AC329" t="s">
        <v>952</v>
      </c>
      <c r="AE329" s="100"/>
      <c r="AF329" s="100"/>
      <c r="AG329" s="100"/>
      <c r="AH329" s="100"/>
      <c r="AI329" s="100"/>
      <c r="AJ329" s="100"/>
      <c r="AK329" s="100"/>
      <c r="AL329" s="100"/>
      <c r="AM329" s="100"/>
      <c r="AN329" s="100"/>
      <c r="AO329" s="100"/>
      <c r="AP329" s="100"/>
    </row>
    <row r="330" spans="8:42">
      <c r="H330" t="s">
        <v>1003</v>
      </c>
      <c r="P330" s="111" t="str">
        <f t="shared" ref="P330:Q330" si="226">IF(P248="","",P248)</f>
        <v/>
      </c>
      <c r="Q330" s="111" t="str">
        <f t="shared" si="226"/>
        <v/>
      </c>
      <c r="V330" s="93"/>
      <c r="AC330" t="s">
        <v>952</v>
      </c>
      <c r="AE330" s="100"/>
      <c r="AF330" s="100"/>
      <c r="AG330" s="100"/>
      <c r="AH330" s="100"/>
      <c r="AI330" s="100"/>
      <c r="AJ330" s="100"/>
      <c r="AK330" s="100"/>
      <c r="AL330" s="100"/>
      <c r="AM330" s="100"/>
      <c r="AN330" s="100"/>
      <c r="AO330" s="100"/>
      <c r="AP330" s="100"/>
    </row>
    <row r="331" spans="8:42">
      <c r="H331" t="s">
        <v>1003</v>
      </c>
      <c r="P331" s="111" t="str">
        <f t="shared" ref="P331:Q331" si="227">IF(P249="","",P249)</f>
        <v/>
      </c>
      <c r="Q331" s="111" t="str">
        <f t="shared" si="227"/>
        <v/>
      </c>
      <c r="V331" s="93"/>
      <c r="AC331" t="s">
        <v>952</v>
      </c>
      <c r="AE331" s="100"/>
      <c r="AF331" s="100"/>
      <c r="AG331" s="100"/>
      <c r="AH331" s="100"/>
      <c r="AI331" s="100"/>
      <c r="AJ331" s="100"/>
      <c r="AK331" s="100"/>
      <c r="AL331" s="100"/>
      <c r="AM331" s="100"/>
      <c r="AN331" s="100"/>
      <c r="AO331" s="100"/>
      <c r="AP331" s="100"/>
    </row>
    <row r="332" spans="8:42">
      <c r="H332" t="s">
        <v>1003</v>
      </c>
      <c r="P332" s="111" t="str">
        <f t="shared" ref="P332:Q332" si="228">IF(P250="","",P250)</f>
        <v/>
      </c>
      <c r="Q332" s="111" t="str">
        <f t="shared" si="228"/>
        <v/>
      </c>
      <c r="V332" s="93"/>
      <c r="AC332" t="s">
        <v>952</v>
      </c>
      <c r="AE332" s="100"/>
      <c r="AF332" s="100"/>
      <c r="AG332" s="100"/>
      <c r="AH332" s="100"/>
      <c r="AI332" s="100"/>
      <c r="AJ332" s="100"/>
      <c r="AK332" s="100"/>
      <c r="AL332" s="100"/>
      <c r="AM332" s="100"/>
      <c r="AN332" s="100"/>
      <c r="AO332" s="100"/>
      <c r="AP332" s="100"/>
    </row>
    <row r="333" spans="8:42">
      <c r="H333" t="s">
        <v>1003</v>
      </c>
      <c r="P333" s="111" t="str">
        <f t="shared" ref="P333:Q333" si="229">IF(P251="","",P251)</f>
        <v/>
      </c>
      <c r="Q333" s="111" t="str">
        <f t="shared" si="229"/>
        <v/>
      </c>
      <c r="V333" s="93"/>
      <c r="AC333" t="s">
        <v>952</v>
      </c>
      <c r="AE333" s="100"/>
      <c r="AF333" s="100"/>
      <c r="AG333" s="100"/>
      <c r="AH333" s="100"/>
      <c r="AI333" s="100"/>
      <c r="AJ333" s="100"/>
      <c r="AK333" s="100"/>
      <c r="AL333" s="100"/>
      <c r="AM333" s="100"/>
      <c r="AN333" s="100"/>
      <c r="AO333" s="100"/>
      <c r="AP333" s="100"/>
    </row>
    <row r="334" spans="8:42">
      <c r="H334" t="s">
        <v>1003</v>
      </c>
      <c r="P334" s="111" t="str">
        <f t="shared" ref="P334:Q334" si="230">IF(P252="","",P252)</f>
        <v/>
      </c>
      <c r="Q334" s="111" t="str">
        <f t="shared" si="230"/>
        <v/>
      </c>
      <c r="V334" s="93"/>
      <c r="AC334" t="s">
        <v>952</v>
      </c>
      <c r="AE334" s="100"/>
      <c r="AF334" s="100"/>
      <c r="AG334" s="100"/>
      <c r="AH334" s="100"/>
      <c r="AI334" s="100"/>
      <c r="AJ334" s="100"/>
      <c r="AK334" s="100"/>
      <c r="AL334" s="100"/>
      <c r="AM334" s="100"/>
      <c r="AN334" s="100"/>
      <c r="AO334" s="100"/>
      <c r="AP334" s="100"/>
    </row>
    <row r="335" spans="8:42">
      <c r="H335" t="s">
        <v>1003</v>
      </c>
      <c r="P335" s="111" t="str">
        <f t="shared" ref="P335:Q335" si="231">IF(P253="","",P253)</f>
        <v/>
      </c>
      <c r="Q335" s="111" t="str">
        <f t="shared" si="231"/>
        <v/>
      </c>
      <c r="V335" s="93"/>
      <c r="AC335" t="s">
        <v>952</v>
      </c>
      <c r="AE335" s="100"/>
      <c r="AF335" s="100"/>
      <c r="AG335" s="100"/>
      <c r="AH335" s="100"/>
      <c r="AI335" s="100"/>
      <c r="AJ335" s="100"/>
      <c r="AK335" s="100"/>
      <c r="AL335" s="100"/>
      <c r="AM335" s="100"/>
      <c r="AN335" s="100"/>
      <c r="AO335" s="100"/>
      <c r="AP335" s="100"/>
    </row>
    <row r="336" spans="8:42">
      <c r="H336" t="s">
        <v>1003</v>
      </c>
      <c r="P336" s="111" t="str">
        <f t="shared" ref="P336:Q336" si="232">IF(P254="","",P254)</f>
        <v/>
      </c>
      <c r="Q336" s="111" t="str">
        <f t="shared" si="232"/>
        <v/>
      </c>
      <c r="V336" s="93"/>
      <c r="AC336" t="s">
        <v>952</v>
      </c>
      <c r="AE336" s="100"/>
      <c r="AF336" s="100"/>
      <c r="AG336" s="100"/>
      <c r="AH336" s="100"/>
      <c r="AI336" s="100"/>
      <c r="AJ336" s="100"/>
      <c r="AK336" s="100"/>
      <c r="AL336" s="100"/>
      <c r="AM336" s="100"/>
      <c r="AN336" s="100"/>
      <c r="AO336" s="100"/>
      <c r="AP336" s="100"/>
    </row>
    <row r="337" spans="1:42">
      <c r="H337" t="s">
        <v>1003</v>
      </c>
      <c r="P337" s="111" t="str">
        <f t="shared" ref="P337:Q337" si="233">IF(P255="","",P255)</f>
        <v/>
      </c>
      <c r="Q337" s="111" t="str">
        <f t="shared" si="233"/>
        <v/>
      </c>
      <c r="V337" s="93"/>
      <c r="AC337" t="s">
        <v>952</v>
      </c>
      <c r="AE337" s="100"/>
      <c r="AF337" s="100"/>
      <c r="AG337" s="100"/>
      <c r="AH337" s="100"/>
      <c r="AI337" s="100"/>
      <c r="AJ337" s="100"/>
      <c r="AK337" s="100"/>
      <c r="AL337" s="100"/>
      <c r="AM337" s="100"/>
      <c r="AN337" s="100"/>
      <c r="AO337" s="100"/>
      <c r="AP337" s="100"/>
    </row>
    <row r="339" spans="1:42" s="68" customFormat="1" ht="18">
      <c r="A339" s="69" t="s">
        <v>74</v>
      </c>
      <c r="P339" s="107"/>
      <c r="Q339" s="107"/>
    </row>
  </sheetData>
  <mergeCells count="2">
    <mergeCell ref="AR6:AV6"/>
    <mergeCell ref="AE6:AP6"/>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V123"/>
  <sheetViews>
    <sheetView zoomScale="80" zoomScaleNormal="80" workbookViewId="0">
      <pane ySplit="8" topLeftCell="A9" activePane="bottomLeft" state="frozen"/>
      <selection activeCell="H38" sqref="H38"/>
      <selection pane="bottomLeft"/>
    </sheetView>
  </sheetViews>
  <sheetFormatPr defaultRowHeight="14.4"/>
  <cols>
    <col min="1" max="7" width="1.77734375" customWidth="1"/>
    <col min="8" max="8" width="28.77734375" bestFit="1" customWidth="1"/>
    <col min="9" max="15" width="1.77734375" customWidth="1"/>
    <col min="16" max="16" width="26.44140625" style="108" bestFit="1" customWidth="1"/>
    <col min="17" max="17" width="12.77734375" style="108" customWidth="1"/>
    <col min="18" max="28" width="1.77734375" hidden="1" customWidth="1"/>
    <col min="29" max="29" width="9.21875" customWidth="1"/>
    <col min="30" max="30" width="7.77734375" customWidth="1"/>
    <col min="31" max="48" width="19.77734375" customWidth="1"/>
  </cols>
  <sheetData>
    <row r="1" spans="1:48" s="68" customFormat="1" ht="23.4">
      <c r="A1" s="83" t="str">
        <f>'1.1 Cover'!A1</f>
        <v>Regulatory Reporting Pack</v>
      </c>
      <c r="P1" s="107"/>
      <c r="Q1" s="107"/>
    </row>
    <row r="2" spans="1:48" s="68" customFormat="1" ht="23.4">
      <c r="A2" s="83" t="str">
        <f>'1.1 Cover'!A2</f>
        <v>Price base - 2018/19</v>
      </c>
      <c r="P2" s="107"/>
      <c r="Q2" s="107"/>
    </row>
    <row r="3" spans="1:48" s="68" customFormat="1" ht="23.4">
      <c r="A3" s="83" t="str">
        <f>'1.1 Cover'!A3</f>
        <v>Regulatory Year: April 2021 - March 2022</v>
      </c>
      <c r="P3" s="107"/>
      <c r="Q3" s="107"/>
    </row>
    <row r="4" spans="1:48" s="68" customFormat="1" ht="23.4">
      <c r="A4" s="83" t="s">
        <v>984</v>
      </c>
      <c r="P4" s="107"/>
      <c r="Q4" s="107"/>
    </row>
    <row r="6" spans="1:48">
      <c r="AD6" s="425"/>
    </row>
    <row r="7" spans="1:48" s="65" customFormat="1" ht="43.2">
      <c r="D7" s="81"/>
      <c r="E7" s="81"/>
      <c r="F7" s="81"/>
      <c r="G7" s="81"/>
      <c r="H7" s="81"/>
      <c r="I7" s="81"/>
      <c r="J7" s="81"/>
      <c r="K7" s="81"/>
      <c r="L7" s="81"/>
      <c r="M7" s="81"/>
      <c r="N7" s="81"/>
      <c r="O7" s="81"/>
      <c r="P7" s="113" t="s">
        <v>928</v>
      </c>
      <c r="Q7" s="113" t="s">
        <v>2819</v>
      </c>
      <c r="R7" s="80" t="s">
        <v>94</v>
      </c>
      <c r="S7" s="80" t="s">
        <v>93</v>
      </c>
      <c r="T7" s="80" t="s">
        <v>92</v>
      </c>
      <c r="U7" s="80" t="s">
        <v>91</v>
      </c>
      <c r="V7" s="80" t="s">
        <v>90</v>
      </c>
      <c r="W7" s="80" t="s">
        <v>89</v>
      </c>
      <c r="X7" s="80" t="s">
        <v>88</v>
      </c>
      <c r="Y7" s="80" t="s">
        <v>87</v>
      </c>
      <c r="Z7" s="80" t="s">
        <v>86</v>
      </c>
      <c r="AA7" s="80" t="s">
        <v>85</v>
      </c>
      <c r="AB7" s="80" t="s">
        <v>84</v>
      </c>
      <c r="AC7" s="65" t="s">
        <v>4</v>
      </c>
      <c r="AE7" s="113" t="s">
        <v>994</v>
      </c>
      <c r="AF7" s="113" t="s">
        <v>985</v>
      </c>
      <c r="AG7" s="113" t="s">
        <v>986</v>
      </c>
      <c r="AH7" s="113" t="s">
        <v>987</v>
      </c>
      <c r="AI7" s="113" t="s">
        <v>988</v>
      </c>
      <c r="AJ7" s="113" t="s">
        <v>989</v>
      </c>
      <c r="AK7" s="113" t="s">
        <v>990</v>
      </c>
      <c r="AL7" s="113" t="s">
        <v>991</v>
      </c>
      <c r="AM7" s="113" t="s">
        <v>2557</v>
      </c>
      <c r="AN7" s="113" t="s">
        <v>993</v>
      </c>
      <c r="AO7" s="113" t="s">
        <v>992</v>
      </c>
      <c r="AP7" s="113" t="s">
        <v>997</v>
      </c>
      <c r="AQ7" s="113" t="s">
        <v>998</v>
      </c>
      <c r="AR7" s="113" t="s">
        <v>1000</v>
      </c>
      <c r="AS7" s="113" t="s">
        <v>3034</v>
      </c>
      <c r="AT7" s="113" t="s">
        <v>999</v>
      </c>
      <c r="AU7" s="113" t="s">
        <v>1001</v>
      </c>
      <c r="AV7" s="113" t="s">
        <v>3035</v>
      </c>
    </row>
    <row r="8" spans="1:48">
      <c r="P8" s="113"/>
      <c r="Q8" s="113"/>
      <c r="R8" s="113"/>
      <c r="S8" s="113"/>
      <c r="T8" s="113"/>
      <c r="U8" s="113"/>
      <c r="V8" s="113"/>
      <c r="W8" s="113"/>
      <c r="X8" s="113"/>
      <c r="Y8" s="113"/>
      <c r="Z8" s="113"/>
      <c r="AA8" s="113"/>
      <c r="AB8" s="113"/>
    </row>
    <row r="9" spans="1:48" s="1" customFormat="1" ht="17.399999999999999">
      <c r="B9" s="2"/>
      <c r="P9" s="109"/>
      <c r="Q9" s="109"/>
    </row>
    <row r="11" spans="1:48" s="1" customFormat="1">
      <c r="A11" s="64"/>
      <c r="B11" s="72" t="s">
        <v>995</v>
      </c>
      <c r="P11" s="109"/>
      <c r="Q11" s="109"/>
    </row>
    <row r="13" spans="1:48">
      <c r="H13" t="s">
        <v>995</v>
      </c>
      <c r="P13" s="111" t="str">
        <f>IF('7.5_Compressor_Util_Perf'!P13="","",'7.5_Compressor_Util_Perf'!P13)</f>
        <v/>
      </c>
      <c r="Q13" s="111" t="str">
        <f>IF('7.5_Compressor_Util_Perf'!Q13="","",'7.5_Compressor_Util_Perf'!Q13)</f>
        <v/>
      </c>
      <c r="V13" s="93"/>
      <c r="AC13" t="s">
        <v>182</v>
      </c>
      <c r="AE13" s="110"/>
      <c r="AF13" s="110"/>
      <c r="AG13" s="110"/>
      <c r="AH13" s="110"/>
      <c r="AI13" s="809" t="str">
        <f>IFERROR(AH13/AJ13,"")</f>
        <v/>
      </c>
      <c r="AJ13" s="110"/>
      <c r="AK13" s="110"/>
      <c r="AL13" s="110"/>
      <c r="AM13" s="110"/>
      <c r="AN13" s="110"/>
      <c r="AO13" s="110"/>
      <c r="AP13" s="110"/>
      <c r="AQ13" s="110"/>
      <c r="AR13" s="110"/>
      <c r="AS13" s="110"/>
      <c r="AT13" s="110"/>
      <c r="AU13" s="110"/>
      <c r="AV13" s="110"/>
    </row>
    <row r="14" spans="1:48">
      <c r="H14" t="s">
        <v>995</v>
      </c>
      <c r="P14" s="111" t="str">
        <f>IF('7.5_Compressor_Util_Perf'!P14="","",'7.5_Compressor_Util_Perf'!P14)</f>
        <v/>
      </c>
      <c r="Q14" s="111" t="str">
        <f>IF('7.5_Compressor_Util_Perf'!Q14="","",'7.5_Compressor_Util_Perf'!Q14)</f>
        <v/>
      </c>
      <c r="V14" s="93"/>
      <c r="AC14" t="s">
        <v>182</v>
      </c>
      <c r="AE14" s="110"/>
      <c r="AF14" s="110"/>
      <c r="AG14" s="110"/>
      <c r="AH14" s="110"/>
      <c r="AI14" s="809" t="str">
        <f t="shared" ref="AI14:AI77" si="0">IFERROR(AH14/AJ14,"")</f>
        <v/>
      </c>
      <c r="AJ14" s="110"/>
      <c r="AK14" s="110"/>
      <c r="AL14" s="110"/>
      <c r="AM14" s="110"/>
      <c r="AN14" s="110"/>
      <c r="AO14" s="110"/>
      <c r="AP14" s="110"/>
      <c r="AQ14" s="110"/>
      <c r="AR14" s="110"/>
      <c r="AS14" s="110"/>
      <c r="AT14" s="110"/>
      <c r="AU14" s="110"/>
      <c r="AV14" s="110"/>
    </row>
    <row r="15" spans="1:48">
      <c r="H15" t="s">
        <v>995</v>
      </c>
      <c r="P15" s="111" t="str">
        <f>IF('7.5_Compressor_Util_Perf'!P15="","",'7.5_Compressor_Util_Perf'!P15)</f>
        <v/>
      </c>
      <c r="Q15" s="111" t="str">
        <f>IF('7.5_Compressor_Util_Perf'!Q15="","",'7.5_Compressor_Util_Perf'!Q15)</f>
        <v/>
      </c>
      <c r="V15" s="93"/>
      <c r="AC15" t="s">
        <v>182</v>
      </c>
      <c r="AE15" s="110"/>
      <c r="AF15" s="110"/>
      <c r="AG15" s="110"/>
      <c r="AH15" s="110"/>
      <c r="AI15" s="809" t="str">
        <f t="shared" si="0"/>
        <v/>
      </c>
      <c r="AJ15" s="110"/>
      <c r="AK15" s="110"/>
      <c r="AL15" s="110"/>
      <c r="AM15" s="110"/>
      <c r="AN15" s="110"/>
      <c r="AO15" s="110"/>
      <c r="AP15" s="110"/>
      <c r="AQ15" s="110"/>
      <c r="AR15" s="110"/>
      <c r="AS15" s="110"/>
      <c r="AT15" s="110"/>
      <c r="AU15" s="110"/>
      <c r="AV15" s="110"/>
    </row>
    <row r="16" spans="1:48">
      <c r="H16" t="s">
        <v>995</v>
      </c>
      <c r="P16" s="111" t="str">
        <f>IF('7.5_Compressor_Util_Perf'!P16="","",'7.5_Compressor_Util_Perf'!P16)</f>
        <v/>
      </c>
      <c r="Q16" s="111" t="str">
        <f>IF('7.5_Compressor_Util_Perf'!Q16="","",'7.5_Compressor_Util_Perf'!Q16)</f>
        <v/>
      </c>
      <c r="V16" s="93"/>
      <c r="AC16" t="s">
        <v>182</v>
      </c>
      <c r="AE16" s="110"/>
      <c r="AF16" s="110"/>
      <c r="AG16" s="110"/>
      <c r="AH16" s="110"/>
      <c r="AI16" s="809" t="str">
        <f t="shared" si="0"/>
        <v/>
      </c>
      <c r="AJ16" s="110"/>
      <c r="AK16" s="110"/>
      <c r="AL16" s="110"/>
      <c r="AM16" s="110"/>
      <c r="AN16" s="110"/>
      <c r="AO16" s="110"/>
      <c r="AP16" s="110"/>
      <c r="AQ16" s="110"/>
      <c r="AR16" s="110"/>
      <c r="AS16" s="110"/>
      <c r="AT16" s="110"/>
      <c r="AU16" s="110"/>
      <c r="AV16" s="110"/>
    </row>
    <row r="17" spans="8:48">
      <c r="H17" t="s">
        <v>995</v>
      </c>
      <c r="P17" s="111" t="str">
        <f>IF('7.5_Compressor_Util_Perf'!P17="","",'7.5_Compressor_Util_Perf'!P17)</f>
        <v/>
      </c>
      <c r="Q17" s="111" t="str">
        <f>IF('7.5_Compressor_Util_Perf'!Q17="","",'7.5_Compressor_Util_Perf'!Q17)</f>
        <v/>
      </c>
      <c r="V17" s="93"/>
      <c r="AC17" t="s">
        <v>182</v>
      </c>
      <c r="AE17" s="110"/>
      <c r="AF17" s="110"/>
      <c r="AG17" s="110"/>
      <c r="AH17" s="110"/>
      <c r="AI17" s="809" t="str">
        <f t="shared" si="0"/>
        <v/>
      </c>
      <c r="AJ17" s="110"/>
      <c r="AK17" s="110"/>
      <c r="AL17" s="110"/>
      <c r="AM17" s="110"/>
      <c r="AN17" s="110"/>
      <c r="AO17" s="110"/>
      <c r="AP17" s="110"/>
      <c r="AQ17" s="110"/>
      <c r="AR17" s="110"/>
      <c r="AS17" s="110"/>
      <c r="AT17" s="110"/>
      <c r="AU17" s="110"/>
      <c r="AV17" s="110"/>
    </row>
    <row r="18" spans="8:48">
      <c r="H18" t="s">
        <v>995</v>
      </c>
      <c r="P18" s="111" t="str">
        <f>IF('7.5_Compressor_Util_Perf'!P18="","",'7.5_Compressor_Util_Perf'!P18)</f>
        <v/>
      </c>
      <c r="Q18" s="111" t="str">
        <f>IF('7.5_Compressor_Util_Perf'!Q18="","",'7.5_Compressor_Util_Perf'!Q18)</f>
        <v/>
      </c>
      <c r="V18" s="93"/>
      <c r="AC18" t="s">
        <v>182</v>
      </c>
      <c r="AE18" s="110"/>
      <c r="AF18" s="110"/>
      <c r="AG18" s="110"/>
      <c r="AH18" s="110"/>
      <c r="AI18" s="809" t="str">
        <f t="shared" si="0"/>
        <v/>
      </c>
      <c r="AJ18" s="110"/>
      <c r="AK18" s="110"/>
      <c r="AL18" s="110"/>
      <c r="AM18" s="110"/>
      <c r="AN18" s="110"/>
      <c r="AO18" s="110"/>
      <c r="AP18" s="110"/>
      <c r="AQ18" s="110"/>
      <c r="AR18" s="110"/>
      <c r="AS18" s="110"/>
      <c r="AT18" s="110"/>
      <c r="AU18" s="110"/>
      <c r="AV18" s="110"/>
    </row>
    <row r="19" spans="8:48">
      <c r="H19" t="s">
        <v>995</v>
      </c>
      <c r="P19" s="111" t="str">
        <f>IF('7.5_Compressor_Util_Perf'!P19="","",'7.5_Compressor_Util_Perf'!P19)</f>
        <v/>
      </c>
      <c r="Q19" s="111" t="str">
        <f>IF('7.5_Compressor_Util_Perf'!Q19="","",'7.5_Compressor_Util_Perf'!Q19)</f>
        <v/>
      </c>
      <c r="V19" s="93"/>
      <c r="AC19" t="s">
        <v>182</v>
      </c>
      <c r="AE19" s="110"/>
      <c r="AF19" s="110"/>
      <c r="AG19" s="110"/>
      <c r="AH19" s="110"/>
      <c r="AI19" s="809" t="str">
        <f t="shared" si="0"/>
        <v/>
      </c>
      <c r="AJ19" s="110"/>
      <c r="AK19" s="110"/>
      <c r="AL19" s="110"/>
      <c r="AM19" s="110"/>
      <c r="AN19" s="110"/>
      <c r="AO19" s="110"/>
      <c r="AP19" s="110"/>
      <c r="AQ19" s="110"/>
      <c r="AR19" s="110"/>
      <c r="AS19" s="110"/>
      <c r="AT19" s="110"/>
      <c r="AU19" s="110"/>
      <c r="AV19" s="110"/>
    </row>
    <row r="20" spans="8:48">
      <c r="H20" t="s">
        <v>995</v>
      </c>
      <c r="P20" s="111" t="str">
        <f>IF('7.5_Compressor_Util_Perf'!P20="","",'7.5_Compressor_Util_Perf'!P20)</f>
        <v/>
      </c>
      <c r="Q20" s="111" t="str">
        <f>IF('7.5_Compressor_Util_Perf'!Q20="","",'7.5_Compressor_Util_Perf'!Q20)</f>
        <v/>
      </c>
      <c r="V20" s="93"/>
      <c r="AC20" t="s">
        <v>182</v>
      </c>
      <c r="AE20" s="110"/>
      <c r="AF20" s="110"/>
      <c r="AG20" s="110"/>
      <c r="AH20" s="110"/>
      <c r="AI20" s="809" t="str">
        <f t="shared" si="0"/>
        <v/>
      </c>
      <c r="AJ20" s="110"/>
      <c r="AK20" s="110"/>
      <c r="AL20" s="110"/>
      <c r="AM20" s="110"/>
      <c r="AN20" s="110"/>
      <c r="AO20" s="110"/>
      <c r="AP20" s="110"/>
      <c r="AQ20" s="110"/>
      <c r="AR20" s="110"/>
      <c r="AS20" s="110"/>
      <c r="AT20" s="110"/>
      <c r="AU20" s="110"/>
      <c r="AV20" s="110"/>
    </row>
    <row r="21" spans="8:48">
      <c r="H21" t="s">
        <v>995</v>
      </c>
      <c r="P21" s="111" t="str">
        <f>IF('7.5_Compressor_Util_Perf'!P21="","",'7.5_Compressor_Util_Perf'!P21)</f>
        <v/>
      </c>
      <c r="Q21" s="111" t="str">
        <f>IF('7.5_Compressor_Util_Perf'!Q21="","",'7.5_Compressor_Util_Perf'!Q21)</f>
        <v/>
      </c>
      <c r="V21" s="93"/>
      <c r="AC21" t="s">
        <v>182</v>
      </c>
      <c r="AE21" s="110"/>
      <c r="AF21" s="110"/>
      <c r="AG21" s="110"/>
      <c r="AH21" s="110"/>
      <c r="AI21" s="809" t="str">
        <f t="shared" si="0"/>
        <v/>
      </c>
      <c r="AJ21" s="110"/>
      <c r="AK21" s="110"/>
      <c r="AL21" s="110"/>
      <c r="AM21" s="110"/>
      <c r="AN21" s="110"/>
      <c r="AO21" s="110"/>
      <c r="AP21" s="110"/>
      <c r="AQ21" s="110"/>
      <c r="AR21" s="110"/>
      <c r="AS21" s="110"/>
      <c r="AT21" s="110"/>
      <c r="AU21" s="110"/>
      <c r="AV21" s="110"/>
    </row>
    <row r="22" spans="8:48">
      <c r="H22" t="s">
        <v>995</v>
      </c>
      <c r="P22" s="111" t="str">
        <f>IF('7.5_Compressor_Util_Perf'!P22="","",'7.5_Compressor_Util_Perf'!P22)</f>
        <v/>
      </c>
      <c r="Q22" s="111" t="str">
        <f>IF('7.5_Compressor_Util_Perf'!Q22="","",'7.5_Compressor_Util_Perf'!Q22)</f>
        <v/>
      </c>
      <c r="V22" s="93"/>
      <c r="AC22" t="s">
        <v>182</v>
      </c>
      <c r="AE22" s="110"/>
      <c r="AF22" s="110"/>
      <c r="AG22" s="110"/>
      <c r="AH22" s="110"/>
      <c r="AI22" s="809" t="str">
        <f t="shared" si="0"/>
        <v/>
      </c>
      <c r="AJ22" s="110"/>
      <c r="AK22" s="110"/>
      <c r="AL22" s="110"/>
      <c r="AM22" s="110"/>
      <c r="AN22" s="110"/>
      <c r="AO22" s="110"/>
      <c r="AP22" s="110"/>
      <c r="AQ22" s="110"/>
      <c r="AR22" s="110"/>
      <c r="AS22" s="110"/>
      <c r="AT22" s="110"/>
      <c r="AU22" s="110"/>
      <c r="AV22" s="110"/>
    </row>
    <row r="23" spans="8:48">
      <c r="H23" t="s">
        <v>995</v>
      </c>
      <c r="P23" s="111" t="str">
        <f>IF('7.5_Compressor_Util_Perf'!P23="","",'7.5_Compressor_Util_Perf'!P23)</f>
        <v/>
      </c>
      <c r="Q23" s="111" t="str">
        <f>IF('7.5_Compressor_Util_Perf'!Q23="","",'7.5_Compressor_Util_Perf'!Q23)</f>
        <v/>
      </c>
      <c r="V23" s="93"/>
      <c r="AC23" t="s">
        <v>182</v>
      </c>
      <c r="AE23" s="110"/>
      <c r="AF23" s="110"/>
      <c r="AG23" s="110"/>
      <c r="AH23" s="110"/>
      <c r="AI23" s="809" t="str">
        <f t="shared" si="0"/>
        <v/>
      </c>
      <c r="AJ23" s="110"/>
      <c r="AK23" s="110"/>
      <c r="AL23" s="110"/>
      <c r="AM23" s="110"/>
      <c r="AN23" s="110"/>
      <c r="AO23" s="110"/>
      <c r="AP23" s="110"/>
      <c r="AQ23" s="110"/>
      <c r="AR23" s="110"/>
      <c r="AS23" s="110"/>
      <c r="AT23" s="110"/>
      <c r="AU23" s="110"/>
      <c r="AV23" s="110"/>
    </row>
    <row r="24" spans="8:48">
      <c r="H24" t="s">
        <v>995</v>
      </c>
      <c r="P24" s="111" t="str">
        <f>IF('7.5_Compressor_Util_Perf'!P24="","",'7.5_Compressor_Util_Perf'!P24)</f>
        <v/>
      </c>
      <c r="Q24" s="111" t="str">
        <f>IF('7.5_Compressor_Util_Perf'!Q24="","",'7.5_Compressor_Util_Perf'!Q24)</f>
        <v/>
      </c>
      <c r="V24" s="93"/>
      <c r="AC24" t="s">
        <v>182</v>
      </c>
      <c r="AE24" s="110"/>
      <c r="AF24" s="110"/>
      <c r="AG24" s="110"/>
      <c r="AH24" s="110"/>
      <c r="AI24" s="809" t="str">
        <f t="shared" si="0"/>
        <v/>
      </c>
      <c r="AJ24" s="110"/>
      <c r="AK24" s="110"/>
      <c r="AL24" s="110"/>
      <c r="AM24" s="110"/>
      <c r="AN24" s="110"/>
      <c r="AO24" s="110"/>
      <c r="AP24" s="110"/>
      <c r="AQ24" s="110"/>
      <c r="AR24" s="110"/>
      <c r="AS24" s="110"/>
      <c r="AT24" s="110"/>
      <c r="AU24" s="110"/>
      <c r="AV24" s="110"/>
    </row>
    <row r="25" spans="8:48">
      <c r="H25" t="s">
        <v>995</v>
      </c>
      <c r="P25" s="111" t="str">
        <f>IF('7.5_Compressor_Util_Perf'!P25="","",'7.5_Compressor_Util_Perf'!P25)</f>
        <v/>
      </c>
      <c r="Q25" s="111" t="str">
        <f>IF('7.5_Compressor_Util_Perf'!Q25="","",'7.5_Compressor_Util_Perf'!Q25)</f>
        <v/>
      </c>
      <c r="V25" s="93"/>
      <c r="AC25" t="s">
        <v>182</v>
      </c>
      <c r="AE25" s="110"/>
      <c r="AF25" s="110"/>
      <c r="AG25" s="110"/>
      <c r="AH25" s="110"/>
      <c r="AI25" s="809" t="str">
        <f t="shared" si="0"/>
        <v/>
      </c>
      <c r="AJ25" s="110"/>
      <c r="AK25" s="110"/>
      <c r="AL25" s="110"/>
      <c r="AM25" s="110"/>
      <c r="AN25" s="110"/>
      <c r="AO25" s="110"/>
      <c r="AP25" s="110"/>
      <c r="AQ25" s="110"/>
      <c r="AR25" s="110"/>
      <c r="AS25" s="110"/>
      <c r="AT25" s="110"/>
      <c r="AU25" s="110"/>
      <c r="AV25" s="110"/>
    </row>
    <row r="26" spans="8:48">
      <c r="H26" t="s">
        <v>995</v>
      </c>
      <c r="P26" s="111" t="str">
        <f>IF('7.5_Compressor_Util_Perf'!P26="","",'7.5_Compressor_Util_Perf'!P26)</f>
        <v/>
      </c>
      <c r="Q26" s="111" t="str">
        <f>IF('7.5_Compressor_Util_Perf'!Q26="","",'7.5_Compressor_Util_Perf'!Q26)</f>
        <v/>
      </c>
      <c r="V26" s="93"/>
      <c r="AC26" t="s">
        <v>182</v>
      </c>
      <c r="AE26" s="110"/>
      <c r="AF26" s="110"/>
      <c r="AG26" s="110"/>
      <c r="AH26" s="110"/>
      <c r="AI26" s="809" t="str">
        <f t="shared" si="0"/>
        <v/>
      </c>
      <c r="AJ26" s="110"/>
      <c r="AK26" s="110"/>
      <c r="AL26" s="110"/>
      <c r="AM26" s="110"/>
      <c r="AN26" s="110"/>
      <c r="AO26" s="110"/>
      <c r="AP26" s="110"/>
      <c r="AQ26" s="110"/>
      <c r="AR26" s="110"/>
      <c r="AS26" s="110"/>
      <c r="AT26" s="110"/>
      <c r="AU26" s="110"/>
      <c r="AV26" s="110"/>
    </row>
    <row r="27" spans="8:48">
      <c r="H27" t="s">
        <v>995</v>
      </c>
      <c r="P27" s="111" t="str">
        <f>IF('7.5_Compressor_Util_Perf'!P27="","",'7.5_Compressor_Util_Perf'!P27)</f>
        <v/>
      </c>
      <c r="Q27" s="111" t="str">
        <f>IF('7.5_Compressor_Util_Perf'!Q27="","",'7.5_Compressor_Util_Perf'!Q27)</f>
        <v/>
      </c>
      <c r="V27" s="93"/>
      <c r="AC27" t="s">
        <v>182</v>
      </c>
      <c r="AE27" s="110"/>
      <c r="AF27" s="110"/>
      <c r="AG27" s="110"/>
      <c r="AH27" s="110"/>
      <c r="AI27" s="809" t="str">
        <f t="shared" si="0"/>
        <v/>
      </c>
      <c r="AJ27" s="110"/>
      <c r="AK27" s="110"/>
      <c r="AL27" s="110"/>
      <c r="AM27" s="110"/>
      <c r="AN27" s="110"/>
      <c r="AO27" s="110"/>
      <c r="AP27" s="110"/>
      <c r="AQ27" s="110"/>
      <c r="AR27" s="110"/>
      <c r="AS27" s="110"/>
      <c r="AT27" s="110"/>
      <c r="AU27" s="110"/>
      <c r="AV27" s="110"/>
    </row>
    <row r="28" spans="8:48">
      <c r="H28" t="s">
        <v>995</v>
      </c>
      <c r="P28" s="111" t="str">
        <f>IF('7.5_Compressor_Util_Perf'!P28="","",'7.5_Compressor_Util_Perf'!P28)</f>
        <v/>
      </c>
      <c r="Q28" s="111" t="str">
        <f>IF('7.5_Compressor_Util_Perf'!Q28="","",'7.5_Compressor_Util_Perf'!Q28)</f>
        <v/>
      </c>
      <c r="V28" s="93"/>
      <c r="AC28" t="s">
        <v>182</v>
      </c>
      <c r="AE28" s="110"/>
      <c r="AF28" s="110"/>
      <c r="AG28" s="110"/>
      <c r="AH28" s="110"/>
      <c r="AI28" s="809" t="str">
        <f t="shared" si="0"/>
        <v/>
      </c>
      <c r="AJ28" s="110"/>
      <c r="AK28" s="110"/>
      <c r="AL28" s="110"/>
      <c r="AM28" s="110"/>
      <c r="AN28" s="110"/>
      <c r="AO28" s="110"/>
      <c r="AP28" s="110"/>
      <c r="AQ28" s="110"/>
      <c r="AR28" s="110"/>
      <c r="AS28" s="110"/>
      <c r="AT28" s="110"/>
      <c r="AU28" s="110"/>
      <c r="AV28" s="110"/>
    </row>
    <row r="29" spans="8:48">
      <c r="H29" t="s">
        <v>995</v>
      </c>
      <c r="P29" s="111" t="str">
        <f>IF('7.5_Compressor_Util_Perf'!P29="","",'7.5_Compressor_Util_Perf'!P29)</f>
        <v/>
      </c>
      <c r="Q29" s="111" t="str">
        <f>IF('7.5_Compressor_Util_Perf'!Q29="","",'7.5_Compressor_Util_Perf'!Q29)</f>
        <v/>
      </c>
      <c r="V29" s="93"/>
      <c r="AC29" t="s">
        <v>182</v>
      </c>
      <c r="AE29" s="110"/>
      <c r="AF29" s="110"/>
      <c r="AG29" s="110"/>
      <c r="AH29" s="110"/>
      <c r="AI29" s="809" t="str">
        <f t="shared" si="0"/>
        <v/>
      </c>
      <c r="AJ29" s="110"/>
      <c r="AK29" s="110"/>
      <c r="AL29" s="110"/>
      <c r="AM29" s="110"/>
      <c r="AN29" s="110"/>
      <c r="AO29" s="110"/>
      <c r="AP29" s="110"/>
      <c r="AQ29" s="110"/>
      <c r="AR29" s="110"/>
      <c r="AS29" s="110"/>
      <c r="AT29" s="110"/>
      <c r="AU29" s="110"/>
      <c r="AV29" s="110"/>
    </row>
    <row r="30" spans="8:48">
      <c r="H30" t="s">
        <v>995</v>
      </c>
      <c r="P30" s="111" t="str">
        <f>IF('7.5_Compressor_Util_Perf'!P30="","",'7.5_Compressor_Util_Perf'!P30)</f>
        <v/>
      </c>
      <c r="Q30" s="111" t="str">
        <f>IF('7.5_Compressor_Util_Perf'!Q30="","",'7.5_Compressor_Util_Perf'!Q30)</f>
        <v/>
      </c>
      <c r="V30" s="93"/>
      <c r="AC30" t="s">
        <v>182</v>
      </c>
      <c r="AE30" s="110"/>
      <c r="AF30" s="110"/>
      <c r="AG30" s="110"/>
      <c r="AH30" s="110"/>
      <c r="AI30" s="809" t="str">
        <f t="shared" si="0"/>
        <v/>
      </c>
      <c r="AJ30" s="110"/>
      <c r="AK30" s="110"/>
      <c r="AL30" s="110"/>
      <c r="AM30" s="110"/>
      <c r="AN30" s="110"/>
      <c r="AO30" s="110"/>
      <c r="AP30" s="110"/>
      <c r="AQ30" s="110"/>
      <c r="AR30" s="110"/>
      <c r="AS30" s="110"/>
      <c r="AT30" s="110"/>
      <c r="AU30" s="110"/>
      <c r="AV30" s="110"/>
    </row>
    <row r="31" spans="8:48">
      <c r="H31" t="s">
        <v>995</v>
      </c>
      <c r="P31" s="111" t="str">
        <f>IF('7.5_Compressor_Util_Perf'!P31="","",'7.5_Compressor_Util_Perf'!P31)</f>
        <v/>
      </c>
      <c r="Q31" s="111" t="str">
        <f>IF('7.5_Compressor_Util_Perf'!Q31="","",'7.5_Compressor_Util_Perf'!Q31)</f>
        <v/>
      </c>
      <c r="V31" s="93"/>
      <c r="AC31" t="s">
        <v>182</v>
      </c>
      <c r="AE31" s="110"/>
      <c r="AF31" s="110"/>
      <c r="AG31" s="110"/>
      <c r="AH31" s="110"/>
      <c r="AI31" s="809" t="str">
        <f t="shared" si="0"/>
        <v/>
      </c>
      <c r="AJ31" s="110"/>
      <c r="AK31" s="110"/>
      <c r="AL31" s="110"/>
      <c r="AM31" s="110"/>
      <c r="AN31" s="110"/>
      <c r="AO31" s="110"/>
      <c r="AP31" s="110"/>
      <c r="AQ31" s="110"/>
      <c r="AR31" s="110"/>
      <c r="AS31" s="110"/>
      <c r="AT31" s="110"/>
      <c r="AU31" s="110"/>
      <c r="AV31" s="110"/>
    </row>
    <row r="32" spans="8:48">
      <c r="H32" t="s">
        <v>995</v>
      </c>
      <c r="P32" s="111" t="str">
        <f>IF('7.5_Compressor_Util_Perf'!P32="","",'7.5_Compressor_Util_Perf'!P32)</f>
        <v/>
      </c>
      <c r="Q32" s="111" t="str">
        <f>IF('7.5_Compressor_Util_Perf'!Q32="","",'7.5_Compressor_Util_Perf'!Q32)</f>
        <v/>
      </c>
      <c r="V32" s="93"/>
      <c r="AC32" t="s">
        <v>182</v>
      </c>
      <c r="AE32" s="110"/>
      <c r="AF32" s="110"/>
      <c r="AG32" s="110"/>
      <c r="AH32" s="110"/>
      <c r="AI32" s="809" t="str">
        <f t="shared" si="0"/>
        <v/>
      </c>
      <c r="AJ32" s="110"/>
      <c r="AK32" s="110"/>
      <c r="AL32" s="110"/>
      <c r="AM32" s="110"/>
      <c r="AN32" s="110"/>
      <c r="AO32" s="110"/>
      <c r="AP32" s="110"/>
      <c r="AQ32" s="110"/>
      <c r="AR32" s="110"/>
      <c r="AS32" s="110"/>
      <c r="AT32" s="110"/>
      <c r="AU32" s="110"/>
      <c r="AV32" s="110"/>
    </row>
    <row r="33" spans="8:48">
      <c r="H33" t="s">
        <v>995</v>
      </c>
      <c r="P33" s="111" t="str">
        <f>IF('7.5_Compressor_Util_Perf'!P33="","",'7.5_Compressor_Util_Perf'!P33)</f>
        <v/>
      </c>
      <c r="Q33" s="111" t="str">
        <f>IF('7.5_Compressor_Util_Perf'!Q33="","",'7.5_Compressor_Util_Perf'!Q33)</f>
        <v/>
      </c>
      <c r="V33" s="93"/>
      <c r="AC33" t="s">
        <v>182</v>
      </c>
      <c r="AE33" s="110"/>
      <c r="AF33" s="110"/>
      <c r="AG33" s="110"/>
      <c r="AH33" s="110"/>
      <c r="AI33" s="809" t="str">
        <f t="shared" si="0"/>
        <v/>
      </c>
      <c r="AJ33" s="110"/>
      <c r="AK33" s="110"/>
      <c r="AL33" s="110"/>
      <c r="AM33" s="110"/>
      <c r="AN33" s="110"/>
      <c r="AO33" s="110"/>
      <c r="AP33" s="110"/>
      <c r="AQ33" s="110"/>
      <c r="AR33" s="110"/>
      <c r="AS33" s="110"/>
      <c r="AT33" s="110"/>
      <c r="AU33" s="110"/>
      <c r="AV33" s="110"/>
    </row>
    <row r="34" spans="8:48">
      <c r="H34" t="s">
        <v>995</v>
      </c>
      <c r="P34" s="111" t="str">
        <f>IF('7.5_Compressor_Util_Perf'!P34="","",'7.5_Compressor_Util_Perf'!P34)</f>
        <v/>
      </c>
      <c r="Q34" s="111" t="str">
        <f>IF('7.5_Compressor_Util_Perf'!Q34="","",'7.5_Compressor_Util_Perf'!Q34)</f>
        <v/>
      </c>
      <c r="V34" s="93"/>
      <c r="AC34" t="s">
        <v>182</v>
      </c>
      <c r="AE34" s="110"/>
      <c r="AF34" s="110"/>
      <c r="AG34" s="110"/>
      <c r="AH34" s="110"/>
      <c r="AI34" s="809" t="str">
        <f t="shared" si="0"/>
        <v/>
      </c>
      <c r="AJ34" s="110"/>
      <c r="AK34" s="110"/>
      <c r="AL34" s="110"/>
      <c r="AM34" s="110"/>
      <c r="AN34" s="110"/>
      <c r="AO34" s="110"/>
      <c r="AP34" s="110"/>
      <c r="AQ34" s="110"/>
      <c r="AR34" s="110"/>
      <c r="AS34" s="110"/>
      <c r="AT34" s="110"/>
      <c r="AU34" s="110"/>
      <c r="AV34" s="110"/>
    </row>
    <row r="35" spans="8:48">
      <c r="H35" t="s">
        <v>995</v>
      </c>
      <c r="P35" s="111" t="str">
        <f>IF('7.5_Compressor_Util_Perf'!P35="","",'7.5_Compressor_Util_Perf'!P35)</f>
        <v/>
      </c>
      <c r="Q35" s="111" t="str">
        <f>IF('7.5_Compressor_Util_Perf'!Q35="","",'7.5_Compressor_Util_Perf'!Q35)</f>
        <v/>
      </c>
      <c r="V35" s="93"/>
      <c r="AC35" t="s">
        <v>182</v>
      </c>
      <c r="AE35" s="110"/>
      <c r="AF35" s="110"/>
      <c r="AG35" s="110"/>
      <c r="AH35" s="110"/>
      <c r="AI35" s="809" t="str">
        <f t="shared" si="0"/>
        <v/>
      </c>
      <c r="AJ35" s="110"/>
      <c r="AK35" s="110"/>
      <c r="AL35" s="110"/>
      <c r="AM35" s="110"/>
      <c r="AN35" s="110"/>
      <c r="AO35" s="110"/>
      <c r="AP35" s="110"/>
      <c r="AQ35" s="110"/>
      <c r="AR35" s="110"/>
      <c r="AS35" s="110"/>
      <c r="AT35" s="110"/>
      <c r="AU35" s="110"/>
      <c r="AV35" s="110"/>
    </row>
    <row r="36" spans="8:48">
      <c r="H36" t="s">
        <v>995</v>
      </c>
      <c r="P36" s="111" t="str">
        <f>IF('7.5_Compressor_Util_Perf'!P36="","",'7.5_Compressor_Util_Perf'!P36)</f>
        <v/>
      </c>
      <c r="Q36" s="111" t="str">
        <f>IF('7.5_Compressor_Util_Perf'!Q36="","",'7.5_Compressor_Util_Perf'!Q36)</f>
        <v/>
      </c>
      <c r="V36" s="93"/>
      <c r="AC36" t="s">
        <v>182</v>
      </c>
      <c r="AE36" s="110"/>
      <c r="AF36" s="110"/>
      <c r="AG36" s="110"/>
      <c r="AH36" s="110"/>
      <c r="AI36" s="809" t="str">
        <f t="shared" si="0"/>
        <v/>
      </c>
      <c r="AJ36" s="110"/>
      <c r="AK36" s="110"/>
      <c r="AL36" s="110"/>
      <c r="AM36" s="110"/>
      <c r="AN36" s="110"/>
      <c r="AO36" s="110"/>
      <c r="AP36" s="110"/>
      <c r="AQ36" s="110"/>
      <c r="AR36" s="110"/>
      <c r="AS36" s="110"/>
      <c r="AT36" s="110"/>
      <c r="AU36" s="110"/>
      <c r="AV36" s="110"/>
    </row>
    <row r="37" spans="8:48">
      <c r="H37" t="s">
        <v>995</v>
      </c>
      <c r="P37" s="111" t="str">
        <f>IF('7.5_Compressor_Util_Perf'!P37="","",'7.5_Compressor_Util_Perf'!P37)</f>
        <v/>
      </c>
      <c r="Q37" s="111" t="str">
        <f>IF('7.5_Compressor_Util_Perf'!Q37="","",'7.5_Compressor_Util_Perf'!Q37)</f>
        <v/>
      </c>
      <c r="V37" s="93"/>
      <c r="AC37" t="s">
        <v>182</v>
      </c>
      <c r="AE37" s="110"/>
      <c r="AF37" s="110"/>
      <c r="AG37" s="110"/>
      <c r="AH37" s="110"/>
      <c r="AI37" s="809" t="str">
        <f t="shared" si="0"/>
        <v/>
      </c>
      <c r="AJ37" s="110"/>
      <c r="AK37" s="110"/>
      <c r="AL37" s="110"/>
      <c r="AM37" s="110"/>
      <c r="AN37" s="110"/>
      <c r="AO37" s="110"/>
      <c r="AP37" s="110"/>
      <c r="AQ37" s="110"/>
      <c r="AR37" s="110"/>
      <c r="AS37" s="110"/>
      <c r="AT37" s="110"/>
      <c r="AU37" s="110"/>
      <c r="AV37" s="110"/>
    </row>
    <row r="38" spans="8:48">
      <c r="H38" t="s">
        <v>995</v>
      </c>
      <c r="P38" s="111" t="str">
        <f>IF('7.5_Compressor_Util_Perf'!P38="","",'7.5_Compressor_Util_Perf'!P38)</f>
        <v/>
      </c>
      <c r="Q38" s="111" t="str">
        <f>IF('7.5_Compressor_Util_Perf'!Q38="","",'7.5_Compressor_Util_Perf'!Q38)</f>
        <v/>
      </c>
      <c r="V38" s="93"/>
      <c r="AC38" t="s">
        <v>182</v>
      </c>
      <c r="AE38" s="110"/>
      <c r="AF38" s="110"/>
      <c r="AG38" s="110"/>
      <c r="AH38" s="110"/>
      <c r="AI38" s="809" t="str">
        <f t="shared" si="0"/>
        <v/>
      </c>
      <c r="AJ38" s="110"/>
      <c r="AK38" s="110"/>
      <c r="AL38" s="110"/>
      <c r="AM38" s="110"/>
      <c r="AN38" s="110"/>
      <c r="AO38" s="110"/>
      <c r="AP38" s="110"/>
      <c r="AQ38" s="110"/>
      <c r="AR38" s="110"/>
      <c r="AS38" s="110"/>
      <c r="AT38" s="110"/>
      <c r="AU38" s="110"/>
      <c r="AV38" s="110"/>
    </row>
    <row r="39" spans="8:48">
      <c r="H39" t="s">
        <v>995</v>
      </c>
      <c r="P39" s="111" t="str">
        <f>IF('7.5_Compressor_Util_Perf'!P39="","",'7.5_Compressor_Util_Perf'!P39)</f>
        <v/>
      </c>
      <c r="Q39" s="111" t="str">
        <f>IF('7.5_Compressor_Util_Perf'!Q39="","",'7.5_Compressor_Util_Perf'!Q39)</f>
        <v/>
      </c>
      <c r="V39" s="93"/>
      <c r="AC39" t="s">
        <v>182</v>
      </c>
      <c r="AE39" s="110"/>
      <c r="AF39" s="110"/>
      <c r="AG39" s="110"/>
      <c r="AH39" s="110"/>
      <c r="AI39" s="809" t="str">
        <f t="shared" si="0"/>
        <v/>
      </c>
      <c r="AJ39" s="110"/>
      <c r="AK39" s="110"/>
      <c r="AL39" s="110"/>
      <c r="AM39" s="110"/>
      <c r="AN39" s="110"/>
      <c r="AO39" s="110"/>
      <c r="AP39" s="110"/>
      <c r="AQ39" s="110"/>
      <c r="AR39" s="110"/>
      <c r="AS39" s="110"/>
      <c r="AT39" s="110"/>
      <c r="AU39" s="110"/>
      <c r="AV39" s="110"/>
    </row>
    <row r="40" spans="8:48">
      <c r="H40" t="s">
        <v>995</v>
      </c>
      <c r="P40" s="111" t="str">
        <f>IF('7.5_Compressor_Util_Perf'!P40="","",'7.5_Compressor_Util_Perf'!P40)</f>
        <v/>
      </c>
      <c r="Q40" s="111" t="str">
        <f>IF('7.5_Compressor_Util_Perf'!Q40="","",'7.5_Compressor_Util_Perf'!Q40)</f>
        <v/>
      </c>
      <c r="V40" s="93"/>
      <c r="AC40" t="s">
        <v>182</v>
      </c>
      <c r="AE40" s="110"/>
      <c r="AF40" s="110"/>
      <c r="AG40" s="110"/>
      <c r="AH40" s="110"/>
      <c r="AI40" s="809" t="str">
        <f t="shared" si="0"/>
        <v/>
      </c>
      <c r="AJ40" s="110"/>
      <c r="AK40" s="110"/>
      <c r="AL40" s="110"/>
      <c r="AM40" s="110"/>
      <c r="AN40" s="110"/>
      <c r="AO40" s="110"/>
      <c r="AP40" s="110"/>
      <c r="AQ40" s="110"/>
      <c r="AR40" s="110"/>
      <c r="AS40" s="110"/>
      <c r="AT40" s="110"/>
      <c r="AU40" s="110"/>
      <c r="AV40" s="110"/>
    </row>
    <row r="41" spans="8:48">
      <c r="H41" t="s">
        <v>995</v>
      </c>
      <c r="P41" s="111" t="str">
        <f>IF('7.5_Compressor_Util_Perf'!P41="","",'7.5_Compressor_Util_Perf'!P41)</f>
        <v/>
      </c>
      <c r="Q41" s="111" t="str">
        <f>IF('7.5_Compressor_Util_Perf'!Q41="","",'7.5_Compressor_Util_Perf'!Q41)</f>
        <v/>
      </c>
      <c r="V41" s="93"/>
      <c r="AC41" t="s">
        <v>182</v>
      </c>
      <c r="AE41" s="110"/>
      <c r="AF41" s="110"/>
      <c r="AG41" s="110"/>
      <c r="AH41" s="110"/>
      <c r="AI41" s="809" t="str">
        <f t="shared" si="0"/>
        <v/>
      </c>
      <c r="AJ41" s="110"/>
      <c r="AK41" s="110"/>
      <c r="AL41" s="110"/>
      <c r="AM41" s="110"/>
      <c r="AN41" s="110"/>
      <c r="AO41" s="110"/>
      <c r="AP41" s="110"/>
      <c r="AQ41" s="110"/>
      <c r="AR41" s="110"/>
      <c r="AS41" s="110"/>
      <c r="AT41" s="110"/>
      <c r="AU41" s="110"/>
      <c r="AV41" s="110"/>
    </row>
    <row r="42" spans="8:48">
      <c r="H42" t="s">
        <v>995</v>
      </c>
      <c r="P42" s="111" t="str">
        <f>IF('7.5_Compressor_Util_Perf'!P42="","",'7.5_Compressor_Util_Perf'!P42)</f>
        <v/>
      </c>
      <c r="Q42" s="111" t="str">
        <f>IF('7.5_Compressor_Util_Perf'!Q42="","",'7.5_Compressor_Util_Perf'!Q42)</f>
        <v/>
      </c>
      <c r="V42" s="93"/>
      <c r="AC42" t="s">
        <v>182</v>
      </c>
      <c r="AE42" s="110"/>
      <c r="AF42" s="110"/>
      <c r="AG42" s="110"/>
      <c r="AH42" s="110"/>
      <c r="AI42" s="809" t="str">
        <f t="shared" si="0"/>
        <v/>
      </c>
      <c r="AJ42" s="110"/>
      <c r="AK42" s="110"/>
      <c r="AL42" s="110"/>
      <c r="AM42" s="110"/>
      <c r="AN42" s="110"/>
      <c r="AO42" s="110"/>
      <c r="AP42" s="110"/>
      <c r="AQ42" s="110"/>
      <c r="AR42" s="110"/>
      <c r="AS42" s="110"/>
      <c r="AT42" s="110"/>
      <c r="AU42" s="110"/>
      <c r="AV42" s="110"/>
    </row>
    <row r="43" spans="8:48">
      <c r="H43" t="s">
        <v>995</v>
      </c>
      <c r="P43" s="111" t="str">
        <f>IF('7.5_Compressor_Util_Perf'!P43="","",'7.5_Compressor_Util_Perf'!P43)</f>
        <v/>
      </c>
      <c r="Q43" s="111" t="str">
        <f>IF('7.5_Compressor_Util_Perf'!Q43="","",'7.5_Compressor_Util_Perf'!Q43)</f>
        <v/>
      </c>
      <c r="V43" s="93"/>
      <c r="AC43" t="s">
        <v>182</v>
      </c>
      <c r="AE43" s="110"/>
      <c r="AF43" s="110"/>
      <c r="AG43" s="110"/>
      <c r="AH43" s="110"/>
      <c r="AI43" s="809" t="str">
        <f t="shared" si="0"/>
        <v/>
      </c>
      <c r="AJ43" s="110"/>
      <c r="AK43" s="110"/>
      <c r="AL43" s="110"/>
      <c r="AM43" s="110"/>
      <c r="AN43" s="110"/>
      <c r="AO43" s="110"/>
      <c r="AP43" s="110"/>
      <c r="AQ43" s="110"/>
      <c r="AR43" s="110"/>
      <c r="AS43" s="110"/>
      <c r="AT43" s="110"/>
      <c r="AU43" s="110"/>
      <c r="AV43" s="110"/>
    </row>
    <row r="44" spans="8:48">
      <c r="H44" t="s">
        <v>995</v>
      </c>
      <c r="P44" s="111" t="str">
        <f>IF('7.5_Compressor_Util_Perf'!P44="","",'7.5_Compressor_Util_Perf'!P44)</f>
        <v/>
      </c>
      <c r="Q44" s="111" t="str">
        <f>IF('7.5_Compressor_Util_Perf'!Q44="","",'7.5_Compressor_Util_Perf'!Q44)</f>
        <v/>
      </c>
      <c r="V44" s="93"/>
      <c r="AC44" t="s">
        <v>182</v>
      </c>
      <c r="AE44" s="110"/>
      <c r="AF44" s="110"/>
      <c r="AG44" s="110"/>
      <c r="AH44" s="110"/>
      <c r="AI44" s="809" t="str">
        <f t="shared" si="0"/>
        <v/>
      </c>
      <c r="AJ44" s="110"/>
      <c r="AK44" s="110"/>
      <c r="AL44" s="110"/>
      <c r="AM44" s="110"/>
      <c r="AN44" s="110"/>
      <c r="AO44" s="110"/>
      <c r="AP44" s="110"/>
      <c r="AQ44" s="110"/>
      <c r="AR44" s="110"/>
      <c r="AS44" s="110"/>
      <c r="AT44" s="110"/>
      <c r="AU44" s="110"/>
      <c r="AV44" s="110"/>
    </row>
    <row r="45" spans="8:48">
      <c r="H45" t="s">
        <v>995</v>
      </c>
      <c r="P45" s="111" t="str">
        <f>IF('7.5_Compressor_Util_Perf'!P45="","",'7.5_Compressor_Util_Perf'!P45)</f>
        <v/>
      </c>
      <c r="Q45" s="111" t="str">
        <f>IF('7.5_Compressor_Util_Perf'!Q45="","",'7.5_Compressor_Util_Perf'!Q45)</f>
        <v/>
      </c>
      <c r="V45" s="93"/>
      <c r="AC45" t="s">
        <v>182</v>
      </c>
      <c r="AE45" s="110"/>
      <c r="AF45" s="110"/>
      <c r="AG45" s="110"/>
      <c r="AH45" s="110"/>
      <c r="AI45" s="809" t="str">
        <f t="shared" si="0"/>
        <v/>
      </c>
      <c r="AJ45" s="110"/>
      <c r="AK45" s="110"/>
      <c r="AL45" s="110"/>
      <c r="AM45" s="110"/>
      <c r="AN45" s="110"/>
      <c r="AO45" s="110"/>
      <c r="AP45" s="110"/>
      <c r="AQ45" s="110"/>
      <c r="AR45" s="110"/>
      <c r="AS45" s="110"/>
      <c r="AT45" s="110"/>
      <c r="AU45" s="110"/>
      <c r="AV45" s="110"/>
    </row>
    <row r="46" spans="8:48">
      <c r="H46" t="s">
        <v>995</v>
      </c>
      <c r="P46" s="111" t="str">
        <f>IF('7.5_Compressor_Util_Perf'!P46="","",'7.5_Compressor_Util_Perf'!P46)</f>
        <v/>
      </c>
      <c r="Q46" s="111" t="str">
        <f>IF('7.5_Compressor_Util_Perf'!Q46="","",'7.5_Compressor_Util_Perf'!Q46)</f>
        <v/>
      </c>
      <c r="V46" s="93"/>
      <c r="AC46" t="s">
        <v>182</v>
      </c>
      <c r="AE46" s="110"/>
      <c r="AF46" s="110"/>
      <c r="AG46" s="110"/>
      <c r="AH46" s="110"/>
      <c r="AI46" s="809" t="str">
        <f t="shared" si="0"/>
        <v/>
      </c>
      <c r="AJ46" s="110"/>
      <c r="AK46" s="110"/>
      <c r="AL46" s="110"/>
      <c r="AM46" s="110"/>
      <c r="AN46" s="110"/>
      <c r="AO46" s="110"/>
      <c r="AP46" s="110"/>
      <c r="AQ46" s="110"/>
      <c r="AR46" s="110"/>
      <c r="AS46" s="110"/>
      <c r="AT46" s="110"/>
      <c r="AU46" s="110"/>
      <c r="AV46" s="110"/>
    </row>
    <row r="47" spans="8:48">
      <c r="H47" t="s">
        <v>995</v>
      </c>
      <c r="P47" s="111" t="str">
        <f>IF('7.5_Compressor_Util_Perf'!P47="","",'7.5_Compressor_Util_Perf'!P47)</f>
        <v/>
      </c>
      <c r="Q47" s="111" t="str">
        <f>IF('7.5_Compressor_Util_Perf'!Q47="","",'7.5_Compressor_Util_Perf'!Q47)</f>
        <v/>
      </c>
      <c r="V47" s="93"/>
      <c r="AC47" t="s">
        <v>182</v>
      </c>
      <c r="AE47" s="110"/>
      <c r="AF47" s="110"/>
      <c r="AG47" s="110"/>
      <c r="AH47" s="110"/>
      <c r="AI47" s="809" t="str">
        <f t="shared" si="0"/>
        <v/>
      </c>
      <c r="AJ47" s="110"/>
      <c r="AK47" s="110"/>
      <c r="AL47" s="110"/>
      <c r="AM47" s="110"/>
      <c r="AN47" s="110"/>
      <c r="AO47" s="110"/>
      <c r="AP47" s="110"/>
      <c r="AQ47" s="110"/>
      <c r="AR47" s="110"/>
      <c r="AS47" s="110"/>
      <c r="AT47" s="110"/>
      <c r="AU47" s="110"/>
      <c r="AV47" s="110"/>
    </row>
    <row r="48" spans="8:48">
      <c r="H48" t="s">
        <v>995</v>
      </c>
      <c r="P48" s="111" t="str">
        <f>IF('7.5_Compressor_Util_Perf'!P48="","",'7.5_Compressor_Util_Perf'!P48)</f>
        <v/>
      </c>
      <c r="Q48" s="111" t="str">
        <f>IF('7.5_Compressor_Util_Perf'!Q48="","",'7.5_Compressor_Util_Perf'!Q48)</f>
        <v/>
      </c>
      <c r="V48" s="93"/>
      <c r="AC48" t="s">
        <v>182</v>
      </c>
      <c r="AE48" s="110"/>
      <c r="AF48" s="110"/>
      <c r="AG48" s="110"/>
      <c r="AH48" s="110"/>
      <c r="AI48" s="809" t="str">
        <f t="shared" si="0"/>
        <v/>
      </c>
      <c r="AJ48" s="110"/>
      <c r="AK48" s="110"/>
      <c r="AL48" s="110"/>
      <c r="AM48" s="110"/>
      <c r="AN48" s="110"/>
      <c r="AO48" s="110"/>
      <c r="AP48" s="110"/>
      <c r="AQ48" s="110"/>
      <c r="AR48" s="110"/>
      <c r="AS48" s="110"/>
      <c r="AT48" s="110"/>
      <c r="AU48" s="110"/>
      <c r="AV48" s="110"/>
    </row>
    <row r="49" spans="8:48">
      <c r="H49" t="s">
        <v>995</v>
      </c>
      <c r="P49" s="111" t="str">
        <f>IF('7.5_Compressor_Util_Perf'!P49="","",'7.5_Compressor_Util_Perf'!P49)</f>
        <v/>
      </c>
      <c r="Q49" s="111" t="str">
        <f>IF('7.5_Compressor_Util_Perf'!Q49="","",'7.5_Compressor_Util_Perf'!Q49)</f>
        <v/>
      </c>
      <c r="V49" s="93"/>
      <c r="AC49" t="s">
        <v>182</v>
      </c>
      <c r="AE49" s="110"/>
      <c r="AF49" s="110"/>
      <c r="AG49" s="110"/>
      <c r="AH49" s="110"/>
      <c r="AI49" s="809" t="str">
        <f t="shared" si="0"/>
        <v/>
      </c>
      <c r="AJ49" s="110"/>
      <c r="AK49" s="110"/>
      <c r="AL49" s="110"/>
      <c r="AM49" s="110"/>
      <c r="AN49" s="110"/>
      <c r="AO49" s="110"/>
      <c r="AP49" s="110"/>
      <c r="AQ49" s="110"/>
      <c r="AR49" s="110"/>
      <c r="AS49" s="110"/>
      <c r="AT49" s="110"/>
      <c r="AU49" s="110"/>
      <c r="AV49" s="110"/>
    </row>
    <row r="50" spans="8:48">
      <c r="H50" t="s">
        <v>995</v>
      </c>
      <c r="P50" s="111" t="str">
        <f>IF('7.5_Compressor_Util_Perf'!P50="","",'7.5_Compressor_Util_Perf'!P50)</f>
        <v/>
      </c>
      <c r="Q50" s="111" t="str">
        <f>IF('7.5_Compressor_Util_Perf'!Q50="","",'7.5_Compressor_Util_Perf'!Q50)</f>
        <v/>
      </c>
      <c r="V50" s="93"/>
      <c r="AC50" t="s">
        <v>182</v>
      </c>
      <c r="AE50" s="110"/>
      <c r="AF50" s="110"/>
      <c r="AG50" s="110"/>
      <c r="AH50" s="110"/>
      <c r="AI50" s="809" t="str">
        <f t="shared" si="0"/>
        <v/>
      </c>
      <c r="AJ50" s="110"/>
      <c r="AK50" s="110"/>
      <c r="AL50" s="110"/>
      <c r="AM50" s="110"/>
      <c r="AN50" s="110"/>
      <c r="AO50" s="110"/>
      <c r="AP50" s="110"/>
      <c r="AQ50" s="110"/>
      <c r="AR50" s="110"/>
      <c r="AS50" s="110"/>
      <c r="AT50" s="110"/>
      <c r="AU50" s="110"/>
      <c r="AV50" s="110"/>
    </row>
    <row r="51" spans="8:48">
      <c r="H51" t="s">
        <v>995</v>
      </c>
      <c r="P51" s="111" t="str">
        <f>IF('7.5_Compressor_Util_Perf'!P51="","",'7.5_Compressor_Util_Perf'!P51)</f>
        <v/>
      </c>
      <c r="Q51" s="111" t="str">
        <f>IF('7.5_Compressor_Util_Perf'!Q51="","",'7.5_Compressor_Util_Perf'!Q51)</f>
        <v/>
      </c>
      <c r="V51" s="93"/>
      <c r="AC51" t="s">
        <v>182</v>
      </c>
      <c r="AE51" s="110"/>
      <c r="AF51" s="110"/>
      <c r="AG51" s="110"/>
      <c r="AH51" s="110"/>
      <c r="AI51" s="809" t="str">
        <f t="shared" si="0"/>
        <v/>
      </c>
      <c r="AJ51" s="110"/>
      <c r="AK51" s="110"/>
      <c r="AL51" s="110"/>
      <c r="AM51" s="110"/>
      <c r="AN51" s="110"/>
      <c r="AO51" s="110"/>
      <c r="AP51" s="110"/>
      <c r="AQ51" s="110"/>
      <c r="AR51" s="110"/>
      <c r="AS51" s="110"/>
      <c r="AT51" s="110"/>
      <c r="AU51" s="110"/>
      <c r="AV51" s="110"/>
    </row>
    <row r="52" spans="8:48">
      <c r="H52" t="s">
        <v>995</v>
      </c>
      <c r="P52" s="111" t="str">
        <f>IF('7.5_Compressor_Util_Perf'!P52="","",'7.5_Compressor_Util_Perf'!P52)</f>
        <v/>
      </c>
      <c r="Q52" s="111" t="str">
        <f>IF('7.5_Compressor_Util_Perf'!Q52="","",'7.5_Compressor_Util_Perf'!Q52)</f>
        <v/>
      </c>
      <c r="V52" s="93"/>
      <c r="AC52" t="s">
        <v>182</v>
      </c>
      <c r="AE52" s="110"/>
      <c r="AF52" s="110"/>
      <c r="AG52" s="110"/>
      <c r="AH52" s="110"/>
      <c r="AI52" s="809" t="str">
        <f t="shared" si="0"/>
        <v/>
      </c>
      <c r="AJ52" s="110"/>
      <c r="AK52" s="110"/>
      <c r="AL52" s="110"/>
      <c r="AM52" s="110"/>
      <c r="AN52" s="110"/>
      <c r="AO52" s="110"/>
      <c r="AP52" s="110"/>
      <c r="AQ52" s="110"/>
      <c r="AR52" s="110"/>
      <c r="AS52" s="110"/>
      <c r="AT52" s="110"/>
      <c r="AU52" s="110"/>
      <c r="AV52" s="110"/>
    </row>
    <row r="53" spans="8:48">
      <c r="H53" t="s">
        <v>995</v>
      </c>
      <c r="P53" s="111" t="str">
        <f>IF('7.5_Compressor_Util_Perf'!P53="","",'7.5_Compressor_Util_Perf'!P53)</f>
        <v/>
      </c>
      <c r="Q53" s="111" t="str">
        <f>IF('7.5_Compressor_Util_Perf'!Q53="","",'7.5_Compressor_Util_Perf'!Q53)</f>
        <v/>
      </c>
      <c r="V53" s="93"/>
      <c r="AC53" t="s">
        <v>182</v>
      </c>
      <c r="AE53" s="110"/>
      <c r="AF53" s="110"/>
      <c r="AG53" s="110"/>
      <c r="AH53" s="110"/>
      <c r="AI53" s="809" t="str">
        <f t="shared" si="0"/>
        <v/>
      </c>
      <c r="AJ53" s="110"/>
      <c r="AK53" s="110"/>
      <c r="AL53" s="110"/>
      <c r="AM53" s="110"/>
      <c r="AN53" s="110"/>
      <c r="AO53" s="110"/>
      <c r="AP53" s="110"/>
      <c r="AQ53" s="110"/>
      <c r="AR53" s="110"/>
      <c r="AS53" s="110"/>
      <c r="AT53" s="110"/>
      <c r="AU53" s="110"/>
      <c r="AV53" s="110"/>
    </row>
    <row r="54" spans="8:48">
      <c r="H54" t="s">
        <v>995</v>
      </c>
      <c r="P54" s="111" t="str">
        <f>IF('7.5_Compressor_Util_Perf'!P54="","",'7.5_Compressor_Util_Perf'!P54)</f>
        <v/>
      </c>
      <c r="Q54" s="111" t="str">
        <f>IF('7.5_Compressor_Util_Perf'!Q54="","",'7.5_Compressor_Util_Perf'!Q54)</f>
        <v/>
      </c>
      <c r="V54" s="93"/>
      <c r="AC54" t="s">
        <v>182</v>
      </c>
      <c r="AE54" s="110"/>
      <c r="AF54" s="110"/>
      <c r="AG54" s="110"/>
      <c r="AH54" s="110"/>
      <c r="AI54" s="809" t="str">
        <f t="shared" si="0"/>
        <v/>
      </c>
      <c r="AJ54" s="110"/>
      <c r="AK54" s="110"/>
      <c r="AL54" s="110"/>
      <c r="AM54" s="110"/>
      <c r="AN54" s="110"/>
      <c r="AO54" s="110"/>
      <c r="AP54" s="110"/>
      <c r="AQ54" s="110"/>
      <c r="AR54" s="110"/>
      <c r="AS54" s="110"/>
      <c r="AT54" s="110"/>
      <c r="AU54" s="110"/>
      <c r="AV54" s="110"/>
    </row>
    <row r="55" spans="8:48">
      <c r="H55" t="s">
        <v>995</v>
      </c>
      <c r="P55" s="111" t="str">
        <f>IF('7.5_Compressor_Util_Perf'!P55="","",'7.5_Compressor_Util_Perf'!P55)</f>
        <v/>
      </c>
      <c r="Q55" s="111" t="str">
        <f>IF('7.5_Compressor_Util_Perf'!Q55="","",'7.5_Compressor_Util_Perf'!Q55)</f>
        <v/>
      </c>
      <c r="V55" s="93"/>
      <c r="AC55" t="s">
        <v>182</v>
      </c>
      <c r="AE55" s="110"/>
      <c r="AF55" s="110"/>
      <c r="AG55" s="110"/>
      <c r="AH55" s="110"/>
      <c r="AI55" s="809" t="str">
        <f t="shared" si="0"/>
        <v/>
      </c>
      <c r="AJ55" s="110"/>
      <c r="AK55" s="110"/>
      <c r="AL55" s="110"/>
      <c r="AM55" s="110"/>
      <c r="AN55" s="110"/>
      <c r="AO55" s="110"/>
      <c r="AP55" s="110"/>
      <c r="AQ55" s="110"/>
      <c r="AR55" s="110"/>
      <c r="AS55" s="110"/>
      <c r="AT55" s="110"/>
      <c r="AU55" s="110"/>
      <c r="AV55" s="110"/>
    </row>
    <row r="56" spans="8:48">
      <c r="H56" t="s">
        <v>995</v>
      </c>
      <c r="P56" s="111" t="str">
        <f>IF('7.5_Compressor_Util_Perf'!P56="","",'7.5_Compressor_Util_Perf'!P56)</f>
        <v/>
      </c>
      <c r="Q56" s="111" t="str">
        <f>IF('7.5_Compressor_Util_Perf'!Q56="","",'7.5_Compressor_Util_Perf'!Q56)</f>
        <v/>
      </c>
      <c r="V56" s="93"/>
      <c r="AC56" t="s">
        <v>182</v>
      </c>
      <c r="AE56" s="110"/>
      <c r="AF56" s="110"/>
      <c r="AG56" s="110"/>
      <c r="AH56" s="110"/>
      <c r="AI56" s="809" t="str">
        <f t="shared" si="0"/>
        <v/>
      </c>
      <c r="AJ56" s="110"/>
      <c r="AK56" s="110"/>
      <c r="AL56" s="110"/>
      <c r="AM56" s="110"/>
      <c r="AN56" s="110"/>
      <c r="AO56" s="110"/>
      <c r="AP56" s="110"/>
      <c r="AQ56" s="110"/>
      <c r="AR56" s="110"/>
      <c r="AS56" s="110"/>
      <c r="AT56" s="110"/>
      <c r="AU56" s="110"/>
      <c r="AV56" s="110"/>
    </row>
    <row r="57" spans="8:48">
      <c r="H57" t="s">
        <v>995</v>
      </c>
      <c r="P57" s="111" t="str">
        <f>IF('7.5_Compressor_Util_Perf'!P57="","",'7.5_Compressor_Util_Perf'!P57)</f>
        <v/>
      </c>
      <c r="Q57" s="111" t="str">
        <f>IF('7.5_Compressor_Util_Perf'!Q57="","",'7.5_Compressor_Util_Perf'!Q57)</f>
        <v/>
      </c>
      <c r="V57" s="93"/>
      <c r="AC57" t="s">
        <v>182</v>
      </c>
      <c r="AE57" s="110"/>
      <c r="AF57" s="110"/>
      <c r="AG57" s="110"/>
      <c r="AH57" s="110"/>
      <c r="AI57" s="809" t="str">
        <f t="shared" si="0"/>
        <v/>
      </c>
      <c r="AJ57" s="110"/>
      <c r="AK57" s="110"/>
      <c r="AL57" s="110"/>
      <c r="AM57" s="110"/>
      <c r="AN57" s="110"/>
      <c r="AO57" s="110"/>
      <c r="AP57" s="110"/>
      <c r="AQ57" s="110"/>
      <c r="AR57" s="110"/>
      <c r="AS57" s="110"/>
      <c r="AT57" s="110"/>
      <c r="AU57" s="110"/>
      <c r="AV57" s="110"/>
    </row>
    <row r="58" spans="8:48">
      <c r="H58" t="s">
        <v>995</v>
      </c>
      <c r="P58" s="111" t="str">
        <f>IF('7.5_Compressor_Util_Perf'!P58="","",'7.5_Compressor_Util_Perf'!P58)</f>
        <v/>
      </c>
      <c r="Q58" s="111" t="str">
        <f>IF('7.5_Compressor_Util_Perf'!Q58="","",'7.5_Compressor_Util_Perf'!Q58)</f>
        <v/>
      </c>
      <c r="V58" s="93"/>
      <c r="AC58" t="s">
        <v>182</v>
      </c>
      <c r="AE58" s="110"/>
      <c r="AF58" s="110"/>
      <c r="AG58" s="110"/>
      <c r="AH58" s="110"/>
      <c r="AI58" s="809" t="str">
        <f t="shared" si="0"/>
        <v/>
      </c>
      <c r="AJ58" s="110"/>
      <c r="AK58" s="110"/>
      <c r="AL58" s="110"/>
      <c r="AM58" s="110"/>
      <c r="AN58" s="110"/>
      <c r="AO58" s="110"/>
      <c r="AP58" s="110"/>
      <c r="AQ58" s="110"/>
      <c r="AR58" s="110"/>
      <c r="AS58" s="110"/>
      <c r="AT58" s="110"/>
      <c r="AU58" s="110"/>
      <c r="AV58" s="110"/>
    </row>
    <row r="59" spans="8:48">
      <c r="H59" t="s">
        <v>995</v>
      </c>
      <c r="P59" s="111" t="str">
        <f>IF('7.5_Compressor_Util_Perf'!P59="","",'7.5_Compressor_Util_Perf'!P59)</f>
        <v/>
      </c>
      <c r="Q59" s="111" t="str">
        <f>IF('7.5_Compressor_Util_Perf'!Q59="","",'7.5_Compressor_Util_Perf'!Q59)</f>
        <v/>
      </c>
      <c r="V59" s="93"/>
      <c r="AC59" t="s">
        <v>182</v>
      </c>
      <c r="AE59" s="110"/>
      <c r="AF59" s="110"/>
      <c r="AG59" s="110"/>
      <c r="AH59" s="110"/>
      <c r="AI59" s="809" t="str">
        <f t="shared" si="0"/>
        <v/>
      </c>
      <c r="AJ59" s="110"/>
      <c r="AK59" s="110"/>
      <c r="AL59" s="110"/>
      <c r="AM59" s="110"/>
      <c r="AN59" s="110"/>
      <c r="AO59" s="110"/>
      <c r="AP59" s="110"/>
      <c r="AQ59" s="110"/>
      <c r="AR59" s="110"/>
      <c r="AS59" s="110"/>
      <c r="AT59" s="110"/>
      <c r="AU59" s="110"/>
      <c r="AV59" s="110"/>
    </row>
    <row r="60" spans="8:48">
      <c r="H60" t="s">
        <v>995</v>
      </c>
      <c r="P60" s="111" t="str">
        <f>IF('7.5_Compressor_Util_Perf'!P60="","",'7.5_Compressor_Util_Perf'!P60)</f>
        <v/>
      </c>
      <c r="Q60" s="111" t="str">
        <f>IF('7.5_Compressor_Util_Perf'!Q60="","",'7.5_Compressor_Util_Perf'!Q60)</f>
        <v/>
      </c>
      <c r="V60" s="93"/>
      <c r="AC60" t="s">
        <v>182</v>
      </c>
      <c r="AE60" s="110"/>
      <c r="AF60" s="110"/>
      <c r="AG60" s="110"/>
      <c r="AH60" s="110"/>
      <c r="AI60" s="809" t="str">
        <f t="shared" si="0"/>
        <v/>
      </c>
      <c r="AJ60" s="110"/>
      <c r="AK60" s="110"/>
      <c r="AL60" s="110"/>
      <c r="AM60" s="110"/>
      <c r="AN60" s="110"/>
      <c r="AO60" s="110"/>
      <c r="AP60" s="110"/>
      <c r="AQ60" s="110"/>
      <c r="AR60" s="110"/>
      <c r="AS60" s="110"/>
      <c r="AT60" s="110"/>
      <c r="AU60" s="110"/>
      <c r="AV60" s="110"/>
    </row>
    <row r="61" spans="8:48">
      <c r="H61" t="s">
        <v>995</v>
      </c>
      <c r="P61" s="111" t="str">
        <f>IF('7.5_Compressor_Util_Perf'!P61="","",'7.5_Compressor_Util_Perf'!P61)</f>
        <v/>
      </c>
      <c r="Q61" s="111" t="str">
        <f>IF('7.5_Compressor_Util_Perf'!Q61="","",'7.5_Compressor_Util_Perf'!Q61)</f>
        <v/>
      </c>
      <c r="V61" s="93"/>
      <c r="AC61" t="s">
        <v>182</v>
      </c>
      <c r="AE61" s="110"/>
      <c r="AF61" s="110"/>
      <c r="AG61" s="110"/>
      <c r="AH61" s="110"/>
      <c r="AI61" s="809" t="str">
        <f t="shared" si="0"/>
        <v/>
      </c>
      <c r="AJ61" s="110"/>
      <c r="AK61" s="110"/>
      <c r="AL61" s="110"/>
      <c r="AM61" s="110"/>
      <c r="AN61" s="110"/>
      <c r="AO61" s="110"/>
      <c r="AP61" s="110"/>
      <c r="AQ61" s="110"/>
      <c r="AR61" s="110"/>
      <c r="AS61" s="110"/>
      <c r="AT61" s="110"/>
      <c r="AU61" s="110"/>
      <c r="AV61" s="110"/>
    </row>
    <row r="62" spans="8:48">
      <c r="H62" t="s">
        <v>995</v>
      </c>
      <c r="P62" s="111" t="str">
        <f>IF('7.5_Compressor_Util_Perf'!P62="","",'7.5_Compressor_Util_Perf'!P62)</f>
        <v/>
      </c>
      <c r="Q62" s="111" t="str">
        <f>IF('7.5_Compressor_Util_Perf'!Q62="","",'7.5_Compressor_Util_Perf'!Q62)</f>
        <v/>
      </c>
      <c r="V62" s="93"/>
      <c r="AC62" t="s">
        <v>182</v>
      </c>
      <c r="AE62" s="110"/>
      <c r="AF62" s="110"/>
      <c r="AG62" s="110"/>
      <c r="AH62" s="110"/>
      <c r="AI62" s="809" t="str">
        <f t="shared" si="0"/>
        <v/>
      </c>
      <c r="AJ62" s="110"/>
      <c r="AK62" s="110"/>
      <c r="AL62" s="110"/>
      <c r="AM62" s="110"/>
      <c r="AN62" s="110"/>
      <c r="AO62" s="110"/>
      <c r="AP62" s="110"/>
      <c r="AQ62" s="110"/>
      <c r="AR62" s="110"/>
      <c r="AS62" s="110"/>
      <c r="AT62" s="110"/>
      <c r="AU62" s="110"/>
      <c r="AV62" s="110"/>
    </row>
    <row r="63" spans="8:48">
      <c r="H63" t="s">
        <v>995</v>
      </c>
      <c r="P63" s="111" t="str">
        <f>IF('7.5_Compressor_Util_Perf'!P63="","",'7.5_Compressor_Util_Perf'!P63)</f>
        <v/>
      </c>
      <c r="Q63" s="111" t="str">
        <f>IF('7.5_Compressor_Util_Perf'!Q63="","",'7.5_Compressor_Util_Perf'!Q63)</f>
        <v/>
      </c>
      <c r="V63" s="93"/>
      <c r="AC63" t="s">
        <v>182</v>
      </c>
      <c r="AE63" s="110"/>
      <c r="AF63" s="110"/>
      <c r="AG63" s="110"/>
      <c r="AH63" s="110"/>
      <c r="AI63" s="809" t="str">
        <f t="shared" si="0"/>
        <v/>
      </c>
      <c r="AJ63" s="110"/>
      <c r="AK63" s="110"/>
      <c r="AL63" s="110"/>
      <c r="AM63" s="110"/>
      <c r="AN63" s="110"/>
      <c r="AO63" s="110"/>
      <c r="AP63" s="110"/>
      <c r="AQ63" s="110"/>
      <c r="AR63" s="110"/>
      <c r="AS63" s="110"/>
      <c r="AT63" s="110"/>
      <c r="AU63" s="110"/>
      <c r="AV63" s="110"/>
    </row>
    <row r="64" spans="8:48">
      <c r="H64" t="s">
        <v>995</v>
      </c>
      <c r="P64" s="111" t="str">
        <f>IF('7.5_Compressor_Util_Perf'!P64="","",'7.5_Compressor_Util_Perf'!P64)</f>
        <v/>
      </c>
      <c r="Q64" s="111" t="str">
        <f>IF('7.5_Compressor_Util_Perf'!Q64="","",'7.5_Compressor_Util_Perf'!Q64)</f>
        <v/>
      </c>
      <c r="V64" s="93"/>
      <c r="AC64" t="s">
        <v>182</v>
      </c>
      <c r="AE64" s="110"/>
      <c r="AF64" s="110"/>
      <c r="AG64" s="110"/>
      <c r="AH64" s="110"/>
      <c r="AI64" s="809" t="str">
        <f t="shared" si="0"/>
        <v/>
      </c>
      <c r="AJ64" s="110"/>
      <c r="AK64" s="110"/>
      <c r="AL64" s="110"/>
      <c r="AM64" s="110"/>
      <c r="AN64" s="110"/>
      <c r="AO64" s="110"/>
      <c r="AP64" s="110"/>
      <c r="AQ64" s="110"/>
      <c r="AR64" s="110"/>
      <c r="AS64" s="110"/>
      <c r="AT64" s="110"/>
      <c r="AU64" s="110"/>
      <c r="AV64" s="110"/>
    </row>
    <row r="65" spans="8:48">
      <c r="H65" t="s">
        <v>995</v>
      </c>
      <c r="P65" s="111" t="str">
        <f>IF('7.5_Compressor_Util_Perf'!P65="","",'7.5_Compressor_Util_Perf'!P65)</f>
        <v/>
      </c>
      <c r="Q65" s="111" t="str">
        <f>IF('7.5_Compressor_Util_Perf'!Q65="","",'7.5_Compressor_Util_Perf'!Q65)</f>
        <v/>
      </c>
      <c r="V65" s="93"/>
      <c r="AC65" t="s">
        <v>182</v>
      </c>
      <c r="AE65" s="110"/>
      <c r="AF65" s="110"/>
      <c r="AG65" s="110"/>
      <c r="AH65" s="110"/>
      <c r="AI65" s="809" t="str">
        <f t="shared" si="0"/>
        <v/>
      </c>
      <c r="AJ65" s="110"/>
      <c r="AK65" s="110"/>
      <c r="AL65" s="110"/>
      <c r="AM65" s="110"/>
      <c r="AN65" s="110"/>
      <c r="AO65" s="110"/>
      <c r="AP65" s="110"/>
      <c r="AQ65" s="110"/>
      <c r="AR65" s="110"/>
      <c r="AS65" s="110"/>
      <c r="AT65" s="110"/>
      <c r="AU65" s="110"/>
      <c r="AV65" s="110"/>
    </row>
    <row r="66" spans="8:48">
      <c r="H66" t="s">
        <v>995</v>
      </c>
      <c r="P66" s="111" t="str">
        <f>IF('7.5_Compressor_Util_Perf'!P66="","",'7.5_Compressor_Util_Perf'!P66)</f>
        <v/>
      </c>
      <c r="Q66" s="111" t="str">
        <f>IF('7.5_Compressor_Util_Perf'!Q66="","",'7.5_Compressor_Util_Perf'!Q66)</f>
        <v/>
      </c>
      <c r="V66" s="93"/>
      <c r="AC66" t="s">
        <v>182</v>
      </c>
      <c r="AE66" s="110"/>
      <c r="AF66" s="110"/>
      <c r="AG66" s="110"/>
      <c r="AH66" s="110"/>
      <c r="AI66" s="809" t="str">
        <f t="shared" si="0"/>
        <v/>
      </c>
      <c r="AJ66" s="110"/>
      <c r="AK66" s="110"/>
      <c r="AL66" s="110"/>
      <c r="AM66" s="110"/>
      <c r="AN66" s="110"/>
      <c r="AO66" s="110"/>
      <c r="AP66" s="110"/>
      <c r="AQ66" s="110"/>
      <c r="AR66" s="110"/>
      <c r="AS66" s="110"/>
      <c r="AT66" s="110"/>
      <c r="AU66" s="110"/>
      <c r="AV66" s="110"/>
    </row>
    <row r="67" spans="8:48">
      <c r="H67" t="s">
        <v>995</v>
      </c>
      <c r="P67" s="111" t="str">
        <f>IF('7.5_Compressor_Util_Perf'!P67="","",'7.5_Compressor_Util_Perf'!P67)</f>
        <v/>
      </c>
      <c r="Q67" s="111" t="str">
        <f>IF('7.5_Compressor_Util_Perf'!Q67="","",'7.5_Compressor_Util_Perf'!Q67)</f>
        <v/>
      </c>
      <c r="V67" s="93"/>
      <c r="AC67" t="s">
        <v>182</v>
      </c>
      <c r="AE67" s="110"/>
      <c r="AF67" s="110"/>
      <c r="AG67" s="110"/>
      <c r="AH67" s="110"/>
      <c r="AI67" s="809" t="str">
        <f t="shared" si="0"/>
        <v/>
      </c>
      <c r="AJ67" s="110"/>
      <c r="AK67" s="110"/>
      <c r="AL67" s="110"/>
      <c r="AM67" s="110"/>
      <c r="AN67" s="110"/>
      <c r="AO67" s="110"/>
      <c r="AP67" s="110"/>
      <c r="AQ67" s="110"/>
      <c r="AR67" s="110"/>
      <c r="AS67" s="110"/>
      <c r="AT67" s="110"/>
      <c r="AU67" s="110"/>
      <c r="AV67" s="110"/>
    </row>
    <row r="68" spans="8:48">
      <c r="H68" t="s">
        <v>995</v>
      </c>
      <c r="P68" s="111" t="str">
        <f>IF('7.5_Compressor_Util_Perf'!P68="","",'7.5_Compressor_Util_Perf'!P68)</f>
        <v/>
      </c>
      <c r="Q68" s="111" t="str">
        <f>IF('7.5_Compressor_Util_Perf'!Q68="","",'7.5_Compressor_Util_Perf'!Q68)</f>
        <v/>
      </c>
      <c r="V68" s="93"/>
      <c r="AC68" t="s">
        <v>182</v>
      </c>
      <c r="AE68" s="110"/>
      <c r="AF68" s="110"/>
      <c r="AG68" s="110"/>
      <c r="AH68" s="110"/>
      <c r="AI68" s="809" t="str">
        <f t="shared" si="0"/>
        <v/>
      </c>
      <c r="AJ68" s="110"/>
      <c r="AK68" s="110"/>
      <c r="AL68" s="110"/>
      <c r="AM68" s="110"/>
      <c r="AN68" s="110"/>
      <c r="AO68" s="110"/>
      <c r="AP68" s="110"/>
      <c r="AQ68" s="110"/>
      <c r="AR68" s="110"/>
      <c r="AS68" s="110"/>
      <c r="AT68" s="110"/>
      <c r="AU68" s="110"/>
      <c r="AV68" s="110"/>
    </row>
    <row r="69" spans="8:48">
      <c r="H69" t="s">
        <v>995</v>
      </c>
      <c r="P69" s="111" t="str">
        <f>IF('7.5_Compressor_Util_Perf'!P69="","",'7.5_Compressor_Util_Perf'!P69)</f>
        <v/>
      </c>
      <c r="Q69" s="111" t="str">
        <f>IF('7.5_Compressor_Util_Perf'!Q69="","",'7.5_Compressor_Util_Perf'!Q69)</f>
        <v/>
      </c>
      <c r="V69" s="93"/>
      <c r="AC69" t="s">
        <v>182</v>
      </c>
      <c r="AE69" s="110"/>
      <c r="AF69" s="110"/>
      <c r="AG69" s="110"/>
      <c r="AH69" s="110"/>
      <c r="AI69" s="809" t="str">
        <f t="shared" si="0"/>
        <v/>
      </c>
      <c r="AJ69" s="110"/>
      <c r="AK69" s="110"/>
      <c r="AL69" s="110"/>
      <c r="AM69" s="110"/>
      <c r="AN69" s="110"/>
      <c r="AO69" s="110"/>
      <c r="AP69" s="110"/>
      <c r="AQ69" s="110"/>
      <c r="AR69" s="110"/>
      <c r="AS69" s="110"/>
      <c r="AT69" s="110"/>
      <c r="AU69" s="110"/>
      <c r="AV69" s="110"/>
    </row>
    <row r="70" spans="8:48">
      <c r="H70" t="s">
        <v>995</v>
      </c>
      <c r="P70" s="111" t="str">
        <f>IF('7.5_Compressor_Util_Perf'!P70="","",'7.5_Compressor_Util_Perf'!P70)</f>
        <v/>
      </c>
      <c r="Q70" s="111" t="str">
        <f>IF('7.5_Compressor_Util_Perf'!Q70="","",'7.5_Compressor_Util_Perf'!Q70)</f>
        <v/>
      </c>
      <c r="V70" s="93"/>
      <c r="AC70" t="s">
        <v>182</v>
      </c>
      <c r="AE70" s="110"/>
      <c r="AF70" s="110"/>
      <c r="AG70" s="110"/>
      <c r="AH70" s="110"/>
      <c r="AI70" s="809" t="str">
        <f t="shared" si="0"/>
        <v/>
      </c>
      <c r="AJ70" s="110"/>
      <c r="AK70" s="110"/>
      <c r="AL70" s="110"/>
      <c r="AM70" s="110"/>
      <c r="AN70" s="110"/>
      <c r="AO70" s="110"/>
      <c r="AP70" s="110"/>
      <c r="AQ70" s="110"/>
      <c r="AR70" s="110"/>
      <c r="AS70" s="110"/>
      <c r="AT70" s="110"/>
      <c r="AU70" s="110"/>
      <c r="AV70" s="110"/>
    </row>
    <row r="71" spans="8:48">
      <c r="H71" t="s">
        <v>995</v>
      </c>
      <c r="P71" s="111" t="str">
        <f>IF('7.5_Compressor_Util_Perf'!P71="","",'7.5_Compressor_Util_Perf'!P71)</f>
        <v/>
      </c>
      <c r="Q71" s="111" t="str">
        <f>IF('7.5_Compressor_Util_Perf'!Q71="","",'7.5_Compressor_Util_Perf'!Q71)</f>
        <v/>
      </c>
      <c r="V71" s="93"/>
      <c r="AC71" t="s">
        <v>182</v>
      </c>
      <c r="AE71" s="110"/>
      <c r="AF71" s="110"/>
      <c r="AG71" s="110"/>
      <c r="AH71" s="110"/>
      <c r="AI71" s="809" t="str">
        <f t="shared" si="0"/>
        <v/>
      </c>
      <c r="AJ71" s="110"/>
      <c r="AK71" s="110"/>
      <c r="AL71" s="110"/>
      <c r="AM71" s="110"/>
      <c r="AN71" s="110"/>
      <c r="AO71" s="110"/>
      <c r="AP71" s="110"/>
      <c r="AQ71" s="110"/>
      <c r="AR71" s="110"/>
      <c r="AS71" s="110"/>
      <c r="AT71" s="110"/>
      <c r="AU71" s="110"/>
      <c r="AV71" s="110"/>
    </row>
    <row r="72" spans="8:48">
      <c r="H72" t="s">
        <v>995</v>
      </c>
      <c r="P72" s="111" t="str">
        <f>IF('7.5_Compressor_Util_Perf'!P72="","",'7.5_Compressor_Util_Perf'!P72)</f>
        <v/>
      </c>
      <c r="Q72" s="111" t="str">
        <f>IF('7.5_Compressor_Util_Perf'!Q72="","",'7.5_Compressor_Util_Perf'!Q72)</f>
        <v/>
      </c>
      <c r="V72" s="93"/>
      <c r="AC72" t="s">
        <v>182</v>
      </c>
      <c r="AE72" s="110"/>
      <c r="AF72" s="110"/>
      <c r="AG72" s="110"/>
      <c r="AH72" s="110"/>
      <c r="AI72" s="809" t="str">
        <f t="shared" si="0"/>
        <v/>
      </c>
      <c r="AJ72" s="110"/>
      <c r="AK72" s="110"/>
      <c r="AL72" s="110"/>
      <c r="AM72" s="110"/>
      <c r="AN72" s="110"/>
      <c r="AO72" s="110"/>
      <c r="AP72" s="110"/>
      <c r="AQ72" s="110"/>
      <c r="AR72" s="110"/>
      <c r="AS72" s="110"/>
      <c r="AT72" s="110"/>
      <c r="AU72" s="110"/>
      <c r="AV72" s="110"/>
    </row>
    <row r="73" spans="8:48">
      <c r="H73" t="s">
        <v>995</v>
      </c>
      <c r="P73" s="111" t="str">
        <f>IF('7.5_Compressor_Util_Perf'!P73="","",'7.5_Compressor_Util_Perf'!P73)</f>
        <v/>
      </c>
      <c r="Q73" s="111" t="str">
        <f>IF('7.5_Compressor_Util_Perf'!Q73="","",'7.5_Compressor_Util_Perf'!Q73)</f>
        <v/>
      </c>
      <c r="V73" s="93"/>
      <c r="AC73" t="s">
        <v>182</v>
      </c>
      <c r="AE73" s="110"/>
      <c r="AF73" s="110"/>
      <c r="AG73" s="110"/>
      <c r="AH73" s="110"/>
      <c r="AI73" s="809" t="str">
        <f t="shared" si="0"/>
        <v/>
      </c>
      <c r="AJ73" s="110"/>
      <c r="AK73" s="110"/>
      <c r="AL73" s="110"/>
      <c r="AM73" s="110"/>
      <c r="AN73" s="110"/>
      <c r="AO73" s="110"/>
      <c r="AP73" s="110"/>
      <c r="AQ73" s="110"/>
      <c r="AR73" s="110"/>
      <c r="AS73" s="110"/>
      <c r="AT73" s="110"/>
      <c r="AU73" s="110"/>
      <c r="AV73" s="110"/>
    </row>
    <row r="74" spans="8:48">
      <c r="H74" t="s">
        <v>995</v>
      </c>
      <c r="P74" s="111" t="str">
        <f>IF('7.5_Compressor_Util_Perf'!P74="","",'7.5_Compressor_Util_Perf'!P74)</f>
        <v/>
      </c>
      <c r="Q74" s="111" t="str">
        <f>IF('7.5_Compressor_Util_Perf'!Q74="","",'7.5_Compressor_Util_Perf'!Q74)</f>
        <v/>
      </c>
      <c r="V74" s="93"/>
      <c r="AC74" t="s">
        <v>182</v>
      </c>
      <c r="AE74" s="110"/>
      <c r="AF74" s="110"/>
      <c r="AG74" s="110"/>
      <c r="AH74" s="110"/>
      <c r="AI74" s="809" t="str">
        <f t="shared" si="0"/>
        <v/>
      </c>
      <c r="AJ74" s="110"/>
      <c r="AK74" s="110"/>
      <c r="AL74" s="110"/>
      <c r="AM74" s="110"/>
      <c r="AN74" s="110"/>
      <c r="AO74" s="110"/>
      <c r="AP74" s="110"/>
      <c r="AQ74" s="110"/>
      <c r="AR74" s="110"/>
      <c r="AS74" s="110"/>
      <c r="AT74" s="110"/>
      <c r="AU74" s="110"/>
      <c r="AV74" s="110"/>
    </row>
    <row r="75" spans="8:48">
      <c r="H75" t="s">
        <v>995</v>
      </c>
      <c r="P75" s="111" t="str">
        <f>IF('7.5_Compressor_Util_Perf'!P75="","",'7.5_Compressor_Util_Perf'!P75)</f>
        <v/>
      </c>
      <c r="Q75" s="111" t="str">
        <f>IF('7.5_Compressor_Util_Perf'!Q75="","",'7.5_Compressor_Util_Perf'!Q75)</f>
        <v/>
      </c>
      <c r="V75" s="93"/>
      <c r="AC75" t="s">
        <v>182</v>
      </c>
      <c r="AE75" s="110"/>
      <c r="AF75" s="110"/>
      <c r="AG75" s="110"/>
      <c r="AH75" s="110"/>
      <c r="AI75" s="809" t="str">
        <f t="shared" si="0"/>
        <v/>
      </c>
      <c r="AJ75" s="110"/>
      <c r="AK75" s="110"/>
      <c r="AL75" s="110"/>
      <c r="AM75" s="110"/>
      <c r="AN75" s="110"/>
      <c r="AO75" s="110"/>
      <c r="AP75" s="110"/>
      <c r="AQ75" s="110"/>
      <c r="AR75" s="110"/>
      <c r="AS75" s="110"/>
      <c r="AT75" s="110"/>
      <c r="AU75" s="110"/>
      <c r="AV75" s="110"/>
    </row>
    <row r="76" spans="8:48">
      <c r="H76" t="s">
        <v>995</v>
      </c>
      <c r="P76" s="111" t="str">
        <f>IF('7.5_Compressor_Util_Perf'!P76="","",'7.5_Compressor_Util_Perf'!P76)</f>
        <v/>
      </c>
      <c r="Q76" s="111" t="str">
        <f>IF('7.5_Compressor_Util_Perf'!Q76="","",'7.5_Compressor_Util_Perf'!Q76)</f>
        <v/>
      </c>
      <c r="V76" s="93"/>
      <c r="AC76" t="s">
        <v>182</v>
      </c>
      <c r="AE76" s="110"/>
      <c r="AF76" s="110"/>
      <c r="AG76" s="110"/>
      <c r="AH76" s="110"/>
      <c r="AI76" s="809" t="str">
        <f t="shared" si="0"/>
        <v/>
      </c>
      <c r="AJ76" s="110"/>
      <c r="AK76" s="110"/>
      <c r="AL76" s="110"/>
      <c r="AM76" s="110"/>
      <c r="AN76" s="110"/>
      <c r="AO76" s="110"/>
      <c r="AP76" s="110"/>
      <c r="AQ76" s="110"/>
      <c r="AR76" s="110"/>
      <c r="AS76" s="110"/>
      <c r="AT76" s="110"/>
      <c r="AU76" s="110"/>
      <c r="AV76" s="110"/>
    </row>
    <row r="77" spans="8:48">
      <c r="H77" t="s">
        <v>995</v>
      </c>
      <c r="P77" s="111" t="str">
        <f>IF('7.5_Compressor_Util_Perf'!P77="","",'7.5_Compressor_Util_Perf'!P77)</f>
        <v/>
      </c>
      <c r="Q77" s="111" t="str">
        <f>IF('7.5_Compressor_Util_Perf'!Q77="","",'7.5_Compressor_Util_Perf'!Q77)</f>
        <v/>
      </c>
      <c r="V77" s="93"/>
      <c r="AC77" t="s">
        <v>182</v>
      </c>
      <c r="AE77" s="110"/>
      <c r="AF77" s="110"/>
      <c r="AG77" s="110"/>
      <c r="AH77" s="110"/>
      <c r="AI77" s="809" t="str">
        <f t="shared" si="0"/>
        <v/>
      </c>
      <c r="AJ77" s="110"/>
      <c r="AK77" s="110"/>
      <c r="AL77" s="110"/>
      <c r="AM77" s="110"/>
      <c r="AN77" s="110"/>
      <c r="AO77" s="110"/>
      <c r="AP77" s="110"/>
      <c r="AQ77" s="110"/>
      <c r="AR77" s="110"/>
      <c r="AS77" s="110"/>
      <c r="AT77" s="110"/>
      <c r="AU77" s="110"/>
      <c r="AV77" s="110"/>
    </row>
    <row r="78" spans="8:48">
      <c r="H78" t="s">
        <v>995</v>
      </c>
      <c r="P78" s="111" t="str">
        <f>IF('7.5_Compressor_Util_Perf'!P78="","",'7.5_Compressor_Util_Perf'!P78)</f>
        <v/>
      </c>
      <c r="Q78" s="111" t="str">
        <f>IF('7.5_Compressor_Util_Perf'!Q78="","",'7.5_Compressor_Util_Perf'!Q78)</f>
        <v/>
      </c>
      <c r="V78" s="93"/>
      <c r="AC78" t="s">
        <v>182</v>
      </c>
      <c r="AE78" s="110"/>
      <c r="AF78" s="110"/>
      <c r="AG78" s="110"/>
      <c r="AH78" s="110"/>
      <c r="AI78" s="809" t="str">
        <f t="shared" ref="AI78:AI91" si="1">IFERROR(AH78/AJ78,"")</f>
        <v/>
      </c>
      <c r="AJ78" s="110"/>
      <c r="AK78" s="110"/>
      <c r="AL78" s="110"/>
      <c r="AM78" s="110"/>
      <c r="AN78" s="110"/>
      <c r="AO78" s="110"/>
      <c r="AP78" s="110"/>
      <c r="AQ78" s="110"/>
      <c r="AR78" s="110"/>
      <c r="AS78" s="110"/>
      <c r="AT78" s="110"/>
      <c r="AU78" s="110"/>
      <c r="AV78" s="110"/>
    </row>
    <row r="79" spans="8:48">
      <c r="H79" t="s">
        <v>995</v>
      </c>
      <c r="P79" s="111" t="str">
        <f>IF('7.5_Compressor_Util_Perf'!P79="","",'7.5_Compressor_Util_Perf'!P79)</f>
        <v/>
      </c>
      <c r="Q79" s="111" t="str">
        <f>IF('7.5_Compressor_Util_Perf'!Q79="","",'7.5_Compressor_Util_Perf'!Q79)</f>
        <v/>
      </c>
      <c r="V79" s="93"/>
      <c r="AC79" t="s">
        <v>182</v>
      </c>
      <c r="AE79" s="110"/>
      <c r="AF79" s="110"/>
      <c r="AG79" s="110"/>
      <c r="AH79" s="110"/>
      <c r="AI79" s="809" t="str">
        <f t="shared" si="1"/>
        <v/>
      </c>
      <c r="AJ79" s="110"/>
      <c r="AK79" s="110"/>
      <c r="AL79" s="110"/>
      <c r="AM79" s="110"/>
      <c r="AN79" s="110"/>
      <c r="AO79" s="110"/>
      <c r="AP79" s="110"/>
      <c r="AQ79" s="110"/>
      <c r="AR79" s="110"/>
      <c r="AS79" s="110"/>
      <c r="AT79" s="110"/>
      <c r="AU79" s="110"/>
      <c r="AV79" s="110"/>
    </row>
    <row r="80" spans="8:48">
      <c r="H80" t="s">
        <v>995</v>
      </c>
      <c r="P80" s="111" t="str">
        <f>IF('7.5_Compressor_Util_Perf'!P80="","",'7.5_Compressor_Util_Perf'!P80)</f>
        <v/>
      </c>
      <c r="Q80" s="111" t="str">
        <f>IF('7.5_Compressor_Util_Perf'!Q80="","",'7.5_Compressor_Util_Perf'!Q80)</f>
        <v/>
      </c>
      <c r="V80" s="93"/>
      <c r="AC80" t="s">
        <v>182</v>
      </c>
      <c r="AE80" s="110"/>
      <c r="AF80" s="110"/>
      <c r="AG80" s="110"/>
      <c r="AH80" s="110"/>
      <c r="AI80" s="809" t="str">
        <f t="shared" si="1"/>
        <v/>
      </c>
      <c r="AJ80" s="110"/>
      <c r="AK80" s="110"/>
      <c r="AL80" s="110"/>
      <c r="AM80" s="110"/>
      <c r="AN80" s="110"/>
      <c r="AO80" s="110"/>
      <c r="AP80" s="110"/>
      <c r="AQ80" s="110"/>
      <c r="AR80" s="110"/>
      <c r="AS80" s="110"/>
      <c r="AT80" s="110"/>
      <c r="AU80" s="110"/>
      <c r="AV80" s="110"/>
    </row>
    <row r="81" spans="1:48">
      <c r="H81" t="s">
        <v>995</v>
      </c>
      <c r="P81" s="111" t="str">
        <f>IF('7.5_Compressor_Util_Perf'!P81="","",'7.5_Compressor_Util_Perf'!P81)</f>
        <v/>
      </c>
      <c r="Q81" s="111" t="str">
        <f>IF('7.5_Compressor_Util_Perf'!Q81="","",'7.5_Compressor_Util_Perf'!Q81)</f>
        <v/>
      </c>
      <c r="V81" s="93"/>
      <c r="AC81" t="s">
        <v>182</v>
      </c>
      <c r="AE81" s="110"/>
      <c r="AF81" s="110"/>
      <c r="AG81" s="110"/>
      <c r="AH81" s="110"/>
      <c r="AI81" s="809" t="str">
        <f t="shared" si="1"/>
        <v/>
      </c>
      <c r="AJ81" s="110"/>
      <c r="AK81" s="110"/>
      <c r="AL81" s="110"/>
      <c r="AM81" s="110"/>
      <c r="AN81" s="110"/>
      <c r="AO81" s="110"/>
      <c r="AP81" s="110"/>
      <c r="AQ81" s="110"/>
      <c r="AR81" s="110"/>
      <c r="AS81" s="110"/>
      <c r="AT81" s="110"/>
      <c r="AU81" s="110"/>
      <c r="AV81" s="110"/>
    </row>
    <row r="82" spans="1:48">
      <c r="H82" t="s">
        <v>995</v>
      </c>
      <c r="P82" s="111" t="str">
        <f>IF('7.5_Compressor_Util_Perf'!P82="","",'7.5_Compressor_Util_Perf'!P82)</f>
        <v/>
      </c>
      <c r="Q82" s="111" t="str">
        <f>IF('7.5_Compressor_Util_Perf'!Q82="","",'7.5_Compressor_Util_Perf'!Q82)</f>
        <v/>
      </c>
      <c r="V82" s="93"/>
      <c r="AC82" t="s">
        <v>182</v>
      </c>
      <c r="AE82" s="110"/>
      <c r="AF82" s="110"/>
      <c r="AG82" s="110"/>
      <c r="AH82" s="110"/>
      <c r="AI82" s="809" t="str">
        <f t="shared" si="1"/>
        <v/>
      </c>
      <c r="AJ82" s="110"/>
      <c r="AK82" s="110"/>
      <c r="AL82" s="110"/>
      <c r="AM82" s="110"/>
      <c r="AN82" s="110"/>
      <c r="AO82" s="110"/>
      <c r="AP82" s="110"/>
      <c r="AQ82" s="110"/>
      <c r="AR82" s="110"/>
      <c r="AS82" s="110"/>
      <c r="AT82" s="110"/>
      <c r="AU82" s="110"/>
      <c r="AV82" s="110"/>
    </row>
    <row r="83" spans="1:48">
      <c r="H83" t="s">
        <v>995</v>
      </c>
      <c r="P83" s="111" t="str">
        <f>IF('7.5_Compressor_Util_Perf'!P83="","",'7.5_Compressor_Util_Perf'!P83)</f>
        <v/>
      </c>
      <c r="Q83" s="111" t="str">
        <f>IF('7.5_Compressor_Util_Perf'!Q83="","",'7.5_Compressor_Util_Perf'!Q83)</f>
        <v/>
      </c>
      <c r="V83" s="93"/>
      <c r="AC83" t="s">
        <v>182</v>
      </c>
      <c r="AE83" s="110"/>
      <c r="AF83" s="110"/>
      <c r="AG83" s="110"/>
      <c r="AH83" s="110"/>
      <c r="AI83" s="809" t="str">
        <f t="shared" si="1"/>
        <v/>
      </c>
      <c r="AJ83" s="110"/>
      <c r="AK83" s="110"/>
      <c r="AL83" s="110"/>
      <c r="AM83" s="110"/>
      <c r="AN83" s="110"/>
      <c r="AO83" s="110"/>
      <c r="AP83" s="110"/>
      <c r="AQ83" s="110"/>
      <c r="AR83" s="110"/>
      <c r="AS83" s="110"/>
      <c r="AT83" s="110"/>
      <c r="AU83" s="110"/>
      <c r="AV83" s="110"/>
    </row>
    <row r="84" spans="1:48">
      <c r="H84" t="s">
        <v>995</v>
      </c>
      <c r="P84" s="111" t="str">
        <f>IF('7.5_Compressor_Util_Perf'!P84="","",'7.5_Compressor_Util_Perf'!P84)</f>
        <v/>
      </c>
      <c r="Q84" s="111" t="str">
        <f>IF('7.5_Compressor_Util_Perf'!Q84="","",'7.5_Compressor_Util_Perf'!Q84)</f>
        <v/>
      </c>
      <c r="V84" s="93"/>
      <c r="AC84" t="s">
        <v>182</v>
      </c>
      <c r="AE84" s="110"/>
      <c r="AF84" s="110"/>
      <c r="AG84" s="110"/>
      <c r="AH84" s="110"/>
      <c r="AI84" s="809" t="str">
        <f t="shared" si="1"/>
        <v/>
      </c>
      <c r="AJ84" s="110"/>
      <c r="AK84" s="110"/>
      <c r="AL84" s="110"/>
      <c r="AM84" s="110"/>
      <c r="AN84" s="110"/>
      <c r="AO84" s="110"/>
      <c r="AP84" s="110"/>
      <c r="AQ84" s="110"/>
      <c r="AR84" s="110"/>
      <c r="AS84" s="110"/>
      <c r="AT84" s="110"/>
      <c r="AU84" s="110"/>
      <c r="AV84" s="110"/>
    </row>
    <row r="85" spans="1:48">
      <c r="H85" t="s">
        <v>995</v>
      </c>
      <c r="P85" s="111" t="str">
        <f>IF('7.5_Compressor_Util_Perf'!P85="","",'7.5_Compressor_Util_Perf'!P85)</f>
        <v/>
      </c>
      <c r="Q85" s="111" t="str">
        <f>IF('7.5_Compressor_Util_Perf'!Q85="","",'7.5_Compressor_Util_Perf'!Q85)</f>
        <v/>
      </c>
      <c r="V85" s="93"/>
      <c r="AC85" t="s">
        <v>182</v>
      </c>
      <c r="AE85" s="110"/>
      <c r="AF85" s="110"/>
      <c r="AG85" s="110"/>
      <c r="AH85" s="110"/>
      <c r="AI85" s="809" t="str">
        <f t="shared" si="1"/>
        <v/>
      </c>
      <c r="AJ85" s="110"/>
      <c r="AK85" s="110"/>
      <c r="AL85" s="110"/>
      <c r="AM85" s="110"/>
      <c r="AN85" s="110"/>
      <c r="AO85" s="110"/>
      <c r="AP85" s="110"/>
      <c r="AQ85" s="110"/>
      <c r="AR85" s="110"/>
      <c r="AS85" s="110"/>
      <c r="AT85" s="110"/>
      <c r="AU85" s="110"/>
      <c r="AV85" s="110"/>
    </row>
    <row r="86" spans="1:48">
      <c r="H86" t="s">
        <v>995</v>
      </c>
      <c r="P86" s="111" t="str">
        <f>IF('7.5_Compressor_Util_Perf'!P86="","",'7.5_Compressor_Util_Perf'!P86)</f>
        <v/>
      </c>
      <c r="Q86" s="111" t="str">
        <f>IF('7.5_Compressor_Util_Perf'!Q86="","",'7.5_Compressor_Util_Perf'!Q86)</f>
        <v/>
      </c>
      <c r="V86" s="93"/>
      <c r="AC86" t="s">
        <v>182</v>
      </c>
      <c r="AE86" s="110"/>
      <c r="AF86" s="110"/>
      <c r="AG86" s="110"/>
      <c r="AH86" s="110"/>
      <c r="AI86" s="809" t="str">
        <f t="shared" si="1"/>
        <v/>
      </c>
      <c r="AJ86" s="110"/>
      <c r="AK86" s="110"/>
      <c r="AL86" s="110"/>
      <c r="AM86" s="110"/>
      <c r="AN86" s="110"/>
      <c r="AO86" s="110"/>
      <c r="AP86" s="110"/>
      <c r="AQ86" s="110"/>
      <c r="AR86" s="110"/>
      <c r="AS86" s="110"/>
      <c r="AT86" s="110"/>
      <c r="AU86" s="110"/>
      <c r="AV86" s="110"/>
    </row>
    <row r="87" spans="1:48">
      <c r="H87" t="s">
        <v>995</v>
      </c>
      <c r="P87" s="111" t="str">
        <f>IF('7.5_Compressor_Util_Perf'!P87="","",'7.5_Compressor_Util_Perf'!P87)</f>
        <v/>
      </c>
      <c r="Q87" s="111" t="str">
        <f>IF('7.5_Compressor_Util_Perf'!Q87="","",'7.5_Compressor_Util_Perf'!Q87)</f>
        <v/>
      </c>
      <c r="V87" s="93"/>
      <c r="AC87" t="s">
        <v>182</v>
      </c>
      <c r="AE87" s="110"/>
      <c r="AF87" s="110"/>
      <c r="AG87" s="110"/>
      <c r="AH87" s="110"/>
      <c r="AI87" s="809" t="str">
        <f t="shared" si="1"/>
        <v/>
      </c>
      <c r="AJ87" s="110"/>
      <c r="AK87" s="110"/>
      <c r="AL87" s="110"/>
      <c r="AM87" s="110"/>
      <c r="AN87" s="110"/>
      <c r="AO87" s="110"/>
      <c r="AP87" s="110"/>
      <c r="AQ87" s="110"/>
      <c r="AR87" s="110"/>
      <c r="AS87" s="110"/>
      <c r="AT87" s="110"/>
      <c r="AU87" s="110"/>
      <c r="AV87" s="110"/>
    </row>
    <row r="88" spans="1:48">
      <c r="H88" t="s">
        <v>995</v>
      </c>
      <c r="P88" s="111" t="str">
        <f>IF('7.5_Compressor_Util_Perf'!P88="","",'7.5_Compressor_Util_Perf'!P88)</f>
        <v/>
      </c>
      <c r="Q88" s="111" t="str">
        <f>IF('7.5_Compressor_Util_Perf'!Q88="","",'7.5_Compressor_Util_Perf'!Q88)</f>
        <v/>
      </c>
      <c r="V88" s="93"/>
      <c r="AC88" t="s">
        <v>182</v>
      </c>
      <c r="AE88" s="110"/>
      <c r="AF88" s="110"/>
      <c r="AG88" s="110"/>
      <c r="AH88" s="110"/>
      <c r="AI88" s="809" t="str">
        <f t="shared" si="1"/>
        <v/>
      </c>
      <c r="AJ88" s="110"/>
      <c r="AK88" s="110"/>
      <c r="AL88" s="110"/>
      <c r="AM88" s="110"/>
      <c r="AN88" s="110"/>
      <c r="AO88" s="110"/>
      <c r="AP88" s="110"/>
      <c r="AQ88" s="110"/>
      <c r="AR88" s="110"/>
      <c r="AS88" s="110"/>
      <c r="AT88" s="110"/>
      <c r="AU88" s="110"/>
      <c r="AV88" s="110"/>
    </row>
    <row r="89" spans="1:48">
      <c r="H89" t="s">
        <v>995</v>
      </c>
      <c r="P89" s="111" t="str">
        <f>IF('7.5_Compressor_Util_Perf'!P89="","",'7.5_Compressor_Util_Perf'!P89)</f>
        <v/>
      </c>
      <c r="Q89" s="111" t="str">
        <f>IF('7.5_Compressor_Util_Perf'!Q89="","",'7.5_Compressor_Util_Perf'!Q89)</f>
        <v/>
      </c>
      <c r="V89" s="93"/>
      <c r="AC89" t="s">
        <v>182</v>
      </c>
      <c r="AE89" s="110"/>
      <c r="AF89" s="110"/>
      <c r="AG89" s="110"/>
      <c r="AH89" s="110"/>
      <c r="AI89" s="809" t="str">
        <f t="shared" si="1"/>
        <v/>
      </c>
      <c r="AJ89" s="110"/>
      <c r="AK89" s="110"/>
      <c r="AL89" s="110"/>
      <c r="AM89" s="110"/>
      <c r="AN89" s="110"/>
      <c r="AO89" s="110"/>
      <c r="AP89" s="110"/>
      <c r="AQ89" s="110"/>
      <c r="AR89" s="110"/>
      <c r="AS89" s="110"/>
      <c r="AT89" s="110"/>
      <c r="AU89" s="110"/>
      <c r="AV89" s="110"/>
    </row>
    <row r="90" spans="1:48">
      <c r="H90" t="s">
        <v>995</v>
      </c>
      <c r="P90" s="111" t="str">
        <f>IF('7.5_Compressor_Util_Perf'!P90="","",'7.5_Compressor_Util_Perf'!P90)</f>
        <v/>
      </c>
      <c r="Q90" s="111" t="str">
        <f>IF('7.5_Compressor_Util_Perf'!Q90="","",'7.5_Compressor_Util_Perf'!Q90)</f>
        <v/>
      </c>
      <c r="V90" s="93"/>
      <c r="AC90" t="s">
        <v>182</v>
      </c>
      <c r="AE90" s="110"/>
      <c r="AF90" s="110"/>
      <c r="AG90" s="110"/>
      <c r="AH90" s="110"/>
      <c r="AI90" s="809" t="str">
        <f t="shared" si="1"/>
        <v/>
      </c>
      <c r="AJ90" s="110"/>
      <c r="AK90" s="110"/>
      <c r="AL90" s="110"/>
      <c r="AM90" s="110"/>
      <c r="AN90" s="110"/>
      <c r="AO90" s="110"/>
      <c r="AP90" s="110"/>
      <c r="AQ90" s="110"/>
      <c r="AR90" s="110"/>
      <c r="AS90" s="110"/>
      <c r="AT90" s="110"/>
      <c r="AU90" s="110"/>
      <c r="AV90" s="110"/>
    </row>
    <row r="91" spans="1:48">
      <c r="H91" t="s">
        <v>995</v>
      </c>
      <c r="P91" s="111" t="str">
        <f>IF('7.5_Compressor_Util_Perf'!P91="","",'7.5_Compressor_Util_Perf'!P91)</f>
        <v/>
      </c>
      <c r="Q91" s="111" t="str">
        <f>IF('7.5_Compressor_Util_Perf'!Q91="","",'7.5_Compressor_Util_Perf'!Q91)</f>
        <v/>
      </c>
      <c r="V91" s="93"/>
      <c r="AC91" t="s">
        <v>182</v>
      </c>
      <c r="AE91" s="110"/>
      <c r="AF91" s="110"/>
      <c r="AG91" s="110"/>
      <c r="AH91" s="110"/>
      <c r="AI91" s="809" t="str">
        <f t="shared" si="1"/>
        <v/>
      </c>
      <c r="AJ91" s="110"/>
      <c r="AK91" s="110"/>
      <c r="AL91" s="110"/>
      <c r="AM91" s="110"/>
      <c r="AN91" s="110"/>
      <c r="AO91" s="110"/>
      <c r="AP91" s="110"/>
      <c r="AQ91" s="110"/>
      <c r="AR91" s="110"/>
      <c r="AS91" s="110"/>
      <c r="AT91" s="110"/>
      <c r="AU91" s="110"/>
      <c r="AV91" s="110"/>
    </row>
    <row r="93" spans="1:48" s="1" customFormat="1">
      <c r="A93" s="64"/>
      <c r="B93" s="72" t="s">
        <v>996</v>
      </c>
      <c r="P93" s="109"/>
      <c r="Q93" s="109"/>
    </row>
    <row r="95" spans="1:48">
      <c r="H95" t="s">
        <v>995</v>
      </c>
      <c r="P95" s="110"/>
      <c r="Q95" s="110"/>
      <c r="V95" s="93"/>
      <c r="AC95" t="s">
        <v>182</v>
      </c>
      <c r="AE95" s="110"/>
      <c r="AF95" s="110"/>
      <c r="AG95" s="110"/>
      <c r="AH95" s="110"/>
      <c r="AI95" s="809" t="str">
        <f t="shared" ref="AI95:AI121" si="2">IFERROR(AH95/AJ95,"")</f>
        <v/>
      </c>
      <c r="AJ95" s="110"/>
      <c r="AK95" s="91"/>
      <c r="AL95" s="91"/>
      <c r="AM95" s="91"/>
      <c r="AN95" s="91"/>
      <c r="AO95" s="91"/>
      <c r="AP95" s="91"/>
      <c r="AQ95" s="91"/>
      <c r="AR95" s="91"/>
      <c r="AS95" s="91"/>
      <c r="AT95" s="91"/>
      <c r="AU95" s="91"/>
      <c r="AV95" s="91"/>
    </row>
    <row r="96" spans="1:48">
      <c r="H96" t="s">
        <v>995</v>
      </c>
      <c r="P96" s="110"/>
      <c r="Q96" s="110"/>
      <c r="V96" s="93"/>
      <c r="AC96" t="s">
        <v>182</v>
      </c>
      <c r="AE96" s="110"/>
      <c r="AF96" s="110"/>
      <c r="AG96" s="110"/>
      <c r="AH96" s="110"/>
      <c r="AI96" s="809" t="str">
        <f t="shared" si="2"/>
        <v/>
      </c>
      <c r="AJ96" s="110"/>
      <c r="AK96" s="91"/>
      <c r="AL96" s="91"/>
      <c r="AM96" s="91"/>
      <c r="AN96" s="91"/>
      <c r="AO96" s="91"/>
      <c r="AP96" s="91"/>
      <c r="AQ96" s="91"/>
      <c r="AR96" s="91"/>
      <c r="AS96" s="91"/>
      <c r="AT96" s="91"/>
      <c r="AU96" s="91"/>
      <c r="AV96" s="91"/>
    </row>
    <row r="97" spans="8:48">
      <c r="H97" t="s">
        <v>995</v>
      </c>
      <c r="P97" s="110"/>
      <c r="Q97" s="110"/>
      <c r="V97" s="93"/>
      <c r="AC97" t="s">
        <v>182</v>
      </c>
      <c r="AE97" s="110"/>
      <c r="AF97" s="110"/>
      <c r="AG97" s="110"/>
      <c r="AH97" s="110"/>
      <c r="AI97" s="809" t="str">
        <f t="shared" si="2"/>
        <v/>
      </c>
      <c r="AJ97" s="110"/>
      <c r="AK97" s="91"/>
      <c r="AL97" s="91"/>
      <c r="AM97" s="91"/>
      <c r="AN97" s="91"/>
      <c r="AO97" s="91"/>
      <c r="AP97" s="91"/>
      <c r="AQ97" s="91"/>
      <c r="AR97" s="91"/>
      <c r="AS97" s="91"/>
      <c r="AT97" s="91"/>
      <c r="AU97" s="91"/>
      <c r="AV97" s="91"/>
    </row>
    <row r="98" spans="8:48">
      <c r="H98" t="s">
        <v>995</v>
      </c>
      <c r="P98" s="110"/>
      <c r="Q98" s="110"/>
      <c r="V98" s="93"/>
      <c r="AC98" t="s">
        <v>182</v>
      </c>
      <c r="AE98" s="110"/>
      <c r="AF98" s="110"/>
      <c r="AG98" s="110"/>
      <c r="AH98" s="110"/>
      <c r="AI98" s="809" t="str">
        <f t="shared" si="2"/>
        <v/>
      </c>
      <c r="AJ98" s="110"/>
      <c r="AK98" s="91"/>
      <c r="AL98" s="91"/>
      <c r="AM98" s="91"/>
      <c r="AN98" s="91"/>
      <c r="AO98" s="91"/>
      <c r="AP98" s="91"/>
      <c r="AQ98" s="91"/>
      <c r="AR98" s="91"/>
      <c r="AS98" s="91"/>
      <c r="AT98" s="91"/>
      <c r="AU98" s="91"/>
      <c r="AV98" s="91"/>
    </row>
    <row r="99" spans="8:48">
      <c r="H99" t="s">
        <v>995</v>
      </c>
      <c r="P99" s="110"/>
      <c r="Q99" s="110"/>
      <c r="V99" s="93"/>
      <c r="AC99" t="s">
        <v>182</v>
      </c>
      <c r="AE99" s="110"/>
      <c r="AF99" s="110"/>
      <c r="AG99" s="110"/>
      <c r="AH99" s="110"/>
      <c r="AI99" s="809" t="str">
        <f t="shared" si="2"/>
        <v/>
      </c>
      <c r="AJ99" s="110"/>
      <c r="AK99" s="91"/>
      <c r="AL99" s="91"/>
      <c r="AM99" s="91"/>
      <c r="AN99" s="91"/>
      <c r="AO99" s="91"/>
      <c r="AP99" s="91"/>
      <c r="AQ99" s="91"/>
      <c r="AR99" s="91"/>
      <c r="AS99" s="91"/>
      <c r="AT99" s="91"/>
      <c r="AU99" s="91"/>
      <c r="AV99" s="91"/>
    </row>
    <row r="100" spans="8:48">
      <c r="H100" t="s">
        <v>995</v>
      </c>
      <c r="P100" s="110"/>
      <c r="Q100" s="110"/>
      <c r="V100" s="93"/>
      <c r="AC100" t="s">
        <v>182</v>
      </c>
      <c r="AE100" s="110"/>
      <c r="AF100" s="110"/>
      <c r="AG100" s="110"/>
      <c r="AH100" s="110"/>
      <c r="AI100" s="809" t="str">
        <f t="shared" si="2"/>
        <v/>
      </c>
      <c r="AJ100" s="110"/>
      <c r="AK100" s="91"/>
      <c r="AL100" s="91"/>
      <c r="AM100" s="91"/>
      <c r="AN100" s="91"/>
      <c r="AO100" s="91"/>
      <c r="AP100" s="91"/>
      <c r="AQ100" s="91"/>
      <c r="AR100" s="91"/>
      <c r="AS100" s="91"/>
      <c r="AT100" s="91"/>
      <c r="AU100" s="91"/>
      <c r="AV100" s="91"/>
    </row>
    <row r="101" spans="8:48">
      <c r="H101" t="s">
        <v>995</v>
      </c>
      <c r="P101" s="110"/>
      <c r="Q101" s="110"/>
      <c r="V101" s="93"/>
      <c r="AC101" t="s">
        <v>182</v>
      </c>
      <c r="AE101" s="110"/>
      <c r="AF101" s="110"/>
      <c r="AG101" s="110"/>
      <c r="AH101" s="110"/>
      <c r="AI101" s="809" t="str">
        <f t="shared" si="2"/>
        <v/>
      </c>
      <c r="AJ101" s="110"/>
      <c r="AK101" s="91"/>
      <c r="AL101" s="91"/>
      <c r="AM101" s="91"/>
      <c r="AN101" s="91"/>
      <c r="AO101" s="91"/>
      <c r="AP101" s="91"/>
      <c r="AQ101" s="91"/>
      <c r="AR101" s="91"/>
      <c r="AS101" s="91"/>
      <c r="AT101" s="91"/>
      <c r="AU101" s="91"/>
      <c r="AV101" s="91"/>
    </row>
    <row r="102" spans="8:48">
      <c r="H102" t="s">
        <v>995</v>
      </c>
      <c r="P102" s="110"/>
      <c r="Q102" s="110"/>
      <c r="V102" s="93"/>
      <c r="AC102" t="s">
        <v>182</v>
      </c>
      <c r="AE102" s="110"/>
      <c r="AF102" s="110"/>
      <c r="AG102" s="110"/>
      <c r="AH102" s="110"/>
      <c r="AI102" s="809" t="str">
        <f t="shared" si="2"/>
        <v/>
      </c>
      <c r="AJ102" s="110"/>
      <c r="AK102" s="91"/>
      <c r="AL102" s="91"/>
      <c r="AM102" s="91"/>
      <c r="AN102" s="91"/>
      <c r="AO102" s="91"/>
      <c r="AP102" s="91"/>
      <c r="AQ102" s="91"/>
      <c r="AR102" s="91"/>
      <c r="AS102" s="91"/>
      <c r="AT102" s="91"/>
      <c r="AU102" s="91"/>
      <c r="AV102" s="91"/>
    </row>
    <row r="103" spans="8:48">
      <c r="H103" t="s">
        <v>995</v>
      </c>
      <c r="P103" s="110"/>
      <c r="Q103" s="110"/>
      <c r="V103" s="93"/>
      <c r="AC103" t="s">
        <v>182</v>
      </c>
      <c r="AE103" s="110"/>
      <c r="AF103" s="110"/>
      <c r="AG103" s="110"/>
      <c r="AH103" s="110"/>
      <c r="AI103" s="809" t="str">
        <f t="shared" si="2"/>
        <v/>
      </c>
      <c r="AJ103" s="110"/>
      <c r="AK103" s="91"/>
      <c r="AL103" s="91"/>
      <c r="AM103" s="91"/>
      <c r="AN103" s="91"/>
      <c r="AO103" s="91"/>
      <c r="AP103" s="91"/>
      <c r="AQ103" s="91"/>
      <c r="AR103" s="91"/>
      <c r="AS103" s="91"/>
      <c r="AT103" s="91"/>
      <c r="AU103" s="91"/>
      <c r="AV103" s="91"/>
    </row>
    <row r="104" spans="8:48">
      <c r="H104" t="s">
        <v>995</v>
      </c>
      <c r="P104" s="110"/>
      <c r="Q104" s="110"/>
      <c r="V104" s="93"/>
      <c r="AC104" t="s">
        <v>182</v>
      </c>
      <c r="AE104" s="110"/>
      <c r="AF104" s="110"/>
      <c r="AG104" s="110"/>
      <c r="AH104" s="110"/>
      <c r="AI104" s="809" t="str">
        <f t="shared" si="2"/>
        <v/>
      </c>
      <c r="AJ104" s="110"/>
      <c r="AK104" s="91"/>
      <c r="AL104" s="91"/>
      <c r="AM104" s="91"/>
      <c r="AN104" s="91"/>
      <c r="AO104" s="91"/>
      <c r="AP104" s="91"/>
      <c r="AQ104" s="91"/>
      <c r="AR104" s="91"/>
      <c r="AS104" s="91"/>
      <c r="AT104" s="91"/>
      <c r="AU104" s="91"/>
      <c r="AV104" s="91"/>
    </row>
    <row r="105" spans="8:48">
      <c r="H105" t="s">
        <v>995</v>
      </c>
      <c r="P105" s="110"/>
      <c r="Q105" s="110"/>
      <c r="V105" s="93"/>
      <c r="AC105" t="s">
        <v>182</v>
      </c>
      <c r="AE105" s="110"/>
      <c r="AF105" s="110"/>
      <c r="AG105" s="110"/>
      <c r="AH105" s="110"/>
      <c r="AI105" s="809" t="str">
        <f t="shared" si="2"/>
        <v/>
      </c>
      <c r="AJ105" s="110"/>
      <c r="AK105" s="91"/>
      <c r="AL105" s="91"/>
      <c r="AM105" s="91"/>
      <c r="AN105" s="91"/>
      <c r="AO105" s="91"/>
      <c r="AP105" s="91"/>
      <c r="AQ105" s="91"/>
      <c r="AR105" s="91"/>
      <c r="AS105" s="91"/>
      <c r="AT105" s="91"/>
      <c r="AU105" s="91"/>
      <c r="AV105" s="91"/>
    </row>
    <row r="106" spans="8:48">
      <c r="H106" t="s">
        <v>995</v>
      </c>
      <c r="P106" s="110"/>
      <c r="Q106" s="110"/>
      <c r="V106" s="93"/>
      <c r="AC106" t="s">
        <v>182</v>
      </c>
      <c r="AE106" s="110"/>
      <c r="AF106" s="110"/>
      <c r="AG106" s="110"/>
      <c r="AH106" s="110"/>
      <c r="AI106" s="809" t="str">
        <f t="shared" si="2"/>
        <v/>
      </c>
      <c r="AJ106" s="110"/>
      <c r="AK106" s="91"/>
      <c r="AL106" s="91"/>
      <c r="AM106" s="91"/>
      <c r="AN106" s="91"/>
      <c r="AO106" s="91"/>
      <c r="AP106" s="91"/>
      <c r="AQ106" s="91"/>
      <c r="AR106" s="91"/>
      <c r="AS106" s="91"/>
      <c r="AT106" s="91"/>
      <c r="AU106" s="91"/>
      <c r="AV106" s="91"/>
    </row>
    <row r="107" spans="8:48">
      <c r="H107" t="s">
        <v>995</v>
      </c>
      <c r="P107" s="110"/>
      <c r="Q107" s="110"/>
      <c r="V107" s="93"/>
      <c r="AC107" t="s">
        <v>182</v>
      </c>
      <c r="AE107" s="110"/>
      <c r="AF107" s="110"/>
      <c r="AG107" s="110"/>
      <c r="AH107" s="110"/>
      <c r="AI107" s="809" t="str">
        <f t="shared" si="2"/>
        <v/>
      </c>
      <c r="AJ107" s="110"/>
      <c r="AK107" s="91"/>
      <c r="AL107" s="91"/>
      <c r="AM107" s="91"/>
      <c r="AN107" s="91"/>
      <c r="AO107" s="91"/>
      <c r="AP107" s="91"/>
      <c r="AQ107" s="91"/>
      <c r="AR107" s="91"/>
      <c r="AS107" s="91"/>
      <c r="AT107" s="91"/>
      <c r="AU107" s="91"/>
      <c r="AV107" s="91"/>
    </row>
    <row r="108" spans="8:48">
      <c r="H108" t="s">
        <v>995</v>
      </c>
      <c r="P108" s="110"/>
      <c r="Q108" s="110"/>
      <c r="V108" s="93"/>
      <c r="AC108" t="s">
        <v>182</v>
      </c>
      <c r="AE108" s="110"/>
      <c r="AF108" s="110"/>
      <c r="AG108" s="110"/>
      <c r="AH108" s="110"/>
      <c r="AI108" s="809" t="str">
        <f t="shared" si="2"/>
        <v/>
      </c>
      <c r="AJ108" s="110"/>
      <c r="AK108" s="91"/>
      <c r="AL108" s="91"/>
      <c r="AM108" s="91"/>
      <c r="AN108" s="91"/>
      <c r="AO108" s="91"/>
      <c r="AP108" s="91"/>
      <c r="AQ108" s="91"/>
      <c r="AR108" s="91"/>
      <c r="AS108" s="91"/>
      <c r="AT108" s="91"/>
      <c r="AU108" s="91"/>
      <c r="AV108" s="91"/>
    </row>
    <row r="109" spans="8:48">
      <c r="H109" t="s">
        <v>995</v>
      </c>
      <c r="P109" s="110"/>
      <c r="Q109" s="110"/>
      <c r="V109" s="93"/>
      <c r="AC109" t="s">
        <v>182</v>
      </c>
      <c r="AE109" s="110"/>
      <c r="AF109" s="110"/>
      <c r="AG109" s="110"/>
      <c r="AH109" s="110"/>
      <c r="AI109" s="809" t="str">
        <f t="shared" si="2"/>
        <v/>
      </c>
      <c r="AJ109" s="110"/>
      <c r="AK109" s="91"/>
      <c r="AL109" s="91"/>
      <c r="AM109" s="91"/>
      <c r="AN109" s="91"/>
      <c r="AO109" s="91"/>
      <c r="AP109" s="91"/>
      <c r="AQ109" s="91"/>
      <c r="AR109" s="91"/>
      <c r="AS109" s="91"/>
      <c r="AT109" s="91"/>
      <c r="AU109" s="91"/>
      <c r="AV109" s="91"/>
    </row>
    <row r="110" spans="8:48">
      <c r="H110" t="s">
        <v>995</v>
      </c>
      <c r="P110" s="110"/>
      <c r="Q110" s="110"/>
      <c r="V110" s="93"/>
      <c r="AC110" t="s">
        <v>182</v>
      </c>
      <c r="AE110" s="110"/>
      <c r="AF110" s="110"/>
      <c r="AG110" s="110"/>
      <c r="AH110" s="110"/>
      <c r="AI110" s="809" t="str">
        <f t="shared" si="2"/>
        <v/>
      </c>
      <c r="AJ110" s="110"/>
      <c r="AK110" s="91"/>
      <c r="AL110" s="91"/>
      <c r="AM110" s="91"/>
      <c r="AN110" s="91"/>
      <c r="AO110" s="91"/>
      <c r="AP110" s="91"/>
      <c r="AQ110" s="91"/>
      <c r="AR110" s="91"/>
      <c r="AS110" s="91"/>
      <c r="AT110" s="91"/>
      <c r="AU110" s="91"/>
      <c r="AV110" s="91"/>
    </row>
    <row r="111" spans="8:48">
      <c r="H111" t="s">
        <v>995</v>
      </c>
      <c r="P111" s="110"/>
      <c r="Q111" s="110"/>
      <c r="V111" s="93"/>
      <c r="AC111" t="s">
        <v>182</v>
      </c>
      <c r="AE111" s="110"/>
      <c r="AF111" s="110"/>
      <c r="AG111" s="110"/>
      <c r="AH111" s="110"/>
      <c r="AI111" s="809" t="str">
        <f t="shared" si="2"/>
        <v/>
      </c>
      <c r="AJ111" s="110"/>
      <c r="AK111" s="91"/>
      <c r="AL111" s="91"/>
      <c r="AM111" s="91"/>
      <c r="AN111" s="91"/>
      <c r="AO111" s="91"/>
      <c r="AP111" s="91"/>
      <c r="AQ111" s="91"/>
      <c r="AR111" s="91"/>
      <c r="AS111" s="91"/>
      <c r="AT111" s="91"/>
      <c r="AU111" s="91"/>
      <c r="AV111" s="91"/>
    </row>
    <row r="112" spans="8:48">
      <c r="H112" t="s">
        <v>995</v>
      </c>
      <c r="P112" s="110"/>
      <c r="Q112" s="110"/>
      <c r="V112" s="93"/>
      <c r="AC112" t="s">
        <v>182</v>
      </c>
      <c r="AE112" s="110"/>
      <c r="AF112" s="110"/>
      <c r="AG112" s="110"/>
      <c r="AH112" s="110"/>
      <c r="AI112" s="809" t="str">
        <f t="shared" si="2"/>
        <v/>
      </c>
      <c r="AJ112" s="110"/>
      <c r="AK112" s="91"/>
      <c r="AL112" s="91"/>
      <c r="AM112" s="91"/>
      <c r="AN112" s="91"/>
      <c r="AO112" s="91"/>
      <c r="AP112" s="91"/>
      <c r="AQ112" s="91"/>
      <c r="AR112" s="91"/>
      <c r="AS112" s="91"/>
      <c r="AT112" s="91"/>
      <c r="AU112" s="91"/>
      <c r="AV112" s="91"/>
    </row>
    <row r="113" spans="1:48">
      <c r="H113" t="s">
        <v>995</v>
      </c>
      <c r="P113" s="110"/>
      <c r="Q113" s="110"/>
      <c r="V113" s="93"/>
      <c r="AC113" t="s">
        <v>182</v>
      </c>
      <c r="AE113" s="110"/>
      <c r="AF113" s="110"/>
      <c r="AG113" s="110"/>
      <c r="AH113" s="110"/>
      <c r="AI113" s="809" t="str">
        <f t="shared" si="2"/>
        <v/>
      </c>
      <c r="AJ113" s="110"/>
      <c r="AK113" s="91"/>
      <c r="AL113" s="91"/>
      <c r="AM113" s="91"/>
      <c r="AN113" s="91"/>
      <c r="AO113" s="91"/>
      <c r="AP113" s="91"/>
      <c r="AQ113" s="91"/>
      <c r="AR113" s="91"/>
      <c r="AS113" s="91"/>
      <c r="AT113" s="91"/>
      <c r="AU113" s="91"/>
      <c r="AV113" s="91"/>
    </row>
    <row r="114" spans="1:48">
      <c r="H114" t="s">
        <v>995</v>
      </c>
      <c r="P114" s="110"/>
      <c r="Q114" s="110"/>
      <c r="V114" s="93"/>
      <c r="AC114" t="s">
        <v>182</v>
      </c>
      <c r="AE114" s="110"/>
      <c r="AF114" s="110"/>
      <c r="AG114" s="110"/>
      <c r="AH114" s="110"/>
      <c r="AI114" s="809" t="str">
        <f t="shared" si="2"/>
        <v/>
      </c>
      <c r="AJ114" s="110"/>
      <c r="AK114" s="91"/>
      <c r="AL114" s="91"/>
      <c r="AM114" s="91"/>
      <c r="AN114" s="91"/>
      <c r="AO114" s="91"/>
      <c r="AP114" s="91"/>
      <c r="AQ114" s="91"/>
      <c r="AR114" s="91"/>
      <c r="AS114" s="91"/>
      <c r="AT114" s="91"/>
      <c r="AU114" s="91"/>
      <c r="AV114" s="91"/>
    </row>
    <row r="115" spans="1:48">
      <c r="H115" t="s">
        <v>995</v>
      </c>
      <c r="P115" s="110"/>
      <c r="Q115" s="110"/>
      <c r="V115" s="93"/>
      <c r="AC115" t="s">
        <v>182</v>
      </c>
      <c r="AE115" s="110"/>
      <c r="AF115" s="110"/>
      <c r="AG115" s="110"/>
      <c r="AH115" s="110"/>
      <c r="AI115" s="809" t="str">
        <f t="shared" si="2"/>
        <v/>
      </c>
      <c r="AJ115" s="110"/>
      <c r="AK115" s="91"/>
      <c r="AL115" s="91"/>
      <c r="AM115" s="91"/>
      <c r="AN115" s="91"/>
      <c r="AO115" s="91"/>
      <c r="AP115" s="91"/>
      <c r="AQ115" s="91"/>
      <c r="AR115" s="91"/>
      <c r="AS115" s="91"/>
      <c r="AT115" s="91"/>
      <c r="AU115" s="91"/>
      <c r="AV115" s="91"/>
    </row>
    <row r="116" spans="1:48">
      <c r="H116" t="s">
        <v>995</v>
      </c>
      <c r="P116" s="110"/>
      <c r="Q116" s="110"/>
      <c r="V116" s="93"/>
      <c r="AC116" t="s">
        <v>182</v>
      </c>
      <c r="AE116" s="110"/>
      <c r="AF116" s="110"/>
      <c r="AG116" s="110"/>
      <c r="AH116" s="110"/>
      <c r="AI116" s="809" t="str">
        <f t="shared" si="2"/>
        <v/>
      </c>
      <c r="AJ116" s="110"/>
      <c r="AK116" s="91"/>
      <c r="AL116" s="91"/>
      <c r="AM116" s="91"/>
      <c r="AN116" s="91"/>
      <c r="AO116" s="91"/>
      <c r="AP116" s="91"/>
      <c r="AQ116" s="91"/>
      <c r="AR116" s="91"/>
      <c r="AS116" s="91"/>
      <c r="AT116" s="91"/>
      <c r="AU116" s="91"/>
      <c r="AV116" s="91"/>
    </row>
    <row r="117" spans="1:48">
      <c r="H117" t="s">
        <v>995</v>
      </c>
      <c r="P117" s="110"/>
      <c r="Q117" s="110"/>
      <c r="V117" s="93"/>
      <c r="AC117" t="s">
        <v>182</v>
      </c>
      <c r="AE117" s="110"/>
      <c r="AF117" s="110"/>
      <c r="AG117" s="110"/>
      <c r="AH117" s="110"/>
      <c r="AI117" s="809" t="str">
        <f t="shared" si="2"/>
        <v/>
      </c>
      <c r="AJ117" s="110"/>
      <c r="AK117" s="91"/>
      <c r="AL117" s="91"/>
      <c r="AM117" s="91"/>
      <c r="AN117" s="91"/>
      <c r="AO117" s="91"/>
      <c r="AP117" s="91"/>
      <c r="AQ117" s="91"/>
      <c r="AR117" s="91"/>
      <c r="AS117" s="91"/>
      <c r="AT117" s="91"/>
      <c r="AU117" s="91"/>
      <c r="AV117" s="91"/>
    </row>
    <row r="118" spans="1:48">
      <c r="H118" t="s">
        <v>995</v>
      </c>
      <c r="P118" s="110"/>
      <c r="Q118" s="110"/>
      <c r="V118" s="93"/>
      <c r="AC118" t="s">
        <v>182</v>
      </c>
      <c r="AE118" s="110"/>
      <c r="AF118" s="110"/>
      <c r="AG118" s="110"/>
      <c r="AH118" s="110"/>
      <c r="AI118" s="809" t="str">
        <f t="shared" si="2"/>
        <v/>
      </c>
      <c r="AJ118" s="110"/>
      <c r="AK118" s="91"/>
      <c r="AL118" s="91"/>
      <c r="AM118" s="91"/>
      <c r="AN118" s="91"/>
      <c r="AO118" s="91"/>
      <c r="AP118" s="91"/>
      <c r="AQ118" s="91"/>
      <c r="AR118" s="91"/>
      <c r="AS118" s="91"/>
      <c r="AT118" s="91"/>
      <c r="AU118" s="91"/>
      <c r="AV118" s="91"/>
    </row>
    <row r="119" spans="1:48">
      <c r="H119" t="s">
        <v>995</v>
      </c>
      <c r="P119" s="110"/>
      <c r="Q119" s="110"/>
      <c r="V119" s="93"/>
      <c r="AC119" t="s">
        <v>182</v>
      </c>
      <c r="AE119" s="110"/>
      <c r="AF119" s="110"/>
      <c r="AG119" s="110"/>
      <c r="AH119" s="110"/>
      <c r="AI119" s="809" t="str">
        <f t="shared" si="2"/>
        <v/>
      </c>
      <c r="AJ119" s="110"/>
      <c r="AK119" s="91"/>
      <c r="AL119" s="91"/>
      <c r="AM119" s="91"/>
      <c r="AN119" s="91"/>
      <c r="AO119" s="91"/>
      <c r="AP119" s="91"/>
      <c r="AQ119" s="91"/>
      <c r="AR119" s="91"/>
      <c r="AS119" s="91"/>
      <c r="AT119" s="91"/>
      <c r="AU119" s="91"/>
      <c r="AV119" s="91"/>
    </row>
    <row r="120" spans="1:48">
      <c r="H120" t="s">
        <v>995</v>
      </c>
      <c r="P120" s="110"/>
      <c r="Q120" s="110"/>
      <c r="V120" s="93"/>
      <c r="AC120" t="s">
        <v>182</v>
      </c>
      <c r="AE120" s="110"/>
      <c r="AF120" s="110"/>
      <c r="AG120" s="110"/>
      <c r="AH120" s="110"/>
      <c r="AI120" s="809" t="str">
        <f t="shared" si="2"/>
        <v/>
      </c>
      <c r="AJ120" s="110"/>
      <c r="AK120" s="91"/>
      <c r="AL120" s="91"/>
      <c r="AM120" s="91"/>
      <c r="AN120" s="91"/>
      <c r="AO120" s="91"/>
      <c r="AP120" s="91"/>
      <c r="AQ120" s="91"/>
      <c r="AR120" s="91"/>
      <c r="AS120" s="91"/>
      <c r="AT120" s="91"/>
      <c r="AU120" s="91"/>
      <c r="AV120" s="91"/>
    </row>
    <row r="121" spans="1:48">
      <c r="H121" t="s">
        <v>995</v>
      </c>
      <c r="P121" s="110"/>
      <c r="Q121" s="110"/>
      <c r="V121" s="93"/>
      <c r="AC121" t="s">
        <v>182</v>
      </c>
      <c r="AE121" s="110"/>
      <c r="AF121" s="110"/>
      <c r="AG121" s="110"/>
      <c r="AH121" s="110"/>
      <c r="AI121" s="809" t="str">
        <f t="shared" si="2"/>
        <v/>
      </c>
      <c r="AJ121" s="110"/>
      <c r="AK121" s="91"/>
      <c r="AL121" s="91"/>
      <c r="AM121" s="91"/>
      <c r="AN121" s="91"/>
      <c r="AO121" s="91"/>
      <c r="AP121" s="91"/>
      <c r="AQ121" s="91"/>
      <c r="AR121" s="91"/>
      <c r="AS121" s="91"/>
      <c r="AT121" s="91"/>
      <c r="AU121" s="91"/>
      <c r="AV121" s="91"/>
    </row>
    <row r="123" spans="1:48" s="68" customFormat="1" ht="18">
      <c r="A123" s="69" t="s">
        <v>74</v>
      </c>
      <c r="P123" s="107"/>
      <c r="Q123" s="107"/>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zoomScale="80" zoomScaleNormal="80" workbookViewId="0">
      <pane ySplit="8" topLeftCell="A9" activePane="bottomLeft" state="frozen"/>
      <selection activeCell="H38" sqref="H38"/>
      <selection pane="bottomLeft"/>
    </sheetView>
  </sheetViews>
  <sheetFormatPr defaultRowHeight="14.4"/>
  <cols>
    <col min="1" max="7" width="1.77734375" customWidth="1"/>
    <col min="8" max="8" width="23.44140625" bestFit="1" customWidth="1"/>
    <col min="9" max="15" width="1.77734375" customWidth="1"/>
    <col min="16" max="16" width="17.77734375" bestFit="1" customWidth="1"/>
    <col min="17" max="17" width="14.44140625" customWidth="1"/>
    <col min="18" max="28" width="1.77734375" hidden="1" customWidth="1"/>
    <col min="29" max="29" width="9.21875"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1745</v>
      </c>
    </row>
    <row r="6" spans="1:35">
      <c r="AD6" s="425"/>
      <c r="AE6" s="1557" t="s">
        <v>107</v>
      </c>
      <c r="AF6" s="1558"/>
      <c r="AG6" s="1558"/>
      <c r="AH6" s="1558"/>
      <c r="AI6" s="1559"/>
    </row>
    <row r="7" spans="1:35" s="65" customFormat="1">
      <c r="D7" s="81"/>
      <c r="E7" s="81"/>
      <c r="F7" s="81"/>
      <c r="G7" s="81"/>
      <c r="H7" s="81"/>
      <c r="I7" s="81"/>
      <c r="J7" s="81"/>
      <c r="K7" s="81"/>
      <c r="L7" s="81"/>
      <c r="M7" s="81"/>
      <c r="N7" s="81"/>
      <c r="O7" s="81"/>
      <c r="P7" s="113" t="s">
        <v>928</v>
      </c>
      <c r="Q7" s="113" t="s">
        <v>2819</v>
      </c>
      <c r="R7" s="80" t="s">
        <v>94</v>
      </c>
      <c r="S7" s="80" t="s">
        <v>93</v>
      </c>
      <c r="T7" s="80" t="s">
        <v>92</v>
      </c>
      <c r="U7" s="80" t="s">
        <v>91</v>
      </c>
      <c r="V7" s="80" t="s">
        <v>90</v>
      </c>
      <c r="W7" s="80" t="s">
        <v>89</v>
      </c>
      <c r="X7" s="80" t="s">
        <v>88</v>
      </c>
      <c r="Y7" s="80" t="s">
        <v>87</v>
      </c>
      <c r="Z7" s="80" t="s">
        <v>86</v>
      </c>
      <c r="AA7" s="80" t="s">
        <v>85</v>
      </c>
      <c r="AB7" s="80" t="s">
        <v>84</v>
      </c>
      <c r="AC7" s="65" t="s">
        <v>4</v>
      </c>
      <c r="AE7" s="84">
        <v>2022</v>
      </c>
      <c r="AF7" s="85">
        <v>2023</v>
      </c>
      <c r="AG7" s="85">
        <v>2024</v>
      </c>
      <c r="AH7" s="85">
        <v>2025</v>
      </c>
      <c r="AI7" s="86">
        <v>2026</v>
      </c>
    </row>
    <row r="8" spans="1:35">
      <c r="P8" s="65"/>
      <c r="Q8" s="65"/>
      <c r="R8" s="65"/>
      <c r="S8" s="65"/>
      <c r="T8" s="65"/>
      <c r="U8" s="65"/>
      <c r="V8" s="65"/>
    </row>
    <row r="9" spans="1:35" s="1" customFormat="1" ht="17.399999999999999">
      <c r="B9" s="2"/>
      <c r="P9" s="109"/>
      <c r="Q9" s="109"/>
    </row>
    <row r="10" spans="1:35">
      <c r="P10" s="108"/>
      <c r="Q10" s="108"/>
    </row>
    <row r="11" spans="1:35" s="1" customFormat="1">
      <c r="A11" s="64"/>
      <c r="B11" s="72" t="s">
        <v>955</v>
      </c>
      <c r="P11" s="109"/>
      <c r="Q11" s="109"/>
    </row>
    <row r="12" spans="1:35">
      <c r="P12" s="108"/>
      <c r="Q12" s="108"/>
    </row>
    <row r="13" spans="1:35">
      <c r="H13" t="s">
        <v>956</v>
      </c>
      <c r="P13" s="110" t="s">
        <v>938</v>
      </c>
      <c r="Q13" s="110" t="s">
        <v>20</v>
      </c>
      <c r="V13" s="93"/>
      <c r="AC13" t="s">
        <v>962</v>
      </c>
      <c r="AD13" s="74"/>
      <c r="AE13" s="668"/>
      <c r="AF13" s="668"/>
      <c r="AG13" s="668"/>
      <c r="AH13" s="668"/>
      <c r="AI13" s="668"/>
    </row>
    <row r="14" spans="1:35">
      <c r="H14" t="s">
        <v>956</v>
      </c>
      <c r="P14" s="110" t="s">
        <v>938</v>
      </c>
      <c r="Q14" s="110" t="s">
        <v>21</v>
      </c>
      <c r="V14" s="93"/>
      <c r="AC14" t="s">
        <v>962</v>
      </c>
      <c r="AD14" s="74"/>
      <c r="AE14" s="668"/>
      <c r="AF14" s="668"/>
      <c r="AG14" s="668"/>
      <c r="AH14" s="668"/>
      <c r="AI14" s="668"/>
    </row>
    <row r="15" spans="1:35">
      <c r="H15" t="s">
        <v>956</v>
      </c>
      <c r="P15" s="110" t="s">
        <v>938</v>
      </c>
      <c r="Q15" s="110" t="s">
        <v>22</v>
      </c>
      <c r="V15" s="93"/>
      <c r="AC15" t="s">
        <v>962</v>
      </c>
      <c r="AD15" s="74"/>
      <c r="AE15" s="668"/>
      <c r="AF15" s="668"/>
      <c r="AG15" s="668"/>
      <c r="AH15" s="668"/>
      <c r="AI15" s="668"/>
    </row>
    <row r="16" spans="1:35">
      <c r="H16" t="s">
        <v>956</v>
      </c>
      <c r="P16" s="110" t="s">
        <v>948</v>
      </c>
      <c r="Q16" s="110" t="s">
        <v>20</v>
      </c>
      <c r="V16" s="93"/>
      <c r="AC16" t="s">
        <v>962</v>
      </c>
      <c r="AD16" s="74"/>
      <c r="AE16" s="668"/>
      <c r="AF16" s="668"/>
      <c r="AG16" s="668"/>
      <c r="AH16" s="668"/>
      <c r="AI16" s="668"/>
    </row>
    <row r="17" spans="8:35">
      <c r="H17" t="s">
        <v>956</v>
      </c>
      <c r="P17" s="110" t="s">
        <v>948</v>
      </c>
      <c r="Q17" s="110" t="s">
        <v>21</v>
      </c>
      <c r="V17" s="93"/>
      <c r="AC17" t="s">
        <v>962</v>
      </c>
      <c r="AD17" s="74"/>
      <c r="AE17" s="668"/>
      <c r="AF17" s="668"/>
      <c r="AG17" s="668"/>
      <c r="AH17" s="668"/>
      <c r="AI17" s="668"/>
    </row>
    <row r="18" spans="8:35">
      <c r="H18" t="s">
        <v>956</v>
      </c>
      <c r="P18" s="110" t="s">
        <v>948</v>
      </c>
      <c r="Q18" s="110" t="s">
        <v>22</v>
      </c>
      <c r="V18" s="93"/>
      <c r="AC18" t="s">
        <v>962</v>
      </c>
      <c r="AE18" s="668"/>
      <c r="AF18" s="668"/>
      <c r="AG18" s="668"/>
      <c r="AH18" s="668"/>
      <c r="AI18" s="668"/>
    </row>
    <row r="19" spans="8:35">
      <c r="H19" t="s">
        <v>956</v>
      </c>
      <c r="P19" s="110" t="s">
        <v>940</v>
      </c>
      <c r="Q19" s="110" t="s">
        <v>957</v>
      </c>
      <c r="AC19" t="s">
        <v>962</v>
      </c>
      <c r="AE19" s="668"/>
      <c r="AF19" s="668"/>
      <c r="AG19" s="668"/>
      <c r="AH19" s="668"/>
      <c r="AI19" s="668"/>
    </row>
    <row r="20" spans="8:35">
      <c r="H20" t="s">
        <v>956</v>
      </c>
      <c r="P20" s="110" t="s">
        <v>940</v>
      </c>
      <c r="Q20" s="110" t="s">
        <v>958</v>
      </c>
      <c r="V20" s="93"/>
      <c r="AC20" t="s">
        <v>962</v>
      </c>
      <c r="AE20" s="668"/>
      <c r="AF20" s="668"/>
      <c r="AG20" s="668"/>
      <c r="AH20" s="668"/>
      <c r="AI20" s="668"/>
    </row>
    <row r="21" spans="8:35">
      <c r="H21" t="s">
        <v>956</v>
      </c>
      <c r="P21" s="110" t="s">
        <v>940</v>
      </c>
      <c r="Q21" s="110" t="s">
        <v>959</v>
      </c>
      <c r="AC21" t="s">
        <v>962</v>
      </c>
      <c r="AE21" s="668"/>
      <c r="AF21" s="668"/>
      <c r="AG21" s="668"/>
      <c r="AH21" s="668"/>
      <c r="AI21" s="668"/>
    </row>
    <row r="22" spans="8:35">
      <c r="H22" t="s">
        <v>956</v>
      </c>
      <c r="P22" s="110" t="s">
        <v>940</v>
      </c>
      <c r="Q22" s="110" t="s">
        <v>960</v>
      </c>
      <c r="AC22" t="s">
        <v>962</v>
      </c>
      <c r="AE22" s="668"/>
      <c r="AF22" s="668"/>
      <c r="AG22" s="668"/>
      <c r="AH22" s="668"/>
      <c r="AI22" s="668"/>
    </row>
    <row r="23" spans="8:35">
      <c r="H23" t="s">
        <v>956</v>
      </c>
      <c r="P23" s="110" t="s">
        <v>949</v>
      </c>
      <c r="Q23" s="110" t="s">
        <v>20</v>
      </c>
      <c r="AC23" t="s">
        <v>962</v>
      </c>
      <c r="AE23" s="668"/>
      <c r="AF23" s="668"/>
      <c r="AG23" s="668"/>
      <c r="AH23" s="668"/>
      <c r="AI23" s="668"/>
    </row>
    <row r="24" spans="8:35">
      <c r="H24" t="s">
        <v>956</v>
      </c>
      <c r="P24" s="110" t="s">
        <v>949</v>
      </c>
      <c r="Q24" s="110" t="s">
        <v>21</v>
      </c>
      <c r="AC24" t="s">
        <v>962</v>
      </c>
      <c r="AE24" s="668"/>
      <c r="AF24" s="668"/>
      <c r="AG24" s="668"/>
      <c r="AH24" s="668"/>
      <c r="AI24" s="668"/>
    </row>
    <row r="25" spans="8:35">
      <c r="H25" t="s">
        <v>956</v>
      </c>
      <c r="P25" s="110" t="s">
        <v>227</v>
      </c>
      <c r="Q25" s="110" t="s">
        <v>20</v>
      </c>
      <c r="AC25" t="s">
        <v>962</v>
      </c>
      <c r="AE25" s="668"/>
      <c r="AF25" s="668"/>
      <c r="AG25" s="668"/>
      <c r="AH25" s="668"/>
      <c r="AI25" s="668"/>
    </row>
    <row r="26" spans="8:35">
      <c r="H26" t="s">
        <v>956</v>
      </c>
      <c r="P26" s="110" t="s">
        <v>227</v>
      </c>
      <c r="Q26" s="110" t="s">
        <v>21</v>
      </c>
      <c r="AC26" t="s">
        <v>962</v>
      </c>
      <c r="AE26" s="668"/>
      <c r="AF26" s="668"/>
      <c r="AG26" s="668"/>
      <c r="AH26" s="668"/>
      <c r="AI26" s="668"/>
    </row>
    <row r="27" spans="8:35">
      <c r="H27" t="s">
        <v>956</v>
      </c>
      <c r="P27" s="110" t="s">
        <v>947</v>
      </c>
      <c r="Q27" s="110" t="s">
        <v>20</v>
      </c>
      <c r="AC27" t="s">
        <v>962</v>
      </c>
      <c r="AE27" s="668"/>
      <c r="AF27" s="668"/>
      <c r="AG27" s="668"/>
      <c r="AH27" s="668"/>
      <c r="AI27" s="668"/>
    </row>
    <row r="28" spans="8:35">
      <c r="H28" t="s">
        <v>956</v>
      </c>
      <c r="P28" s="110" t="s">
        <v>947</v>
      </c>
      <c r="Q28" s="110" t="s">
        <v>21</v>
      </c>
      <c r="AC28" t="s">
        <v>962</v>
      </c>
      <c r="AE28" s="668"/>
      <c r="AF28" s="668"/>
      <c r="AG28" s="668"/>
      <c r="AH28" s="668"/>
      <c r="AI28" s="668"/>
    </row>
    <row r="29" spans="8:35">
      <c r="H29" t="s">
        <v>956</v>
      </c>
      <c r="P29" s="110" t="s">
        <v>947</v>
      </c>
      <c r="Q29" s="110" t="s">
        <v>22</v>
      </c>
      <c r="AC29" t="s">
        <v>962</v>
      </c>
      <c r="AE29" s="668"/>
      <c r="AF29" s="668"/>
      <c r="AG29" s="668"/>
      <c r="AH29" s="668"/>
      <c r="AI29" s="668"/>
    </row>
    <row r="30" spans="8:35">
      <c r="H30" t="s">
        <v>956</v>
      </c>
      <c r="P30" s="110" t="s">
        <v>942</v>
      </c>
      <c r="Q30" s="110" t="s">
        <v>21</v>
      </c>
      <c r="AC30" t="s">
        <v>962</v>
      </c>
      <c r="AE30" s="668"/>
      <c r="AF30" s="668"/>
      <c r="AG30" s="668"/>
      <c r="AH30" s="668"/>
      <c r="AI30" s="668"/>
    </row>
    <row r="31" spans="8:35">
      <c r="H31" t="s">
        <v>956</v>
      </c>
      <c r="P31" s="110" t="s">
        <v>942</v>
      </c>
      <c r="Q31" s="110" t="s">
        <v>22</v>
      </c>
      <c r="AC31" t="s">
        <v>962</v>
      </c>
      <c r="AE31" s="668"/>
      <c r="AF31" s="668"/>
      <c r="AG31" s="668"/>
      <c r="AH31" s="668"/>
      <c r="AI31" s="668"/>
    </row>
    <row r="32" spans="8:35">
      <c r="H32" t="s">
        <v>956</v>
      </c>
      <c r="P32" s="110" t="s">
        <v>961</v>
      </c>
      <c r="Q32" s="110" t="s">
        <v>20</v>
      </c>
      <c r="AC32" t="s">
        <v>962</v>
      </c>
      <c r="AE32" s="668"/>
      <c r="AF32" s="668"/>
      <c r="AG32" s="668"/>
      <c r="AH32" s="668"/>
      <c r="AI32" s="668"/>
    </row>
    <row r="33" spans="8:35">
      <c r="H33" t="s">
        <v>956</v>
      </c>
      <c r="P33" s="110" t="s">
        <v>961</v>
      </c>
      <c r="Q33" s="110" t="s">
        <v>21</v>
      </c>
      <c r="AC33" t="s">
        <v>962</v>
      </c>
      <c r="AE33" s="668"/>
      <c r="AF33" s="668"/>
      <c r="AG33" s="668"/>
      <c r="AH33" s="668"/>
      <c r="AI33" s="668"/>
    </row>
    <row r="34" spans="8:35">
      <c r="H34" t="s">
        <v>956</v>
      </c>
      <c r="P34" s="110" t="s">
        <v>225</v>
      </c>
      <c r="Q34" s="110" t="s">
        <v>23</v>
      </c>
      <c r="AC34" t="s">
        <v>962</v>
      </c>
      <c r="AE34" s="668"/>
      <c r="AF34" s="668"/>
      <c r="AG34" s="668"/>
      <c r="AH34" s="668"/>
      <c r="AI34" s="668"/>
    </row>
    <row r="35" spans="8:35">
      <c r="H35" t="s">
        <v>956</v>
      </c>
      <c r="P35" s="110" t="s">
        <v>946</v>
      </c>
      <c r="Q35" s="110" t="s">
        <v>20</v>
      </c>
      <c r="AC35" t="s">
        <v>962</v>
      </c>
      <c r="AE35" s="668"/>
      <c r="AF35" s="668"/>
      <c r="AG35" s="668"/>
      <c r="AH35" s="668"/>
      <c r="AI35" s="668"/>
    </row>
    <row r="36" spans="8:35">
      <c r="H36" t="s">
        <v>956</v>
      </c>
      <c r="P36" s="110" t="s">
        <v>946</v>
      </c>
      <c r="Q36" s="110" t="s">
        <v>21</v>
      </c>
      <c r="AC36" t="s">
        <v>962</v>
      </c>
      <c r="AE36" s="668"/>
      <c r="AF36" s="668"/>
      <c r="AG36" s="668"/>
      <c r="AH36" s="668"/>
      <c r="AI36" s="668"/>
    </row>
    <row r="37" spans="8:35">
      <c r="H37" t="s">
        <v>956</v>
      </c>
      <c r="P37" s="110" t="s">
        <v>946</v>
      </c>
      <c r="Q37" s="110" t="s">
        <v>22</v>
      </c>
      <c r="AC37" t="s">
        <v>962</v>
      </c>
      <c r="AE37" s="668"/>
      <c r="AF37" s="668"/>
      <c r="AG37" s="668"/>
      <c r="AH37" s="668"/>
      <c r="AI37" s="668"/>
    </row>
    <row r="38" spans="8:35">
      <c r="H38" t="s">
        <v>956</v>
      </c>
      <c r="P38" s="110" t="s">
        <v>951</v>
      </c>
      <c r="Q38" s="110" t="s">
        <v>21</v>
      </c>
      <c r="AC38" t="s">
        <v>962</v>
      </c>
      <c r="AE38" s="668"/>
      <c r="AF38" s="668"/>
      <c r="AG38" s="668"/>
      <c r="AH38" s="668"/>
      <c r="AI38" s="668"/>
    </row>
    <row r="39" spans="8:35">
      <c r="H39" t="s">
        <v>956</v>
      </c>
      <c r="P39" s="110" t="s">
        <v>951</v>
      </c>
      <c r="Q39" s="110" t="s">
        <v>22</v>
      </c>
      <c r="AC39" t="s">
        <v>962</v>
      </c>
      <c r="AE39" s="668"/>
      <c r="AF39" s="668"/>
      <c r="AG39" s="668"/>
      <c r="AH39" s="668"/>
      <c r="AI39" s="668"/>
    </row>
    <row r="40" spans="8:35">
      <c r="H40" t="s">
        <v>956</v>
      </c>
      <c r="P40" s="110" t="s">
        <v>221</v>
      </c>
      <c r="Q40" s="110" t="s">
        <v>20</v>
      </c>
      <c r="AC40" t="s">
        <v>962</v>
      </c>
      <c r="AE40" s="668"/>
      <c r="AF40" s="668"/>
      <c r="AG40" s="668"/>
      <c r="AH40" s="668"/>
      <c r="AI40" s="668"/>
    </row>
    <row r="41" spans="8:35">
      <c r="H41" t="s">
        <v>956</v>
      </c>
      <c r="P41" s="110" t="s">
        <v>221</v>
      </c>
      <c r="Q41" s="110" t="s">
        <v>21</v>
      </c>
      <c r="AC41" t="s">
        <v>962</v>
      </c>
      <c r="AE41" s="668"/>
      <c r="AF41" s="668"/>
      <c r="AG41" s="668"/>
      <c r="AH41" s="668"/>
      <c r="AI41" s="668"/>
    </row>
    <row r="42" spans="8:35">
      <c r="H42" t="s">
        <v>956</v>
      </c>
      <c r="P42" s="110" t="s">
        <v>221</v>
      </c>
      <c r="Q42" s="110" t="s">
        <v>22</v>
      </c>
      <c r="AC42" t="s">
        <v>962</v>
      </c>
      <c r="AE42" s="668"/>
      <c r="AF42" s="668"/>
      <c r="AG42" s="668"/>
      <c r="AH42" s="668"/>
      <c r="AI42" s="668"/>
    </row>
    <row r="43" spans="8:35">
      <c r="H43" t="s">
        <v>956</v>
      </c>
      <c r="P43" s="110" t="s">
        <v>945</v>
      </c>
      <c r="Q43" s="110" t="s">
        <v>20</v>
      </c>
      <c r="AC43" t="s">
        <v>962</v>
      </c>
      <c r="AE43" s="668"/>
      <c r="AF43" s="668"/>
      <c r="AG43" s="668"/>
      <c r="AH43" s="668"/>
      <c r="AI43" s="668"/>
    </row>
    <row r="44" spans="8:35">
      <c r="H44" t="s">
        <v>956</v>
      </c>
      <c r="P44" s="110" t="s">
        <v>945</v>
      </c>
      <c r="Q44" s="110" t="s">
        <v>21</v>
      </c>
      <c r="AC44" t="s">
        <v>962</v>
      </c>
      <c r="AE44" s="668"/>
      <c r="AF44" s="668"/>
      <c r="AG44" s="668"/>
      <c r="AH44" s="668"/>
      <c r="AI44" s="668"/>
    </row>
    <row r="45" spans="8:35">
      <c r="H45" t="s">
        <v>956</v>
      </c>
      <c r="P45" s="110" t="s">
        <v>945</v>
      </c>
      <c r="Q45" s="110" t="s">
        <v>22</v>
      </c>
      <c r="AC45" t="s">
        <v>962</v>
      </c>
      <c r="AE45" s="668"/>
      <c r="AF45" s="668"/>
      <c r="AG45" s="668"/>
      <c r="AH45" s="668"/>
      <c r="AI45" s="668"/>
    </row>
    <row r="46" spans="8:35">
      <c r="H46" t="s">
        <v>956</v>
      </c>
      <c r="P46" s="110" t="s">
        <v>255</v>
      </c>
      <c r="Q46" s="110" t="s">
        <v>21</v>
      </c>
      <c r="AC46" t="s">
        <v>962</v>
      </c>
      <c r="AE46" s="668"/>
      <c r="AF46" s="668"/>
      <c r="AG46" s="668"/>
      <c r="AH46" s="668"/>
      <c r="AI46" s="668"/>
    </row>
    <row r="47" spans="8:35">
      <c r="H47" t="s">
        <v>956</v>
      </c>
      <c r="P47" s="110" t="s">
        <v>255</v>
      </c>
      <c r="Q47" s="110" t="s">
        <v>22</v>
      </c>
      <c r="AC47" t="s">
        <v>962</v>
      </c>
      <c r="AE47" s="668"/>
      <c r="AF47" s="668"/>
      <c r="AG47" s="668"/>
      <c r="AH47" s="668"/>
      <c r="AI47" s="668"/>
    </row>
    <row r="48" spans="8:35">
      <c r="H48" t="s">
        <v>956</v>
      </c>
      <c r="P48" s="110" t="s">
        <v>255</v>
      </c>
      <c r="Q48" s="110" t="s">
        <v>23</v>
      </c>
      <c r="AC48" t="s">
        <v>962</v>
      </c>
      <c r="AE48" s="668"/>
      <c r="AF48" s="668"/>
      <c r="AG48" s="668"/>
      <c r="AH48" s="668"/>
      <c r="AI48" s="668"/>
    </row>
    <row r="49" spans="8:35">
      <c r="H49" t="s">
        <v>956</v>
      </c>
      <c r="P49" s="110" t="s">
        <v>939</v>
      </c>
      <c r="Q49" s="110" t="s">
        <v>20</v>
      </c>
      <c r="AC49" t="s">
        <v>962</v>
      </c>
      <c r="AE49" s="668"/>
      <c r="AF49" s="668"/>
      <c r="AG49" s="668"/>
      <c r="AH49" s="668"/>
      <c r="AI49" s="668"/>
    </row>
    <row r="50" spans="8:35">
      <c r="H50" t="s">
        <v>956</v>
      </c>
      <c r="P50" s="110" t="s">
        <v>939</v>
      </c>
      <c r="Q50" s="110" t="s">
        <v>21</v>
      </c>
      <c r="AC50" t="s">
        <v>962</v>
      </c>
      <c r="AE50" s="668"/>
      <c r="AF50" s="668"/>
      <c r="AG50" s="668"/>
      <c r="AH50" s="668"/>
      <c r="AI50" s="668"/>
    </row>
    <row r="51" spans="8:35">
      <c r="H51" t="s">
        <v>956</v>
      </c>
      <c r="P51" s="110" t="s">
        <v>939</v>
      </c>
      <c r="Q51" s="110" t="s">
        <v>22</v>
      </c>
      <c r="AC51" t="s">
        <v>962</v>
      </c>
      <c r="AE51" s="668"/>
      <c r="AF51" s="668"/>
      <c r="AG51" s="668"/>
      <c r="AH51" s="668"/>
      <c r="AI51" s="668"/>
    </row>
    <row r="52" spans="8:35">
      <c r="H52" t="s">
        <v>956</v>
      </c>
      <c r="P52" s="110" t="s">
        <v>893</v>
      </c>
      <c r="Q52" s="110" t="s">
        <v>20</v>
      </c>
      <c r="AC52" t="s">
        <v>962</v>
      </c>
      <c r="AE52" s="668"/>
      <c r="AF52" s="668"/>
      <c r="AG52" s="668"/>
      <c r="AH52" s="668"/>
      <c r="AI52" s="668"/>
    </row>
    <row r="53" spans="8:35">
      <c r="H53" t="s">
        <v>956</v>
      </c>
      <c r="P53" s="110" t="s">
        <v>893</v>
      </c>
      <c r="Q53" s="110" t="s">
        <v>21</v>
      </c>
      <c r="AC53" t="s">
        <v>962</v>
      </c>
      <c r="AE53" s="668"/>
      <c r="AF53" s="668"/>
      <c r="AG53" s="668"/>
      <c r="AH53" s="668"/>
      <c r="AI53" s="668"/>
    </row>
    <row r="54" spans="8:35">
      <c r="H54" t="s">
        <v>956</v>
      </c>
      <c r="P54" s="110" t="s">
        <v>943</v>
      </c>
      <c r="Q54" s="110" t="s">
        <v>20</v>
      </c>
      <c r="AC54" t="s">
        <v>962</v>
      </c>
      <c r="AE54" s="668"/>
      <c r="AF54" s="668"/>
      <c r="AG54" s="668"/>
      <c r="AH54" s="668"/>
      <c r="AI54" s="668"/>
    </row>
    <row r="55" spans="8:35">
      <c r="H55" t="s">
        <v>956</v>
      </c>
      <c r="P55" s="110" t="s">
        <v>943</v>
      </c>
      <c r="Q55" s="110" t="s">
        <v>21</v>
      </c>
      <c r="AC55" t="s">
        <v>962</v>
      </c>
      <c r="AE55" s="668"/>
      <c r="AF55" s="668"/>
      <c r="AG55" s="668"/>
      <c r="AH55" s="668"/>
      <c r="AI55" s="668"/>
    </row>
    <row r="56" spans="8:35">
      <c r="H56" t="s">
        <v>956</v>
      </c>
      <c r="P56" s="110" t="s">
        <v>223</v>
      </c>
      <c r="Q56" s="110" t="s">
        <v>20</v>
      </c>
      <c r="AC56" t="s">
        <v>962</v>
      </c>
      <c r="AE56" s="668"/>
      <c r="AF56" s="668"/>
      <c r="AG56" s="668"/>
      <c r="AH56" s="668"/>
      <c r="AI56" s="668"/>
    </row>
    <row r="57" spans="8:35">
      <c r="H57" t="s">
        <v>956</v>
      </c>
      <c r="P57" s="110" t="s">
        <v>223</v>
      </c>
      <c r="Q57" s="110" t="s">
        <v>21</v>
      </c>
      <c r="AC57" t="s">
        <v>962</v>
      </c>
      <c r="AE57" s="668"/>
      <c r="AF57" s="668"/>
      <c r="AG57" s="668"/>
      <c r="AH57" s="668"/>
      <c r="AI57" s="668"/>
    </row>
    <row r="58" spans="8:35">
      <c r="H58" t="s">
        <v>956</v>
      </c>
      <c r="P58" s="110" t="s">
        <v>223</v>
      </c>
      <c r="Q58" s="110" t="s">
        <v>22</v>
      </c>
      <c r="AC58" t="s">
        <v>962</v>
      </c>
      <c r="AE58" s="668"/>
      <c r="AF58" s="668"/>
      <c r="AG58" s="668"/>
      <c r="AH58" s="668"/>
      <c r="AI58" s="668"/>
    </row>
    <row r="59" spans="8:35">
      <c r="H59" t="s">
        <v>956</v>
      </c>
      <c r="P59" s="110" t="s">
        <v>263</v>
      </c>
      <c r="Q59" s="110" t="s">
        <v>931</v>
      </c>
      <c r="AC59" t="s">
        <v>962</v>
      </c>
      <c r="AE59" s="668"/>
      <c r="AF59" s="668"/>
      <c r="AG59" s="668"/>
      <c r="AH59" s="668"/>
      <c r="AI59" s="668"/>
    </row>
    <row r="60" spans="8:35">
      <c r="H60" t="s">
        <v>956</v>
      </c>
      <c r="P60" s="110" t="s">
        <v>263</v>
      </c>
      <c r="Q60" s="110" t="s">
        <v>932</v>
      </c>
      <c r="AC60" t="s">
        <v>962</v>
      </c>
      <c r="AE60" s="668"/>
      <c r="AF60" s="668"/>
      <c r="AG60" s="668"/>
      <c r="AH60" s="668"/>
      <c r="AI60" s="668"/>
    </row>
    <row r="61" spans="8:35">
      <c r="H61" t="s">
        <v>956</v>
      </c>
      <c r="P61" s="110" t="s">
        <v>263</v>
      </c>
      <c r="Q61" s="110" t="s">
        <v>933</v>
      </c>
      <c r="AC61" t="s">
        <v>962</v>
      </c>
      <c r="AE61" s="668"/>
      <c r="AF61" s="668"/>
      <c r="AG61" s="668"/>
      <c r="AH61" s="668"/>
      <c r="AI61" s="668"/>
    </row>
    <row r="62" spans="8:35">
      <c r="H62" t="s">
        <v>956</v>
      </c>
      <c r="P62" s="110" t="s">
        <v>263</v>
      </c>
      <c r="Q62" s="110" t="s">
        <v>934</v>
      </c>
      <c r="AC62" t="s">
        <v>962</v>
      </c>
      <c r="AE62" s="668"/>
      <c r="AF62" s="668"/>
      <c r="AG62" s="668"/>
      <c r="AH62" s="668"/>
      <c r="AI62" s="668"/>
    </row>
    <row r="63" spans="8:35">
      <c r="H63" t="s">
        <v>956</v>
      </c>
      <c r="P63" s="110" t="s">
        <v>263</v>
      </c>
      <c r="Q63" s="110" t="s">
        <v>935</v>
      </c>
      <c r="AC63" t="s">
        <v>962</v>
      </c>
      <c r="AE63" s="668"/>
      <c r="AF63" s="668"/>
      <c r="AG63" s="668"/>
      <c r="AH63" s="668"/>
      <c r="AI63" s="668"/>
    </row>
    <row r="64" spans="8:35">
      <c r="H64" t="s">
        <v>956</v>
      </c>
      <c r="P64" s="110" t="s">
        <v>263</v>
      </c>
      <c r="Q64" s="110" t="s">
        <v>936</v>
      </c>
      <c r="AC64" t="s">
        <v>962</v>
      </c>
      <c r="AE64" s="668"/>
      <c r="AF64" s="668"/>
      <c r="AG64" s="668"/>
      <c r="AH64" s="668"/>
      <c r="AI64" s="668"/>
    </row>
    <row r="65" spans="8:35">
      <c r="H65" t="s">
        <v>956</v>
      </c>
      <c r="P65" s="110" t="s">
        <v>263</v>
      </c>
      <c r="Q65" s="110" t="s">
        <v>937</v>
      </c>
      <c r="AC65" t="s">
        <v>962</v>
      </c>
      <c r="AE65" s="668"/>
      <c r="AF65" s="668"/>
      <c r="AG65" s="668"/>
      <c r="AH65" s="668"/>
      <c r="AI65" s="668"/>
    </row>
    <row r="66" spans="8:35">
      <c r="H66" t="s">
        <v>956</v>
      </c>
      <c r="P66" s="110" t="s">
        <v>222</v>
      </c>
      <c r="Q66" s="110" t="s">
        <v>20</v>
      </c>
      <c r="AC66" t="s">
        <v>962</v>
      </c>
      <c r="AE66" s="668"/>
      <c r="AF66" s="668"/>
      <c r="AG66" s="668"/>
      <c r="AH66" s="668"/>
      <c r="AI66" s="668"/>
    </row>
    <row r="67" spans="8:35">
      <c r="H67" t="s">
        <v>956</v>
      </c>
      <c r="P67" s="110" t="s">
        <v>222</v>
      </c>
      <c r="Q67" s="110" t="s">
        <v>21</v>
      </c>
      <c r="AC67" t="s">
        <v>962</v>
      </c>
      <c r="AE67" s="668"/>
      <c r="AF67" s="668"/>
      <c r="AG67" s="668"/>
      <c r="AH67" s="668"/>
      <c r="AI67" s="668"/>
    </row>
    <row r="68" spans="8:35">
      <c r="H68" t="s">
        <v>956</v>
      </c>
      <c r="P68" s="110" t="s">
        <v>944</v>
      </c>
      <c r="Q68" s="110" t="s">
        <v>20</v>
      </c>
      <c r="AC68" t="s">
        <v>962</v>
      </c>
      <c r="AE68" s="668"/>
      <c r="AF68" s="668"/>
      <c r="AG68" s="668"/>
      <c r="AH68" s="668"/>
      <c r="AI68" s="668"/>
    </row>
    <row r="69" spans="8:35">
      <c r="H69" t="s">
        <v>956</v>
      </c>
      <c r="P69" s="110" t="s">
        <v>944</v>
      </c>
      <c r="Q69" s="110" t="s">
        <v>21</v>
      </c>
      <c r="AC69" t="s">
        <v>962</v>
      </c>
      <c r="AE69" s="668"/>
      <c r="AF69" s="668"/>
      <c r="AG69" s="668"/>
      <c r="AH69" s="668"/>
      <c r="AI69" s="668"/>
    </row>
    <row r="70" spans="8:35">
      <c r="H70" t="s">
        <v>956</v>
      </c>
      <c r="P70" s="110" t="s">
        <v>941</v>
      </c>
      <c r="Q70" s="110" t="s">
        <v>20</v>
      </c>
      <c r="AC70" t="s">
        <v>962</v>
      </c>
      <c r="AE70" s="668"/>
      <c r="AF70" s="668"/>
      <c r="AG70" s="668"/>
      <c r="AH70" s="668"/>
      <c r="AI70" s="668"/>
    </row>
    <row r="71" spans="8:35">
      <c r="H71" t="s">
        <v>956</v>
      </c>
      <c r="P71" s="110" t="s">
        <v>941</v>
      </c>
      <c r="Q71" s="110" t="s">
        <v>21</v>
      </c>
      <c r="AC71" t="s">
        <v>962</v>
      </c>
      <c r="AE71" s="668"/>
      <c r="AF71" s="668"/>
      <c r="AG71" s="668"/>
      <c r="AH71" s="668"/>
      <c r="AI71" s="668"/>
    </row>
    <row r="72" spans="8:35">
      <c r="H72" t="s">
        <v>956</v>
      </c>
      <c r="P72" s="110" t="s">
        <v>262</v>
      </c>
      <c r="Q72" s="110" t="s">
        <v>20</v>
      </c>
      <c r="AC72" t="s">
        <v>962</v>
      </c>
      <c r="AE72" s="668"/>
      <c r="AF72" s="668"/>
      <c r="AG72" s="668"/>
      <c r="AH72" s="668"/>
      <c r="AI72" s="668"/>
    </row>
    <row r="73" spans="8:35">
      <c r="H73" t="s">
        <v>956</v>
      </c>
      <c r="P73" s="110" t="s">
        <v>262</v>
      </c>
      <c r="Q73" s="110" t="s">
        <v>21</v>
      </c>
      <c r="AC73" t="s">
        <v>962</v>
      </c>
      <c r="AE73" s="668"/>
      <c r="AF73" s="668"/>
      <c r="AG73" s="668"/>
      <c r="AH73" s="668"/>
      <c r="AI73" s="668"/>
    </row>
    <row r="74" spans="8:35">
      <c r="H74" t="s">
        <v>956</v>
      </c>
      <c r="P74" s="110"/>
      <c r="Q74" s="110"/>
      <c r="AC74" t="s">
        <v>962</v>
      </c>
      <c r="AE74" s="668"/>
      <c r="AF74" s="668"/>
      <c r="AG74" s="668"/>
      <c r="AH74" s="668"/>
      <c r="AI74" s="668"/>
    </row>
    <row r="75" spans="8:35">
      <c r="H75" t="s">
        <v>956</v>
      </c>
      <c r="P75" s="110"/>
      <c r="Q75" s="110"/>
      <c r="AC75" t="s">
        <v>962</v>
      </c>
      <c r="AE75" s="668"/>
      <c r="AF75" s="668"/>
      <c r="AG75" s="668"/>
      <c r="AH75" s="668"/>
      <c r="AI75" s="668"/>
    </row>
    <row r="76" spans="8:35">
      <c r="H76" t="s">
        <v>956</v>
      </c>
      <c r="P76" s="110"/>
      <c r="Q76" s="110"/>
      <c r="AC76" t="s">
        <v>962</v>
      </c>
      <c r="AE76" s="668"/>
      <c r="AF76" s="668"/>
      <c r="AG76" s="668"/>
      <c r="AH76" s="668"/>
      <c r="AI76" s="668"/>
    </row>
    <row r="77" spans="8:35">
      <c r="H77" t="s">
        <v>956</v>
      </c>
      <c r="P77" s="110"/>
      <c r="Q77" s="110"/>
      <c r="AC77" t="s">
        <v>962</v>
      </c>
      <c r="AE77" s="668"/>
      <c r="AF77" s="668"/>
      <c r="AG77" s="668"/>
      <c r="AH77" s="668"/>
      <c r="AI77" s="668"/>
    </row>
    <row r="78" spans="8:35">
      <c r="H78" t="s">
        <v>956</v>
      </c>
      <c r="P78" s="110"/>
      <c r="Q78" s="110"/>
      <c r="AC78" t="s">
        <v>962</v>
      </c>
      <c r="AE78" s="668"/>
      <c r="AF78" s="668"/>
      <c r="AG78" s="668"/>
      <c r="AH78" s="668"/>
      <c r="AI78" s="668"/>
    </row>
    <row r="79" spans="8:35">
      <c r="H79" t="s">
        <v>956</v>
      </c>
      <c r="P79" s="110"/>
      <c r="Q79" s="110"/>
      <c r="AC79" t="s">
        <v>962</v>
      </c>
      <c r="AE79" s="668"/>
      <c r="AF79" s="668"/>
      <c r="AG79" s="668"/>
      <c r="AH79" s="668"/>
      <c r="AI79" s="668"/>
    </row>
    <row r="80" spans="8:35">
      <c r="H80" t="s">
        <v>956</v>
      </c>
      <c r="P80" s="110"/>
      <c r="Q80" s="110"/>
      <c r="AC80" t="s">
        <v>962</v>
      </c>
      <c r="AE80" s="668"/>
      <c r="AF80" s="668"/>
      <c r="AG80" s="668"/>
      <c r="AH80" s="668"/>
      <c r="AI80" s="668"/>
    </row>
    <row r="81" spans="1:35">
      <c r="H81" t="s">
        <v>956</v>
      </c>
      <c r="P81" s="110"/>
      <c r="Q81" s="110"/>
      <c r="AC81" t="s">
        <v>962</v>
      </c>
      <c r="AE81" s="668"/>
      <c r="AF81" s="668"/>
      <c r="AG81" s="668"/>
      <c r="AH81" s="668"/>
      <c r="AI81" s="668"/>
    </row>
    <row r="82" spans="1:35">
      <c r="H82" t="s">
        <v>956</v>
      </c>
      <c r="P82" s="110"/>
      <c r="Q82" s="110"/>
      <c r="AC82" t="s">
        <v>962</v>
      </c>
      <c r="AE82" s="668"/>
      <c r="AF82" s="668"/>
      <c r="AG82" s="668"/>
      <c r="AH82" s="668"/>
      <c r="AI82" s="668"/>
    </row>
    <row r="83" spans="1:35">
      <c r="H83" t="s">
        <v>956</v>
      </c>
      <c r="P83" s="110"/>
      <c r="Q83" s="110"/>
      <c r="AC83" t="s">
        <v>962</v>
      </c>
      <c r="AE83" s="668"/>
      <c r="AF83" s="668"/>
      <c r="AG83" s="668"/>
      <c r="AH83" s="668"/>
      <c r="AI83" s="668"/>
    </row>
    <row r="84" spans="1:35">
      <c r="P84" s="108"/>
      <c r="Q84" s="108"/>
    </row>
    <row r="85" spans="1:35" s="1" customFormat="1">
      <c r="A85" s="64"/>
      <c r="B85" s="72" t="s">
        <v>1746</v>
      </c>
      <c r="P85" s="109"/>
      <c r="Q85" s="109"/>
    </row>
    <row r="86" spans="1:35">
      <c r="P86" s="108"/>
      <c r="Q86" s="108"/>
    </row>
    <row r="87" spans="1:35">
      <c r="H87" t="s">
        <v>965</v>
      </c>
      <c r="P87" s="111" t="str">
        <f t="shared" ref="P87:Q106" si="0">P13</f>
        <v>Aberdeen</v>
      </c>
      <c r="Q87" s="111" t="str">
        <f t="shared" si="0"/>
        <v>A</v>
      </c>
      <c r="AC87" t="s">
        <v>963</v>
      </c>
      <c r="AE87" s="668"/>
      <c r="AF87" s="668"/>
      <c r="AG87" s="668"/>
      <c r="AH87" s="668"/>
      <c r="AI87" s="668"/>
    </row>
    <row r="88" spans="1:35">
      <c r="H88" t="s">
        <v>965</v>
      </c>
      <c r="P88" s="111" t="str">
        <f t="shared" si="0"/>
        <v>Aberdeen</v>
      </c>
      <c r="Q88" s="111" t="str">
        <f t="shared" si="0"/>
        <v>B</v>
      </c>
      <c r="AC88" t="s">
        <v>963</v>
      </c>
      <c r="AE88" s="668"/>
      <c r="AF88" s="668"/>
      <c r="AG88" s="668"/>
      <c r="AH88" s="668"/>
      <c r="AI88" s="668"/>
    </row>
    <row r="89" spans="1:35">
      <c r="H89" t="s">
        <v>965</v>
      </c>
      <c r="P89" s="111" t="str">
        <f t="shared" si="0"/>
        <v>Aberdeen</v>
      </c>
      <c r="Q89" s="111" t="str">
        <f t="shared" si="0"/>
        <v>C</v>
      </c>
      <c r="AC89" t="s">
        <v>963</v>
      </c>
      <c r="AE89" s="668"/>
      <c r="AF89" s="668"/>
      <c r="AG89" s="668"/>
      <c r="AH89" s="668"/>
      <c r="AI89" s="668"/>
    </row>
    <row r="90" spans="1:35">
      <c r="H90" t="s">
        <v>965</v>
      </c>
      <c r="P90" s="111" t="str">
        <f t="shared" si="0"/>
        <v>Alrewas</v>
      </c>
      <c r="Q90" s="111" t="str">
        <f t="shared" si="0"/>
        <v>A</v>
      </c>
      <c r="AC90" t="s">
        <v>963</v>
      </c>
      <c r="AE90" s="668"/>
      <c r="AF90" s="668"/>
      <c r="AG90" s="668"/>
      <c r="AH90" s="668"/>
      <c r="AI90" s="668"/>
    </row>
    <row r="91" spans="1:35">
      <c r="H91" t="s">
        <v>965</v>
      </c>
      <c r="P91" s="111" t="str">
        <f t="shared" si="0"/>
        <v>Alrewas</v>
      </c>
      <c r="Q91" s="111" t="str">
        <f t="shared" si="0"/>
        <v>B</v>
      </c>
      <c r="AC91" t="s">
        <v>963</v>
      </c>
      <c r="AE91" s="668"/>
      <c r="AF91" s="668"/>
      <c r="AG91" s="668"/>
      <c r="AH91" s="668"/>
      <c r="AI91" s="668"/>
    </row>
    <row r="92" spans="1:35">
      <c r="H92" t="s">
        <v>965</v>
      </c>
      <c r="P92" s="111" t="str">
        <f t="shared" si="0"/>
        <v>Alrewas</v>
      </c>
      <c r="Q92" s="111" t="str">
        <f t="shared" si="0"/>
        <v>C</v>
      </c>
      <c r="AC92" t="s">
        <v>963</v>
      </c>
      <c r="AE92" s="668"/>
      <c r="AF92" s="668"/>
      <c r="AG92" s="668"/>
      <c r="AH92" s="668"/>
      <c r="AI92" s="668"/>
    </row>
    <row r="93" spans="1:35">
      <c r="H93" t="s">
        <v>965</v>
      </c>
      <c r="P93" s="111" t="str">
        <f t="shared" si="0"/>
        <v>Avonbridge</v>
      </c>
      <c r="Q93" s="111" t="str">
        <f t="shared" si="0"/>
        <v>1A {W}</v>
      </c>
      <c r="AC93" t="s">
        <v>963</v>
      </c>
      <c r="AE93" s="668"/>
      <c r="AF93" s="668"/>
      <c r="AG93" s="668"/>
      <c r="AH93" s="668"/>
      <c r="AI93" s="668"/>
    </row>
    <row r="94" spans="1:35">
      <c r="H94" t="s">
        <v>965</v>
      </c>
      <c r="P94" s="111" t="str">
        <f t="shared" si="0"/>
        <v>Avonbridge</v>
      </c>
      <c r="Q94" s="111" t="str">
        <f t="shared" si="0"/>
        <v>1B {W}</v>
      </c>
      <c r="AC94" t="s">
        <v>963</v>
      </c>
      <c r="AE94" s="668"/>
      <c r="AF94" s="668"/>
      <c r="AG94" s="668"/>
      <c r="AH94" s="668"/>
      <c r="AI94" s="668"/>
    </row>
    <row r="95" spans="1:35">
      <c r="H95" t="s">
        <v>965</v>
      </c>
      <c r="P95" s="111" t="str">
        <f t="shared" si="0"/>
        <v>Avonbridge</v>
      </c>
      <c r="Q95" s="111" t="str">
        <f t="shared" si="0"/>
        <v>2A {E}</v>
      </c>
      <c r="AC95" t="s">
        <v>963</v>
      </c>
      <c r="AE95" s="668"/>
      <c r="AF95" s="668"/>
      <c r="AG95" s="668"/>
      <c r="AH95" s="668"/>
      <c r="AI95" s="668"/>
    </row>
    <row r="96" spans="1:35">
      <c r="H96" t="s">
        <v>965</v>
      </c>
      <c r="P96" s="111" t="str">
        <f t="shared" si="0"/>
        <v>Avonbridge</v>
      </c>
      <c r="Q96" s="111" t="str">
        <f t="shared" si="0"/>
        <v>2B {E}</v>
      </c>
      <c r="AC96" t="s">
        <v>963</v>
      </c>
      <c r="AE96" s="668"/>
      <c r="AF96" s="668"/>
      <c r="AG96" s="668"/>
      <c r="AH96" s="668"/>
      <c r="AI96" s="668"/>
    </row>
    <row r="97" spans="8:35">
      <c r="H97" t="s">
        <v>965</v>
      </c>
      <c r="P97" s="111" t="str">
        <f t="shared" si="0"/>
        <v>Aylesbury</v>
      </c>
      <c r="Q97" s="111" t="str">
        <f t="shared" si="0"/>
        <v>A</v>
      </c>
      <c r="AC97" t="s">
        <v>963</v>
      </c>
      <c r="AE97" s="668"/>
      <c r="AF97" s="668"/>
      <c r="AG97" s="668"/>
      <c r="AH97" s="668"/>
      <c r="AI97" s="668"/>
    </row>
    <row r="98" spans="8:35">
      <c r="H98" t="s">
        <v>965</v>
      </c>
      <c r="P98" s="111" t="str">
        <f t="shared" si="0"/>
        <v>Aylesbury</v>
      </c>
      <c r="Q98" s="111" t="str">
        <f t="shared" si="0"/>
        <v>B</v>
      </c>
      <c r="AC98" t="s">
        <v>963</v>
      </c>
      <c r="AE98" s="668"/>
      <c r="AF98" s="668"/>
      <c r="AG98" s="668"/>
      <c r="AH98" s="668"/>
      <c r="AI98" s="668"/>
    </row>
    <row r="99" spans="8:35">
      <c r="H99" t="s">
        <v>965</v>
      </c>
      <c r="P99" s="111" t="str">
        <f t="shared" si="0"/>
        <v>Bishop Auckland</v>
      </c>
      <c r="Q99" s="111" t="str">
        <f t="shared" si="0"/>
        <v>A</v>
      </c>
      <c r="AC99" t="s">
        <v>963</v>
      </c>
      <c r="AE99" s="668"/>
      <c r="AF99" s="668"/>
      <c r="AG99" s="668"/>
      <c r="AH99" s="668"/>
      <c r="AI99" s="668"/>
    </row>
    <row r="100" spans="8:35">
      <c r="H100" t="s">
        <v>965</v>
      </c>
      <c r="P100" s="111" t="str">
        <f t="shared" si="0"/>
        <v>Bishop Auckland</v>
      </c>
      <c r="Q100" s="111" t="str">
        <f t="shared" si="0"/>
        <v>B</v>
      </c>
      <c r="AC100" t="s">
        <v>963</v>
      </c>
      <c r="AE100" s="668"/>
      <c r="AF100" s="668"/>
      <c r="AG100" s="668"/>
      <c r="AH100" s="668"/>
      <c r="AI100" s="668"/>
    </row>
    <row r="101" spans="8:35">
      <c r="H101" t="s">
        <v>965</v>
      </c>
      <c r="P101" s="111" t="str">
        <f t="shared" si="0"/>
        <v>Cambridge</v>
      </c>
      <c r="Q101" s="111" t="str">
        <f t="shared" si="0"/>
        <v>A</v>
      </c>
      <c r="AC101" t="s">
        <v>963</v>
      </c>
      <c r="AE101" s="668"/>
      <c r="AF101" s="668"/>
      <c r="AG101" s="668"/>
      <c r="AH101" s="668"/>
      <c r="AI101" s="668"/>
    </row>
    <row r="102" spans="8:35">
      <c r="H102" t="s">
        <v>965</v>
      </c>
      <c r="P102" s="111" t="str">
        <f t="shared" si="0"/>
        <v>Cambridge</v>
      </c>
      <c r="Q102" s="111" t="str">
        <f t="shared" si="0"/>
        <v>B</v>
      </c>
      <c r="AC102" t="s">
        <v>963</v>
      </c>
      <c r="AE102" s="668"/>
      <c r="AF102" s="668"/>
      <c r="AG102" s="668"/>
      <c r="AH102" s="668"/>
      <c r="AI102" s="668"/>
    </row>
    <row r="103" spans="8:35">
      <c r="H103" t="s">
        <v>965</v>
      </c>
      <c r="P103" s="111" t="str">
        <f t="shared" si="0"/>
        <v>Cambridge</v>
      </c>
      <c r="Q103" s="111" t="str">
        <f t="shared" si="0"/>
        <v>C</v>
      </c>
      <c r="AC103" t="s">
        <v>963</v>
      </c>
      <c r="AE103" s="668"/>
      <c r="AF103" s="668"/>
      <c r="AG103" s="668"/>
      <c r="AH103" s="668"/>
      <c r="AI103" s="668"/>
    </row>
    <row r="104" spans="8:35">
      <c r="H104" t="s">
        <v>965</v>
      </c>
      <c r="P104" s="111" t="str">
        <f t="shared" si="0"/>
        <v>Carnforth</v>
      </c>
      <c r="Q104" s="111" t="str">
        <f t="shared" si="0"/>
        <v>B</v>
      </c>
      <c r="AC104" t="s">
        <v>963</v>
      </c>
      <c r="AE104" s="668"/>
      <c r="AF104" s="668"/>
      <c r="AG104" s="668"/>
      <c r="AH104" s="668"/>
      <c r="AI104" s="668"/>
    </row>
    <row r="105" spans="8:35">
      <c r="H105" t="s">
        <v>965</v>
      </c>
      <c r="P105" s="111" t="str">
        <f t="shared" si="0"/>
        <v>Carnforth</v>
      </c>
      <c r="Q105" s="111" t="str">
        <f t="shared" si="0"/>
        <v>C</v>
      </c>
      <c r="AC105" t="s">
        <v>963</v>
      </c>
      <c r="AE105" s="668"/>
      <c r="AF105" s="668"/>
      <c r="AG105" s="668"/>
      <c r="AH105" s="668"/>
      <c r="AI105" s="668"/>
    </row>
    <row r="106" spans="8:35">
      <c r="H106" t="s">
        <v>965</v>
      </c>
      <c r="P106" s="111" t="str">
        <f t="shared" si="0"/>
        <v>Chelmsford</v>
      </c>
      <c r="Q106" s="111" t="str">
        <f t="shared" si="0"/>
        <v>A</v>
      </c>
      <c r="AC106" t="s">
        <v>963</v>
      </c>
      <c r="AE106" s="668"/>
      <c r="AF106" s="668"/>
      <c r="AG106" s="668"/>
      <c r="AH106" s="668"/>
      <c r="AI106" s="668"/>
    </row>
    <row r="107" spans="8:35">
      <c r="H107" t="s">
        <v>965</v>
      </c>
      <c r="P107" s="111" t="str">
        <f t="shared" ref="P107:Q126" si="1">P33</f>
        <v>Chelmsford</v>
      </c>
      <c r="Q107" s="111" t="str">
        <f t="shared" si="1"/>
        <v>B</v>
      </c>
      <c r="AC107" t="s">
        <v>963</v>
      </c>
      <c r="AE107" s="668"/>
      <c r="AF107" s="668"/>
      <c r="AG107" s="668"/>
      <c r="AH107" s="668"/>
      <c r="AI107" s="668"/>
    </row>
    <row r="108" spans="8:35">
      <c r="H108" t="s">
        <v>965</v>
      </c>
      <c r="P108" s="111" t="str">
        <f t="shared" si="1"/>
        <v>Churchover</v>
      </c>
      <c r="Q108" s="111" t="str">
        <f t="shared" si="1"/>
        <v>D</v>
      </c>
      <c r="AC108" t="s">
        <v>963</v>
      </c>
      <c r="AE108" s="668"/>
      <c r="AF108" s="668"/>
      <c r="AG108" s="668"/>
      <c r="AH108" s="668"/>
      <c r="AI108" s="668"/>
    </row>
    <row r="109" spans="8:35">
      <c r="H109" t="s">
        <v>965</v>
      </c>
      <c r="P109" s="111" t="str">
        <f t="shared" si="1"/>
        <v>Diss</v>
      </c>
      <c r="Q109" s="111" t="str">
        <f t="shared" si="1"/>
        <v>A</v>
      </c>
      <c r="AC109" t="s">
        <v>963</v>
      </c>
      <c r="AE109" s="668"/>
      <c r="AF109" s="668"/>
      <c r="AG109" s="668"/>
      <c r="AH109" s="668"/>
      <c r="AI109" s="668"/>
    </row>
    <row r="110" spans="8:35">
      <c r="H110" t="s">
        <v>965</v>
      </c>
      <c r="P110" s="111" t="str">
        <f t="shared" si="1"/>
        <v>Diss</v>
      </c>
      <c r="Q110" s="111" t="str">
        <f t="shared" si="1"/>
        <v>B</v>
      </c>
      <c r="AC110" t="s">
        <v>963</v>
      </c>
      <c r="AE110" s="668"/>
      <c r="AF110" s="668"/>
      <c r="AG110" s="668"/>
      <c r="AH110" s="668"/>
      <c r="AI110" s="668"/>
    </row>
    <row r="111" spans="8:35">
      <c r="H111" t="s">
        <v>965</v>
      </c>
      <c r="P111" s="111" t="str">
        <f t="shared" si="1"/>
        <v>Diss</v>
      </c>
      <c r="Q111" s="111" t="str">
        <f t="shared" si="1"/>
        <v>C</v>
      </c>
      <c r="AC111" t="s">
        <v>963</v>
      </c>
      <c r="AE111" s="668"/>
      <c r="AF111" s="668"/>
      <c r="AG111" s="668"/>
      <c r="AH111" s="668"/>
      <c r="AI111" s="668"/>
    </row>
    <row r="112" spans="8:35">
      <c r="H112" t="s">
        <v>965</v>
      </c>
      <c r="P112" s="111" t="str">
        <f t="shared" si="1"/>
        <v>Felindre</v>
      </c>
      <c r="Q112" s="111" t="str">
        <f t="shared" si="1"/>
        <v>B</v>
      </c>
      <c r="AC112" t="s">
        <v>963</v>
      </c>
      <c r="AE112" s="668"/>
      <c r="AF112" s="668"/>
      <c r="AG112" s="668"/>
      <c r="AH112" s="668"/>
      <c r="AI112" s="668"/>
    </row>
    <row r="113" spans="8:35">
      <c r="H113" t="s">
        <v>965</v>
      </c>
      <c r="P113" s="111" t="str">
        <f t="shared" si="1"/>
        <v>Felindre</v>
      </c>
      <c r="Q113" s="111" t="str">
        <f t="shared" si="1"/>
        <v>C</v>
      </c>
      <c r="AC113" t="s">
        <v>963</v>
      </c>
      <c r="AE113" s="668"/>
      <c r="AF113" s="668"/>
      <c r="AG113" s="668"/>
      <c r="AH113" s="668"/>
      <c r="AI113" s="668"/>
    </row>
    <row r="114" spans="8:35">
      <c r="H114" t="s">
        <v>965</v>
      </c>
      <c r="P114" s="111" t="str">
        <f t="shared" si="1"/>
        <v>Hatton</v>
      </c>
      <c r="Q114" s="111" t="str">
        <f t="shared" si="1"/>
        <v>A</v>
      </c>
      <c r="AC114" t="s">
        <v>963</v>
      </c>
      <c r="AE114" s="668"/>
      <c r="AF114" s="668"/>
      <c r="AG114" s="668"/>
      <c r="AH114" s="668"/>
      <c r="AI114" s="668"/>
    </row>
    <row r="115" spans="8:35">
      <c r="H115" t="s">
        <v>965</v>
      </c>
      <c r="P115" s="111" t="str">
        <f t="shared" si="1"/>
        <v>Hatton</v>
      </c>
      <c r="Q115" s="111" t="str">
        <f t="shared" si="1"/>
        <v>B</v>
      </c>
      <c r="AC115" t="s">
        <v>963</v>
      </c>
      <c r="AE115" s="668"/>
      <c r="AF115" s="668"/>
      <c r="AG115" s="668"/>
      <c r="AH115" s="668"/>
      <c r="AI115" s="668"/>
    </row>
    <row r="116" spans="8:35">
      <c r="H116" t="s">
        <v>965</v>
      </c>
      <c r="P116" s="111" t="str">
        <f t="shared" si="1"/>
        <v>Hatton</v>
      </c>
      <c r="Q116" s="111" t="str">
        <f t="shared" si="1"/>
        <v>C</v>
      </c>
      <c r="AC116" t="s">
        <v>963</v>
      </c>
      <c r="AE116" s="668"/>
      <c r="AF116" s="668"/>
      <c r="AG116" s="668"/>
      <c r="AH116" s="668"/>
      <c r="AI116" s="668"/>
    </row>
    <row r="117" spans="8:35">
      <c r="H117" t="s">
        <v>965</v>
      </c>
      <c r="P117" s="111" t="str">
        <f t="shared" si="1"/>
        <v>Huntingdon</v>
      </c>
      <c r="Q117" s="111" t="str">
        <f t="shared" si="1"/>
        <v>A</v>
      </c>
      <c r="AC117" t="s">
        <v>963</v>
      </c>
      <c r="AE117" s="668"/>
      <c r="AF117" s="668"/>
      <c r="AG117" s="668"/>
      <c r="AH117" s="668"/>
      <c r="AI117" s="668"/>
    </row>
    <row r="118" spans="8:35">
      <c r="H118" t="s">
        <v>965</v>
      </c>
      <c r="P118" s="111" t="str">
        <f t="shared" si="1"/>
        <v>Huntingdon</v>
      </c>
      <c r="Q118" s="111" t="str">
        <f t="shared" si="1"/>
        <v>B</v>
      </c>
      <c r="AC118" t="s">
        <v>963</v>
      </c>
      <c r="AE118" s="668"/>
      <c r="AF118" s="668"/>
      <c r="AG118" s="668"/>
      <c r="AH118" s="668"/>
      <c r="AI118" s="668"/>
    </row>
    <row r="119" spans="8:35">
      <c r="H119" t="s">
        <v>965</v>
      </c>
      <c r="P119" s="111" t="str">
        <f t="shared" si="1"/>
        <v>Huntingdon</v>
      </c>
      <c r="Q119" s="111" t="str">
        <f t="shared" si="1"/>
        <v>C</v>
      </c>
      <c r="AC119" t="s">
        <v>963</v>
      </c>
      <c r="AE119" s="668"/>
      <c r="AF119" s="668"/>
      <c r="AG119" s="668"/>
      <c r="AH119" s="668"/>
      <c r="AI119" s="668"/>
    </row>
    <row r="120" spans="8:35">
      <c r="H120" t="s">
        <v>965</v>
      </c>
      <c r="P120" s="111" t="str">
        <f t="shared" si="1"/>
        <v>Kings Lynn</v>
      </c>
      <c r="Q120" s="111" t="str">
        <f t="shared" si="1"/>
        <v>B</v>
      </c>
      <c r="AC120" t="s">
        <v>963</v>
      </c>
      <c r="AE120" s="668"/>
      <c r="AF120" s="668"/>
      <c r="AG120" s="668"/>
      <c r="AH120" s="668"/>
      <c r="AI120" s="668"/>
    </row>
    <row r="121" spans="8:35">
      <c r="H121" t="s">
        <v>965</v>
      </c>
      <c r="P121" s="111" t="str">
        <f t="shared" si="1"/>
        <v>Kings Lynn</v>
      </c>
      <c r="Q121" s="111" t="str">
        <f t="shared" si="1"/>
        <v>C</v>
      </c>
      <c r="AC121" t="s">
        <v>963</v>
      </c>
      <c r="AE121" s="668"/>
      <c r="AF121" s="668"/>
      <c r="AG121" s="668"/>
      <c r="AH121" s="668"/>
      <c r="AI121" s="668"/>
    </row>
    <row r="122" spans="8:35">
      <c r="H122" t="s">
        <v>965</v>
      </c>
      <c r="P122" s="111" t="str">
        <f t="shared" si="1"/>
        <v>Kings Lynn</v>
      </c>
      <c r="Q122" s="111" t="str">
        <f t="shared" si="1"/>
        <v>D</v>
      </c>
      <c r="AC122" t="s">
        <v>963</v>
      </c>
      <c r="AE122" s="668"/>
      <c r="AF122" s="668"/>
      <c r="AG122" s="668"/>
      <c r="AH122" s="668"/>
      <c r="AI122" s="668"/>
    </row>
    <row r="123" spans="8:35">
      <c r="H123" t="s">
        <v>965</v>
      </c>
      <c r="P123" s="111" t="str">
        <f t="shared" si="1"/>
        <v>Kirriemuir</v>
      </c>
      <c r="Q123" s="111" t="str">
        <f t="shared" si="1"/>
        <v>A</v>
      </c>
      <c r="AC123" t="s">
        <v>963</v>
      </c>
      <c r="AE123" s="668"/>
      <c r="AF123" s="668"/>
      <c r="AG123" s="668"/>
      <c r="AH123" s="668"/>
      <c r="AI123" s="668"/>
    </row>
    <row r="124" spans="8:35">
      <c r="H124" t="s">
        <v>965</v>
      </c>
      <c r="P124" s="111" t="str">
        <f t="shared" si="1"/>
        <v>Kirriemuir</v>
      </c>
      <c r="Q124" s="111" t="str">
        <f t="shared" si="1"/>
        <v>B</v>
      </c>
      <c r="AC124" t="s">
        <v>963</v>
      </c>
      <c r="AE124" s="668"/>
      <c r="AF124" s="668"/>
      <c r="AG124" s="668"/>
      <c r="AH124" s="668"/>
      <c r="AI124" s="668"/>
    </row>
    <row r="125" spans="8:35">
      <c r="H125" t="s">
        <v>965</v>
      </c>
      <c r="P125" s="111" t="str">
        <f t="shared" si="1"/>
        <v>Kirriemuir</v>
      </c>
      <c r="Q125" s="111" t="str">
        <f t="shared" si="1"/>
        <v>C</v>
      </c>
      <c r="AC125" t="s">
        <v>963</v>
      </c>
      <c r="AE125" s="668"/>
      <c r="AF125" s="668"/>
      <c r="AG125" s="668"/>
      <c r="AH125" s="668"/>
      <c r="AI125" s="668"/>
    </row>
    <row r="126" spans="8:35">
      <c r="H126" t="s">
        <v>965</v>
      </c>
      <c r="P126" s="111" t="str">
        <f t="shared" si="1"/>
        <v>Moffat</v>
      </c>
      <c r="Q126" s="111" t="str">
        <f t="shared" si="1"/>
        <v>A</v>
      </c>
      <c r="AC126" t="s">
        <v>963</v>
      </c>
      <c r="AE126" s="668"/>
      <c r="AF126" s="668"/>
      <c r="AG126" s="668"/>
      <c r="AH126" s="668"/>
      <c r="AI126" s="668"/>
    </row>
    <row r="127" spans="8:35">
      <c r="H127" t="s">
        <v>965</v>
      </c>
      <c r="P127" s="111" t="str">
        <f t="shared" ref="P127:Q146" si="2">P53</f>
        <v>Moffat</v>
      </c>
      <c r="Q127" s="111" t="str">
        <f t="shared" si="2"/>
        <v>B</v>
      </c>
      <c r="AC127" t="s">
        <v>963</v>
      </c>
      <c r="AE127" s="668"/>
      <c r="AF127" s="668"/>
      <c r="AG127" s="668"/>
      <c r="AH127" s="668"/>
      <c r="AI127" s="668"/>
    </row>
    <row r="128" spans="8:35">
      <c r="H128" t="s">
        <v>965</v>
      </c>
      <c r="P128" s="111" t="str">
        <f t="shared" si="2"/>
        <v>Nether Kellet</v>
      </c>
      <c r="Q128" s="111" t="str">
        <f t="shared" si="2"/>
        <v>A</v>
      </c>
      <c r="AC128" t="s">
        <v>963</v>
      </c>
      <c r="AE128" s="668"/>
      <c r="AF128" s="668"/>
      <c r="AG128" s="668"/>
      <c r="AH128" s="668"/>
      <c r="AI128" s="668"/>
    </row>
    <row r="129" spans="8:35">
      <c r="H129" t="s">
        <v>965</v>
      </c>
      <c r="P129" s="111" t="str">
        <f t="shared" si="2"/>
        <v>Nether Kellet</v>
      </c>
      <c r="Q129" s="111" t="str">
        <f t="shared" si="2"/>
        <v>B</v>
      </c>
      <c r="AC129" t="s">
        <v>963</v>
      </c>
      <c r="AE129" s="668"/>
      <c r="AF129" s="668"/>
      <c r="AG129" s="668"/>
      <c r="AH129" s="668"/>
      <c r="AI129" s="668"/>
    </row>
    <row r="130" spans="8:35">
      <c r="H130" t="s">
        <v>965</v>
      </c>
      <c r="P130" s="111" t="str">
        <f t="shared" si="2"/>
        <v>Peterborough</v>
      </c>
      <c r="Q130" s="111" t="str">
        <f t="shared" si="2"/>
        <v>A</v>
      </c>
      <c r="AC130" t="s">
        <v>963</v>
      </c>
      <c r="AE130" s="668"/>
      <c r="AF130" s="668"/>
      <c r="AG130" s="668"/>
      <c r="AH130" s="668"/>
      <c r="AI130" s="668"/>
    </row>
    <row r="131" spans="8:35">
      <c r="H131" t="s">
        <v>965</v>
      </c>
      <c r="P131" s="111" t="str">
        <f t="shared" si="2"/>
        <v>Peterborough</v>
      </c>
      <c r="Q131" s="111" t="str">
        <f t="shared" si="2"/>
        <v>B</v>
      </c>
      <c r="AC131" t="s">
        <v>963</v>
      </c>
      <c r="AE131" s="668"/>
      <c r="AF131" s="668"/>
      <c r="AG131" s="668"/>
      <c r="AH131" s="668"/>
      <c r="AI131" s="668"/>
    </row>
    <row r="132" spans="8:35">
      <c r="H132" t="s">
        <v>965</v>
      </c>
      <c r="P132" s="111" t="str">
        <f t="shared" si="2"/>
        <v>Peterborough</v>
      </c>
      <c r="Q132" s="111" t="str">
        <f t="shared" si="2"/>
        <v>C</v>
      </c>
      <c r="AC132" t="s">
        <v>963</v>
      </c>
      <c r="AE132" s="668"/>
      <c r="AF132" s="668"/>
      <c r="AG132" s="668"/>
      <c r="AH132" s="668"/>
      <c r="AI132" s="668"/>
    </row>
    <row r="133" spans="8:35">
      <c r="H133" t="s">
        <v>965</v>
      </c>
      <c r="P133" s="111" t="str">
        <f t="shared" si="2"/>
        <v>St Fergus</v>
      </c>
      <c r="Q133" s="111" t="str">
        <f t="shared" si="2"/>
        <v>1A</v>
      </c>
      <c r="AC133" t="s">
        <v>963</v>
      </c>
      <c r="AE133" s="668"/>
      <c r="AF133" s="668"/>
      <c r="AG133" s="668"/>
      <c r="AH133" s="668"/>
      <c r="AI133" s="668"/>
    </row>
    <row r="134" spans="8:35">
      <c r="H134" t="s">
        <v>965</v>
      </c>
      <c r="P134" s="111" t="str">
        <f t="shared" si="2"/>
        <v>St Fergus</v>
      </c>
      <c r="Q134" s="111" t="str">
        <f t="shared" si="2"/>
        <v>1B</v>
      </c>
      <c r="AC134" t="s">
        <v>963</v>
      </c>
      <c r="AE134" s="668"/>
      <c r="AF134" s="668"/>
      <c r="AG134" s="668"/>
      <c r="AH134" s="668"/>
      <c r="AI134" s="668"/>
    </row>
    <row r="135" spans="8:35">
      <c r="H135" t="s">
        <v>965</v>
      </c>
      <c r="P135" s="111" t="str">
        <f t="shared" si="2"/>
        <v>St Fergus</v>
      </c>
      <c r="Q135" s="111" t="str">
        <f t="shared" si="2"/>
        <v>1C</v>
      </c>
      <c r="AC135" t="s">
        <v>963</v>
      </c>
      <c r="AE135" s="668"/>
      <c r="AF135" s="668"/>
      <c r="AG135" s="668"/>
      <c r="AH135" s="668"/>
      <c r="AI135" s="668"/>
    </row>
    <row r="136" spans="8:35">
      <c r="H136" t="s">
        <v>965</v>
      </c>
      <c r="P136" s="111" t="str">
        <f t="shared" si="2"/>
        <v>St Fergus</v>
      </c>
      <c r="Q136" s="111" t="str">
        <f t="shared" si="2"/>
        <v>1D</v>
      </c>
      <c r="AC136" t="s">
        <v>963</v>
      </c>
      <c r="AE136" s="668"/>
      <c r="AF136" s="668"/>
      <c r="AG136" s="668"/>
      <c r="AH136" s="668"/>
      <c r="AI136" s="668"/>
    </row>
    <row r="137" spans="8:35">
      <c r="H137" t="s">
        <v>965</v>
      </c>
      <c r="P137" s="111" t="str">
        <f t="shared" si="2"/>
        <v>St Fergus</v>
      </c>
      <c r="Q137" s="111" t="str">
        <f t="shared" si="2"/>
        <v>2A</v>
      </c>
      <c r="AC137" t="s">
        <v>963</v>
      </c>
      <c r="AE137" s="668"/>
      <c r="AF137" s="668"/>
      <c r="AG137" s="668"/>
      <c r="AH137" s="668"/>
      <c r="AI137" s="668"/>
    </row>
    <row r="138" spans="8:35">
      <c r="H138" t="s">
        <v>965</v>
      </c>
      <c r="P138" s="111" t="str">
        <f t="shared" si="2"/>
        <v>St Fergus</v>
      </c>
      <c r="Q138" s="111" t="str">
        <f t="shared" si="2"/>
        <v>2B</v>
      </c>
      <c r="AC138" t="s">
        <v>963</v>
      </c>
      <c r="AE138" s="668"/>
      <c r="AF138" s="668"/>
      <c r="AG138" s="668"/>
      <c r="AH138" s="668"/>
      <c r="AI138" s="668"/>
    </row>
    <row r="139" spans="8:35">
      <c r="H139" t="s">
        <v>965</v>
      </c>
      <c r="P139" s="111" t="str">
        <f t="shared" si="2"/>
        <v>St Fergus</v>
      </c>
      <c r="Q139" s="111" t="str">
        <f t="shared" si="2"/>
        <v>2D</v>
      </c>
      <c r="AC139" t="s">
        <v>963</v>
      </c>
      <c r="AE139" s="668"/>
      <c r="AF139" s="668"/>
      <c r="AG139" s="668"/>
      <c r="AH139" s="668"/>
      <c r="AI139" s="668"/>
    </row>
    <row r="140" spans="8:35">
      <c r="H140" t="s">
        <v>965</v>
      </c>
      <c r="P140" s="111" t="str">
        <f t="shared" si="2"/>
        <v>Warrington</v>
      </c>
      <c r="Q140" s="111" t="str">
        <f t="shared" si="2"/>
        <v>A</v>
      </c>
      <c r="AC140" t="s">
        <v>963</v>
      </c>
      <c r="AE140" s="668"/>
      <c r="AF140" s="668"/>
      <c r="AG140" s="668"/>
      <c r="AH140" s="668"/>
      <c r="AI140" s="668"/>
    </row>
    <row r="141" spans="8:35">
      <c r="H141" t="s">
        <v>965</v>
      </c>
      <c r="P141" s="111" t="str">
        <f t="shared" si="2"/>
        <v>Warrington</v>
      </c>
      <c r="Q141" s="111" t="str">
        <f t="shared" si="2"/>
        <v>B</v>
      </c>
      <c r="AC141" t="s">
        <v>963</v>
      </c>
      <c r="AE141" s="668"/>
      <c r="AF141" s="668"/>
      <c r="AG141" s="668"/>
      <c r="AH141" s="668"/>
      <c r="AI141" s="668"/>
    </row>
    <row r="142" spans="8:35">
      <c r="H142" t="s">
        <v>965</v>
      </c>
      <c r="P142" s="111" t="str">
        <f t="shared" si="2"/>
        <v>Wisbech</v>
      </c>
      <c r="Q142" s="111" t="str">
        <f t="shared" si="2"/>
        <v>A</v>
      </c>
      <c r="AC142" t="s">
        <v>963</v>
      </c>
      <c r="AE142" s="668"/>
      <c r="AF142" s="668"/>
      <c r="AG142" s="668"/>
      <c r="AH142" s="668"/>
      <c r="AI142" s="668"/>
    </row>
    <row r="143" spans="8:35">
      <c r="H143" t="s">
        <v>965</v>
      </c>
      <c r="P143" s="111" t="str">
        <f t="shared" si="2"/>
        <v>Wisbech</v>
      </c>
      <c r="Q143" s="111" t="str">
        <f t="shared" si="2"/>
        <v>B</v>
      </c>
      <c r="AC143" t="s">
        <v>963</v>
      </c>
      <c r="AE143" s="668"/>
      <c r="AF143" s="668"/>
      <c r="AG143" s="668"/>
      <c r="AH143" s="668"/>
      <c r="AI143" s="668"/>
    </row>
    <row r="144" spans="8:35">
      <c r="H144" t="s">
        <v>965</v>
      </c>
      <c r="P144" s="111" t="str">
        <f t="shared" si="2"/>
        <v>Wooler</v>
      </c>
      <c r="Q144" s="111" t="str">
        <f t="shared" si="2"/>
        <v>A</v>
      </c>
      <c r="AC144" t="s">
        <v>963</v>
      </c>
      <c r="AE144" s="668"/>
      <c r="AF144" s="668"/>
      <c r="AG144" s="668"/>
      <c r="AH144" s="668"/>
      <c r="AI144" s="668"/>
    </row>
    <row r="145" spans="1:35">
      <c r="H145" t="s">
        <v>965</v>
      </c>
      <c r="P145" s="111" t="str">
        <f t="shared" si="2"/>
        <v>Wooler</v>
      </c>
      <c r="Q145" s="111" t="str">
        <f t="shared" si="2"/>
        <v>B</v>
      </c>
      <c r="AC145" t="s">
        <v>963</v>
      </c>
      <c r="AE145" s="668"/>
      <c r="AF145" s="668"/>
      <c r="AG145" s="668"/>
      <c r="AH145" s="668"/>
      <c r="AI145" s="668"/>
    </row>
    <row r="146" spans="1:35">
      <c r="H146" t="s">
        <v>965</v>
      </c>
      <c r="P146" s="111" t="str">
        <f t="shared" si="2"/>
        <v>Wormington</v>
      </c>
      <c r="Q146" s="111" t="str">
        <f t="shared" si="2"/>
        <v>A</v>
      </c>
      <c r="AC146" t="s">
        <v>963</v>
      </c>
      <c r="AE146" s="668"/>
      <c r="AF146" s="668"/>
      <c r="AG146" s="668"/>
      <c r="AH146" s="668"/>
      <c r="AI146" s="668"/>
    </row>
    <row r="147" spans="1:35">
      <c r="H147" t="s">
        <v>965</v>
      </c>
      <c r="P147" s="111" t="str">
        <f t="shared" ref="P147:Q147" si="3">P73</f>
        <v>Wormington</v>
      </c>
      <c r="Q147" s="111" t="str">
        <f t="shared" si="3"/>
        <v>B</v>
      </c>
      <c r="AC147" t="s">
        <v>963</v>
      </c>
      <c r="AE147" s="668"/>
      <c r="AF147" s="668"/>
      <c r="AG147" s="668"/>
      <c r="AH147" s="668"/>
      <c r="AI147" s="668"/>
    </row>
    <row r="148" spans="1:35">
      <c r="H148" t="s">
        <v>965</v>
      </c>
      <c r="P148" s="111"/>
      <c r="Q148" s="111"/>
      <c r="AC148" t="s">
        <v>963</v>
      </c>
      <c r="AE148" s="668"/>
      <c r="AF148" s="668"/>
      <c r="AG148" s="668"/>
      <c r="AH148" s="668"/>
      <c r="AI148" s="668"/>
    </row>
    <row r="149" spans="1:35">
      <c r="H149" t="s">
        <v>965</v>
      </c>
      <c r="P149" s="111"/>
      <c r="Q149" s="111"/>
      <c r="AC149" t="s">
        <v>963</v>
      </c>
      <c r="AE149" s="668"/>
      <c r="AF149" s="668"/>
      <c r="AG149" s="668"/>
      <c r="AH149" s="668"/>
      <c r="AI149" s="668"/>
    </row>
    <row r="150" spans="1:35">
      <c r="H150" t="s">
        <v>965</v>
      </c>
      <c r="P150" s="111"/>
      <c r="Q150" s="111"/>
      <c r="AC150" t="s">
        <v>963</v>
      </c>
      <c r="AE150" s="668"/>
      <c r="AF150" s="668"/>
      <c r="AG150" s="668"/>
      <c r="AH150" s="668"/>
      <c r="AI150" s="668"/>
    </row>
    <row r="151" spans="1:35">
      <c r="H151" t="s">
        <v>965</v>
      </c>
      <c r="P151" s="111"/>
      <c r="Q151" s="111"/>
      <c r="AC151" t="s">
        <v>963</v>
      </c>
      <c r="AE151" s="668"/>
      <c r="AF151" s="668"/>
      <c r="AG151" s="668"/>
      <c r="AH151" s="668"/>
      <c r="AI151" s="668"/>
    </row>
    <row r="152" spans="1:35">
      <c r="H152" t="s">
        <v>965</v>
      </c>
      <c r="P152" s="111"/>
      <c r="Q152" s="111"/>
      <c r="AC152" t="s">
        <v>963</v>
      </c>
      <c r="AE152" s="668"/>
      <c r="AF152" s="668"/>
      <c r="AG152" s="668"/>
      <c r="AH152" s="668"/>
      <c r="AI152" s="668"/>
    </row>
    <row r="153" spans="1:35">
      <c r="H153" t="s">
        <v>965</v>
      </c>
      <c r="P153" s="111"/>
      <c r="Q153" s="111"/>
      <c r="AC153" t="s">
        <v>963</v>
      </c>
      <c r="AE153" s="668"/>
      <c r="AF153" s="668"/>
      <c r="AG153" s="668"/>
      <c r="AH153" s="668"/>
      <c r="AI153" s="668"/>
    </row>
    <row r="154" spans="1:35">
      <c r="H154" t="s">
        <v>965</v>
      </c>
      <c r="P154" s="111"/>
      <c r="Q154" s="111"/>
      <c r="AC154" t="s">
        <v>963</v>
      </c>
      <c r="AE154" s="668"/>
      <c r="AF154" s="668"/>
      <c r="AG154" s="668"/>
      <c r="AH154" s="668"/>
      <c r="AI154" s="668"/>
    </row>
    <row r="155" spans="1:35">
      <c r="H155" t="s">
        <v>965</v>
      </c>
      <c r="P155" s="111"/>
      <c r="Q155" s="111"/>
      <c r="AC155" t="s">
        <v>963</v>
      </c>
      <c r="AE155" s="668"/>
      <c r="AF155" s="668"/>
      <c r="AG155" s="668"/>
      <c r="AH155" s="668"/>
      <c r="AI155" s="668"/>
    </row>
    <row r="156" spans="1:35">
      <c r="H156" t="s">
        <v>965</v>
      </c>
      <c r="P156" s="111"/>
      <c r="Q156" s="111"/>
      <c r="AC156" t="s">
        <v>963</v>
      </c>
      <c r="AE156" s="668"/>
      <c r="AF156" s="668"/>
      <c r="AG156" s="668"/>
      <c r="AH156" s="668"/>
      <c r="AI156" s="668"/>
    </row>
    <row r="157" spans="1:35">
      <c r="H157" t="s">
        <v>965</v>
      </c>
      <c r="P157" s="111"/>
      <c r="Q157" s="111"/>
      <c r="AC157" t="s">
        <v>963</v>
      </c>
      <c r="AE157" s="668"/>
      <c r="AF157" s="668"/>
      <c r="AG157" s="668"/>
      <c r="AH157" s="668"/>
      <c r="AI157" s="668"/>
    </row>
    <row r="159" spans="1:35" s="1" customFormat="1">
      <c r="A159" s="64"/>
      <c r="B159" s="72" t="s">
        <v>964</v>
      </c>
      <c r="P159" s="109"/>
      <c r="Q159" s="109"/>
    </row>
    <row r="161" spans="8:35">
      <c r="H161" t="s">
        <v>966</v>
      </c>
      <c r="I161" t="s">
        <v>228</v>
      </c>
      <c r="AC161" t="s">
        <v>968</v>
      </c>
      <c r="AE161" s="668"/>
      <c r="AF161" s="668"/>
      <c r="AG161" s="668"/>
      <c r="AH161" s="668"/>
      <c r="AI161" s="668"/>
    </row>
    <row r="162" spans="8:35">
      <c r="H162" t="s">
        <v>966</v>
      </c>
      <c r="I162" t="s">
        <v>967</v>
      </c>
      <c r="AC162" t="s">
        <v>968</v>
      </c>
      <c r="AE162" s="668"/>
      <c r="AF162" s="668"/>
      <c r="AG162" s="668"/>
      <c r="AH162" s="668"/>
      <c r="AI162" s="668"/>
    </row>
    <row r="164" spans="8:35">
      <c r="H164" t="s">
        <v>966</v>
      </c>
      <c r="I164" t="s">
        <v>969</v>
      </c>
      <c r="AC164" t="s">
        <v>924</v>
      </c>
      <c r="AE164" s="668"/>
      <c r="AF164" s="668"/>
      <c r="AG164" s="668"/>
      <c r="AH164" s="668"/>
      <c r="AI164" s="668"/>
    </row>
    <row r="165" spans="8:35">
      <c r="H165" t="s">
        <v>966</v>
      </c>
      <c r="I165" t="s">
        <v>970</v>
      </c>
      <c r="AC165" t="s">
        <v>924</v>
      </c>
      <c r="AE165" s="668"/>
      <c r="AF165" s="668"/>
      <c r="AG165" s="668"/>
      <c r="AH165" s="668"/>
      <c r="AI165" s="668"/>
    </row>
  </sheetData>
  <mergeCells count="1">
    <mergeCell ref="AE6:AI6"/>
  </mergeCells>
  <phoneticPr fontId="54"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id="{F425B102-3066-4928-AF76-76ACE56CFF71}">
            <xm:f>'1.5 Universal Data'!$C$8&lt;$AE$7</xm:f>
            <x14:dxf>
              <fill>
                <patternFill patternType="lightUp">
                  <bgColor theme="0"/>
                </patternFill>
              </fill>
            </x14:dxf>
          </x14:cfRule>
          <xm:sqref>AE13:AE83</xm:sqref>
        </x14:conditionalFormatting>
        <x14:conditionalFormatting xmlns:xm="http://schemas.microsoft.com/office/excel/2006/main">
          <x14:cfRule type="expression" priority="19" id="{B2EA94F5-5CD6-4DC1-BBAC-EB130B8D084B}">
            <xm:f>'1.5 Universal Data'!$C$8&lt;$AF$7</xm:f>
            <x14:dxf>
              <fill>
                <patternFill patternType="lightUp">
                  <bgColor theme="0"/>
                </patternFill>
              </fill>
            </x14:dxf>
          </x14:cfRule>
          <xm:sqref>AF13:AF83</xm:sqref>
        </x14:conditionalFormatting>
        <x14:conditionalFormatting xmlns:xm="http://schemas.microsoft.com/office/excel/2006/main">
          <x14:cfRule type="expression" priority="18"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B0EF2386-E91F-423B-B93F-6AD257480F16}">
            <xm:f>'1.5 Universal Data'!$C$8&lt;$AH$7</xm:f>
            <x14:dxf>
              <fill>
                <patternFill patternType="lightUp">
                  <bgColor theme="0"/>
                </patternFill>
              </fill>
            </x14:dxf>
          </x14:cfRule>
          <xm:sqref>AH13:AH83</xm:sqref>
        </x14:conditionalFormatting>
        <x14:conditionalFormatting xmlns:xm="http://schemas.microsoft.com/office/excel/2006/main">
          <x14:cfRule type="expression" priority="16" id="{DAC987A8-DB94-430C-B314-696CBBB00C5F}">
            <xm:f>'1.5 Universal Data'!$C$8&lt;$AI$7</xm:f>
            <x14:dxf>
              <fill>
                <patternFill patternType="lightUp">
                  <bgColor theme="0"/>
                </patternFill>
              </fill>
            </x14:dxf>
          </x14:cfRule>
          <xm:sqref>AI13:AI83</xm:sqref>
        </x14:conditionalFormatting>
        <x14:conditionalFormatting xmlns:xm="http://schemas.microsoft.com/office/excel/2006/main">
          <x14:cfRule type="expression" priority="15" id="{AD0089D6-1850-42DB-A02B-578AE69A336D}">
            <xm:f>'1.5 Universal Data'!$C$8&lt;$AE$7</xm:f>
            <x14:dxf>
              <fill>
                <patternFill patternType="lightUp">
                  <bgColor theme="0"/>
                </patternFill>
              </fill>
            </x14:dxf>
          </x14:cfRule>
          <xm:sqref>AE87:AE157</xm:sqref>
        </x14:conditionalFormatting>
        <x14:conditionalFormatting xmlns:xm="http://schemas.microsoft.com/office/excel/2006/main">
          <x14:cfRule type="expression" priority="14" id="{03A7981B-290F-4028-AB5B-B2AFD9E06829}">
            <xm:f>'1.5 Universal Data'!$C$8&lt;$AF$7</xm:f>
            <x14:dxf>
              <fill>
                <patternFill patternType="lightUp">
                  <bgColor theme="0"/>
                </patternFill>
              </fill>
            </x14:dxf>
          </x14:cfRule>
          <xm:sqref>AF87:AF157</xm:sqref>
        </x14:conditionalFormatting>
        <x14:conditionalFormatting xmlns:xm="http://schemas.microsoft.com/office/excel/2006/main">
          <x14:cfRule type="expression" priority="13"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C353E789-6E60-46AB-9FEB-F58E57E35455}">
            <xm:f>'1.5 Universal Data'!$C$8&lt;$AH$7</xm:f>
            <x14:dxf>
              <fill>
                <patternFill patternType="lightUp">
                  <bgColor theme="0"/>
                </patternFill>
              </fill>
            </x14:dxf>
          </x14:cfRule>
          <xm:sqref>AH87:AH157</xm:sqref>
        </x14:conditionalFormatting>
        <x14:conditionalFormatting xmlns:xm="http://schemas.microsoft.com/office/excel/2006/main">
          <x14:cfRule type="expression" priority="11" id="{AA80A0A0-1F6A-4E59-93C5-651E69D33F33}">
            <xm:f>'1.5 Universal Data'!$C$8&lt;$AI$7</xm:f>
            <x14:dxf>
              <fill>
                <patternFill patternType="lightUp">
                  <bgColor theme="0"/>
                </patternFill>
              </fill>
            </x14:dxf>
          </x14:cfRule>
          <xm:sqref>AI87:AI157</xm:sqref>
        </x14:conditionalFormatting>
        <x14:conditionalFormatting xmlns:xm="http://schemas.microsoft.com/office/excel/2006/main">
          <x14:cfRule type="expression" priority="10" id="{865D6353-2D7B-45B9-9D40-40A389F7DD79}">
            <xm:f>'1.5 Universal Data'!$C$8&lt;$AE$7</xm:f>
            <x14:dxf>
              <fill>
                <patternFill patternType="lightUp">
                  <bgColor theme="0"/>
                </patternFill>
              </fill>
            </x14:dxf>
          </x14:cfRule>
          <xm:sqref>AE161:AE162</xm:sqref>
        </x14:conditionalFormatting>
        <x14:conditionalFormatting xmlns:xm="http://schemas.microsoft.com/office/excel/2006/main">
          <x14:cfRule type="expression" priority="9" id="{E6769953-D23E-4FFB-8B25-0538715E2EA2}">
            <xm:f>'1.5 Universal Data'!$C$8&lt;$AF$7</xm:f>
            <x14:dxf>
              <fill>
                <patternFill patternType="lightUp">
                  <bgColor theme="0"/>
                </patternFill>
              </fill>
            </x14:dxf>
          </x14:cfRule>
          <xm:sqref>AF161:AF162</xm:sqref>
        </x14:conditionalFormatting>
        <x14:conditionalFormatting xmlns:xm="http://schemas.microsoft.com/office/excel/2006/main">
          <x14:cfRule type="expression" priority="8"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873D2AFD-CE69-4AA7-ADB5-EC74541F47DD}">
            <xm:f>'1.5 Universal Data'!$C$8&lt;$AH$7</xm:f>
            <x14:dxf>
              <fill>
                <patternFill patternType="lightUp">
                  <bgColor theme="0"/>
                </patternFill>
              </fill>
            </x14:dxf>
          </x14:cfRule>
          <xm:sqref>AH161:AH162</xm:sqref>
        </x14:conditionalFormatting>
        <x14:conditionalFormatting xmlns:xm="http://schemas.microsoft.com/office/excel/2006/main">
          <x14:cfRule type="expression" priority="6" id="{84FD7BD6-3888-426B-B633-B596F08AAAE2}">
            <xm:f>'1.5 Universal Data'!$C$8&lt;$AI$7</xm:f>
            <x14:dxf>
              <fill>
                <patternFill patternType="lightUp">
                  <bgColor theme="0"/>
                </patternFill>
              </fill>
            </x14:dxf>
          </x14:cfRule>
          <xm:sqref>AI161:AI162</xm:sqref>
        </x14:conditionalFormatting>
        <x14:conditionalFormatting xmlns:xm="http://schemas.microsoft.com/office/excel/2006/main">
          <x14:cfRule type="expression" priority="5" id="{F12D2D90-51D0-474B-A442-3D626952FD93}">
            <xm:f>'1.5 Universal Data'!$C$8&lt;$AE$7</xm:f>
            <x14:dxf>
              <fill>
                <patternFill patternType="lightUp">
                  <bgColor theme="0"/>
                </patternFill>
              </fill>
            </x14:dxf>
          </x14:cfRule>
          <xm:sqref>AE164:AE165</xm:sqref>
        </x14:conditionalFormatting>
        <x14:conditionalFormatting xmlns:xm="http://schemas.microsoft.com/office/excel/2006/main">
          <x14:cfRule type="expression" priority="4" id="{537B9618-A8A7-4769-BD37-5BAE4595508D}">
            <xm:f>'1.5 Universal Data'!$C$8&lt;$AF$7</xm:f>
            <x14:dxf>
              <fill>
                <patternFill patternType="lightUp">
                  <bgColor theme="0"/>
                </patternFill>
              </fill>
            </x14:dxf>
          </x14:cfRule>
          <xm:sqref>AF164:AF165</xm:sqref>
        </x14:conditionalFormatting>
        <x14:conditionalFormatting xmlns:xm="http://schemas.microsoft.com/office/excel/2006/main">
          <x14:cfRule type="expression" priority="3"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 id="{A5B903C8-84EE-49EB-B6A4-D5C52AC241EF}">
            <xm:f>'1.5 Universal Data'!$C$8&lt;$AH$7</xm:f>
            <x14:dxf>
              <fill>
                <patternFill patternType="lightUp">
                  <bgColor theme="0"/>
                </patternFill>
              </fill>
            </x14:dxf>
          </x14:cfRule>
          <xm:sqref>AH164:AH165</xm:sqref>
        </x14:conditionalFormatting>
        <x14:conditionalFormatting xmlns:xm="http://schemas.microsoft.com/office/excel/2006/main">
          <x14:cfRule type="expression" priority="1" id="{6D1C7624-7431-484C-9309-05F53A12242A}">
            <xm:f>'1.5 Universal Data'!$C$8&lt;$AI$7</xm:f>
            <x14:dxf>
              <fill>
                <patternFill patternType="lightUp">
                  <bgColor theme="0"/>
                </patternFill>
              </fill>
            </x14:dxf>
          </x14:cfRule>
          <xm:sqref>AI164:AI165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zoomScale="80" zoomScaleNormal="80" workbookViewId="0"/>
  </sheetViews>
  <sheetFormatPr defaultRowHeight="14.4"/>
  <cols>
    <col min="1" max="15" width="1.77734375" customWidth="1"/>
    <col min="16" max="16" width="18" customWidth="1"/>
    <col min="17" max="17" width="17.21875" customWidth="1"/>
    <col min="18" max="20" width="14.44140625" customWidth="1"/>
    <col min="21" max="21" width="16.77734375" customWidth="1"/>
    <col min="22" max="22" width="14.44140625" customWidth="1"/>
    <col min="23" max="23" width="19.21875" customWidth="1"/>
    <col min="24" max="24" width="14.44140625" customWidth="1"/>
    <col min="25" max="28" width="0" hidden="1" customWidth="1"/>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3021</v>
      </c>
    </row>
    <row r="6" spans="1:35" s="425" customFormat="1">
      <c r="AE6" s="1557" t="s">
        <v>107</v>
      </c>
      <c r="AF6" s="1558"/>
      <c r="AG6" s="1558"/>
      <c r="AH6" s="1558"/>
      <c r="AI6" s="1559"/>
    </row>
    <row r="7" spans="1:35" s="65" customFormat="1" ht="44.55" customHeight="1">
      <c r="D7" s="81"/>
      <c r="E7" s="81"/>
      <c r="F7" s="81"/>
      <c r="G7" s="81"/>
      <c r="H7" s="81"/>
      <c r="I7" s="81"/>
      <c r="J7" s="81"/>
      <c r="K7" s="81"/>
      <c r="L7" s="81"/>
      <c r="M7" s="81"/>
      <c r="N7" s="81"/>
      <c r="O7" s="81"/>
      <c r="P7" s="1269" t="s">
        <v>228</v>
      </c>
      <c r="Q7" s="1269" t="s">
        <v>2559</v>
      </c>
      <c r="R7" s="1269" t="s">
        <v>2560</v>
      </c>
      <c r="S7" s="1269" t="s">
        <v>2561</v>
      </c>
      <c r="T7" s="1269" t="s">
        <v>2562</v>
      </c>
      <c r="U7" s="1269" t="s">
        <v>2563</v>
      </c>
      <c r="V7" s="1269" t="s">
        <v>2564</v>
      </c>
      <c r="W7" s="1269" t="s">
        <v>2565</v>
      </c>
      <c r="X7" s="1269" t="s">
        <v>2566</v>
      </c>
      <c r="Y7" s="80" t="s">
        <v>87</v>
      </c>
      <c r="Z7" s="80" t="s">
        <v>86</v>
      </c>
      <c r="AA7" s="80" t="s">
        <v>85</v>
      </c>
      <c r="AB7" s="80" t="s">
        <v>84</v>
      </c>
      <c r="AC7" s="65" t="s">
        <v>4</v>
      </c>
      <c r="AE7" s="84">
        <v>2022</v>
      </c>
      <c r="AF7" s="85">
        <v>2023</v>
      </c>
      <c r="AG7" s="85">
        <v>2024</v>
      </c>
      <c r="AH7" s="85">
        <v>2025</v>
      </c>
      <c r="AI7" s="86">
        <v>2026</v>
      </c>
    </row>
    <row r="8" spans="1:35" s="425" customFormat="1">
      <c r="P8" s="65"/>
      <c r="Q8" s="65"/>
      <c r="R8" s="65"/>
      <c r="S8" s="65"/>
      <c r="T8" s="65"/>
      <c r="U8" s="65"/>
      <c r="V8" s="65"/>
    </row>
    <row r="9" spans="1:35" s="1" customFormat="1" ht="17.399999999999999">
      <c r="A9" s="72" t="s">
        <v>2572</v>
      </c>
      <c r="B9" s="2"/>
      <c r="P9" s="109"/>
      <c r="Q9" s="109"/>
    </row>
    <row r="11" spans="1:35" s="1" customFormat="1">
      <c r="A11" s="64"/>
      <c r="B11" s="72" t="s">
        <v>228</v>
      </c>
      <c r="P11" s="109"/>
      <c r="Q11" s="109"/>
    </row>
    <row r="12" spans="1:35" s="425" customFormat="1"/>
    <row r="13" spans="1:35">
      <c r="P13" s="75"/>
      <c r="Q13" s="75"/>
      <c r="R13" s="75"/>
      <c r="S13" s="75"/>
      <c r="T13" s="75"/>
      <c r="U13" s="75"/>
      <c r="V13" s="75"/>
      <c r="W13" s="75"/>
      <c r="X13" s="75"/>
      <c r="AC13" t="s">
        <v>2571</v>
      </c>
      <c r="AE13" s="668"/>
      <c r="AF13" s="668"/>
      <c r="AG13" s="668"/>
      <c r="AH13" s="668"/>
      <c r="AI13" s="668"/>
    </row>
    <row r="14" spans="1:35">
      <c r="P14" s="75"/>
      <c r="Q14" s="75"/>
      <c r="R14" s="75"/>
      <c r="S14" s="75"/>
      <c r="T14" s="75"/>
      <c r="U14" s="75"/>
      <c r="V14" s="75"/>
      <c r="W14" s="75"/>
      <c r="X14" s="75"/>
      <c r="Y14" s="425"/>
      <c r="Z14" s="425"/>
      <c r="AA14" s="425"/>
      <c r="AB14" s="425"/>
      <c r="AC14" s="425" t="s">
        <v>2571</v>
      </c>
      <c r="AD14" s="425"/>
      <c r="AE14" s="668"/>
      <c r="AF14" s="668"/>
      <c r="AG14" s="668"/>
      <c r="AH14" s="668"/>
      <c r="AI14" s="668"/>
    </row>
    <row r="15" spans="1:35">
      <c r="P15" s="75"/>
      <c r="Q15" s="75"/>
      <c r="R15" s="75"/>
      <c r="S15" s="75"/>
      <c r="T15" s="75"/>
      <c r="U15" s="75"/>
      <c r="V15" s="75"/>
      <c r="W15" s="75"/>
      <c r="X15" s="75"/>
      <c r="Y15" s="425"/>
      <c r="Z15" s="425"/>
      <c r="AA15" s="425"/>
      <c r="AB15" s="425"/>
      <c r="AC15" s="425" t="s">
        <v>2571</v>
      </c>
      <c r="AD15" s="425"/>
      <c r="AE15" s="668"/>
      <c r="AF15" s="668"/>
      <c r="AG15" s="668"/>
      <c r="AH15" s="668"/>
      <c r="AI15" s="668"/>
    </row>
    <row r="16" spans="1:35">
      <c r="P16" s="75"/>
      <c r="Q16" s="75"/>
      <c r="R16" s="75"/>
      <c r="S16" s="75"/>
      <c r="T16" s="75"/>
      <c r="U16" s="75"/>
      <c r="V16" s="75"/>
      <c r="W16" s="75"/>
      <c r="X16" s="75"/>
      <c r="Y16" s="425"/>
      <c r="Z16" s="425"/>
      <c r="AA16" s="425"/>
      <c r="AB16" s="425"/>
      <c r="AC16" s="425" t="s">
        <v>2571</v>
      </c>
      <c r="AD16" s="425"/>
      <c r="AE16" s="668"/>
      <c r="AF16" s="668"/>
      <c r="AG16" s="668"/>
      <c r="AH16" s="668"/>
      <c r="AI16" s="668"/>
    </row>
    <row r="17" spans="16:35">
      <c r="P17" s="75"/>
      <c r="Q17" s="75"/>
      <c r="R17" s="75"/>
      <c r="S17" s="75"/>
      <c r="T17" s="75"/>
      <c r="U17" s="75"/>
      <c r="V17" s="75"/>
      <c r="W17" s="75"/>
      <c r="X17" s="75"/>
      <c r="Y17" s="425"/>
      <c r="Z17" s="425"/>
      <c r="AA17" s="425"/>
      <c r="AB17" s="425"/>
      <c r="AC17" s="425" t="s">
        <v>2571</v>
      </c>
      <c r="AD17" s="425"/>
      <c r="AE17" s="668"/>
      <c r="AF17" s="668"/>
      <c r="AG17" s="668"/>
      <c r="AH17" s="668"/>
      <c r="AI17" s="668"/>
    </row>
    <row r="18" spans="16:35">
      <c r="P18" s="75"/>
      <c r="Q18" s="75"/>
      <c r="R18" s="75"/>
      <c r="S18" s="75"/>
      <c r="T18" s="75"/>
      <c r="U18" s="75"/>
      <c r="V18" s="75"/>
      <c r="W18" s="75"/>
      <c r="X18" s="75"/>
      <c r="Y18" s="425"/>
      <c r="Z18" s="425"/>
      <c r="AA18" s="425"/>
      <c r="AB18" s="425"/>
      <c r="AC18" s="425" t="s">
        <v>2571</v>
      </c>
      <c r="AD18" s="425"/>
      <c r="AE18" s="668"/>
      <c r="AF18" s="668"/>
      <c r="AG18" s="668"/>
      <c r="AH18" s="668"/>
      <c r="AI18" s="668"/>
    </row>
    <row r="19" spans="16:35">
      <c r="P19" s="75"/>
      <c r="Q19" s="75"/>
      <c r="R19" s="75"/>
      <c r="S19" s="75"/>
      <c r="T19" s="75"/>
      <c r="U19" s="75"/>
      <c r="V19" s="75"/>
      <c r="W19" s="75"/>
      <c r="X19" s="75"/>
      <c r="Y19" s="425"/>
      <c r="Z19" s="425"/>
      <c r="AA19" s="425"/>
      <c r="AB19" s="425"/>
      <c r="AC19" s="425" t="s">
        <v>2571</v>
      </c>
      <c r="AD19" s="425"/>
      <c r="AE19" s="668"/>
      <c r="AF19" s="668"/>
      <c r="AG19" s="668"/>
      <c r="AH19" s="668"/>
      <c r="AI19" s="668"/>
    </row>
    <row r="20" spans="16:35">
      <c r="P20" s="75"/>
      <c r="Q20" s="75"/>
      <c r="R20" s="75"/>
      <c r="S20" s="75"/>
      <c r="T20" s="75"/>
      <c r="U20" s="75"/>
      <c r="V20" s="75"/>
      <c r="W20" s="75"/>
      <c r="X20" s="75"/>
      <c r="Y20" s="425"/>
      <c r="Z20" s="425"/>
      <c r="AA20" s="425"/>
      <c r="AB20" s="425"/>
      <c r="AC20" s="425" t="s">
        <v>2571</v>
      </c>
      <c r="AD20" s="425"/>
      <c r="AE20" s="668"/>
      <c r="AF20" s="668"/>
      <c r="AG20" s="668"/>
      <c r="AH20" s="668"/>
      <c r="AI20" s="668"/>
    </row>
    <row r="21" spans="16:35">
      <c r="P21" s="75"/>
      <c r="Q21" s="75"/>
      <c r="R21" s="75"/>
      <c r="S21" s="75"/>
      <c r="T21" s="75"/>
      <c r="U21" s="75"/>
      <c r="V21" s="75"/>
      <c r="W21" s="75"/>
      <c r="X21" s="75"/>
      <c r="Y21" s="425"/>
      <c r="Z21" s="425"/>
      <c r="AA21" s="425"/>
      <c r="AB21" s="425"/>
      <c r="AC21" s="425" t="s">
        <v>2571</v>
      </c>
      <c r="AD21" s="425"/>
      <c r="AE21" s="668"/>
      <c r="AF21" s="668"/>
      <c r="AG21" s="668"/>
      <c r="AH21" s="668"/>
      <c r="AI21" s="668"/>
    </row>
    <row r="22" spans="16:35">
      <c r="P22" s="75"/>
      <c r="Q22" s="75"/>
      <c r="R22" s="75"/>
      <c r="S22" s="75"/>
      <c r="T22" s="75"/>
      <c r="U22" s="75"/>
      <c r="V22" s="75"/>
      <c r="W22" s="75"/>
      <c r="X22" s="75"/>
      <c r="Y22" s="425"/>
      <c r="Z22" s="425"/>
      <c r="AA22" s="425"/>
      <c r="AB22" s="425"/>
      <c r="AC22" s="425" t="s">
        <v>2571</v>
      </c>
      <c r="AD22" s="425"/>
      <c r="AE22" s="668"/>
      <c r="AF22" s="668"/>
      <c r="AG22" s="668"/>
      <c r="AH22" s="668"/>
      <c r="AI22" s="668"/>
    </row>
    <row r="23" spans="16:35">
      <c r="P23" s="75"/>
      <c r="Q23" s="75"/>
      <c r="R23" s="75"/>
      <c r="S23" s="75"/>
      <c r="T23" s="75"/>
      <c r="U23" s="75"/>
      <c r="V23" s="75"/>
      <c r="W23" s="75"/>
      <c r="X23" s="75"/>
      <c r="Y23" s="425"/>
      <c r="Z23" s="425"/>
      <c r="AA23" s="425"/>
      <c r="AB23" s="425"/>
      <c r="AC23" s="425" t="s">
        <v>2571</v>
      </c>
      <c r="AD23" s="425"/>
      <c r="AE23" s="668"/>
      <c r="AF23" s="668"/>
      <c r="AG23" s="668"/>
      <c r="AH23" s="668"/>
      <c r="AI23" s="668"/>
    </row>
    <row r="24" spans="16:35">
      <c r="P24" s="75"/>
      <c r="Q24" s="75"/>
      <c r="R24" s="75"/>
      <c r="S24" s="75"/>
      <c r="T24" s="75"/>
      <c r="U24" s="75"/>
      <c r="V24" s="75"/>
      <c r="W24" s="75"/>
      <c r="X24" s="75"/>
      <c r="Y24" s="425"/>
      <c r="Z24" s="425"/>
      <c r="AA24" s="425"/>
      <c r="AB24" s="425"/>
      <c r="AC24" s="425" t="s">
        <v>2571</v>
      </c>
      <c r="AD24" s="425"/>
      <c r="AE24" s="668"/>
      <c r="AF24" s="668"/>
      <c r="AG24" s="668"/>
      <c r="AH24" s="668"/>
      <c r="AI24" s="668"/>
    </row>
    <row r="25" spans="16:35">
      <c r="P25" s="75"/>
      <c r="Q25" s="75"/>
      <c r="R25" s="75"/>
      <c r="S25" s="75"/>
      <c r="T25" s="75"/>
      <c r="U25" s="75"/>
      <c r="V25" s="75"/>
      <c r="W25" s="75"/>
      <c r="X25" s="75"/>
      <c r="Y25" s="425"/>
      <c r="Z25" s="425"/>
      <c r="AA25" s="425"/>
      <c r="AB25" s="425"/>
      <c r="AC25" s="425" t="s">
        <v>2571</v>
      </c>
      <c r="AD25" s="425"/>
      <c r="AE25" s="668"/>
      <c r="AF25" s="668"/>
      <c r="AG25" s="668"/>
      <c r="AH25" s="668"/>
      <c r="AI25" s="668"/>
    </row>
    <row r="26" spans="16:35">
      <c r="P26" s="75"/>
      <c r="Q26" s="75"/>
      <c r="R26" s="75"/>
      <c r="S26" s="75"/>
      <c r="T26" s="75"/>
      <c r="U26" s="75"/>
      <c r="V26" s="75"/>
      <c r="W26" s="75"/>
      <c r="X26" s="75"/>
      <c r="Y26" s="425"/>
      <c r="Z26" s="425"/>
      <c r="AA26" s="425"/>
      <c r="AB26" s="425"/>
      <c r="AC26" s="425" t="s">
        <v>2571</v>
      </c>
      <c r="AD26" s="425"/>
      <c r="AE26" s="668"/>
      <c r="AF26" s="668"/>
      <c r="AG26" s="668"/>
      <c r="AH26" s="668"/>
      <c r="AI26" s="668"/>
    </row>
    <row r="27" spans="16:35">
      <c r="P27" s="75"/>
      <c r="Q27" s="75"/>
      <c r="R27" s="75"/>
      <c r="S27" s="75"/>
      <c r="T27" s="75"/>
      <c r="U27" s="75"/>
      <c r="V27" s="75"/>
      <c r="W27" s="75"/>
      <c r="X27" s="75"/>
      <c r="Y27" s="425"/>
      <c r="Z27" s="425"/>
      <c r="AA27" s="425"/>
      <c r="AB27" s="425"/>
      <c r="AC27" s="425" t="s">
        <v>2571</v>
      </c>
      <c r="AD27" s="425"/>
      <c r="AE27" s="668"/>
      <c r="AF27" s="668"/>
      <c r="AG27" s="668"/>
      <c r="AH27" s="668"/>
      <c r="AI27" s="668"/>
    </row>
    <row r="28" spans="16:35">
      <c r="P28" s="75"/>
      <c r="Q28" s="75"/>
      <c r="R28" s="75"/>
      <c r="S28" s="75"/>
      <c r="T28" s="75"/>
      <c r="U28" s="75"/>
      <c r="V28" s="75"/>
      <c r="W28" s="75"/>
      <c r="X28" s="75"/>
      <c r="Y28" s="425"/>
      <c r="Z28" s="425"/>
      <c r="AA28" s="425"/>
      <c r="AB28" s="425"/>
      <c r="AC28" s="425" t="s">
        <v>2571</v>
      </c>
      <c r="AD28" s="425"/>
      <c r="AE28" s="668"/>
      <c r="AF28" s="668"/>
      <c r="AG28" s="668"/>
      <c r="AH28" s="668"/>
      <c r="AI28" s="668"/>
    </row>
    <row r="29" spans="16:35">
      <c r="P29" s="75"/>
      <c r="Q29" s="75"/>
      <c r="R29" s="75"/>
      <c r="S29" s="75"/>
      <c r="T29" s="75"/>
      <c r="U29" s="75"/>
      <c r="V29" s="75"/>
      <c r="W29" s="75"/>
      <c r="X29" s="75"/>
      <c r="Y29" s="425"/>
      <c r="Z29" s="425"/>
      <c r="AA29" s="425"/>
      <c r="AB29" s="425"/>
      <c r="AC29" s="425" t="s">
        <v>2571</v>
      </c>
      <c r="AD29" s="425"/>
      <c r="AE29" s="668"/>
      <c r="AF29" s="668"/>
      <c r="AG29" s="668"/>
      <c r="AH29" s="668"/>
      <c r="AI29" s="668"/>
    </row>
    <row r="30" spans="16:35">
      <c r="P30" s="75"/>
      <c r="Q30" s="75"/>
      <c r="R30" s="75"/>
      <c r="S30" s="75"/>
      <c r="T30" s="75"/>
      <c r="U30" s="75"/>
      <c r="V30" s="75"/>
      <c r="W30" s="75"/>
      <c r="X30" s="75"/>
      <c r="Y30" s="425"/>
      <c r="Z30" s="425"/>
      <c r="AA30" s="425"/>
      <c r="AB30" s="425"/>
      <c r="AC30" s="425" t="s">
        <v>2571</v>
      </c>
      <c r="AD30" s="425"/>
      <c r="AE30" s="668"/>
      <c r="AF30" s="668"/>
      <c r="AG30" s="668"/>
      <c r="AH30" s="668"/>
      <c r="AI30" s="668"/>
    </row>
    <row r="31" spans="16:35">
      <c r="P31" s="75"/>
      <c r="Q31" s="75"/>
      <c r="R31" s="75"/>
      <c r="S31" s="75"/>
      <c r="T31" s="75"/>
      <c r="U31" s="75"/>
      <c r="V31" s="75"/>
      <c r="W31" s="75"/>
      <c r="X31" s="75"/>
      <c r="Y31" s="425"/>
      <c r="Z31" s="425"/>
      <c r="AA31" s="425"/>
      <c r="AB31" s="425"/>
      <c r="AC31" s="425" t="s">
        <v>2571</v>
      </c>
      <c r="AD31" s="425"/>
      <c r="AE31" s="668"/>
      <c r="AF31" s="668"/>
      <c r="AG31" s="668"/>
      <c r="AH31" s="668"/>
      <c r="AI31" s="668"/>
    </row>
    <row r="32" spans="16:35">
      <c r="P32" s="75"/>
      <c r="Q32" s="75"/>
      <c r="R32" s="75"/>
      <c r="S32" s="75"/>
      <c r="T32" s="75"/>
      <c r="U32" s="75"/>
      <c r="V32" s="75"/>
      <c r="W32" s="75"/>
      <c r="X32" s="75"/>
      <c r="Y32" s="425"/>
      <c r="Z32" s="425"/>
      <c r="AA32" s="425"/>
      <c r="AB32" s="425"/>
      <c r="AC32" s="425" t="s">
        <v>2571</v>
      </c>
      <c r="AD32" s="425"/>
      <c r="AE32" s="668"/>
      <c r="AF32" s="668"/>
      <c r="AG32" s="668"/>
      <c r="AH32" s="668"/>
      <c r="AI32" s="668"/>
    </row>
    <row r="33" spans="16:35">
      <c r="P33" s="75"/>
      <c r="Q33" s="75"/>
      <c r="R33" s="75"/>
      <c r="S33" s="75"/>
      <c r="T33" s="75"/>
      <c r="U33" s="75"/>
      <c r="V33" s="75"/>
      <c r="W33" s="75"/>
      <c r="X33" s="75"/>
      <c r="Y33" s="425"/>
      <c r="Z33" s="425"/>
      <c r="AA33" s="425"/>
      <c r="AB33" s="425"/>
      <c r="AC33" s="425" t="s">
        <v>2571</v>
      </c>
      <c r="AD33" s="425"/>
      <c r="AE33" s="668"/>
      <c r="AF33" s="668"/>
      <c r="AG33" s="668"/>
      <c r="AH33" s="668"/>
      <c r="AI33" s="668"/>
    </row>
    <row r="34" spans="16:35">
      <c r="P34" s="75"/>
      <c r="Q34" s="75"/>
      <c r="R34" s="75"/>
      <c r="S34" s="75"/>
      <c r="T34" s="75"/>
      <c r="U34" s="75"/>
      <c r="V34" s="75"/>
      <c r="W34" s="75"/>
      <c r="X34" s="75"/>
      <c r="Y34" s="425"/>
      <c r="Z34" s="425"/>
      <c r="AA34" s="425"/>
      <c r="AB34" s="425"/>
      <c r="AC34" s="425" t="s">
        <v>2571</v>
      </c>
      <c r="AD34" s="425"/>
      <c r="AE34" s="668"/>
      <c r="AF34" s="668"/>
      <c r="AG34" s="668"/>
      <c r="AH34" s="668"/>
      <c r="AI34" s="668"/>
    </row>
    <row r="35" spans="16:35">
      <c r="P35" s="75"/>
      <c r="Q35" s="75"/>
      <c r="R35" s="75"/>
      <c r="S35" s="75"/>
      <c r="T35" s="75"/>
      <c r="U35" s="75"/>
      <c r="V35" s="75"/>
      <c r="W35" s="75"/>
      <c r="X35" s="75"/>
      <c r="Y35" s="425"/>
      <c r="Z35" s="425"/>
      <c r="AA35" s="425"/>
      <c r="AB35" s="425"/>
      <c r="AC35" s="425" t="s">
        <v>2571</v>
      </c>
      <c r="AD35" s="425"/>
      <c r="AE35" s="668"/>
      <c r="AF35" s="668"/>
      <c r="AG35" s="668"/>
      <c r="AH35" s="668"/>
      <c r="AI35" s="668"/>
    </row>
    <row r="36" spans="16:35">
      <c r="P36" s="75"/>
      <c r="Q36" s="75"/>
      <c r="R36" s="75"/>
      <c r="S36" s="75"/>
      <c r="T36" s="75"/>
      <c r="U36" s="75"/>
      <c r="V36" s="75"/>
      <c r="W36" s="75"/>
      <c r="X36" s="75"/>
      <c r="Y36" s="425"/>
      <c r="Z36" s="425"/>
      <c r="AA36" s="425"/>
      <c r="AB36" s="425"/>
      <c r="AC36" s="425" t="s">
        <v>2571</v>
      </c>
      <c r="AD36" s="425"/>
      <c r="AE36" s="668"/>
      <c r="AF36" s="668"/>
      <c r="AG36" s="668"/>
      <c r="AH36" s="668"/>
      <c r="AI36" s="668"/>
    </row>
    <row r="37" spans="16:35">
      <c r="P37" s="75"/>
      <c r="Q37" s="75"/>
      <c r="R37" s="75"/>
      <c r="S37" s="75"/>
      <c r="T37" s="75"/>
      <c r="U37" s="75"/>
      <c r="V37" s="75"/>
      <c r="W37" s="75"/>
      <c r="X37" s="75"/>
      <c r="Y37" s="425"/>
      <c r="Z37" s="425"/>
      <c r="AA37" s="425"/>
      <c r="AB37" s="425"/>
      <c r="AC37" s="425" t="s">
        <v>2571</v>
      </c>
      <c r="AD37" s="425"/>
      <c r="AE37" s="668"/>
      <c r="AF37" s="668"/>
      <c r="AG37" s="668"/>
      <c r="AH37" s="668"/>
      <c r="AI37" s="668"/>
    </row>
    <row r="38" spans="16:35">
      <c r="P38" s="75"/>
      <c r="Q38" s="75"/>
      <c r="R38" s="75"/>
      <c r="S38" s="75"/>
      <c r="T38" s="75"/>
      <c r="U38" s="75"/>
      <c r="V38" s="75"/>
      <c r="W38" s="75"/>
      <c r="X38" s="75"/>
      <c r="Y38" s="425"/>
      <c r="Z38" s="425"/>
      <c r="AA38" s="425"/>
      <c r="AB38" s="425"/>
      <c r="AC38" s="425" t="s">
        <v>2571</v>
      </c>
      <c r="AD38" s="425"/>
      <c r="AE38" s="668"/>
      <c r="AF38" s="668"/>
      <c r="AG38" s="668"/>
      <c r="AH38" s="668"/>
      <c r="AI38" s="668"/>
    </row>
    <row r="39" spans="16:35">
      <c r="P39" s="75"/>
      <c r="Q39" s="75"/>
      <c r="R39" s="75"/>
      <c r="S39" s="75"/>
      <c r="T39" s="75"/>
      <c r="U39" s="75"/>
      <c r="V39" s="75"/>
      <c r="W39" s="75"/>
      <c r="X39" s="75"/>
      <c r="Y39" s="425"/>
      <c r="Z39" s="425"/>
      <c r="AA39" s="425"/>
      <c r="AB39" s="425"/>
      <c r="AC39" s="425" t="s">
        <v>2571</v>
      </c>
      <c r="AD39" s="425"/>
      <c r="AE39" s="668"/>
      <c r="AF39" s="668"/>
      <c r="AG39" s="668"/>
      <c r="AH39" s="668"/>
      <c r="AI39" s="668"/>
    </row>
    <row r="40" spans="16:35">
      <c r="P40" s="75"/>
      <c r="Q40" s="75"/>
      <c r="R40" s="75"/>
      <c r="S40" s="75"/>
      <c r="T40" s="75"/>
      <c r="U40" s="75"/>
      <c r="V40" s="75"/>
      <c r="W40" s="75"/>
      <c r="X40" s="75"/>
      <c r="Y40" s="425"/>
      <c r="Z40" s="425"/>
      <c r="AA40" s="425"/>
      <c r="AB40" s="425"/>
      <c r="AC40" s="425" t="s">
        <v>2571</v>
      </c>
      <c r="AD40" s="425"/>
      <c r="AE40" s="668"/>
      <c r="AF40" s="668"/>
      <c r="AG40" s="668"/>
      <c r="AH40" s="668"/>
      <c r="AI40" s="668"/>
    </row>
    <row r="41" spans="16:35">
      <c r="P41" s="75"/>
      <c r="Q41" s="75"/>
      <c r="R41" s="75"/>
      <c r="S41" s="75"/>
      <c r="T41" s="75"/>
      <c r="U41" s="75"/>
      <c r="V41" s="75"/>
      <c r="W41" s="75"/>
      <c r="X41" s="75"/>
      <c r="Y41" s="425"/>
      <c r="Z41" s="425"/>
      <c r="AA41" s="425"/>
      <c r="AB41" s="425"/>
      <c r="AC41" s="425" t="s">
        <v>2571</v>
      </c>
      <c r="AD41" s="425"/>
      <c r="AE41" s="668"/>
      <c r="AF41" s="668"/>
      <c r="AG41" s="668"/>
      <c r="AH41" s="668"/>
      <c r="AI41" s="668"/>
    </row>
    <row r="42" spans="16:35">
      <c r="P42" s="75"/>
      <c r="Q42" s="75"/>
      <c r="R42" s="75"/>
      <c r="S42" s="75"/>
      <c r="T42" s="75"/>
      <c r="U42" s="75"/>
      <c r="V42" s="75"/>
      <c r="W42" s="75"/>
      <c r="X42" s="75"/>
      <c r="Y42" s="425"/>
      <c r="Z42" s="425"/>
      <c r="AA42" s="425"/>
      <c r="AB42" s="425"/>
      <c r="AC42" s="425" t="s">
        <v>2571</v>
      </c>
      <c r="AD42" s="425"/>
      <c r="AE42" s="668"/>
      <c r="AF42" s="668"/>
      <c r="AG42" s="668"/>
      <c r="AH42" s="668"/>
      <c r="AI42" s="668"/>
    </row>
    <row r="43" spans="16:35">
      <c r="P43" s="75"/>
      <c r="Q43" s="75"/>
      <c r="R43" s="75"/>
      <c r="S43" s="75"/>
      <c r="T43" s="75"/>
      <c r="U43" s="75"/>
      <c r="V43" s="75"/>
      <c r="W43" s="75"/>
      <c r="X43" s="75"/>
      <c r="Y43" s="425"/>
      <c r="Z43" s="425"/>
      <c r="AA43" s="425"/>
      <c r="AB43" s="425"/>
      <c r="AC43" s="425" t="s">
        <v>2571</v>
      </c>
      <c r="AD43" s="425"/>
      <c r="AE43" s="668"/>
      <c r="AF43" s="668"/>
      <c r="AG43" s="668"/>
      <c r="AH43" s="668"/>
      <c r="AI43" s="668"/>
    </row>
    <row r="44" spans="16:35">
      <c r="P44" s="75"/>
      <c r="Q44" s="75"/>
      <c r="R44" s="75"/>
      <c r="S44" s="75"/>
      <c r="T44" s="75"/>
      <c r="U44" s="75"/>
      <c r="V44" s="75"/>
      <c r="W44" s="75"/>
      <c r="X44" s="75"/>
      <c r="Y44" s="425"/>
      <c r="Z44" s="425"/>
      <c r="AA44" s="425"/>
      <c r="AB44" s="425"/>
      <c r="AC44" s="425" t="s">
        <v>2571</v>
      </c>
      <c r="AD44" s="425"/>
      <c r="AE44" s="668"/>
      <c r="AF44" s="668"/>
      <c r="AG44" s="668"/>
      <c r="AH44" s="668"/>
      <c r="AI44" s="668"/>
    </row>
    <row r="45" spans="16:35">
      <c r="P45" s="75"/>
      <c r="Q45" s="75"/>
      <c r="R45" s="75"/>
      <c r="S45" s="75"/>
      <c r="T45" s="75"/>
      <c r="U45" s="75"/>
      <c r="V45" s="75"/>
      <c r="W45" s="75"/>
      <c r="X45" s="75"/>
      <c r="Y45" s="425"/>
      <c r="Z45" s="425"/>
      <c r="AA45" s="425"/>
      <c r="AB45" s="425"/>
      <c r="AC45" s="425" t="s">
        <v>2571</v>
      </c>
      <c r="AD45" s="425"/>
      <c r="AE45" s="668"/>
      <c r="AF45" s="668"/>
      <c r="AG45" s="668"/>
      <c r="AH45" s="668"/>
      <c r="AI45" s="668"/>
    </row>
    <row r="46" spans="16:35">
      <c r="P46" s="75"/>
      <c r="Q46" s="75"/>
      <c r="R46" s="75"/>
      <c r="S46" s="75"/>
      <c r="T46" s="75"/>
      <c r="U46" s="75"/>
      <c r="V46" s="75"/>
      <c r="W46" s="75"/>
      <c r="X46" s="75"/>
      <c r="Y46" s="425"/>
      <c r="Z46" s="425"/>
      <c r="AA46" s="425"/>
      <c r="AB46" s="425"/>
      <c r="AC46" s="425" t="s">
        <v>2571</v>
      </c>
      <c r="AD46" s="425"/>
      <c r="AE46" s="668"/>
      <c r="AF46" s="668"/>
      <c r="AG46" s="668"/>
      <c r="AH46" s="668"/>
      <c r="AI46" s="668"/>
    </row>
    <row r="47" spans="16:35">
      <c r="P47" s="75"/>
      <c r="Q47" s="75"/>
      <c r="R47" s="75"/>
      <c r="S47" s="75"/>
      <c r="T47" s="75"/>
      <c r="U47" s="75"/>
      <c r="V47" s="75"/>
      <c r="W47" s="75"/>
      <c r="X47" s="75"/>
      <c r="Y47" s="425"/>
      <c r="Z47" s="425"/>
      <c r="AA47" s="425"/>
      <c r="AB47" s="425"/>
      <c r="AC47" s="425" t="s">
        <v>2571</v>
      </c>
      <c r="AD47" s="425"/>
      <c r="AE47" s="668"/>
      <c r="AF47" s="668"/>
      <c r="AG47" s="668"/>
      <c r="AH47" s="668"/>
      <c r="AI47" s="668"/>
    </row>
    <row r="48" spans="16:35">
      <c r="P48" s="75"/>
      <c r="Q48" s="75"/>
      <c r="R48" s="75"/>
      <c r="S48" s="75"/>
      <c r="T48" s="75"/>
      <c r="U48" s="75"/>
      <c r="V48" s="75"/>
      <c r="W48" s="75"/>
      <c r="X48" s="75"/>
      <c r="Y48" s="425"/>
      <c r="Z48" s="425"/>
      <c r="AA48" s="425"/>
      <c r="AB48" s="425"/>
      <c r="AC48" s="425" t="s">
        <v>2571</v>
      </c>
      <c r="AD48" s="425"/>
      <c r="AE48" s="668"/>
      <c r="AF48" s="668"/>
      <c r="AG48" s="668"/>
      <c r="AH48" s="668"/>
      <c r="AI48" s="668"/>
    </row>
    <row r="49" spans="16:35">
      <c r="P49" s="75"/>
      <c r="Q49" s="75"/>
      <c r="R49" s="75"/>
      <c r="S49" s="75"/>
      <c r="T49" s="75"/>
      <c r="U49" s="75"/>
      <c r="V49" s="75"/>
      <c r="W49" s="75"/>
      <c r="X49" s="75"/>
      <c r="Y49" s="425"/>
      <c r="Z49" s="425"/>
      <c r="AA49" s="425"/>
      <c r="AB49" s="425"/>
      <c r="AC49" s="425" t="s">
        <v>2571</v>
      </c>
      <c r="AD49" s="425"/>
      <c r="AE49" s="668"/>
      <c r="AF49" s="668"/>
      <c r="AG49" s="668"/>
      <c r="AH49" s="668"/>
      <c r="AI49" s="668"/>
    </row>
    <row r="50" spans="16:35">
      <c r="P50" s="75"/>
      <c r="Q50" s="75"/>
      <c r="R50" s="75"/>
      <c r="S50" s="75"/>
      <c r="T50" s="75"/>
      <c r="U50" s="75"/>
      <c r="V50" s="75"/>
      <c r="W50" s="75"/>
      <c r="X50" s="75"/>
      <c r="Y50" s="425"/>
      <c r="Z50" s="425"/>
      <c r="AA50" s="425"/>
      <c r="AB50" s="425"/>
      <c r="AC50" s="425" t="s">
        <v>2571</v>
      </c>
      <c r="AD50" s="425"/>
      <c r="AE50" s="668"/>
      <c r="AF50" s="668"/>
      <c r="AG50" s="668"/>
      <c r="AH50" s="668"/>
      <c r="AI50" s="668"/>
    </row>
    <row r="51" spans="16:35">
      <c r="P51" s="75"/>
      <c r="Q51" s="75"/>
      <c r="R51" s="75"/>
      <c r="S51" s="75"/>
      <c r="T51" s="75"/>
      <c r="U51" s="75"/>
      <c r="V51" s="75"/>
      <c r="W51" s="75"/>
      <c r="X51" s="75"/>
      <c r="Y51" s="425"/>
      <c r="Z51" s="425"/>
      <c r="AA51" s="425"/>
      <c r="AB51" s="425"/>
      <c r="AC51" s="425" t="s">
        <v>2571</v>
      </c>
      <c r="AD51" s="425"/>
      <c r="AE51" s="668"/>
      <c r="AF51" s="668"/>
      <c r="AG51" s="668"/>
      <c r="AH51" s="668"/>
      <c r="AI51" s="668"/>
    </row>
    <row r="52" spans="16:35">
      <c r="P52" s="75"/>
      <c r="Q52" s="75"/>
      <c r="R52" s="75"/>
      <c r="S52" s="75"/>
      <c r="T52" s="75"/>
      <c r="U52" s="75"/>
      <c r="V52" s="75"/>
      <c r="W52" s="75"/>
      <c r="X52" s="75"/>
      <c r="Y52" s="425"/>
      <c r="Z52" s="425"/>
      <c r="AA52" s="425"/>
      <c r="AB52" s="425"/>
      <c r="AC52" s="425" t="s">
        <v>2571</v>
      </c>
      <c r="AD52" s="425"/>
      <c r="AE52" s="668"/>
      <c r="AF52" s="668"/>
      <c r="AG52" s="668"/>
      <c r="AH52" s="668"/>
      <c r="AI52" s="668"/>
    </row>
    <row r="53" spans="16:35">
      <c r="P53" s="75"/>
      <c r="Q53" s="75"/>
      <c r="R53" s="75"/>
      <c r="S53" s="75"/>
      <c r="T53" s="75"/>
      <c r="U53" s="75"/>
      <c r="V53" s="75"/>
      <c r="W53" s="75"/>
      <c r="X53" s="75"/>
      <c r="Y53" s="425"/>
      <c r="Z53" s="425"/>
      <c r="AA53" s="425"/>
      <c r="AB53" s="425"/>
      <c r="AC53" s="425" t="s">
        <v>2571</v>
      </c>
      <c r="AD53" s="425"/>
      <c r="AE53" s="668"/>
      <c r="AF53" s="668"/>
      <c r="AG53" s="668"/>
      <c r="AH53" s="668"/>
      <c r="AI53" s="668"/>
    </row>
    <row r="54" spans="16:35">
      <c r="P54" s="75"/>
      <c r="Q54" s="75"/>
      <c r="R54" s="75"/>
      <c r="S54" s="75"/>
      <c r="T54" s="75"/>
      <c r="U54" s="75"/>
      <c r="V54" s="75"/>
      <c r="W54" s="75"/>
      <c r="X54" s="75"/>
      <c r="Y54" s="425"/>
      <c r="Z54" s="425"/>
      <c r="AA54" s="425"/>
      <c r="AB54" s="425"/>
      <c r="AC54" s="425" t="s">
        <v>2571</v>
      </c>
      <c r="AD54" s="425"/>
      <c r="AE54" s="668"/>
      <c r="AF54" s="668"/>
      <c r="AG54" s="668"/>
      <c r="AH54" s="668"/>
      <c r="AI54" s="668"/>
    </row>
    <row r="55" spans="16:35">
      <c r="P55" s="75"/>
      <c r="Q55" s="75"/>
      <c r="R55" s="75"/>
      <c r="S55" s="75"/>
      <c r="T55" s="75"/>
      <c r="U55" s="75"/>
      <c r="V55" s="75"/>
      <c r="W55" s="75"/>
      <c r="X55" s="75"/>
      <c r="Y55" s="425"/>
      <c r="Z55" s="425"/>
      <c r="AA55" s="425"/>
      <c r="AB55" s="425"/>
      <c r="AC55" s="425" t="s">
        <v>2571</v>
      </c>
      <c r="AD55" s="425"/>
      <c r="AE55" s="668"/>
      <c r="AF55" s="668"/>
      <c r="AG55" s="668"/>
      <c r="AH55" s="668"/>
      <c r="AI55" s="668"/>
    </row>
    <row r="56" spans="16:35">
      <c r="P56" s="75"/>
      <c r="Q56" s="75"/>
      <c r="R56" s="75"/>
      <c r="S56" s="75"/>
      <c r="T56" s="75"/>
      <c r="U56" s="75"/>
      <c r="V56" s="75"/>
      <c r="W56" s="75"/>
      <c r="X56" s="75"/>
      <c r="Y56" s="425"/>
      <c r="Z56" s="425"/>
      <c r="AA56" s="425"/>
      <c r="AB56" s="425"/>
      <c r="AC56" s="425" t="s">
        <v>2571</v>
      </c>
      <c r="AD56" s="425"/>
      <c r="AE56" s="668"/>
      <c r="AF56" s="668"/>
      <c r="AG56" s="668"/>
      <c r="AH56" s="668"/>
      <c r="AI56" s="668"/>
    </row>
    <row r="57" spans="16:35">
      <c r="P57" s="75"/>
      <c r="Q57" s="75"/>
      <c r="R57" s="75"/>
      <c r="S57" s="75"/>
      <c r="T57" s="75"/>
      <c r="U57" s="75"/>
      <c r="V57" s="75"/>
      <c r="W57" s="75"/>
      <c r="X57" s="75"/>
      <c r="Y57" s="425"/>
      <c r="Z57" s="425"/>
      <c r="AA57" s="425"/>
      <c r="AB57" s="425"/>
      <c r="AC57" s="425" t="s">
        <v>2571</v>
      </c>
      <c r="AD57" s="425"/>
      <c r="AE57" s="668"/>
      <c r="AF57" s="668"/>
      <c r="AG57" s="668"/>
      <c r="AH57" s="668"/>
      <c r="AI57" s="668"/>
    </row>
    <row r="58" spans="16:35">
      <c r="P58" s="75"/>
      <c r="Q58" s="75"/>
      <c r="R58" s="75"/>
      <c r="S58" s="75"/>
      <c r="T58" s="75"/>
      <c r="U58" s="75"/>
      <c r="V58" s="75"/>
      <c r="W58" s="75"/>
      <c r="X58" s="75"/>
      <c r="Y58" s="425"/>
      <c r="Z58" s="425"/>
      <c r="AA58" s="425"/>
      <c r="AB58" s="425"/>
      <c r="AC58" s="425" t="s">
        <v>2571</v>
      </c>
      <c r="AD58" s="425"/>
      <c r="AE58" s="668"/>
      <c r="AF58" s="668"/>
      <c r="AG58" s="668"/>
      <c r="AH58" s="668"/>
      <c r="AI58" s="668"/>
    </row>
    <row r="59" spans="16:35">
      <c r="P59" s="75"/>
      <c r="Q59" s="75"/>
      <c r="R59" s="75"/>
      <c r="S59" s="75"/>
      <c r="T59" s="75"/>
      <c r="U59" s="75"/>
      <c r="V59" s="75"/>
      <c r="W59" s="75"/>
      <c r="X59" s="75"/>
      <c r="Y59" s="425"/>
      <c r="Z59" s="425"/>
      <c r="AA59" s="425"/>
      <c r="AB59" s="425"/>
      <c r="AC59" s="425" t="s">
        <v>2571</v>
      </c>
      <c r="AD59" s="425"/>
      <c r="AE59" s="668"/>
      <c r="AF59" s="668"/>
      <c r="AG59" s="668"/>
      <c r="AH59" s="668"/>
      <c r="AI59" s="668"/>
    </row>
    <row r="60" spans="16:35">
      <c r="P60" s="75"/>
      <c r="Q60" s="75"/>
      <c r="R60" s="75"/>
      <c r="S60" s="75"/>
      <c r="T60" s="75"/>
      <c r="U60" s="75"/>
      <c r="V60" s="75"/>
      <c r="W60" s="75"/>
      <c r="X60" s="75"/>
      <c r="Y60" s="425"/>
      <c r="Z60" s="425"/>
      <c r="AA60" s="425"/>
      <c r="AB60" s="425"/>
      <c r="AC60" s="425" t="s">
        <v>2571</v>
      </c>
      <c r="AD60" s="425"/>
      <c r="AE60" s="668"/>
      <c r="AF60" s="668"/>
      <c r="AG60" s="668"/>
      <c r="AH60" s="668"/>
      <c r="AI60" s="668"/>
    </row>
    <row r="61" spans="16:35">
      <c r="P61" s="75"/>
      <c r="Q61" s="75"/>
      <c r="R61" s="75"/>
      <c r="S61" s="75"/>
      <c r="T61" s="75"/>
      <c r="U61" s="75"/>
      <c r="V61" s="75"/>
      <c r="W61" s="75"/>
      <c r="X61" s="75"/>
      <c r="Y61" s="425"/>
      <c r="Z61" s="425"/>
      <c r="AA61" s="425"/>
      <c r="AB61" s="425"/>
      <c r="AC61" s="425" t="s">
        <v>2571</v>
      </c>
      <c r="AD61" s="425"/>
      <c r="AE61" s="668"/>
      <c r="AF61" s="668"/>
      <c r="AG61" s="668"/>
      <c r="AH61" s="668"/>
      <c r="AI61" s="668"/>
    </row>
    <row r="62" spans="16:35">
      <c r="P62" s="75"/>
      <c r="Q62" s="75"/>
      <c r="R62" s="75"/>
      <c r="S62" s="75"/>
      <c r="T62" s="75"/>
      <c r="U62" s="75"/>
      <c r="V62" s="75"/>
      <c r="W62" s="75"/>
      <c r="X62" s="75"/>
      <c r="Y62" s="425"/>
      <c r="Z62" s="425"/>
      <c r="AA62" s="425"/>
      <c r="AB62" s="425"/>
      <c r="AC62" s="425" t="s">
        <v>2571</v>
      </c>
      <c r="AD62" s="425"/>
      <c r="AE62" s="668"/>
      <c r="AF62" s="668"/>
      <c r="AG62" s="668"/>
      <c r="AH62" s="668"/>
      <c r="AI62" s="668"/>
    </row>
    <row r="63" spans="16:35">
      <c r="P63" s="75"/>
      <c r="Q63" s="75"/>
      <c r="R63" s="75"/>
      <c r="S63" s="75"/>
      <c r="T63" s="75"/>
      <c r="U63" s="75"/>
      <c r="V63" s="75"/>
      <c r="W63" s="75"/>
      <c r="X63" s="75"/>
      <c r="Y63" s="425"/>
      <c r="Z63" s="425"/>
      <c r="AA63" s="425"/>
      <c r="AB63" s="425"/>
      <c r="AC63" s="425" t="s">
        <v>2571</v>
      </c>
      <c r="AD63" s="425"/>
      <c r="AE63" s="668"/>
      <c r="AF63" s="668"/>
      <c r="AG63" s="668"/>
      <c r="AH63" s="668"/>
      <c r="AI63" s="668"/>
    </row>
    <row r="64" spans="16:35">
      <c r="P64" s="75"/>
      <c r="Q64" s="75"/>
      <c r="R64" s="75"/>
      <c r="S64" s="75"/>
      <c r="T64" s="75"/>
      <c r="U64" s="75"/>
      <c r="V64" s="75"/>
      <c r="W64" s="75"/>
      <c r="X64" s="75"/>
      <c r="Y64" s="425"/>
      <c r="Z64" s="425"/>
      <c r="AA64" s="425"/>
      <c r="AB64" s="425"/>
      <c r="AC64" s="425" t="s">
        <v>2571</v>
      </c>
      <c r="AD64" s="425"/>
      <c r="AE64" s="668"/>
      <c r="AF64" s="668"/>
      <c r="AG64" s="668"/>
      <c r="AH64" s="668"/>
      <c r="AI64" s="668"/>
    </row>
    <row r="65" spans="16:35">
      <c r="P65" s="75"/>
      <c r="Q65" s="75"/>
      <c r="R65" s="75"/>
      <c r="S65" s="75"/>
      <c r="T65" s="75"/>
      <c r="U65" s="75"/>
      <c r="V65" s="75"/>
      <c r="W65" s="75"/>
      <c r="X65" s="75"/>
      <c r="Y65" s="425"/>
      <c r="Z65" s="425"/>
      <c r="AA65" s="425"/>
      <c r="AB65" s="425"/>
      <c r="AC65" s="425" t="s">
        <v>2571</v>
      </c>
      <c r="AD65" s="425"/>
      <c r="AE65" s="668"/>
      <c r="AF65" s="668"/>
      <c r="AG65" s="668"/>
      <c r="AH65" s="668"/>
      <c r="AI65" s="668"/>
    </row>
    <row r="66" spans="16:35">
      <c r="P66" s="75"/>
      <c r="Q66" s="75"/>
      <c r="R66" s="75"/>
      <c r="S66" s="75"/>
      <c r="T66" s="75"/>
      <c r="U66" s="75"/>
      <c r="V66" s="75"/>
      <c r="W66" s="75"/>
      <c r="X66" s="75"/>
      <c r="Y66" s="425"/>
      <c r="Z66" s="425"/>
      <c r="AA66" s="425"/>
      <c r="AB66" s="425"/>
      <c r="AC66" s="425" t="s">
        <v>2571</v>
      </c>
      <c r="AD66" s="425"/>
      <c r="AE66" s="668"/>
      <c r="AF66" s="668"/>
      <c r="AG66" s="668"/>
      <c r="AH66" s="668"/>
      <c r="AI66" s="668"/>
    </row>
    <row r="67" spans="16:35">
      <c r="P67" s="75"/>
      <c r="Q67" s="75"/>
      <c r="R67" s="75"/>
      <c r="S67" s="75"/>
      <c r="T67" s="75"/>
      <c r="U67" s="75"/>
      <c r="V67" s="75"/>
      <c r="W67" s="75"/>
      <c r="X67" s="75"/>
      <c r="Y67" s="425"/>
      <c r="Z67" s="425"/>
      <c r="AA67" s="425"/>
      <c r="AB67" s="425"/>
      <c r="AC67" s="425" t="s">
        <v>2571</v>
      </c>
      <c r="AD67" s="425"/>
      <c r="AE67" s="668"/>
      <c r="AF67" s="668"/>
      <c r="AG67" s="668"/>
      <c r="AH67" s="668"/>
      <c r="AI67" s="668"/>
    </row>
    <row r="68" spans="16:35">
      <c r="P68" s="75"/>
      <c r="Q68" s="75"/>
      <c r="R68" s="75"/>
      <c r="S68" s="75"/>
      <c r="T68" s="75"/>
      <c r="U68" s="75"/>
      <c r="V68" s="75"/>
      <c r="W68" s="75"/>
      <c r="X68" s="75"/>
      <c r="Y68" s="425"/>
      <c r="Z68" s="425"/>
      <c r="AA68" s="425"/>
      <c r="AB68" s="425"/>
      <c r="AC68" s="425" t="s">
        <v>2571</v>
      </c>
      <c r="AD68" s="425"/>
      <c r="AE68" s="668"/>
      <c r="AF68" s="668"/>
      <c r="AG68" s="668"/>
      <c r="AH68" s="668"/>
      <c r="AI68" s="668"/>
    </row>
    <row r="69" spans="16:35">
      <c r="P69" s="75"/>
      <c r="Q69" s="75"/>
      <c r="R69" s="75"/>
      <c r="S69" s="75"/>
      <c r="T69" s="75"/>
      <c r="U69" s="75"/>
      <c r="V69" s="75"/>
      <c r="W69" s="75"/>
      <c r="X69" s="75"/>
      <c r="Y69" s="425"/>
      <c r="Z69" s="425"/>
      <c r="AA69" s="425"/>
      <c r="AB69" s="425"/>
      <c r="AC69" s="425" t="s">
        <v>2571</v>
      </c>
      <c r="AD69" s="425"/>
      <c r="AE69" s="668"/>
      <c r="AF69" s="668"/>
      <c r="AG69" s="668"/>
      <c r="AH69" s="668"/>
      <c r="AI69" s="668"/>
    </row>
    <row r="70" spans="16:35">
      <c r="P70" s="75"/>
      <c r="Q70" s="75"/>
      <c r="R70" s="75"/>
      <c r="S70" s="75"/>
      <c r="T70" s="75"/>
      <c r="U70" s="75"/>
      <c r="V70" s="75"/>
      <c r="W70" s="75"/>
      <c r="X70" s="75"/>
      <c r="Y70" s="425"/>
      <c r="Z70" s="425"/>
      <c r="AA70" s="425"/>
      <c r="AB70" s="425"/>
      <c r="AC70" s="425" t="s">
        <v>2571</v>
      </c>
      <c r="AD70" s="425"/>
      <c r="AE70" s="668"/>
      <c r="AF70" s="668"/>
      <c r="AG70" s="668"/>
      <c r="AH70" s="668"/>
      <c r="AI70" s="668"/>
    </row>
    <row r="71" spans="16:35">
      <c r="P71" s="75"/>
      <c r="Q71" s="75"/>
      <c r="R71" s="75"/>
      <c r="S71" s="75"/>
      <c r="T71" s="75"/>
      <c r="U71" s="75"/>
      <c r="V71" s="75"/>
      <c r="W71" s="75"/>
      <c r="X71" s="75"/>
      <c r="Y71" s="425"/>
      <c r="Z71" s="425"/>
      <c r="AA71" s="425"/>
      <c r="AB71" s="425"/>
      <c r="AC71" s="425" t="s">
        <v>2571</v>
      </c>
      <c r="AD71" s="425"/>
      <c r="AE71" s="668"/>
      <c r="AF71" s="668"/>
      <c r="AG71" s="668"/>
      <c r="AH71" s="668"/>
      <c r="AI71" s="668"/>
    </row>
    <row r="72" spans="16:35">
      <c r="P72" s="75"/>
      <c r="Q72" s="75"/>
      <c r="R72" s="75"/>
      <c r="S72" s="75"/>
      <c r="T72" s="75"/>
      <c r="U72" s="75"/>
      <c r="V72" s="75"/>
      <c r="W72" s="75"/>
      <c r="X72" s="75"/>
      <c r="Y72" s="425"/>
      <c r="Z72" s="425"/>
      <c r="AA72" s="425"/>
      <c r="AB72" s="425"/>
      <c r="AC72" s="425" t="s">
        <v>2571</v>
      </c>
      <c r="AD72" s="425"/>
      <c r="AE72" s="668"/>
      <c r="AF72" s="668"/>
      <c r="AG72" s="668"/>
      <c r="AH72" s="668"/>
      <c r="AI72" s="668"/>
    </row>
    <row r="73" spans="16:35">
      <c r="P73" s="75"/>
      <c r="Q73" s="75"/>
      <c r="R73" s="75"/>
      <c r="S73" s="75"/>
      <c r="T73" s="75"/>
      <c r="U73" s="75"/>
      <c r="V73" s="75"/>
      <c r="W73" s="75"/>
      <c r="X73" s="75"/>
      <c r="Y73" s="425"/>
      <c r="Z73" s="425"/>
      <c r="AA73" s="425"/>
      <c r="AB73" s="425"/>
      <c r="AC73" s="425" t="s">
        <v>2571</v>
      </c>
      <c r="AD73" s="425"/>
      <c r="AE73" s="668"/>
      <c r="AF73" s="668"/>
      <c r="AG73" s="668"/>
      <c r="AH73" s="668"/>
      <c r="AI73" s="668"/>
    </row>
    <row r="74" spans="16:35">
      <c r="P74" s="75"/>
      <c r="Q74" s="75"/>
      <c r="R74" s="75"/>
      <c r="S74" s="75"/>
      <c r="T74" s="75"/>
      <c r="U74" s="75"/>
      <c r="V74" s="75"/>
      <c r="W74" s="75"/>
      <c r="X74" s="75"/>
      <c r="Y74" s="425"/>
      <c r="Z74" s="425"/>
      <c r="AA74" s="425"/>
      <c r="AB74" s="425"/>
      <c r="AC74" s="425" t="s">
        <v>2571</v>
      </c>
      <c r="AD74" s="425"/>
      <c r="AE74" s="668"/>
      <c r="AF74" s="668"/>
      <c r="AG74" s="668"/>
      <c r="AH74" s="668"/>
      <c r="AI74" s="668"/>
    </row>
    <row r="75" spans="16:35">
      <c r="P75" s="75"/>
      <c r="Q75" s="75"/>
      <c r="R75" s="75"/>
      <c r="S75" s="75"/>
      <c r="T75" s="75"/>
      <c r="U75" s="75"/>
      <c r="V75" s="75"/>
      <c r="W75" s="75"/>
      <c r="X75" s="75"/>
      <c r="Y75" s="425"/>
      <c r="Z75" s="425"/>
      <c r="AA75" s="425"/>
      <c r="AB75" s="425"/>
      <c r="AC75" s="425" t="s">
        <v>2571</v>
      </c>
      <c r="AD75" s="425"/>
      <c r="AE75" s="668"/>
      <c r="AF75" s="668"/>
      <c r="AG75" s="668"/>
      <c r="AH75" s="668"/>
      <c r="AI75" s="668"/>
    </row>
    <row r="76" spans="16:35">
      <c r="P76" s="75"/>
      <c r="Q76" s="75"/>
      <c r="R76" s="75"/>
      <c r="S76" s="75"/>
      <c r="T76" s="75"/>
      <c r="U76" s="75"/>
      <c r="V76" s="75"/>
      <c r="W76" s="75"/>
      <c r="X76" s="75"/>
      <c r="Y76" s="425"/>
      <c r="Z76" s="425"/>
      <c r="AA76" s="425"/>
      <c r="AB76" s="425"/>
      <c r="AC76" s="425" t="s">
        <v>2571</v>
      </c>
      <c r="AD76" s="425"/>
      <c r="AE76" s="668"/>
      <c r="AF76" s="668"/>
      <c r="AG76" s="668"/>
      <c r="AH76" s="668"/>
      <c r="AI76" s="668"/>
    </row>
    <row r="77" spans="16:35">
      <c r="P77" s="75"/>
      <c r="Q77" s="75"/>
      <c r="R77" s="75"/>
      <c r="S77" s="75"/>
      <c r="T77" s="75"/>
      <c r="U77" s="75"/>
      <c r="V77" s="75"/>
      <c r="W77" s="75"/>
      <c r="X77" s="75"/>
      <c r="Y77" s="425"/>
      <c r="Z77" s="425"/>
      <c r="AA77" s="425"/>
      <c r="AB77" s="425"/>
      <c r="AC77" s="425" t="s">
        <v>2571</v>
      </c>
      <c r="AD77" s="425"/>
      <c r="AE77" s="668"/>
      <c r="AF77" s="668"/>
      <c r="AG77" s="668"/>
      <c r="AH77" s="668"/>
      <c r="AI77" s="668"/>
    </row>
    <row r="78" spans="16:35">
      <c r="P78" s="75"/>
      <c r="Q78" s="75"/>
      <c r="R78" s="75"/>
      <c r="S78" s="75"/>
      <c r="T78" s="75"/>
      <c r="U78" s="75"/>
      <c r="V78" s="75"/>
      <c r="W78" s="75"/>
      <c r="X78" s="75"/>
      <c r="Y78" s="425"/>
      <c r="Z78" s="425"/>
      <c r="AA78" s="425"/>
      <c r="AB78" s="425"/>
      <c r="AC78" s="425" t="s">
        <v>2571</v>
      </c>
      <c r="AD78" s="425"/>
      <c r="AE78" s="668"/>
      <c r="AF78" s="668"/>
      <c r="AG78" s="668"/>
      <c r="AH78" s="668"/>
      <c r="AI78" s="668"/>
    </row>
    <row r="79" spans="16:35">
      <c r="P79" s="75"/>
      <c r="Q79" s="75"/>
      <c r="R79" s="75"/>
      <c r="S79" s="75"/>
      <c r="T79" s="75"/>
      <c r="U79" s="75"/>
      <c r="V79" s="75"/>
      <c r="W79" s="75"/>
      <c r="X79" s="75"/>
      <c r="Y79" s="425"/>
      <c r="Z79" s="425"/>
      <c r="AA79" s="425"/>
      <c r="AB79" s="425"/>
      <c r="AC79" s="425" t="s">
        <v>2571</v>
      </c>
      <c r="AD79" s="425"/>
      <c r="AE79" s="668"/>
      <c r="AF79" s="668"/>
      <c r="AG79" s="668"/>
      <c r="AH79" s="668"/>
      <c r="AI79" s="668"/>
    </row>
    <row r="80" spans="16:35">
      <c r="P80" s="75"/>
      <c r="Q80" s="75"/>
      <c r="R80" s="75"/>
      <c r="S80" s="75"/>
      <c r="T80" s="75"/>
      <c r="U80" s="75"/>
      <c r="V80" s="75"/>
      <c r="W80" s="75"/>
      <c r="X80" s="75"/>
      <c r="Y80" s="425"/>
      <c r="Z80" s="425"/>
      <c r="AA80" s="425"/>
      <c r="AB80" s="425"/>
      <c r="AC80" s="425" t="s">
        <v>2571</v>
      </c>
      <c r="AD80" s="425"/>
      <c r="AE80" s="668"/>
      <c r="AF80" s="668"/>
      <c r="AG80" s="668"/>
      <c r="AH80" s="668"/>
      <c r="AI80" s="668"/>
    </row>
    <row r="81" spans="16:35">
      <c r="P81" s="75"/>
      <c r="Q81" s="75"/>
      <c r="R81" s="75"/>
      <c r="S81" s="75"/>
      <c r="T81" s="75"/>
      <c r="U81" s="75"/>
      <c r="V81" s="75"/>
      <c r="W81" s="75"/>
      <c r="X81" s="75"/>
      <c r="Y81" s="425"/>
      <c r="Z81" s="425"/>
      <c r="AA81" s="425"/>
      <c r="AB81" s="425"/>
      <c r="AC81" s="425" t="s">
        <v>2571</v>
      </c>
      <c r="AD81" s="425"/>
      <c r="AE81" s="668"/>
      <c r="AF81" s="668"/>
      <c r="AG81" s="668"/>
      <c r="AH81" s="668"/>
      <c r="AI81" s="668"/>
    </row>
    <row r="82" spans="16:35">
      <c r="P82" s="75"/>
      <c r="Q82" s="75"/>
      <c r="R82" s="75"/>
      <c r="S82" s="75"/>
      <c r="T82" s="75"/>
      <c r="U82" s="75"/>
      <c r="V82" s="75"/>
      <c r="W82" s="75"/>
      <c r="X82" s="75"/>
      <c r="Y82" s="425"/>
      <c r="Z82" s="425"/>
      <c r="AA82" s="425"/>
      <c r="AB82" s="425"/>
      <c r="AC82" s="425" t="s">
        <v>2571</v>
      </c>
      <c r="AD82" s="425"/>
      <c r="AE82" s="668"/>
      <c r="AF82" s="668"/>
      <c r="AG82" s="668"/>
      <c r="AH82" s="668"/>
      <c r="AI82" s="668"/>
    </row>
    <row r="83" spans="16:35">
      <c r="P83" s="75"/>
      <c r="Q83" s="75"/>
      <c r="R83" s="75"/>
      <c r="S83" s="75"/>
      <c r="T83" s="75"/>
      <c r="U83" s="75"/>
      <c r="V83" s="75"/>
      <c r="W83" s="75"/>
      <c r="X83" s="75"/>
      <c r="Y83" s="425"/>
      <c r="Z83" s="425"/>
      <c r="AA83" s="425"/>
      <c r="AB83" s="425"/>
      <c r="AC83" s="425" t="s">
        <v>2571</v>
      </c>
      <c r="AD83" s="425"/>
      <c r="AE83" s="668"/>
      <c r="AF83" s="668"/>
      <c r="AG83" s="668"/>
      <c r="AH83" s="668"/>
      <c r="AI83" s="668"/>
    </row>
    <row r="84" spans="16:35">
      <c r="P84" s="75"/>
      <c r="Q84" s="75"/>
      <c r="R84" s="75"/>
      <c r="S84" s="75"/>
      <c r="T84" s="75"/>
      <c r="U84" s="75"/>
      <c r="V84" s="75"/>
      <c r="W84" s="75"/>
      <c r="X84" s="75"/>
      <c r="Y84" s="425"/>
      <c r="Z84" s="425"/>
      <c r="AA84" s="425"/>
      <c r="AB84" s="425"/>
      <c r="AC84" s="425" t="s">
        <v>2571</v>
      </c>
      <c r="AD84" s="425"/>
      <c r="AE84" s="668"/>
      <c r="AF84" s="668"/>
      <c r="AG84" s="668"/>
      <c r="AH84" s="668"/>
      <c r="AI84" s="668"/>
    </row>
    <row r="85" spans="16:35">
      <c r="P85" s="75"/>
      <c r="Q85" s="75"/>
      <c r="R85" s="75"/>
      <c r="S85" s="75"/>
      <c r="T85" s="75"/>
      <c r="U85" s="75"/>
      <c r="V85" s="75"/>
      <c r="W85" s="75"/>
      <c r="X85" s="75"/>
      <c r="Y85" s="425"/>
      <c r="Z85" s="425"/>
      <c r="AA85" s="425"/>
      <c r="AB85" s="425"/>
      <c r="AC85" s="425" t="s">
        <v>2571</v>
      </c>
      <c r="AD85" s="425"/>
      <c r="AE85" s="668"/>
      <c r="AF85" s="668"/>
      <c r="AG85" s="668"/>
      <c r="AH85" s="668"/>
      <c r="AI85" s="668"/>
    </row>
    <row r="86" spans="16:35">
      <c r="P86" s="75"/>
      <c r="Q86" s="75"/>
      <c r="R86" s="75"/>
      <c r="S86" s="75"/>
      <c r="T86" s="75"/>
      <c r="U86" s="75"/>
      <c r="V86" s="75"/>
      <c r="W86" s="75"/>
      <c r="X86" s="75"/>
      <c r="Y86" s="425"/>
      <c r="Z86" s="425"/>
      <c r="AA86" s="425"/>
      <c r="AB86" s="425"/>
      <c r="AC86" s="425" t="s">
        <v>2571</v>
      </c>
      <c r="AD86" s="425"/>
      <c r="AE86" s="668"/>
      <c r="AF86" s="668"/>
      <c r="AG86" s="668"/>
      <c r="AH86" s="668"/>
      <c r="AI86" s="668"/>
    </row>
    <row r="87" spans="16:35">
      <c r="P87" s="75"/>
      <c r="Q87" s="75"/>
      <c r="R87" s="75"/>
      <c r="S87" s="75"/>
      <c r="T87" s="75"/>
      <c r="U87" s="75"/>
      <c r="V87" s="75"/>
      <c r="W87" s="75"/>
      <c r="X87" s="75"/>
      <c r="Y87" s="425"/>
      <c r="Z87" s="425"/>
      <c r="AA87" s="425"/>
      <c r="AB87" s="425"/>
      <c r="AC87" s="425" t="s">
        <v>2571</v>
      </c>
      <c r="AD87" s="425"/>
      <c r="AE87" s="668"/>
      <c r="AF87" s="668"/>
      <c r="AG87" s="668"/>
      <c r="AH87" s="668"/>
      <c r="AI87" s="668"/>
    </row>
    <row r="88" spans="16:35">
      <c r="P88" s="75"/>
      <c r="Q88" s="75"/>
      <c r="R88" s="75"/>
      <c r="S88" s="75"/>
      <c r="T88" s="75"/>
      <c r="U88" s="75"/>
      <c r="V88" s="75"/>
      <c r="W88" s="75"/>
      <c r="X88" s="75"/>
      <c r="Y88" s="425"/>
      <c r="Z88" s="425"/>
      <c r="AA88" s="425"/>
      <c r="AB88" s="425"/>
      <c r="AC88" s="425" t="s">
        <v>2571</v>
      </c>
      <c r="AD88" s="425"/>
      <c r="AE88" s="668"/>
      <c r="AF88" s="668"/>
      <c r="AG88" s="668"/>
      <c r="AH88" s="668"/>
      <c r="AI88" s="668"/>
    </row>
    <row r="89" spans="16:35">
      <c r="P89" s="75"/>
      <c r="Q89" s="75"/>
      <c r="R89" s="75"/>
      <c r="S89" s="75"/>
      <c r="T89" s="75"/>
      <c r="U89" s="75"/>
      <c r="V89" s="75"/>
      <c r="W89" s="75"/>
      <c r="X89" s="75"/>
      <c r="Y89" s="425"/>
      <c r="Z89" s="425"/>
      <c r="AA89" s="425"/>
      <c r="AB89" s="425"/>
      <c r="AC89" s="425" t="s">
        <v>2571</v>
      </c>
      <c r="AD89" s="425"/>
      <c r="AE89" s="668"/>
      <c r="AF89" s="668"/>
      <c r="AG89" s="668"/>
      <c r="AH89" s="668"/>
      <c r="AI89" s="668"/>
    </row>
    <row r="90" spans="16:35">
      <c r="P90" s="75"/>
      <c r="Q90" s="75"/>
      <c r="R90" s="75"/>
      <c r="S90" s="75"/>
      <c r="T90" s="75"/>
      <c r="U90" s="75"/>
      <c r="V90" s="75"/>
      <c r="W90" s="75"/>
      <c r="X90" s="75"/>
      <c r="Y90" s="425"/>
      <c r="Z90" s="425"/>
      <c r="AA90" s="425"/>
      <c r="AB90" s="425"/>
      <c r="AC90" s="425" t="s">
        <v>2571</v>
      </c>
      <c r="AD90" s="425"/>
      <c r="AE90" s="668"/>
      <c r="AF90" s="668"/>
      <c r="AG90" s="668"/>
      <c r="AH90" s="668"/>
      <c r="AI90" s="668"/>
    </row>
    <row r="91" spans="16:35">
      <c r="P91" s="75"/>
      <c r="Q91" s="75"/>
      <c r="R91" s="75"/>
      <c r="S91" s="75"/>
      <c r="T91" s="75"/>
      <c r="U91" s="75"/>
      <c r="V91" s="75"/>
      <c r="W91" s="75"/>
      <c r="X91" s="75"/>
      <c r="Y91" s="425"/>
      <c r="Z91" s="425"/>
      <c r="AA91" s="425"/>
      <c r="AB91" s="425"/>
      <c r="AC91" s="425" t="s">
        <v>2571</v>
      </c>
      <c r="AD91" s="425"/>
      <c r="AE91" s="668"/>
      <c r="AF91" s="668"/>
      <c r="AG91" s="668"/>
      <c r="AH91" s="668"/>
      <c r="AI91" s="668"/>
    </row>
    <row r="92" spans="16:35">
      <c r="P92" s="75"/>
      <c r="Q92" s="75"/>
      <c r="R92" s="75"/>
      <c r="S92" s="75"/>
      <c r="T92" s="75"/>
      <c r="U92" s="75"/>
      <c r="V92" s="75"/>
      <c r="W92" s="75"/>
      <c r="X92" s="75"/>
      <c r="Y92" s="425"/>
      <c r="Z92" s="425"/>
      <c r="AA92" s="425"/>
      <c r="AB92" s="425"/>
      <c r="AC92" s="425" t="s">
        <v>2571</v>
      </c>
      <c r="AD92" s="425"/>
      <c r="AE92" s="668"/>
      <c r="AF92" s="668"/>
      <c r="AG92" s="668"/>
      <c r="AH92" s="668"/>
      <c r="AI92" s="668"/>
    </row>
    <row r="93" spans="16:35">
      <c r="P93" s="75"/>
      <c r="Q93" s="75"/>
      <c r="R93" s="75"/>
      <c r="S93" s="75"/>
      <c r="T93" s="75"/>
      <c r="U93" s="75"/>
      <c r="V93" s="75"/>
      <c r="W93" s="75"/>
      <c r="X93" s="75"/>
      <c r="Y93" s="425"/>
      <c r="Z93" s="425"/>
      <c r="AA93" s="425"/>
      <c r="AB93" s="425"/>
      <c r="AC93" s="425" t="s">
        <v>2571</v>
      </c>
      <c r="AD93" s="425"/>
      <c r="AE93" s="668"/>
      <c r="AF93" s="668"/>
      <c r="AG93" s="668"/>
      <c r="AH93" s="668"/>
      <c r="AI93" s="668"/>
    </row>
    <row r="94" spans="16:35">
      <c r="P94" s="75"/>
      <c r="Q94" s="75"/>
      <c r="R94" s="75"/>
      <c r="S94" s="75"/>
      <c r="T94" s="75"/>
      <c r="U94" s="75"/>
      <c r="V94" s="75"/>
      <c r="W94" s="75"/>
      <c r="X94" s="75"/>
      <c r="Y94" s="425"/>
      <c r="Z94" s="425"/>
      <c r="AA94" s="425"/>
      <c r="AB94" s="425"/>
      <c r="AC94" s="425" t="s">
        <v>2571</v>
      </c>
      <c r="AD94" s="425"/>
      <c r="AE94" s="668"/>
      <c r="AF94" s="668"/>
      <c r="AG94" s="668"/>
      <c r="AH94" s="668"/>
      <c r="AI94" s="668"/>
    </row>
    <row r="95" spans="16:35">
      <c r="P95" s="75"/>
      <c r="Q95" s="75"/>
      <c r="R95" s="75"/>
      <c r="S95" s="75"/>
      <c r="T95" s="75"/>
      <c r="U95" s="75"/>
      <c r="V95" s="75"/>
      <c r="W95" s="75"/>
      <c r="X95" s="75"/>
      <c r="Y95" s="425"/>
      <c r="Z95" s="425"/>
      <c r="AA95" s="425"/>
      <c r="AB95" s="425"/>
      <c r="AC95" s="425" t="s">
        <v>2571</v>
      </c>
      <c r="AD95" s="425"/>
      <c r="AE95" s="668"/>
      <c r="AF95" s="668"/>
      <c r="AG95" s="668"/>
      <c r="AH95" s="668"/>
      <c r="AI95" s="668"/>
    </row>
    <row r="96" spans="16:35">
      <c r="P96" s="75"/>
      <c r="Q96" s="75"/>
      <c r="R96" s="75"/>
      <c r="S96" s="75"/>
      <c r="T96" s="75"/>
      <c r="U96" s="75"/>
      <c r="V96" s="75"/>
      <c r="W96" s="75"/>
      <c r="X96" s="75"/>
      <c r="Y96" s="425"/>
      <c r="Z96" s="425"/>
      <c r="AA96" s="425"/>
      <c r="AB96" s="425"/>
      <c r="AC96" s="425" t="s">
        <v>2571</v>
      </c>
      <c r="AD96" s="425"/>
      <c r="AE96" s="668"/>
      <c r="AF96" s="668"/>
      <c r="AG96" s="668"/>
      <c r="AH96" s="668"/>
      <c r="AI96" s="668"/>
    </row>
    <row r="97" spans="16:35">
      <c r="P97" s="75"/>
      <c r="Q97" s="75"/>
      <c r="R97" s="75"/>
      <c r="S97" s="75"/>
      <c r="T97" s="75"/>
      <c r="U97" s="75"/>
      <c r="V97" s="75"/>
      <c r="W97" s="75"/>
      <c r="X97" s="75"/>
      <c r="Y97" s="425"/>
      <c r="Z97" s="425"/>
      <c r="AA97" s="425"/>
      <c r="AB97" s="425"/>
      <c r="AC97" s="425" t="s">
        <v>2571</v>
      </c>
      <c r="AD97" s="425"/>
      <c r="AE97" s="668"/>
      <c r="AF97" s="668"/>
      <c r="AG97" s="668"/>
      <c r="AH97" s="668"/>
      <c r="AI97" s="668"/>
    </row>
    <row r="98" spans="16:35">
      <c r="P98" s="75"/>
      <c r="Q98" s="75"/>
      <c r="R98" s="75"/>
      <c r="S98" s="75"/>
      <c r="T98" s="75"/>
      <c r="U98" s="75"/>
      <c r="V98" s="75"/>
      <c r="W98" s="75"/>
      <c r="X98" s="75"/>
      <c r="Y98" s="425"/>
      <c r="Z98" s="425"/>
      <c r="AA98" s="425"/>
      <c r="AB98" s="425"/>
      <c r="AC98" s="425" t="s">
        <v>2571</v>
      </c>
      <c r="AD98" s="425"/>
      <c r="AE98" s="668"/>
      <c r="AF98" s="668"/>
      <c r="AG98" s="668"/>
      <c r="AH98" s="668"/>
      <c r="AI98" s="668"/>
    </row>
    <row r="99" spans="16:35">
      <c r="P99" s="75"/>
      <c r="Q99" s="75"/>
      <c r="R99" s="75"/>
      <c r="S99" s="75"/>
      <c r="T99" s="75"/>
      <c r="U99" s="75"/>
      <c r="V99" s="75"/>
      <c r="W99" s="75"/>
      <c r="X99" s="75"/>
      <c r="Y99" s="425"/>
      <c r="Z99" s="425"/>
      <c r="AA99" s="425"/>
      <c r="AB99" s="425"/>
      <c r="AC99" s="425" t="s">
        <v>2571</v>
      </c>
      <c r="AD99" s="425"/>
      <c r="AE99" s="668"/>
      <c r="AF99" s="668"/>
      <c r="AG99" s="668"/>
      <c r="AH99" s="668"/>
      <c r="AI99" s="668"/>
    </row>
    <row r="100" spans="16:35">
      <c r="P100" s="75"/>
      <c r="Q100" s="75"/>
      <c r="R100" s="75"/>
      <c r="S100" s="75"/>
      <c r="T100" s="75"/>
      <c r="U100" s="75"/>
      <c r="V100" s="75"/>
      <c r="W100" s="75"/>
      <c r="X100" s="75"/>
      <c r="Y100" s="425"/>
      <c r="Z100" s="425"/>
      <c r="AA100" s="425"/>
      <c r="AB100" s="425"/>
      <c r="AC100" s="425" t="s">
        <v>2571</v>
      </c>
      <c r="AD100" s="425"/>
      <c r="AE100" s="668"/>
      <c r="AF100" s="668"/>
      <c r="AG100" s="668"/>
      <c r="AH100" s="668"/>
      <c r="AI100" s="668"/>
    </row>
    <row r="101" spans="16:35">
      <c r="P101" s="75"/>
      <c r="Q101" s="75"/>
      <c r="R101" s="75"/>
      <c r="S101" s="75"/>
      <c r="T101" s="75"/>
      <c r="U101" s="75"/>
      <c r="V101" s="75"/>
      <c r="W101" s="75"/>
      <c r="X101" s="75"/>
      <c r="Y101" s="425"/>
      <c r="Z101" s="425"/>
      <c r="AA101" s="425"/>
      <c r="AB101" s="425"/>
      <c r="AC101" s="425" t="s">
        <v>2571</v>
      </c>
      <c r="AD101" s="425"/>
      <c r="AE101" s="668"/>
      <c r="AF101" s="668"/>
      <c r="AG101" s="668"/>
      <c r="AH101" s="668"/>
      <c r="AI101" s="668"/>
    </row>
    <row r="102" spans="16:35">
      <c r="P102" s="75"/>
      <c r="Q102" s="75"/>
      <c r="R102" s="75"/>
      <c r="S102" s="75"/>
      <c r="T102" s="75"/>
      <c r="U102" s="75"/>
      <c r="V102" s="75"/>
      <c r="W102" s="75"/>
      <c r="X102" s="75"/>
      <c r="Y102" s="425"/>
      <c r="Z102" s="425"/>
      <c r="AA102" s="425"/>
      <c r="AB102" s="425"/>
      <c r="AC102" s="425" t="s">
        <v>2571</v>
      </c>
      <c r="AD102" s="425"/>
      <c r="AE102" s="668"/>
      <c r="AF102" s="668"/>
      <c r="AG102" s="668"/>
      <c r="AH102" s="668"/>
      <c r="AI102" s="668"/>
    </row>
    <row r="103" spans="16:35">
      <c r="P103" s="75"/>
      <c r="Q103" s="75"/>
      <c r="R103" s="75"/>
      <c r="S103" s="75"/>
      <c r="T103" s="75"/>
      <c r="U103" s="75"/>
      <c r="V103" s="75"/>
      <c r="W103" s="75"/>
      <c r="X103" s="75"/>
      <c r="Y103" s="425"/>
      <c r="Z103" s="425"/>
      <c r="AA103" s="425"/>
      <c r="AB103" s="425"/>
      <c r="AC103" s="425" t="s">
        <v>2571</v>
      </c>
      <c r="AD103" s="425"/>
      <c r="AE103" s="668"/>
      <c r="AF103" s="668"/>
      <c r="AG103" s="668"/>
      <c r="AH103" s="668"/>
      <c r="AI103" s="668"/>
    </row>
    <row r="104" spans="16:35">
      <c r="P104" s="75"/>
      <c r="Q104" s="75"/>
      <c r="R104" s="75"/>
      <c r="S104" s="75"/>
      <c r="T104" s="75"/>
      <c r="U104" s="75"/>
      <c r="V104" s="75"/>
      <c r="W104" s="75"/>
      <c r="X104" s="75"/>
      <c r="Y104" s="425"/>
      <c r="Z104" s="425"/>
      <c r="AA104" s="425"/>
      <c r="AB104" s="425"/>
      <c r="AC104" s="425" t="s">
        <v>2571</v>
      </c>
      <c r="AD104" s="425"/>
      <c r="AE104" s="668"/>
      <c r="AF104" s="668"/>
      <c r="AG104" s="668"/>
      <c r="AH104" s="668"/>
      <c r="AI104" s="668"/>
    </row>
    <row r="105" spans="16:35">
      <c r="P105" s="75"/>
      <c r="Q105" s="75"/>
      <c r="R105" s="75"/>
      <c r="S105" s="75"/>
      <c r="T105" s="75"/>
      <c r="U105" s="75"/>
      <c r="V105" s="75"/>
      <c r="W105" s="75"/>
      <c r="X105" s="75"/>
      <c r="Y105" s="425"/>
      <c r="Z105" s="425"/>
      <c r="AA105" s="425"/>
      <c r="AB105" s="425"/>
      <c r="AC105" s="425" t="s">
        <v>2571</v>
      </c>
      <c r="AD105" s="425"/>
      <c r="AE105" s="668"/>
      <c r="AF105" s="668"/>
      <c r="AG105" s="668"/>
      <c r="AH105" s="668"/>
      <c r="AI105" s="668"/>
    </row>
    <row r="106" spans="16:35">
      <c r="P106" s="75"/>
      <c r="Q106" s="75"/>
      <c r="R106" s="75"/>
      <c r="S106" s="75"/>
      <c r="T106" s="75"/>
      <c r="U106" s="75"/>
      <c r="V106" s="75"/>
      <c r="W106" s="75"/>
      <c r="X106" s="75"/>
      <c r="Y106" s="425"/>
      <c r="Z106" s="425"/>
      <c r="AA106" s="425"/>
      <c r="AB106" s="425"/>
      <c r="AC106" s="425" t="s">
        <v>2571</v>
      </c>
      <c r="AD106" s="425"/>
      <c r="AE106" s="668"/>
      <c r="AF106" s="668"/>
      <c r="AG106" s="668"/>
      <c r="AH106" s="668"/>
      <c r="AI106" s="668"/>
    </row>
    <row r="107" spans="16:35">
      <c r="P107" s="75"/>
      <c r="Q107" s="75"/>
      <c r="R107" s="75"/>
      <c r="S107" s="75"/>
      <c r="T107" s="75"/>
      <c r="U107" s="75"/>
      <c r="V107" s="75"/>
      <c r="W107" s="75"/>
      <c r="X107" s="75"/>
      <c r="Y107" s="425"/>
      <c r="Z107" s="425"/>
      <c r="AA107" s="425"/>
      <c r="AB107" s="425"/>
      <c r="AC107" s="425" t="s">
        <v>2571</v>
      </c>
      <c r="AD107" s="425"/>
      <c r="AE107" s="668"/>
      <c r="AF107" s="668"/>
      <c r="AG107" s="668"/>
      <c r="AH107" s="668"/>
      <c r="AI107" s="668"/>
    </row>
    <row r="108" spans="16:35">
      <c r="P108" s="75"/>
      <c r="Q108" s="75"/>
      <c r="R108" s="75"/>
      <c r="S108" s="75"/>
      <c r="T108" s="75"/>
      <c r="U108" s="75"/>
      <c r="V108" s="75"/>
      <c r="W108" s="75"/>
      <c r="X108" s="75"/>
      <c r="Y108" s="425"/>
      <c r="Z108" s="425"/>
      <c r="AA108" s="425"/>
      <c r="AB108" s="425"/>
      <c r="AC108" s="425" t="s">
        <v>2571</v>
      </c>
      <c r="AD108" s="425"/>
      <c r="AE108" s="668"/>
      <c r="AF108" s="668"/>
      <c r="AG108" s="668"/>
      <c r="AH108" s="668"/>
      <c r="AI108" s="668"/>
    </row>
    <row r="109" spans="16:35">
      <c r="P109" s="75"/>
      <c r="Q109" s="75"/>
      <c r="R109" s="75"/>
      <c r="S109" s="75"/>
      <c r="T109" s="75"/>
      <c r="U109" s="75"/>
      <c r="V109" s="75"/>
      <c r="W109" s="75"/>
      <c r="X109" s="75"/>
      <c r="Y109" s="425"/>
      <c r="Z109" s="425"/>
      <c r="AA109" s="425"/>
      <c r="AB109" s="425"/>
      <c r="AC109" s="425" t="s">
        <v>2571</v>
      </c>
      <c r="AD109" s="425"/>
      <c r="AE109" s="668"/>
      <c r="AF109" s="668"/>
      <c r="AG109" s="668"/>
      <c r="AH109" s="668"/>
      <c r="AI109" s="668"/>
    </row>
    <row r="110" spans="16:35">
      <c r="P110" s="75"/>
      <c r="Q110" s="75"/>
      <c r="R110" s="75"/>
      <c r="S110" s="75"/>
      <c r="T110" s="75"/>
      <c r="U110" s="75"/>
      <c r="V110" s="75"/>
      <c r="W110" s="75"/>
      <c r="X110" s="75"/>
      <c r="Y110" s="425"/>
      <c r="Z110" s="425"/>
      <c r="AA110" s="425"/>
      <c r="AB110" s="425"/>
      <c r="AC110" s="425" t="s">
        <v>2571</v>
      </c>
      <c r="AD110" s="425"/>
      <c r="AE110" s="668"/>
      <c r="AF110" s="668"/>
      <c r="AG110" s="668"/>
      <c r="AH110" s="668"/>
      <c r="AI110" s="668"/>
    </row>
    <row r="111" spans="16:35">
      <c r="P111" s="75"/>
      <c r="Q111" s="75"/>
      <c r="R111" s="75"/>
      <c r="S111" s="75"/>
      <c r="T111" s="75"/>
      <c r="U111" s="75"/>
      <c r="V111" s="75"/>
      <c r="W111" s="75"/>
      <c r="X111" s="75"/>
      <c r="Y111" s="425"/>
      <c r="Z111" s="425"/>
      <c r="AA111" s="425"/>
      <c r="AB111" s="425"/>
      <c r="AC111" s="425" t="s">
        <v>2571</v>
      </c>
      <c r="AD111" s="425"/>
      <c r="AE111" s="668"/>
      <c r="AF111" s="668"/>
      <c r="AG111" s="668"/>
      <c r="AH111" s="668"/>
      <c r="AI111" s="668"/>
    </row>
    <row r="112" spans="16:35">
      <c r="P112" s="75"/>
      <c r="Q112" s="75"/>
      <c r="R112" s="75"/>
      <c r="S112" s="75"/>
      <c r="T112" s="75"/>
      <c r="U112" s="75"/>
      <c r="V112" s="75"/>
      <c r="W112" s="75"/>
      <c r="X112" s="75"/>
      <c r="Y112" s="425"/>
      <c r="Z112" s="425"/>
      <c r="AA112" s="425"/>
      <c r="AB112" s="425"/>
      <c r="AC112" s="425" t="s">
        <v>2571</v>
      </c>
      <c r="AD112" s="425"/>
      <c r="AE112" s="668"/>
      <c r="AF112" s="668"/>
      <c r="AG112" s="668"/>
      <c r="AH112" s="668"/>
      <c r="AI112" s="668"/>
    </row>
    <row r="113" spans="16:35">
      <c r="P113" s="75"/>
      <c r="Q113" s="75"/>
      <c r="R113" s="75"/>
      <c r="S113" s="75"/>
      <c r="T113" s="75"/>
      <c r="U113" s="75"/>
      <c r="V113" s="75"/>
      <c r="W113" s="75"/>
      <c r="X113" s="75"/>
      <c r="Y113" s="425"/>
      <c r="Z113" s="425"/>
      <c r="AA113" s="425"/>
      <c r="AB113" s="425"/>
      <c r="AC113" s="425" t="s">
        <v>2571</v>
      </c>
      <c r="AD113" s="425"/>
      <c r="AE113" s="668"/>
      <c r="AF113" s="668"/>
      <c r="AG113" s="668"/>
      <c r="AH113" s="668"/>
      <c r="AI113" s="668"/>
    </row>
    <row r="114" spans="16:35">
      <c r="P114" s="75"/>
      <c r="Q114" s="75"/>
      <c r="R114" s="75"/>
      <c r="S114" s="75"/>
      <c r="T114" s="75"/>
      <c r="U114" s="75"/>
      <c r="V114" s="75"/>
      <c r="W114" s="75"/>
      <c r="X114" s="75"/>
      <c r="Y114" s="425"/>
      <c r="Z114" s="425"/>
      <c r="AA114" s="425"/>
      <c r="AB114" s="425"/>
      <c r="AC114" s="425" t="s">
        <v>2571</v>
      </c>
      <c r="AD114" s="425"/>
      <c r="AE114" s="668"/>
      <c r="AF114" s="668"/>
      <c r="AG114" s="668"/>
      <c r="AH114" s="668"/>
      <c r="AI114" s="668"/>
    </row>
    <row r="115" spans="16:35">
      <c r="P115" s="75"/>
      <c r="Q115" s="75"/>
      <c r="R115" s="75"/>
      <c r="S115" s="75"/>
      <c r="T115" s="75"/>
      <c r="U115" s="75"/>
      <c r="V115" s="75"/>
      <c r="W115" s="75"/>
      <c r="X115" s="75"/>
      <c r="Y115" s="425"/>
      <c r="Z115" s="425"/>
      <c r="AA115" s="425"/>
      <c r="AB115" s="425"/>
      <c r="AC115" s="425" t="s">
        <v>2571</v>
      </c>
      <c r="AD115" s="425"/>
      <c r="AE115" s="668"/>
      <c r="AF115" s="668"/>
      <c r="AG115" s="668"/>
      <c r="AH115" s="668"/>
      <c r="AI115" s="668"/>
    </row>
    <row r="116" spans="16:35">
      <c r="P116" s="75"/>
      <c r="Q116" s="75"/>
      <c r="R116" s="75"/>
      <c r="S116" s="75"/>
      <c r="T116" s="75"/>
      <c r="U116" s="75"/>
      <c r="V116" s="75"/>
      <c r="W116" s="75"/>
      <c r="X116" s="75"/>
      <c r="Y116" s="425"/>
      <c r="Z116" s="425"/>
      <c r="AA116" s="425"/>
      <c r="AB116" s="425"/>
      <c r="AC116" s="425" t="s">
        <v>2571</v>
      </c>
      <c r="AD116" s="425"/>
      <c r="AE116" s="668"/>
      <c r="AF116" s="668"/>
      <c r="AG116" s="668"/>
      <c r="AH116" s="668"/>
      <c r="AI116" s="668"/>
    </row>
    <row r="117" spans="16:35">
      <c r="P117" s="75"/>
      <c r="Q117" s="75"/>
      <c r="R117" s="75"/>
      <c r="S117" s="75"/>
      <c r="T117" s="75"/>
      <c r="U117" s="75"/>
      <c r="V117" s="75"/>
      <c r="W117" s="75"/>
      <c r="X117" s="75"/>
      <c r="Y117" s="425"/>
      <c r="Z117" s="425"/>
      <c r="AA117" s="425"/>
      <c r="AB117" s="425"/>
      <c r="AC117" s="425" t="s">
        <v>2571</v>
      </c>
      <c r="AD117" s="425"/>
      <c r="AE117" s="668"/>
      <c r="AF117" s="668"/>
      <c r="AG117" s="668"/>
      <c r="AH117" s="668"/>
      <c r="AI117" s="668"/>
    </row>
    <row r="118" spans="16:35">
      <c r="P118" s="75"/>
      <c r="Q118" s="75"/>
      <c r="R118" s="75"/>
      <c r="S118" s="75"/>
      <c r="T118" s="75"/>
      <c r="U118" s="75"/>
      <c r="V118" s="75"/>
      <c r="W118" s="75"/>
      <c r="X118" s="75"/>
      <c r="Y118" s="425"/>
      <c r="Z118" s="425"/>
      <c r="AA118" s="425"/>
      <c r="AB118" s="425"/>
      <c r="AC118" s="425" t="s">
        <v>2571</v>
      </c>
      <c r="AD118" s="425"/>
      <c r="AE118" s="668"/>
      <c r="AF118" s="668"/>
      <c r="AG118" s="668"/>
      <c r="AH118" s="668"/>
      <c r="AI118" s="668"/>
    </row>
    <row r="119" spans="16:35">
      <c r="P119" s="75"/>
      <c r="Q119" s="75"/>
      <c r="R119" s="75"/>
      <c r="S119" s="75"/>
      <c r="T119" s="75"/>
      <c r="U119" s="75"/>
      <c r="V119" s="75"/>
      <c r="W119" s="75"/>
      <c r="X119" s="75"/>
      <c r="Y119" s="425"/>
      <c r="Z119" s="425"/>
      <c r="AA119" s="425"/>
      <c r="AB119" s="425"/>
      <c r="AC119" s="425" t="s">
        <v>2571</v>
      </c>
      <c r="AD119" s="425"/>
      <c r="AE119" s="668"/>
      <c r="AF119" s="668"/>
      <c r="AG119" s="668"/>
      <c r="AH119" s="668"/>
      <c r="AI119" s="668"/>
    </row>
    <row r="120" spans="16:35">
      <c r="P120" s="75"/>
      <c r="Q120" s="75"/>
      <c r="R120" s="75"/>
      <c r="S120" s="75"/>
      <c r="T120" s="75"/>
      <c r="U120" s="75"/>
      <c r="V120" s="75"/>
      <c r="W120" s="75"/>
      <c r="X120" s="75"/>
      <c r="Y120" s="425"/>
      <c r="Z120" s="425"/>
      <c r="AA120" s="425"/>
      <c r="AB120" s="425"/>
      <c r="AC120" s="425" t="s">
        <v>2571</v>
      </c>
      <c r="AD120" s="425"/>
      <c r="AE120" s="668"/>
      <c r="AF120" s="668"/>
      <c r="AG120" s="668"/>
      <c r="AH120" s="668"/>
      <c r="AI120" s="668"/>
    </row>
    <row r="121" spans="16:35">
      <c r="P121" s="75"/>
      <c r="Q121" s="75"/>
      <c r="R121" s="75"/>
      <c r="S121" s="75"/>
      <c r="T121" s="75"/>
      <c r="U121" s="75"/>
      <c r="V121" s="75"/>
      <c r="W121" s="75"/>
      <c r="X121" s="75"/>
      <c r="Y121" s="425"/>
      <c r="Z121" s="425"/>
      <c r="AA121" s="425"/>
      <c r="AB121" s="425"/>
      <c r="AC121" s="425" t="s">
        <v>2571</v>
      </c>
      <c r="AD121" s="425"/>
      <c r="AE121" s="668"/>
      <c r="AF121" s="668"/>
      <c r="AG121" s="668"/>
      <c r="AH121" s="668"/>
      <c r="AI121" s="668"/>
    </row>
    <row r="122" spans="16:35">
      <c r="P122" s="75"/>
      <c r="Q122" s="75"/>
      <c r="R122" s="75"/>
      <c r="S122" s="75"/>
      <c r="T122" s="75"/>
      <c r="U122" s="75"/>
      <c r="V122" s="75"/>
      <c r="W122" s="75"/>
      <c r="X122" s="75"/>
      <c r="Y122" s="425"/>
      <c r="Z122" s="425"/>
      <c r="AA122" s="425"/>
      <c r="AB122" s="425"/>
      <c r="AC122" s="425" t="s">
        <v>2571</v>
      </c>
      <c r="AD122" s="425"/>
      <c r="AE122" s="668"/>
      <c r="AF122" s="668"/>
      <c r="AG122" s="668"/>
      <c r="AH122" s="668"/>
      <c r="AI122" s="668"/>
    </row>
    <row r="123" spans="16:35">
      <c r="P123" s="75"/>
      <c r="Q123" s="75"/>
      <c r="R123" s="75"/>
      <c r="S123" s="75"/>
      <c r="T123" s="75"/>
      <c r="U123" s="75"/>
      <c r="V123" s="75"/>
      <c r="W123" s="75"/>
      <c r="X123" s="75"/>
      <c r="Y123" s="425"/>
      <c r="Z123" s="425"/>
      <c r="AA123" s="425"/>
      <c r="AB123" s="425"/>
      <c r="AC123" s="425" t="s">
        <v>2571</v>
      </c>
      <c r="AD123" s="425"/>
      <c r="AE123" s="668"/>
      <c r="AF123" s="668"/>
      <c r="AG123" s="668"/>
      <c r="AH123" s="668"/>
      <c r="AI123" s="668"/>
    </row>
    <row r="124" spans="16:35">
      <c r="P124" s="75"/>
      <c r="Q124" s="75"/>
      <c r="R124" s="75"/>
      <c r="S124" s="75"/>
      <c r="T124" s="75"/>
      <c r="U124" s="75"/>
      <c r="V124" s="75"/>
      <c r="W124" s="75"/>
      <c r="X124" s="75"/>
      <c r="Y124" s="425"/>
      <c r="Z124" s="425"/>
      <c r="AA124" s="425"/>
      <c r="AB124" s="425"/>
      <c r="AC124" s="425" t="s">
        <v>2571</v>
      </c>
      <c r="AD124" s="425"/>
      <c r="AE124" s="668"/>
      <c r="AF124" s="668"/>
      <c r="AG124" s="668"/>
      <c r="AH124" s="668"/>
      <c r="AI124" s="668"/>
    </row>
    <row r="125" spans="16:35">
      <c r="P125" s="75"/>
      <c r="Q125" s="75"/>
      <c r="R125" s="75"/>
      <c r="S125" s="75"/>
      <c r="T125" s="75"/>
      <c r="U125" s="75"/>
      <c r="V125" s="75"/>
      <c r="W125" s="75"/>
      <c r="X125" s="75"/>
      <c r="Y125" s="425"/>
      <c r="Z125" s="425"/>
      <c r="AA125" s="425"/>
      <c r="AB125" s="425"/>
      <c r="AC125" s="425" t="s">
        <v>2571</v>
      </c>
      <c r="AD125" s="425"/>
      <c r="AE125" s="668"/>
      <c r="AF125" s="668"/>
      <c r="AG125" s="668"/>
      <c r="AH125" s="668"/>
      <c r="AI125" s="668"/>
    </row>
    <row r="126" spans="16:35">
      <c r="P126" s="75"/>
      <c r="Q126" s="75"/>
      <c r="R126" s="75"/>
      <c r="S126" s="75"/>
      <c r="T126" s="75"/>
      <c r="U126" s="75"/>
      <c r="V126" s="75"/>
      <c r="W126" s="75"/>
      <c r="X126" s="75"/>
      <c r="Y126" s="425"/>
      <c r="Z126" s="425"/>
      <c r="AA126" s="425"/>
      <c r="AB126" s="425"/>
      <c r="AC126" s="425" t="s">
        <v>2571</v>
      </c>
      <c r="AD126" s="425"/>
      <c r="AE126" s="668"/>
      <c r="AF126" s="668"/>
      <c r="AG126" s="668"/>
      <c r="AH126" s="668"/>
      <c r="AI126" s="668"/>
    </row>
    <row r="127" spans="16:35">
      <c r="P127" s="75"/>
      <c r="Q127" s="75"/>
      <c r="R127" s="75"/>
      <c r="S127" s="75"/>
      <c r="T127" s="75"/>
      <c r="U127" s="75"/>
      <c r="V127" s="75"/>
      <c r="W127" s="75"/>
      <c r="X127" s="75"/>
      <c r="Y127" s="425"/>
      <c r="Z127" s="425"/>
      <c r="AA127" s="425"/>
      <c r="AB127" s="425"/>
      <c r="AC127" s="425" t="s">
        <v>2571</v>
      </c>
      <c r="AD127" s="425"/>
      <c r="AE127" s="668"/>
      <c r="AF127" s="668"/>
      <c r="AG127" s="668"/>
      <c r="AH127" s="668"/>
      <c r="AI127" s="668"/>
    </row>
    <row r="128" spans="16:35">
      <c r="P128" s="75"/>
      <c r="Q128" s="75"/>
      <c r="R128" s="75"/>
      <c r="S128" s="75"/>
      <c r="T128" s="75"/>
      <c r="U128" s="75"/>
      <c r="V128" s="75"/>
      <c r="W128" s="75"/>
      <c r="X128" s="75"/>
      <c r="Y128" s="425"/>
      <c r="Z128" s="425"/>
      <c r="AA128" s="425"/>
      <c r="AB128" s="425"/>
      <c r="AC128" s="425" t="s">
        <v>2571</v>
      </c>
      <c r="AD128" s="425"/>
      <c r="AE128" s="668"/>
      <c r="AF128" s="668"/>
      <c r="AG128" s="668"/>
      <c r="AH128" s="668"/>
      <c r="AI128" s="668"/>
    </row>
    <row r="129" spans="16:35">
      <c r="P129" s="75"/>
      <c r="Q129" s="75"/>
      <c r="R129" s="75"/>
      <c r="S129" s="75"/>
      <c r="T129" s="75"/>
      <c r="U129" s="75"/>
      <c r="V129" s="75"/>
      <c r="W129" s="75"/>
      <c r="X129" s="75"/>
      <c r="Y129" s="425"/>
      <c r="Z129" s="425"/>
      <c r="AA129" s="425"/>
      <c r="AB129" s="425"/>
      <c r="AC129" s="425" t="s">
        <v>2571</v>
      </c>
      <c r="AD129" s="425"/>
      <c r="AE129" s="668"/>
      <c r="AF129" s="668"/>
      <c r="AG129" s="668"/>
      <c r="AH129" s="668"/>
      <c r="AI129" s="668"/>
    </row>
    <row r="130" spans="16:35">
      <c r="P130" s="75"/>
      <c r="Q130" s="75"/>
      <c r="R130" s="75"/>
      <c r="S130" s="75"/>
      <c r="T130" s="75"/>
      <c r="U130" s="75"/>
      <c r="V130" s="75"/>
      <c r="W130" s="75"/>
      <c r="X130" s="75"/>
      <c r="Y130" s="425"/>
      <c r="Z130" s="425"/>
      <c r="AA130" s="425"/>
      <c r="AB130" s="425"/>
      <c r="AC130" s="425" t="s">
        <v>2571</v>
      </c>
      <c r="AD130" s="425"/>
      <c r="AE130" s="668"/>
      <c r="AF130" s="668"/>
      <c r="AG130" s="668"/>
      <c r="AH130" s="668"/>
      <c r="AI130" s="668"/>
    </row>
    <row r="131" spans="16:35">
      <c r="P131" s="75"/>
      <c r="Q131" s="75"/>
      <c r="R131" s="75"/>
      <c r="S131" s="75"/>
      <c r="T131" s="75"/>
      <c r="U131" s="75"/>
      <c r="V131" s="75"/>
      <c r="W131" s="75"/>
      <c r="X131" s="75"/>
      <c r="Y131" s="425"/>
      <c r="Z131" s="425"/>
      <c r="AA131" s="425"/>
      <c r="AB131" s="425"/>
      <c r="AC131" s="425" t="s">
        <v>2571</v>
      </c>
      <c r="AD131" s="425"/>
      <c r="AE131" s="668"/>
      <c r="AF131" s="668"/>
      <c r="AG131" s="668"/>
      <c r="AH131" s="668"/>
      <c r="AI131" s="668"/>
    </row>
    <row r="132" spans="16:35">
      <c r="P132" s="75"/>
      <c r="Q132" s="75"/>
      <c r="R132" s="75"/>
      <c r="S132" s="75"/>
      <c r="T132" s="75"/>
      <c r="U132" s="75"/>
      <c r="V132" s="75"/>
      <c r="W132" s="75"/>
      <c r="X132" s="75"/>
      <c r="Y132" s="425"/>
      <c r="Z132" s="425"/>
      <c r="AA132" s="425"/>
      <c r="AB132" s="425"/>
      <c r="AC132" s="425" t="s">
        <v>2571</v>
      </c>
      <c r="AD132" s="425"/>
      <c r="AE132" s="668"/>
      <c r="AF132" s="668"/>
      <c r="AG132" s="668"/>
      <c r="AH132" s="668"/>
      <c r="AI132" s="668"/>
    </row>
    <row r="133" spans="16:35">
      <c r="P133" s="75"/>
      <c r="Q133" s="75"/>
      <c r="R133" s="75"/>
      <c r="S133" s="75"/>
      <c r="T133" s="75"/>
      <c r="U133" s="75"/>
      <c r="V133" s="75"/>
      <c r="W133" s="75"/>
      <c r="X133" s="75"/>
      <c r="Y133" s="425"/>
      <c r="Z133" s="425"/>
      <c r="AA133" s="425"/>
      <c r="AB133" s="425"/>
      <c r="AC133" s="425" t="s">
        <v>2571</v>
      </c>
      <c r="AD133" s="425"/>
      <c r="AE133" s="668"/>
      <c r="AF133" s="668"/>
      <c r="AG133" s="668"/>
      <c r="AH133" s="668"/>
      <c r="AI133" s="668"/>
    </row>
    <row r="134" spans="16:35">
      <c r="P134" s="75"/>
      <c r="Q134" s="75"/>
      <c r="R134" s="75"/>
      <c r="S134" s="75"/>
      <c r="T134" s="75"/>
      <c r="U134" s="75"/>
      <c r="V134" s="75"/>
      <c r="W134" s="75"/>
      <c r="X134" s="75"/>
      <c r="Y134" s="425"/>
      <c r="Z134" s="425"/>
      <c r="AA134" s="425"/>
      <c r="AB134" s="425"/>
      <c r="AC134" s="425" t="s">
        <v>2571</v>
      </c>
      <c r="AD134" s="425"/>
      <c r="AE134" s="668"/>
      <c r="AF134" s="668"/>
      <c r="AG134" s="668"/>
      <c r="AH134" s="668"/>
      <c r="AI134" s="668"/>
    </row>
    <row r="135" spans="16:35">
      <c r="P135" s="75"/>
      <c r="Q135" s="75"/>
      <c r="R135" s="75"/>
      <c r="S135" s="75"/>
      <c r="T135" s="75"/>
      <c r="U135" s="75"/>
      <c r="V135" s="75"/>
      <c r="W135" s="75"/>
      <c r="X135" s="75"/>
      <c r="Y135" s="425"/>
      <c r="Z135" s="425"/>
      <c r="AA135" s="425"/>
      <c r="AB135" s="425"/>
      <c r="AC135" s="425" t="s">
        <v>2571</v>
      </c>
      <c r="AD135" s="425"/>
      <c r="AE135" s="668"/>
      <c r="AF135" s="668"/>
      <c r="AG135" s="668"/>
      <c r="AH135" s="668"/>
      <c r="AI135" s="668"/>
    </row>
    <row r="136" spans="16:35">
      <c r="P136" s="75"/>
      <c r="Q136" s="75"/>
      <c r="R136" s="75"/>
      <c r="S136" s="75"/>
      <c r="T136" s="75"/>
      <c r="U136" s="75"/>
      <c r="V136" s="75"/>
      <c r="W136" s="75"/>
      <c r="X136" s="75"/>
      <c r="Y136" s="425"/>
      <c r="Z136" s="425"/>
      <c r="AA136" s="425"/>
      <c r="AB136" s="425"/>
      <c r="AC136" s="425" t="s">
        <v>2571</v>
      </c>
      <c r="AD136" s="425"/>
      <c r="AE136" s="668"/>
      <c r="AF136" s="668"/>
      <c r="AG136" s="668"/>
      <c r="AH136" s="668"/>
      <c r="AI136" s="668"/>
    </row>
    <row r="137" spans="16:35">
      <c r="P137" s="75"/>
      <c r="Q137" s="75"/>
      <c r="R137" s="75"/>
      <c r="S137" s="75"/>
      <c r="T137" s="75"/>
      <c r="U137" s="75"/>
      <c r="V137" s="75"/>
      <c r="W137" s="75"/>
      <c r="X137" s="75"/>
      <c r="Y137" s="425"/>
      <c r="Z137" s="425"/>
      <c r="AA137" s="425"/>
      <c r="AB137" s="425"/>
      <c r="AC137" s="425" t="s">
        <v>2571</v>
      </c>
      <c r="AD137" s="425"/>
      <c r="AE137" s="668"/>
      <c r="AF137" s="668"/>
      <c r="AG137" s="668"/>
      <c r="AH137" s="668"/>
      <c r="AI137" s="668"/>
    </row>
    <row r="138" spans="16:35">
      <c r="P138" s="75"/>
      <c r="Q138" s="75"/>
      <c r="R138" s="75"/>
      <c r="S138" s="75"/>
      <c r="T138" s="75"/>
      <c r="U138" s="75"/>
      <c r="V138" s="75"/>
      <c r="W138" s="75"/>
      <c r="X138" s="75"/>
      <c r="Y138" s="425"/>
      <c r="Z138" s="425"/>
      <c r="AA138" s="425"/>
      <c r="AB138" s="425"/>
      <c r="AC138" s="425" t="s">
        <v>2571</v>
      </c>
      <c r="AD138" s="425"/>
      <c r="AE138" s="668"/>
      <c r="AF138" s="668"/>
      <c r="AG138" s="668"/>
      <c r="AH138" s="668"/>
      <c r="AI138" s="668"/>
    </row>
    <row r="139" spans="16:35">
      <c r="P139" s="75"/>
      <c r="Q139" s="75"/>
      <c r="R139" s="75"/>
      <c r="S139" s="75"/>
      <c r="T139" s="75"/>
      <c r="U139" s="75"/>
      <c r="V139" s="75"/>
      <c r="W139" s="75"/>
      <c r="X139" s="75"/>
      <c r="Y139" s="425"/>
      <c r="Z139" s="425"/>
      <c r="AA139" s="425"/>
      <c r="AB139" s="425"/>
      <c r="AC139" s="425" t="s">
        <v>2571</v>
      </c>
      <c r="AD139" s="425"/>
      <c r="AE139" s="668"/>
      <c r="AF139" s="668"/>
      <c r="AG139" s="668"/>
      <c r="AH139" s="668"/>
      <c r="AI139" s="668"/>
    </row>
    <row r="140" spans="16:35">
      <c r="P140" s="75"/>
      <c r="Q140" s="75"/>
      <c r="R140" s="75"/>
      <c r="S140" s="75"/>
      <c r="T140" s="75"/>
      <c r="U140" s="75"/>
      <c r="V140" s="75"/>
      <c r="W140" s="75"/>
      <c r="X140" s="75"/>
      <c r="Y140" s="425"/>
      <c r="Z140" s="425"/>
      <c r="AA140" s="425"/>
      <c r="AB140" s="425"/>
      <c r="AC140" s="425" t="s">
        <v>2571</v>
      </c>
      <c r="AD140" s="425"/>
      <c r="AE140" s="668"/>
      <c r="AF140" s="668"/>
      <c r="AG140" s="668"/>
      <c r="AH140" s="668"/>
      <c r="AI140" s="668"/>
    </row>
    <row r="141" spans="16:35">
      <c r="P141" s="75"/>
      <c r="Q141" s="75"/>
      <c r="R141" s="75"/>
      <c r="S141" s="75"/>
      <c r="T141" s="75"/>
      <c r="U141" s="75"/>
      <c r="V141" s="75"/>
      <c r="W141" s="75"/>
      <c r="X141" s="75"/>
      <c r="Y141" s="425"/>
      <c r="Z141" s="425"/>
      <c r="AA141" s="425"/>
      <c r="AB141" s="425"/>
      <c r="AC141" s="425" t="s">
        <v>2571</v>
      </c>
      <c r="AD141" s="425"/>
      <c r="AE141" s="668"/>
      <c r="AF141" s="668"/>
      <c r="AG141" s="668"/>
      <c r="AH141" s="668"/>
      <c r="AI141" s="668"/>
    </row>
    <row r="142" spans="16:35">
      <c r="P142" s="75"/>
      <c r="Q142" s="75"/>
      <c r="R142" s="75"/>
      <c r="S142" s="75"/>
      <c r="T142" s="75"/>
      <c r="U142" s="75"/>
      <c r="V142" s="75"/>
      <c r="W142" s="75"/>
      <c r="X142" s="75"/>
      <c r="Y142" s="425"/>
      <c r="Z142" s="425"/>
      <c r="AA142" s="425"/>
      <c r="AB142" s="425"/>
      <c r="AC142" s="425" t="s">
        <v>2571</v>
      </c>
      <c r="AD142" s="425"/>
      <c r="AE142" s="668"/>
      <c r="AF142" s="668"/>
      <c r="AG142" s="668"/>
      <c r="AH142" s="668"/>
      <c r="AI142" s="668"/>
    </row>
    <row r="143" spans="16:35">
      <c r="P143" s="75"/>
      <c r="Q143" s="75"/>
      <c r="R143" s="75"/>
      <c r="S143" s="75"/>
      <c r="T143" s="75"/>
      <c r="U143" s="75"/>
      <c r="V143" s="75"/>
      <c r="W143" s="75"/>
      <c r="X143" s="75"/>
      <c r="Y143" s="425"/>
      <c r="Z143" s="425"/>
      <c r="AA143" s="425"/>
      <c r="AB143" s="425"/>
      <c r="AC143" s="425" t="s">
        <v>2571</v>
      </c>
      <c r="AD143" s="425"/>
      <c r="AE143" s="668"/>
      <c r="AF143" s="668"/>
      <c r="AG143" s="668"/>
      <c r="AH143" s="668"/>
      <c r="AI143" s="668"/>
    </row>
    <row r="144" spans="16:35">
      <c r="P144" s="75"/>
      <c r="Q144" s="75"/>
      <c r="R144" s="75"/>
      <c r="S144" s="75"/>
      <c r="T144" s="75"/>
      <c r="U144" s="75"/>
      <c r="V144" s="75"/>
      <c r="W144" s="75"/>
      <c r="X144" s="75"/>
      <c r="Y144" s="425"/>
      <c r="Z144" s="425"/>
      <c r="AA144" s="425"/>
      <c r="AB144" s="425"/>
      <c r="AC144" s="425" t="s">
        <v>2571</v>
      </c>
      <c r="AD144" s="425"/>
      <c r="AE144" s="668"/>
      <c r="AF144" s="668"/>
      <c r="AG144" s="668"/>
      <c r="AH144" s="668"/>
      <c r="AI144" s="668"/>
    </row>
    <row r="145" spans="16:35">
      <c r="P145" s="75"/>
      <c r="Q145" s="75"/>
      <c r="R145" s="75"/>
      <c r="S145" s="75"/>
      <c r="T145" s="75"/>
      <c r="U145" s="75"/>
      <c r="V145" s="75"/>
      <c r="W145" s="75"/>
      <c r="X145" s="75"/>
      <c r="Y145" s="425"/>
      <c r="Z145" s="425"/>
      <c r="AA145" s="425"/>
      <c r="AB145" s="425"/>
      <c r="AC145" s="425" t="s">
        <v>2571</v>
      </c>
      <c r="AD145" s="425"/>
      <c r="AE145" s="668"/>
      <c r="AF145" s="668"/>
      <c r="AG145" s="668"/>
      <c r="AH145" s="668"/>
      <c r="AI145" s="668"/>
    </row>
    <row r="146" spans="16:35">
      <c r="P146" s="75"/>
      <c r="Q146" s="75"/>
      <c r="R146" s="75"/>
      <c r="S146" s="75"/>
      <c r="T146" s="75"/>
      <c r="U146" s="75"/>
      <c r="V146" s="75"/>
      <c r="W146" s="75"/>
      <c r="X146" s="75"/>
      <c r="Y146" s="425"/>
      <c r="Z146" s="425"/>
      <c r="AA146" s="425"/>
      <c r="AB146" s="425"/>
      <c r="AC146" s="425" t="s">
        <v>2571</v>
      </c>
      <c r="AD146" s="425"/>
      <c r="AE146" s="668"/>
      <c r="AF146" s="668"/>
      <c r="AG146" s="668"/>
      <c r="AH146" s="668"/>
      <c r="AI146" s="668"/>
    </row>
    <row r="147" spans="16:35">
      <c r="P147" s="75"/>
      <c r="Q147" s="75"/>
      <c r="R147" s="75"/>
      <c r="S147" s="75"/>
      <c r="T147" s="75"/>
      <c r="U147" s="75"/>
      <c r="V147" s="75"/>
      <c r="W147" s="75"/>
      <c r="X147" s="75"/>
      <c r="Y147" s="425"/>
      <c r="Z147" s="425"/>
      <c r="AA147" s="425"/>
      <c r="AB147" s="425"/>
      <c r="AC147" s="425" t="s">
        <v>2571</v>
      </c>
      <c r="AD147" s="425"/>
      <c r="AE147" s="668"/>
      <c r="AF147" s="668"/>
      <c r="AG147" s="668"/>
      <c r="AH147" s="668"/>
      <c r="AI147" s="668"/>
    </row>
    <row r="148" spans="16:35">
      <c r="P148" s="75"/>
      <c r="Q148" s="75"/>
      <c r="R148" s="75"/>
      <c r="S148" s="75"/>
      <c r="T148" s="75"/>
      <c r="U148" s="75"/>
      <c r="V148" s="75"/>
      <c r="W148" s="75"/>
      <c r="X148" s="75"/>
      <c r="Y148" s="425"/>
      <c r="Z148" s="425"/>
      <c r="AA148" s="425"/>
      <c r="AB148" s="425"/>
      <c r="AC148" s="425" t="s">
        <v>2571</v>
      </c>
      <c r="AD148" s="425"/>
      <c r="AE148" s="668"/>
      <c r="AF148" s="668"/>
      <c r="AG148" s="668"/>
      <c r="AH148" s="668"/>
      <c r="AI148" s="668"/>
    </row>
    <row r="149" spans="16:35">
      <c r="P149" s="75"/>
      <c r="Q149" s="75"/>
      <c r="R149" s="75"/>
      <c r="S149" s="75"/>
      <c r="T149" s="75"/>
      <c r="U149" s="75"/>
      <c r="V149" s="75"/>
      <c r="W149" s="75"/>
      <c r="X149" s="75"/>
      <c r="Y149" s="425"/>
      <c r="Z149" s="425"/>
      <c r="AA149" s="425"/>
      <c r="AB149" s="425"/>
      <c r="AC149" s="425" t="s">
        <v>2571</v>
      </c>
      <c r="AD149" s="425"/>
      <c r="AE149" s="668"/>
      <c r="AF149" s="668"/>
      <c r="AG149" s="668"/>
      <c r="AH149" s="668"/>
      <c r="AI149" s="668"/>
    </row>
    <row r="150" spans="16:35">
      <c r="P150" s="75"/>
      <c r="Q150" s="75"/>
      <c r="R150" s="75"/>
      <c r="S150" s="75"/>
      <c r="T150" s="75"/>
      <c r="U150" s="75"/>
      <c r="V150" s="75"/>
      <c r="W150" s="75"/>
      <c r="X150" s="75"/>
      <c r="Y150" s="425"/>
      <c r="Z150" s="425"/>
      <c r="AA150" s="425"/>
      <c r="AB150" s="425"/>
      <c r="AC150" s="425" t="s">
        <v>2571</v>
      </c>
      <c r="AD150" s="425"/>
      <c r="AE150" s="668"/>
      <c r="AF150" s="668"/>
      <c r="AG150" s="668"/>
      <c r="AH150" s="668"/>
      <c r="AI150" s="668"/>
    </row>
    <row r="151" spans="16:35">
      <c r="P151" s="75"/>
      <c r="Q151" s="75"/>
      <c r="R151" s="75"/>
      <c r="S151" s="75"/>
      <c r="T151" s="75"/>
      <c r="U151" s="75"/>
      <c r="V151" s="75"/>
      <c r="W151" s="75"/>
      <c r="X151" s="75"/>
      <c r="Y151" s="425"/>
      <c r="Z151" s="425"/>
      <c r="AA151" s="425"/>
      <c r="AB151" s="425"/>
      <c r="AC151" s="425" t="s">
        <v>2571</v>
      </c>
      <c r="AD151" s="425"/>
      <c r="AE151" s="668"/>
      <c r="AF151" s="668"/>
      <c r="AG151" s="668"/>
      <c r="AH151" s="668"/>
      <c r="AI151" s="668"/>
    </row>
    <row r="152" spans="16:35">
      <c r="P152" s="75"/>
      <c r="Q152" s="75"/>
      <c r="R152" s="75"/>
      <c r="S152" s="75"/>
      <c r="T152" s="75"/>
      <c r="U152" s="75"/>
      <c r="V152" s="75"/>
      <c r="W152" s="75"/>
      <c r="X152" s="75"/>
      <c r="Y152" s="425"/>
      <c r="Z152" s="425"/>
      <c r="AA152" s="425"/>
      <c r="AB152" s="425"/>
      <c r="AC152" s="425" t="s">
        <v>2571</v>
      </c>
      <c r="AD152" s="425"/>
      <c r="AE152" s="668"/>
      <c r="AF152" s="668"/>
      <c r="AG152" s="668"/>
      <c r="AH152" s="668"/>
      <c r="AI152" s="668"/>
    </row>
    <row r="153" spans="16:35">
      <c r="P153" s="75"/>
      <c r="Q153" s="75"/>
      <c r="R153" s="75"/>
      <c r="S153" s="75"/>
      <c r="T153" s="75"/>
      <c r="U153" s="75"/>
      <c r="V153" s="75"/>
      <c r="W153" s="75"/>
      <c r="X153" s="75"/>
      <c r="Y153" s="425"/>
      <c r="Z153" s="425"/>
      <c r="AA153" s="425"/>
      <c r="AB153" s="425"/>
      <c r="AC153" s="425" t="s">
        <v>2571</v>
      </c>
      <c r="AD153" s="425"/>
      <c r="AE153" s="668"/>
      <c r="AF153" s="668"/>
      <c r="AG153" s="668"/>
      <c r="AH153" s="668"/>
      <c r="AI153" s="668"/>
    </row>
    <row r="154" spans="16:35">
      <c r="P154" s="75"/>
      <c r="Q154" s="75"/>
      <c r="R154" s="75"/>
      <c r="S154" s="75"/>
      <c r="T154" s="75"/>
      <c r="U154" s="75"/>
      <c r="V154" s="75"/>
      <c r="W154" s="75"/>
      <c r="X154" s="75"/>
      <c r="Y154" s="425"/>
      <c r="Z154" s="425"/>
      <c r="AA154" s="425"/>
      <c r="AB154" s="425"/>
      <c r="AC154" s="425" t="s">
        <v>2571</v>
      </c>
      <c r="AD154" s="425"/>
      <c r="AE154" s="668"/>
      <c r="AF154" s="668"/>
      <c r="AG154" s="668"/>
      <c r="AH154" s="668"/>
      <c r="AI154" s="668"/>
    </row>
    <row r="155" spans="16:35">
      <c r="P155" s="75"/>
      <c r="Q155" s="75"/>
      <c r="R155" s="75"/>
      <c r="S155" s="75"/>
      <c r="T155" s="75"/>
      <c r="U155" s="75"/>
      <c r="V155" s="75"/>
      <c r="W155" s="75"/>
      <c r="X155" s="75"/>
      <c r="Y155" s="425"/>
      <c r="Z155" s="425"/>
      <c r="AA155" s="425"/>
      <c r="AB155" s="425"/>
      <c r="AC155" s="425" t="s">
        <v>2571</v>
      </c>
      <c r="AD155" s="425"/>
      <c r="AE155" s="668"/>
      <c r="AF155" s="668"/>
      <c r="AG155" s="668"/>
      <c r="AH155" s="668"/>
      <c r="AI155" s="668"/>
    </row>
    <row r="156" spans="16:35">
      <c r="P156" s="75"/>
      <c r="Q156" s="75"/>
      <c r="R156" s="75"/>
      <c r="S156" s="75"/>
      <c r="T156" s="75"/>
      <c r="U156" s="75"/>
      <c r="V156" s="75"/>
      <c r="W156" s="75"/>
      <c r="X156" s="75"/>
      <c r="Y156" s="425"/>
      <c r="Z156" s="425"/>
      <c r="AA156" s="425"/>
      <c r="AB156" s="425"/>
      <c r="AC156" s="425" t="s">
        <v>2571</v>
      </c>
      <c r="AD156" s="425"/>
      <c r="AE156" s="668"/>
      <c r="AF156" s="668"/>
      <c r="AG156" s="668"/>
      <c r="AH156" s="668"/>
      <c r="AI156" s="668"/>
    </row>
    <row r="157" spans="16:35">
      <c r="P157" s="75"/>
      <c r="Q157" s="75"/>
      <c r="R157" s="75"/>
      <c r="S157" s="75"/>
      <c r="T157" s="75"/>
      <c r="U157" s="75"/>
      <c r="V157" s="75"/>
      <c r="W157" s="75"/>
      <c r="X157" s="75"/>
      <c r="Y157" s="425"/>
      <c r="Z157" s="425"/>
      <c r="AA157" s="425"/>
      <c r="AB157" s="425"/>
      <c r="AC157" s="425" t="s">
        <v>2571</v>
      </c>
      <c r="AD157" s="425"/>
      <c r="AE157" s="668"/>
      <c r="AF157" s="668"/>
      <c r="AG157" s="668"/>
      <c r="AH157" s="668"/>
      <c r="AI157" s="668"/>
    </row>
    <row r="158" spans="16:35">
      <c r="P158" s="75"/>
      <c r="Q158" s="75"/>
      <c r="R158" s="75"/>
      <c r="S158" s="75"/>
      <c r="T158" s="75"/>
      <c r="U158" s="75"/>
      <c r="V158" s="75"/>
      <c r="W158" s="75"/>
      <c r="X158" s="75"/>
      <c r="Y158" s="425"/>
      <c r="Z158" s="425"/>
      <c r="AA158" s="425"/>
      <c r="AB158" s="425"/>
      <c r="AC158" s="425" t="s">
        <v>2571</v>
      </c>
      <c r="AD158" s="425"/>
      <c r="AE158" s="668"/>
      <c r="AF158" s="668"/>
      <c r="AG158" s="668"/>
      <c r="AH158" s="668"/>
      <c r="AI158" s="668"/>
    </row>
    <row r="159" spans="16:35">
      <c r="P159" s="75"/>
      <c r="Q159" s="75"/>
      <c r="R159" s="75"/>
      <c r="S159" s="75"/>
      <c r="T159" s="75"/>
      <c r="U159" s="75"/>
      <c r="V159" s="75"/>
      <c r="W159" s="75"/>
      <c r="X159" s="75"/>
      <c r="Y159" s="425"/>
      <c r="Z159" s="425"/>
      <c r="AA159" s="425"/>
      <c r="AB159" s="425"/>
      <c r="AC159" s="425" t="s">
        <v>2571</v>
      </c>
      <c r="AD159" s="425"/>
      <c r="AE159" s="668"/>
      <c r="AF159" s="668"/>
      <c r="AG159" s="668"/>
      <c r="AH159" s="668"/>
      <c r="AI159" s="668"/>
    </row>
    <row r="160" spans="16:35">
      <c r="P160" s="75"/>
      <c r="Q160" s="75"/>
      <c r="R160" s="75"/>
      <c r="S160" s="75"/>
      <c r="T160" s="75"/>
      <c r="U160" s="75"/>
      <c r="V160" s="75"/>
      <c r="W160" s="75"/>
      <c r="X160" s="75"/>
      <c r="Y160" s="425"/>
      <c r="Z160" s="425"/>
      <c r="AA160" s="425"/>
      <c r="AB160" s="425"/>
      <c r="AC160" s="425" t="s">
        <v>2571</v>
      </c>
      <c r="AD160" s="425"/>
      <c r="AE160" s="668"/>
      <c r="AF160" s="668"/>
      <c r="AG160" s="668"/>
      <c r="AH160" s="668"/>
      <c r="AI160" s="668"/>
    </row>
    <row r="161" spans="16:35">
      <c r="P161" s="75"/>
      <c r="Q161" s="75"/>
      <c r="R161" s="75"/>
      <c r="S161" s="75"/>
      <c r="T161" s="75"/>
      <c r="U161" s="75"/>
      <c r="V161" s="75"/>
      <c r="W161" s="75"/>
      <c r="X161" s="75"/>
      <c r="Y161" s="425"/>
      <c r="Z161" s="425"/>
      <c r="AA161" s="425"/>
      <c r="AB161" s="425"/>
      <c r="AC161" s="425" t="s">
        <v>2571</v>
      </c>
      <c r="AD161" s="425"/>
      <c r="AE161" s="668"/>
      <c r="AF161" s="668"/>
      <c r="AG161" s="668"/>
      <c r="AH161" s="668"/>
      <c r="AI161" s="668"/>
    </row>
    <row r="162" spans="16:35">
      <c r="P162" s="75"/>
      <c r="Q162" s="75"/>
      <c r="R162" s="75"/>
      <c r="S162" s="75"/>
      <c r="T162" s="75"/>
      <c r="U162" s="75"/>
      <c r="V162" s="75"/>
      <c r="W162" s="75"/>
      <c r="X162" s="75"/>
      <c r="Y162" s="425"/>
      <c r="Z162" s="425"/>
      <c r="AA162" s="425"/>
      <c r="AB162" s="425"/>
      <c r="AC162" s="425" t="s">
        <v>2571</v>
      </c>
      <c r="AD162" s="425"/>
      <c r="AE162" s="668"/>
      <c r="AF162" s="668"/>
      <c r="AG162" s="668"/>
      <c r="AH162" s="668"/>
      <c r="AI162" s="668"/>
    </row>
    <row r="163" spans="16:35">
      <c r="P163" s="75"/>
      <c r="Q163" s="75"/>
      <c r="R163" s="75"/>
      <c r="S163" s="75"/>
      <c r="T163" s="75"/>
      <c r="U163" s="75"/>
      <c r="V163" s="75"/>
      <c r="W163" s="75"/>
      <c r="X163" s="75"/>
      <c r="Y163" s="425"/>
      <c r="Z163" s="425"/>
      <c r="AA163" s="425"/>
      <c r="AB163" s="425"/>
      <c r="AC163" s="425" t="s">
        <v>2571</v>
      </c>
      <c r="AD163" s="425"/>
      <c r="AE163" s="668"/>
      <c r="AF163" s="668"/>
      <c r="AG163" s="668"/>
      <c r="AH163" s="668"/>
      <c r="AI163" s="668"/>
    </row>
    <row r="164" spans="16:35">
      <c r="P164" s="75"/>
      <c r="Q164" s="75"/>
      <c r="R164" s="75"/>
      <c r="S164" s="75"/>
      <c r="T164" s="75"/>
      <c r="U164" s="75"/>
      <c r="V164" s="75"/>
      <c r="W164" s="75"/>
      <c r="X164" s="75"/>
      <c r="Y164" s="425"/>
      <c r="Z164" s="425"/>
      <c r="AA164" s="425"/>
      <c r="AB164" s="425"/>
      <c r="AC164" s="425" t="s">
        <v>2571</v>
      </c>
      <c r="AD164" s="425"/>
      <c r="AE164" s="668"/>
      <c r="AF164" s="668"/>
      <c r="AG164" s="668"/>
      <c r="AH164" s="668"/>
      <c r="AI164" s="668"/>
    </row>
    <row r="165" spans="16:35">
      <c r="P165" s="75"/>
      <c r="Q165" s="75"/>
      <c r="R165" s="75"/>
      <c r="S165" s="75"/>
      <c r="T165" s="75"/>
      <c r="U165" s="75"/>
      <c r="V165" s="75"/>
      <c r="W165" s="75"/>
      <c r="X165" s="75"/>
      <c r="Y165" s="425"/>
      <c r="Z165" s="425"/>
      <c r="AA165" s="425"/>
      <c r="AB165" s="425"/>
      <c r="AC165" s="425" t="s">
        <v>2571</v>
      </c>
      <c r="AD165" s="425"/>
      <c r="AE165" s="668"/>
      <c r="AF165" s="668"/>
      <c r="AG165" s="668"/>
      <c r="AH165" s="668"/>
      <c r="AI165" s="668"/>
    </row>
    <row r="166" spans="16:35">
      <c r="P166" s="75"/>
      <c r="Q166" s="75"/>
      <c r="R166" s="75"/>
      <c r="S166" s="75"/>
      <c r="T166" s="75"/>
      <c r="U166" s="75"/>
      <c r="V166" s="75"/>
      <c r="W166" s="75"/>
      <c r="X166" s="75"/>
      <c r="Y166" s="425"/>
      <c r="Z166" s="425"/>
      <c r="AA166" s="425"/>
      <c r="AB166" s="425"/>
      <c r="AC166" s="425" t="s">
        <v>2571</v>
      </c>
      <c r="AD166" s="425"/>
      <c r="AE166" s="668"/>
      <c r="AF166" s="668"/>
      <c r="AG166" s="668"/>
      <c r="AH166" s="668"/>
      <c r="AI166" s="668"/>
    </row>
    <row r="167" spans="16:35">
      <c r="P167" s="75"/>
      <c r="Q167" s="75"/>
      <c r="R167" s="75"/>
      <c r="S167" s="75"/>
      <c r="T167" s="75"/>
      <c r="U167" s="75"/>
      <c r="V167" s="75"/>
      <c r="W167" s="75"/>
      <c r="X167" s="75"/>
      <c r="Y167" s="425"/>
      <c r="Z167" s="425"/>
      <c r="AA167" s="425"/>
      <c r="AB167" s="425"/>
      <c r="AC167" s="425" t="s">
        <v>2571</v>
      </c>
      <c r="AD167" s="425"/>
      <c r="AE167" s="668"/>
      <c r="AF167" s="668"/>
      <c r="AG167" s="668"/>
      <c r="AH167" s="668"/>
      <c r="AI167" s="668"/>
    </row>
    <row r="168" spans="16:35">
      <c r="P168" s="75"/>
      <c r="Q168" s="75"/>
      <c r="R168" s="75"/>
      <c r="S168" s="75"/>
      <c r="T168" s="75"/>
      <c r="U168" s="75"/>
      <c r="V168" s="75"/>
      <c r="W168" s="75"/>
      <c r="X168" s="75"/>
      <c r="Y168" s="425"/>
      <c r="Z168" s="425"/>
      <c r="AA168" s="425"/>
      <c r="AB168" s="425"/>
      <c r="AC168" s="425" t="s">
        <v>2571</v>
      </c>
      <c r="AD168" s="425"/>
      <c r="AE168" s="668"/>
      <c r="AF168" s="668"/>
      <c r="AG168" s="668"/>
      <c r="AH168" s="668"/>
      <c r="AI168" s="668"/>
    </row>
    <row r="169" spans="16:35">
      <c r="P169" s="75"/>
      <c r="Q169" s="75"/>
      <c r="R169" s="75"/>
      <c r="S169" s="75"/>
      <c r="T169" s="75"/>
      <c r="U169" s="75"/>
      <c r="V169" s="75"/>
      <c r="W169" s="75"/>
      <c r="X169" s="75"/>
      <c r="Y169" s="425"/>
      <c r="Z169" s="425"/>
      <c r="AA169" s="425"/>
      <c r="AB169" s="425"/>
      <c r="AC169" s="425" t="s">
        <v>2571</v>
      </c>
      <c r="AD169" s="425"/>
      <c r="AE169" s="668"/>
      <c r="AF169" s="668"/>
      <c r="AG169" s="668"/>
      <c r="AH169" s="668"/>
      <c r="AI169" s="668"/>
    </row>
    <row r="170" spans="16:35">
      <c r="P170" s="75"/>
      <c r="Q170" s="75"/>
      <c r="R170" s="75"/>
      <c r="S170" s="75"/>
      <c r="T170" s="75"/>
      <c r="U170" s="75"/>
      <c r="V170" s="75"/>
      <c r="W170" s="75"/>
      <c r="X170" s="75"/>
      <c r="Y170" s="425"/>
      <c r="Z170" s="425"/>
      <c r="AA170" s="425"/>
      <c r="AB170" s="425"/>
      <c r="AC170" s="425" t="s">
        <v>2571</v>
      </c>
      <c r="AD170" s="425"/>
      <c r="AE170" s="668"/>
      <c r="AF170" s="668"/>
      <c r="AG170" s="668"/>
      <c r="AH170" s="668"/>
      <c r="AI170" s="668"/>
    </row>
    <row r="171" spans="16:35">
      <c r="P171" s="75"/>
      <c r="Q171" s="75"/>
      <c r="R171" s="75"/>
      <c r="S171" s="75"/>
      <c r="T171" s="75"/>
      <c r="U171" s="75"/>
      <c r="V171" s="75"/>
      <c r="W171" s="75"/>
      <c r="X171" s="75"/>
      <c r="Y171" s="425"/>
      <c r="Z171" s="425"/>
      <c r="AA171" s="425"/>
      <c r="AB171" s="425"/>
      <c r="AC171" s="425" t="s">
        <v>2571</v>
      </c>
      <c r="AD171" s="425"/>
      <c r="AE171" s="668"/>
      <c r="AF171" s="668"/>
      <c r="AG171" s="668"/>
      <c r="AH171" s="668"/>
      <c r="AI171" s="668"/>
    </row>
    <row r="172" spans="16:35">
      <c r="P172" s="75"/>
      <c r="Q172" s="75"/>
      <c r="R172" s="75"/>
      <c r="S172" s="75"/>
      <c r="T172" s="75"/>
      <c r="U172" s="75"/>
      <c r="V172" s="75"/>
      <c r="W172" s="75"/>
      <c r="X172" s="75"/>
      <c r="Y172" s="425"/>
      <c r="Z172" s="425"/>
      <c r="AA172" s="425"/>
      <c r="AB172" s="425"/>
      <c r="AC172" s="425" t="s">
        <v>2571</v>
      </c>
      <c r="AD172" s="425"/>
      <c r="AE172" s="668"/>
      <c r="AF172" s="668"/>
      <c r="AG172" s="668"/>
      <c r="AH172" s="668"/>
      <c r="AI172" s="668"/>
    </row>
    <row r="173" spans="16:35">
      <c r="P173" s="75"/>
      <c r="Q173" s="75"/>
      <c r="R173" s="75"/>
      <c r="S173" s="75"/>
      <c r="T173" s="75"/>
      <c r="U173" s="75"/>
      <c r="V173" s="75"/>
      <c r="W173" s="75"/>
      <c r="X173" s="75"/>
      <c r="Y173" s="425"/>
      <c r="Z173" s="425"/>
      <c r="AA173" s="425"/>
      <c r="AB173" s="425"/>
      <c r="AC173" s="425" t="s">
        <v>2571</v>
      </c>
      <c r="AD173" s="425"/>
      <c r="AE173" s="668"/>
      <c r="AF173" s="668"/>
      <c r="AG173" s="668"/>
      <c r="AH173" s="668"/>
      <c r="AI173" s="668"/>
    </row>
    <row r="174" spans="16:35">
      <c r="P174" s="75"/>
      <c r="Q174" s="75"/>
      <c r="R174" s="75"/>
      <c r="S174" s="75"/>
      <c r="T174" s="75"/>
      <c r="U174" s="75"/>
      <c r="V174" s="75"/>
      <c r="W174" s="75"/>
      <c r="X174" s="75"/>
      <c r="Y174" s="425"/>
      <c r="Z174" s="425"/>
      <c r="AA174" s="425"/>
      <c r="AB174" s="425"/>
      <c r="AC174" s="425" t="s">
        <v>2571</v>
      </c>
      <c r="AD174" s="425"/>
      <c r="AE174" s="668"/>
      <c r="AF174" s="668"/>
      <c r="AG174" s="668"/>
      <c r="AH174" s="668"/>
      <c r="AI174" s="668"/>
    </row>
    <row r="175" spans="16:35">
      <c r="P175" s="75"/>
      <c r="Q175" s="75"/>
      <c r="R175" s="75"/>
      <c r="S175" s="75"/>
      <c r="T175" s="75"/>
      <c r="U175" s="75"/>
      <c r="V175" s="75"/>
      <c r="W175" s="75"/>
      <c r="X175" s="75"/>
      <c r="Y175" s="425"/>
      <c r="Z175" s="425"/>
      <c r="AA175" s="425"/>
      <c r="AB175" s="425"/>
      <c r="AC175" s="425" t="s">
        <v>2571</v>
      </c>
      <c r="AD175" s="425"/>
      <c r="AE175" s="668"/>
      <c r="AF175" s="668"/>
      <c r="AG175" s="668"/>
      <c r="AH175" s="668"/>
      <c r="AI175" s="668"/>
    </row>
    <row r="176" spans="16:35">
      <c r="P176" s="75"/>
      <c r="Q176" s="75"/>
      <c r="R176" s="75"/>
      <c r="S176" s="75"/>
      <c r="T176" s="75"/>
      <c r="U176" s="75"/>
      <c r="V176" s="75"/>
      <c r="W176" s="75"/>
      <c r="X176" s="75"/>
      <c r="Y176" s="425"/>
      <c r="Z176" s="425"/>
      <c r="AA176" s="425"/>
      <c r="AB176" s="425"/>
      <c r="AC176" s="425" t="s">
        <v>2571</v>
      </c>
      <c r="AD176" s="425"/>
      <c r="AE176" s="668"/>
      <c r="AF176" s="668"/>
      <c r="AG176" s="668"/>
      <c r="AH176" s="668"/>
      <c r="AI176" s="668"/>
    </row>
    <row r="177" spans="16:35">
      <c r="P177" s="75"/>
      <c r="Q177" s="75"/>
      <c r="R177" s="75"/>
      <c r="S177" s="75"/>
      <c r="T177" s="75"/>
      <c r="U177" s="75"/>
      <c r="V177" s="75"/>
      <c r="W177" s="75"/>
      <c r="X177" s="75"/>
      <c r="Y177" s="425"/>
      <c r="Z177" s="425"/>
      <c r="AA177" s="425"/>
      <c r="AB177" s="425"/>
      <c r="AC177" s="425" t="s">
        <v>2571</v>
      </c>
      <c r="AD177" s="425"/>
      <c r="AE177" s="668"/>
      <c r="AF177" s="668"/>
      <c r="AG177" s="668"/>
      <c r="AH177" s="668"/>
      <c r="AI177" s="668"/>
    </row>
    <row r="178" spans="16:35">
      <c r="P178" s="75"/>
      <c r="Q178" s="75"/>
      <c r="R178" s="75"/>
      <c r="S178" s="75"/>
      <c r="T178" s="75"/>
      <c r="U178" s="75"/>
      <c r="V178" s="75"/>
      <c r="W178" s="75"/>
      <c r="X178" s="75"/>
      <c r="Y178" s="425"/>
      <c r="Z178" s="425"/>
      <c r="AA178" s="425"/>
      <c r="AB178" s="425"/>
      <c r="AC178" s="425" t="s">
        <v>2571</v>
      </c>
      <c r="AD178" s="425"/>
      <c r="AE178" s="668"/>
      <c r="AF178" s="668"/>
      <c r="AG178" s="668"/>
      <c r="AH178" s="668"/>
      <c r="AI178" s="668"/>
    </row>
    <row r="179" spans="16:35">
      <c r="P179" s="75"/>
      <c r="Q179" s="75"/>
      <c r="R179" s="75"/>
      <c r="S179" s="75"/>
      <c r="T179" s="75"/>
      <c r="U179" s="75"/>
      <c r="V179" s="75"/>
      <c r="W179" s="75"/>
      <c r="X179" s="75"/>
      <c r="Y179" s="425"/>
      <c r="Z179" s="425"/>
      <c r="AA179" s="425"/>
      <c r="AB179" s="425"/>
      <c r="AC179" s="425" t="s">
        <v>2571</v>
      </c>
      <c r="AD179" s="425"/>
      <c r="AE179" s="668"/>
      <c r="AF179" s="668"/>
      <c r="AG179" s="668"/>
      <c r="AH179" s="668"/>
      <c r="AI179" s="668"/>
    </row>
    <row r="180" spans="16:35">
      <c r="P180" s="75"/>
      <c r="Q180" s="75"/>
      <c r="R180" s="75"/>
      <c r="S180" s="75"/>
      <c r="T180" s="75"/>
      <c r="U180" s="75"/>
      <c r="V180" s="75"/>
      <c r="W180" s="75"/>
      <c r="X180" s="75"/>
      <c r="Y180" s="425"/>
      <c r="Z180" s="425"/>
      <c r="AA180" s="425"/>
      <c r="AB180" s="425"/>
      <c r="AC180" s="425" t="s">
        <v>2571</v>
      </c>
      <c r="AD180" s="425"/>
      <c r="AE180" s="668"/>
      <c r="AF180" s="668"/>
      <c r="AG180" s="668"/>
      <c r="AH180" s="668"/>
      <c r="AI180" s="668"/>
    </row>
    <row r="181" spans="16:35">
      <c r="P181" s="75"/>
      <c r="Q181" s="75"/>
      <c r="R181" s="75"/>
      <c r="S181" s="75"/>
      <c r="T181" s="75"/>
      <c r="U181" s="75"/>
      <c r="V181" s="75"/>
      <c r="W181" s="75"/>
      <c r="X181" s="75"/>
      <c r="Y181" s="425"/>
      <c r="Z181" s="425"/>
      <c r="AA181" s="425"/>
      <c r="AB181" s="425"/>
      <c r="AC181" s="425" t="s">
        <v>2571</v>
      </c>
      <c r="AD181" s="425"/>
      <c r="AE181" s="668"/>
      <c r="AF181" s="668"/>
      <c r="AG181" s="668"/>
      <c r="AH181" s="668"/>
      <c r="AI181" s="668"/>
    </row>
    <row r="182" spans="16:35">
      <c r="P182" s="75"/>
      <c r="Q182" s="75"/>
      <c r="R182" s="75"/>
      <c r="S182" s="75"/>
      <c r="T182" s="75"/>
      <c r="U182" s="75"/>
      <c r="V182" s="75"/>
      <c r="W182" s="75"/>
      <c r="X182" s="75"/>
      <c r="Y182" s="425"/>
      <c r="Z182" s="425"/>
      <c r="AA182" s="425"/>
      <c r="AB182" s="425"/>
      <c r="AC182" s="425" t="s">
        <v>2571</v>
      </c>
      <c r="AD182" s="425"/>
      <c r="AE182" s="668"/>
      <c r="AF182" s="668"/>
      <c r="AG182" s="668"/>
      <c r="AH182" s="668"/>
      <c r="AI182" s="668"/>
    </row>
    <row r="183" spans="16:35">
      <c r="P183" s="75"/>
      <c r="Q183" s="75"/>
      <c r="R183" s="75"/>
      <c r="S183" s="75"/>
      <c r="T183" s="75"/>
      <c r="U183" s="75"/>
      <c r="V183" s="75"/>
      <c r="W183" s="75"/>
      <c r="X183" s="75"/>
      <c r="Y183" s="425"/>
      <c r="Z183" s="425"/>
      <c r="AA183" s="425"/>
      <c r="AB183" s="425"/>
      <c r="AC183" s="425" t="s">
        <v>2571</v>
      </c>
      <c r="AD183" s="425"/>
      <c r="AE183" s="668"/>
      <c r="AF183" s="668"/>
      <c r="AG183" s="668"/>
      <c r="AH183" s="668"/>
      <c r="AI183" s="668"/>
    </row>
    <row r="184" spans="16:35">
      <c r="P184" s="75"/>
      <c r="Q184" s="75"/>
      <c r="R184" s="75"/>
      <c r="S184" s="75"/>
      <c r="T184" s="75"/>
      <c r="U184" s="75"/>
      <c r="V184" s="75"/>
      <c r="W184" s="75"/>
      <c r="X184" s="75"/>
      <c r="Y184" s="425"/>
      <c r="Z184" s="425"/>
      <c r="AA184" s="425"/>
      <c r="AB184" s="425"/>
      <c r="AC184" s="425" t="s">
        <v>2571</v>
      </c>
      <c r="AD184" s="425"/>
      <c r="AE184" s="668"/>
      <c r="AF184" s="668"/>
      <c r="AG184" s="668"/>
      <c r="AH184" s="668"/>
      <c r="AI184" s="668"/>
    </row>
    <row r="185" spans="16:35">
      <c r="P185" s="75"/>
      <c r="Q185" s="75"/>
      <c r="R185" s="75"/>
      <c r="S185" s="75"/>
      <c r="T185" s="75"/>
      <c r="U185" s="75"/>
      <c r="V185" s="75"/>
      <c r="W185" s="75"/>
      <c r="X185" s="75"/>
      <c r="Y185" s="425"/>
      <c r="Z185" s="425"/>
      <c r="AA185" s="425"/>
      <c r="AB185" s="425"/>
      <c r="AC185" s="425" t="s">
        <v>2571</v>
      </c>
      <c r="AD185" s="425"/>
      <c r="AE185" s="668"/>
      <c r="AF185" s="668"/>
      <c r="AG185" s="668"/>
      <c r="AH185" s="668"/>
      <c r="AI185" s="668"/>
    </row>
    <row r="186" spans="16:35">
      <c r="P186" s="75"/>
      <c r="Q186" s="75"/>
      <c r="R186" s="75"/>
      <c r="S186" s="75"/>
      <c r="T186" s="75"/>
      <c r="U186" s="75"/>
      <c r="V186" s="75"/>
      <c r="W186" s="75"/>
      <c r="X186" s="75"/>
      <c r="Y186" s="425"/>
      <c r="Z186" s="425"/>
      <c r="AA186" s="425"/>
      <c r="AB186" s="425"/>
      <c r="AC186" s="425" t="s">
        <v>2571</v>
      </c>
      <c r="AD186" s="425"/>
      <c r="AE186" s="668"/>
      <c r="AF186" s="668"/>
      <c r="AG186" s="668"/>
      <c r="AH186" s="668"/>
      <c r="AI186" s="668"/>
    </row>
    <row r="187" spans="16:35">
      <c r="P187" s="75"/>
      <c r="Q187" s="75"/>
      <c r="R187" s="75"/>
      <c r="S187" s="75"/>
      <c r="T187" s="75"/>
      <c r="U187" s="75"/>
      <c r="V187" s="75"/>
      <c r="W187" s="75"/>
      <c r="X187" s="75"/>
      <c r="Y187" s="425"/>
      <c r="Z187" s="425"/>
      <c r="AA187" s="425"/>
      <c r="AB187" s="425"/>
      <c r="AC187" s="425" t="s">
        <v>2571</v>
      </c>
      <c r="AD187" s="425"/>
      <c r="AE187" s="668"/>
      <c r="AF187" s="668"/>
      <c r="AG187" s="668"/>
      <c r="AH187" s="668"/>
      <c r="AI187" s="668"/>
    </row>
    <row r="188" spans="16:35">
      <c r="P188" s="75"/>
      <c r="Q188" s="75"/>
      <c r="R188" s="75"/>
      <c r="S188" s="75"/>
      <c r="T188" s="75"/>
      <c r="U188" s="75"/>
      <c r="V188" s="75"/>
      <c r="W188" s="75"/>
      <c r="X188" s="75"/>
      <c r="Y188" s="425"/>
      <c r="Z188" s="425"/>
      <c r="AA188" s="425"/>
      <c r="AB188" s="425"/>
      <c r="AC188" s="425" t="s">
        <v>2571</v>
      </c>
      <c r="AD188" s="425"/>
      <c r="AE188" s="668"/>
      <c r="AF188" s="668"/>
      <c r="AG188" s="668"/>
      <c r="AH188" s="668"/>
      <c r="AI188" s="668"/>
    </row>
    <row r="189" spans="16:35">
      <c r="P189" s="75"/>
      <c r="Q189" s="75"/>
      <c r="R189" s="75"/>
      <c r="S189" s="75"/>
      <c r="T189" s="75"/>
      <c r="U189" s="75"/>
      <c r="V189" s="75"/>
      <c r="W189" s="75"/>
      <c r="X189" s="75"/>
      <c r="Y189" s="425"/>
      <c r="Z189" s="425"/>
      <c r="AA189" s="425"/>
      <c r="AB189" s="425"/>
      <c r="AC189" s="425" t="s">
        <v>2571</v>
      </c>
      <c r="AD189" s="425"/>
      <c r="AE189" s="668"/>
      <c r="AF189" s="668"/>
      <c r="AG189" s="668"/>
      <c r="AH189" s="668"/>
      <c r="AI189" s="668"/>
    </row>
    <row r="190" spans="16:35">
      <c r="P190" s="75"/>
      <c r="Q190" s="75"/>
      <c r="R190" s="75"/>
      <c r="S190" s="75"/>
      <c r="T190" s="75"/>
      <c r="U190" s="75"/>
      <c r="V190" s="75"/>
      <c r="W190" s="75"/>
      <c r="X190" s="75"/>
      <c r="Y190" s="425"/>
      <c r="Z190" s="425"/>
      <c r="AA190" s="425"/>
      <c r="AB190" s="425"/>
      <c r="AC190" s="425" t="s">
        <v>2571</v>
      </c>
      <c r="AD190" s="425"/>
      <c r="AE190" s="668"/>
      <c r="AF190" s="668"/>
      <c r="AG190" s="668"/>
      <c r="AH190" s="668"/>
      <c r="AI190" s="668"/>
    </row>
    <row r="191" spans="16:35">
      <c r="P191" s="75"/>
      <c r="Q191" s="75"/>
      <c r="R191" s="75"/>
      <c r="S191" s="75"/>
      <c r="T191" s="75"/>
      <c r="U191" s="75"/>
      <c r="V191" s="75"/>
      <c r="W191" s="75"/>
      <c r="X191" s="75"/>
      <c r="Y191" s="425"/>
      <c r="Z191" s="425"/>
      <c r="AA191" s="425"/>
      <c r="AB191" s="425"/>
      <c r="AC191" s="425" t="s">
        <v>2571</v>
      </c>
      <c r="AD191" s="425"/>
      <c r="AE191" s="668"/>
      <c r="AF191" s="668"/>
      <c r="AG191" s="668"/>
      <c r="AH191" s="668"/>
      <c r="AI191" s="668"/>
    </row>
    <row r="192" spans="16:35">
      <c r="P192" s="75"/>
      <c r="Q192" s="75"/>
      <c r="R192" s="75"/>
      <c r="S192" s="75"/>
      <c r="T192" s="75"/>
      <c r="U192" s="75"/>
      <c r="V192" s="75"/>
      <c r="W192" s="75"/>
      <c r="X192" s="75"/>
      <c r="Y192" s="425"/>
      <c r="Z192" s="425"/>
      <c r="AA192" s="425"/>
      <c r="AB192" s="425"/>
      <c r="AC192" s="425" t="s">
        <v>2571</v>
      </c>
      <c r="AD192" s="425"/>
      <c r="AE192" s="668"/>
      <c r="AF192" s="668"/>
      <c r="AG192" s="668"/>
      <c r="AH192" s="668"/>
      <c r="AI192" s="668"/>
    </row>
    <row r="193" spans="16:35">
      <c r="P193" s="75"/>
      <c r="Q193" s="75"/>
      <c r="R193" s="75"/>
      <c r="S193" s="75"/>
      <c r="T193" s="75"/>
      <c r="U193" s="75"/>
      <c r="V193" s="75"/>
      <c r="W193" s="75"/>
      <c r="X193" s="75"/>
      <c r="Y193" s="425"/>
      <c r="Z193" s="425"/>
      <c r="AA193" s="425"/>
      <c r="AB193" s="425"/>
      <c r="AC193" s="425" t="s">
        <v>2571</v>
      </c>
      <c r="AD193" s="425"/>
      <c r="AE193" s="668"/>
      <c r="AF193" s="668"/>
      <c r="AG193" s="668"/>
      <c r="AH193" s="668"/>
      <c r="AI193" s="668"/>
    </row>
    <row r="194" spans="16:35">
      <c r="P194" s="75"/>
      <c r="Q194" s="75"/>
      <c r="R194" s="75"/>
      <c r="S194" s="75"/>
      <c r="T194" s="75"/>
      <c r="U194" s="75"/>
      <c r="V194" s="75"/>
      <c r="W194" s="75"/>
      <c r="X194" s="75"/>
      <c r="Y194" s="425"/>
      <c r="Z194" s="425"/>
      <c r="AA194" s="425"/>
      <c r="AB194" s="425"/>
      <c r="AC194" s="425" t="s">
        <v>2571</v>
      </c>
      <c r="AD194" s="425"/>
      <c r="AE194" s="668"/>
      <c r="AF194" s="668"/>
      <c r="AG194" s="668"/>
      <c r="AH194" s="668"/>
      <c r="AI194" s="668"/>
    </row>
    <row r="195" spans="16:35">
      <c r="P195" s="75"/>
      <c r="Q195" s="75"/>
      <c r="R195" s="75"/>
      <c r="S195" s="75"/>
      <c r="T195" s="75"/>
      <c r="U195" s="75"/>
      <c r="V195" s="75"/>
      <c r="W195" s="75"/>
      <c r="X195" s="75"/>
      <c r="Y195" s="425"/>
      <c r="Z195" s="425"/>
      <c r="AA195" s="425"/>
      <c r="AB195" s="425"/>
      <c r="AC195" s="425" t="s">
        <v>2571</v>
      </c>
      <c r="AD195" s="425"/>
      <c r="AE195" s="668"/>
      <c r="AF195" s="668"/>
      <c r="AG195" s="668"/>
      <c r="AH195" s="668"/>
      <c r="AI195" s="668"/>
    </row>
    <row r="196" spans="16:35">
      <c r="P196" s="75"/>
      <c r="Q196" s="75"/>
      <c r="R196" s="75"/>
      <c r="S196" s="75"/>
      <c r="T196" s="75"/>
      <c r="U196" s="75"/>
      <c r="V196" s="75"/>
      <c r="W196" s="75"/>
      <c r="X196" s="75"/>
      <c r="Y196" s="425"/>
      <c r="Z196" s="425"/>
      <c r="AA196" s="425"/>
      <c r="AB196" s="425"/>
      <c r="AC196" s="425" t="s">
        <v>2571</v>
      </c>
      <c r="AD196" s="425"/>
      <c r="AE196" s="668"/>
      <c r="AF196" s="668"/>
      <c r="AG196" s="668"/>
      <c r="AH196" s="668"/>
      <c r="AI196" s="668"/>
    </row>
    <row r="197" spans="16:35">
      <c r="P197" s="75"/>
      <c r="Q197" s="75"/>
      <c r="R197" s="75"/>
      <c r="S197" s="75"/>
      <c r="T197" s="75"/>
      <c r="U197" s="75"/>
      <c r="V197" s="75"/>
      <c r="W197" s="75"/>
      <c r="X197" s="75"/>
      <c r="Y197" s="425"/>
      <c r="Z197" s="425"/>
      <c r="AA197" s="425"/>
      <c r="AB197" s="425"/>
      <c r="AC197" s="425" t="s">
        <v>2571</v>
      </c>
      <c r="AD197" s="425"/>
      <c r="AE197" s="668"/>
      <c r="AF197" s="668"/>
      <c r="AG197" s="668"/>
      <c r="AH197" s="668"/>
      <c r="AI197" s="668"/>
    </row>
    <row r="198" spans="16:35">
      <c r="P198" s="75"/>
      <c r="Q198" s="75"/>
      <c r="R198" s="75"/>
      <c r="S198" s="75"/>
      <c r="T198" s="75"/>
      <c r="U198" s="75"/>
      <c r="V198" s="75"/>
      <c r="W198" s="75"/>
      <c r="X198" s="75"/>
      <c r="Y198" s="425"/>
      <c r="Z198" s="425"/>
      <c r="AA198" s="425"/>
      <c r="AB198" s="425"/>
      <c r="AC198" s="425" t="s">
        <v>2571</v>
      </c>
      <c r="AD198" s="425"/>
      <c r="AE198" s="668"/>
      <c r="AF198" s="668"/>
      <c r="AG198" s="668"/>
      <c r="AH198" s="668"/>
      <c r="AI198" s="668"/>
    </row>
    <row r="199" spans="16:35">
      <c r="P199" s="75"/>
      <c r="Q199" s="75"/>
      <c r="R199" s="75"/>
      <c r="S199" s="75"/>
      <c r="T199" s="75"/>
      <c r="U199" s="75"/>
      <c r="V199" s="75"/>
      <c r="W199" s="75"/>
      <c r="X199" s="75"/>
      <c r="Y199" s="425"/>
      <c r="Z199" s="425"/>
      <c r="AA199" s="425"/>
      <c r="AB199" s="425"/>
      <c r="AC199" s="425" t="s">
        <v>2571</v>
      </c>
      <c r="AD199" s="425"/>
      <c r="AE199" s="668"/>
      <c r="AF199" s="668"/>
      <c r="AG199" s="668"/>
      <c r="AH199" s="668"/>
      <c r="AI199" s="668"/>
    </row>
    <row r="200" spans="16:35">
      <c r="P200" s="75"/>
      <c r="Q200" s="75"/>
      <c r="R200" s="75"/>
      <c r="S200" s="75"/>
      <c r="T200" s="75"/>
      <c r="U200" s="75"/>
      <c r="V200" s="75"/>
      <c r="W200" s="75"/>
      <c r="X200" s="75"/>
      <c r="Y200" s="425"/>
      <c r="Z200" s="425"/>
      <c r="AA200" s="425"/>
      <c r="AB200" s="425"/>
      <c r="AC200" s="425" t="s">
        <v>2571</v>
      </c>
      <c r="AD200" s="425"/>
      <c r="AE200" s="668"/>
      <c r="AF200" s="668"/>
      <c r="AG200" s="668"/>
      <c r="AH200" s="668"/>
      <c r="AI200" s="668"/>
    </row>
    <row r="201" spans="16:35">
      <c r="P201" s="75"/>
      <c r="Q201" s="75"/>
      <c r="R201" s="75"/>
      <c r="S201" s="75"/>
      <c r="T201" s="75"/>
      <c r="U201" s="75"/>
      <c r="V201" s="75"/>
      <c r="W201" s="75"/>
      <c r="X201" s="75"/>
      <c r="Y201" s="425"/>
      <c r="Z201" s="425"/>
      <c r="AA201" s="425"/>
      <c r="AB201" s="425"/>
      <c r="AC201" s="425" t="s">
        <v>2571</v>
      </c>
      <c r="AD201" s="425"/>
      <c r="AE201" s="668"/>
      <c r="AF201" s="668"/>
      <c r="AG201" s="668"/>
      <c r="AH201" s="668"/>
      <c r="AI201" s="668"/>
    </row>
    <row r="202" spans="16:35">
      <c r="P202" s="75"/>
      <c r="Q202" s="75"/>
      <c r="R202" s="75"/>
      <c r="S202" s="75"/>
      <c r="T202" s="75"/>
      <c r="U202" s="75"/>
      <c r="V202" s="75"/>
      <c r="W202" s="75"/>
      <c r="X202" s="75"/>
      <c r="Y202" s="425"/>
      <c r="Z202" s="425"/>
      <c r="AA202" s="425"/>
      <c r="AB202" s="425"/>
      <c r="AC202" s="425" t="s">
        <v>2571</v>
      </c>
      <c r="AD202" s="425"/>
      <c r="AE202" s="668"/>
      <c r="AF202" s="668"/>
      <c r="AG202" s="668"/>
      <c r="AH202" s="668"/>
      <c r="AI202" s="668"/>
    </row>
    <row r="203" spans="16:35">
      <c r="P203" s="75"/>
      <c r="Q203" s="75"/>
      <c r="R203" s="75"/>
      <c r="S203" s="75"/>
      <c r="T203" s="75"/>
      <c r="U203" s="75"/>
      <c r="V203" s="75"/>
      <c r="W203" s="75"/>
      <c r="X203" s="75"/>
      <c r="Y203" s="425"/>
      <c r="Z203" s="425"/>
      <c r="AA203" s="425"/>
      <c r="AB203" s="425"/>
      <c r="AC203" s="425" t="s">
        <v>2571</v>
      </c>
      <c r="AD203" s="425"/>
      <c r="AE203" s="668"/>
      <c r="AF203" s="668"/>
      <c r="AG203" s="668"/>
      <c r="AH203" s="668"/>
      <c r="AI203" s="668"/>
    </row>
    <row r="204" spans="16:35">
      <c r="P204" s="75"/>
      <c r="Q204" s="75"/>
      <c r="R204" s="75"/>
      <c r="S204" s="75"/>
      <c r="T204" s="75"/>
      <c r="U204" s="75"/>
      <c r="V204" s="75"/>
      <c r="W204" s="75"/>
      <c r="X204" s="75"/>
      <c r="Y204" s="425"/>
      <c r="Z204" s="425"/>
      <c r="AA204" s="425"/>
      <c r="AB204" s="425"/>
      <c r="AC204" s="425" t="s">
        <v>2571</v>
      </c>
      <c r="AD204" s="425"/>
      <c r="AE204" s="668"/>
      <c r="AF204" s="668"/>
      <c r="AG204" s="668"/>
      <c r="AH204" s="668"/>
      <c r="AI204" s="668"/>
    </row>
    <row r="205" spans="16:35">
      <c r="P205" s="75"/>
      <c r="Q205" s="75"/>
      <c r="R205" s="75"/>
      <c r="S205" s="75"/>
      <c r="T205" s="75"/>
      <c r="U205" s="75"/>
      <c r="V205" s="75"/>
      <c r="W205" s="75"/>
      <c r="X205" s="75"/>
      <c r="Y205" s="425"/>
      <c r="Z205" s="425"/>
      <c r="AA205" s="425"/>
      <c r="AB205" s="425"/>
      <c r="AC205" s="425" t="s">
        <v>2571</v>
      </c>
      <c r="AD205" s="425"/>
      <c r="AE205" s="668"/>
      <c r="AF205" s="668"/>
      <c r="AG205" s="668"/>
      <c r="AH205" s="668"/>
      <c r="AI205" s="668"/>
    </row>
    <row r="206" spans="16:35">
      <c r="P206" s="75"/>
      <c r="Q206" s="75"/>
      <c r="R206" s="75"/>
      <c r="S206" s="75"/>
      <c r="T206" s="75"/>
      <c r="U206" s="75"/>
      <c r="V206" s="75"/>
      <c r="W206" s="75"/>
      <c r="X206" s="75"/>
      <c r="Y206" s="425"/>
      <c r="Z206" s="425"/>
      <c r="AA206" s="425"/>
      <c r="AB206" s="425"/>
      <c r="AC206" s="425" t="s">
        <v>2571</v>
      </c>
      <c r="AD206" s="425"/>
      <c r="AE206" s="668"/>
      <c r="AF206" s="668"/>
      <c r="AG206" s="668"/>
      <c r="AH206" s="668"/>
      <c r="AI206" s="668"/>
    </row>
    <row r="207" spans="16:35">
      <c r="P207" s="75"/>
      <c r="Q207" s="75"/>
      <c r="R207" s="75"/>
      <c r="S207" s="75"/>
      <c r="T207" s="75"/>
      <c r="U207" s="75"/>
      <c r="V207" s="75"/>
      <c r="W207" s="75"/>
      <c r="X207" s="75"/>
      <c r="Y207" s="425"/>
      <c r="Z207" s="425"/>
      <c r="AA207" s="425"/>
      <c r="AB207" s="425"/>
      <c r="AC207" s="425" t="s">
        <v>2571</v>
      </c>
      <c r="AD207" s="425"/>
      <c r="AE207" s="668"/>
      <c r="AF207" s="668"/>
      <c r="AG207" s="668"/>
      <c r="AH207" s="668"/>
      <c r="AI207" s="668"/>
    </row>
    <row r="208" spans="16:35">
      <c r="P208" s="75"/>
      <c r="Q208" s="75"/>
      <c r="R208" s="75"/>
      <c r="S208" s="75"/>
      <c r="T208" s="75"/>
      <c r="U208" s="75"/>
      <c r="V208" s="75"/>
      <c r="W208" s="75"/>
      <c r="X208" s="75"/>
      <c r="Y208" s="425"/>
      <c r="Z208" s="425"/>
      <c r="AA208" s="425"/>
      <c r="AB208" s="425"/>
      <c r="AC208" s="425" t="s">
        <v>2571</v>
      </c>
      <c r="AD208" s="425"/>
      <c r="AE208" s="668"/>
      <c r="AF208" s="668"/>
      <c r="AG208" s="668"/>
      <c r="AH208" s="668"/>
      <c r="AI208" s="668"/>
    </row>
    <row r="209" spans="16:35">
      <c r="P209" s="75"/>
      <c r="Q209" s="75"/>
      <c r="R209" s="75"/>
      <c r="S209" s="75"/>
      <c r="T209" s="75"/>
      <c r="U209" s="75"/>
      <c r="V209" s="75"/>
      <c r="W209" s="75"/>
      <c r="X209" s="75"/>
      <c r="Y209" s="425"/>
      <c r="Z209" s="425"/>
      <c r="AA209" s="425"/>
      <c r="AB209" s="425"/>
      <c r="AC209" s="425" t="s">
        <v>2571</v>
      </c>
      <c r="AD209" s="425"/>
      <c r="AE209" s="668"/>
      <c r="AF209" s="668"/>
      <c r="AG209" s="668"/>
      <c r="AH209" s="668"/>
      <c r="AI209" s="668"/>
    </row>
    <row r="210" spans="16:35">
      <c r="P210" s="75"/>
      <c r="Q210" s="75"/>
      <c r="R210" s="75"/>
      <c r="S210" s="75"/>
      <c r="T210" s="75"/>
      <c r="U210" s="75"/>
      <c r="V210" s="75"/>
      <c r="W210" s="75"/>
      <c r="X210" s="75"/>
      <c r="Y210" s="425"/>
      <c r="Z210" s="425"/>
      <c r="AA210" s="425"/>
      <c r="AB210" s="425"/>
      <c r="AC210" s="425" t="s">
        <v>2571</v>
      </c>
      <c r="AD210" s="425"/>
      <c r="AE210" s="668"/>
      <c r="AF210" s="668"/>
      <c r="AG210" s="668"/>
      <c r="AH210" s="668"/>
      <c r="AI210" s="668"/>
    </row>
    <row r="211" spans="16:35">
      <c r="P211" s="75"/>
      <c r="Q211" s="75"/>
      <c r="R211" s="75"/>
      <c r="S211" s="75"/>
      <c r="T211" s="75"/>
      <c r="U211" s="75"/>
      <c r="V211" s="75"/>
      <c r="W211" s="75"/>
      <c r="X211" s="75"/>
      <c r="Y211" s="425"/>
      <c r="Z211" s="425"/>
      <c r="AA211" s="425"/>
      <c r="AB211" s="425"/>
      <c r="AC211" s="425" t="s">
        <v>2571</v>
      </c>
      <c r="AD211" s="425"/>
      <c r="AE211" s="668"/>
      <c r="AF211" s="668"/>
      <c r="AG211" s="668"/>
      <c r="AH211" s="668"/>
      <c r="AI211" s="668"/>
    </row>
    <row r="212" spans="16:35">
      <c r="P212" s="75"/>
      <c r="Q212" s="75"/>
      <c r="R212" s="75"/>
      <c r="S212" s="75"/>
      <c r="T212" s="75"/>
      <c r="U212" s="75"/>
      <c r="V212" s="75"/>
      <c r="W212" s="75"/>
      <c r="X212" s="75"/>
      <c r="Y212" s="425"/>
      <c r="Z212" s="425"/>
      <c r="AA212" s="425"/>
      <c r="AB212" s="425"/>
      <c r="AC212" s="425" t="s">
        <v>2571</v>
      </c>
      <c r="AD212" s="425"/>
      <c r="AE212" s="668"/>
      <c r="AF212" s="668"/>
      <c r="AG212" s="668"/>
      <c r="AH212" s="668"/>
      <c r="AI212" s="668"/>
    </row>
    <row r="213" spans="16:35">
      <c r="P213" s="75"/>
      <c r="Q213" s="75"/>
      <c r="R213" s="75"/>
      <c r="S213" s="75"/>
      <c r="T213" s="75"/>
      <c r="U213" s="75"/>
      <c r="V213" s="75"/>
      <c r="W213" s="75"/>
      <c r="X213" s="75"/>
      <c r="Y213" s="425"/>
      <c r="Z213" s="425"/>
      <c r="AA213" s="425"/>
      <c r="AB213" s="425"/>
      <c r="AC213" s="425" t="s">
        <v>2571</v>
      </c>
      <c r="AD213" s="425"/>
      <c r="AE213" s="668"/>
      <c r="AF213" s="668"/>
      <c r="AG213" s="668"/>
      <c r="AH213" s="668"/>
      <c r="AI213" s="668"/>
    </row>
    <row r="214" spans="16:35">
      <c r="P214" s="75"/>
      <c r="Q214" s="75"/>
      <c r="R214" s="75"/>
      <c r="S214" s="75"/>
      <c r="T214" s="75"/>
      <c r="U214" s="75"/>
      <c r="V214" s="75"/>
      <c r="W214" s="75"/>
      <c r="X214" s="75"/>
      <c r="Y214" s="425"/>
      <c r="Z214" s="425"/>
      <c r="AA214" s="425"/>
      <c r="AB214" s="425"/>
      <c r="AC214" s="425" t="s">
        <v>2571</v>
      </c>
      <c r="AD214" s="425"/>
      <c r="AE214" s="668"/>
      <c r="AF214" s="668"/>
      <c r="AG214" s="668"/>
      <c r="AH214" s="668"/>
      <c r="AI214" s="668"/>
    </row>
    <row r="215" spans="16:35">
      <c r="P215" s="75"/>
      <c r="Q215" s="75"/>
      <c r="R215" s="75"/>
      <c r="S215" s="75"/>
      <c r="T215" s="75"/>
      <c r="U215" s="75"/>
      <c r="V215" s="75"/>
      <c r="W215" s="75"/>
      <c r="X215" s="75"/>
      <c r="Y215" s="425"/>
      <c r="Z215" s="425"/>
      <c r="AA215" s="425"/>
      <c r="AB215" s="425"/>
      <c r="AC215" s="425" t="s">
        <v>2571</v>
      </c>
      <c r="AD215" s="425"/>
      <c r="AE215" s="668"/>
      <c r="AF215" s="668"/>
      <c r="AG215" s="668"/>
      <c r="AH215" s="668"/>
      <c r="AI215" s="668"/>
    </row>
    <row r="216" spans="16:35">
      <c r="P216" s="75"/>
      <c r="Q216" s="75"/>
      <c r="R216" s="75"/>
      <c r="S216" s="75"/>
      <c r="T216" s="75"/>
      <c r="U216" s="75"/>
      <c r="V216" s="75"/>
      <c r="W216" s="75"/>
      <c r="X216" s="75"/>
      <c r="Y216" s="425"/>
      <c r="Z216" s="425"/>
      <c r="AA216" s="425"/>
      <c r="AB216" s="425"/>
      <c r="AC216" s="425" t="s">
        <v>2571</v>
      </c>
      <c r="AD216" s="425"/>
      <c r="AE216" s="668"/>
      <c r="AF216" s="668"/>
      <c r="AG216" s="668"/>
      <c r="AH216" s="668"/>
      <c r="AI216" s="668"/>
    </row>
    <row r="217" spans="16:35">
      <c r="P217" s="75"/>
      <c r="Q217" s="75"/>
      <c r="R217" s="75"/>
      <c r="S217" s="75"/>
      <c r="T217" s="75"/>
      <c r="U217" s="75"/>
      <c r="V217" s="75"/>
      <c r="W217" s="75"/>
      <c r="X217" s="75"/>
      <c r="Y217" s="425"/>
      <c r="Z217" s="425"/>
      <c r="AA217" s="425"/>
      <c r="AB217" s="425"/>
      <c r="AC217" s="425" t="s">
        <v>2571</v>
      </c>
      <c r="AD217" s="425"/>
      <c r="AE217" s="668"/>
      <c r="AF217" s="668"/>
      <c r="AG217" s="668"/>
      <c r="AH217" s="668"/>
      <c r="AI217" s="668"/>
    </row>
    <row r="218" spans="16:35">
      <c r="P218" s="75"/>
      <c r="Q218" s="75"/>
      <c r="R218" s="75"/>
      <c r="S218" s="75"/>
      <c r="T218" s="75"/>
      <c r="U218" s="75"/>
      <c r="V218" s="75"/>
      <c r="W218" s="75"/>
      <c r="X218" s="75"/>
      <c r="Y218" s="425"/>
      <c r="Z218" s="425"/>
      <c r="AA218" s="425"/>
      <c r="AB218" s="425"/>
      <c r="AC218" s="425" t="s">
        <v>2571</v>
      </c>
      <c r="AD218" s="425"/>
      <c r="AE218" s="668"/>
      <c r="AF218" s="668"/>
      <c r="AG218" s="668"/>
      <c r="AH218" s="668"/>
      <c r="AI218" s="668"/>
    </row>
    <row r="219" spans="16:35">
      <c r="P219" s="75"/>
      <c r="Q219" s="75"/>
      <c r="R219" s="75"/>
      <c r="S219" s="75"/>
      <c r="T219" s="75"/>
      <c r="U219" s="75"/>
      <c r="V219" s="75"/>
      <c r="W219" s="75"/>
      <c r="X219" s="75"/>
      <c r="Y219" s="425"/>
      <c r="Z219" s="425"/>
      <c r="AA219" s="425"/>
      <c r="AB219" s="425"/>
      <c r="AC219" s="425" t="s">
        <v>2571</v>
      </c>
      <c r="AD219" s="425"/>
      <c r="AE219" s="668"/>
      <c r="AF219" s="668"/>
      <c r="AG219" s="668"/>
      <c r="AH219" s="668"/>
      <c r="AI219" s="668"/>
    </row>
    <row r="220" spans="16:35">
      <c r="P220" s="75"/>
      <c r="Q220" s="75"/>
      <c r="R220" s="75"/>
      <c r="S220" s="75"/>
      <c r="T220" s="75"/>
      <c r="U220" s="75"/>
      <c r="V220" s="75"/>
      <c r="W220" s="75"/>
      <c r="X220" s="75"/>
      <c r="Y220" s="425"/>
      <c r="Z220" s="425"/>
      <c r="AA220" s="425"/>
      <c r="AB220" s="425"/>
      <c r="AC220" s="425" t="s">
        <v>2571</v>
      </c>
      <c r="AD220" s="425"/>
      <c r="AE220" s="668"/>
      <c r="AF220" s="668"/>
      <c r="AG220" s="668"/>
      <c r="AH220" s="668"/>
      <c r="AI220" s="668"/>
    </row>
    <row r="221" spans="16:35">
      <c r="P221" s="75"/>
      <c r="Q221" s="75"/>
      <c r="R221" s="75"/>
      <c r="S221" s="75"/>
      <c r="T221" s="75"/>
      <c r="U221" s="75"/>
      <c r="V221" s="75"/>
      <c r="W221" s="75"/>
      <c r="X221" s="75"/>
      <c r="Y221" s="425"/>
      <c r="Z221" s="425"/>
      <c r="AA221" s="425"/>
      <c r="AB221" s="425"/>
      <c r="AC221" s="425" t="s">
        <v>2571</v>
      </c>
      <c r="AD221" s="425"/>
      <c r="AE221" s="668"/>
      <c r="AF221" s="668"/>
      <c r="AG221" s="668"/>
      <c r="AH221" s="668"/>
      <c r="AI221" s="668"/>
    </row>
    <row r="222" spans="16:35">
      <c r="P222" s="75"/>
      <c r="Q222" s="75"/>
      <c r="R222" s="75"/>
      <c r="S222" s="75"/>
      <c r="T222" s="75"/>
      <c r="U222" s="75"/>
      <c r="V222" s="75"/>
      <c r="W222" s="75"/>
      <c r="X222" s="75"/>
      <c r="Y222" s="425"/>
      <c r="Z222" s="425"/>
      <c r="AA222" s="425"/>
      <c r="AB222" s="425"/>
      <c r="AC222" s="425" t="s">
        <v>2571</v>
      </c>
      <c r="AD222" s="425"/>
      <c r="AE222" s="668"/>
      <c r="AF222" s="668"/>
      <c r="AG222" s="668"/>
      <c r="AH222" s="668"/>
      <c r="AI222" s="668"/>
    </row>
    <row r="223" spans="16:35">
      <c r="P223" s="75"/>
      <c r="Q223" s="75"/>
      <c r="R223" s="75"/>
      <c r="S223" s="75"/>
      <c r="T223" s="75"/>
      <c r="U223" s="75"/>
      <c r="V223" s="75"/>
      <c r="W223" s="75"/>
      <c r="X223" s="75"/>
      <c r="Y223" s="425"/>
      <c r="Z223" s="425"/>
      <c r="AA223" s="425"/>
      <c r="AB223" s="425"/>
      <c r="AC223" s="425" t="s">
        <v>2571</v>
      </c>
      <c r="AD223" s="425"/>
      <c r="AE223" s="668"/>
      <c r="AF223" s="668"/>
      <c r="AG223" s="668"/>
      <c r="AH223" s="668"/>
      <c r="AI223" s="668"/>
    </row>
    <row r="224" spans="16:35">
      <c r="P224" s="75"/>
      <c r="Q224" s="75"/>
      <c r="R224" s="75"/>
      <c r="S224" s="75"/>
      <c r="T224" s="75"/>
      <c r="U224" s="75"/>
      <c r="V224" s="75"/>
      <c r="W224" s="75"/>
      <c r="X224" s="75"/>
      <c r="Y224" s="425"/>
      <c r="Z224" s="425"/>
      <c r="AA224" s="425"/>
      <c r="AB224" s="425"/>
      <c r="AC224" s="425" t="s">
        <v>2571</v>
      </c>
      <c r="AD224" s="425"/>
      <c r="AE224" s="668"/>
      <c r="AF224" s="668"/>
      <c r="AG224" s="668"/>
      <c r="AH224" s="668"/>
      <c r="AI224" s="668"/>
    </row>
    <row r="225" spans="1:35">
      <c r="P225" s="75"/>
      <c r="Q225" s="75"/>
      <c r="R225" s="75"/>
      <c r="S225" s="75"/>
      <c r="T225" s="75"/>
      <c r="U225" s="75"/>
      <c r="V225" s="75"/>
      <c r="W225" s="75"/>
      <c r="X225" s="75"/>
      <c r="Y225" s="425"/>
      <c r="Z225" s="425"/>
      <c r="AA225" s="425"/>
      <c r="AB225" s="425"/>
      <c r="AC225" s="425" t="s">
        <v>2571</v>
      </c>
      <c r="AD225" s="425"/>
      <c r="AE225" s="668"/>
      <c r="AF225" s="668"/>
      <c r="AG225" s="668"/>
      <c r="AH225" s="668"/>
      <c r="AI225" s="668"/>
    </row>
    <row r="226" spans="1:35">
      <c r="P226" s="75"/>
      <c r="Q226" s="75"/>
      <c r="R226" s="75"/>
      <c r="S226" s="75"/>
      <c r="T226" s="75"/>
      <c r="U226" s="75"/>
      <c r="V226" s="75"/>
      <c r="W226" s="75"/>
      <c r="X226" s="75"/>
      <c r="Y226" s="425"/>
      <c r="Z226" s="425"/>
      <c r="AA226" s="425"/>
      <c r="AB226" s="425"/>
      <c r="AC226" s="425" t="s">
        <v>2571</v>
      </c>
      <c r="AD226" s="425"/>
      <c r="AE226" s="668"/>
      <c r="AF226" s="668"/>
      <c r="AG226" s="668"/>
      <c r="AH226" s="668"/>
      <c r="AI226" s="668"/>
    </row>
    <row r="227" spans="1:35">
      <c r="P227" s="75"/>
      <c r="Q227" s="75"/>
      <c r="R227" s="75"/>
      <c r="S227" s="75"/>
      <c r="T227" s="75"/>
      <c r="U227" s="75"/>
      <c r="V227" s="75"/>
      <c r="W227" s="75"/>
      <c r="X227" s="75"/>
      <c r="Y227" s="425"/>
      <c r="Z227" s="425"/>
      <c r="AA227" s="425"/>
      <c r="AB227" s="425"/>
      <c r="AC227" s="425" t="s">
        <v>2571</v>
      </c>
      <c r="AD227" s="425"/>
      <c r="AE227" s="668"/>
      <c r="AF227" s="668"/>
      <c r="AG227" s="668"/>
      <c r="AH227" s="668"/>
      <c r="AI227" s="668"/>
    </row>
    <row r="228" spans="1:35">
      <c r="P228" s="75"/>
      <c r="Q228" s="75"/>
      <c r="R228" s="75"/>
      <c r="S228" s="75"/>
      <c r="T228" s="75"/>
      <c r="U228" s="75"/>
      <c r="V228" s="75"/>
      <c r="W228" s="75"/>
      <c r="X228" s="75"/>
      <c r="Y228" s="425"/>
      <c r="Z228" s="425"/>
      <c r="AA228" s="425"/>
      <c r="AB228" s="425"/>
      <c r="AC228" s="425" t="s">
        <v>2571</v>
      </c>
      <c r="AD228" s="425"/>
      <c r="AE228" s="668"/>
      <c r="AF228" s="668"/>
      <c r="AG228" s="668"/>
      <c r="AH228" s="668"/>
      <c r="AI228" s="668"/>
    </row>
    <row r="229" spans="1:35">
      <c r="P229" s="75"/>
      <c r="Q229" s="75"/>
      <c r="R229" s="75"/>
      <c r="S229" s="75"/>
      <c r="T229" s="75"/>
      <c r="U229" s="75"/>
      <c r="V229" s="75"/>
      <c r="W229" s="75"/>
      <c r="X229" s="75"/>
      <c r="Y229" s="425"/>
      <c r="Z229" s="425"/>
      <c r="AA229" s="425"/>
      <c r="AB229" s="425"/>
      <c r="AC229" s="425" t="s">
        <v>2571</v>
      </c>
      <c r="AD229" s="425"/>
      <c r="AE229" s="668"/>
      <c r="AF229" s="668"/>
      <c r="AG229" s="668"/>
      <c r="AH229" s="668"/>
      <c r="AI229" s="668"/>
    </row>
    <row r="230" spans="1:35">
      <c r="P230" s="75"/>
      <c r="Q230" s="75"/>
      <c r="R230" s="75"/>
      <c r="S230" s="75"/>
      <c r="T230" s="75"/>
      <c r="U230" s="75"/>
      <c r="V230" s="75"/>
      <c r="W230" s="75"/>
      <c r="X230" s="75"/>
      <c r="Y230" s="425"/>
      <c r="Z230" s="425"/>
      <c r="AA230" s="425"/>
      <c r="AB230" s="425"/>
      <c r="AC230" s="425" t="s">
        <v>2571</v>
      </c>
      <c r="AD230" s="425"/>
      <c r="AE230" s="668"/>
      <c r="AF230" s="668"/>
      <c r="AG230" s="668"/>
      <c r="AH230" s="668"/>
      <c r="AI230" s="668"/>
    </row>
    <row r="231" spans="1:35">
      <c r="P231" s="75"/>
      <c r="Q231" s="75"/>
      <c r="R231" s="75"/>
      <c r="S231" s="75"/>
      <c r="T231" s="75"/>
      <c r="U231" s="75"/>
      <c r="V231" s="75"/>
      <c r="W231" s="75"/>
      <c r="X231" s="75"/>
      <c r="Y231" s="425"/>
      <c r="Z231" s="425"/>
      <c r="AA231" s="425"/>
      <c r="AB231" s="425"/>
      <c r="AC231" s="425" t="s">
        <v>2571</v>
      </c>
      <c r="AD231" s="425"/>
      <c r="AE231" s="668"/>
      <c r="AF231" s="668"/>
      <c r="AG231" s="668"/>
      <c r="AH231" s="668"/>
      <c r="AI231" s="668"/>
    </row>
    <row r="232" spans="1:35">
      <c r="P232" s="75"/>
      <c r="Q232" s="75"/>
      <c r="R232" s="75"/>
      <c r="S232" s="75"/>
      <c r="T232" s="75"/>
      <c r="U232" s="75"/>
      <c r="V232" s="75"/>
      <c r="W232" s="75"/>
      <c r="X232" s="75"/>
      <c r="Y232" s="425"/>
      <c r="Z232" s="425"/>
      <c r="AA232" s="425"/>
      <c r="AB232" s="425"/>
      <c r="AC232" s="425" t="s">
        <v>2571</v>
      </c>
      <c r="AD232" s="425"/>
      <c r="AE232" s="668"/>
      <c r="AF232" s="668"/>
      <c r="AG232" s="668"/>
      <c r="AH232" s="668"/>
      <c r="AI232" s="668"/>
    </row>
    <row r="233" spans="1:35">
      <c r="P233" s="75"/>
      <c r="Q233" s="75"/>
      <c r="R233" s="75"/>
      <c r="S233" s="75"/>
      <c r="T233" s="75"/>
      <c r="U233" s="75"/>
      <c r="V233" s="75"/>
      <c r="W233" s="75"/>
      <c r="X233" s="75"/>
      <c r="Y233" s="425"/>
      <c r="Z233" s="425"/>
      <c r="AA233" s="425"/>
      <c r="AB233" s="425"/>
      <c r="AC233" s="425" t="s">
        <v>2571</v>
      </c>
      <c r="AD233" s="425"/>
      <c r="AE233" s="668"/>
      <c r="AF233" s="668"/>
      <c r="AG233" s="668"/>
      <c r="AH233" s="668"/>
      <c r="AI233" s="668"/>
    </row>
    <row r="234" spans="1:35">
      <c r="P234" s="75"/>
      <c r="Q234" s="75"/>
      <c r="R234" s="75"/>
      <c r="S234" s="75"/>
      <c r="T234" s="75"/>
      <c r="U234" s="75"/>
      <c r="V234" s="75"/>
      <c r="W234" s="75"/>
      <c r="X234" s="75"/>
      <c r="Y234" s="425"/>
      <c r="Z234" s="425"/>
      <c r="AA234" s="425"/>
      <c r="AB234" s="425"/>
      <c r="AC234" s="425" t="s">
        <v>2571</v>
      </c>
      <c r="AD234" s="425"/>
      <c r="AE234" s="668"/>
      <c r="AF234" s="668"/>
      <c r="AG234" s="668"/>
      <c r="AH234" s="668"/>
      <c r="AI234" s="668"/>
    </row>
    <row r="235" spans="1:35">
      <c r="P235" s="75"/>
      <c r="Q235" s="75"/>
      <c r="R235" s="75"/>
      <c r="S235" s="75"/>
      <c r="T235" s="75"/>
      <c r="U235" s="75"/>
      <c r="V235" s="75"/>
      <c r="W235" s="75"/>
      <c r="X235" s="75"/>
      <c r="Y235" s="425"/>
      <c r="Z235" s="425"/>
      <c r="AA235" s="425"/>
      <c r="AB235" s="425"/>
      <c r="AC235" s="425" t="s">
        <v>2571</v>
      </c>
      <c r="AD235" s="425"/>
      <c r="AE235" s="668"/>
      <c r="AF235" s="668"/>
      <c r="AG235" s="668"/>
      <c r="AH235" s="668"/>
      <c r="AI235" s="668"/>
    </row>
    <row r="237" spans="1:35" s="1" customFormat="1">
      <c r="A237" s="64"/>
      <c r="B237" s="72" t="s">
        <v>2567</v>
      </c>
      <c r="P237" s="109"/>
      <c r="Q237" s="109"/>
    </row>
    <row r="239" spans="1:35">
      <c r="P239" s="75"/>
      <c r="Q239" s="75"/>
      <c r="R239" s="75"/>
      <c r="S239" s="425"/>
      <c r="T239" s="425"/>
      <c r="U239" s="75"/>
      <c r="V239" s="75"/>
      <c r="W239" s="75"/>
      <c r="X239" s="75"/>
      <c r="Y239" s="425"/>
      <c r="Z239" s="425"/>
      <c r="AA239" s="425"/>
      <c r="AB239" s="425"/>
      <c r="AC239" s="425" t="s">
        <v>924</v>
      </c>
      <c r="AD239" s="425"/>
      <c r="AE239" s="668"/>
      <c r="AF239" s="668"/>
      <c r="AG239" s="668"/>
      <c r="AH239" s="668"/>
      <c r="AI239" s="668"/>
    </row>
    <row r="240" spans="1:35">
      <c r="P240" s="75"/>
      <c r="Q240" s="75"/>
      <c r="R240" s="75"/>
      <c r="S240" s="425"/>
      <c r="T240" s="425"/>
      <c r="U240" s="75"/>
      <c r="V240" s="75"/>
      <c r="W240" s="75"/>
      <c r="X240" s="75"/>
      <c r="Y240" s="425"/>
      <c r="Z240" s="425"/>
      <c r="AA240" s="425"/>
      <c r="AB240" s="425"/>
      <c r="AC240" s="425" t="s">
        <v>924</v>
      </c>
      <c r="AD240" s="425"/>
      <c r="AE240" s="668"/>
      <c r="AF240" s="668"/>
      <c r="AG240" s="668"/>
      <c r="AH240" s="668"/>
      <c r="AI240" s="668"/>
    </row>
    <row r="241" spans="16:35">
      <c r="P241" s="75"/>
      <c r="Q241" s="75"/>
      <c r="R241" s="75"/>
      <c r="S241" s="425"/>
      <c r="T241" s="425"/>
      <c r="U241" s="75"/>
      <c r="V241" s="75"/>
      <c r="W241" s="75"/>
      <c r="X241" s="75"/>
      <c r="Y241" s="425"/>
      <c r="Z241" s="425"/>
      <c r="AA241" s="425"/>
      <c r="AB241" s="425"/>
      <c r="AC241" s="425" t="s">
        <v>924</v>
      </c>
      <c r="AD241" s="425"/>
      <c r="AE241" s="668"/>
      <c r="AF241" s="668"/>
      <c r="AG241" s="668"/>
      <c r="AH241" s="668"/>
      <c r="AI241" s="668"/>
    </row>
    <row r="242" spans="16:35">
      <c r="P242" s="75"/>
      <c r="Q242" s="75"/>
      <c r="R242" s="75"/>
      <c r="S242" s="425"/>
      <c r="T242" s="425"/>
      <c r="U242" s="75"/>
      <c r="V242" s="75"/>
      <c r="W242" s="75"/>
      <c r="X242" s="75"/>
      <c r="Y242" s="425"/>
      <c r="Z242" s="425"/>
      <c r="AA242" s="425"/>
      <c r="AB242" s="425"/>
      <c r="AC242" s="425" t="s">
        <v>924</v>
      </c>
      <c r="AD242" s="425"/>
      <c r="AE242" s="668"/>
      <c r="AF242" s="668"/>
      <c r="AG242" s="668"/>
      <c r="AH242" s="668"/>
      <c r="AI242" s="668"/>
    </row>
    <row r="243" spans="16:35">
      <c r="P243" s="75"/>
      <c r="Q243" s="75"/>
      <c r="R243" s="75"/>
      <c r="S243" s="425"/>
      <c r="T243" s="425"/>
      <c r="U243" s="75"/>
      <c r="V243" s="75"/>
      <c r="W243" s="75"/>
      <c r="X243" s="75"/>
      <c r="Y243" s="425"/>
      <c r="Z243" s="425"/>
      <c r="AA243" s="425"/>
      <c r="AB243" s="425"/>
      <c r="AC243" s="425" t="s">
        <v>924</v>
      </c>
      <c r="AD243" s="425"/>
      <c r="AE243" s="668"/>
      <c r="AF243" s="668"/>
      <c r="AG243" s="668"/>
      <c r="AH243" s="668"/>
      <c r="AI243" s="668"/>
    </row>
    <row r="244" spans="16:35">
      <c r="P244" s="75"/>
      <c r="Q244" s="75"/>
      <c r="R244" s="75"/>
      <c r="S244" s="425"/>
      <c r="T244" s="425"/>
      <c r="U244" s="75"/>
      <c r="V244" s="75"/>
      <c r="W244" s="75"/>
      <c r="X244" s="75"/>
      <c r="Y244" s="425"/>
      <c r="Z244" s="425"/>
      <c r="AA244" s="425"/>
      <c r="AB244" s="425"/>
      <c r="AC244" s="425" t="s">
        <v>924</v>
      </c>
      <c r="AD244" s="425"/>
      <c r="AE244" s="668"/>
      <c r="AF244" s="668"/>
      <c r="AG244" s="668"/>
      <c r="AH244" s="668"/>
      <c r="AI244" s="668"/>
    </row>
    <row r="245" spans="16:35">
      <c r="P245" s="75"/>
      <c r="Q245" s="75"/>
      <c r="R245" s="75"/>
      <c r="S245" s="425"/>
      <c r="T245" s="425"/>
      <c r="U245" s="75"/>
      <c r="V245" s="75"/>
      <c r="W245" s="75"/>
      <c r="X245" s="75"/>
      <c r="Y245" s="425"/>
      <c r="Z245" s="425"/>
      <c r="AA245" s="425"/>
      <c r="AB245" s="425"/>
      <c r="AC245" s="425" t="s">
        <v>924</v>
      </c>
      <c r="AD245" s="425"/>
      <c r="AE245" s="668"/>
      <c r="AF245" s="668"/>
      <c r="AG245" s="668"/>
      <c r="AH245" s="668"/>
      <c r="AI245" s="668"/>
    </row>
    <row r="246" spans="16:35">
      <c r="P246" s="75"/>
      <c r="Q246" s="75"/>
      <c r="R246" s="75"/>
      <c r="S246" s="425"/>
      <c r="T246" s="425"/>
      <c r="U246" s="75"/>
      <c r="V246" s="75"/>
      <c r="W246" s="75"/>
      <c r="X246" s="75"/>
      <c r="Y246" s="425"/>
      <c r="Z246" s="425"/>
      <c r="AA246" s="425"/>
      <c r="AB246" s="425"/>
      <c r="AC246" s="425" t="s">
        <v>924</v>
      </c>
      <c r="AD246" s="425"/>
      <c r="AE246" s="668"/>
      <c r="AF246" s="668"/>
      <c r="AG246" s="668"/>
      <c r="AH246" s="668"/>
      <c r="AI246" s="668"/>
    </row>
    <row r="247" spans="16:35">
      <c r="P247" s="75"/>
      <c r="Q247" s="75"/>
      <c r="R247" s="75"/>
      <c r="S247" s="425"/>
      <c r="T247" s="425"/>
      <c r="U247" s="75"/>
      <c r="V247" s="75"/>
      <c r="W247" s="75"/>
      <c r="X247" s="75"/>
      <c r="Y247" s="425"/>
      <c r="Z247" s="425"/>
      <c r="AA247" s="425"/>
      <c r="AB247" s="425"/>
      <c r="AC247" s="425" t="s">
        <v>924</v>
      </c>
      <c r="AD247" s="425"/>
      <c r="AE247" s="668"/>
      <c r="AF247" s="668"/>
      <c r="AG247" s="668"/>
      <c r="AH247" s="668"/>
      <c r="AI247" s="668"/>
    </row>
    <row r="248" spans="16:35">
      <c r="P248" s="75"/>
      <c r="Q248" s="75"/>
      <c r="R248" s="75"/>
      <c r="S248" s="425"/>
      <c r="T248" s="425"/>
      <c r="U248" s="75"/>
      <c r="V248" s="75"/>
      <c r="W248" s="75"/>
      <c r="X248" s="75"/>
      <c r="Y248" s="425"/>
      <c r="Z248" s="425"/>
      <c r="AA248" s="425"/>
      <c r="AB248" s="425"/>
      <c r="AC248" s="425" t="s">
        <v>924</v>
      </c>
      <c r="AD248" s="425"/>
      <c r="AE248" s="668"/>
      <c r="AF248" s="668"/>
      <c r="AG248" s="668"/>
      <c r="AH248" s="668"/>
      <c r="AI248" s="668"/>
    </row>
    <row r="249" spans="16:35">
      <c r="P249" s="75"/>
      <c r="Q249" s="75"/>
      <c r="R249" s="75"/>
      <c r="S249" s="425"/>
      <c r="T249" s="425"/>
      <c r="U249" s="75"/>
      <c r="V249" s="75"/>
      <c r="W249" s="75"/>
      <c r="X249" s="75"/>
      <c r="Y249" s="425"/>
      <c r="Z249" s="425"/>
      <c r="AA249" s="425"/>
      <c r="AB249" s="425"/>
      <c r="AC249" s="425" t="s">
        <v>924</v>
      </c>
      <c r="AD249" s="425"/>
      <c r="AE249" s="668"/>
      <c r="AF249" s="668"/>
      <c r="AG249" s="668"/>
      <c r="AH249" s="668"/>
      <c r="AI249" s="668"/>
    </row>
    <row r="250" spans="16:35">
      <c r="P250" s="75"/>
      <c r="Q250" s="75"/>
      <c r="R250" s="75"/>
      <c r="S250" s="425"/>
      <c r="T250" s="425"/>
      <c r="U250" s="75"/>
      <c r="V250" s="75"/>
      <c r="W250" s="75"/>
      <c r="X250" s="75"/>
      <c r="Y250" s="425"/>
      <c r="Z250" s="425"/>
      <c r="AA250" s="425"/>
      <c r="AB250" s="425"/>
      <c r="AC250" s="425" t="s">
        <v>924</v>
      </c>
      <c r="AD250" s="425"/>
      <c r="AE250" s="668"/>
      <c r="AF250" s="668"/>
      <c r="AG250" s="668"/>
      <c r="AH250" s="668"/>
      <c r="AI250" s="668"/>
    </row>
    <row r="251" spans="16:35">
      <c r="P251" s="75"/>
      <c r="Q251" s="75"/>
      <c r="R251" s="75"/>
      <c r="S251" s="425"/>
      <c r="T251" s="425"/>
      <c r="U251" s="75"/>
      <c r="V251" s="75"/>
      <c r="W251" s="75"/>
      <c r="X251" s="75"/>
      <c r="Y251" s="425"/>
      <c r="Z251" s="425"/>
      <c r="AA251" s="425"/>
      <c r="AB251" s="425"/>
      <c r="AC251" s="425" t="s">
        <v>924</v>
      </c>
      <c r="AD251" s="425"/>
      <c r="AE251" s="668"/>
      <c r="AF251" s="668"/>
      <c r="AG251" s="668"/>
      <c r="AH251" s="668"/>
      <c r="AI251" s="668"/>
    </row>
    <row r="252" spans="16:35">
      <c r="P252" s="75"/>
      <c r="Q252" s="75"/>
      <c r="R252" s="75"/>
      <c r="S252" s="425"/>
      <c r="T252" s="425"/>
      <c r="U252" s="75"/>
      <c r="V252" s="75"/>
      <c r="W252" s="75"/>
      <c r="X252" s="75"/>
      <c r="Y252" s="425"/>
      <c r="Z252" s="425"/>
      <c r="AA252" s="425"/>
      <c r="AB252" s="425"/>
      <c r="AC252" s="425" t="s">
        <v>924</v>
      </c>
      <c r="AD252" s="425"/>
      <c r="AE252" s="668"/>
      <c r="AF252" s="668"/>
      <c r="AG252" s="668"/>
      <c r="AH252" s="668"/>
      <c r="AI252" s="668"/>
    </row>
    <row r="253" spans="16:35">
      <c r="P253" s="75"/>
      <c r="Q253" s="75"/>
      <c r="R253" s="75"/>
      <c r="S253" s="425"/>
      <c r="T253" s="425"/>
      <c r="U253" s="75"/>
      <c r="V253" s="75"/>
      <c r="W253" s="75"/>
      <c r="X253" s="75"/>
      <c r="Y253" s="425"/>
      <c r="Z253" s="425"/>
      <c r="AA253" s="425"/>
      <c r="AB253" s="425"/>
      <c r="AC253" s="425" t="s">
        <v>924</v>
      </c>
      <c r="AD253" s="425"/>
      <c r="AE253" s="668"/>
      <c r="AF253" s="668"/>
      <c r="AG253" s="668"/>
      <c r="AH253" s="668"/>
      <c r="AI253" s="668"/>
    </row>
    <row r="254" spans="16:35">
      <c r="P254" s="75"/>
      <c r="Q254" s="75"/>
      <c r="R254" s="75"/>
      <c r="S254" s="425"/>
      <c r="T254" s="425"/>
      <c r="U254" s="75"/>
      <c r="V254" s="75"/>
      <c r="W254" s="75"/>
      <c r="X254" s="75"/>
      <c r="Y254" s="425"/>
      <c r="Z254" s="425"/>
      <c r="AA254" s="425"/>
      <c r="AB254" s="425"/>
      <c r="AC254" s="425" t="s">
        <v>924</v>
      </c>
      <c r="AD254" s="425"/>
      <c r="AE254" s="668"/>
      <c r="AF254" s="668"/>
      <c r="AG254" s="668"/>
      <c r="AH254" s="668"/>
      <c r="AI254" s="668"/>
    </row>
    <row r="255" spans="16:35">
      <c r="P255" s="75"/>
      <c r="Q255" s="75"/>
      <c r="R255" s="75"/>
      <c r="S255" s="425"/>
      <c r="T255" s="425"/>
      <c r="U255" s="75"/>
      <c r="V255" s="75"/>
      <c r="W255" s="75"/>
      <c r="X255" s="75"/>
      <c r="Y255" s="425"/>
      <c r="Z255" s="425"/>
      <c r="AA255" s="425"/>
      <c r="AB255" s="425"/>
      <c r="AC255" s="425" t="s">
        <v>924</v>
      </c>
      <c r="AD255" s="425"/>
      <c r="AE255" s="668"/>
      <c r="AF255" s="668"/>
      <c r="AG255" s="668"/>
      <c r="AH255" s="668"/>
      <c r="AI255" s="668"/>
    </row>
    <row r="256" spans="16:35">
      <c r="P256" s="75"/>
      <c r="Q256" s="75"/>
      <c r="R256" s="75"/>
      <c r="S256" s="425"/>
      <c r="T256" s="425"/>
      <c r="U256" s="75"/>
      <c r="V256" s="75"/>
      <c r="W256" s="75"/>
      <c r="X256" s="75"/>
      <c r="Y256" s="425"/>
      <c r="Z256" s="425"/>
      <c r="AA256" s="425"/>
      <c r="AB256" s="425"/>
      <c r="AC256" s="425" t="s">
        <v>924</v>
      </c>
      <c r="AD256" s="425"/>
      <c r="AE256" s="668"/>
      <c r="AF256" s="668"/>
      <c r="AG256" s="668"/>
      <c r="AH256" s="668"/>
      <c r="AI256" s="668"/>
    </row>
    <row r="257" spans="16:35">
      <c r="P257" s="75"/>
      <c r="Q257" s="75"/>
      <c r="R257" s="75"/>
      <c r="S257" s="425"/>
      <c r="T257" s="425"/>
      <c r="U257" s="75"/>
      <c r="V257" s="75"/>
      <c r="W257" s="75"/>
      <c r="X257" s="75"/>
      <c r="Y257" s="425"/>
      <c r="Z257" s="425"/>
      <c r="AA257" s="425"/>
      <c r="AB257" s="425"/>
      <c r="AC257" s="425" t="s">
        <v>924</v>
      </c>
      <c r="AD257" s="425"/>
      <c r="AE257" s="668"/>
      <c r="AF257" s="668"/>
      <c r="AG257" s="668"/>
      <c r="AH257" s="668"/>
      <c r="AI257" s="668"/>
    </row>
    <row r="258" spans="16:35">
      <c r="P258" s="75"/>
      <c r="Q258" s="75"/>
      <c r="R258" s="75"/>
      <c r="S258" s="425"/>
      <c r="T258" s="425"/>
      <c r="U258" s="75"/>
      <c r="V258" s="75"/>
      <c r="W258" s="75"/>
      <c r="X258" s="75"/>
      <c r="Y258" s="425"/>
      <c r="Z258" s="425"/>
      <c r="AA258" s="425"/>
      <c r="AB258" s="425"/>
      <c r="AC258" s="425" t="s">
        <v>924</v>
      </c>
      <c r="AD258" s="425"/>
      <c r="AE258" s="668"/>
      <c r="AF258" s="668"/>
      <c r="AG258" s="668"/>
      <c r="AH258" s="668"/>
      <c r="AI258" s="668"/>
    </row>
    <row r="259" spans="16:35">
      <c r="P259" s="75"/>
      <c r="Q259" s="75"/>
      <c r="R259" s="75"/>
      <c r="S259" s="425"/>
      <c r="T259" s="425"/>
      <c r="U259" s="75"/>
      <c r="V259" s="75"/>
      <c r="W259" s="75"/>
      <c r="X259" s="75"/>
      <c r="Y259" s="425"/>
      <c r="Z259" s="425"/>
      <c r="AA259" s="425"/>
      <c r="AB259" s="425"/>
      <c r="AC259" s="425" t="s">
        <v>924</v>
      </c>
      <c r="AD259" s="425"/>
      <c r="AE259" s="668"/>
      <c r="AF259" s="668"/>
      <c r="AG259" s="668"/>
      <c r="AH259" s="668"/>
      <c r="AI259" s="668"/>
    </row>
    <row r="260" spans="16:35">
      <c r="P260" s="75"/>
      <c r="Q260" s="75"/>
      <c r="R260" s="75"/>
      <c r="S260" s="425"/>
      <c r="T260" s="425"/>
      <c r="U260" s="75"/>
      <c r="V260" s="75"/>
      <c r="W260" s="75"/>
      <c r="X260" s="75"/>
      <c r="Y260" s="425"/>
      <c r="Z260" s="425"/>
      <c r="AA260" s="425"/>
      <c r="AB260" s="425"/>
      <c r="AC260" s="425" t="s">
        <v>924</v>
      </c>
      <c r="AD260" s="425"/>
      <c r="AE260" s="668"/>
      <c r="AF260" s="668"/>
      <c r="AG260" s="668"/>
      <c r="AH260" s="668"/>
      <c r="AI260" s="668"/>
    </row>
    <row r="261" spans="16:35">
      <c r="P261" s="75"/>
      <c r="Q261" s="75"/>
      <c r="R261" s="75"/>
      <c r="S261" s="425"/>
      <c r="T261" s="425"/>
      <c r="U261" s="75"/>
      <c r="V261" s="75"/>
      <c r="W261" s="75"/>
      <c r="X261" s="75"/>
      <c r="Y261" s="425"/>
      <c r="Z261" s="425"/>
      <c r="AA261" s="425"/>
      <c r="AB261" s="425"/>
      <c r="AC261" s="425" t="s">
        <v>924</v>
      </c>
      <c r="AD261" s="425"/>
      <c r="AE261" s="668"/>
      <c r="AF261" s="668"/>
      <c r="AG261" s="668"/>
      <c r="AH261" s="668"/>
      <c r="AI261" s="668"/>
    </row>
    <row r="262" spans="16:35">
      <c r="P262" s="75"/>
      <c r="Q262" s="75"/>
      <c r="R262" s="75"/>
      <c r="S262" s="425"/>
      <c r="T262" s="425"/>
      <c r="U262" s="75"/>
      <c r="V262" s="75"/>
      <c r="W262" s="75"/>
      <c r="X262" s="75"/>
      <c r="Y262" s="425"/>
      <c r="Z262" s="425"/>
      <c r="AA262" s="425"/>
      <c r="AB262" s="425"/>
      <c r="AC262" s="425" t="s">
        <v>924</v>
      </c>
      <c r="AD262" s="425"/>
      <c r="AE262" s="668"/>
      <c r="AF262" s="668"/>
      <c r="AG262" s="668"/>
      <c r="AH262" s="668"/>
      <c r="AI262" s="668"/>
    </row>
    <row r="263" spans="16:35">
      <c r="P263" s="75"/>
      <c r="Q263" s="75"/>
      <c r="R263" s="75"/>
      <c r="S263" s="425"/>
      <c r="T263" s="425"/>
      <c r="U263" s="75"/>
      <c r="V263" s="75"/>
      <c r="W263" s="75"/>
      <c r="X263" s="75"/>
      <c r="Y263" s="425"/>
      <c r="Z263" s="425"/>
      <c r="AA263" s="425"/>
      <c r="AB263" s="425"/>
      <c r="AC263" s="425" t="s">
        <v>924</v>
      </c>
      <c r="AD263" s="425"/>
      <c r="AE263" s="668"/>
      <c r="AF263" s="668"/>
      <c r="AG263" s="668"/>
      <c r="AH263" s="668"/>
      <c r="AI263" s="668"/>
    </row>
    <row r="264" spans="16:35">
      <c r="P264" s="75"/>
      <c r="Q264" s="75"/>
      <c r="R264" s="75"/>
      <c r="S264" s="425"/>
      <c r="T264" s="425"/>
      <c r="U264" s="75"/>
      <c r="V264" s="75"/>
      <c r="W264" s="75"/>
      <c r="X264" s="75"/>
      <c r="Y264" s="425"/>
      <c r="Z264" s="425"/>
      <c r="AA264" s="425"/>
      <c r="AB264" s="425"/>
      <c r="AC264" s="425" t="s">
        <v>924</v>
      </c>
      <c r="AD264" s="425"/>
      <c r="AE264" s="668"/>
      <c r="AF264" s="668"/>
      <c r="AG264" s="668"/>
      <c r="AH264" s="668"/>
      <c r="AI264" s="668"/>
    </row>
    <row r="265" spans="16:35">
      <c r="P265" s="75"/>
      <c r="Q265" s="75"/>
      <c r="R265" s="75"/>
      <c r="S265" s="425"/>
      <c r="T265" s="425"/>
      <c r="U265" s="75"/>
      <c r="V265" s="75"/>
      <c r="W265" s="75"/>
      <c r="X265" s="75"/>
      <c r="Y265" s="425"/>
      <c r="Z265" s="425"/>
      <c r="AA265" s="425"/>
      <c r="AB265" s="425"/>
      <c r="AC265" s="425" t="s">
        <v>924</v>
      </c>
      <c r="AD265" s="425"/>
      <c r="AE265" s="668"/>
      <c r="AF265" s="668"/>
      <c r="AG265" s="668"/>
      <c r="AH265" s="668"/>
      <c r="AI265" s="668"/>
    </row>
    <row r="266" spans="16:35">
      <c r="P266" s="75"/>
      <c r="Q266" s="75"/>
      <c r="R266" s="75"/>
      <c r="S266" s="425"/>
      <c r="T266" s="425"/>
      <c r="U266" s="75"/>
      <c r="V266" s="75"/>
      <c r="W266" s="75"/>
      <c r="X266" s="75"/>
      <c r="Y266" s="425"/>
      <c r="Z266" s="425"/>
      <c r="AA266" s="425"/>
      <c r="AB266" s="425"/>
      <c r="AC266" s="425" t="s">
        <v>924</v>
      </c>
      <c r="AD266" s="425"/>
      <c r="AE266" s="668"/>
      <c r="AF266" s="668"/>
      <c r="AG266" s="668"/>
      <c r="AH266" s="668"/>
      <c r="AI266" s="668"/>
    </row>
    <row r="267" spans="16:35">
      <c r="P267" s="75"/>
      <c r="Q267" s="75"/>
      <c r="R267" s="75"/>
      <c r="S267" s="425"/>
      <c r="T267" s="425"/>
      <c r="U267" s="75"/>
      <c r="V267" s="75"/>
      <c r="W267" s="75"/>
      <c r="X267" s="75"/>
      <c r="Y267" s="425"/>
      <c r="Z267" s="425"/>
      <c r="AA267" s="425"/>
      <c r="AB267" s="425"/>
      <c r="AC267" s="425" t="s">
        <v>924</v>
      </c>
      <c r="AD267" s="425"/>
      <c r="AE267" s="668"/>
      <c r="AF267" s="668"/>
      <c r="AG267" s="668"/>
      <c r="AH267" s="668"/>
      <c r="AI267" s="668"/>
    </row>
    <row r="268" spans="16:35">
      <c r="P268" s="75"/>
      <c r="Q268" s="75"/>
      <c r="R268" s="75"/>
      <c r="S268" s="425"/>
      <c r="T268" s="425"/>
      <c r="U268" s="75"/>
      <c r="V268" s="75"/>
      <c r="W268" s="75"/>
      <c r="X268" s="75"/>
      <c r="Y268" s="425"/>
      <c r="Z268" s="425"/>
      <c r="AA268" s="425"/>
      <c r="AB268" s="425"/>
      <c r="AC268" s="425" t="s">
        <v>924</v>
      </c>
      <c r="AD268" s="425"/>
      <c r="AE268" s="668"/>
      <c r="AF268" s="668"/>
      <c r="AG268" s="668"/>
      <c r="AH268" s="668"/>
      <c r="AI268" s="668"/>
    </row>
    <row r="269" spans="16:35">
      <c r="P269" s="75"/>
      <c r="Q269" s="75"/>
      <c r="R269" s="75"/>
      <c r="S269" s="425"/>
      <c r="T269" s="425"/>
      <c r="U269" s="75"/>
      <c r="V269" s="75"/>
      <c r="W269" s="75"/>
      <c r="X269" s="75"/>
      <c r="Y269" s="425"/>
      <c r="Z269" s="425"/>
      <c r="AA269" s="425"/>
      <c r="AB269" s="425"/>
      <c r="AC269" s="425" t="s">
        <v>924</v>
      </c>
      <c r="AD269" s="425"/>
      <c r="AE269" s="668"/>
      <c r="AF269" s="668"/>
      <c r="AG269" s="668"/>
      <c r="AH269" s="668"/>
      <c r="AI269" s="668"/>
    </row>
    <row r="270" spans="16:35">
      <c r="P270" s="75"/>
      <c r="Q270" s="75"/>
      <c r="R270" s="75"/>
      <c r="S270" s="425"/>
      <c r="T270" s="425"/>
      <c r="U270" s="75"/>
      <c r="V270" s="75"/>
      <c r="W270" s="75"/>
      <c r="X270" s="75"/>
      <c r="Y270" s="425"/>
      <c r="Z270" s="425"/>
      <c r="AA270" s="425"/>
      <c r="AB270" s="425"/>
      <c r="AC270" s="425" t="s">
        <v>924</v>
      </c>
      <c r="AD270" s="425"/>
      <c r="AE270" s="668"/>
      <c r="AF270" s="668"/>
      <c r="AG270" s="668"/>
      <c r="AH270" s="668"/>
      <c r="AI270" s="668"/>
    </row>
    <row r="271" spans="16:35">
      <c r="P271" s="75"/>
      <c r="Q271" s="75"/>
      <c r="R271" s="75"/>
      <c r="S271" s="425"/>
      <c r="T271" s="425"/>
      <c r="U271" s="75"/>
      <c r="V271" s="75"/>
      <c r="W271" s="75"/>
      <c r="X271" s="75"/>
      <c r="Y271" s="425"/>
      <c r="Z271" s="425"/>
      <c r="AA271" s="425"/>
      <c r="AB271" s="425"/>
      <c r="AC271" s="425" t="s">
        <v>924</v>
      </c>
      <c r="AD271" s="425"/>
      <c r="AE271" s="668"/>
      <c r="AF271" s="668"/>
      <c r="AG271" s="668"/>
      <c r="AH271" s="668"/>
      <c r="AI271" s="668"/>
    </row>
    <row r="272" spans="16:35">
      <c r="P272" s="75"/>
      <c r="Q272" s="75"/>
      <c r="R272" s="75"/>
      <c r="S272" s="425"/>
      <c r="T272" s="425"/>
      <c r="U272" s="75"/>
      <c r="V272" s="75"/>
      <c r="W272" s="75"/>
      <c r="X272" s="75"/>
      <c r="Y272" s="425"/>
      <c r="Z272" s="425"/>
      <c r="AA272" s="425"/>
      <c r="AB272" s="425"/>
      <c r="AC272" s="425" t="s">
        <v>924</v>
      </c>
      <c r="AD272" s="425"/>
      <c r="AE272" s="668"/>
      <c r="AF272" s="668"/>
      <c r="AG272" s="668"/>
      <c r="AH272" s="668"/>
      <c r="AI272" s="668"/>
    </row>
    <row r="273" spans="16:35">
      <c r="P273" s="75"/>
      <c r="Q273" s="75"/>
      <c r="R273" s="75"/>
      <c r="S273" s="425"/>
      <c r="T273" s="425"/>
      <c r="U273" s="75"/>
      <c r="V273" s="75"/>
      <c r="W273" s="75"/>
      <c r="X273" s="75"/>
      <c r="Y273" s="425"/>
      <c r="Z273" s="425"/>
      <c r="AA273" s="425"/>
      <c r="AB273" s="425"/>
      <c r="AC273" s="425" t="s">
        <v>924</v>
      </c>
      <c r="AD273" s="425"/>
      <c r="AE273" s="668"/>
      <c r="AF273" s="668"/>
      <c r="AG273" s="668"/>
      <c r="AH273" s="668"/>
      <c r="AI273" s="668"/>
    </row>
    <row r="274" spans="16:35">
      <c r="P274" s="75"/>
      <c r="Q274" s="75"/>
      <c r="R274" s="75"/>
      <c r="S274" s="425"/>
      <c r="T274" s="425"/>
      <c r="U274" s="75"/>
      <c r="V274" s="75"/>
      <c r="W274" s="75"/>
      <c r="X274" s="75"/>
      <c r="Y274" s="425"/>
      <c r="Z274" s="425"/>
      <c r="AA274" s="425"/>
      <c r="AB274" s="425"/>
      <c r="AC274" s="425" t="s">
        <v>924</v>
      </c>
      <c r="AD274" s="425"/>
      <c r="AE274" s="668"/>
      <c r="AF274" s="668"/>
      <c r="AG274" s="668"/>
      <c r="AH274" s="668"/>
      <c r="AI274" s="668"/>
    </row>
    <row r="275" spans="16:35">
      <c r="P275" s="75"/>
      <c r="Q275" s="75"/>
      <c r="R275" s="75"/>
      <c r="S275" s="425"/>
      <c r="T275" s="425"/>
      <c r="U275" s="75"/>
      <c r="V275" s="75"/>
      <c r="W275" s="75"/>
      <c r="X275" s="75"/>
      <c r="Y275" s="425"/>
      <c r="Z275" s="425"/>
      <c r="AA275" s="425"/>
      <c r="AB275" s="425"/>
      <c r="AC275" s="425" t="s">
        <v>924</v>
      </c>
      <c r="AD275" s="425"/>
      <c r="AE275" s="668"/>
      <c r="AF275" s="668"/>
      <c r="AG275" s="668"/>
      <c r="AH275" s="668"/>
      <c r="AI275" s="668"/>
    </row>
    <row r="276" spans="16:35">
      <c r="P276" s="75"/>
      <c r="Q276" s="75"/>
      <c r="R276" s="75"/>
      <c r="S276" s="425"/>
      <c r="T276" s="425"/>
      <c r="U276" s="75"/>
      <c r="V276" s="75"/>
      <c r="W276" s="75"/>
      <c r="X276" s="75"/>
      <c r="Y276" s="425"/>
      <c r="Z276" s="425"/>
      <c r="AA276" s="425"/>
      <c r="AB276" s="425"/>
      <c r="AC276" s="425" t="s">
        <v>924</v>
      </c>
      <c r="AD276" s="425"/>
      <c r="AE276" s="668"/>
      <c r="AF276" s="668"/>
      <c r="AG276" s="668"/>
      <c r="AH276" s="668"/>
      <c r="AI276" s="668"/>
    </row>
    <row r="277" spans="16:35">
      <c r="P277" s="75"/>
      <c r="Q277" s="75"/>
      <c r="R277" s="75"/>
      <c r="S277" s="425"/>
      <c r="T277" s="425"/>
      <c r="U277" s="75"/>
      <c r="V277" s="75"/>
      <c r="W277" s="75"/>
      <c r="X277" s="75"/>
      <c r="Y277" s="425"/>
      <c r="Z277" s="425"/>
      <c r="AA277" s="425"/>
      <c r="AB277" s="425"/>
      <c r="AC277" s="425" t="s">
        <v>924</v>
      </c>
      <c r="AD277" s="425"/>
      <c r="AE277" s="668"/>
      <c r="AF277" s="668"/>
      <c r="AG277" s="668"/>
      <c r="AH277" s="668"/>
      <c r="AI277" s="668"/>
    </row>
    <row r="278" spans="16:35">
      <c r="P278" s="75"/>
      <c r="Q278" s="75"/>
      <c r="R278" s="75"/>
      <c r="S278" s="425"/>
      <c r="T278" s="425"/>
      <c r="U278" s="75"/>
      <c r="V278" s="75"/>
      <c r="W278" s="75"/>
      <c r="X278" s="75"/>
      <c r="Y278" s="425"/>
      <c r="Z278" s="425"/>
      <c r="AA278" s="425"/>
      <c r="AB278" s="425"/>
      <c r="AC278" s="425" t="s">
        <v>924</v>
      </c>
      <c r="AD278" s="425"/>
      <c r="AE278" s="668"/>
      <c r="AF278" s="668"/>
      <c r="AG278" s="668"/>
      <c r="AH278" s="668"/>
      <c r="AI278" s="668"/>
    </row>
    <row r="279" spans="16:35">
      <c r="P279" s="75"/>
      <c r="Q279" s="75"/>
      <c r="R279" s="75"/>
      <c r="S279" s="425"/>
      <c r="T279" s="425"/>
      <c r="U279" s="75"/>
      <c r="V279" s="75"/>
      <c r="W279" s="75"/>
      <c r="X279" s="75"/>
      <c r="Y279" s="425"/>
      <c r="Z279" s="425"/>
      <c r="AA279" s="425"/>
      <c r="AB279" s="425"/>
      <c r="AC279" s="425" t="s">
        <v>924</v>
      </c>
      <c r="AD279" s="425"/>
      <c r="AE279" s="668"/>
      <c r="AF279" s="668"/>
      <c r="AG279" s="668"/>
      <c r="AH279" s="668"/>
      <c r="AI279" s="668"/>
    </row>
    <row r="280" spans="16:35">
      <c r="P280" s="75"/>
      <c r="Q280" s="75"/>
      <c r="R280" s="75"/>
      <c r="S280" s="425"/>
      <c r="T280" s="425"/>
      <c r="U280" s="75"/>
      <c r="V280" s="75"/>
      <c r="W280" s="75"/>
      <c r="X280" s="75"/>
      <c r="Y280" s="425"/>
      <c r="Z280" s="425"/>
      <c r="AA280" s="425"/>
      <c r="AB280" s="425"/>
      <c r="AC280" s="425" t="s">
        <v>924</v>
      </c>
      <c r="AD280" s="425"/>
      <c r="AE280" s="668"/>
      <c r="AF280" s="668"/>
      <c r="AG280" s="668"/>
      <c r="AH280" s="668"/>
      <c r="AI280" s="668"/>
    </row>
    <row r="281" spans="16:35">
      <c r="P281" s="75"/>
      <c r="Q281" s="75"/>
      <c r="R281" s="75"/>
      <c r="S281" s="425"/>
      <c r="T281" s="425"/>
      <c r="U281" s="75"/>
      <c r="V281" s="75"/>
      <c r="W281" s="75"/>
      <c r="X281" s="75"/>
      <c r="Y281" s="425"/>
      <c r="Z281" s="425"/>
      <c r="AA281" s="425"/>
      <c r="AB281" s="425"/>
      <c r="AC281" s="425" t="s">
        <v>924</v>
      </c>
      <c r="AD281" s="425"/>
      <c r="AE281" s="668"/>
      <c r="AF281" s="668"/>
      <c r="AG281" s="668"/>
      <c r="AH281" s="668"/>
      <c r="AI281" s="668"/>
    </row>
    <row r="282" spans="16:35">
      <c r="P282" s="75"/>
      <c r="Q282" s="75"/>
      <c r="R282" s="75"/>
      <c r="S282" s="425"/>
      <c r="T282" s="425"/>
      <c r="U282" s="75"/>
      <c r="V282" s="75"/>
      <c r="W282" s="75"/>
      <c r="X282" s="75"/>
      <c r="Y282" s="425"/>
      <c r="Z282" s="425"/>
      <c r="AA282" s="425"/>
      <c r="AB282" s="425"/>
      <c r="AC282" s="425" t="s">
        <v>924</v>
      </c>
      <c r="AD282" s="425"/>
      <c r="AE282" s="668"/>
      <c r="AF282" s="668"/>
      <c r="AG282" s="668"/>
      <c r="AH282" s="668"/>
      <c r="AI282" s="668"/>
    </row>
    <row r="283" spans="16:35">
      <c r="P283" s="75"/>
      <c r="Q283" s="75"/>
      <c r="R283" s="75"/>
      <c r="S283" s="425"/>
      <c r="T283" s="425"/>
      <c r="U283" s="75"/>
      <c r="V283" s="75"/>
      <c r="W283" s="75"/>
      <c r="X283" s="75"/>
      <c r="Y283" s="425"/>
      <c r="Z283" s="425"/>
      <c r="AA283" s="425"/>
      <c r="AB283" s="425"/>
      <c r="AC283" s="425" t="s">
        <v>924</v>
      </c>
      <c r="AD283" s="425"/>
      <c r="AE283" s="668"/>
      <c r="AF283" s="668"/>
      <c r="AG283" s="668"/>
      <c r="AH283" s="668"/>
      <c r="AI283" s="668"/>
    </row>
    <row r="284" spans="16:35">
      <c r="P284" s="75"/>
      <c r="Q284" s="75"/>
      <c r="R284" s="75"/>
      <c r="S284" s="425"/>
      <c r="T284" s="425"/>
      <c r="U284" s="75"/>
      <c r="V284" s="75"/>
      <c r="W284" s="75"/>
      <c r="X284" s="75"/>
      <c r="Y284" s="425"/>
      <c r="Z284" s="425"/>
      <c r="AA284" s="425"/>
      <c r="AB284" s="425"/>
      <c r="AC284" s="425" t="s">
        <v>924</v>
      </c>
      <c r="AD284" s="425"/>
      <c r="AE284" s="668"/>
      <c r="AF284" s="668"/>
      <c r="AG284" s="668"/>
      <c r="AH284" s="668"/>
      <c r="AI284" s="668"/>
    </row>
    <row r="285" spans="16:35">
      <c r="P285" s="75"/>
      <c r="Q285" s="75"/>
      <c r="R285" s="75"/>
      <c r="S285" s="425"/>
      <c r="T285" s="425"/>
      <c r="U285" s="75"/>
      <c r="V285" s="75"/>
      <c r="W285" s="75"/>
      <c r="X285" s="75"/>
      <c r="Y285" s="425"/>
      <c r="Z285" s="425"/>
      <c r="AA285" s="425"/>
      <c r="AB285" s="425"/>
      <c r="AC285" s="425" t="s">
        <v>924</v>
      </c>
      <c r="AD285" s="425"/>
      <c r="AE285" s="668"/>
      <c r="AF285" s="668"/>
      <c r="AG285" s="668"/>
      <c r="AH285" s="668"/>
      <c r="AI285" s="668"/>
    </row>
    <row r="286" spans="16:35">
      <c r="P286" s="75"/>
      <c r="Q286" s="75"/>
      <c r="R286" s="75"/>
      <c r="S286" s="425"/>
      <c r="T286" s="425"/>
      <c r="U286" s="75"/>
      <c r="V286" s="75"/>
      <c r="W286" s="75"/>
      <c r="X286" s="75"/>
      <c r="Y286" s="425"/>
      <c r="Z286" s="425"/>
      <c r="AA286" s="425"/>
      <c r="AB286" s="425"/>
      <c r="AC286" s="425" t="s">
        <v>924</v>
      </c>
      <c r="AD286" s="425"/>
      <c r="AE286" s="668"/>
      <c r="AF286" s="668"/>
      <c r="AG286" s="668"/>
      <c r="AH286" s="668"/>
      <c r="AI286" s="668"/>
    </row>
    <row r="287" spans="16:35">
      <c r="P287" s="75"/>
      <c r="Q287" s="75"/>
      <c r="R287" s="75"/>
      <c r="S287" s="425"/>
      <c r="T287" s="425"/>
      <c r="U287" s="75"/>
      <c r="V287" s="75"/>
      <c r="W287" s="75"/>
      <c r="X287" s="75"/>
      <c r="Y287" s="425"/>
      <c r="Z287" s="425"/>
      <c r="AA287" s="425"/>
      <c r="AB287" s="425"/>
      <c r="AC287" s="425" t="s">
        <v>924</v>
      </c>
      <c r="AD287" s="425"/>
      <c r="AE287" s="668"/>
      <c r="AF287" s="668"/>
      <c r="AG287" s="668"/>
      <c r="AH287" s="668"/>
      <c r="AI287" s="668"/>
    </row>
    <row r="288" spans="16:35">
      <c r="P288" s="75"/>
      <c r="Q288" s="75"/>
      <c r="R288" s="75"/>
      <c r="S288" s="425"/>
      <c r="T288" s="425"/>
      <c r="U288" s="75"/>
      <c r="V288" s="75"/>
      <c r="W288" s="75"/>
      <c r="X288" s="75"/>
      <c r="Y288" s="425"/>
      <c r="Z288" s="425"/>
      <c r="AA288" s="425"/>
      <c r="AB288" s="425"/>
      <c r="AC288" s="425" t="s">
        <v>924</v>
      </c>
      <c r="AD288" s="425"/>
      <c r="AE288" s="668"/>
      <c r="AF288" s="668"/>
      <c r="AG288" s="668"/>
      <c r="AH288" s="668"/>
      <c r="AI288" s="668"/>
    </row>
    <row r="289" spans="16:35">
      <c r="P289" s="75"/>
      <c r="Q289" s="75"/>
      <c r="R289" s="75"/>
      <c r="S289" s="425"/>
      <c r="T289" s="425"/>
      <c r="U289" s="75"/>
      <c r="V289" s="75"/>
      <c r="W289" s="75"/>
      <c r="X289" s="75"/>
      <c r="Y289" s="425"/>
      <c r="Z289" s="425"/>
      <c r="AA289" s="425"/>
      <c r="AB289" s="425"/>
      <c r="AC289" s="425" t="s">
        <v>924</v>
      </c>
      <c r="AD289" s="425"/>
      <c r="AE289" s="668"/>
      <c r="AF289" s="668"/>
      <c r="AG289" s="668"/>
      <c r="AH289" s="668"/>
      <c r="AI289" s="668"/>
    </row>
    <row r="290" spans="16:35">
      <c r="P290" s="75"/>
      <c r="Q290" s="75"/>
      <c r="R290" s="75"/>
      <c r="S290" s="425"/>
      <c r="T290" s="425"/>
      <c r="U290" s="75"/>
      <c r="V290" s="75"/>
      <c r="W290" s="75"/>
      <c r="X290" s="75"/>
      <c r="Y290" s="425"/>
      <c r="Z290" s="425"/>
      <c r="AA290" s="425"/>
      <c r="AB290" s="425"/>
      <c r="AC290" s="425" t="s">
        <v>924</v>
      </c>
      <c r="AD290" s="425"/>
      <c r="AE290" s="668"/>
      <c r="AF290" s="668"/>
      <c r="AG290" s="668"/>
      <c r="AH290" s="668"/>
      <c r="AI290" s="668"/>
    </row>
    <row r="291" spans="16:35">
      <c r="P291" s="75"/>
      <c r="Q291" s="75"/>
      <c r="R291" s="75"/>
      <c r="S291" s="425"/>
      <c r="T291" s="425"/>
      <c r="U291" s="75"/>
      <c r="V291" s="75"/>
      <c r="W291" s="75"/>
      <c r="X291" s="75"/>
      <c r="Y291" s="425"/>
      <c r="Z291" s="425"/>
      <c r="AA291" s="425"/>
      <c r="AB291" s="425"/>
      <c r="AC291" s="425" t="s">
        <v>924</v>
      </c>
      <c r="AD291" s="425"/>
      <c r="AE291" s="668"/>
      <c r="AF291" s="668"/>
      <c r="AG291" s="668"/>
      <c r="AH291" s="668"/>
      <c r="AI291" s="668"/>
    </row>
    <row r="292" spans="16:35">
      <c r="P292" s="75"/>
      <c r="Q292" s="75"/>
      <c r="R292" s="75"/>
      <c r="S292" s="425"/>
      <c r="T292" s="425"/>
      <c r="U292" s="75"/>
      <c r="V292" s="75"/>
      <c r="W292" s="75"/>
      <c r="X292" s="75"/>
      <c r="Y292" s="425"/>
      <c r="Z292" s="425"/>
      <c r="AA292" s="425"/>
      <c r="AB292" s="425"/>
      <c r="AC292" s="425" t="s">
        <v>924</v>
      </c>
      <c r="AD292" s="425"/>
      <c r="AE292" s="668"/>
      <c r="AF292" s="668"/>
      <c r="AG292" s="668"/>
      <c r="AH292" s="668"/>
      <c r="AI292" s="668"/>
    </row>
    <row r="293" spans="16:35">
      <c r="P293" s="75"/>
      <c r="Q293" s="75"/>
      <c r="R293" s="75"/>
      <c r="S293" s="425"/>
      <c r="T293" s="425"/>
      <c r="U293" s="75"/>
      <c r="V293" s="75"/>
      <c r="W293" s="75"/>
      <c r="X293" s="75"/>
      <c r="Y293" s="425"/>
      <c r="Z293" s="425"/>
      <c r="AA293" s="425"/>
      <c r="AB293" s="425"/>
      <c r="AC293" s="425" t="s">
        <v>924</v>
      </c>
      <c r="AD293" s="425"/>
      <c r="AE293" s="668"/>
      <c r="AF293" s="668"/>
      <c r="AG293" s="668"/>
      <c r="AH293" s="668"/>
      <c r="AI293" s="668"/>
    </row>
    <row r="294" spans="16:35">
      <c r="P294" s="75"/>
      <c r="Q294" s="75"/>
      <c r="R294" s="75"/>
      <c r="S294" s="425"/>
      <c r="T294" s="425"/>
      <c r="U294" s="75"/>
      <c r="V294" s="75"/>
      <c r="W294" s="75"/>
      <c r="X294" s="75"/>
      <c r="Y294" s="425"/>
      <c r="Z294" s="425"/>
      <c r="AA294" s="425"/>
      <c r="AB294" s="425"/>
      <c r="AC294" s="425" t="s">
        <v>924</v>
      </c>
      <c r="AD294" s="425"/>
      <c r="AE294" s="668"/>
      <c r="AF294" s="668"/>
      <c r="AG294" s="668"/>
      <c r="AH294" s="668"/>
      <c r="AI294" s="668"/>
    </row>
    <row r="295" spans="16:35">
      <c r="P295" s="75"/>
      <c r="Q295" s="75"/>
      <c r="R295" s="75"/>
      <c r="S295" s="425"/>
      <c r="T295" s="425"/>
      <c r="U295" s="75"/>
      <c r="V295" s="75"/>
      <c r="W295" s="75"/>
      <c r="X295" s="75"/>
      <c r="Y295" s="425"/>
      <c r="Z295" s="425"/>
      <c r="AA295" s="425"/>
      <c r="AB295" s="425"/>
      <c r="AC295" s="425" t="s">
        <v>924</v>
      </c>
      <c r="AD295" s="425"/>
      <c r="AE295" s="668"/>
      <c r="AF295" s="668"/>
      <c r="AG295" s="668"/>
      <c r="AH295" s="668"/>
      <c r="AI295" s="668"/>
    </row>
    <row r="296" spans="16:35">
      <c r="P296" s="75"/>
      <c r="Q296" s="75"/>
      <c r="R296" s="75"/>
      <c r="S296" s="425"/>
      <c r="T296" s="425"/>
      <c r="U296" s="75"/>
      <c r="V296" s="75"/>
      <c r="W296" s="75"/>
      <c r="X296" s="75"/>
      <c r="Y296" s="425"/>
      <c r="Z296" s="425"/>
      <c r="AA296" s="425"/>
      <c r="AB296" s="425"/>
      <c r="AC296" s="425" t="s">
        <v>924</v>
      </c>
      <c r="AD296" s="425"/>
      <c r="AE296" s="668"/>
      <c r="AF296" s="668"/>
      <c r="AG296" s="668"/>
      <c r="AH296" s="668"/>
      <c r="AI296" s="668"/>
    </row>
    <row r="297" spans="16:35">
      <c r="P297" s="75"/>
      <c r="Q297" s="75"/>
      <c r="R297" s="75"/>
      <c r="S297" s="425"/>
      <c r="T297" s="425"/>
      <c r="U297" s="75"/>
      <c r="V297" s="75"/>
      <c r="W297" s="75"/>
      <c r="X297" s="75"/>
      <c r="Y297" s="425"/>
      <c r="Z297" s="425"/>
      <c r="AA297" s="425"/>
      <c r="AB297" s="425"/>
      <c r="AC297" s="425" t="s">
        <v>924</v>
      </c>
      <c r="AD297" s="425"/>
      <c r="AE297" s="668"/>
      <c r="AF297" s="668"/>
      <c r="AG297" s="668"/>
      <c r="AH297" s="668"/>
      <c r="AI297" s="668"/>
    </row>
    <row r="298" spans="16:35">
      <c r="P298" s="75"/>
      <c r="Q298" s="75"/>
      <c r="R298" s="75"/>
      <c r="S298" s="425"/>
      <c r="T298" s="425"/>
      <c r="U298" s="75"/>
      <c r="V298" s="75"/>
      <c r="W298" s="75"/>
      <c r="X298" s="75"/>
      <c r="Y298" s="425"/>
      <c r="Z298" s="425"/>
      <c r="AA298" s="425"/>
      <c r="AB298" s="425"/>
      <c r="AC298" s="425" t="s">
        <v>924</v>
      </c>
      <c r="AD298" s="425"/>
      <c r="AE298" s="668"/>
      <c r="AF298" s="668"/>
      <c r="AG298" s="668"/>
      <c r="AH298" s="668"/>
      <c r="AI298" s="668"/>
    </row>
    <row r="299" spans="16:35">
      <c r="P299" s="75"/>
      <c r="Q299" s="75"/>
      <c r="R299" s="75"/>
      <c r="S299" s="425"/>
      <c r="T299" s="425"/>
      <c r="U299" s="75"/>
      <c r="V299" s="75"/>
      <c r="W299" s="75"/>
      <c r="X299" s="75"/>
      <c r="Y299" s="425"/>
      <c r="Z299" s="425"/>
      <c r="AA299" s="425"/>
      <c r="AB299" s="425"/>
      <c r="AC299" s="425" t="s">
        <v>924</v>
      </c>
      <c r="AD299" s="425"/>
      <c r="AE299" s="668"/>
      <c r="AF299" s="668"/>
      <c r="AG299" s="668"/>
      <c r="AH299" s="668"/>
      <c r="AI299" s="668"/>
    </row>
    <row r="300" spans="16:35">
      <c r="P300" s="75"/>
      <c r="Q300" s="75"/>
      <c r="R300" s="75"/>
      <c r="S300" s="425"/>
      <c r="T300" s="425"/>
      <c r="U300" s="75"/>
      <c r="V300" s="75"/>
      <c r="W300" s="75"/>
      <c r="X300" s="75"/>
      <c r="Y300" s="425"/>
      <c r="Z300" s="425"/>
      <c r="AA300" s="425"/>
      <c r="AB300" s="425"/>
      <c r="AC300" s="425" t="s">
        <v>924</v>
      </c>
      <c r="AD300" s="425"/>
      <c r="AE300" s="668"/>
      <c r="AF300" s="668"/>
      <c r="AG300" s="668"/>
      <c r="AH300" s="668"/>
      <c r="AI300" s="668"/>
    </row>
    <row r="301" spans="16:35">
      <c r="P301" s="75"/>
      <c r="Q301" s="75"/>
      <c r="R301" s="75"/>
      <c r="S301" s="425"/>
      <c r="T301" s="425"/>
      <c r="U301" s="75"/>
      <c r="V301" s="75"/>
      <c r="W301" s="75"/>
      <c r="X301" s="75"/>
      <c r="Y301" s="425"/>
      <c r="Z301" s="425"/>
      <c r="AA301" s="425"/>
      <c r="AB301" s="425"/>
      <c r="AC301" s="425" t="s">
        <v>924</v>
      </c>
      <c r="AD301" s="425"/>
      <c r="AE301" s="668"/>
      <c r="AF301" s="668"/>
      <c r="AG301" s="668"/>
      <c r="AH301" s="668"/>
      <c r="AI301" s="668"/>
    </row>
    <row r="302" spans="16:35">
      <c r="P302" s="75"/>
      <c r="Q302" s="75"/>
      <c r="R302" s="75"/>
      <c r="S302" s="425"/>
      <c r="T302" s="425"/>
      <c r="U302" s="75"/>
      <c r="V302" s="75"/>
      <c r="W302" s="75"/>
      <c r="X302" s="75"/>
      <c r="Y302" s="425"/>
      <c r="Z302" s="425"/>
      <c r="AA302" s="425"/>
      <c r="AB302" s="425"/>
      <c r="AC302" s="425" t="s">
        <v>924</v>
      </c>
      <c r="AD302" s="425"/>
      <c r="AE302" s="668"/>
      <c r="AF302" s="668"/>
      <c r="AG302" s="668"/>
      <c r="AH302" s="668"/>
      <c r="AI302" s="668"/>
    </row>
    <row r="303" spans="16:35">
      <c r="P303" s="75"/>
      <c r="Q303" s="75"/>
      <c r="R303" s="75"/>
      <c r="S303" s="425"/>
      <c r="T303" s="425"/>
      <c r="U303" s="75"/>
      <c r="V303" s="75"/>
      <c r="W303" s="75"/>
      <c r="X303" s="75"/>
      <c r="Y303" s="425"/>
      <c r="Z303" s="425"/>
      <c r="AA303" s="425"/>
      <c r="AB303" s="425"/>
      <c r="AC303" s="425" t="s">
        <v>924</v>
      </c>
      <c r="AD303" s="425"/>
      <c r="AE303" s="668"/>
      <c r="AF303" s="668"/>
      <c r="AG303" s="668"/>
      <c r="AH303" s="668"/>
      <c r="AI303" s="668"/>
    </row>
    <row r="304" spans="16:35">
      <c r="P304" s="75"/>
      <c r="Q304" s="75"/>
      <c r="R304" s="75"/>
      <c r="S304" s="425"/>
      <c r="T304" s="425"/>
      <c r="U304" s="75"/>
      <c r="V304" s="75"/>
      <c r="W304" s="75"/>
      <c r="X304" s="75"/>
      <c r="Y304" s="425"/>
      <c r="Z304" s="425"/>
      <c r="AA304" s="425"/>
      <c r="AB304" s="425"/>
      <c r="AC304" s="425" t="s">
        <v>924</v>
      </c>
      <c r="AD304" s="425"/>
      <c r="AE304" s="668"/>
      <c r="AF304" s="668"/>
      <c r="AG304" s="668"/>
      <c r="AH304" s="668"/>
      <c r="AI304" s="668"/>
    </row>
    <row r="305" spans="16:35">
      <c r="P305" s="75"/>
      <c r="Q305" s="75"/>
      <c r="R305" s="75"/>
      <c r="S305" s="425"/>
      <c r="T305" s="425"/>
      <c r="U305" s="75"/>
      <c r="V305" s="75"/>
      <c r="W305" s="75"/>
      <c r="X305" s="75"/>
      <c r="Y305" s="425"/>
      <c r="Z305" s="425"/>
      <c r="AA305" s="425"/>
      <c r="AB305" s="425"/>
      <c r="AC305" s="425" t="s">
        <v>924</v>
      </c>
      <c r="AD305" s="425"/>
      <c r="AE305" s="668"/>
      <c r="AF305" s="668"/>
      <c r="AG305" s="668"/>
      <c r="AH305" s="668"/>
      <c r="AI305" s="668"/>
    </row>
    <row r="306" spans="16:35">
      <c r="P306" s="75"/>
      <c r="Q306" s="75"/>
      <c r="R306" s="75"/>
      <c r="S306" s="425"/>
      <c r="T306" s="425"/>
      <c r="U306" s="75"/>
      <c r="V306" s="75"/>
      <c r="W306" s="75"/>
      <c r="X306" s="75"/>
      <c r="Y306" s="425"/>
      <c r="Z306" s="425"/>
      <c r="AA306" s="425"/>
      <c r="AB306" s="425"/>
      <c r="AC306" s="425" t="s">
        <v>924</v>
      </c>
      <c r="AD306" s="425"/>
      <c r="AE306" s="668"/>
      <c r="AF306" s="668"/>
      <c r="AG306" s="668"/>
      <c r="AH306" s="668"/>
      <c r="AI306" s="668"/>
    </row>
    <row r="307" spans="16:35">
      <c r="P307" s="75"/>
      <c r="Q307" s="75"/>
      <c r="R307" s="75"/>
      <c r="S307" s="425"/>
      <c r="T307" s="425"/>
      <c r="U307" s="75"/>
      <c r="V307" s="75"/>
      <c r="W307" s="75"/>
      <c r="X307" s="75"/>
      <c r="Y307" s="425"/>
      <c r="Z307" s="425"/>
      <c r="AA307" s="425"/>
      <c r="AB307" s="425"/>
      <c r="AC307" s="425" t="s">
        <v>924</v>
      </c>
      <c r="AD307" s="425"/>
      <c r="AE307" s="668"/>
      <c r="AF307" s="668"/>
      <c r="AG307" s="668"/>
      <c r="AH307" s="668"/>
      <c r="AI307" s="668"/>
    </row>
    <row r="308" spans="16:35">
      <c r="P308" s="75"/>
      <c r="Q308" s="75"/>
      <c r="R308" s="75"/>
      <c r="S308" s="425"/>
      <c r="T308" s="425"/>
      <c r="U308" s="75"/>
      <c r="V308" s="75"/>
      <c r="W308" s="75"/>
      <c r="X308" s="75"/>
      <c r="Y308" s="425"/>
      <c r="Z308" s="425"/>
      <c r="AA308" s="425"/>
      <c r="AB308" s="425"/>
      <c r="AC308" s="425" t="s">
        <v>924</v>
      </c>
      <c r="AD308" s="425"/>
      <c r="AE308" s="668"/>
      <c r="AF308" s="668"/>
      <c r="AG308" s="668"/>
      <c r="AH308" s="668"/>
      <c r="AI308" s="668"/>
    </row>
    <row r="309" spans="16:35">
      <c r="P309" s="75"/>
      <c r="Q309" s="75"/>
      <c r="R309" s="75"/>
      <c r="S309" s="425"/>
      <c r="T309" s="425"/>
      <c r="U309" s="75"/>
      <c r="V309" s="75"/>
      <c r="W309" s="75"/>
      <c r="X309" s="75"/>
      <c r="Y309" s="425"/>
      <c r="Z309" s="425"/>
      <c r="AA309" s="425"/>
      <c r="AB309" s="425"/>
      <c r="AC309" s="425" t="s">
        <v>924</v>
      </c>
      <c r="AD309" s="425"/>
      <c r="AE309" s="668"/>
      <c r="AF309" s="668"/>
      <c r="AG309" s="668"/>
      <c r="AH309" s="668"/>
      <c r="AI309" s="668"/>
    </row>
    <row r="310" spans="16:35">
      <c r="P310" s="75"/>
      <c r="Q310" s="75"/>
      <c r="R310" s="75"/>
      <c r="S310" s="425"/>
      <c r="T310" s="425"/>
      <c r="U310" s="75"/>
      <c r="V310" s="75"/>
      <c r="W310" s="75"/>
      <c r="X310" s="75"/>
      <c r="Y310" s="425"/>
      <c r="Z310" s="425"/>
      <c r="AA310" s="425"/>
      <c r="AB310" s="425"/>
      <c r="AC310" s="425" t="s">
        <v>924</v>
      </c>
      <c r="AD310" s="425"/>
      <c r="AE310" s="668"/>
      <c r="AF310" s="668"/>
      <c r="AG310" s="668"/>
      <c r="AH310" s="668"/>
      <c r="AI310" s="668"/>
    </row>
    <row r="311" spans="16:35">
      <c r="P311" s="75"/>
      <c r="Q311" s="75"/>
      <c r="R311" s="75"/>
      <c r="S311" s="425"/>
      <c r="T311" s="425"/>
      <c r="U311" s="75"/>
      <c r="V311" s="75"/>
      <c r="W311" s="75"/>
      <c r="X311" s="75"/>
      <c r="Y311" s="425"/>
      <c r="Z311" s="425"/>
      <c r="AA311" s="425"/>
      <c r="AB311" s="425"/>
      <c r="AC311" s="425" t="s">
        <v>924</v>
      </c>
      <c r="AD311" s="425"/>
      <c r="AE311" s="668"/>
      <c r="AF311" s="668"/>
      <c r="AG311" s="668"/>
      <c r="AH311" s="668"/>
      <c r="AI311" s="668"/>
    </row>
    <row r="312" spans="16:35">
      <c r="P312" s="75"/>
      <c r="Q312" s="75"/>
      <c r="R312" s="75"/>
      <c r="S312" s="425"/>
      <c r="T312" s="425"/>
      <c r="U312" s="75"/>
      <c r="V312" s="75"/>
      <c r="W312" s="75"/>
      <c r="X312" s="75"/>
      <c r="Y312" s="425"/>
      <c r="Z312" s="425"/>
      <c r="AA312" s="425"/>
      <c r="AB312" s="425"/>
      <c r="AC312" s="425" t="s">
        <v>924</v>
      </c>
      <c r="AD312" s="425"/>
      <c r="AE312" s="668"/>
      <c r="AF312" s="668"/>
      <c r="AG312" s="668"/>
      <c r="AH312" s="668"/>
      <c r="AI312" s="668"/>
    </row>
    <row r="313" spans="16:35">
      <c r="P313" s="75"/>
      <c r="Q313" s="75"/>
      <c r="R313" s="75"/>
      <c r="S313" s="425"/>
      <c r="T313" s="425"/>
      <c r="U313" s="75"/>
      <c r="V313" s="75"/>
      <c r="W313" s="75"/>
      <c r="X313" s="75"/>
      <c r="Y313" s="425"/>
      <c r="Z313" s="425"/>
      <c r="AA313" s="425"/>
      <c r="AB313" s="425"/>
      <c r="AC313" s="425" t="s">
        <v>924</v>
      </c>
      <c r="AD313" s="425"/>
      <c r="AE313" s="668"/>
      <c r="AF313" s="668"/>
      <c r="AG313" s="668"/>
      <c r="AH313" s="668"/>
      <c r="AI313" s="668"/>
    </row>
    <row r="314" spans="16:35">
      <c r="P314" s="75"/>
      <c r="Q314" s="75"/>
      <c r="R314" s="75"/>
      <c r="S314" s="425"/>
      <c r="T314" s="425"/>
      <c r="U314" s="75"/>
      <c r="V314" s="75"/>
      <c r="W314" s="75"/>
      <c r="X314" s="75"/>
      <c r="Y314" s="425"/>
      <c r="Z314" s="425"/>
      <c r="AA314" s="425"/>
      <c r="AB314" s="425"/>
      <c r="AC314" s="425" t="s">
        <v>924</v>
      </c>
      <c r="AD314" s="425"/>
      <c r="AE314" s="668"/>
      <c r="AF314" s="668"/>
      <c r="AG314" s="668"/>
      <c r="AH314" s="668"/>
      <c r="AI314" s="668"/>
    </row>
    <row r="315" spans="16:35">
      <c r="P315" s="75"/>
      <c r="Q315" s="75"/>
      <c r="R315" s="75"/>
      <c r="S315" s="425"/>
      <c r="T315" s="425"/>
      <c r="U315" s="75"/>
      <c r="V315" s="75"/>
      <c r="W315" s="75"/>
      <c r="X315" s="75"/>
      <c r="Y315" s="425"/>
      <c r="Z315" s="425"/>
      <c r="AA315" s="425"/>
      <c r="AB315" s="425"/>
      <c r="AC315" s="425" t="s">
        <v>924</v>
      </c>
      <c r="AD315" s="425"/>
      <c r="AE315" s="668"/>
      <c r="AF315" s="668"/>
      <c r="AG315" s="668"/>
      <c r="AH315" s="668"/>
      <c r="AI315" s="668"/>
    </row>
    <row r="316" spans="16:35">
      <c r="P316" s="75"/>
      <c r="Q316" s="75"/>
      <c r="R316" s="75"/>
      <c r="S316" s="425"/>
      <c r="T316" s="425"/>
      <c r="U316" s="75"/>
      <c r="V316" s="75"/>
      <c r="W316" s="75"/>
      <c r="X316" s="75"/>
      <c r="Y316" s="425"/>
      <c r="Z316" s="425"/>
      <c r="AA316" s="425"/>
      <c r="AB316" s="425"/>
      <c r="AC316" s="425" t="s">
        <v>924</v>
      </c>
      <c r="AD316" s="425"/>
      <c r="AE316" s="668"/>
      <c r="AF316" s="668"/>
      <c r="AG316" s="668"/>
      <c r="AH316" s="668"/>
      <c r="AI316" s="668"/>
    </row>
    <row r="317" spans="16:35">
      <c r="P317" s="75"/>
      <c r="Q317" s="75"/>
      <c r="R317" s="75"/>
      <c r="S317" s="425"/>
      <c r="T317" s="425"/>
      <c r="U317" s="75"/>
      <c r="V317" s="75"/>
      <c r="W317" s="75"/>
      <c r="X317" s="75"/>
      <c r="Y317" s="425"/>
      <c r="Z317" s="425"/>
      <c r="AA317" s="425"/>
      <c r="AB317" s="425"/>
      <c r="AC317" s="425" t="s">
        <v>924</v>
      </c>
      <c r="AD317" s="425"/>
      <c r="AE317" s="668"/>
      <c r="AF317" s="668"/>
      <c r="AG317" s="668"/>
      <c r="AH317" s="668"/>
      <c r="AI317" s="668"/>
    </row>
    <row r="318" spans="16:35">
      <c r="P318" s="75"/>
      <c r="Q318" s="75"/>
      <c r="R318" s="75"/>
      <c r="S318" s="425"/>
      <c r="T318" s="425"/>
      <c r="U318" s="75"/>
      <c r="V318" s="75"/>
      <c r="W318" s="75"/>
      <c r="X318" s="75"/>
      <c r="Y318" s="425"/>
      <c r="Z318" s="425"/>
      <c r="AA318" s="425"/>
      <c r="AB318" s="425"/>
      <c r="AC318" s="425" t="s">
        <v>924</v>
      </c>
      <c r="AD318" s="425"/>
      <c r="AE318" s="668"/>
      <c r="AF318" s="668"/>
      <c r="AG318" s="668"/>
      <c r="AH318" s="668"/>
      <c r="AI318" s="668"/>
    </row>
    <row r="319" spans="16:35">
      <c r="P319" s="75"/>
      <c r="Q319" s="75"/>
      <c r="R319" s="75"/>
      <c r="S319" s="425"/>
      <c r="T319" s="425"/>
      <c r="U319" s="75"/>
      <c r="V319" s="75"/>
      <c r="W319" s="75"/>
      <c r="X319" s="75"/>
      <c r="Y319" s="425"/>
      <c r="Z319" s="425"/>
      <c r="AA319" s="425"/>
      <c r="AB319" s="425"/>
      <c r="AC319" s="425" t="s">
        <v>924</v>
      </c>
      <c r="AD319" s="425"/>
      <c r="AE319" s="668"/>
      <c r="AF319" s="668"/>
      <c r="AG319" s="668"/>
      <c r="AH319" s="668"/>
      <c r="AI319" s="668"/>
    </row>
    <row r="320" spans="16:35">
      <c r="P320" s="75"/>
      <c r="Q320" s="75"/>
      <c r="R320" s="75"/>
      <c r="S320" s="425"/>
      <c r="T320" s="425"/>
      <c r="U320" s="75"/>
      <c r="V320" s="75"/>
      <c r="W320" s="75"/>
      <c r="X320" s="75"/>
      <c r="Y320" s="425"/>
      <c r="Z320" s="425"/>
      <c r="AA320" s="425"/>
      <c r="AB320" s="425"/>
      <c r="AC320" s="425" t="s">
        <v>924</v>
      </c>
      <c r="AD320" s="425"/>
      <c r="AE320" s="668"/>
      <c r="AF320" s="668"/>
      <c r="AG320" s="668"/>
      <c r="AH320" s="668"/>
      <c r="AI320" s="668"/>
    </row>
    <row r="321" spans="16:35">
      <c r="P321" s="75"/>
      <c r="Q321" s="75"/>
      <c r="R321" s="75"/>
      <c r="S321" s="425"/>
      <c r="T321" s="425"/>
      <c r="U321" s="75"/>
      <c r="V321" s="75"/>
      <c r="W321" s="75"/>
      <c r="X321" s="75"/>
      <c r="Y321" s="425"/>
      <c r="Z321" s="425"/>
      <c r="AA321" s="425"/>
      <c r="AB321" s="425"/>
      <c r="AC321" s="425" t="s">
        <v>924</v>
      </c>
      <c r="AD321" s="425"/>
      <c r="AE321" s="668"/>
      <c r="AF321" s="668"/>
      <c r="AG321" s="668"/>
      <c r="AH321" s="668"/>
      <c r="AI321" s="668"/>
    </row>
    <row r="322" spans="16:35">
      <c r="P322" s="75"/>
      <c r="Q322" s="75"/>
      <c r="R322" s="75"/>
      <c r="S322" s="425"/>
      <c r="T322" s="425"/>
      <c r="U322" s="75"/>
      <c r="V322" s="75"/>
      <c r="W322" s="75"/>
      <c r="X322" s="75"/>
      <c r="Y322" s="425"/>
      <c r="Z322" s="425"/>
      <c r="AA322" s="425"/>
      <c r="AB322" s="425"/>
      <c r="AC322" s="425" t="s">
        <v>924</v>
      </c>
      <c r="AD322" s="425"/>
      <c r="AE322" s="668"/>
      <c r="AF322" s="668"/>
      <c r="AG322" s="668"/>
      <c r="AH322" s="668"/>
      <c r="AI322" s="668"/>
    </row>
    <row r="323" spans="16:35">
      <c r="P323" s="75"/>
      <c r="Q323" s="75"/>
      <c r="R323" s="75"/>
      <c r="S323" s="425"/>
      <c r="T323" s="425"/>
      <c r="U323" s="75"/>
      <c r="V323" s="75"/>
      <c r="W323" s="75"/>
      <c r="X323" s="75"/>
      <c r="Y323" s="425"/>
      <c r="Z323" s="425"/>
      <c r="AA323" s="425"/>
      <c r="AB323" s="425"/>
      <c r="AC323" s="425" t="s">
        <v>924</v>
      </c>
      <c r="AD323" s="425"/>
      <c r="AE323" s="668"/>
      <c r="AF323" s="668"/>
      <c r="AG323" s="668"/>
      <c r="AH323" s="668"/>
      <c r="AI323" s="668"/>
    </row>
    <row r="324" spans="16:35">
      <c r="P324" s="75"/>
      <c r="Q324" s="75"/>
      <c r="R324" s="75"/>
      <c r="S324" s="425"/>
      <c r="T324" s="425"/>
      <c r="U324" s="75"/>
      <c r="V324" s="75"/>
      <c r="W324" s="75"/>
      <c r="X324" s="75"/>
      <c r="Y324" s="425"/>
      <c r="Z324" s="425"/>
      <c r="AA324" s="425"/>
      <c r="AB324" s="425"/>
      <c r="AC324" s="425" t="s">
        <v>924</v>
      </c>
      <c r="AD324" s="425"/>
      <c r="AE324" s="668"/>
      <c r="AF324" s="668"/>
      <c r="AG324" s="668"/>
      <c r="AH324" s="668"/>
      <c r="AI324" s="668"/>
    </row>
    <row r="325" spans="16:35">
      <c r="P325" s="75"/>
      <c r="Q325" s="75"/>
      <c r="R325" s="75"/>
      <c r="S325" s="425"/>
      <c r="T325" s="425"/>
      <c r="U325" s="75"/>
      <c r="V325" s="75"/>
      <c r="W325" s="75"/>
      <c r="X325" s="75"/>
      <c r="Y325" s="425"/>
      <c r="Z325" s="425"/>
      <c r="AA325" s="425"/>
      <c r="AB325" s="425"/>
      <c r="AC325" s="425" t="s">
        <v>924</v>
      </c>
      <c r="AD325" s="425"/>
      <c r="AE325" s="668"/>
      <c r="AF325" s="668"/>
      <c r="AG325" s="668"/>
      <c r="AH325" s="668"/>
      <c r="AI325" s="668"/>
    </row>
    <row r="326" spans="16:35">
      <c r="P326" s="75"/>
      <c r="Q326" s="75"/>
      <c r="R326" s="75"/>
      <c r="S326" s="425"/>
      <c r="T326" s="425"/>
      <c r="U326" s="75"/>
      <c r="V326" s="75"/>
      <c r="W326" s="75"/>
      <c r="X326" s="75"/>
      <c r="Y326" s="425"/>
      <c r="Z326" s="425"/>
      <c r="AA326" s="425"/>
      <c r="AB326" s="425"/>
      <c r="AC326" s="425" t="s">
        <v>924</v>
      </c>
      <c r="AD326" s="425"/>
      <c r="AE326" s="668"/>
      <c r="AF326" s="668"/>
      <c r="AG326" s="668"/>
      <c r="AH326" s="668"/>
      <c r="AI326" s="668"/>
    </row>
    <row r="327" spans="16:35">
      <c r="P327" s="75"/>
      <c r="Q327" s="75"/>
      <c r="R327" s="75"/>
      <c r="S327" s="425"/>
      <c r="T327" s="425"/>
      <c r="U327" s="75"/>
      <c r="V327" s="75"/>
      <c r="W327" s="75"/>
      <c r="X327" s="75"/>
      <c r="Y327" s="425"/>
      <c r="Z327" s="425"/>
      <c r="AA327" s="425"/>
      <c r="AB327" s="425"/>
      <c r="AC327" s="425" t="s">
        <v>924</v>
      </c>
      <c r="AD327" s="425"/>
      <c r="AE327" s="668"/>
      <c r="AF327" s="668"/>
      <c r="AG327" s="668"/>
      <c r="AH327" s="668"/>
      <c r="AI327" s="668"/>
    </row>
    <row r="328" spans="16:35">
      <c r="P328" s="75"/>
      <c r="Q328" s="75"/>
      <c r="R328" s="75"/>
      <c r="S328" s="425"/>
      <c r="T328" s="425"/>
      <c r="U328" s="75"/>
      <c r="V328" s="75"/>
      <c r="W328" s="75"/>
      <c r="X328" s="75"/>
      <c r="Y328" s="425"/>
      <c r="Z328" s="425"/>
      <c r="AA328" s="425"/>
      <c r="AB328" s="425"/>
      <c r="AC328" s="425" t="s">
        <v>924</v>
      </c>
      <c r="AD328" s="425"/>
      <c r="AE328" s="668"/>
      <c r="AF328" s="668"/>
      <c r="AG328" s="668"/>
      <c r="AH328" s="668"/>
      <c r="AI328" s="668"/>
    </row>
    <row r="329" spans="16:35">
      <c r="P329" s="75"/>
      <c r="Q329" s="75"/>
      <c r="R329" s="75"/>
      <c r="S329" s="425"/>
      <c r="T329" s="425"/>
      <c r="U329" s="75"/>
      <c r="V329" s="75"/>
      <c r="W329" s="75"/>
      <c r="X329" s="75"/>
      <c r="Y329" s="425"/>
      <c r="Z329" s="425"/>
      <c r="AA329" s="425"/>
      <c r="AB329" s="425"/>
      <c r="AC329" s="425" t="s">
        <v>924</v>
      </c>
      <c r="AD329" s="425"/>
      <c r="AE329" s="668"/>
      <c r="AF329" s="668"/>
      <c r="AG329" s="668"/>
      <c r="AH329" s="668"/>
      <c r="AI329" s="668"/>
    </row>
    <row r="330" spans="16:35">
      <c r="P330" s="75"/>
      <c r="Q330" s="75"/>
      <c r="R330" s="75"/>
      <c r="S330" s="425"/>
      <c r="T330" s="425"/>
      <c r="U330" s="75"/>
      <c r="V330" s="75"/>
      <c r="W330" s="75"/>
      <c r="X330" s="75"/>
      <c r="Y330" s="425"/>
      <c r="Z330" s="425"/>
      <c r="AA330" s="425"/>
      <c r="AB330" s="425"/>
      <c r="AC330" s="425" t="s">
        <v>924</v>
      </c>
      <c r="AD330" s="425"/>
      <c r="AE330" s="668"/>
      <c r="AF330" s="668"/>
      <c r="AG330" s="668"/>
      <c r="AH330" s="668"/>
      <c r="AI330" s="668"/>
    </row>
    <row r="331" spans="16:35">
      <c r="P331" s="75"/>
      <c r="Q331" s="75"/>
      <c r="R331" s="75"/>
      <c r="S331" s="425"/>
      <c r="T331" s="425"/>
      <c r="U331" s="75"/>
      <c r="V331" s="75"/>
      <c r="W331" s="75"/>
      <c r="X331" s="75"/>
      <c r="Y331" s="425"/>
      <c r="Z331" s="425"/>
      <c r="AA331" s="425"/>
      <c r="AB331" s="425"/>
      <c r="AC331" s="425" t="s">
        <v>924</v>
      </c>
      <c r="AD331" s="425"/>
      <c r="AE331" s="668"/>
      <c r="AF331" s="668"/>
      <c r="AG331" s="668"/>
      <c r="AH331" s="668"/>
      <c r="AI331" s="668"/>
    </row>
    <row r="332" spans="16:35">
      <c r="P332" s="75"/>
      <c r="Q332" s="75"/>
      <c r="R332" s="75"/>
      <c r="S332" s="425"/>
      <c r="T332" s="425"/>
      <c r="U332" s="75"/>
      <c r="V332" s="75"/>
      <c r="W332" s="75"/>
      <c r="X332" s="75"/>
      <c r="Y332" s="425"/>
      <c r="Z332" s="425"/>
      <c r="AA332" s="425"/>
      <c r="AB332" s="425"/>
      <c r="AC332" s="425" t="s">
        <v>924</v>
      </c>
      <c r="AD332" s="425"/>
      <c r="AE332" s="668"/>
      <c r="AF332" s="668"/>
      <c r="AG332" s="668"/>
      <c r="AH332" s="668"/>
      <c r="AI332" s="668"/>
    </row>
    <row r="333" spans="16:35">
      <c r="P333" s="75"/>
      <c r="Q333" s="75"/>
      <c r="R333" s="75"/>
      <c r="S333" s="425"/>
      <c r="T333" s="425"/>
      <c r="U333" s="75"/>
      <c r="V333" s="75"/>
      <c r="W333" s="75"/>
      <c r="X333" s="75"/>
      <c r="Y333" s="425"/>
      <c r="Z333" s="425"/>
      <c r="AA333" s="425"/>
      <c r="AB333" s="425"/>
      <c r="AC333" s="425" t="s">
        <v>924</v>
      </c>
      <c r="AD333" s="425"/>
      <c r="AE333" s="668"/>
      <c r="AF333" s="668"/>
      <c r="AG333" s="668"/>
      <c r="AH333" s="668"/>
      <c r="AI333" s="668"/>
    </row>
    <row r="334" spans="16:35">
      <c r="P334" s="75"/>
      <c r="Q334" s="75"/>
      <c r="R334" s="75"/>
      <c r="S334" s="425"/>
      <c r="T334" s="425"/>
      <c r="U334" s="75"/>
      <c r="V334" s="75"/>
      <c r="W334" s="75"/>
      <c r="X334" s="75"/>
      <c r="Y334" s="425"/>
      <c r="Z334" s="425"/>
      <c r="AA334" s="425"/>
      <c r="AB334" s="425"/>
      <c r="AC334" s="425" t="s">
        <v>924</v>
      </c>
      <c r="AD334" s="425"/>
      <c r="AE334" s="668"/>
      <c r="AF334" s="668"/>
      <c r="AG334" s="668"/>
      <c r="AH334" s="668"/>
      <c r="AI334" s="668"/>
    </row>
    <row r="335" spans="16:35">
      <c r="P335" s="75"/>
      <c r="Q335" s="75"/>
      <c r="R335" s="75"/>
      <c r="S335" s="425"/>
      <c r="T335" s="425"/>
      <c r="U335" s="75"/>
      <c r="V335" s="75"/>
      <c r="W335" s="75"/>
      <c r="X335" s="75"/>
      <c r="Y335" s="425"/>
      <c r="Z335" s="425"/>
      <c r="AA335" s="425"/>
      <c r="AB335" s="425"/>
      <c r="AC335" s="425" t="s">
        <v>924</v>
      </c>
      <c r="AD335" s="425"/>
      <c r="AE335" s="668"/>
      <c r="AF335" s="668"/>
      <c r="AG335" s="668"/>
      <c r="AH335" s="668"/>
      <c r="AI335" s="668"/>
    </row>
    <row r="336" spans="16:35">
      <c r="P336" s="75"/>
      <c r="Q336" s="75"/>
      <c r="R336" s="75"/>
      <c r="S336" s="425"/>
      <c r="T336" s="425"/>
      <c r="U336" s="75"/>
      <c r="V336" s="75"/>
      <c r="W336" s="75"/>
      <c r="X336" s="75"/>
      <c r="Y336" s="425"/>
      <c r="Z336" s="425"/>
      <c r="AA336" s="425"/>
      <c r="AB336" s="425"/>
      <c r="AC336" s="425" t="s">
        <v>924</v>
      </c>
      <c r="AD336" s="425"/>
      <c r="AE336" s="668"/>
      <c r="AF336" s="668"/>
      <c r="AG336" s="668"/>
      <c r="AH336" s="668"/>
      <c r="AI336" s="668"/>
    </row>
    <row r="337" spans="16:35">
      <c r="P337" s="75"/>
      <c r="Q337" s="75"/>
      <c r="R337" s="75"/>
      <c r="S337" s="425"/>
      <c r="T337" s="425"/>
      <c r="U337" s="75"/>
      <c r="V337" s="75"/>
      <c r="W337" s="75"/>
      <c r="X337" s="75"/>
      <c r="Y337" s="425"/>
      <c r="Z337" s="425"/>
      <c r="AA337" s="425"/>
      <c r="AB337" s="425"/>
      <c r="AC337" s="425" t="s">
        <v>924</v>
      </c>
      <c r="AD337" s="425"/>
      <c r="AE337" s="668"/>
      <c r="AF337" s="668"/>
      <c r="AG337" s="668"/>
      <c r="AH337" s="668"/>
      <c r="AI337" s="668"/>
    </row>
    <row r="338" spans="16:35">
      <c r="P338" s="75"/>
      <c r="Q338" s="75"/>
      <c r="R338" s="75"/>
      <c r="S338" s="425"/>
      <c r="T338" s="425"/>
      <c r="U338" s="75"/>
      <c r="V338" s="75"/>
      <c r="W338" s="75"/>
      <c r="X338" s="75"/>
      <c r="Y338" s="425"/>
      <c r="Z338" s="425"/>
      <c r="AA338" s="425"/>
      <c r="AB338" s="425"/>
      <c r="AC338" s="425" t="s">
        <v>924</v>
      </c>
      <c r="AD338" s="425"/>
      <c r="AE338" s="668"/>
      <c r="AF338" s="668"/>
      <c r="AG338" s="668"/>
      <c r="AH338" s="668"/>
      <c r="AI338" s="668"/>
    </row>
    <row r="339" spans="16:35">
      <c r="P339" s="75"/>
      <c r="Q339" s="75"/>
      <c r="R339" s="75"/>
      <c r="S339" s="425"/>
      <c r="T339" s="425"/>
      <c r="U339" s="75"/>
      <c r="V339" s="75"/>
      <c r="W339" s="75"/>
      <c r="X339" s="75"/>
      <c r="Y339" s="425"/>
      <c r="Z339" s="425"/>
      <c r="AA339" s="425"/>
      <c r="AB339" s="425"/>
      <c r="AC339" s="425" t="s">
        <v>924</v>
      </c>
      <c r="AD339" s="425"/>
      <c r="AE339" s="668"/>
      <c r="AF339" s="668"/>
      <c r="AG339" s="668"/>
      <c r="AH339" s="668"/>
      <c r="AI339" s="668"/>
    </row>
    <row r="340" spans="16:35">
      <c r="P340" s="75"/>
      <c r="Q340" s="75"/>
      <c r="R340" s="75"/>
      <c r="S340" s="425"/>
      <c r="T340" s="425"/>
      <c r="U340" s="75"/>
      <c r="V340" s="75"/>
      <c r="W340" s="75"/>
      <c r="X340" s="75"/>
      <c r="Y340" s="425"/>
      <c r="Z340" s="425"/>
      <c r="AA340" s="425"/>
      <c r="AB340" s="425"/>
      <c r="AC340" s="425" t="s">
        <v>924</v>
      </c>
      <c r="AD340" s="425"/>
      <c r="AE340" s="668"/>
      <c r="AF340" s="668"/>
      <c r="AG340" s="668"/>
      <c r="AH340" s="668"/>
      <c r="AI340" s="668"/>
    </row>
    <row r="341" spans="16:35">
      <c r="P341" s="75"/>
      <c r="Q341" s="75"/>
      <c r="R341" s="75"/>
      <c r="S341" s="425"/>
      <c r="T341" s="425"/>
      <c r="U341" s="75"/>
      <c r="V341" s="75"/>
      <c r="W341" s="75"/>
      <c r="X341" s="75"/>
      <c r="Y341" s="425"/>
      <c r="Z341" s="425"/>
      <c r="AA341" s="425"/>
      <c r="AB341" s="425"/>
      <c r="AC341" s="425" t="s">
        <v>924</v>
      </c>
      <c r="AD341" s="425"/>
      <c r="AE341" s="668"/>
      <c r="AF341" s="668"/>
      <c r="AG341" s="668"/>
      <c r="AH341" s="668"/>
      <c r="AI341" s="668"/>
    </row>
    <row r="342" spans="16:35">
      <c r="P342" s="75"/>
      <c r="Q342" s="75"/>
      <c r="R342" s="75"/>
      <c r="S342" s="425"/>
      <c r="T342" s="425"/>
      <c r="U342" s="75"/>
      <c r="V342" s="75"/>
      <c r="W342" s="75"/>
      <c r="X342" s="75"/>
      <c r="Y342" s="425"/>
      <c r="Z342" s="425"/>
      <c r="AA342" s="425"/>
      <c r="AB342" s="425"/>
      <c r="AC342" s="425" t="s">
        <v>924</v>
      </c>
      <c r="AD342" s="425"/>
      <c r="AE342" s="668"/>
      <c r="AF342" s="668"/>
      <c r="AG342" s="668"/>
      <c r="AH342" s="668"/>
      <c r="AI342" s="668"/>
    </row>
    <row r="343" spans="16:35">
      <c r="P343" s="75"/>
      <c r="Q343" s="75"/>
      <c r="R343" s="75"/>
      <c r="S343" s="425"/>
      <c r="T343" s="425"/>
      <c r="U343" s="75"/>
      <c r="V343" s="75"/>
      <c r="W343" s="75"/>
      <c r="X343" s="75"/>
      <c r="Y343" s="425"/>
      <c r="Z343" s="425"/>
      <c r="AA343" s="425"/>
      <c r="AB343" s="425"/>
      <c r="AC343" s="425" t="s">
        <v>924</v>
      </c>
      <c r="AD343" s="425"/>
      <c r="AE343" s="668"/>
      <c r="AF343" s="668"/>
      <c r="AG343" s="668"/>
      <c r="AH343" s="668"/>
      <c r="AI343" s="668"/>
    </row>
    <row r="344" spans="16:35">
      <c r="P344" s="75"/>
      <c r="Q344" s="75"/>
      <c r="R344" s="75"/>
      <c r="S344" s="425"/>
      <c r="T344" s="425"/>
      <c r="U344" s="75"/>
      <c r="V344" s="75"/>
      <c r="W344" s="75"/>
      <c r="X344" s="75"/>
      <c r="Y344" s="425"/>
      <c r="Z344" s="425"/>
      <c r="AA344" s="425"/>
      <c r="AB344" s="425"/>
      <c r="AC344" s="425" t="s">
        <v>924</v>
      </c>
      <c r="AD344" s="425"/>
      <c r="AE344" s="668"/>
      <c r="AF344" s="668"/>
      <c r="AG344" s="668"/>
      <c r="AH344" s="668"/>
      <c r="AI344" s="668"/>
    </row>
    <row r="345" spans="16:35">
      <c r="P345" s="75"/>
      <c r="Q345" s="75"/>
      <c r="R345" s="75"/>
      <c r="S345" s="425"/>
      <c r="T345" s="425"/>
      <c r="U345" s="75"/>
      <c r="V345" s="75"/>
      <c r="W345" s="75"/>
      <c r="X345" s="75"/>
      <c r="Y345" s="425"/>
      <c r="Z345" s="425"/>
      <c r="AA345" s="425"/>
      <c r="AB345" s="425"/>
      <c r="AC345" s="425" t="s">
        <v>924</v>
      </c>
      <c r="AD345" s="425"/>
      <c r="AE345" s="668"/>
      <c r="AF345" s="668"/>
      <c r="AG345" s="668"/>
      <c r="AH345" s="668"/>
      <c r="AI345" s="668"/>
    </row>
    <row r="346" spans="16:35">
      <c r="P346" s="75"/>
      <c r="Q346" s="75"/>
      <c r="R346" s="75"/>
      <c r="S346" s="425"/>
      <c r="T346" s="425"/>
      <c r="U346" s="75"/>
      <c r="V346" s="75"/>
      <c r="W346" s="75"/>
      <c r="X346" s="75"/>
      <c r="Y346" s="425"/>
      <c r="Z346" s="425"/>
      <c r="AA346" s="425"/>
      <c r="AB346" s="425"/>
      <c r="AC346" s="425" t="s">
        <v>924</v>
      </c>
      <c r="AD346" s="425"/>
      <c r="AE346" s="668"/>
      <c r="AF346" s="668"/>
      <c r="AG346" s="668"/>
      <c r="AH346" s="668"/>
      <c r="AI346" s="668"/>
    </row>
    <row r="347" spans="16:35">
      <c r="P347" s="75"/>
      <c r="Q347" s="75"/>
      <c r="R347" s="75"/>
      <c r="S347" s="425"/>
      <c r="T347" s="425"/>
      <c r="U347" s="75"/>
      <c r="V347" s="75"/>
      <c r="W347" s="75"/>
      <c r="X347" s="75"/>
      <c r="Y347" s="425"/>
      <c r="Z347" s="425"/>
      <c r="AA347" s="425"/>
      <c r="AB347" s="425"/>
      <c r="AC347" s="425" t="s">
        <v>924</v>
      </c>
      <c r="AD347" s="425"/>
      <c r="AE347" s="668"/>
      <c r="AF347" s="668"/>
      <c r="AG347" s="668"/>
      <c r="AH347" s="668"/>
      <c r="AI347" s="668"/>
    </row>
    <row r="348" spans="16:35">
      <c r="P348" s="75"/>
      <c r="Q348" s="75"/>
      <c r="R348" s="75"/>
      <c r="S348" s="425"/>
      <c r="T348" s="425"/>
      <c r="U348" s="75"/>
      <c r="V348" s="75"/>
      <c r="W348" s="75"/>
      <c r="X348" s="75"/>
      <c r="Y348" s="425"/>
      <c r="Z348" s="425"/>
      <c r="AA348" s="425"/>
      <c r="AB348" s="425"/>
      <c r="AC348" s="425" t="s">
        <v>924</v>
      </c>
      <c r="AD348" s="425"/>
      <c r="AE348" s="668"/>
      <c r="AF348" s="668"/>
      <c r="AG348" s="668"/>
      <c r="AH348" s="668"/>
      <c r="AI348" s="668"/>
    </row>
    <row r="349" spans="16:35">
      <c r="P349" s="75"/>
      <c r="Q349" s="75"/>
      <c r="R349" s="75"/>
      <c r="S349" s="425"/>
      <c r="T349" s="425"/>
      <c r="U349" s="75"/>
      <c r="V349" s="75"/>
      <c r="W349" s="75"/>
      <c r="X349" s="75"/>
      <c r="Y349" s="425"/>
      <c r="Z349" s="425"/>
      <c r="AA349" s="425"/>
      <c r="AB349" s="425"/>
      <c r="AC349" s="425" t="s">
        <v>924</v>
      </c>
      <c r="AD349" s="425"/>
      <c r="AE349" s="668"/>
      <c r="AF349" s="668"/>
      <c r="AG349" s="668"/>
      <c r="AH349" s="668"/>
      <c r="AI349" s="668"/>
    </row>
    <row r="350" spans="16:35">
      <c r="P350" s="75"/>
      <c r="Q350" s="75"/>
      <c r="R350" s="75"/>
      <c r="S350" s="425"/>
      <c r="T350" s="425"/>
      <c r="U350" s="75"/>
      <c r="V350" s="75"/>
      <c r="W350" s="75"/>
      <c r="X350" s="75"/>
      <c r="Y350" s="425"/>
      <c r="Z350" s="425"/>
      <c r="AA350" s="425"/>
      <c r="AB350" s="425"/>
      <c r="AC350" s="425" t="s">
        <v>924</v>
      </c>
      <c r="AD350" s="425"/>
      <c r="AE350" s="668"/>
      <c r="AF350" s="668"/>
      <c r="AG350" s="668"/>
      <c r="AH350" s="668"/>
      <c r="AI350" s="668"/>
    </row>
    <row r="351" spans="16:35">
      <c r="P351" s="75"/>
      <c r="Q351" s="75"/>
      <c r="R351" s="75"/>
      <c r="S351" s="425"/>
      <c r="T351" s="425"/>
      <c r="U351" s="75"/>
      <c r="V351" s="75"/>
      <c r="W351" s="75"/>
      <c r="X351" s="75"/>
      <c r="Y351" s="425"/>
      <c r="Z351" s="425"/>
      <c r="AA351" s="425"/>
      <c r="AB351" s="425"/>
      <c r="AC351" s="425" t="s">
        <v>924</v>
      </c>
      <c r="AD351" s="425"/>
      <c r="AE351" s="668"/>
      <c r="AF351" s="668"/>
      <c r="AG351" s="668"/>
      <c r="AH351" s="668"/>
      <c r="AI351" s="668"/>
    </row>
    <row r="352" spans="16:35">
      <c r="P352" s="75"/>
      <c r="Q352" s="75"/>
      <c r="R352" s="75"/>
      <c r="S352" s="425"/>
      <c r="T352" s="425"/>
      <c r="U352" s="75"/>
      <c r="V352" s="75"/>
      <c r="W352" s="75"/>
      <c r="X352" s="75"/>
      <c r="Y352" s="425"/>
      <c r="Z352" s="425"/>
      <c r="AA352" s="425"/>
      <c r="AB352" s="425"/>
      <c r="AC352" s="425" t="s">
        <v>924</v>
      </c>
      <c r="AD352" s="425"/>
      <c r="AE352" s="668"/>
      <c r="AF352" s="668"/>
      <c r="AG352" s="668"/>
      <c r="AH352" s="668"/>
      <c r="AI352" s="668"/>
    </row>
    <row r="353" spans="1:35">
      <c r="P353" s="75"/>
      <c r="Q353" s="75"/>
      <c r="R353" s="75"/>
      <c r="S353" s="425"/>
      <c r="T353" s="425"/>
      <c r="U353" s="75"/>
      <c r="V353" s="75"/>
      <c r="W353" s="75"/>
      <c r="X353" s="75"/>
      <c r="Y353" s="425"/>
      <c r="Z353" s="425"/>
      <c r="AA353" s="425"/>
      <c r="AB353" s="425"/>
      <c r="AC353" s="425" t="s">
        <v>924</v>
      </c>
      <c r="AD353" s="425"/>
      <c r="AE353" s="668"/>
      <c r="AF353" s="668"/>
      <c r="AG353" s="668"/>
      <c r="AH353" s="668"/>
      <c r="AI353" s="668"/>
    </row>
    <row r="354" spans="1:35">
      <c r="P354" s="75"/>
      <c r="Q354" s="75"/>
      <c r="R354" s="75"/>
      <c r="S354" s="425"/>
      <c r="T354" s="425"/>
      <c r="U354" s="75"/>
      <c r="V354" s="75"/>
      <c r="W354" s="75"/>
      <c r="X354" s="75"/>
      <c r="Y354" s="425"/>
      <c r="Z354" s="425"/>
      <c r="AA354" s="425"/>
      <c r="AB354" s="425"/>
      <c r="AC354" s="425" t="s">
        <v>924</v>
      </c>
      <c r="AD354" s="425"/>
      <c r="AE354" s="668"/>
      <c r="AF354" s="668"/>
      <c r="AG354" s="668"/>
      <c r="AH354" s="668"/>
      <c r="AI354" s="668"/>
    </row>
    <row r="355" spans="1:35">
      <c r="P355" s="75"/>
      <c r="Q355" s="75"/>
      <c r="R355" s="75"/>
      <c r="S355" s="425"/>
      <c r="T355" s="425"/>
      <c r="U355" s="75"/>
      <c r="V355" s="75"/>
      <c r="W355" s="75"/>
      <c r="X355" s="75"/>
      <c r="Y355" s="425"/>
      <c r="Z355" s="425"/>
      <c r="AA355" s="425"/>
      <c r="AB355" s="425"/>
      <c r="AC355" s="425" t="s">
        <v>924</v>
      </c>
      <c r="AD355" s="425"/>
      <c r="AE355" s="668"/>
      <c r="AF355" s="668"/>
      <c r="AG355" s="668"/>
      <c r="AH355" s="668"/>
      <c r="AI355" s="668"/>
    </row>
    <row r="356" spans="1:35">
      <c r="P356" s="75"/>
      <c r="Q356" s="75"/>
      <c r="R356" s="75"/>
      <c r="S356" s="425"/>
      <c r="T356" s="425"/>
      <c r="U356" s="75"/>
      <c r="V356" s="75"/>
      <c r="W356" s="75"/>
      <c r="X356" s="75"/>
      <c r="Y356" s="425"/>
      <c r="Z356" s="425"/>
      <c r="AA356" s="425"/>
      <c r="AB356" s="425"/>
      <c r="AC356" s="425" t="s">
        <v>924</v>
      </c>
      <c r="AD356" s="425"/>
      <c r="AE356" s="668"/>
      <c r="AF356" s="668"/>
      <c r="AG356" s="668"/>
      <c r="AH356" s="668"/>
      <c r="AI356" s="668"/>
    </row>
    <row r="357" spans="1:35">
      <c r="P357" s="75"/>
      <c r="Q357" s="75"/>
      <c r="R357" s="75"/>
      <c r="S357" s="425"/>
      <c r="T357" s="425"/>
      <c r="U357" s="75"/>
      <c r="V357" s="75"/>
      <c r="W357" s="75"/>
      <c r="X357" s="75"/>
      <c r="Y357" s="425"/>
      <c r="Z357" s="425"/>
      <c r="AA357" s="425"/>
      <c r="AB357" s="425"/>
      <c r="AC357" s="425" t="s">
        <v>924</v>
      </c>
      <c r="AD357" s="425"/>
      <c r="AE357" s="668"/>
      <c r="AF357" s="668"/>
      <c r="AG357" s="668"/>
      <c r="AH357" s="668"/>
      <c r="AI357" s="668"/>
    </row>
    <row r="358" spans="1:35">
      <c r="P358" s="75"/>
      <c r="Q358" s="75"/>
      <c r="R358" s="75"/>
      <c r="S358" s="425"/>
      <c r="T358" s="425"/>
      <c r="U358" s="75"/>
      <c r="V358" s="75"/>
      <c r="W358" s="75"/>
      <c r="X358" s="75"/>
      <c r="Y358" s="425"/>
      <c r="Z358" s="425"/>
      <c r="AA358" s="425"/>
      <c r="AB358" s="425"/>
      <c r="AC358" s="425" t="s">
        <v>924</v>
      </c>
      <c r="AD358" s="425"/>
      <c r="AE358" s="668"/>
      <c r="AF358" s="668"/>
      <c r="AG358" s="668"/>
      <c r="AH358" s="668"/>
      <c r="AI358" s="668"/>
    </row>
    <row r="359" spans="1:35">
      <c r="P359" s="75"/>
      <c r="Q359" s="75"/>
      <c r="R359" s="75"/>
      <c r="S359" s="425"/>
      <c r="T359" s="425"/>
      <c r="U359" s="75"/>
      <c r="V359" s="75"/>
      <c r="W359" s="75"/>
      <c r="X359" s="75"/>
      <c r="Y359" s="425"/>
      <c r="Z359" s="425"/>
      <c r="AA359" s="425"/>
      <c r="AB359" s="425"/>
      <c r="AC359" s="425" t="s">
        <v>924</v>
      </c>
      <c r="AD359" s="425"/>
      <c r="AE359" s="668"/>
      <c r="AF359" s="668"/>
      <c r="AG359" s="668"/>
      <c r="AH359" s="668"/>
      <c r="AI359" s="668"/>
    </row>
    <row r="360" spans="1:35">
      <c r="P360" s="75"/>
      <c r="Q360" s="75"/>
      <c r="R360" s="75"/>
      <c r="S360" s="425"/>
      <c r="T360" s="425"/>
      <c r="U360" s="75"/>
      <c r="V360" s="75"/>
      <c r="W360" s="75"/>
      <c r="X360" s="75"/>
      <c r="Y360" s="425"/>
      <c r="Z360" s="425"/>
      <c r="AA360" s="425"/>
      <c r="AB360" s="425"/>
      <c r="AC360" s="425" t="s">
        <v>924</v>
      </c>
      <c r="AD360" s="425"/>
      <c r="AE360" s="668"/>
      <c r="AF360" s="668"/>
      <c r="AG360" s="668"/>
      <c r="AH360" s="668"/>
      <c r="AI360" s="668"/>
    </row>
    <row r="361" spans="1:35">
      <c r="P361" s="75"/>
      <c r="Q361" s="75"/>
      <c r="R361" s="75"/>
      <c r="S361" s="425"/>
      <c r="T361" s="425"/>
      <c r="U361" s="75"/>
      <c r="V361" s="75"/>
      <c r="W361" s="75"/>
      <c r="X361" s="75"/>
      <c r="Y361" s="425"/>
      <c r="Z361" s="425"/>
      <c r="AA361" s="425"/>
      <c r="AB361" s="425"/>
      <c r="AC361" s="425" t="s">
        <v>924</v>
      </c>
      <c r="AD361" s="425"/>
      <c r="AE361" s="668"/>
      <c r="AF361" s="668"/>
      <c r="AG361" s="668"/>
      <c r="AH361" s="668"/>
      <c r="AI361" s="668"/>
    </row>
    <row r="362" spans="1:35">
      <c r="P362" s="75"/>
      <c r="Q362" s="75"/>
      <c r="R362" s="75"/>
      <c r="S362" s="425"/>
      <c r="T362" s="425"/>
      <c r="U362" s="75"/>
      <c r="V362" s="75"/>
      <c r="W362" s="75"/>
      <c r="X362" s="75"/>
      <c r="Y362" s="425"/>
      <c r="Z362" s="425"/>
      <c r="AA362" s="425"/>
      <c r="AB362" s="425"/>
      <c r="AC362" s="425" t="s">
        <v>924</v>
      </c>
      <c r="AD362" s="425"/>
      <c r="AE362" s="668"/>
      <c r="AF362" s="668"/>
      <c r="AG362" s="668"/>
      <c r="AH362" s="668"/>
      <c r="AI362" s="668"/>
    </row>
    <row r="363" spans="1:35">
      <c r="P363" s="75"/>
      <c r="Q363" s="75"/>
      <c r="R363" s="75"/>
      <c r="S363" s="425"/>
      <c r="T363" s="425"/>
      <c r="U363" s="75"/>
      <c r="V363" s="75"/>
      <c r="W363" s="75"/>
      <c r="X363" s="75"/>
      <c r="Y363" s="425"/>
      <c r="Z363" s="425"/>
      <c r="AA363" s="425"/>
      <c r="AB363" s="425"/>
      <c r="AC363" s="425" t="s">
        <v>924</v>
      </c>
      <c r="AD363" s="425"/>
      <c r="AE363" s="668"/>
      <c r="AF363" s="668"/>
      <c r="AG363" s="668"/>
      <c r="AH363" s="668"/>
      <c r="AI363" s="668"/>
    </row>
    <row r="365" spans="1:35" s="1" customFormat="1">
      <c r="A365" s="64"/>
      <c r="B365" s="72" t="s">
        <v>2568</v>
      </c>
      <c r="P365" s="109"/>
      <c r="Q365" s="109"/>
    </row>
    <row r="367" spans="1:35">
      <c r="P367" s="75"/>
      <c r="Q367" s="75"/>
      <c r="R367" s="75"/>
      <c r="S367" s="425"/>
      <c r="T367" s="425"/>
      <c r="U367" s="75"/>
      <c r="V367" s="75"/>
      <c r="W367" s="75"/>
      <c r="X367" s="75"/>
      <c r="Y367" s="425"/>
      <c r="Z367" s="425"/>
      <c r="AA367" s="425"/>
      <c r="AB367" s="425"/>
      <c r="AC367" s="425" t="s">
        <v>924</v>
      </c>
      <c r="AD367" s="425"/>
      <c r="AE367" s="668"/>
      <c r="AF367" s="668"/>
      <c r="AG367" s="668"/>
      <c r="AH367" s="668"/>
      <c r="AI367" s="668"/>
    </row>
    <row r="368" spans="1:35">
      <c r="P368" s="75"/>
      <c r="Q368" s="75"/>
      <c r="R368" s="75"/>
      <c r="S368" s="425"/>
      <c r="T368" s="425"/>
      <c r="U368" s="75"/>
      <c r="V368" s="75"/>
      <c r="W368" s="75"/>
      <c r="X368" s="75"/>
      <c r="Y368" s="425"/>
      <c r="Z368" s="425"/>
      <c r="AA368" s="425"/>
      <c r="AB368" s="425"/>
      <c r="AC368" s="425" t="s">
        <v>924</v>
      </c>
      <c r="AD368" s="425"/>
      <c r="AE368" s="668"/>
      <c r="AF368" s="668"/>
      <c r="AG368" s="668"/>
      <c r="AH368" s="668"/>
      <c r="AI368" s="668"/>
    </row>
    <row r="369" spans="16:35">
      <c r="P369" s="75"/>
      <c r="Q369" s="75"/>
      <c r="R369" s="75"/>
      <c r="S369" s="425"/>
      <c r="T369" s="425"/>
      <c r="U369" s="75"/>
      <c r="V369" s="75"/>
      <c r="W369" s="75"/>
      <c r="X369" s="75"/>
      <c r="Y369" s="425"/>
      <c r="Z369" s="425"/>
      <c r="AA369" s="425"/>
      <c r="AB369" s="425"/>
      <c r="AC369" s="425" t="s">
        <v>924</v>
      </c>
      <c r="AD369" s="425"/>
      <c r="AE369" s="668"/>
      <c r="AF369" s="668"/>
      <c r="AG369" s="668"/>
      <c r="AH369" s="668"/>
      <c r="AI369" s="668"/>
    </row>
    <row r="370" spans="16:35">
      <c r="P370" s="75"/>
      <c r="Q370" s="75"/>
      <c r="R370" s="75"/>
      <c r="S370" s="425"/>
      <c r="T370" s="425"/>
      <c r="U370" s="75"/>
      <c r="V370" s="75"/>
      <c r="W370" s="75"/>
      <c r="X370" s="75"/>
      <c r="Y370" s="425"/>
      <c r="Z370" s="425"/>
      <c r="AA370" s="425"/>
      <c r="AB370" s="425"/>
      <c r="AC370" s="425" t="s">
        <v>924</v>
      </c>
      <c r="AD370" s="425"/>
      <c r="AE370" s="668"/>
      <c r="AF370" s="668"/>
      <c r="AG370" s="668"/>
      <c r="AH370" s="668"/>
      <c r="AI370" s="668"/>
    </row>
    <row r="371" spans="16:35">
      <c r="P371" s="75"/>
      <c r="Q371" s="75"/>
      <c r="R371" s="75"/>
      <c r="S371" s="425"/>
      <c r="T371" s="425"/>
      <c r="U371" s="75"/>
      <c r="V371" s="75"/>
      <c r="W371" s="75"/>
      <c r="X371" s="75"/>
      <c r="Y371" s="425"/>
      <c r="Z371" s="425"/>
      <c r="AA371" s="425"/>
      <c r="AB371" s="425"/>
      <c r="AC371" s="425" t="s">
        <v>924</v>
      </c>
      <c r="AD371" s="425"/>
      <c r="AE371" s="668"/>
      <c r="AF371" s="668"/>
      <c r="AG371" s="668"/>
      <c r="AH371" s="668"/>
      <c r="AI371" s="668"/>
    </row>
    <row r="372" spans="16:35">
      <c r="P372" s="75"/>
      <c r="Q372" s="75"/>
      <c r="R372" s="75"/>
      <c r="S372" s="425"/>
      <c r="T372" s="425"/>
      <c r="U372" s="75"/>
      <c r="V372" s="75"/>
      <c r="W372" s="75"/>
      <c r="X372" s="75"/>
      <c r="Y372" s="425"/>
      <c r="Z372" s="425"/>
      <c r="AA372" s="425"/>
      <c r="AB372" s="425"/>
      <c r="AC372" s="425" t="s">
        <v>924</v>
      </c>
      <c r="AD372" s="425"/>
      <c r="AE372" s="668"/>
      <c r="AF372" s="668"/>
      <c r="AG372" s="668"/>
      <c r="AH372" s="668"/>
      <c r="AI372" s="668"/>
    </row>
    <row r="373" spans="16:35">
      <c r="P373" s="75"/>
      <c r="Q373" s="75"/>
      <c r="R373" s="75"/>
      <c r="S373" s="425"/>
      <c r="T373" s="425"/>
      <c r="U373" s="75"/>
      <c r="V373" s="75"/>
      <c r="W373" s="75"/>
      <c r="X373" s="75"/>
      <c r="Y373" s="425"/>
      <c r="Z373" s="425"/>
      <c r="AA373" s="425"/>
      <c r="AB373" s="425"/>
      <c r="AC373" s="425" t="s">
        <v>924</v>
      </c>
      <c r="AD373" s="425"/>
      <c r="AE373" s="668"/>
      <c r="AF373" s="668"/>
      <c r="AG373" s="668"/>
      <c r="AH373" s="668"/>
      <c r="AI373" s="668"/>
    </row>
    <row r="374" spans="16:35">
      <c r="P374" s="75"/>
      <c r="Q374" s="75"/>
      <c r="R374" s="75"/>
      <c r="S374" s="425"/>
      <c r="T374" s="425"/>
      <c r="U374" s="75"/>
      <c r="V374" s="75"/>
      <c r="W374" s="75"/>
      <c r="X374" s="75"/>
      <c r="Y374" s="425"/>
      <c r="Z374" s="425"/>
      <c r="AA374" s="425"/>
      <c r="AB374" s="425"/>
      <c r="AC374" s="425" t="s">
        <v>924</v>
      </c>
      <c r="AD374" s="425"/>
      <c r="AE374" s="668"/>
      <c r="AF374" s="668"/>
      <c r="AG374" s="668"/>
      <c r="AH374" s="668"/>
      <c r="AI374" s="668"/>
    </row>
    <row r="375" spans="16:35">
      <c r="P375" s="75"/>
      <c r="Q375" s="75"/>
      <c r="R375" s="75"/>
      <c r="S375" s="425"/>
      <c r="T375" s="425"/>
      <c r="U375" s="75"/>
      <c r="V375" s="75"/>
      <c r="W375" s="75"/>
      <c r="X375" s="75"/>
      <c r="Y375" s="425"/>
      <c r="Z375" s="425"/>
      <c r="AA375" s="425"/>
      <c r="AB375" s="425"/>
      <c r="AC375" s="425" t="s">
        <v>924</v>
      </c>
      <c r="AD375" s="425"/>
      <c r="AE375" s="668"/>
      <c r="AF375" s="668"/>
      <c r="AG375" s="668"/>
      <c r="AH375" s="668"/>
      <c r="AI375" s="668"/>
    </row>
    <row r="376" spans="16:35">
      <c r="P376" s="75"/>
      <c r="Q376" s="75"/>
      <c r="R376" s="75"/>
      <c r="S376" s="425"/>
      <c r="T376" s="425"/>
      <c r="U376" s="75"/>
      <c r="V376" s="75"/>
      <c r="W376" s="75"/>
      <c r="X376" s="75"/>
      <c r="Y376" s="425"/>
      <c r="Z376" s="425"/>
      <c r="AA376" s="425"/>
      <c r="AB376" s="425"/>
      <c r="AC376" s="425" t="s">
        <v>924</v>
      </c>
      <c r="AD376" s="425"/>
      <c r="AE376" s="668"/>
      <c r="AF376" s="668"/>
      <c r="AG376" s="668"/>
      <c r="AH376" s="668"/>
      <c r="AI376" s="668"/>
    </row>
    <row r="377" spans="16:35">
      <c r="P377" s="75"/>
      <c r="Q377" s="75"/>
      <c r="R377" s="75"/>
      <c r="S377" s="425"/>
      <c r="T377" s="425"/>
      <c r="U377" s="75"/>
      <c r="V377" s="75"/>
      <c r="W377" s="75"/>
      <c r="X377" s="75"/>
      <c r="Y377" s="425"/>
      <c r="Z377" s="425"/>
      <c r="AA377" s="425"/>
      <c r="AB377" s="425"/>
      <c r="AC377" s="425" t="s">
        <v>924</v>
      </c>
      <c r="AD377" s="425"/>
      <c r="AE377" s="668"/>
      <c r="AF377" s="668"/>
      <c r="AG377" s="668"/>
      <c r="AH377" s="668"/>
      <c r="AI377" s="668"/>
    </row>
    <row r="378" spans="16:35">
      <c r="P378" s="75"/>
      <c r="Q378" s="75"/>
      <c r="R378" s="75"/>
      <c r="S378" s="425"/>
      <c r="T378" s="425"/>
      <c r="U378" s="75"/>
      <c r="V378" s="75"/>
      <c r="W378" s="75"/>
      <c r="X378" s="75"/>
      <c r="Y378" s="425"/>
      <c r="Z378" s="425"/>
      <c r="AA378" s="425"/>
      <c r="AB378" s="425"/>
      <c r="AC378" s="425" t="s">
        <v>924</v>
      </c>
      <c r="AD378" s="425"/>
      <c r="AE378" s="668"/>
      <c r="AF378" s="668"/>
      <c r="AG378" s="668"/>
      <c r="AH378" s="668"/>
      <c r="AI378" s="668"/>
    </row>
    <row r="379" spans="16:35">
      <c r="P379" s="75"/>
      <c r="Q379" s="75"/>
      <c r="R379" s="75"/>
      <c r="S379" s="425"/>
      <c r="T379" s="425"/>
      <c r="U379" s="75"/>
      <c r="V379" s="75"/>
      <c r="W379" s="75"/>
      <c r="X379" s="75"/>
      <c r="Y379" s="425"/>
      <c r="Z379" s="425"/>
      <c r="AA379" s="425"/>
      <c r="AB379" s="425"/>
      <c r="AC379" s="425" t="s">
        <v>924</v>
      </c>
      <c r="AD379" s="425"/>
      <c r="AE379" s="668"/>
      <c r="AF379" s="668"/>
      <c r="AG379" s="668"/>
      <c r="AH379" s="668"/>
      <c r="AI379" s="668"/>
    </row>
    <row r="380" spans="16:35">
      <c r="P380" s="75"/>
      <c r="Q380" s="75"/>
      <c r="R380" s="75"/>
      <c r="S380" s="425"/>
      <c r="T380" s="425"/>
      <c r="U380" s="75"/>
      <c r="V380" s="75"/>
      <c r="W380" s="75"/>
      <c r="X380" s="75"/>
      <c r="Y380" s="425"/>
      <c r="Z380" s="425"/>
      <c r="AA380" s="425"/>
      <c r="AB380" s="425"/>
      <c r="AC380" s="425" t="s">
        <v>924</v>
      </c>
      <c r="AD380" s="425"/>
      <c r="AE380" s="668"/>
      <c r="AF380" s="668"/>
      <c r="AG380" s="668"/>
      <c r="AH380" s="668"/>
      <c r="AI380" s="668"/>
    </row>
    <row r="381" spans="16:35">
      <c r="P381" s="75"/>
      <c r="Q381" s="75"/>
      <c r="R381" s="75"/>
      <c r="S381" s="425"/>
      <c r="T381" s="425"/>
      <c r="U381" s="75"/>
      <c r="V381" s="75"/>
      <c r="W381" s="75"/>
      <c r="X381" s="75"/>
      <c r="Y381" s="425"/>
      <c r="Z381" s="425"/>
      <c r="AA381" s="425"/>
      <c r="AB381" s="425"/>
      <c r="AC381" s="425" t="s">
        <v>924</v>
      </c>
      <c r="AD381" s="425"/>
      <c r="AE381" s="668"/>
      <c r="AF381" s="668"/>
      <c r="AG381" s="668"/>
      <c r="AH381" s="668"/>
      <c r="AI381" s="668"/>
    </row>
    <row r="382" spans="16:35">
      <c r="P382" s="75"/>
      <c r="Q382" s="75"/>
      <c r="R382" s="75"/>
      <c r="S382" s="425"/>
      <c r="T382" s="425"/>
      <c r="U382" s="75"/>
      <c r="V382" s="75"/>
      <c r="W382" s="75"/>
      <c r="X382" s="75"/>
      <c r="Y382" s="425"/>
      <c r="Z382" s="425"/>
      <c r="AA382" s="425"/>
      <c r="AB382" s="425"/>
      <c r="AC382" s="425" t="s">
        <v>924</v>
      </c>
      <c r="AD382" s="425"/>
      <c r="AE382" s="668"/>
      <c r="AF382" s="668"/>
      <c r="AG382" s="668"/>
      <c r="AH382" s="668"/>
      <c r="AI382" s="668"/>
    </row>
    <row r="383" spans="16:35">
      <c r="P383" s="75"/>
      <c r="Q383" s="75"/>
      <c r="R383" s="75"/>
      <c r="S383" s="425"/>
      <c r="T383" s="425"/>
      <c r="U383" s="75"/>
      <c r="V383" s="75"/>
      <c r="W383" s="75"/>
      <c r="X383" s="75"/>
      <c r="Y383" s="425"/>
      <c r="Z383" s="425"/>
      <c r="AA383" s="425"/>
      <c r="AB383" s="425"/>
      <c r="AC383" s="425" t="s">
        <v>924</v>
      </c>
      <c r="AD383" s="425"/>
      <c r="AE383" s="668"/>
      <c r="AF383" s="668"/>
      <c r="AG383" s="668"/>
      <c r="AH383" s="668"/>
      <c r="AI383" s="668"/>
    </row>
    <row r="384" spans="16:35">
      <c r="P384" s="75"/>
      <c r="Q384" s="75"/>
      <c r="R384" s="75"/>
      <c r="S384" s="425"/>
      <c r="T384" s="425"/>
      <c r="U384" s="75"/>
      <c r="V384" s="75"/>
      <c r="W384" s="75"/>
      <c r="X384" s="75"/>
      <c r="Y384" s="425"/>
      <c r="Z384" s="425"/>
      <c r="AA384" s="425"/>
      <c r="AB384" s="425"/>
      <c r="AC384" s="425" t="s">
        <v>924</v>
      </c>
      <c r="AD384" s="425"/>
      <c r="AE384" s="668"/>
      <c r="AF384" s="668"/>
      <c r="AG384" s="668"/>
      <c r="AH384" s="668"/>
      <c r="AI384" s="668"/>
    </row>
    <row r="385" spans="1:35">
      <c r="P385" s="75"/>
      <c r="Q385" s="75"/>
      <c r="R385" s="75"/>
      <c r="S385" s="425"/>
      <c r="T385" s="425"/>
      <c r="U385" s="75"/>
      <c r="V385" s="75"/>
      <c r="W385" s="75"/>
      <c r="X385" s="75"/>
      <c r="Y385" s="425"/>
      <c r="Z385" s="425"/>
      <c r="AA385" s="425"/>
      <c r="AB385" s="425"/>
      <c r="AC385" s="425" t="s">
        <v>924</v>
      </c>
      <c r="AD385" s="425"/>
      <c r="AE385" s="668"/>
      <c r="AF385" s="668"/>
      <c r="AG385" s="668"/>
      <c r="AH385" s="668"/>
      <c r="AI385" s="668"/>
    </row>
    <row r="386" spans="1:35">
      <c r="P386" s="75"/>
      <c r="Q386" s="75"/>
      <c r="R386" s="75"/>
      <c r="S386" s="425"/>
      <c r="T386" s="425"/>
      <c r="U386" s="75"/>
      <c r="V386" s="75"/>
      <c r="W386" s="75"/>
      <c r="X386" s="75"/>
      <c r="Y386" s="425"/>
      <c r="Z386" s="425"/>
      <c r="AA386" s="425"/>
      <c r="AB386" s="425"/>
      <c r="AC386" s="425" t="s">
        <v>924</v>
      </c>
      <c r="AD386" s="425"/>
      <c r="AE386" s="668"/>
      <c r="AF386" s="668"/>
      <c r="AG386" s="668"/>
      <c r="AH386" s="668"/>
      <c r="AI386" s="668"/>
    </row>
    <row r="387" spans="1:35">
      <c r="P387" s="75"/>
      <c r="Q387" s="75"/>
      <c r="R387" s="75"/>
      <c r="S387" s="425"/>
      <c r="T387" s="425"/>
      <c r="U387" s="75"/>
      <c r="V387" s="75"/>
      <c r="W387" s="75"/>
      <c r="X387" s="75"/>
      <c r="Y387" s="425"/>
      <c r="Z387" s="425"/>
      <c r="AA387" s="425"/>
      <c r="AB387" s="425"/>
      <c r="AC387" s="425" t="s">
        <v>924</v>
      </c>
      <c r="AD387" s="425"/>
      <c r="AE387" s="668"/>
      <c r="AF387" s="668"/>
      <c r="AG387" s="668"/>
      <c r="AH387" s="668"/>
      <c r="AI387" s="668"/>
    </row>
    <row r="389" spans="1:35" s="1" customFormat="1">
      <c r="A389" s="64"/>
      <c r="B389" s="72" t="s">
        <v>2569</v>
      </c>
      <c r="P389" s="109"/>
      <c r="Q389" s="109"/>
    </row>
    <row r="391" spans="1:35">
      <c r="P391" s="75"/>
      <c r="Q391" s="75"/>
      <c r="R391" s="75"/>
      <c r="S391" s="425"/>
      <c r="T391" s="425"/>
      <c r="U391" s="75"/>
      <c r="V391" s="75"/>
      <c r="W391" s="75"/>
      <c r="X391" s="75"/>
      <c r="Y391" s="425"/>
      <c r="Z391" s="425"/>
      <c r="AA391" s="425"/>
      <c r="AB391" s="425"/>
      <c r="AC391" s="425" t="s">
        <v>924</v>
      </c>
      <c r="AD391" s="425"/>
      <c r="AE391" s="668"/>
      <c r="AF391" s="668"/>
      <c r="AG391" s="668"/>
      <c r="AH391" s="668"/>
      <c r="AI391" s="668"/>
    </row>
    <row r="392" spans="1:35">
      <c r="P392" s="75"/>
      <c r="Q392" s="75"/>
      <c r="R392" s="75"/>
      <c r="S392" s="425"/>
      <c r="T392" s="425"/>
      <c r="U392" s="75"/>
      <c r="V392" s="75"/>
      <c r="W392" s="75"/>
      <c r="X392" s="75"/>
      <c r="Y392" s="425"/>
      <c r="Z392" s="425"/>
      <c r="AA392" s="425"/>
      <c r="AB392" s="425"/>
      <c r="AC392" s="425" t="s">
        <v>924</v>
      </c>
      <c r="AD392" s="425"/>
      <c r="AE392" s="668"/>
      <c r="AF392" s="668"/>
      <c r="AG392" s="668"/>
      <c r="AH392" s="668"/>
      <c r="AI392" s="668"/>
    </row>
    <row r="393" spans="1:35">
      <c r="P393" s="75"/>
      <c r="Q393" s="75"/>
      <c r="R393" s="75"/>
      <c r="S393" s="425"/>
      <c r="T393" s="425"/>
      <c r="U393" s="75"/>
      <c r="V393" s="75"/>
      <c r="W393" s="75"/>
      <c r="X393" s="75"/>
      <c r="Y393" s="425"/>
      <c r="Z393" s="425"/>
      <c r="AA393" s="425"/>
      <c r="AB393" s="425"/>
      <c r="AC393" s="425" t="s">
        <v>924</v>
      </c>
      <c r="AD393" s="425"/>
      <c r="AE393" s="668"/>
      <c r="AF393" s="668"/>
      <c r="AG393" s="668"/>
      <c r="AH393" s="668"/>
      <c r="AI393" s="668"/>
    </row>
    <row r="394" spans="1:35">
      <c r="P394" s="75"/>
      <c r="Q394" s="75"/>
      <c r="R394" s="75"/>
      <c r="S394" s="425"/>
      <c r="T394" s="425"/>
      <c r="U394" s="75"/>
      <c r="V394" s="75"/>
      <c r="W394" s="75"/>
      <c r="X394" s="75"/>
      <c r="Y394" s="425"/>
      <c r="Z394" s="425"/>
      <c r="AA394" s="425"/>
      <c r="AB394" s="425"/>
      <c r="AC394" s="425" t="s">
        <v>924</v>
      </c>
      <c r="AD394" s="425"/>
      <c r="AE394" s="668"/>
      <c r="AF394" s="668"/>
      <c r="AG394" s="668"/>
      <c r="AH394" s="668"/>
      <c r="AI394" s="668"/>
    </row>
    <row r="395" spans="1:35">
      <c r="P395" s="75"/>
      <c r="Q395" s="75"/>
      <c r="R395" s="75"/>
      <c r="S395" s="425"/>
      <c r="T395" s="425"/>
      <c r="U395" s="75"/>
      <c r="V395" s="75"/>
      <c r="W395" s="75"/>
      <c r="X395" s="75"/>
      <c r="Y395" s="425"/>
      <c r="Z395" s="425"/>
      <c r="AA395" s="425"/>
      <c r="AB395" s="425"/>
      <c r="AC395" s="425" t="s">
        <v>924</v>
      </c>
      <c r="AD395" s="425"/>
      <c r="AE395" s="668"/>
      <c r="AF395" s="668"/>
      <c r="AG395" s="668"/>
      <c r="AH395" s="668"/>
      <c r="AI395" s="668"/>
    </row>
    <row r="396" spans="1:35">
      <c r="P396" s="75"/>
      <c r="Q396" s="75"/>
      <c r="R396" s="75"/>
      <c r="S396" s="425"/>
      <c r="T396" s="425"/>
      <c r="U396" s="75"/>
      <c r="V396" s="75"/>
      <c r="W396" s="75"/>
      <c r="X396" s="75"/>
      <c r="Y396" s="425"/>
      <c r="Z396" s="425"/>
      <c r="AA396" s="425"/>
      <c r="AB396" s="425"/>
      <c r="AC396" s="425" t="s">
        <v>924</v>
      </c>
      <c r="AD396" s="425"/>
      <c r="AE396" s="668"/>
      <c r="AF396" s="668"/>
      <c r="AG396" s="668"/>
      <c r="AH396" s="668"/>
      <c r="AI396" s="668"/>
    </row>
    <row r="397" spans="1:35">
      <c r="P397" s="75"/>
      <c r="Q397" s="75"/>
      <c r="R397" s="75"/>
      <c r="S397" s="425"/>
      <c r="T397" s="425"/>
      <c r="U397" s="75"/>
      <c r="V397" s="75"/>
      <c r="W397" s="75"/>
      <c r="X397" s="75"/>
      <c r="Y397" s="425"/>
      <c r="Z397" s="425"/>
      <c r="AA397" s="425"/>
      <c r="AB397" s="425"/>
      <c r="AC397" s="425" t="s">
        <v>924</v>
      </c>
      <c r="AD397" s="425"/>
      <c r="AE397" s="668"/>
      <c r="AF397" s="668"/>
      <c r="AG397" s="668"/>
      <c r="AH397" s="668"/>
      <c r="AI397" s="668"/>
    </row>
    <row r="398" spans="1:35">
      <c r="P398" s="75"/>
      <c r="Q398" s="75"/>
      <c r="R398" s="75"/>
      <c r="S398" s="425"/>
      <c r="T398" s="425"/>
      <c r="U398" s="75"/>
      <c r="V398" s="75"/>
      <c r="W398" s="75"/>
      <c r="X398" s="75"/>
      <c r="Y398" s="425"/>
      <c r="Z398" s="425"/>
      <c r="AA398" s="425"/>
      <c r="AB398" s="425"/>
      <c r="AC398" s="425" t="s">
        <v>924</v>
      </c>
      <c r="AD398" s="425"/>
      <c r="AE398" s="668"/>
      <c r="AF398" s="668"/>
      <c r="AG398" s="668"/>
      <c r="AH398" s="668"/>
      <c r="AI398" s="668"/>
    </row>
    <row r="399" spans="1:35">
      <c r="P399" s="75"/>
      <c r="Q399" s="75"/>
      <c r="R399" s="75"/>
      <c r="S399" s="425"/>
      <c r="T399" s="425"/>
      <c r="U399" s="75"/>
      <c r="V399" s="75"/>
      <c r="W399" s="75"/>
      <c r="X399" s="75"/>
      <c r="Y399" s="425"/>
      <c r="Z399" s="425"/>
      <c r="AA399" s="425"/>
      <c r="AB399" s="425"/>
      <c r="AC399" s="425" t="s">
        <v>924</v>
      </c>
      <c r="AD399" s="425"/>
      <c r="AE399" s="668"/>
      <c r="AF399" s="668"/>
      <c r="AG399" s="668"/>
      <c r="AH399" s="668"/>
      <c r="AI399" s="668"/>
    </row>
    <row r="400" spans="1:35">
      <c r="P400" s="75"/>
      <c r="Q400" s="75"/>
      <c r="R400" s="75"/>
      <c r="S400" s="425"/>
      <c r="T400" s="425"/>
      <c r="U400" s="75"/>
      <c r="V400" s="75"/>
      <c r="W400" s="75"/>
      <c r="X400" s="75"/>
      <c r="Y400" s="425"/>
      <c r="Z400" s="425"/>
      <c r="AA400" s="425"/>
      <c r="AB400" s="425"/>
      <c r="AC400" s="425" t="s">
        <v>924</v>
      </c>
      <c r="AD400" s="425"/>
      <c r="AE400" s="668"/>
      <c r="AF400" s="668"/>
      <c r="AG400" s="668"/>
      <c r="AH400" s="668"/>
      <c r="AI400" s="668"/>
    </row>
    <row r="401" spans="16:35">
      <c r="P401" s="75"/>
      <c r="Q401" s="75"/>
      <c r="R401" s="75"/>
      <c r="S401" s="425"/>
      <c r="T401" s="425"/>
      <c r="U401" s="75"/>
      <c r="V401" s="75"/>
      <c r="W401" s="75"/>
      <c r="X401" s="75"/>
      <c r="Y401" s="425"/>
      <c r="Z401" s="425"/>
      <c r="AA401" s="425"/>
      <c r="AB401" s="425"/>
      <c r="AC401" s="425" t="s">
        <v>924</v>
      </c>
      <c r="AD401" s="425"/>
      <c r="AE401" s="668"/>
      <c r="AF401" s="668"/>
      <c r="AG401" s="668"/>
      <c r="AH401" s="668"/>
      <c r="AI401" s="668"/>
    </row>
    <row r="402" spans="16:35">
      <c r="P402" s="75"/>
      <c r="Q402" s="75"/>
      <c r="R402" s="75"/>
      <c r="S402" s="425"/>
      <c r="T402" s="425"/>
      <c r="U402" s="75"/>
      <c r="V402" s="75"/>
      <c r="W402" s="75"/>
      <c r="X402" s="75"/>
      <c r="Y402" s="425"/>
      <c r="Z402" s="425"/>
      <c r="AA402" s="425"/>
      <c r="AB402" s="425"/>
      <c r="AC402" s="425" t="s">
        <v>924</v>
      </c>
      <c r="AD402" s="425"/>
      <c r="AE402" s="668"/>
      <c r="AF402" s="668"/>
      <c r="AG402" s="668"/>
      <c r="AH402" s="668"/>
      <c r="AI402" s="668"/>
    </row>
    <row r="403" spans="16:35">
      <c r="P403" s="75"/>
      <c r="Q403" s="75"/>
      <c r="R403" s="75"/>
      <c r="S403" s="425"/>
      <c r="T403" s="425"/>
      <c r="U403" s="75"/>
      <c r="V403" s="75"/>
      <c r="W403" s="75"/>
      <c r="X403" s="75"/>
      <c r="Y403" s="425"/>
      <c r="Z403" s="425"/>
      <c r="AA403" s="425"/>
      <c r="AB403" s="425"/>
      <c r="AC403" s="425" t="s">
        <v>924</v>
      </c>
      <c r="AD403" s="425"/>
      <c r="AE403" s="668"/>
      <c r="AF403" s="668"/>
      <c r="AG403" s="668"/>
      <c r="AH403" s="668"/>
      <c r="AI403" s="668"/>
    </row>
    <row r="404" spans="16:35">
      <c r="P404" s="75"/>
      <c r="Q404" s="75"/>
      <c r="R404" s="75"/>
      <c r="S404" s="425"/>
      <c r="T404" s="425"/>
      <c r="U404" s="75"/>
      <c r="V404" s="75"/>
      <c r="W404" s="75"/>
      <c r="X404" s="75"/>
      <c r="Y404" s="425"/>
      <c r="Z404" s="425"/>
      <c r="AA404" s="425"/>
      <c r="AB404" s="425"/>
      <c r="AC404" s="425" t="s">
        <v>924</v>
      </c>
      <c r="AD404" s="425"/>
      <c r="AE404" s="668"/>
      <c r="AF404" s="668"/>
      <c r="AG404" s="668"/>
      <c r="AH404" s="668"/>
      <c r="AI404" s="668"/>
    </row>
    <row r="405" spans="16:35">
      <c r="P405" s="75"/>
      <c r="Q405" s="75"/>
      <c r="R405" s="75"/>
      <c r="S405" s="425"/>
      <c r="T405" s="425"/>
      <c r="U405" s="75"/>
      <c r="V405" s="75"/>
      <c r="W405" s="75"/>
      <c r="X405" s="75"/>
      <c r="Y405" s="425"/>
      <c r="Z405" s="425"/>
      <c r="AA405" s="425"/>
      <c r="AB405" s="425"/>
      <c r="AC405" s="425" t="s">
        <v>924</v>
      </c>
      <c r="AD405" s="425"/>
      <c r="AE405" s="668"/>
      <c r="AF405" s="668"/>
      <c r="AG405" s="668"/>
      <c r="AH405" s="668"/>
      <c r="AI405" s="668"/>
    </row>
    <row r="406" spans="16:35">
      <c r="P406" s="75"/>
      <c r="Q406" s="75"/>
      <c r="R406" s="75"/>
      <c r="S406" s="425"/>
      <c r="T406" s="425"/>
      <c r="U406" s="75"/>
      <c r="V406" s="75"/>
      <c r="W406" s="75"/>
      <c r="X406" s="75"/>
      <c r="Y406" s="425"/>
      <c r="Z406" s="425"/>
      <c r="AA406" s="425"/>
      <c r="AB406" s="425"/>
      <c r="AC406" s="425" t="s">
        <v>924</v>
      </c>
      <c r="AD406" s="425"/>
      <c r="AE406" s="668"/>
      <c r="AF406" s="668"/>
      <c r="AG406" s="668"/>
      <c r="AH406" s="668"/>
      <c r="AI406" s="668"/>
    </row>
    <row r="407" spans="16:35">
      <c r="P407" s="75"/>
      <c r="Q407" s="75"/>
      <c r="R407" s="75"/>
      <c r="S407" s="425"/>
      <c r="T407" s="425"/>
      <c r="U407" s="75"/>
      <c r="V407" s="75"/>
      <c r="W407" s="75"/>
      <c r="X407" s="75"/>
      <c r="Y407" s="425"/>
      <c r="Z407" s="425"/>
      <c r="AA407" s="425"/>
      <c r="AB407" s="425"/>
      <c r="AC407" s="425" t="s">
        <v>924</v>
      </c>
      <c r="AD407" s="425"/>
      <c r="AE407" s="668"/>
      <c r="AF407" s="668"/>
      <c r="AG407" s="668"/>
      <c r="AH407" s="668"/>
      <c r="AI407" s="668"/>
    </row>
    <row r="408" spans="16:35">
      <c r="P408" s="75"/>
      <c r="Q408" s="75"/>
      <c r="R408" s="75"/>
      <c r="S408" s="425"/>
      <c r="T408" s="425"/>
      <c r="U408" s="75"/>
      <c r="V408" s="75"/>
      <c r="W408" s="75"/>
      <c r="X408" s="75"/>
      <c r="Y408" s="425"/>
      <c r="Z408" s="425"/>
      <c r="AA408" s="425"/>
      <c r="AB408" s="425"/>
      <c r="AC408" s="425" t="s">
        <v>924</v>
      </c>
      <c r="AD408" s="425"/>
      <c r="AE408" s="668"/>
      <c r="AF408" s="668"/>
      <c r="AG408" s="668"/>
      <c r="AH408" s="668"/>
      <c r="AI408" s="668"/>
    </row>
    <row r="409" spans="16:35">
      <c r="P409" s="75"/>
      <c r="Q409" s="75"/>
      <c r="R409" s="75"/>
      <c r="S409" s="425"/>
      <c r="T409" s="425"/>
      <c r="U409" s="75"/>
      <c r="V409" s="75"/>
      <c r="W409" s="75"/>
      <c r="X409" s="75"/>
      <c r="Y409" s="425"/>
      <c r="Z409" s="425"/>
      <c r="AA409" s="425"/>
      <c r="AB409" s="425"/>
      <c r="AC409" s="425" t="s">
        <v>924</v>
      </c>
      <c r="AD409" s="425"/>
      <c r="AE409" s="668"/>
      <c r="AF409" s="668"/>
      <c r="AG409" s="668"/>
      <c r="AH409" s="668"/>
      <c r="AI409" s="668"/>
    </row>
    <row r="410" spans="16:35">
      <c r="P410" s="75"/>
      <c r="Q410" s="75"/>
      <c r="R410" s="75"/>
      <c r="S410" s="425"/>
      <c r="T410" s="425"/>
      <c r="U410" s="75"/>
      <c r="V410" s="75"/>
      <c r="W410" s="75"/>
      <c r="X410" s="75"/>
      <c r="Y410" s="425"/>
      <c r="Z410" s="425"/>
      <c r="AA410" s="425"/>
      <c r="AB410" s="425"/>
      <c r="AC410" s="425" t="s">
        <v>924</v>
      </c>
      <c r="AD410" s="425"/>
      <c r="AE410" s="668"/>
      <c r="AF410" s="668"/>
      <c r="AG410" s="668"/>
      <c r="AH410" s="668"/>
      <c r="AI410" s="668"/>
    </row>
    <row r="411" spans="16:35">
      <c r="P411" s="75"/>
      <c r="Q411" s="75"/>
      <c r="R411" s="75"/>
      <c r="S411" s="425"/>
      <c r="T411" s="425"/>
      <c r="U411" s="75"/>
      <c r="V411" s="75"/>
      <c r="W411" s="75"/>
      <c r="X411" s="75"/>
      <c r="Y411" s="425"/>
      <c r="Z411" s="425"/>
      <c r="AA411" s="425"/>
      <c r="AB411" s="425"/>
      <c r="AC411" s="425" t="s">
        <v>924</v>
      </c>
      <c r="AD411" s="425"/>
      <c r="AE411" s="668"/>
      <c r="AF411" s="668"/>
      <c r="AG411" s="668"/>
      <c r="AH411" s="668"/>
      <c r="AI411" s="668"/>
    </row>
    <row r="412" spans="16:35">
      <c r="P412" s="75"/>
      <c r="Q412" s="75"/>
      <c r="R412" s="75"/>
      <c r="S412" s="425"/>
      <c r="T412" s="425"/>
      <c r="U412" s="75"/>
      <c r="V412" s="75"/>
      <c r="W412" s="75"/>
      <c r="X412" s="75"/>
      <c r="Y412" s="425"/>
      <c r="Z412" s="425"/>
      <c r="AA412" s="425"/>
      <c r="AB412" s="425"/>
      <c r="AC412" s="425" t="s">
        <v>924</v>
      </c>
      <c r="AD412" s="425"/>
      <c r="AE412" s="668"/>
      <c r="AF412" s="668"/>
      <c r="AG412" s="668"/>
      <c r="AH412" s="668"/>
      <c r="AI412" s="668"/>
    </row>
    <row r="413" spans="16:35">
      <c r="P413" s="75"/>
      <c r="Q413" s="75"/>
      <c r="R413" s="75"/>
      <c r="S413" s="425"/>
      <c r="T413" s="425"/>
      <c r="U413" s="75"/>
      <c r="V413" s="75"/>
      <c r="W413" s="75"/>
      <c r="X413" s="75"/>
      <c r="Y413" s="425"/>
      <c r="Z413" s="425"/>
      <c r="AA413" s="425"/>
      <c r="AB413" s="425"/>
      <c r="AC413" s="425" t="s">
        <v>924</v>
      </c>
      <c r="AD413" s="425"/>
      <c r="AE413" s="668"/>
      <c r="AF413" s="668"/>
      <c r="AG413" s="668"/>
      <c r="AH413" s="668"/>
      <c r="AI413" s="668"/>
    </row>
    <row r="414" spans="16:35">
      <c r="P414" s="75"/>
      <c r="Q414" s="75"/>
      <c r="R414" s="75"/>
      <c r="S414" s="425"/>
      <c r="T414" s="425"/>
      <c r="U414" s="75"/>
      <c r="V414" s="75"/>
      <c r="W414" s="75"/>
      <c r="X414" s="75"/>
      <c r="Y414" s="425"/>
      <c r="Z414" s="425"/>
      <c r="AA414" s="425"/>
      <c r="AB414" s="425"/>
      <c r="AC414" s="425" t="s">
        <v>924</v>
      </c>
      <c r="AD414" s="425"/>
      <c r="AE414" s="668"/>
      <c r="AF414" s="668"/>
      <c r="AG414" s="668"/>
      <c r="AH414" s="668"/>
      <c r="AI414" s="668"/>
    </row>
    <row r="415" spans="16:35">
      <c r="P415" s="75"/>
      <c r="Q415" s="75"/>
      <c r="R415" s="75"/>
      <c r="S415" s="425"/>
      <c r="T415" s="425"/>
      <c r="U415" s="75"/>
      <c r="V415" s="75"/>
      <c r="W415" s="75"/>
      <c r="X415" s="75"/>
      <c r="Y415" s="425"/>
      <c r="Z415" s="425"/>
      <c r="AA415" s="425"/>
      <c r="AB415" s="425"/>
      <c r="AC415" s="425" t="s">
        <v>924</v>
      </c>
      <c r="AD415" s="425"/>
      <c r="AE415" s="668"/>
      <c r="AF415" s="668"/>
      <c r="AG415" s="668"/>
      <c r="AH415" s="668"/>
      <c r="AI415" s="668"/>
    </row>
    <row r="416" spans="16:35">
      <c r="P416" s="75"/>
      <c r="Q416" s="75"/>
      <c r="R416" s="75"/>
      <c r="S416" s="425"/>
      <c r="T416" s="425"/>
      <c r="U416" s="75"/>
      <c r="V416" s="75"/>
      <c r="W416" s="75"/>
      <c r="X416" s="75"/>
      <c r="Y416" s="425"/>
      <c r="Z416" s="425"/>
      <c r="AA416" s="425"/>
      <c r="AB416" s="425"/>
      <c r="AC416" s="425" t="s">
        <v>924</v>
      </c>
      <c r="AD416" s="425"/>
      <c r="AE416" s="668"/>
      <c r="AF416" s="668"/>
      <c r="AG416" s="668"/>
      <c r="AH416" s="668"/>
      <c r="AI416" s="668"/>
    </row>
    <row r="417" spans="16:35">
      <c r="P417" s="75"/>
      <c r="Q417" s="75"/>
      <c r="R417" s="75"/>
      <c r="S417" s="425"/>
      <c r="T417" s="425"/>
      <c r="U417" s="75"/>
      <c r="V417" s="75"/>
      <c r="W417" s="75"/>
      <c r="X417" s="75"/>
      <c r="Y417" s="425"/>
      <c r="Z417" s="425"/>
      <c r="AA417" s="425"/>
      <c r="AB417" s="425"/>
      <c r="AC417" s="425" t="s">
        <v>924</v>
      </c>
      <c r="AD417" s="425"/>
      <c r="AE417" s="668"/>
      <c r="AF417" s="668"/>
      <c r="AG417" s="668"/>
      <c r="AH417" s="668"/>
      <c r="AI417" s="668"/>
    </row>
    <row r="418" spans="16:35">
      <c r="P418" s="75"/>
      <c r="Q418" s="75"/>
      <c r="R418" s="75"/>
      <c r="S418" s="425"/>
      <c r="T418" s="425"/>
      <c r="U418" s="75"/>
      <c r="V418" s="75"/>
      <c r="W418" s="75"/>
      <c r="X418" s="75"/>
      <c r="Y418" s="425"/>
      <c r="Z418" s="425"/>
      <c r="AA418" s="425"/>
      <c r="AB418" s="425"/>
      <c r="AC418" s="425" t="s">
        <v>924</v>
      </c>
      <c r="AD418" s="425"/>
      <c r="AE418" s="668"/>
      <c r="AF418" s="668"/>
      <c r="AG418" s="668"/>
      <c r="AH418" s="668"/>
      <c r="AI418" s="668"/>
    </row>
    <row r="419" spans="16:35">
      <c r="P419" s="75"/>
      <c r="Q419" s="75"/>
      <c r="R419" s="75"/>
      <c r="S419" s="425"/>
      <c r="T419" s="425"/>
      <c r="U419" s="75"/>
      <c r="V419" s="75"/>
      <c r="W419" s="75"/>
      <c r="X419" s="75"/>
      <c r="Y419" s="425"/>
      <c r="Z419" s="425"/>
      <c r="AA419" s="425"/>
      <c r="AB419" s="425"/>
      <c r="AC419" s="425" t="s">
        <v>924</v>
      </c>
      <c r="AD419" s="425"/>
      <c r="AE419" s="668"/>
      <c r="AF419" s="668"/>
      <c r="AG419" s="668"/>
      <c r="AH419" s="668"/>
      <c r="AI419" s="668"/>
    </row>
    <row r="420" spans="16:35">
      <c r="P420" s="75"/>
      <c r="Q420" s="75"/>
      <c r="R420" s="75"/>
      <c r="S420" s="425"/>
      <c r="T420" s="425"/>
      <c r="U420" s="75"/>
      <c r="V420" s="75"/>
      <c r="W420" s="75"/>
      <c r="X420" s="75"/>
      <c r="Y420" s="425"/>
      <c r="Z420" s="425"/>
      <c r="AA420" s="425"/>
      <c r="AB420" s="425"/>
      <c r="AC420" s="425" t="s">
        <v>924</v>
      </c>
      <c r="AD420" s="425"/>
      <c r="AE420" s="668"/>
      <c r="AF420" s="668"/>
      <c r="AG420" s="668"/>
      <c r="AH420" s="668"/>
      <c r="AI420" s="668"/>
    </row>
    <row r="421" spans="16:35">
      <c r="P421" s="75"/>
      <c r="Q421" s="75"/>
      <c r="R421" s="75"/>
      <c r="S421" s="425"/>
      <c r="T421" s="425"/>
      <c r="U421" s="75"/>
      <c r="V421" s="75"/>
      <c r="W421" s="75"/>
      <c r="X421" s="75"/>
      <c r="Y421" s="425"/>
      <c r="Z421" s="425"/>
      <c r="AA421" s="425"/>
      <c r="AB421" s="425"/>
      <c r="AC421" s="425" t="s">
        <v>924</v>
      </c>
      <c r="AD421" s="425"/>
      <c r="AE421" s="668"/>
      <c r="AF421" s="668"/>
      <c r="AG421" s="668"/>
      <c r="AH421" s="668"/>
      <c r="AI421" s="668"/>
    </row>
    <row r="422" spans="16:35">
      <c r="P422" s="75"/>
      <c r="Q422" s="75"/>
      <c r="R422" s="75"/>
      <c r="S422" s="425"/>
      <c r="T422" s="425"/>
      <c r="U422" s="75"/>
      <c r="V422" s="75"/>
      <c r="W422" s="75"/>
      <c r="X422" s="75"/>
      <c r="Y422" s="425"/>
      <c r="Z422" s="425"/>
      <c r="AA422" s="425"/>
      <c r="AB422" s="425"/>
      <c r="AC422" s="425" t="s">
        <v>924</v>
      </c>
      <c r="AD422" s="425"/>
      <c r="AE422" s="668"/>
      <c r="AF422" s="668"/>
      <c r="AG422" s="668"/>
      <c r="AH422" s="668"/>
      <c r="AI422" s="668"/>
    </row>
    <row r="423" spans="16:35">
      <c r="P423" s="75"/>
      <c r="Q423" s="75"/>
      <c r="R423" s="75"/>
      <c r="S423" s="425"/>
      <c r="T423" s="425"/>
      <c r="U423" s="75"/>
      <c r="V423" s="75"/>
      <c r="W423" s="75"/>
      <c r="X423" s="75"/>
      <c r="Y423" s="425"/>
      <c r="Z423" s="425"/>
      <c r="AA423" s="425"/>
      <c r="AB423" s="425"/>
      <c r="AC423" s="425" t="s">
        <v>924</v>
      </c>
      <c r="AD423" s="425"/>
      <c r="AE423" s="668"/>
      <c r="AF423" s="668"/>
      <c r="AG423" s="668"/>
      <c r="AH423" s="668"/>
      <c r="AI423" s="668"/>
    </row>
    <row r="424" spans="16:35">
      <c r="P424" s="75"/>
      <c r="Q424" s="75"/>
      <c r="R424" s="75"/>
      <c r="S424" s="425"/>
      <c r="T424" s="425"/>
      <c r="U424" s="75"/>
      <c r="V424" s="75"/>
      <c r="W424" s="75"/>
      <c r="X424" s="75"/>
      <c r="Y424" s="425"/>
      <c r="Z424" s="425"/>
      <c r="AA424" s="425"/>
      <c r="AB424" s="425"/>
      <c r="AC424" s="425" t="s">
        <v>924</v>
      </c>
      <c r="AD424" s="425"/>
      <c r="AE424" s="668"/>
      <c r="AF424" s="668"/>
      <c r="AG424" s="668"/>
      <c r="AH424" s="668"/>
      <c r="AI424" s="668"/>
    </row>
    <row r="425" spans="16:35">
      <c r="P425" s="75"/>
      <c r="Q425" s="75"/>
      <c r="R425" s="75"/>
      <c r="S425" s="425"/>
      <c r="T425" s="425"/>
      <c r="U425" s="75"/>
      <c r="V425" s="75"/>
      <c r="W425" s="75"/>
      <c r="X425" s="75"/>
      <c r="Y425" s="425"/>
      <c r="Z425" s="425"/>
      <c r="AA425" s="425"/>
      <c r="AB425" s="425"/>
      <c r="AC425" s="425" t="s">
        <v>924</v>
      </c>
      <c r="AD425" s="425"/>
      <c r="AE425" s="668"/>
      <c r="AF425" s="668"/>
      <c r="AG425" s="668"/>
      <c r="AH425" s="668"/>
      <c r="AI425" s="668"/>
    </row>
    <row r="426" spans="16:35">
      <c r="P426" s="75"/>
      <c r="Q426" s="75"/>
      <c r="R426" s="75"/>
      <c r="S426" s="425"/>
      <c r="T426" s="425"/>
      <c r="U426" s="75"/>
      <c r="V426" s="75"/>
      <c r="W426" s="75"/>
      <c r="X426" s="75"/>
      <c r="Y426" s="425"/>
      <c r="Z426" s="425"/>
      <c r="AA426" s="425"/>
      <c r="AB426" s="425"/>
      <c r="AC426" s="425" t="s">
        <v>924</v>
      </c>
      <c r="AD426" s="425"/>
      <c r="AE426" s="668"/>
      <c r="AF426" s="668"/>
      <c r="AG426" s="668"/>
      <c r="AH426" s="668"/>
      <c r="AI426" s="668"/>
    </row>
    <row r="427" spans="16:35">
      <c r="P427" s="75"/>
      <c r="Q427" s="75"/>
      <c r="R427" s="75"/>
      <c r="S427" s="425"/>
      <c r="T427" s="425"/>
      <c r="U427" s="75"/>
      <c r="V427" s="75"/>
      <c r="W427" s="75"/>
      <c r="X427" s="75"/>
      <c r="Y427" s="425"/>
      <c r="Z427" s="425"/>
      <c r="AA427" s="425"/>
      <c r="AB427" s="425"/>
      <c r="AC427" s="425" t="s">
        <v>924</v>
      </c>
      <c r="AD427" s="425"/>
      <c r="AE427" s="668"/>
      <c r="AF427" s="668"/>
      <c r="AG427" s="668"/>
      <c r="AH427" s="668"/>
      <c r="AI427" s="668"/>
    </row>
    <row r="428" spans="16:35">
      <c r="P428" s="75"/>
      <c r="Q428" s="75"/>
      <c r="R428" s="75"/>
      <c r="S428" s="425"/>
      <c r="T428" s="425"/>
      <c r="U428" s="75"/>
      <c r="V428" s="75"/>
      <c r="W428" s="75"/>
      <c r="X428" s="75"/>
      <c r="Y428" s="425"/>
      <c r="Z428" s="425"/>
      <c r="AA428" s="425"/>
      <c r="AB428" s="425"/>
      <c r="AC428" s="425" t="s">
        <v>924</v>
      </c>
      <c r="AD428" s="425"/>
      <c r="AE428" s="668"/>
      <c r="AF428" s="668"/>
      <c r="AG428" s="668"/>
      <c r="AH428" s="668"/>
      <c r="AI428" s="668"/>
    </row>
    <row r="429" spans="16:35">
      <c r="P429" s="75"/>
      <c r="Q429" s="75"/>
      <c r="R429" s="75"/>
      <c r="S429" s="425"/>
      <c r="T429" s="425"/>
      <c r="U429" s="75"/>
      <c r="V429" s="75"/>
      <c r="W429" s="75"/>
      <c r="X429" s="75"/>
      <c r="Y429" s="425"/>
      <c r="Z429" s="425"/>
      <c r="AA429" s="425"/>
      <c r="AB429" s="425"/>
      <c r="AC429" s="425" t="s">
        <v>924</v>
      </c>
      <c r="AD429" s="425"/>
      <c r="AE429" s="668"/>
      <c r="AF429" s="668"/>
      <c r="AG429" s="668"/>
      <c r="AH429" s="668"/>
      <c r="AI429" s="668"/>
    </row>
    <row r="430" spans="16:35">
      <c r="P430" s="75"/>
      <c r="Q430" s="75"/>
      <c r="R430" s="75"/>
      <c r="S430" s="425"/>
      <c r="T430" s="425"/>
      <c r="U430" s="75"/>
      <c r="V430" s="75"/>
      <c r="W430" s="75"/>
      <c r="X430" s="75"/>
      <c r="Y430" s="425"/>
      <c r="Z430" s="425"/>
      <c r="AA430" s="425"/>
      <c r="AB430" s="425"/>
      <c r="AC430" s="425" t="s">
        <v>924</v>
      </c>
      <c r="AD430" s="425"/>
      <c r="AE430" s="668"/>
      <c r="AF430" s="668"/>
      <c r="AG430" s="668"/>
      <c r="AH430" s="668"/>
      <c r="AI430" s="668"/>
    </row>
    <row r="431" spans="16:35">
      <c r="P431" s="75"/>
      <c r="Q431" s="75"/>
      <c r="R431" s="75"/>
      <c r="S431" s="425"/>
      <c r="T431" s="425"/>
      <c r="U431" s="75"/>
      <c r="V431" s="75"/>
      <c r="W431" s="75"/>
      <c r="X431" s="75"/>
      <c r="Y431" s="425"/>
      <c r="Z431" s="425"/>
      <c r="AA431" s="425"/>
      <c r="AB431" s="425"/>
      <c r="AC431" s="425" t="s">
        <v>924</v>
      </c>
      <c r="AD431" s="425"/>
      <c r="AE431" s="668"/>
      <c r="AF431" s="668"/>
      <c r="AG431" s="668"/>
      <c r="AH431" s="668"/>
      <c r="AI431" s="668"/>
    </row>
    <row r="432" spans="16:35">
      <c r="P432" s="75"/>
      <c r="Q432" s="75"/>
      <c r="R432" s="75"/>
      <c r="S432" s="425"/>
      <c r="T432" s="425"/>
      <c r="U432" s="75"/>
      <c r="V432" s="75"/>
      <c r="W432" s="75"/>
      <c r="X432" s="75"/>
      <c r="Y432" s="425"/>
      <c r="Z432" s="425"/>
      <c r="AA432" s="425"/>
      <c r="AB432" s="425"/>
      <c r="AC432" s="425" t="s">
        <v>924</v>
      </c>
      <c r="AD432" s="425"/>
      <c r="AE432" s="668"/>
      <c r="AF432" s="668"/>
      <c r="AG432" s="668"/>
      <c r="AH432" s="668"/>
      <c r="AI432" s="668"/>
    </row>
    <row r="433" spans="16:35">
      <c r="P433" s="75"/>
      <c r="Q433" s="75"/>
      <c r="R433" s="75"/>
      <c r="S433" s="425"/>
      <c r="T433" s="425"/>
      <c r="U433" s="75"/>
      <c r="V433" s="75"/>
      <c r="W433" s="75"/>
      <c r="X433" s="75"/>
      <c r="Y433" s="425"/>
      <c r="Z433" s="425"/>
      <c r="AA433" s="425"/>
      <c r="AB433" s="425"/>
      <c r="AC433" s="425" t="s">
        <v>924</v>
      </c>
      <c r="AD433" s="425"/>
      <c r="AE433" s="668"/>
      <c r="AF433" s="668"/>
      <c r="AG433" s="668"/>
      <c r="AH433" s="668"/>
      <c r="AI433" s="668"/>
    </row>
    <row r="434" spans="16:35">
      <c r="P434" s="75"/>
      <c r="Q434" s="75"/>
      <c r="R434" s="75"/>
      <c r="S434" s="425"/>
      <c r="T434" s="425"/>
      <c r="U434" s="75"/>
      <c r="V434" s="75"/>
      <c r="W434" s="75"/>
      <c r="X434" s="75"/>
      <c r="Y434" s="425"/>
      <c r="Z434" s="425"/>
      <c r="AA434" s="425"/>
      <c r="AB434" s="425"/>
      <c r="AC434" s="425" t="s">
        <v>924</v>
      </c>
      <c r="AD434" s="425"/>
      <c r="AE434" s="668"/>
      <c r="AF434" s="668"/>
      <c r="AG434" s="668"/>
      <c r="AH434" s="668"/>
      <c r="AI434" s="668"/>
    </row>
    <row r="435" spans="16:35">
      <c r="P435" s="75"/>
      <c r="Q435" s="75"/>
      <c r="R435" s="75"/>
      <c r="S435" s="425"/>
      <c r="T435" s="425"/>
      <c r="U435" s="75"/>
      <c r="V435" s="75"/>
      <c r="W435" s="75"/>
      <c r="X435" s="75"/>
      <c r="Y435" s="425"/>
      <c r="Z435" s="425"/>
      <c r="AA435" s="425"/>
      <c r="AB435" s="425"/>
      <c r="AC435" s="425" t="s">
        <v>924</v>
      </c>
      <c r="AD435" s="425"/>
      <c r="AE435" s="668"/>
      <c r="AF435" s="668"/>
      <c r="AG435" s="668"/>
      <c r="AH435" s="668"/>
      <c r="AI435" s="668"/>
    </row>
    <row r="436" spans="16:35">
      <c r="P436" s="75"/>
      <c r="Q436" s="75"/>
      <c r="R436" s="75"/>
      <c r="S436" s="425"/>
      <c r="T436" s="425"/>
      <c r="U436" s="75"/>
      <c r="V436" s="75"/>
      <c r="W436" s="75"/>
      <c r="X436" s="75"/>
      <c r="Y436" s="425"/>
      <c r="Z436" s="425"/>
      <c r="AA436" s="425"/>
      <c r="AB436" s="425"/>
      <c r="AC436" s="425" t="s">
        <v>924</v>
      </c>
      <c r="AD436" s="425"/>
      <c r="AE436" s="668"/>
      <c r="AF436" s="668"/>
      <c r="AG436" s="668"/>
      <c r="AH436" s="668"/>
      <c r="AI436" s="668"/>
    </row>
    <row r="437" spans="16:35">
      <c r="P437" s="75"/>
      <c r="Q437" s="75"/>
      <c r="R437" s="75"/>
      <c r="S437" s="425"/>
      <c r="T437" s="425"/>
      <c r="U437" s="75"/>
      <c r="V437" s="75"/>
      <c r="W437" s="75"/>
      <c r="X437" s="75"/>
      <c r="Y437" s="425"/>
      <c r="Z437" s="425"/>
      <c r="AA437" s="425"/>
      <c r="AB437" s="425"/>
      <c r="AC437" s="425" t="s">
        <v>924</v>
      </c>
      <c r="AD437" s="425"/>
      <c r="AE437" s="668"/>
      <c r="AF437" s="668"/>
      <c r="AG437" s="668"/>
      <c r="AH437" s="668"/>
      <c r="AI437" s="668"/>
    </row>
    <row r="438" spans="16:35">
      <c r="P438" s="75"/>
      <c r="Q438" s="75"/>
      <c r="R438" s="75"/>
      <c r="S438" s="425"/>
      <c r="T438" s="425"/>
      <c r="U438" s="75"/>
      <c r="V438" s="75"/>
      <c r="W438" s="75"/>
      <c r="X438" s="75"/>
      <c r="Y438" s="425"/>
      <c r="Z438" s="425"/>
      <c r="AA438" s="425"/>
      <c r="AB438" s="425"/>
      <c r="AC438" s="425" t="s">
        <v>924</v>
      </c>
      <c r="AD438" s="425"/>
      <c r="AE438" s="668"/>
      <c r="AF438" s="668"/>
      <c r="AG438" s="668"/>
      <c r="AH438" s="668"/>
      <c r="AI438" s="668"/>
    </row>
    <row r="439" spans="16:35">
      <c r="P439" s="75"/>
      <c r="Q439" s="75"/>
      <c r="R439" s="75"/>
      <c r="S439" s="425"/>
      <c r="T439" s="425"/>
      <c r="U439" s="75"/>
      <c r="V439" s="75"/>
      <c r="W439" s="75"/>
      <c r="X439" s="75"/>
      <c r="Y439" s="425"/>
      <c r="Z439" s="425"/>
      <c r="AA439" s="425"/>
      <c r="AB439" s="425"/>
      <c r="AC439" s="425" t="s">
        <v>924</v>
      </c>
      <c r="AD439" s="425"/>
      <c r="AE439" s="668"/>
      <c r="AF439" s="668"/>
      <c r="AG439" s="668"/>
      <c r="AH439" s="668"/>
      <c r="AI439" s="668"/>
    </row>
    <row r="440" spans="16:35">
      <c r="P440" s="75"/>
      <c r="Q440" s="75"/>
      <c r="R440" s="75"/>
      <c r="S440" s="425"/>
      <c r="T440" s="425"/>
      <c r="U440" s="75"/>
      <c r="V440" s="75"/>
      <c r="W440" s="75"/>
      <c r="X440" s="75"/>
      <c r="Y440" s="425"/>
      <c r="Z440" s="425"/>
      <c r="AA440" s="425"/>
      <c r="AB440" s="425"/>
      <c r="AC440" s="425" t="s">
        <v>924</v>
      </c>
      <c r="AD440" s="425"/>
      <c r="AE440" s="668"/>
      <c r="AF440" s="668"/>
      <c r="AG440" s="668"/>
      <c r="AH440" s="668"/>
      <c r="AI440" s="668"/>
    </row>
    <row r="441" spans="16:35">
      <c r="P441" s="75"/>
      <c r="Q441" s="75"/>
      <c r="R441" s="75"/>
      <c r="S441" s="425"/>
      <c r="T441" s="425"/>
      <c r="U441" s="75"/>
      <c r="V441" s="75"/>
      <c r="W441" s="75"/>
      <c r="X441" s="75"/>
      <c r="Y441" s="425"/>
      <c r="Z441" s="425"/>
      <c r="AA441" s="425"/>
      <c r="AB441" s="425"/>
      <c r="AC441" s="425" t="s">
        <v>924</v>
      </c>
      <c r="AD441" s="425"/>
      <c r="AE441" s="668"/>
      <c r="AF441" s="668"/>
      <c r="AG441" s="668"/>
      <c r="AH441" s="668"/>
      <c r="AI441" s="668"/>
    </row>
    <row r="442" spans="16:35">
      <c r="P442" s="75"/>
      <c r="Q442" s="75"/>
      <c r="R442" s="75"/>
      <c r="S442" s="425"/>
      <c r="T442" s="425"/>
      <c r="U442" s="75"/>
      <c r="V442" s="75"/>
      <c r="W442" s="75"/>
      <c r="X442" s="75"/>
      <c r="Y442" s="425"/>
      <c r="Z442" s="425"/>
      <c r="AA442" s="425"/>
      <c r="AB442" s="425"/>
      <c r="AC442" s="425" t="s">
        <v>924</v>
      </c>
      <c r="AD442" s="425"/>
      <c r="AE442" s="668"/>
      <c r="AF442" s="668"/>
      <c r="AG442" s="668"/>
      <c r="AH442" s="668"/>
      <c r="AI442" s="668"/>
    </row>
    <row r="443" spans="16:35">
      <c r="P443" s="75"/>
      <c r="Q443" s="75"/>
      <c r="R443" s="75"/>
      <c r="S443" s="425"/>
      <c r="T443" s="425"/>
      <c r="U443" s="75"/>
      <c r="V443" s="75"/>
      <c r="W443" s="75"/>
      <c r="X443" s="75"/>
      <c r="Y443" s="425"/>
      <c r="Z443" s="425"/>
      <c r="AA443" s="425"/>
      <c r="AB443" s="425"/>
      <c r="AC443" s="425" t="s">
        <v>924</v>
      </c>
      <c r="AD443" s="425"/>
      <c r="AE443" s="668"/>
      <c r="AF443" s="668"/>
      <c r="AG443" s="668"/>
      <c r="AH443" s="668"/>
      <c r="AI443" s="668"/>
    </row>
    <row r="444" spans="16:35">
      <c r="P444" s="75"/>
      <c r="Q444" s="75"/>
      <c r="R444" s="75"/>
      <c r="S444" s="425"/>
      <c r="T444" s="425"/>
      <c r="U444" s="75"/>
      <c r="V444" s="75"/>
      <c r="W444" s="75"/>
      <c r="X444" s="75"/>
      <c r="Y444" s="425"/>
      <c r="Z444" s="425"/>
      <c r="AA444" s="425"/>
      <c r="AB444" s="425"/>
      <c r="AC444" s="425" t="s">
        <v>924</v>
      </c>
      <c r="AD444" s="425"/>
      <c r="AE444" s="668"/>
      <c r="AF444" s="668"/>
      <c r="AG444" s="668"/>
      <c r="AH444" s="668"/>
      <c r="AI444" s="668"/>
    </row>
    <row r="445" spans="16:35">
      <c r="P445" s="75"/>
      <c r="Q445" s="75"/>
      <c r="R445" s="75"/>
      <c r="S445" s="425"/>
      <c r="T445" s="425"/>
      <c r="U445" s="75"/>
      <c r="V445" s="75"/>
      <c r="W445" s="75"/>
      <c r="X445" s="75"/>
      <c r="Y445" s="425"/>
      <c r="Z445" s="425"/>
      <c r="AA445" s="425"/>
      <c r="AB445" s="425"/>
      <c r="AC445" s="425" t="s">
        <v>924</v>
      </c>
      <c r="AD445" s="425"/>
      <c r="AE445" s="668"/>
      <c r="AF445" s="668"/>
      <c r="AG445" s="668"/>
      <c r="AH445" s="668"/>
      <c r="AI445" s="668"/>
    </row>
    <row r="446" spans="16:35">
      <c r="P446" s="75"/>
      <c r="Q446" s="75"/>
      <c r="R446" s="75"/>
      <c r="S446" s="425"/>
      <c r="T446" s="425"/>
      <c r="U446" s="75"/>
      <c r="V446" s="75"/>
      <c r="W446" s="75"/>
      <c r="X446" s="75"/>
      <c r="Y446" s="425"/>
      <c r="Z446" s="425"/>
      <c r="AA446" s="425"/>
      <c r="AB446" s="425"/>
      <c r="AC446" s="425" t="s">
        <v>924</v>
      </c>
      <c r="AD446" s="425"/>
      <c r="AE446" s="668"/>
      <c r="AF446" s="668"/>
      <c r="AG446" s="668"/>
      <c r="AH446" s="668"/>
      <c r="AI446" s="668"/>
    </row>
    <row r="447" spans="16:35">
      <c r="P447" s="75"/>
      <c r="Q447" s="75"/>
      <c r="R447" s="75"/>
      <c r="S447" s="425"/>
      <c r="T447" s="425"/>
      <c r="U447" s="75"/>
      <c r="V447" s="75"/>
      <c r="W447" s="75"/>
      <c r="X447" s="75"/>
      <c r="Y447" s="425"/>
      <c r="Z447" s="425"/>
      <c r="AA447" s="425"/>
      <c r="AB447" s="425"/>
      <c r="AC447" s="425" t="s">
        <v>924</v>
      </c>
      <c r="AD447" s="425"/>
      <c r="AE447" s="668"/>
      <c r="AF447" s="668"/>
      <c r="AG447" s="668"/>
      <c r="AH447" s="668"/>
      <c r="AI447" s="668"/>
    </row>
    <row r="448" spans="16:35">
      <c r="P448" s="75"/>
      <c r="Q448" s="75"/>
      <c r="R448" s="75"/>
      <c r="S448" s="425"/>
      <c r="T448" s="425"/>
      <c r="U448" s="75"/>
      <c r="V448" s="75"/>
      <c r="W448" s="75"/>
      <c r="X448" s="75"/>
      <c r="Y448" s="425"/>
      <c r="Z448" s="425"/>
      <c r="AA448" s="425"/>
      <c r="AB448" s="425"/>
      <c r="AC448" s="425" t="s">
        <v>924</v>
      </c>
      <c r="AD448" s="425"/>
      <c r="AE448" s="668"/>
      <c r="AF448" s="668"/>
      <c r="AG448" s="668"/>
      <c r="AH448" s="668"/>
      <c r="AI448" s="668"/>
    </row>
    <row r="449" spans="16:35">
      <c r="P449" s="75"/>
      <c r="Q449" s="75"/>
      <c r="R449" s="75"/>
      <c r="S449" s="425"/>
      <c r="T449" s="425"/>
      <c r="U449" s="75"/>
      <c r="V449" s="75"/>
      <c r="W449" s="75"/>
      <c r="X449" s="75"/>
      <c r="Y449" s="425"/>
      <c r="Z449" s="425"/>
      <c r="AA449" s="425"/>
      <c r="AB449" s="425"/>
      <c r="AC449" s="425" t="s">
        <v>924</v>
      </c>
      <c r="AD449" s="425"/>
      <c r="AE449" s="668"/>
      <c r="AF449" s="668"/>
      <c r="AG449" s="668"/>
      <c r="AH449" s="668"/>
      <c r="AI449" s="668"/>
    </row>
    <row r="450" spans="16:35">
      <c r="P450" s="75"/>
      <c r="Q450" s="75"/>
      <c r="R450" s="75"/>
      <c r="S450" s="425"/>
      <c r="T450" s="425"/>
      <c r="U450" s="75"/>
      <c r="V450" s="75"/>
      <c r="W450" s="75"/>
      <c r="X450" s="75"/>
      <c r="Y450" s="425"/>
      <c r="Z450" s="425"/>
      <c r="AA450" s="425"/>
      <c r="AB450" s="425"/>
      <c r="AC450" s="425" t="s">
        <v>924</v>
      </c>
      <c r="AD450" s="425"/>
      <c r="AE450" s="668"/>
      <c r="AF450" s="668"/>
      <c r="AG450" s="668"/>
      <c r="AH450" s="668"/>
      <c r="AI450" s="668"/>
    </row>
    <row r="451" spans="16:35">
      <c r="P451" s="75"/>
      <c r="Q451" s="75"/>
      <c r="R451" s="75"/>
      <c r="S451" s="425"/>
      <c r="T451" s="425"/>
      <c r="U451" s="75"/>
      <c r="V451" s="75"/>
      <c r="W451" s="75"/>
      <c r="X451" s="75"/>
      <c r="Y451" s="425"/>
      <c r="Z451" s="425"/>
      <c r="AA451" s="425"/>
      <c r="AB451" s="425"/>
      <c r="AC451" s="425" t="s">
        <v>924</v>
      </c>
      <c r="AD451" s="425"/>
      <c r="AE451" s="668"/>
      <c r="AF451" s="668"/>
      <c r="AG451" s="668"/>
      <c r="AH451" s="668"/>
      <c r="AI451" s="668"/>
    </row>
    <row r="452" spans="16:35">
      <c r="P452" s="75"/>
      <c r="Q452" s="75"/>
      <c r="R452" s="75"/>
      <c r="S452" s="425"/>
      <c r="T452" s="425"/>
      <c r="U452" s="75"/>
      <c r="V452" s="75"/>
      <c r="W452" s="75"/>
      <c r="X452" s="75"/>
      <c r="Y452" s="425"/>
      <c r="Z452" s="425"/>
      <c r="AA452" s="425"/>
      <c r="AB452" s="425"/>
      <c r="AC452" s="425" t="s">
        <v>924</v>
      </c>
      <c r="AD452" s="425"/>
      <c r="AE452" s="668"/>
      <c r="AF452" s="668"/>
      <c r="AG452" s="668"/>
      <c r="AH452" s="668"/>
      <c r="AI452" s="668"/>
    </row>
    <row r="453" spans="16:35">
      <c r="P453" s="75"/>
      <c r="Q453" s="75"/>
      <c r="R453" s="75"/>
      <c r="S453" s="425"/>
      <c r="T453" s="425"/>
      <c r="U453" s="75"/>
      <c r="V453" s="75"/>
      <c r="W453" s="75"/>
      <c r="X453" s="75"/>
      <c r="Y453" s="425"/>
      <c r="Z453" s="425"/>
      <c r="AA453" s="425"/>
      <c r="AB453" s="425"/>
      <c r="AC453" s="425" t="s">
        <v>924</v>
      </c>
      <c r="AD453" s="425"/>
      <c r="AE453" s="668"/>
      <c r="AF453" s="668"/>
      <c r="AG453" s="668"/>
      <c r="AH453" s="668"/>
      <c r="AI453" s="668"/>
    </row>
    <row r="454" spans="16:35">
      <c r="P454" s="75"/>
      <c r="Q454" s="75"/>
      <c r="R454" s="75"/>
      <c r="S454" s="425"/>
      <c r="T454" s="425"/>
      <c r="U454" s="75"/>
      <c r="V454" s="75"/>
      <c r="W454" s="75"/>
      <c r="X454" s="75"/>
      <c r="Y454" s="425"/>
      <c r="Z454" s="425"/>
      <c r="AA454" s="425"/>
      <c r="AB454" s="425"/>
      <c r="AC454" s="425" t="s">
        <v>924</v>
      </c>
      <c r="AD454" s="425"/>
      <c r="AE454" s="668"/>
      <c r="AF454" s="668"/>
      <c r="AG454" s="668"/>
      <c r="AH454" s="668"/>
      <c r="AI454" s="668"/>
    </row>
    <row r="455" spans="16:35">
      <c r="P455" s="75"/>
      <c r="Q455" s="75"/>
      <c r="R455" s="75"/>
      <c r="S455" s="425"/>
      <c r="T455" s="425"/>
      <c r="U455" s="75"/>
      <c r="V455" s="75"/>
      <c r="W455" s="75"/>
      <c r="X455" s="75"/>
      <c r="Y455" s="425"/>
      <c r="Z455" s="425"/>
      <c r="AA455" s="425"/>
      <c r="AB455" s="425"/>
      <c r="AC455" s="425" t="s">
        <v>924</v>
      </c>
      <c r="AD455" s="425"/>
      <c r="AE455" s="668"/>
      <c r="AF455" s="668"/>
      <c r="AG455" s="668"/>
      <c r="AH455" s="668"/>
      <c r="AI455" s="668"/>
    </row>
    <row r="456" spans="16:35">
      <c r="P456" s="75"/>
      <c r="Q456" s="75"/>
      <c r="R456" s="75"/>
      <c r="S456" s="425"/>
      <c r="T456" s="425"/>
      <c r="U456" s="75"/>
      <c r="V456" s="75"/>
      <c r="W456" s="75"/>
      <c r="X456" s="75"/>
      <c r="Y456" s="425"/>
      <c r="Z456" s="425"/>
      <c r="AA456" s="425"/>
      <c r="AB456" s="425"/>
      <c r="AC456" s="425" t="s">
        <v>924</v>
      </c>
      <c r="AD456" s="425"/>
      <c r="AE456" s="668"/>
      <c r="AF456" s="668"/>
      <c r="AG456" s="668"/>
      <c r="AH456" s="668"/>
      <c r="AI456" s="668"/>
    </row>
    <row r="457" spans="16:35">
      <c r="P457" s="75"/>
      <c r="Q457" s="75"/>
      <c r="R457" s="75"/>
      <c r="S457" s="425"/>
      <c r="T457" s="425"/>
      <c r="U457" s="75"/>
      <c r="V457" s="75"/>
      <c r="W457" s="75"/>
      <c r="X457" s="75"/>
      <c r="Y457" s="425"/>
      <c r="Z457" s="425"/>
      <c r="AA457" s="425"/>
      <c r="AB457" s="425"/>
      <c r="AC457" s="425" t="s">
        <v>924</v>
      </c>
      <c r="AD457" s="425"/>
      <c r="AE457" s="668"/>
      <c r="AF457" s="668"/>
      <c r="AG457" s="668"/>
      <c r="AH457" s="668"/>
      <c r="AI457" s="668"/>
    </row>
    <row r="458" spans="16:35">
      <c r="P458" s="75"/>
      <c r="Q458" s="75"/>
      <c r="R458" s="75"/>
      <c r="S458" s="425"/>
      <c r="T458" s="425"/>
      <c r="U458" s="75"/>
      <c r="V458" s="75"/>
      <c r="W458" s="75"/>
      <c r="X458" s="75"/>
      <c r="Y458" s="425"/>
      <c r="Z458" s="425"/>
      <c r="AA458" s="425"/>
      <c r="AB458" s="425"/>
      <c r="AC458" s="425" t="s">
        <v>924</v>
      </c>
      <c r="AD458" s="425"/>
      <c r="AE458" s="668"/>
      <c r="AF458" s="668"/>
      <c r="AG458" s="668"/>
      <c r="AH458" s="668"/>
      <c r="AI458" s="668"/>
    </row>
    <row r="459" spans="16:35">
      <c r="P459" s="75"/>
      <c r="Q459" s="75"/>
      <c r="R459" s="75"/>
      <c r="S459" s="425"/>
      <c r="T459" s="425"/>
      <c r="U459" s="75"/>
      <c r="V459" s="75"/>
      <c r="W459" s="75"/>
      <c r="X459" s="75"/>
      <c r="Y459" s="425"/>
      <c r="Z459" s="425"/>
      <c r="AA459" s="425"/>
      <c r="AB459" s="425"/>
      <c r="AC459" s="425" t="s">
        <v>924</v>
      </c>
      <c r="AD459" s="425"/>
      <c r="AE459" s="668"/>
      <c r="AF459" s="668"/>
      <c r="AG459" s="668"/>
      <c r="AH459" s="668"/>
      <c r="AI459" s="668"/>
    </row>
    <row r="460" spans="16:35">
      <c r="P460" s="75"/>
      <c r="Q460" s="75"/>
      <c r="R460" s="75"/>
      <c r="S460" s="425"/>
      <c r="T460" s="425"/>
      <c r="U460" s="75"/>
      <c r="V460" s="75"/>
      <c r="W460" s="75"/>
      <c r="X460" s="75"/>
      <c r="Y460" s="425"/>
      <c r="Z460" s="425"/>
      <c r="AA460" s="425"/>
      <c r="AB460" s="425"/>
      <c r="AC460" s="425" t="s">
        <v>924</v>
      </c>
      <c r="AD460" s="425"/>
      <c r="AE460" s="668"/>
      <c r="AF460" s="668"/>
      <c r="AG460" s="668"/>
      <c r="AH460" s="668"/>
      <c r="AI460" s="668"/>
    </row>
    <row r="461" spans="16:35">
      <c r="P461" s="75"/>
      <c r="Q461" s="75"/>
      <c r="R461" s="75"/>
      <c r="S461" s="425"/>
      <c r="T461" s="425"/>
      <c r="U461" s="75"/>
      <c r="V461" s="75"/>
      <c r="W461" s="75"/>
      <c r="X461" s="75"/>
      <c r="Y461" s="425"/>
      <c r="Z461" s="425"/>
      <c r="AA461" s="425"/>
      <c r="AB461" s="425"/>
      <c r="AC461" s="425" t="s">
        <v>924</v>
      </c>
      <c r="AD461" s="425"/>
      <c r="AE461" s="668"/>
      <c r="AF461" s="668"/>
      <c r="AG461" s="668"/>
      <c r="AH461" s="668"/>
      <c r="AI461" s="668"/>
    </row>
    <row r="462" spans="16:35">
      <c r="P462" s="75"/>
      <c r="Q462" s="75"/>
      <c r="R462" s="75"/>
      <c r="S462" s="425"/>
      <c r="T462" s="425"/>
      <c r="U462" s="75"/>
      <c r="V462" s="75"/>
      <c r="W462" s="75"/>
      <c r="X462" s="75"/>
      <c r="Y462" s="425"/>
      <c r="Z462" s="425"/>
      <c r="AA462" s="425"/>
      <c r="AB462" s="425"/>
      <c r="AC462" s="425" t="s">
        <v>924</v>
      </c>
      <c r="AD462" s="425"/>
      <c r="AE462" s="668"/>
      <c r="AF462" s="668"/>
      <c r="AG462" s="668"/>
      <c r="AH462" s="668"/>
      <c r="AI462" s="668"/>
    </row>
    <row r="463" spans="16:35">
      <c r="P463" s="75"/>
      <c r="Q463" s="75"/>
      <c r="R463" s="75"/>
      <c r="S463" s="425"/>
      <c r="T463" s="425"/>
      <c r="U463" s="75"/>
      <c r="V463" s="75"/>
      <c r="W463" s="75"/>
      <c r="X463" s="75"/>
      <c r="Y463" s="425"/>
      <c r="Z463" s="425"/>
      <c r="AA463" s="425"/>
      <c r="AB463" s="425"/>
      <c r="AC463" s="425" t="s">
        <v>924</v>
      </c>
      <c r="AD463" s="425"/>
      <c r="AE463" s="668"/>
      <c r="AF463" s="668"/>
      <c r="AG463" s="668"/>
      <c r="AH463" s="668"/>
      <c r="AI463" s="668"/>
    </row>
    <row r="464" spans="16:35">
      <c r="P464" s="75"/>
      <c r="Q464" s="75"/>
      <c r="R464" s="75"/>
      <c r="S464" s="425"/>
      <c r="T464" s="425"/>
      <c r="U464" s="75"/>
      <c r="V464" s="75"/>
      <c r="W464" s="75"/>
      <c r="X464" s="75"/>
      <c r="Y464" s="425"/>
      <c r="Z464" s="425"/>
      <c r="AA464" s="425"/>
      <c r="AB464" s="425"/>
      <c r="AC464" s="425" t="s">
        <v>924</v>
      </c>
      <c r="AD464" s="425"/>
      <c r="AE464" s="668"/>
      <c r="AF464" s="668"/>
      <c r="AG464" s="668"/>
      <c r="AH464" s="668"/>
      <c r="AI464" s="668"/>
    </row>
    <row r="465" spans="1:35">
      <c r="P465" s="75"/>
      <c r="Q465" s="75"/>
      <c r="R465" s="75"/>
      <c r="S465" s="425"/>
      <c r="T465" s="425"/>
      <c r="U465" s="75"/>
      <c r="V465" s="75"/>
      <c r="W465" s="75"/>
      <c r="X465" s="75"/>
      <c r="Y465" s="425"/>
      <c r="Z465" s="425"/>
      <c r="AA465" s="425"/>
      <c r="AB465" s="425"/>
      <c r="AC465" s="425" t="s">
        <v>924</v>
      </c>
      <c r="AD465" s="425"/>
      <c r="AE465" s="668"/>
      <c r="AF465" s="668"/>
      <c r="AG465" s="668"/>
      <c r="AH465" s="668"/>
      <c r="AI465" s="668"/>
    </row>
    <row r="466" spans="1:35">
      <c r="P466" s="75"/>
      <c r="Q466" s="75"/>
      <c r="R466" s="75"/>
      <c r="S466" s="425"/>
      <c r="T466" s="425"/>
      <c r="U466" s="75"/>
      <c r="V466" s="75"/>
      <c r="W466" s="75"/>
      <c r="X466" s="75"/>
      <c r="Y466" s="425"/>
      <c r="Z466" s="425"/>
      <c r="AA466" s="425"/>
      <c r="AB466" s="425"/>
      <c r="AC466" s="425" t="s">
        <v>924</v>
      </c>
      <c r="AD466" s="425"/>
      <c r="AE466" s="668"/>
      <c r="AF466" s="668"/>
      <c r="AG466" s="668"/>
      <c r="AH466" s="668"/>
      <c r="AI466" s="668"/>
    </row>
    <row r="467" spans="1:35">
      <c r="P467" s="75"/>
      <c r="Q467" s="75"/>
      <c r="R467" s="75"/>
      <c r="S467" s="425"/>
      <c r="T467" s="425"/>
      <c r="U467" s="75"/>
      <c r="V467" s="75"/>
      <c r="W467" s="75"/>
      <c r="X467" s="75"/>
      <c r="Y467" s="425"/>
      <c r="Z467" s="425"/>
      <c r="AA467" s="425"/>
      <c r="AB467" s="425"/>
      <c r="AC467" s="425" t="s">
        <v>924</v>
      </c>
      <c r="AD467" s="425"/>
      <c r="AE467" s="668"/>
      <c r="AF467" s="668"/>
      <c r="AG467" s="668"/>
      <c r="AH467" s="668"/>
      <c r="AI467" s="668"/>
    </row>
    <row r="468" spans="1:35">
      <c r="P468" s="75"/>
      <c r="Q468" s="75"/>
      <c r="R468" s="75"/>
      <c r="S468" s="425"/>
      <c r="T468" s="425"/>
      <c r="U468" s="75"/>
      <c r="V468" s="75"/>
      <c r="W468" s="75"/>
      <c r="X468" s="75"/>
      <c r="Y468" s="425"/>
      <c r="Z468" s="425"/>
      <c r="AA468" s="425"/>
      <c r="AB468" s="425"/>
      <c r="AC468" s="425" t="s">
        <v>924</v>
      </c>
      <c r="AD468" s="425"/>
      <c r="AE468" s="668"/>
      <c r="AF468" s="668"/>
      <c r="AG468" s="668"/>
      <c r="AH468" s="668"/>
      <c r="AI468" s="668"/>
    </row>
    <row r="469" spans="1:35">
      <c r="P469" s="75"/>
      <c r="Q469" s="75"/>
      <c r="R469" s="75"/>
      <c r="S469" s="425"/>
      <c r="T469" s="425"/>
      <c r="U469" s="75"/>
      <c r="V469" s="75"/>
      <c r="W469" s="75"/>
      <c r="X469" s="75"/>
      <c r="Y469" s="425"/>
      <c r="Z469" s="425"/>
      <c r="AA469" s="425"/>
      <c r="AB469" s="425"/>
      <c r="AC469" s="425" t="s">
        <v>924</v>
      </c>
      <c r="AD469" s="425"/>
      <c r="AE469" s="668"/>
      <c r="AF469" s="668"/>
      <c r="AG469" s="668"/>
      <c r="AH469" s="668"/>
      <c r="AI469" s="668"/>
    </row>
    <row r="470" spans="1:35">
      <c r="P470" s="75"/>
      <c r="Q470" s="75"/>
      <c r="R470" s="75"/>
      <c r="S470" s="425"/>
      <c r="T470" s="425"/>
      <c r="U470" s="75"/>
      <c r="V470" s="75"/>
      <c r="W470" s="75"/>
      <c r="X470" s="75"/>
      <c r="Y470" s="425"/>
      <c r="Z470" s="425"/>
      <c r="AA470" s="425"/>
      <c r="AB470" s="425"/>
      <c r="AC470" s="425" t="s">
        <v>924</v>
      </c>
      <c r="AD470" s="425"/>
      <c r="AE470" s="668"/>
      <c r="AF470" s="668"/>
      <c r="AG470" s="668"/>
      <c r="AH470" s="668"/>
      <c r="AI470" s="668"/>
    </row>
    <row r="471" spans="1:35">
      <c r="P471" s="75"/>
      <c r="Q471" s="75"/>
      <c r="R471" s="75"/>
      <c r="S471" s="425"/>
      <c r="T471" s="425"/>
      <c r="U471" s="75"/>
      <c r="V471" s="75"/>
      <c r="W471" s="75"/>
      <c r="X471" s="75"/>
      <c r="Y471" s="425"/>
      <c r="Z471" s="425"/>
      <c r="AA471" s="425"/>
      <c r="AB471" s="425"/>
      <c r="AC471" s="425" t="s">
        <v>924</v>
      </c>
      <c r="AD471" s="425"/>
      <c r="AE471" s="668"/>
      <c r="AF471" s="668"/>
      <c r="AG471" s="668"/>
      <c r="AH471" s="668"/>
      <c r="AI471" s="668"/>
    </row>
    <row r="472" spans="1:35">
      <c r="P472" s="75"/>
      <c r="Q472" s="75"/>
      <c r="R472" s="75"/>
      <c r="S472" s="425"/>
      <c r="T472" s="425"/>
      <c r="U472" s="75"/>
      <c r="V472" s="75"/>
      <c r="W472" s="75"/>
      <c r="X472" s="75"/>
      <c r="Y472" s="425"/>
      <c r="Z472" s="425"/>
      <c r="AA472" s="425"/>
      <c r="AB472" s="425"/>
      <c r="AC472" s="425" t="s">
        <v>924</v>
      </c>
      <c r="AD472" s="425"/>
      <c r="AE472" s="668"/>
      <c r="AF472" s="668"/>
      <c r="AG472" s="668"/>
      <c r="AH472" s="668"/>
      <c r="AI472" s="668"/>
    </row>
    <row r="473" spans="1:35">
      <c r="P473" s="75"/>
      <c r="Q473" s="75"/>
      <c r="R473" s="75"/>
      <c r="S473" s="425"/>
      <c r="T473" s="425"/>
      <c r="U473" s="75"/>
      <c r="V473" s="75"/>
      <c r="W473" s="75"/>
      <c r="X473" s="75"/>
      <c r="Y473" s="425"/>
      <c r="Z473" s="425"/>
      <c r="AA473" s="425"/>
      <c r="AB473" s="425"/>
      <c r="AC473" s="425" t="s">
        <v>924</v>
      </c>
      <c r="AD473" s="425"/>
      <c r="AE473" s="668"/>
      <c r="AF473" s="668"/>
      <c r="AG473" s="668"/>
      <c r="AH473" s="668"/>
      <c r="AI473" s="668"/>
    </row>
    <row r="475" spans="1:35" s="1" customFormat="1">
      <c r="A475" s="64"/>
      <c r="B475" s="72" t="s">
        <v>2570</v>
      </c>
      <c r="P475" s="109"/>
      <c r="Q475" s="109"/>
    </row>
    <row r="477" spans="1:35">
      <c r="P477" s="75"/>
      <c r="Q477" s="75"/>
      <c r="R477" s="75"/>
      <c r="S477" s="425"/>
      <c r="T477" s="425"/>
      <c r="U477" s="75"/>
      <c r="V477" s="75"/>
      <c r="W477" s="75"/>
      <c r="X477" s="75"/>
      <c r="Y477" s="425"/>
      <c r="Z477" s="425"/>
      <c r="AA477" s="425"/>
      <c r="AB477" s="425"/>
      <c r="AC477" s="425" t="s">
        <v>924</v>
      </c>
      <c r="AD477" s="425"/>
      <c r="AE477" s="668"/>
      <c r="AF477" s="668"/>
      <c r="AG477" s="668"/>
      <c r="AH477" s="668"/>
      <c r="AI477" s="668"/>
    </row>
    <row r="478" spans="1:35">
      <c r="P478" s="75"/>
      <c r="Q478" s="75"/>
      <c r="R478" s="75"/>
      <c r="S478" s="425"/>
      <c r="T478" s="425"/>
      <c r="U478" s="75"/>
      <c r="V478" s="75"/>
      <c r="W478" s="75"/>
      <c r="X478" s="75"/>
      <c r="Y478" s="425"/>
      <c r="Z478" s="425"/>
      <c r="AA478" s="425"/>
      <c r="AB478" s="425"/>
      <c r="AC478" s="425" t="s">
        <v>924</v>
      </c>
      <c r="AD478" s="425"/>
      <c r="AE478" s="668"/>
      <c r="AF478" s="668"/>
      <c r="AG478" s="668"/>
      <c r="AH478" s="668"/>
      <c r="AI478" s="668"/>
    </row>
    <row r="479" spans="1:35">
      <c r="P479" s="75"/>
      <c r="Q479" s="75"/>
      <c r="R479" s="75"/>
      <c r="S479" s="425"/>
      <c r="T479" s="425"/>
      <c r="U479" s="75"/>
      <c r="V479" s="75"/>
      <c r="W479" s="75"/>
      <c r="X479" s="75"/>
      <c r="Y479" s="425"/>
      <c r="Z479" s="425"/>
      <c r="AA479" s="425"/>
      <c r="AB479" s="425"/>
      <c r="AC479" s="425" t="s">
        <v>924</v>
      </c>
      <c r="AD479" s="425"/>
      <c r="AE479" s="668"/>
      <c r="AF479" s="668"/>
      <c r="AG479" s="668"/>
      <c r="AH479" s="668"/>
      <c r="AI479" s="668"/>
    </row>
    <row r="480" spans="1:35">
      <c r="P480" s="75"/>
      <c r="Q480" s="75"/>
      <c r="R480" s="75"/>
      <c r="S480" s="425"/>
      <c r="T480" s="425"/>
      <c r="U480" s="75"/>
      <c r="V480" s="75"/>
      <c r="W480" s="75"/>
      <c r="X480" s="75"/>
      <c r="Y480" s="425"/>
      <c r="Z480" s="425"/>
      <c r="AA480" s="425"/>
      <c r="AB480" s="425"/>
      <c r="AC480" s="425" t="s">
        <v>924</v>
      </c>
      <c r="AD480" s="425"/>
      <c r="AE480" s="668"/>
      <c r="AF480" s="668"/>
      <c r="AG480" s="668"/>
      <c r="AH480" s="668"/>
      <c r="AI480" s="668"/>
    </row>
    <row r="481" spans="16:35">
      <c r="P481" s="75"/>
      <c r="Q481" s="75"/>
      <c r="R481" s="75"/>
      <c r="S481" s="425"/>
      <c r="T481" s="425"/>
      <c r="U481" s="75"/>
      <c r="V481" s="75"/>
      <c r="W481" s="75"/>
      <c r="X481" s="75"/>
      <c r="Y481" s="425"/>
      <c r="Z481" s="425"/>
      <c r="AA481" s="425"/>
      <c r="AB481" s="425"/>
      <c r="AC481" s="425" t="s">
        <v>924</v>
      </c>
      <c r="AD481" s="425"/>
      <c r="AE481" s="668"/>
      <c r="AF481" s="668"/>
      <c r="AG481" s="668"/>
      <c r="AH481" s="668"/>
      <c r="AI481" s="668"/>
    </row>
    <row r="482" spans="16:35">
      <c r="P482" s="75"/>
      <c r="Q482" s="75"/>
      <c r="R482" s="75"/>
      <c r="S482" s="425"/>
      <c r="T482" s="425"/>
      <c r="U482" s="75"/>
      <c r="V482" s="75"/>
      <c r="W482" s="75"/>
      <c r="X482" s="75"/>
      <c r="Y482" s="425"/>
      <c r="Z482" s="425"/>
      <c r="AA482" s="425"/>
      <c r="AB482" s="425"/>
      <c r="AC482" s="425" t="s">
        <v>924</v>
      </c>
      <c r="AD482" s="425"/>
      <c r="AE482" s="668"/>
      <c r="AF482" s="668"/>
      <c r="AG482" s="668"/>
      <c r="AH482" s="668"/>
      <c r="AI482" s="668"/>
    </row>
    <row r="483" spans="16:35">
      <c r="P483" s="75"/>
      <c r="Q483" s="75"/>
      <c r="R483" s="75"/>
      <c r="S483" s="425"/>
      <c r="T483" s="425"/>
      <c r="U483" s="75"/>
      <c r="V483" s="75"/>
      <c r="W483" s="75"/>
      <c r="X483" s="75"/>
      <c r="Y483" s="425"/>
      <c r="Z483" s="425"/>
      <c r="AA483" s="425"/>
      <c r="AB483" s="425"/>
      <c r="AC483" s="425" t="s">
        <v>924</v>
      </c>
      <c r="AD483" s="425"/>
      <c r="AE483" s="668"/>
      <c r="AF483" s="668"/>
      <c r="AG483" s="668"/>
      <c r="AH483" s="668"/>
      <c r="AI483" s="668"/>
    </row>
    <row r="484" spans="16:35">
      <c r="P484" s="75"/>
      <c r="Q484" s="75"/>
      <c r="R484" s="75"/>
      <c r="S484" s="425"/>
      <c r="T484" s="425"/>
      <c r="U484" s="75"/>
      <c r="V484" s="75"/>
      <c r="W484" s="75"/>
      <c r="X484" s="75"/>
      <c r="Y484" s="425"/>
      <c r="Z484" s="425"/>
      <c r="AA484" s="425"/>
      <c r="AB484" s="425"/>
      <c r="AC484" s="425" t="s">
        <v>924</v>
      </c>
      <c r="AD484" s="425"/>
      <c r="AE484" s="668"/>
      <c r="AF484" s="668"/>
      <c r="AG484" s="668"/>
      <c r="AH484" s="668"/>
      <c r="AI484" s="668"/>
    </row>
    <row r="485" spans="16:35">
      <c r="P485" s="75"/>
      <c r="Q485" s="75"/>
      <c r="R485" s="75"/>
      <c r="S485" s="425"/>
      <c r="T485" s="425"/>
      <c r="U485" s="75"/>
      <c r="V485" s="75"/>
      <c r="W485" s="75"/>
      <c r="X485" s="75"/>
      <c r="Y485" s="425"/>
      <c r="Z485" s="425"/>
      <c r="AA485" s="425"/>
      <c r="AB485" s="425"/>
      <c r="AC485" s="425" t="s">
        <v>924</v>
      </c>
      <c r="AD485" s="425"/>
      <c r="AE485" s="668"/>
      <c r="AF485" s="668"/>
      <c r="AG485" s="668"/>
      <c r="AH485" s="668"/>
      <c r="AI485" s="668"/>
    </row>
    <row r="486" spans="16:35">
      <c r="P486" s="75"/>
      <c r="Q486" s="75"/>
      <c r="R486" s="75"/>
      <c r="S486" s="425"/>
      <c r="T486" s="425"/>
      <c r="U486" s="75"/>
      <c r="V486" s="75"/>
      <c r="W486" s="75"/>
      <c r="X486" s="75"/>
      <c r="Y486" s="425"/>
      <c r="Z486" s="425"/>
      <c r="AA486" s="425"/>
      <c r="AB486" s="425"/>
      <c r="AC486" s="425" t="s">
        <v>924</v>
      </c>
      <c r="AD486" s="425"/>
      <c r="AE486" s="668"/>
      <c r="AF486" s="668"/>
      <c r="AG486" s="668"/>
      <c r="AH486" s="668"/>
      <c r="AI486" s="668"/>
    </row>
    <row r="487" spans="16:35">
      <c r="P487" s="75"/>
      <c r="Q487" s="75"/>
      <c r="R487" s="75"/>
      <c r="S487" s="425"/>
      <c r="T487" s="425"/>
      <c r="U487" s="75"/>
      <c r="V487" s="75"/>
      <c r="W487" s="75"/>
      <c r="X487" s="75"/>
      <c r="Y487" s="425"/>
      <c r="Z487" s="425"/>
      <c r="AA487" s="425"/>
      <c r="AB487" s="425"/>
      <c r="AC487" s="425" t="s">
        <v>924</v>
      </c>
      <c r="AD487" s="425"/>
      <c r="AE487" s="668"/>
      <c r="AF487" s="668"/>
      <c r="AG487" s="668"/>
      <c r="AH487" s="668"/>
      <c r="AI487" s="668"/>
    </row>
    <row r="488" spans="16:35">
      <c r="P488" s="75"/>
      <c r="Q488" s="75"/>
      <c r="R488" s="75"/>
      <c r="S488" s="425"/>
      <c r="T488" s="425"/>
      <c r="U488" s="75"/>
      <c r="V488" s="75"/>
      <c r="W488" s="75"/>
      <c r="X488" s="75"/>
      <c r="Y488" s="425"/>
      <c r="Z488" s="425"/>
      <c r="AA488" s="425"/>
      <c r="AB488" s="425"/>
      <c r="AC488" s="425" t="s">
        <v>924</v>
      </c>
      <c r="AD488" s="425"/>
      <c r="AE488" s="668"/>
      <c r="AF488" s="668"/>
      <c r="AG488" s="668"/>
      <c r="AH488" s="668"/>
      <c r="AI488" s="668"/>
    </row>
    <row r="489" spans="16:35">
      <c r="P489" s="75"/>
      <c r="Q489" s="75"/>
      <c r="R489" s="75"/>
      <c r="S489" s="425"/>
      <c r="T489" s="425"/>
      <c r="U489" s="75"/>
      <c r="V489" s="75"/>
      <c r="W489" s="75"/>
      <c r="X489" s="75"/>
      <c r="Y489" s="425"/>
      <c r="Z489" s="425"/>
      <c r="AA489" s="425"/>
      <c r="AB489" s="425"/>
      <c r="AC489" s="425" t="s">
        <v>924</v>
      </c>
      <c r="AD489" s="425"/>
      <c r="AE489" s="668"/>
      <c r="AF489" s="668"/>
      <c r="AG489" s="668"/>
      <c r="AH489" s="668"/>
      <c r="AI489" s="668"/>
    </row>
    <row r="490" spans="16:35">
      <c r="P490" s="75"/>
      <c r="Q490" s="75"/>
      <c r="R490" s="75"/>
      <c r="S490" s="425"/>
      <c r="T490" s="425"/>
      <c r="U490" s="75"/>
      <c r="V490" s="75"/>
      <c r="W490" s="75"/>
      <c r="X490" s="75"/>
      <c r="Y490" s="425"/>
      <c r="Z490" s="425"/>
      <c r="AA490" s="425"/>
      <c r="AB490" s="425"/>
      <c r="AC490" s="425" t="s">
        <v>924</v>
      </c>
      <c r="AD490" s="425"/>
      <c r="AE490" s="668"/>
      <c r="AF490" s="668"/>
      <c r="AG490" s="668"/>
      <c r="AH490" s="668"/>
      <c r="AI490" s="668"/>
    </row>
    <row r="491" spans="16:35">
      <c r="P491" s="75"/>
      <c r="Q491" s="75"/>
      <c r="R491" s="75"/>
      <c r="S491" s="425"/>
      <c r="T491" s="425"/>
      <c r="U491" s="75"/>
      <c r="V491" s="75"/>
      <c r="W491" s="75"/>
      <c r="X491" s="75"/>
      <c r="Y491" s="425"/>
      <c r="Z491" s="425"/>
      <c r="AA491" s="425"/>
      <c r="AB491" s="425"/>
      <c r="AC491" s="425" t="s">
        <v>924</v>
      </c>
      <c r="AD491" s="425"/>
      <c r="AE491" s="668"/>
      <c r="AF491" s="668"/>
      <c r="AG491" s="668"/>
      <c r="AH491" s="668"/>
      <c r="AI491" s="668"/>
    </row>
    <row r="492" spans="16:35">
      <c r="P492" s="75"/>
      <c r="Q492" s="75"/>
      <c r="R492" s="75"/>
      <c r="S492" s="425"/>
      <c r="T492" s="425"/>
      <c r="U492" s="75"/>
      <c r="V492" s="75"/>
      <c r="W492" s="75"/>
      <c r="X492" s="75"/>
      <c r="Y492" s="425"/>
      <c r="Z492" s="425"/>
      <c r="AA492" s="425"/>
      <c r="AB492" s="425"/>
      <c r="AC492" s="425" t="s">
        <v>924</v>
      </c>
      <c r="AD492" s="425"/>
      <c r="AE492" s="668"/>
      <c r="AF492" s="668"/>
      <c r="AG492" s="668"/>
      <c r="AH492" s="668"/>
      <c r="AI492" s="668"/>
    </row>
    <row r="493" spans="16:35">
      <c r="P493" s="75"/>
      <c r="Q493" s="75"/>
      <c r="R493" s="75"/>
      <c r="S493" s="425"/>
      <c r="T493" s="425"/>
      <c r="U493" s="75"/>
      <c r="V493" s="75"/>
      <c r="W493" s="75"/>
      <c r="X493" s="75"/>
      <c r="Y493" s="425"/>
      <c r="Z493" s="425"/>
      <c r="AA493" s="425"/>
      <c r="AB493" s="425"/>
      <c r="AC493" s="425" t="s">
        <v>924</v>
      </c>
      <c r="AD493" s="425"/>
      <c r="AE493" s="668"/>
      <c r="AF493" s="668"/>
      <c r="AG493" s="668"/>
      <c r="AH493" s="668"/>
      <c r="AI493" s="668"/>
    </row>
    <row r="494" spans="16:35">
      <c r="P494" s="75"/>
      <c r="Q494" s="75"/>
      <c r="R494" s="75"/>
      <c r="S494" s="425"/>
      <c r="T494" s="425"/>
      <c r="U494" s="75"/>
      <c r="V494" s="75"/>
      <c r="W494" s="75"/>
      <c r="X494" s="75"/>
      <c r="Y494" s="425"/>
      <c r="Z494" s="425"/>
      <c r="AA494" s="425"/>
      <c r="AB494" s="425"/>
      <c r="AC494" s="425" t="s">
        <v>924</v>
      </c>
      <c r="AD494" s="425"/>
      <c r="AE494" s="668"/>
      <c r="AF494" s="668"/>
      <c r="AG494" s="668"/>
      <c r="AH494" s="668"/>
      <c r="AI494" s="668"/>
    </row>
    <row r="495" spans="16:35">
      <c r="P495" s="75"/>
      <c r="Q495" s="75"/>
      <c r="R495" s="75"/>
      <c r="S495" s="425"/>
      <c r="T495" s="425"/>
      <c r="U495" s="75"/>
      <c r="V495" s="75"/>
      <c r="W495" s="75"/>
      <c r="X495" s="75"/>
      <c r="Y495" s="425"/>
      <c r="Z495" s="425"/>
      <c r="AA495" s="425"/>
      <c r="AB495" s="425"/>
      <c r="AC495" s="425" t="s">
        <v>924</v>
      </c>
      <c r="AD495" s="425"/>
      <c r="AE495" s="668"/>
      <c r="AF495" s="668"/>
      <c r="AG495" s="668"/>
      <c r="AH495" s="668"/>
      <c r="AI495" s="668"/>
    </row>
    <row r="496" spans="16:35">
      <c r="P496" s="75"/>
      <c r="Q496" s="75"/>
      <c r="R496" s="75"/>
      <c r="S496" s="425"/>
      <c r="T496" s="425"/>
      <c r="U496" s="75"/>
      <c r="V496" s="75"/>
      <c r="W496" s="75"/>
      <c r="X496" s="75"/>
      <c r="Y496" s="425"/>
      <c r="Z496" s="425"/>
      <c r="AA496" s="425"/>
      <c r="AB496" s="425"/>
      <c r="AC496" s="425" t="s">
        <v>924</v>
      </c>
      <c r="AD496" s="425"/>
      <c r="AE496" s="668"/>
      <c r="AF496" s="668"/>
      <c r="AG496" s="668"/>
      <c r="AH496" s="668"/>
      <c r="AI496" s="668"/>
    </row>
    <row r="497" spans="16:35">
      <c r="P497" s="75"/>
      <c r="Q497" s="75"/>
      <c r="R497" s="75"/>
      <c r="S497" s="425"/>
      <c r="T497" s="425"/>
      <c r="U497" s="75"/>
      <c r="V497" s="75"/>
      <c r="W497" s="75"/>
      <c r="X497" s="75"/>
      <c r="Y497" s="425"/>
      <c r="Z497" s="425"/>
      <c r="AA497" s="425"/>
      <c r="AB497" s="425"/>
      <c r="AC497" s="425" t="s">
        <v>924</v>
      </c>
      <c r="AD497" s="425"/>
      <c r="AE497" s="668"/>
      <c r="AF497" s="668"/>
      <c r="AG497" s="668"/>
      <c r="AH497" s="668"/>
      <c r="AI497" s="668"/>
    </row>
    <row r="498" spans="16:35">
      <c r="P498" s="75"/>
      <c r="Q498" s="75"/>
      <c r="R498" s="75"/>
      <c r="S498" s="425"/>
      <c r="T498" s="425"/>
      <c r="U498" s="75"/>
      <c r="V498" s="75"/>
      <c r="W498" s="75"/>
      <c r="X498" s="75"/>
      <c r="Y498" s="425"/>
      <c r="Z498" s="425"/>
      <c r="AA498" s="425"/>
      <c r="AB498" s="425"/>
      <c r="AC498" s="425" t="s">
        <v>924</v>
      </c>
      <c r="AD498" s="425"/>
      <c r="AE498" s="668"/>
      <c r="AF498" s="668"/>
      <c r="AG498" s="668"/>
      <c r="AH498" s="668"/>
      <c r="AI498" s="668"/>
    </row>
    <row r="499" spans="16:35">
      <c r="P499" s="75"/>
      <c r="Q499" s="75"/>
      <c r="R499" s="75"/>
      <c r="S499" s="425"/>
      <c r="T499" s="425"/>
      <c r="U499" s="75"/>
      <c r="V499" s="75"/>
      <c r="W499" s="75"/>
      <c r="X499" s="75"/>
      <c r="Y499" s="425"/>
      <c r="Z499" s="425"/>
      <c r="AA499" s="425"/>
      <c r="AB499" s="425"/>
      <c r="AC499" s="425" t="s">
        <v>924</v>
      </c>
      <c r="AD499" s="425"/>
      <c r="AE499" s="668"/>
      <c r="AF499" s="668"/>
      <c r="AG499" s="668"/>
      <c r="AH499" s="668"/>
      <c r="AI499" s="668"/>
    </row>
    <row r="500" spans="16:35">
      <c r="P500" s="75"/>
      <c r="Q500" s="75"/>
      <c r="R500" s="75"/>
      <c r="S500" s="425"/>
      <c r="T500" s="425"/>
      <c r="U500" s="75"/>
      <c r="V500" s="75"/>
      <c r="W500" s="75"/>
      <c r="X500" s="75"/>
      <c r="Y500" s="425"/>
      <c r="Z500" s="425"/>
      <c r="AA500" s="425"/>
      <c r="AB500" s="425"/>
      <c r="AC500" s="425" t="s">
        <v>924</v>
      </c>
      <c r="AD500" s="425"/>
      <c r="AE500" s="668"/>
      <c r="AF500" s="668"/>
      <c r="AG500" s="668"/>
      <c r="AH500" s="668"/>
      <c r="AI500" s="668"/>
    </row>
    <row r="501" spans="16:35">
      <c r="P501" s="75"/>
      <c r="Q501" s="75"/>
      <c r="R501" s="75"/>
      <c r="S501" s="425"/>
      <c r="T501" s="425"/>
      <c r="U501" s="75"/>
      <c r="V501" s="75"/>
      <c r="W501" s="75"/>
      <c r="X501" s="75"/>
      <c r="Y501" s="425"/>
      <c r="Z501" s="425"/>
      <c r="AA501" s="425"/>
      <c r="AB501" s="425"/>
      <c r="AC501" s="425" t="s">
        <v>924</v>
      </c>
      <c r="AD501" s="425"/>
      <c r="AE501" s="668"/>
      <c r="AF501" s="668"/>
      <c r="AG501" s="668"/>
      <c r="AH501" s="668"/>
      <c r="AI501" s="668"/>
    </row>
    <row r="502" spans="16:35">
      <c r="P502" s="75"/>
      <c r="Q502" s="75"/>
      <c r="R502" s="75"/>
      <c r="S502" s="425"/>
      <c r="T502" s="425"/>
      <c r="U502" s="75"/>
      <c r="V502" s="75"/>
      <c r="W502" s="75"/>
      <c r="X502" s="75"/>
      <c r="Y502" s="425"/>
      <c r="Z502" s="425"/>
      <c r="AA502" s="425"/>
      <c r="AB502" s="425"/>
      <c r="AC502" s="425" t="s">
        <v>924</v>
      </c>
      <c r="AD502" s="425"/>
      <c r="AE502" s="668"/>
      <c r="AF502" s="668"/>
      <c r="AG502" s="668"/>
      <c r="AH502" s="668"/>
      <c r="AI502" s="668"/>
    </row>
    <row r="503" spans="16:35">
      <c r="P503" s="75"/>
      <c r="Q503" s="75"/>
      <c r="R503" s="75"/>
      <c r="S503" s="425"/>
      <c r="T503" s="425"/>
      <c r="U503" s="75"/>
      <c r="V503" s="75"/>
      <c r="W503" s="75"/>
      <c r="X503" s="75"/>
      <c r="Y503" s="425"/>
      <c r="Z503" s="425"/>
      <c r="AA503" s="425"/>
      <c r="AB503" s="425"/>
      <c r="AC503" s="425" t="s">
        <v>924</v>
      </c>
      <c r="AD503" s="425"/>
      <c r="AE503" s="668"/>
      <c r="AF503" s="668"/>
      <c r="AG503" s="668"/>
      <c r="AH503" s="668"/>
      <c r="AI503" s="668"/>
    </row>
    <row r="504" spans="16:35">
      <c r="P504" s="75"/>
      <c r="Q504" s="75"/>
      <c r="R504" s="75"/>
      <c r="S504" s="425"/>
      <c r="T504" s="425"/>
      <c r="U504" s="75"/>
      <c r="V504" s="75"/>
      <c r="W504" s="75"/>
      <c r="X504" s="75"/>
      <c r="Y504" s="425"/>
      <c r="Z504" s="425"/>
      <c r="AA504" s="425"/>
      <c r="AB504" s="425"/>
      <c r="AC504" s="425" t="s">
        <v>924</v>
      </c>
      <c r="AD504" s="425"/>
      <c r="AE504" s="668"/>
      <c r="AF504" s="668"/>
      <c r="AG504" s="668"/>
      <c r="AH504" s="668"/>
      <c r="AI504" s="668"/>
    </row>
    <row r="505" spans="16:35">
      <c r="P505" s="75"/>
      <c r="Q505" s="75"/>
      <c r="R505" s="75"/>
      <c r="S505" s="425"/>
      <c r="T505" s="425"/>
      <c r="U505" s="75"/>
      <c r="V505" s="75"/>
      <c r="W505" s="75"/>
      <c r="X505" s="75"/>
      <c r="Y505" s="425"/>
      <c r="Z505" s="425"/>
      <c r="AA505" s="425"/>
      <c r="AB505" s="425"/>
      <c r="AC505" s="425" t="s">
        <v>924</v>
      </c>
      <c r="AD505" s="425"/>
      <c r="AE505" s="668"/>
      <c r="AF505" s="668"/>
      <c r="AG505" s="668"/>
      <c r="AH505" s="668"/>
      <c r="AI505" s="668"/>
    </row>
    <row r="506" spans="16:35">
      <c r="P506" s="75"/>
      <c r="Q506" s="75"/>
      <c r="R506" s="75"/>
      <c r="S506" s="425"/>
      <c r="T506" s="425"/>
      <c r="U506" s="75"/>
      <c r="V506" s="75"/>
      <c r="W506" s="75"/>
      <c r="X506" s="75"/>
      <c r="Y506" s="425"/>
      <c r="Z506" s="425"/>
      <c r="AA506" s="425"/>
      <c r="AB506" s="425"/>
      <c r="AC506" s="425" t="s">
        <v>924</v>
      </c>
      <c r="AD506" s="425"/>
      <c r="AE506" s="668"/>
      <c r="AF506" s="668"/>
      <c r="AG506" s="668"/>
      <c r="AH506" s="668"/>
      <c r="AI506" s="668"/>
    </row>
    <row r="507" spans="16:35">
      <c r="P507" s="75"/>
      <c r="Q507" s="75"/>
      <c r="R507" s="75"/>
      <c r="S507" s="425"/>
      <c r="T507" s="425"/>
      <c r="U507" s="75"/>
      <c r="V507" s="75"/>
      <c r="W507" s="75"/>
      <c r="X507" s="75"/>
      <c r="Y507" s="425"/>
      <c r="Z507" s="425"/>
      <c r="AA507" s="425"/>
      <c r="AB507" s="425"/>
      <c r="AC507" s="425" t="s">
        <v>924</v>
      </c>
      <c r="AD507" s="425"/>
      <c r="AE507" s="668"/>
      <c r="AF507" s="668"/>
      <c r="AG507" s="668"/>
      <c r="AH507" s="668"/>
      <c r="AI507" s="668"/>
    </row>
    <row r="508" spans="16:35">
      <c r="P508" s="75"/>
      <c r="Q508" s="75"/>
      <c r="R508" s="75"/>
      <c r="S508" s="425"/>
      <c r="T508" s="425"/>
      <c r="U508" s="75"/>
      <c r="V508" s="75"/>
      <c r="W508" s="75"/>
      <c r="X508" s="75"/>
      <c r="Y508" s="425"/>
      <c r="Z508" s="425"/>
      <c r="AA508" s="425"/>
      <c r="AB508" s="425"/>
      <c r="AC508" s="425" t="s">
        <v>924</v>
      </c>
      <c r="AD508" s="425"/>
      <c r="AE508" s="668"/>
      <c r="AF508" s="668"/>
      <c r="AG508" s="668"/>
      <c r="AH508" s="668"/>
      <c r="AI508" s="668"/>
    </row>
    <row r="509" spans="16:35">
      <c r="P509" s="75"/>
      <c r="Q509" s="75"/>
      <c r="R509" s="75"/>
      <c r="S509" s="425"/>
      <c r="T509" s="425"/>
      <c r="U509" s="75"/>
      <c r="V509" s="75"/>
      <c r="W509" s="75"/>
      <c r="X509" s="75"/>
      <c r="Y509" s="425"/>
      <c r="Z509" s="425"/>
      <c r="AA509" s="425"/>
      <c r="AB509" s="425"/>
      <c r="AC509" s="425" t="s">
        <v>924</v>
      </c>
      <c r="AD509" s="425"/>
      <c r="AE509" s="668"/>
      <c r="AF509" s="668"/>
      <c r="AG509" s="668"/>
      <c r="AH509" s="668"/>
      <c r="AI509" s="668"/>
    </row>
    <row r="510" spans="16:35">
      <c r="P510" s="75"/>
      <c r="Q510" s="75"/>
      <c r="R510" s="75"/>
      <c r="S510" s="425"/>
      <c r="T510" s="425"/>
      <c r="U510" s="75"/>
      <c r="V510" s="75"/>
      <c r="W510" s="75"/>
      <c r="X510" s="75"/>
      <c r="Y510" s="425"/>
      <c r="Z510" s="425"/>
      <c r="AA510" s="425"/>
      <c r="AB510" s="425"/>
      <c r="AC510" s="425" t="s">
        <v>924</v>
      </c>
      <c r="AD510" s="425"/>
      <c r="AE510" s="668"/>
      <c r="AF510" s="668"/>
      <c r="AG510" s="668"/>
      <c r="AH510" s="668"/>
      <c r="AI510" s="668"/>
    </row>
    <row r="511" spans="16:35">
      <c r="P511" s="75"/>
      <c r="Q511" s="75"/>
      <c r="R511" s="75"/>
      <c r="S511" s="425"/>
      <c r="T511" s="425"/>
      <c r="U511" s="75"/>
      <c r="V511" s="75"/>
      <c r="W511" s="75"/>
      <c r="X511" s="75"/>
      <c r="Y511" s="425"/>
      <c r="Z511" s="425"/>
      <c r="AA511" s="425"/>
      <c r="AB511" s="425"/>
      <c r="AC511" s="425" t="s">
        <v>924</v>
      </c>
      <c r="AD511" s="425"/>
      <c r="AE511" s="668"/>
      <c r="AF511" s="668"/>
      <c r="AG511" s="668"/>
      <c r="AH511" s="668"/>
      <c r="AI511" s="668"/>
    </row>
    <row r="512" spans="16:35">
      <c r="P512" s="75"/>
      <c r="Q512" s="75"/>
      <c r="R512" s="75"/>
      <c r="S512" s="425"/>
      <c r="T512" s="425"/>
      <c r="U512" s="75"/>
      <c r="V512" s="75"/>
      <c r="W512" s="75"/>
      <c r="X512" s="75"/>
      <c r="Y512" s="425"/>
      <c r="Z512" s="425"/>
      <c r="AA512" s="425"/>
      <c r="AB512" s="425"/>
      <c r="AC512" s="425" t="s">
        <v>924</v>
      </c>
      <c r="AD512" s="425"/>
      <c r="AE512" s="668"/>
      <c r="AF512" s="668"/>
      <c r="AG512" s="668"/>
      <c r="AH512" s="668"/>
      <c r="AI512" s="668"/>
    </row>
    <row r="513" spans="16:35">
      <c r="P513" s="75"/>
      <c r="Q513" s="75"/>
      <c r="R513" s="75"/>
      <c r="S513" s="425"/>
      <c r="T513" s="425"/>
      <c r="U513" s="75"/>
      <c r="V513" s="75"/>
      <c r="W513" s="75"/>
      <c r="X513" s="75"/>
      <c r="Y513" s="425"/>
      <c r="Z513" s="425"/>
      <c r="AA513" s="425"/>
      <c r="AB513" s="425"/>
      <c r="AC513" s="425" t="s">
        <v>924</v>
      </c>
      <c r="AD513" s="425"/>
      <c r="AE513" s="668"/>
      <c r="AF513" s="668"/>
      <c r="AG513" s="668"/>
      <c r="AH513" s="668"/>
      <c r="AI513" s="668"/>
    </row>
    <row r="514" spans="16:35">
      <c r="P514" s="75"/>
      <c r="Q514" s="75"/>
      <c r="R514" s="75"/>
      <c r="S514" s="425"/>
      <c r="T514" s="425"/>
      <c r="U514" s="75"/>
      <c r="V514" s="75"/>
      <c r="W514" s="75"/>
      <c r="X514" s="75"/>
      <c r="Y514" s="425"/>
      <c r="Z514" s="425"/>
      <c r="AA514" s="425"/>
      <c r="AB514" s="425"/>
      <c r="AC514" s="425" t="s">
        <v>924</v>
      </c>
      <c r="AD514" s="425"/>
      <c r="AE514" s="668"/>
      <c r="AF514" s="668"/>
      <c r="AG514" s="668"/>
      <c r="AH514" s="668"/>
      <c r="AI514" s="668"/>
    </row>
    <row r="515" spans="16:35">
      <c r="P515" s="75"/>
      <c r="Q515" s="75"/>
      <c r="R515" s="75"/>
      <c r="S515" s="425"/>
      <c r="T515" s="425"/>
      <c r="U515" s="75"/>
      <c r="V515" s="75"/>
      <c r="W515" s="75"/>
      <c r="X515" s="75"/>
      <c r="Y515" s="425"/>
      <c r="Z515" s="425"/>
      <c r="AA515" s="425"/>
      <c r="AB515" s="425"/>
      <c r="AC515" s="425" t="s">
        <v>924</v>
      </c>
      <c r="AD515" s="425"/>
      <c r="AE515" s="668"/>
      <c r="AF515" s="668"/>
      <c r="AG515" s="668"/>
      <c r="AH515" s="668"/>
      <c r="AI515" s="668"/>
    </row>
    <row r="516" spans="16:35">
      <c r="P516" s="75"/>
      <c r="Q516" s="75"/>
      <c r="R516" s="75"/>
      <c r="S516" s="425"/>
      <c r="T516" s="425"/>
      <c r="U516" s="75"/>
      <c r="V516" s="75"/>
      <c r="W516" s="75"/>
      <c r="X516" s="75"/>
      <c r="Y516" s="425"/>
      <c r="Z516" s="425"/>
      <c r="AA516" s="425"/>
      <c r="AB516" s="425"/>
      <c r="AC516" s="425" t="s">
        <v>924</v>
      </c>
      <c r="AD516" s="425"/>
      <c r="AE516" s="668"/>
      <c r="AF516" s="668"/>
      <c r="AG516" s="668"/>
      <c r="AH516" s="668"/>
      <c r="AI516" s="668"/>
    </row>
    <row r="517" spans="16:35">
      <c r="P517" s="75"/>
      <c r="Q517" s="75"/>
      <c r="R517" s="75"/>
      <c r="S517" s="425"/>
      <c r="T517" s="425"/>
      <c r="U517" s="75"/>
      <c r="V517" s="75"/>
      <c r="W517" s="75"/>
      <c r="X517" s="75"/>
      <c r="Y517" s="425"/>
      <c r="Z517" s="425"/>
      <c r="AA517" s="425"/>
      <c r="AB517" s="425"/>
      <c r="AC517" s="425" t="s">
        <v>924</v>
      </c>
      <c r="AD517" s="425"/>
      <c r="AE517" s="668"/>
      <c r="AF517" s="668"/>
      <c r="AG517" s="668"/>
      <c r="AH517" s="668"/>
      <c r="AI517" s="668"/>
    </row>
    <row r="518" spans="16:35">
      <c r="P518" s="75"/>
      <c r="Q518" s="75"/>
      <c r="R518" s="75"/>
      <c r="S518" s="425"/>
      <c r="T518" s="425"/>
      <c r="U518" s="75"/>
      <c r="V518" s="75"/>
      <c r="W518" s="75"/>
      <c r="X518" s="75"/>
      <c r="Y518" s="425"/>
      <c r="Z518" s="425"/>
      <c r="AA518" s="425"/>
      <c r="AB518" s="425"/>
      <c r="AC518" s="425" t="s">
        <v>924</v>
      </c>
      <c r="AD518" s="425"/>
      <c r="AE518" s="668"/>
      <c r="AF518" s="668"/>
      <c r="AG518" s="668"/>
      <c r="AH518" s="668"/>
      <c r="AI518" s="668"/>
    </row>
    <row r="519" spans="16:35">
      <c r="P519" s="75"/>
      <c r="Q519" s="75"/>
      <c r="R519" s="75"/>
      <c r="S519" s="425"/>
      <c r="T519" s="425"/>
      <c r="U519" s="75"/>
      <c r="V519" s="75"/>
      <c r="W519" s="75"/>
      <c r="X519" s="75"/>
      <c r="Y519" s="425"/>
      <c r="Z519" s="425"/>
      <c r="AA519" s="425"/>
      <c r="AB519" s="425"/>
      <c r="AC519" s="425" t="s">
        <v>924</v>
      </c>
      <c r="AD519" s="425"/>
      <c r="AE519" s="668"/>
      <c r="AF519" s="668"/>
      <c r="AG519" s="668"/>
      <c r="AH519" s="668"/>
      <c r="AI519" s="668"/>
    </row>
    <row r="520" spans="16:35">
      <c r="P520" s="75"/>
      <c r="Q520" s="75"/>
      <c r="R520" s="75"/>
      <c r="S520" s="425"/>
      <c r="T520" s="425"/>
      <c r="U520" s="75"/>
      <c r="V520" s="75"/>
      <c r="W520" s="75"/>
      <c r="X520" s="75"/>
      <c r="Y520" s="425"/>
      <c r="Z520" s="425"/>
      <c r="AA520" s="425"/>
      <c r="AB520" s="425"/>
      <c r="AC520" s="425" t="s">
        <v>924</v>
      </c>
      <c r="AD520" s="425"/>
      <c r="AE520" s="668"/>
      <c r="AF520" s="668"/>
      <c r="AG520" s="668"/>
      <c r="AH520" s="668"/>
      <c r="AI520" s="668"/>
    </row>
    <row r="521" spans="16:35">
      <c r="P521" s="75"/>
      <c r="Q521" s="75"/>
      <c r="R521" s="75"/>
      <c r="S521" s="425"/>
      <c r="T521" s="425"/>
      <c r="U521" s="75"/>
      <c r="V521" s="75"/>
      <c r="W521" s="75"/>
      <c r="X521" s="75"/>
      <c r="Y521" s="425"/>
      <c r="Z521" s="425"/>
      <c r="AA521" s="425"/>
      <c r="AB521" s="425"/>
      <c r="AC521" s="425" t="s">
        <v>924</v>
      </c>
      <c r="AD521" s="425"/>
      <c r="AE521" s="668"/>
      <c r="AF521" s="668"/>
      <c r="AG521" s="668"/>
      <c r="AH521" s="668"/>
      <c r="AI521" s="668"/>
    </row>
    <row r="522" spans="16:35">
      <c r="P522" s="75"/>
      <c r="Q522" s="75"/>
      <c r="R522" s="75"/>
      <c r="S522" s="425"/>
      <c r="T522" s="425"/>
      <c r="U522" s="75"/>
      <c r="V522" s="75"/>
      <c r="W522" s="75"/>
      <c r="X522" s="75"/>
      <c r="Y522" s="425"/>
      <c r="Z522" s="425"/>
      <c r="AA522" s="425"/>
      <c r="AB522" s="425"/>
      <c r="AC522" s="425" t="s">
        <v>924</v>
      </c>
      <c r="AD522" s="425"/>
      <c r="AE522" s="668"/>
      <c r="AF522" s="668"/>
      <c r="AG522" s="668"/>
      <c r="AH522" s="668"/>
      <c r="AI522" s="668"/>
    </row>
    <row r="523" spans="16:35">
      <c r="P523" s="75"/>
      <c r="Q523" s="75"/>
      <c r="R523" s="75"/>
      <c r="S523" s="425"/>
      <c r="T523" s="425"/>
      <c r="U523" s="75"/>
      <c r="V523" s="75"/>
      <c r="W523" s="75"/>
      <c r="X523" s="75"/>
      <c r="Y523" s="425"/>
      <c r="Z523" s="425"/>
      <c r="AA523" s="425"/>
      <c r="AB523" s="425"/>
      <c r="AC523" s="425" t="s">
        <v>924</v>
      </c>
      <c r="AD523" s="425"/>
      <c r="AE523" s="668"/>
      <c r="AF523" s="668"/>
      <c r="AG523" s="668"/>
      <c r="AH523" s="668"/>
      <c r="AI523" s="668"/>
    </row>
    <row r="524" spans="16:35">
      <c r="P524" s="75"/>
      <c r="Q524" s="75"/>
      <c r="R524" s="75"/>
      <c r="S524" s="425"/>
      <c r="T524" s="425"/>
      <c r="U524" s="75"/>
      <c r="V524" s="75"/>
      <c r="W524" s="75"/>
      <c r="X524" s="75"/>
      <c r="Y524" s="425"/>
      <c r="Z524" s="425"/>
      <c r="AA524" s="425"/>
      <c r="AB524" s="425"/>
      <c r="AC524" s="425" t="s">
        <v>924</v>
      </c>
      <c r="AD524" s="425"/>
      <c r="AE524" s="668"/>
      <c r="AF524" s="668"/>
      <c r="AG524" s="668"/>
      <c r="AH524" s="668"/>
      <c r="AI524" s="668"/>
    </row>
    <row r="525" spans="16:35">
      <c r="P525" s="75"/>
      <c r="Q525" s="75"/>
      <c r="R525" s="75"/>
      <c r="S525" s="425"/>
      <c r="T525" s="425"/>
      <c r="U525" s="75"/>
      <c r="V525" s="75"/>
      <c r="W525" s="75"/>
      <c r="X525" s="75"/>
      <c r="Y525" s="425"/>
      <c r="Z525" s="425"/>
      <c r="AA525" s="425"/>
      <c r="AB525" s="425"/>
      <c r="AC525" s="425" t="s">
        <v>924</v>
      </c>
      <c r="AD525" s="425"/>
      <c r="AE525" s="668"/>
      <c r="AF525" s="668"/>
      <c r="AG525" s="668"/>
      <c r="AH525" s="668"/>
      <c r="AI525" s="668"/>
    </row>
    <row r="526" spans="16:35">
      <c r="P526" s="75"/>
      <c r="Q526" s="75"/>
      <c r="R526" s="75"/>
      <c r="S526" s="425"/>
      <c r="T526" s="425"/>
      <c r="U526" s="75"/>
      <c r="V526" s="75"/>
      <c r="W526" s="75"/>
      <c r="X526" s="75"/>
      <c r="Y526" s="425"/>
      <c r="Z526" s="425"/>
      <c r="AA526" s="425"/>
      <c r="AB526" s="425"/>
      <c r="AC526" s="425" t="s">
        <v>924</v>
      </c>
      <c r="AD526" s="425"/>
      <c r="AE526" s="668"/>
      <c r="AF526" s="668"/>
      <c r="AG526" s="668"/>
      <c r="AH526" s="668"/>
      <c r="AI526" s="668"/>
    </row>
    <row r="527" spans="16:35">
      <c r="P527" s="75"/>
      <c r="Q527" s="75"/>
      <c r="R527" s="75"/>
      <c r="S527" s="425"/>
      <c r="T527" s="425"/>
      <c r="U527" s="75"/>
      <c r="V527" s="75"/>
      <c r="W527" s="75"/>
      <c r="X527" s="75"/>
      <c r="Y527" s="425"/>
      <c r="Z527" s="425"/>
      <c r="AA527" s="425"/>
      <c r="AB527" s="425"/>
      <c r="AC527" s="425" t="s">
        <v>924</v>
      </c>
      <c r="AD527" s="425"/>
      <c r="AE527" s="668"/>
      <c r="AF527" s="668"/>
      <c r="AG527" s="668"/>
      <c r="AH527" s="668"/>
      <c r="AI527" s="668"/>
    </row>
    <row r="528" spans="16:35">
      <c r="P528" s="75"/>
      <c r="Q528" s="75"/>
      <c r="R528" s="75"/>
      <c r="S528" s="425"/>
      <c r="T528" s="425"/>
      <c r="U528" s="75"/>
      <c r="V528" s="75"/>
      <c r="W528" s="75"/>
      <c r="X528" s="75"/>
      <c r="Y528" s="425"/>
      <c r="Z528" s="425"/>
      <c r="AA528" s="425"/>
      <c r="AB528" s="425"/>
      <c r="AC528" s="425" t="s">
        <v>924</v>
      </c>
      <c r="AD528" s="425"/>
      <c r="AE528" s="668"/>
      <c r="AF528" s="668"/>
      <c r="AG528" s="668"/>
      <c r="AH528" s="668"/>
      <c r="AI528" s="668"/>
    </row>
    <row r="529" spans="16:35">
      <c r="P529" s="75"/>
      <c r="Q529" s="75"/>
      <c r="R529" s="75"/>
      <c r="S529" s="425"/>
      <c r="T529" s="425"/>
      <c r="U529" s="75"/>
      <c r="V529" s="75"/>
      <c r="W529" s="75"/>
      <c r="X529" s="75"/>
      <c r="Y529" s="425"/>
      <c r="Z529" s="425"/>
      <c r="AA529" s="425"/>
      <c r="AB529" s="425"/>
      <c r="AC529" s="425" t="s">
        <v>924</v>
      </c>
      <c r="AD529" s="425"/>
      <c r="AE529" s="668"/>
      <c r="AF529" s="668"/>
      <c r="AG529" s="668"/>
      <c r="AH529" s="668"/>
      <c r="AI529" s="668"/>
    </row>
    <row r="530" spans="16:35">
      <c r="P530" s="75"/>
      <c r="Q530" s="75"/>
      <c r="R530" s="75"/>
      <c r="S530" s="425"/>
      <c r="T530" s="425"/>
      <c r="U530" s="75"/>
      <c r="V530" s="75"/>
      <c r="W530" s="75"/>
      <c r="X530" s="75"/>
      <c r="Y530" s="425"/>
      <c r="Z530" s="425"/>
      <c r="AA530" s="425"/>
      <c r="AB530" s="425"/>
      <c r="AC530" s="425" t="s">
        <v>924</v>
      </c>
      <c r="AD530" s="425"/>
      <c r="AE530" s="668"/>
      <c r="AF530" s="668"/>
      <c r="AG530" s="668"/>
      <c r="AH530" s="668"/>
      <c r="AI530" s="668"/>
    </row>
    <row r="531" spans="16:35">
      <c r="P531" s="75"/>
      <c r="Q531" s="75"/>
      <c r="R531" s="75"/>
      <c r="S531" s="425"/>
      <c r="T531" s="425"/>
      <c r="U531" s="75"/>
      <c r="V531" s="75"/>
      <c r="W531" s="75"/>
      <c r="X531" s="75"/>
      <c r="Y531" s="425"/>
      <c r="Z531" s="425"/>
      <c r="AA531" s="425"/>
      <c r="AB531" s="425"/>
      <c r="AC531" s="425" t="s">
        <v>924</v>
      </c>
      <c r="AD531" s="425"/>
      <c r="AE531" s="668"/>
      <c r="AF531" s="668"/>
      <c r="AG531" s="668"/>
      <c r="AH531" s="668"/>
      <c r="AI531" s="668"/>
    </row>
    <row r="532" spans="16:35">
      <c r="P532" s="75"/>
      <c r="Q532" s="75"/>
      <c r="R532" s="75"/>
      <c r="S532" s="425"/>
      <c r="T532" s="425"/>
      <c r="U532" s="75"/>
      <c r="V532" s="75"/>
      <c r="W532" s="75"/>
      <c r="X532" s="75"/>
      <c r="Y532" s="425"/>
      <c r="Z532" s="425"/>
      <c r="AA532" s="425"/>
      <c r="AB532" s="425"/>
      <c r="AC532" s="425" t="s">
        <v>924</v>
      </c>
      <c r="AD532" s="425"/>
      <c r="AE532" s="668"/>
      <c r="AF532" s="668"/>
      <c r="AG532" s="668"/>
      <c r="AH532" s="668"/>
      <c r="AI532" s="668"/>
    </row>
    <row r="533" spans="16:35">
      <c r="P533" s="75"/>
      <c r="Q533" s="75"/>
      <c r="R533" s="75"/>
      <c r="S533" s="425"/>
      <c r="T533" s="425"/>
      <c r="U533" s="75"/>
      <c r="V533" s="75"/>
      <c r="W533" s="75"/>
      <c r="X533" s="75"/>
      <c r="Y533" s="425"/>
      <c r="Z533" s="425"/>
      <c r="AA533" s="425"/>
      <c r="AB533" s="425"/>
      <c r="AC533" s="425" t="s">
        <v>924</v>
      </c>
      <c r="AD533" s="425"/>
      <c r="AE533" s="668"/>
      <c r="AF533" s="668"/>
      <c r="AG533" s="668"/>
      <c r="AH533" s="668"/>
      <c r="AI533" s="668"/>
    </row>
    <row r="534" spans="16:35">
      <c r="P534" s="75"/>
      <c r="Q534" s="75"/>
      <c r="R534" s="75"/>
      <c r="S534" s="425"/>
      <c r="T534" s="425"/>
      <c r="U534" s="75"/>
      <c r="V534" s="75"/>
      <c r="W534" s="75"/>
      <c r="X534" s="75"/>
      <c r="Y534" s="425"/>
      <c r="Z534" s="425"/>
      <c r="AA534" s="425"/>
      <c r="AB534" s="425"/>
      <c r="AC534" s="425" t="s">
        <v>924</v>
      </c>
      <c r="AD534" s="425"/>
      <c r="AE534" s="668"/>
      <c r="AF534" s="668"/>
      <c r="AG534" s="668"/>
      <c r="AH534" s="668"/>
      <c r="AI534" s="668"/>
    </row>
    <row r="535" spans="16:35">
      <c r="P535" s="75"/>
      <c r="Q535" s="75"/>
      <c r="R535" s="75"/>
      <c r="S535" s="425"/>
      <c r="T535" s="425"/>
      <c r="U535" s="75"/>
      <c r="V535" s="75"/>
      <c r="W535" s="75"/>
      <c r="X535" s="75"/>
      <c r="Y535" s="425"/>
      <c r="Z535" s="425"/>
      <c r="AA535" s="425"/>
      <c r="AB535" s="425"/>
      <c r="AC535" s="425" t="s">
        <v>924</v>
      </c>
      <c r="AD535" s="425"/>
      <c r="AE535" s="668"/>
      <c r="AF535" s="668"/>
      <c r="AG535" s="668"/>
      <c r="AH535" s="668"/>
      <c r="AI535" s="668"/>
    </row>
    <row r="536" spans="16:35">
      <c r="P536" s="75"/>
      <c r="Q536" s="75"/>
      <c r="R536" s="75"/>
      <c r="S536" s="425"/>
      <c r="T536" s="425"/>
      <c r="U536" s="75"/>
      <c r="V536" s="75"/>
      <c r="W536" s="75"/>
      <c r="X536" s="75"/>
      <c r="Y536" s="425"/>
      <c r="Z536" s="425"/>
      <c r="AA536" s="425"/>
      <c r="AB536" s="425"/>
      <c r="AC536" s="425" t="s">
        <v>924</v>
      </c>
      <c r="AD536" s="425"/>
      <c r="AE536" s="668"/>
      <c r="AF536" s="668"/>
      <c r="AG536" s="668"/>
      <c r="AH536" s="668"/>
      <c r="AI536" s="668"/>
    </row>
    <row r="537" spans="16:35">
      <c r="P537" s="75"/>
      <c r="Q537" s="75"/>
      <c r="R537" s="75"/>
      <c r="S537" s="425"/>
      <c r="T537" s="425"/>
      <c r="U537" s="75"/>
      <c r="V537" s="75"/>
      <c r="W537" s="75"/>
      <c r="X537" s="75"/>
      <c r="Y537" s="425"/>
      <c r="Z537" s="425"/>
      <c r="AA537" s="425"/>
      <c r="AB537" s="425"/>
      <c r="AC537" s="425" t="s">
        <v>924</v>
      </c>
      <c r="AD537" s="425"/>
      <c r="AE537" s="668"/>
      <c r="AF537" s="668"/>
      <c r="AG537" s="668"/>
      <c r="AH537" s="668"/>
      <c r="AI537" s="668"/>
    </row>
    <row r="538" spans="16:35">
      <c r="P538" s="75"/>
      <c r="Q538" s="75"/>
      <c r="R538" s="75"/>
      <c r="S538" s="425"/>
      <c r="T538" s="425"/>
      <c r="U538" s="75"/>
      <c r="V538" s="75"/>
      <c r="W538" s="75"/>
      <c r="X538" s="75"/>
      <c r="Y538" s="425"/>
      <c r="Z538" s="425"/>
      <c r="AA538" s="425"/>
      <c r="AB538" s="425"/>
      <c r="AC538" s="425" t="s">
        <v>924</v>
      </c>
      <c r="AD538" s="425"/>
      <c r="AE538" s="668"/>
      <c r="AF538" s="668"/>
      <c r="AG538" s="668"/>
      <c r="AH538" s="668"/>
      <c r="AI538" s="668"/>
    </row>
    <row r="539" spans="16:35">
      <c r="P539" s="75"/>
      <c r="Q539" s="75"/>
      <c r="R539" s="75"/>
      <c r="S539" s="425"/>
      <c r="T539" s="425"/>
      <c r="U539" s="75"/>
      <c r="V539" s="75"/>
      <c r="W539" s="75"/>
      <c r="X539" s="75"/>
      <c r="Y539" s="425"/>
      <c r="Z539" s="425"/>
      <c r="AA539" s="425"/>
      <c r="AB539" s="425"/>
      <c r="AC539" s="425" t="s">
        <v>924</v>
      </c>
      <c r="AD539" s="425"/>
      <c r="AE539" s="668"/>
      <c r="AF539" s="668"/>
      <c r="AG539" s="668"/>
      <c r="AH539" s="668"/>
      <c r="AI539" s="668"/>
    </row>
    <row r="540" spans="16:35">
      <c r="P540" s="75"/>
      <c r="Q540" s="75"/>
      <c r="R540" s="75"/>
      <c r="S540" s="425"/>
      <c r="T540" s="425"/>
      <c r="U540" s="75"/>
      <c r="V540" s="75"/>
      <c r="W540" s="75"/>
      <c r="X540" s="75"/>
      <c r="Y540" s="425"/>
      <c r="Z540" s="425"/>
      <c r="AA540" s="425"/>
      <c r="AB540" s="425"/>
      <c r="AC540" s="425" t="s">
        <v>924</v>
      </c>
      <c r="AD540" s="425"/>
      <c r="AE540" s="668"/>
      <c r="AF540" s="668"/>
      <c r="AG540" s="668"/>
      <c r="AH540" s="668"/>
      <c r="AI540" s="668"/>
    </row>
    <row r="541" spans="16:35">
      <c r="P541" s="75"/>
      <c r="Q541" s="75"/>
      <c r="R541" s="75"/>
      <c r="S541" s="425"/>
      <c r="T541" s="425"/>
      <c r="U541" s="75"/>
      <c r="V541" s="75"/>
      <c r="W541" s="75"/>
      <c r="X541" s="75"/>
      <c r="Y541" s="425"/>
      <c r="Z541" s="425"/>
      <c r="AA541" s="425"/>
      <c r="AB541" s="425"/>
      <c r="AC541" s="425" t="s">
        <v>924</v>
      </c>
      <c r="AD541" s="425"/>
      <c r="AE541" s="668"/>
      <c r="AF541" s="668"/>
      <c r="AG541" s="668"/>
      <c r="AH541" s="668"/>
      <c r="AI541" s="668"/>
    </row>
    <row r="542" spans="16:35">
      <c r="P542" s="75"/>
      <c r="Q542" s="75"/>
      <c r="R542" s="75"/>
      <c r="S542" s="425"/>
      <c r="T542" s="425"/>
      <c r="U542" s="75"/>
      <c r="V542" s="75"/>
      <c r="W542" s="75"/>
      <c r="X542" s="75"/>
      <c r="Y542" s="425"/>
      <c r="Z542" s="425"/>
      <c r="AA542" s="425"/>
      <c r="AB542" s="425"/>
      <c r="AC542" s="425" t="s">
        <v>924</v>
      </c>
      <c r="AD542" s="425"/>
      <c r="AE542" s="668"/>
      <c r="AF542" s="668"/>
      <c r="AG542" s="668"/>
      <c r="AH542" s="668"/>
      <c r="AI542" s="668"/>
    </row>
    <row r="543" spans="16:35">
      <c r="P543" s="75"/>
      <c r="Q543" s="75"/>
      <c r="R543" s="75"/>
      <c r="S543" s="425"/>
      <c r="T543" s="425"/>
      <c r="U543" s="75"/>
      <c r="V543" s="75"/>
      <c r="W543" s="75"/>
      <c r="X543" s="75"/>
      <c r="Y543" s="425"/>
      <c r="Z543" s="425"/>
      <c r="AA543" s="425"/>
      <c r="AB543" s="425"/>
      <c r="AC543" s="425" t="s">
        <v>924</v>
      </c>
      <c r="AD543" s="425"/>
      <c r="AE543" s="668"/>
      <c r="AF543" s="668"/>
      <c r="AG543" s="668"/>
      <c r="AH543" s="668"/>
      <c r="AI543" s="668"/>
    </row>
    <row r="544" spans="16:35">
      <c r="P544" s="75"/>
      <c r="Q544" s="75"/>
      <c r="R544" s="75"/>
      <c r="S544" s="425"/>
      <c r="T544" s="425"/>
      <c r="U544" s="75"/>
      <c r="V544" s="75"/>
      <c r="W544" s="75"/>
      <c r="X544" s="75"/>
      <c r="Y544" s="425"/>
      <c r="Z544" s="425"/>
      <c r="AA544" s="425"/>
      <c r="AB544" s="425"/>
      <c r="AC544" s="425" t="s">
        <v>924</v>
      </c>
      <c r="AD544" s="425"/>
      <c r="AE544" s="668"/>
      <c r="AF544" s="668"/>
      <c r="AG544" s="668"/>
      <c r="AH544" s="668"/>
      <c r="AI544" s="668"/>
    </row>
    <row r="545" spans="16:35">
      <c r="P545" s="75"/>
      <c r="Q545" s="75"/>
      <c r="R545" s="75"/>
      <c r="S545" s="425"/>
      <c r="T545" s="425"/>
      <c r="U545" s="75"/>
      <c r="V545" s="75"/>
      <c r="W545" s="75"/>
      <c r="X545" s="75"/>
      <c r="Y545" s="425"/>
      <c r="Z545" s="425"/>
      <c r="AA545" s="425"/>
      <c r="AB545" s="425"/>
      <c r="AC545" s="425" t="s">
        <v>924</v>
      </c>
      <c r="AD545" s="425"/>
      <c r="AE545" s="668"/>
      <c r="AF545" s="668"/>
      <c r="AG545" s="668"/>
      <c r="AH545" s="668"/>
      <c r="AI545" s="668"/>
    </row>
    <row r="546" spans="16:35">
      <c r="P546" s="75"/>
      <c r="Q546" s="75"/>
      <c r="R546" s="75"/>
      <c r="S546" s="425"/>
      <c r="T546" s="425"/>
      <c r="U546" s="75"/>
      <c r="V546" s="75"/>
      <c r="W546" s="75"/>
      <c r="X546" s="75"/>
      <c r="Y546" s="425"/>
      <c r="Z546" s="425"/>
      <c r="AA546" s="425"/>
      <c r="AB546" s="425"/>
      <c r="AC546" s="425" t="s">
        <v>924</v>
      </c>
      <c r="AD546" s="425"/>
      <c r="AE546" s="668"/>
      <c r="AF546" s="668"/>
      <c r="AG546" s="668"/>
      <c r="AH546" s="668"/>
      <c r="AI546" s="668"/>
    </row>
    <row r="547" spans="16:35">
      <c r="P547" s="75"/>
      <c r="Q547" s="75"/>
      <c r="R547" s="75"/>
      <c r="S547" s="425"/>
      <c r="T547" s="425"/>
      <c r="U547" s="75"/>
      <c r="V547" s="75"/>
      <c r="W547" s="75"/>
      <c r="X547" s="75"/>
      <c r="Y547" s="425"/>
      <c r="Z547" s="425"/>
      <c r="AA547" s="425"/>
      <c r="AB547" s="425"/>
      <c r="AC547" s="425" t="s">
        <v>924</v>
      </c>
      <c r="AD547" s="425"/>
      <c r="AE547" s="668"/>
      <c r="AF547" s="668"/>
      <c r="AG547" s="668"/>
      <c r="AH547" s="668"/>
      <c r="AI547" s="668"/>
    </row>
    <row r="548" spans="16:35">
      <c r="P548" s="75"/>
      <c r="Q548" s="75"/>
      <c r="R548" s="75"/>
      <c r="S548" s="425"/>
      <c r="T548" s="425"/>
      <c r="U548" s="75"/>
      <c r="V548" s="75"/>
      <c r="W548" s="75"/>
      <c r="X548" s="75"/>
      <c r="Y548" s="425"/>
      <c r="Z548" s="425"/>
      <c r="AA548" s="425"/>
      <c r="AB548" s="425"/>
      <c r="AC548" s="425" t="s">
        <v>924</v>
      </c>
      <c r="AD548" s="425"/>
      <c r="AE548" s="668"/>
      <c r="AF548" s="668"/>
      <c r="AG548" s="668"/>
      <c r="AH548" s="668"/>
      <c r="AI548" s="668"/>
    </row>
    <row r="549" spans="16:35">
      <c r="P549" s="75"/>
      <c r="Q549" s="75"/>
      <c r="R549" s="75"/>
      <c r="S549" s="425"/>
      <c r="T549" s="425"/>
      <c r="U549" s="75"/>
      <c r="V549" s="75"/>
      <c r="W549" s="75"/>
      <c r="X549" s="75"/>
      <c r="Y549" s="425"/>
      <c r="Z549" s="425"/>
      <c r="AA549" s="425"/>
      <c r="AB549" s="425"/>
      <c r="AC549" s="425" t="s">
        <v>924</v>
      </c>
      <c r="AD549" s="425"/>
      <c r="AE549" s="668"/>
      <c r="AF549" s="668"/>
      <c r="AG549" s="668"/>
      <c r="AH549" s="668"/>
      <c r="AI549" s="668"/>
    </row>
    <row r="550" spans="16:35">
      <c r="P550" s="75"/>
      <c r="Q550" s="75"/>
      <c r="R550" s="75"/>
      <c r="S550" s="425"/>
      <c r="T550" s="425"/>
      <c r="U550" s="75"/>
      <c r="V550" s="75"/>
      <c r="W550" s="75"/>
      <c r="X550" s="75"/>
      <c r="Y550" s="425"/>
      <c r="Z550" s="425"/>
      <c r="AA550" s="425"/>
      <c r="AB550" s="425"/>
      <c r="AC550" s="425" t="s">
        <v>924</v>
      </c>
      <c r="AD550" s="425"/>
      <c r="AE550" s="668"/>
      <c r="AF550" s="668"/>
      <c r="AG550" s="668"/>
      <c r="AH550" s="668"/>
      <c r="AI550" s="668"/>
    </row>
    <row r="551" spans="16:35">
      <c r="P551" s="75"/>
      <c r="Q551" s="75"/>
      <c r="R551" s="75"/>
      <c r="S551" s="425"/>
      <c r="T551" s="425"/>
      <c r="U551" s="75"/>
      <c r="V551" s="75"/>
      <c r="W551" s="75"/>
      <c r="X551" s="75"/>
      <c r="Y551" s="425"/>
      <c r="Z551" s="425"/>
      <c r="AA551" s="425"/>
      <c r="AB551" s="425"/>
      <c r="AC551" s="425" t="s">
        <v>924</v>
      </c>
      <c r="AD551" s="425"/>
      <c r="AE551" s="668"/>
      <c r="AF551" s="668"/>
      <c r="AG551" s="668"/>
      <c r="AH551" s="668"/>
      <c r="AI551" s="668"/>
    </row>
    <row r="552" spans="16:35">
      <c r="P552" s="75"/>
      <c r="Q552" s="75"/>
      <c r="R552" s="75"/>
      <c r="S552" s="425"/>
      <c r="T552" s="425"/>
      <c r="U552" s="75"/>
      <c r="V552" s="75"/>
      <c r="W552" s="75"/>
      <c r="X552" s="75"/>
      <c r="Y552" s="425"/>
      <c r="Z552" s="425"/>
      <c r="AA552" s="425"/>
      <c r="AB552" s="425"/>
      <c r="AC552" s="425" t="s">
        <v>924</v>
      </c>
      <c r="AD552" s="425"/>
      <c r="AE552" s="668"/>
      <c r="AF552" s="668"/>
      <c r="AG552" s="668"/>
      <c r="AH552" s="668"/>
      <c r="AI552" s="668"/>
    </row>
    <row r="553" spans="16:35">
      <c r="P553" s="75"/>
      <c r="Q553" s="75"/>
      <c r="R553" s="75"/>
      <c r="S553" s="425"/>
      <c r="T553" s="425"/>
      <c r="U553" s="75"/>
      <c r="V553" s="75"/>
      <c r="W553" s="75"/>
      <c r="X553" s="75"/>
      <c r="Y553" s="425"/>
      <c r="Z553" s="425"/>
      <c r="AA553" s="425"/>
      <c r="AB553" s="425"/>
      <c r="AC553" s="425" t="s">
        <v>924</v>
      </c>
      <c r="AD553" s="425"/>
      <c r="AE553" s="668"/>
      <c r="AF553" s="668"/>
      <c r="AG553" s="668"/>
      <c r="AH553" s="668"/>
      <c r="AI553" s="668"/>
    </row>
    <row r="554" spans="16:35">
      <c r="P554" s="75"/>
      <c r="Q554" s="75"/>
      <c r="R554" s="75"/>
      <c r="S554" s="425"/>
      <c r="T554" s="425"/>
      <c r="U554" s="75"/>
      <c r="V554" s="75"/>
      <c r="W554" s="75"/>
      <c r="X554" s="75"/>
      <c r="Y554" s="425"/>
      <c r="Z554" s="425"/>
      <c r="AA554" s="425"/>
      <c r="AB554" s="425"/>
      <c r="AC554" s="425" t="s">
        <v>924</v>
      </c>
      <c r="AD554" s="425"/>
      <c r="AE554" s="668"/>
      <c r="AF554" s="668"/>
      <c r="AG554" s="668"/>
      <c r="AH554" s="668"/>
      <c r="AI554" s="668"/>
    </row>
    <row r="555" spans="16:35">
      <c r="P555" s="75"/>
      <c r="Q555" s="75"/>
      <c r="R555" s="75"/>
      <c r="S555" s="425"/>
      <c r="T555" s="425"/>
      <c r="U555" s="75"/>
      <c r="V555" s="75"/>
      <c r="W555" s="75"/>
      <c r="X555" s="75"/>
      <c r="Y555" s="425"/>
      <c r="Z555" s="425"/>
      <c r="AA555" s="425"/>
      <c r="AB555" s="425"/>
      <c r="AC555" s="425" t="s">
        <v>924</v>
      </c>
      <c r="AD555" s="425"/>
      <c r="AE555" s="668"/>
      <c r="AF555" s="668"/>
      <c r="AG555" s="668"/>
      <c r="AH555" s="668"/>
      <c r="AI555" s="668"/>
    </row>
    <row r="556" spans="16:35">
      <c r="P556" s="75"/>
      <c r="Q556" s="75"/>
      <c r="R556" s="75"/>
      <c r="S556" s="425"/>
      <c r="T556" s="425"/>
      <c r="U556" s="75"/>
      <c r="V556" s="75"/>
      <c r="W556" s="75"/>
      <c r="X556" s="75"/>
      <c r="Y556" s="425"/>
      <c r="Z556" s="425"/>
      <c r="AA556" s="425"/>
      <c r="AB556" s="425"/>
      <c r="AC556" s="425" t="s">
        <v>924</v>
      </c>
      <c r="AD556" s="425"/>
      <c r="AE556" s="668"/>
      <c r="AF556" s="668"/>
      <c r="AG556" s="668"/>
      <c r="AH556" s="668"/>
      <c r="AI556" s="668"/>
    </row>
    <row r="557" spans="16:35">
      <c r="P557" s="75"/>
      <c r="Q557" s="75"/>
      <c r="R557" s="75"/>
      <c r="S557" s="425"/>
      <c r="T557" s="425"/>
      <c r="U557" s="75"/>
      <c r="V557" s="75"/>
      <c r="W557" s="75"/>
      <c r="X557" s="75"/>
      <c r="Y557" s="425"/>
      <c r="Z557" s="425"/>
      <c r="AA557" s="425"/>
      <c r="AB557" s="425"/>
      <c r="AC557" s="425" t="s">
        <v>924</v>
      </c>
      <c r="AD557" s="425"/>
      <c r="AE557" s="668"/>
      <c r="AF557" s="668"/>
      <c r="AG557" s="668"/>
      <c r="AH557" s="668"/>
      <c r="AI557" s="668"/>
    </row>
    <row r="558" spans="16:35">
      <c r="P558" s="75"/>
      <c r="Q558" s="75"/>
      <c r="R558" s="75"/>
      <c r="S558" s="425"/>
      <c r="T558" s="425"/>
      <c r="U558" s="75"/>
      <c r="V558" s="75"/>
      <c r="W558" s="75"/>
      <c r="X558" s="75"/>
      <c r="Y558" s="425"/>
      <c r="Z558" s="425"/>
      <c r="AA558" s="425"/>
      <c r="AB558" s="425"/>
      <c r="AC558" s="425" t="s">
        <v>924</v>
      </c>
      <c r="AD558" s="425"/>
      <c r="AE558" s="668"/>
      <c r="AF558" s="668"/>
      <c r="AG558" s="668"/>
      <c r="AH558" s="668"/>
      <c r="AI558" s="668"/>
    </row>
    <row r="559" spans="16:35">
      <c r="P559" s="75"/>
      <c r="Q559" s="75"/>
      <c r="R559" s="75"/>
      <c r="S559" s="425"/>
      <c r="T559" s="425"/>
      <c r="U559" s="75"/>
      <c r="V559" s="75"/>
      <c r="W559" s="75"/>
      <c r="X559" s="75"/>
      <c r="Y559" s="425"/>
      <c r="Z559" s="425"/>
      <c r="AA559" s="425"/>
      <c r="AB559" s="425"/>
      <c r="AC559" s="425" t="s">
        <v>924</v>
      </c>
      <c r="AD559" s="425"/>
      <c r="AE559" s="668"/>
      <c r="AF559" s="668"/>
      <c r="AG559" s="668"/>
      <c r="AH559" s="668"/>
      <c r="AI559" s="668"/>
    </row>
    <row r="560" spans="16:35">
      <c r="P560" s="75"/>
      <c r="Q560" s="75"/>
      <c r="R560" s="75"/>
      <c r="S560" s="425"/>
      <c r="T560" s="425"/>
      <c r="U560" s="75"/>
      <c r="V560" s="75"/>
      <c r="W560" s="75"/>
      <c r="X560" s="75"/>
      <c r="Y560" s="425"/>
      <c r="Z560" s="425"/>
      <c r="AA560" s="425"/>
      <c r="AB560" s="425"/>
      <c r="AC560" s="425" t="s">
        <v>924</v>
      </c>
      <c r="AD560" s="425"/>
      <c r="AE560" s="668"/>
      <c r="AF560" s="668"/>
      <c r="AG560" s="668"/>
      <c r="AH560" s="668"/>
      <c r="AI560" s="668"/>
    </row>
    <row r="561" spans="16:35">
      <c r="P561" s="75"/>
      <c r="Q561" s="75"/>
      <c r="R561" s="75"/>
      <c r="S561" s="425"/>
      <c r="T561" s="425"/>
      <c r="U561" s="75"/>
      <c r="V561" s="75"/>
      <c r="W561" s="75"/>
      <c r="X561" s="75"/>
      <c r="Y561" s="425"/>
      <c r="Z561" s="425"/>
      <c r="AA561" s="425"/>
      <c r="AB561" s="425"/>
      <c r="AC561" s="425" t="s">
        <v>924</v>
      </c>
      <c r="AD561" s="425"/>
      <c r="AE561" s="668"/>
      <c r="AF561" s="668"/>
      <c r="AG561" s="668"/>
      <c r="AH561" s="668"/>
      <c r="AI561" s="668"/>
    </row>
    <row r="562" spans="16:35">
      <c r="P562" s="75"/>
      <c r="Q562" s="75"/>
      <c r="R562" s="75"/>
      <c r="S562" s="425"/>
      <c r="T562" s="425"/>
      <c r="U562" s="75"/>
      <c r="V562" s="75"/>
      <c r="W562" s="75"/>
      <c r="X562" s="75"/>
      <c r="Y562" s="425"/>
      <c r="Z562" s="425"/>
      <c r="AA562" s="425"/>
      <c r="AB562" s="425"/>
      <c r="AC562" s="425" t="s">
        <v>924</v>
      </c>
      <c r="AD562" s="425"/>
      <c r="AE562" s="668"/>
      <c r="AF562" s="668"/>
      <c r="AG562" s="668"/>
      <c r="AH562" s="668"/>
      <c r="AI562" s="668"/>
    </row>
    <row r="563" spans="16:35">
      <c r="P563" s="75"/>
      <c r="Q563" s="75"/>
      <c r="R563" s="75"/>
      <c r="S563" s="425"/>
      <c r="T563" s="425"/>
      <c r="U563" s="75"/>
      <c r="V563" s="75"/>
      <c r="W563" s="75"/>
      <c r="X563" s="75"/>
      <c r="Y563" s="425"/>
      <c r="Z563" s="425"/>
      <c r="AA563" s="425"/>
      <c r="AB563" s="425"/>
      <c r="AC563" s="425" t="s">
        <v>924</v>
      </c>
      <c r="AD563" s="425"/>
      <c r="AE563" s="668"/>
      <c r="AF563" s="668"/>
      <c r="AG563" s="668"/>
      <c r="AH563" s="668"/>
      <c r="AI563" s="668"/>
    </row>
    <row r="564" spans="16:35">
      <c r="P564" s="75"/>
      <c r="Q564" s="75"/>
      <c r="R564" s="75"/>
      <c r="S564" s="425"/>
      <c r="T564" s="425"/>
      <c r="U564" s="75"/>
      <c r="V564" s="75"/>
      <c r="W564" s="75"/>
      <c r="X564" s="75"/>
      <c r="Y564" s="425"/>
      <c r="Z564" s="425"/>
      <c r="AA564" s="425"/>
      <c r="AB564" s="425"/>
      <c r="AC564" s="425" t="s">
        <v>924</v>
      </c>
      <c r="AD564" s="425"/>
      <c r="AE564" s="668"/>
      <c r="AF564" s="668"/>
      <c r="AG564" s="668"/>
      <c r="AH564" s="668"/>
      <c r="AI564" s="668"/>
    </row>
    <row r="565" spans="16:35">
      <c r="P565" s="75"/>
      <c r="Q565" s="75"/>
      <c r="R565" s="75"/>
      <c r="S565" s="425"/>
      <c r="T565" s="425"/>
      <c r="U565" s="75"/>
      <c r="V565" s="75"/>
      <c r="W565" s="75"/>
      <c r="X565" s="75"/>
      <c r="Y565" s="425"/>
      <c r="Z565" s="425"/>
      <c r="AA565" s="425"/>
      <c r="AB565" s="425"/>
      <c r="AC565" s="425" t="s">
        <v>924</v>
      </c>
      <c r="AD565" s="425"/>
      <c r="AE565" s="668"/>
      <c r="AF565" s="668"/>
      <c r="AG565" s="668"/>
      <c r="AH565" s="668"/>
      <c r="AI565" s="668"/>
    </row>
    <row r="566" spans="16:35">
      <c r="P566" s="75"/>
      <c r="Q566" s="75"/>
      <c r="R566" s="75"/>
      <c r="S566" s="425"/>
      <c r="T566" s="425"/>
      <c r="U566" s="75"/>
      <c r="V566" s="75"/>
      <c r="W566" s="75"/>
      <c r="X566" s="75"/>
      <c r="Y566" s="425"/>
      <c r="Z566" s="425"/>
      <c r="AA566" s="425"/>
      <c r="AB566" s="425"/>
      <c r="AC566" s="425" t="s">
        <v>924</v>
      </c>
      <c r="AD566" s="425"/>
      <c r="AE566" s="668"/>
      <c r="AF566" s="668"/>
      <c r="AG566" s="668"/>
      <c r="AH566" s="668"/>
      <c r="AI566" s="668"/>
    </row>
    <row r="567" spans="16:35">
      <c r="P567" s="75"/>
      <c r="Q567" s="75"/>
      <c r="R567" s="75"/>
      <c r="S567" s="425"/>
      <c r="T567" s="425"/>
      <c r="U567" s="75"/>
      <c r="V567" s="75"/>
      <c r="W567" s="75"/>
      <c r="X567" s="75"/>
      <c r="Y567" s="425"/>
      <c r="Z567" s="425"/>
      <c r="AA567" s="425"/>
      <c r="AB567" s="425"/>
      <c r="AC567" s="425" t="s">
        <v>924</v>
      </c>
      <c r="AD567" s="425"/>
      <c r="AE567" s="668"/>
      <c r="AF567" s="668"/>
      <c r="AG567" s="668"/>
      <c r="AH567" s="668"/>
      <c r="AI567" s="668"/>
    </row>
    <row r="568" spans="16:35">
      <c r="P568" s="75"/>
      <c r="Q568" s="75"/>
      <c r="R568" s="75"/>
      <c r="S568" s="425"/>
      <c r="T568" s="425"/>
      <c r="U568" s="75"/>
      <c r="V568" s="75"/>
      <c r="W568" s="75"/>
      <c r="X568" s="75"/>
      <c r="Y568" s="425"/>
      <c r="Z568" s="425"/>
      <c r="AA568" s="425"/>
      <c r="AB568" s="425"/>
      <c r="AC568" s="425" t="s">
        <v>924</v>
      </c>
      <c r="AD568" s="425"/>
      <c r="AE568" s="668"/>
      <c r="AF568" s="668"/>
      <c r="AG568" s="668"/>
      <c r="AH568" s="668"/>
      <c r="AI568" s="668"/>
    </row>
    <row r="569" spans="16:35">
      <c r="P569" s="75"/>
      <c r="Q569" s="75"/>
      <c r="R569" s="75"/>
      <c r="S569" s="425"/>
      <c r="T569" s="425"/>
      <c r="U569" s="75"/>
      <c r="V569" s="75"/>
      <c r="W569" s="75"/>
      <c r="X569" s="75"/>
      <c r="Y569" s="425"/>
      <c r="Z569" s="425"/>
      <c r="AA569" s="425"/>
      <c r="AB569" s="425"/>
      <c r="AC569" s="425" t="s">
        <v>924</v>
      </c>
      <c r="AD569" s="425"/>
      <c r="AE569" s="668"/>
      <c r="AF569" s="668"/>
      <c r="AG569" s="668"/>
      <c r="AH569" s="668"/>
      <c r="AI569" s="668"/>
    </row>
    <row r="570" spans="16:35">
      <c r="P570" s="75"/>
      <c r="Q570" s="75"/>
      <c r="R570" s="75"/>
      <c r="S570" s="425"/>
      <c r="T570" s="425"/>
      <c r="U570" s="75"/>
      <c r="V570" s="75"/>
      <c r="W570" s="75"/>
      <c r="X570" s="75"/>
      <c r="Y570" s="425"/>
      <c r="Z570" s="425"/>
      <c r="AA570" s="425"/>
      <c r="AB570" s="425"/>
      <c r="AC570" s="425" t="s">
        <v>924</v>
      </c>
      <c r="AD570" s="425"/>
      <c r="AE570" s="668"/>
      <c r="AF570" s="668"/>
      <c r="AG570" s="668"/>
      <c r="AH570" s="668"/>
      <c r="AI570" s="668"/>
    </row>
    <row r="571" spans="16:35">
      <c r="P571" s="75"/>
      <c r="Q571" s="75"/>
      <c r="R571" s="75"/>
      <c r="S571" s="425"/>
      <c r="T571" s="425"/>
      <c r="U571" s="75"/>
      <c r="V571" s="75"/>
      <c r="W571" s="75"/>
      <c r="X571" s="75"/>
      <c r="Y571" s="425"/>
      <c r="Z571" s="425"/>
      <c r="AA571" s="425"/>
      <c r="AB571" s="425"/>
      <c r="AC571" s="425" t="s">
        <v>924</v>
      </c>
      <c r="AD571" s="425"/>
      <c r="AE571" s="668"/>
      <c r="AF571" s="668"/>
      <c r="AG571" s="668"/>
      <c r="AH571" s="668"/>
      <c r="AI571" s="668"/>
    </row>
    <row r="572" spans="16:35">
      <c r="P572" s="75"/>
      <c r="Q572" s="75"/>
      <c r="R572" s="75"/>
      <c r="S572" s="425"/>
      <c r="T572" s="425"/>
      <c r="U572" s="75"/>
      <c r="V572" s="75"/>
      <c r="W572" s="75"/>
      <c r="X572" s="75"/>
      <c r="Y572" s="425"/>
      <c r="Z572" s="425"/>
      <c r="AA572" s="425"/>
      <c r="AB572" s="425"/>
      <c r="AC572" s="425" t="s">
        <v>924</v>
      </c>
      <c r="AD572" s="425"/>
      <c r="AE572" s="668"/>
      <c r="AF572" s="668"/>
      <c r="AG572" s="668"/>
      <c r="AH572" s="668"/>
      <c r="AI572" s="668"/>
    </row>
    <row r="573" spans="16:35">
      <c r="P573" s="75"/>
      <c r="Q573" s="75"/>
      <c r="R573" s="75"/>
      <c r="S573" s="425"/>
      <c r="T573" s="425"/>
      <c r="U573" s="75"/>
      <c r="V573" s="75"/>
      <c r="W573" s="75"/>
      <c r="X573" s="75"/>
      <c r="Y573" s="425"/>
      <c r="Z573" s="425"/>
      <c r="AA573" s="425"/>
      <c r="AB573" s="425"/>
      <c r="AC573" s="425" t="s">
        <v>924</v>
      </c>
      <c r="AD573" s="425"/>
      <c r="AE573" s="668"/>
      <c r="AF573" s="668"/>
      <c r="AG573" s="668"/>
      <c r="AH573" s="668"/>
      <c r="AI573" s="668"/>
    </row>
    <row r="574" spans="16:35">
      <c r="P574" s="75"/>
      <c r="Q574" s="75"/>
      <c r="R574" s="75"/>
      <c r="S574" s="425"/>
      <c r="T574" s="425"/>
      <c r="U574" s="75"/>
      <c r="V574" s="75"/>
      <c r="W574" s="75"/>
      <c r="X574" s="75"/>
      <c r="Y574" s="425"/>
      <c r="Z574" s="425"/>
      <c r="AA574" s="425"/>
      <c r="AB574" s="425"/>
      <c r="AC574" s="425" t="s">
        <v>924</v>
      </c>
      <c r="AD574" s="425"/>
      <c r="AE574" s="668"/>
      <c r="AF574" s="668"/>
      <c r="AG574" s="668"/>
      <c r="AH574" s="668"/>
      <c r="AI574" s="668"/>
    </row>
    <row r="575" spans="16:35">
      <c r="P575" s="75"/>
      <c r="Q575" s="75"/>
      <c r="R575" s="75"/>
      <c r="S575" s="425"/>
      <c r="T575" s="425"/>
      <c r="U575" s="75"/>
      <c r="V575" s="75"/>
      <c r="W575" s="75"/>
      <c r="X575" s="75"/>
      <c r="Y575" s="425"/>
      <c r="Z575" s="425"/>
      <c r="AA575" s="425"/>
      <c r="AB575" s="425"/>
      <c r="AC575" s="425" t="s">
        <v>924</v>
      </c>
      <c r="AD575" s="425"/>
      <c r="AE575" s="668"/>
      <c r="AF575" s="668"/>
      <c r="AG575" s="668"/>
      <c r="AH575" s="668"/>
      <c r="AI575" s="668"/>
    </row>
    <row r="576" spans="16:35">
      <c r="P576" s="75"/>
      <c r="Q576" s="75"/>
      <c r="R576" s="75"/>
      <c r="S576" s="425"/>
      <c r="T576" s="425"/>
      <c r="U576" s="75"/>
      <c r="V576" s="75"/>
      <c r="W576" s="75"/>
      <c r="X576" s="75"/>
      <c r="Y576" s="425"/>
      <c r="Z576" s="425"/>
      <c r="AA576" s="425"/>
      <c r="AB576" s="425"/>
      <c r="AC576" s="425" t="s">
        <v>924</v>
      </c>
      <c r="AD576" s="425"/>
      <c r="AE576" s="668"/>
      <c r="AF576" s="668"/>
      <c r="AG576" s="668"/>
      <c r="AH576" s="668"/>
      <c r="AI576" s="668"/>
    </row>
    <row r="577" spans="16:35">
      <c r="P577" s="75"/>
      <c r="Q577" s="75"/>
      <c r="R577" s="75"/>
      <c r="S577" s="425"/>
      <c r="T577" s="425"/>
      <c r="U577" s="75"/>
      <c r="V577" s="75"/>
      <c r="W577" s="75"/>
      <c r="X577" s="75"/>
      <c r="Y577" s="425"/>
      <c r="Z577" s="425"/>
      <c r="AA577" s="425"/>
      <c r="AB577" s="425"/>
      <c r="AC577" s="425" t="s">
        <v>924</v>
      </c>
      <c r="AD577" s="425"/>
      <c r="AE577" s="668"/>
      <c r="AF577" s="668"/>
      <c r="AG577" s="668"/>
      <c r="AH577" s="668"/>
      <c r="AI577" s="668"/>
    </row>
    <row r="578" spans="16:35">
      <c r="P578" s="75"/>
      <c r="Q578" s="75"/>
      <c r="R578" s="75"/>
      <c r="S578" s="425"/>
      <c r="T578" s="425"/>
      <c r="U578" s="75"/>
      <c r="V578" s="75"/>
      <c r="W578" s="75"/>
      <c r="X578" s="75"/>
      <c r="Y578" s="425"/>
      <c r="Z578" s="425"/>
      <c r="AA578" s="425"/>
      <c r="AB578" s="425"/>
      <c r="AC578" s="425" t="s">
        <v>924</v>
      </c>
      <c r="AD578" s="425"/>
      <c r="AE578" s="668"/>
      <c r="AF578" s="668"/>
      <c r="AG578" s="668"/>
      <c r="AH578" s="668"/>
      <c r="AI578" s="668"/>
    </row>
    <row r="579" spans="16:35">
      <c r="P579" s="75"/>
      <c r="Q579" s="75"/>
      <c r="R579" s="75"/>
      <c r="S579" s="425"/>
      <c r="T579" s="425"/>
      <c r="U579" s="75"/>
      <c r="V579" s="75"/>
      <c r="W579" s="75"/>
      <c r="X579" s="75"/>
      <c r="Y579" s="425"/>
      <c r="Z579" s="425"/>
      <c r="AA579" s="425"/>
      <c r="AB579" s="425"/>
      <c r="AC579" s="425" t="s">
        <v>924</v>
      </c>
      <c r="AD579" s="425"/>
      <c r="AE579" s="668"/>
      <c r="AF579" s="668"/>
      <c r="AG579" s="668"/>
      <c r="AH579" s="668"/>
      <c r="AI579" s="668"/>
    </row>
    <row r="580" spans="16:35">
      <c r="P580" s="75"/>
      <c r="Q580" s="75"/>
      <c r="R580" s="75"/>
      <c r="S580" s="425"/>
      <c r="T580" s="425"/>
      <c r="U580" s="75"/>
      <c r="V580" s="75"/>
      <c r="W580" s="75"/>
      <c r="X580" s="75"/>
      <c r="Y580" s="425"/>
      <c r="Z580" s="425"/>
      <c r="AA580" s="425"/>
      <c r="AB580" s="425"/>
      <c r="AC580" s="425" t="s">
        <v>924</v>
      </c>
      <c r="AD580" s="425"/>
      <c r="AE580" s="668"/>
      <c r="AF580" s="668"/>
      <c r="AG580" s="668"/>
      <c r="AH580" s="668"/>
      <c r="AI580" s="668"/>
    </row>
    <row r="581" spans="16:35">
      <c r="P581" s="75"/>
      <c r="Q581" s="75"/>
      <c r="R581" s="75"/>
      <c r="S581" s="425"/>
      <c r="T581" s="425"/>
      <c r="U581" s="75"/>
      <c r="V581" s="75"/>
      <c r="W581" s="75"/>
      <c r="X581" s="75"/>
      <c r="Y581" s="425"/>
      <c r="Z581" s="425"/>
      <c r="AA581" s="425"/>
      <c r="AB581" s="425"/>
      <c r="AC581" s="425" t="s">
        <v>924</v>
      </c>
      <c r="AD581" s="425"/>
      <c r="AE581" s="668"/>
      <c r="AF581" s="668"/>
      <c r="AG581" s="668"/>
      <c r="AH581" s="668"/>
      <c r="AI581" s="668"/>
    </row>
    <row r="582" spans="16:35">
      <c r="P582" s="75"/>
      <c r="Q582" s="75"/>
      <c r="R582" s="75"/>
      <c r="S582" s="425"/>
      <c r="T582" s="425"/>
      <c r="U582" s="75"/>
      <c r="V582" s="75"/>
      <c r="W582" s="75"/>
      <c r="X582" s="75"/>
      <c r="Y582" s="425"/>
      <c r="Z582" s="425"/>
      <c r="AA582" s="425"/>
      <c r="AB582" s="425"/>
      <c r="AC582" s="425" t="s">
        <v>924</v>
      </c>
      <c r="AD582" s="425"/>
      <c r="AE582" s="668"/>
      <c r="AF582" s="668"/>
      <c r="AG582" s="668"/>
      <c r="AH582" s="668"/>
      <c r="AI582" s="668"/>
    </row>
    <row r="583" spans="16:35">
      <c r="P583" s="75"/>
      <c r="Q583" s="75"/>
      <c r="R583" s="75"/>
      <c r="S583" s="425"/>
      <c r="T583" s="425"/>
      <c r="U583" s="75"/>
      <c r="V583" s="75"/>
      <c r="W583" s="75"/>
      <c r="X583" s="75"/>
      <c r="Y583" s="425"/>
      <c r="Z583" s="425"/>
      <c r="AA583" s="425"/>
      <c r="AB583" s="425"/>
      <c r="AC583" s="425" t="s">
        <v>924</v>
      </c>
      <c r="AD583" s="425"/>
      <c r="AE583" s="668"/>
      <c r="AF583" s="668"/>
      <c r="AG583" s="668"/>
      <c r="AH583" s="668"/>
      <c r="AI583" s="668"/>
    </row>
    <row r="584" spans="16:35">
      <c r="P584" s="75"/>
      <c r="Q584" s="75"/>
      <c r="R584" s="75"/>
      <c r="S584" s="425"/>
      <c r="T584" s="425"/>
      <c r="U584" s="75"/>
      <c r="V584" s="75"/>
      <c r="W584" s="75"/>
      <c r="X584" s="75"/>
      <c r="Y584" s="425"/>
      <c r="Z584" s="425"/>
      <c r="AA584" s="425"/>
      <c r="AB584" s="425"/>
      <c r="AC584" s="425" t="s">
        <v>924</v>
      </c>
      <c r="AD584" s="425"/>
      <c r="AE584" s="668"/>
      <c r="AF584" s="668"/>
      <c r="AG584" s="668"/>
      <c r="AH584" s="668"/>
      <c r="AI584" s="668"/>
    </row>
    <row r="585" spans="16:35">
      <c r="P585" s="75"/>
      <c r="Q585" s="75"/>
      <c r="R585" s="75"/>
      <c r="S585" s="425"/>
      <c r="T585" s="425"/>
      <c r="U585" s="75"/>
      <c r="V585" s="75"/>
      <c r="W585" s="75"/>
      <c r="X585" s="75"/>
      <c r="Y585" s="425"/>
      <c r="Z585" s="425"/>
      <c r="AA585" s="425"/>
      <c r="AB585" s="425"/>
      <c r="AC585" s="425" t="s">
        <v>924</v>
      </c>
      <c r="AD585" s="425"/>
      <c r="AE585" s="668"/>
      <c r="AF585" s="668"/>
      <c r="AG585" s="668"/>
      <c r="AH585" s="668"/>
      <c r="AI585" s="668"/>
    </row>
    <row r="586" spans="16:35">
      <c r="P586" s="75"/>
      <c r="Q586" s="75"/>
      <c r="R586" s="75"/>
      <c r="S586" s="425"/>
      <c r="T586" s="425"/>
      <c r="U586" s="75"/>
      <c r="V586" s="75"/>
      <c r="W586" s="75"/>
      <c r="X586" s="75"/>
      <c r="Y586" s="425"/>
      <c r="Z586" s="425"/>
      <c r="AA586" s="425"/>
      <c r="AB586" s="425"/>
      <c r="AC586" s="425" t="s">
        <v>924</v>
      </c>
      <c r="AD586" s="425"/>
      <c r="AE586" s="668"/>
      <c r="AF586" s="668"/>
      <c r="AG586" s="668"/>
      <c r="AH586" s="668"/>
      <c r="AI586" s="668"/>
    </row>
    <row r="587" spans="16:35">
      <c r="P587" s="75"/>
      <c r="Q587" s="75"/>
      <c r="R587" s="75"/>
      <c r="S587" s="425"/>
      <c r="T587" s="425"/>
      <c r="U587" s="75"/>
      <c r="V587" s="75"/>
      <c r="W587" s="75"/>
      <c r="X587" s="75"/>
      <c r="Y587" s="425"/>
      <c r="Z587" s="425"/>
      <c r="AA587" s="425"/>
      <c r="AB587" s="425"/>
      <c r="AC587" s="425" t="s">
        <v>924</v>
      </c>
      <c r="AD587" s="425"/>
      <c r="AE587" s="668"/>
      <c r="AF587" s="668"/>
      <c r="AG587" s="668"/>
      <c r="AH587" s="668"/>
      <c r="AI587" s="668"/>
    </row>
    <row r="588" spans="16:35">
      <c r="P588" s="75"/>
      <c r="Q588" s="75"/>
      <c r="R588" s="75"/>
      <c r="S588" s="425"/>
      <c r="T588" s="425"/>
      <c r="U588" s="75"/>
      <c r="V588" s="75"/>
      <c r="W588" s="75"/>
      <c r="X588" s="75"/>
      <c r="Y588" s="425"/>
      <c r="Z588" s="425"/>
      <c r="AA588" s="425"/>
      <c r="AB588" s="425"/>
      <c r="AC588" s="425" t="s">
        <v>924</v>
      </c>
      <c r="AD588" s="425"/>
      <c r="AE588" s="668"/>
      <c r="AF588" s="668"/>
      <c r="AG588" s="668"/>
      <c r="AH588" s="668"/>
      <c r="AI588" s="668"/>
    </row>
    <row r="589" spans="16:35">
      <c r="P589" s="75"/>
      <c r="Q589" s="75"/>
      <c r="R589" s="75"/>
      <c r="S589" s="425"/>
      <c r="T589" s="425"/>
      <c r="U589" s="75"/>
      <c r="V589" s="75"/>
      <c r="W589" s="75"/>
      <c r="X589" s="75"/>
      <c r="Y589" s="425"/>
      <c r="Z589" s="425"/>
      <c r="AA589" s="425"/>
      <c r="AB589" s="425"/>
      <c r="AC589" s="425" t="s">
        <v>924</v>
      </c>
      <c r="AD589" s="425"/>
      <c r="AE589" s="668"/>
      <c r="AF589" s="668"/>
      <c r="AG589" s="668"/>
      <c r="AH589" s="668"/>
      <c r="AI589" s="668"/>
    </row>
    <row r="590" spans="16:35">
      <c r="P590" s="75"/>
      <c r="Q590" s="75"/>
      <c r="R590" s="75"/>
      <c r="S590" s="425"/>
      <c r="T590" s="425"/>
      <c r="U590" s="75"/>
      <c r="V590" s="75"/>
      <c r="W590" s="75"/>
      <c r="X590" s="75"/>
      <c r="Y590" s="425"/>
      <c r="Z590" s="425"/>
      <c r="AA590" s="425"/>
      <c r="AB590" s="425"/>
      <c r="AC590" s="425" t="s">
        <v>924</v>
      </c>
      <c r="AD590" s="425"/>
      <c r="AE590" s="668"/>
      <c r="AF590" s="668"/>
      <c r="AG590" s="668"/>
      <c r="AH590" s="668"/>
      <c r="AI590" s="668"/>
    </row>
    <row r="591" spans="16:35">
      <c r="P591" s="75"/>
      <c r="Q591" s="75"/>
      <c r="R591" s="75"/>
      <c r="S591" s="425"/>
      <c r="T591" s="425"/>
      <c r="U591" s="75"/>
      <c r="V591" s="75"/>
      <c r="W591" s="75"/>
      <c r="X591" s="75"/>
      <c r="Y591" s="425"/>
      <c r="Z591" s="425"/>
      <c r="AA591" s="425"/>
      <c r="AB591" s="425"/>
      <c r="AC591" s="425" t="s">
        <v>924</v>
      </c>
      <c r="AD591" s="425"/>
      <c r="AE591" s="668"/>
      <c r="AF591" s="668"/>
      <c r="AG591" s="668"/>
      <c r="AH591" s="668"/>
      <c r="AI591" s="668"/>
    </row>
    <row r="592" spans="16:35">
      <c r="P592" s="75"/>
      <c r="Q592" s="75"/>
      <c r="R592" s="75"/>
      <c r="S592" s="425"/>
      <c r="T592" s="425"/>
      <c r="U592" s="75"/>
      <c r="V592" s="75"/>
      <c r="W592" s="75"/>
      <c r="X592" s="75"/>
      <c r="Y592" s="425"/>
      <c r="Z592" s="425"/>
      <c r="AA592" s="425"/>
      <c r="AB592" s="425"/>
      <c r="AC592" s="425" t="s">
        <v>924</v>
      </c>
      <c r="AD592" s="425"/>
      <c r="AE592" s="668"/>
      <c r="AF592" s="668"/>
      <c r="AG592" s="668"/>
      <c r="AH592" s="668"/>
      <c r="AI592" s="668"/>
    </row>
    <row r="593" spans="16:35">
      <c r="P593" s="75"/>
      <c r="Q593" s="75"/>
      <c r="R593" s="75"/>
      <c r="S593" s="425"/>
      <c r="T593" s="425"/>
      <c r="U593" s="75"/>
      <c r="V593" s="75"/>
      <c r="W593" s="75"/>
      <c r="X593" s="75"/>
      <c r="Y593" s="425"/>
      <c r="Z593" s="425"/>
      <c r="AA593" s="425"/>
      <c r="AB593" s="425"/>
      <c r="AC593" s="425" t="s">
        <v>924</v>
      </c>
      <c r="AD593" s="425"/>
      <c r="AE593" s="668"/>
      <c r="AF593" s="668"/>
      <c r="AG593" s="668"/>
      <c r="AH593" s="668"/>
      <c r="AI593" s="668"/>
    </row>
    <row r="594" spans="16:35">
      <c r="P594" s="75"/>
      <c r="Q594" s="75"/>
      <c r="R594" s="75"/>
      <c r="S594" s="425"/>
      <c r="T594" s="425"/>
      <c r="U594" s="75"/>
      <c r="V594" s="75"/>
      <c r="W594" s="75"/>
      <c r="X594" s="75"/>
      <c r="Y594" s="425"/>
      <c r="Z594" s="425"/>
      <c r="AA594" s="425"/>
      <c r="AB594" s="425"/>
      <c r="AC594" s="425" t="s">
        <v>924</v>
      </c>
      <c r="AD594" s="425"/>
      <c r="AE594" s="668"/>
      <c r="AF594" s="668"/>
      <c r="AG594" s="668"/>
      <c r="AH594" s="668"/>
      <c r="AI594" s="668"/>
    </row>
    <row r="595" spans="16:35">
      <c r="P595" s="75"/>
      <c r="Q595" s="75"/>
      <c r="R595" s="75"/>
      <c r="S595" s="425"/>
      <c r="T595" s="425"/>
      <c r="U595" s="75"/>
      <c r="V595" s="75"/>
      <c r="W595" s="75"/>
      <c r="X595" s="75"/>
      <c r="Y595" s="425"/>
      <c r="Z595" s="425"/>
      <c r="AA595" s="425"/>
      <c r="AB595" s="425"/>
      <c r="AC595" s="425" t="s">
        <v>924</v>
      </c>
      <c r="AD595" s="425"/>
      <c r="AE595" s="668"/>
      <c r="AF595" s="668"/>
      <c r="AG595" s="668"/>
      <c r="AH595" s="668"/>
      <c r="AI595" s="668"/>
    </row>
    <row r="596" spans="16:35">
      <c r="P596" s="75"/>
      <c r="Q596" s="75"/>
      <c r="R596" s="75"/>
      <c r="S596" s="425"/>
      <c r="T596" s="425"/>
      <c r="U596" s="75"/>
      <c r="V596" s="75"/>
      <c r="W596" s="75"/>
      <c r="X596" s="75"/>
      <c r="Y596" s="425"/>
      <c r="Z596" s="425"/>
      <c r="AA596" s="425"/>
      <c r="AB596" s="425"/>
      <c r="AC596" s="425" t="s">
        <v>924</v>
      </c>
      <c r="AD596" s="425"/>
      <c r="AE596" s="668"/>
      <c r="AF596" s="668"/>
      <c r="AG596" s="668"/>
      <c r="AH596" s="668"/>
      <c r="AI596" s="668"/>
    </row>
    <row r="597" spans="16:35">
      <c r="P597" s="75"/>
      <c r="Q597" s="75"/>
      <c r="R597" s="75"/>
      <c r="S597" s="425"/>
      <c r="T597" s="425"/>
      <c r="U597" s="75"/>
      <c r="V597" s="75"/>
      <c r="W597" s="75"/>
      <c r="X597" s="75"/>
      <c r="Y597" s="425"/>
      <c r="Z597" s="425"/>
      <c r="AA597" s="425"/>
      <c r="AB597" s="425"/>
      <c r="AC597" s="425" t="s">
        <v>924</v>
      </c>
      <c r="AD597" s="425"/>
      <c r="AE597" s="668"/>
      <c r="AF597" s="668"/>
      <c r="AG597" s="668"/>
      <c r="AH597" s="668"/>
      <c r="AI597" s="668"/>
    </row>
    <row r="598" spans="16:35">
      <c r="P598" s="75"/>
      <c r="Q598" s="75"/>
      <c r="R598" s="75"/>
      <c r="S598" s="425"/>
      <c r="T598" s="425"/>
      <c r="U598" s="75"/>
      <c r="V598" s="75"/>
      <c r="W598" s="75"/>
      <c r="X598" s="75"/>
      <c r="Y598" s="425"/>
      <c r="Z598" s="425"/>
      <c r="AA598" s="425"/>
      <c r="AB598" s="425"/>
      <c r="AC598" s="425" t="s">
        <v>924</v>
      </c>
      <c r="AD598" s="425"/>
      <c r="AE598" s="668"/>
      <c r="AF598" s="668"/>
      <c r="AG598" s="668"/>
      <c r="AH598" s="668"/>
      <c r="AI598" s="668"/>
    </row>
    <row r="599" spans="16:35">
      <c r="P599" s="75"/>
      <c r="Q599" s="75"/>
      <c r="R599" s="75"/>
      <c r="S599" s="425"/>
      <c r="T599" s="425"/>
      <c r="U599" s="75"/>
      <c r="V599" s="75"/>
      <c r="W599" s="75"/>
      <c r="X599" s="75"/>
      <c r="Y599" s="425"/>
      <c r="Z599" s="425"/>
      <c r="AA599" s="425"/>
      <c r="AB599" s="425"/>
      <c r="AC599" s="425" t="s">
        <v>924</v>
      </c>
      <c r="AD599" s="425"/>
      <c r="AE599" s="668"/>
      <c r="AF599" s="668"/>
      <c r="AG599" s="668"/>
      <c r="AH599" s="668"/>
      <c r="AI599" s="668"/>
    </row>
    <row r="600" spans="16:35">
      <c r="P600" s="75"/>
      <c r="Q600" s="75"/>
      <c r="R600" s="75"/>
      <c r="S600" s="425"/>
      <c r="T600" s="425"/>
      <c r="U600" s="75"/>
      <c r="V600" s="75"/>
      <c r="W600" s="75"/>
      <c r="X600" s="75"/>
      <c r="Y600" s="425"/>
      <c r="Z600" s="425"/>
      <c r="AA600" s="425"/>
      <c r="AB600" s="425"/>
      <c r="AC600" s="425" t="s">
        <v>924</v>
      </c>
      <c r="AD600" s="425"/>
      <c r="AE600" s="668"/>
      <c r="AF600" s="668"/>
      <c r="AG600" s="668"/>
      <c r="AH600" s="668"/>
      <c r="AI600" s="668"/>
    </row>
    <row r="601" spans="16:35">
      <c r="P601" s="75"/>
      <c r="Q601" s="75"/>
      <c r="R601" s="75"/>
      <c r="S601" s="425"/>
      <c r="T601" s="425"/>
      <c r="U601" s="75"/>
      <c r="V601" s="75"/>
      <c r="W601" s="75"/>
      <c r="X601" s="75"/>
      <c r="Y601" s="425"/>
      <c r="Z601" s="425"/>
      <c r="AA601" s="425"/>
      <c r="AB601" s="425"/>
      <c r="AC601" s="425" t="s">
        <v>924</v>
      </c>
      <c r="AD601" s="425"/>
      <c r="AE601" s="668"/>
      <c r="AF601" s="668"/>
      <c r="AG601" s="668"/>
      <c r="AH601" s="668"/>
      <c r="AI601" s="668"/>
    </row>
    <row r="602" spans="16:35">
      <c r="P602" s="75"/>
      <c r="Q602" s="75"/>
      <c r="R602" s="75"/>
      <c r="S602" s="425"/>
      <c r="T602" s="425"/>
      <c r="U602" s="75"/>
      <c r="V602" s="75"/>
      <c r="W602" s="75"/>
      <c r="X602" s="75"/>
      <c r="Y602" s="425"/>
      <c r="Z602" s="425"/>
      <c r="AA602" s="425"/>
      <c r="AB602" s="425"/>
      <c r="AC602" s="425" t="s">
        <v>924</v>
      </c>
      <c r="AD602" s="425"/>
      <c r="AE602" s="668"/>
      <c r="AF602" s="668"/>
      <c r="AG602" s="668"/>
      <c r="AH602" s="668"/>
      <c r="AI602" s="668"/>
    </row>
    <row r="603" spans="16:35">
      <c r="P603" s="75"/>
      <c r="Q603" s="75"/>
      <c r="R603" s="75"/>
      <c r="S603" s="425"/>
      <c r="T603" s="425"/>
      <c r="U603" s="75"/>
      <c r="V603" s="75"/>
      <c r="W603" s="75"/>
      <c r="X603" s="75"/>
      <c r="Y603" s="425"/>
      <c r="Z603" s="425"/>
      <c r="AA603" s="425"/>
      <c r="AB603" s="425"/>
      <c r="AC603" s="425" t="s">
        <v>924</v>
      </c>
      <c r="AD603" s="425"/>
      <c r="AE603" s="668"/>
      <c r="AF603" s="668"/>
      <c r="AG603" s="668"/>
      <c r="AH603" s="668"/>
      <c r="AI603" s="668"/>
    </row>
    <row r="604" spans="16:35">
      <c r="P604" s="75"/>
      <c r="Q604" s="75"/>
      <c r="R604" s="75"/>
      <c r="S604" s="425"/>
      <c r="T604" s="425"/>
      <c r="U604" s="75"/>
      <c r="V604" s="75"/>
      <c r="W604" s="75"/>
      <c r="X604" s="75"/>
      <c r="Y604" s="425"/>
      <c r="Z604" s="425"/>
      <c r="AA604" s="425"/>
      <c r="AB604" s="425"/>
      <c r="AC604" s="425" t="s">
        <v>924</v>
      </c>
      <c r="AD604" s="425"/>
      <c r="AE604" s="668"/>
      <c r="AF604" s="668"/>
      <c r="AG604" s="668"/>
      <c r="AH604" s="668"/>
      <c r="AI604" s="668"/>
    </row>
    <row r="605" spans="16:35">
      <c r="P605" s="75"/>
      <c r="Q605" s="75"/>
      <c r="R605" s="75"/>
      <c r="S605" s="425"/>
      <c r="T605" s="425"/>
      <c r="U605" s="75"/>
      <c r="V605" s="75"/>
      <c r="W605" s="75"/>
      <c r="X605" s="75"/>
      <c r="Y605" s="425"/>
      <c r="Z605" s="425"/>
      <c r="AA605" s="425"/>
      <c r="AB605" s="425"/>
      <c r="AC605" s="425" t="s">
        <v>924</v>
      </c>
      <c r="AD605" s="425"/>
      <c r="AE605" s="668"/>
      <c r="AF605" s="668"/>
      <c r="AG605" s="668"/>
      <c r="AH605" s="668"/>
      <c r="AI605" s="668"/>
    </row>
    <row r="606" spans="16:35">
      <c r="P606" s="75"/>
      <c r="Q606" s="75"/>
      <c r="R606" s="75"/>
      <c r="S606" s="425"/>
      <c r="T606" s="425"/>
      <c r="U606" s="75"/>
      <c r="V606" s="75"/>
      <c r="W606" s="75"/>
      <c r="X606" s="75"/>
      <c r="Y606" s="425"/>
      <c r="Z606" s="425"/>
      <c r="AA606" s="425"/>
      <c r="AB606" s="425"/>
      <c r="AC606" s="425" t="s">
        <v>924</v>
      </c>
      <c r="AD606" s="425"/>
      <c r="AE606" s="668"/>
      <c r="AF606" s="668"/>
      <c r="AG606" s="668"/>
      <c r="AH606" s="668"/>
      <c r="AI606" s="668"/>
    </row>
    <row r="607" spans="16:35">
      <c r="P607" s="75"/>
      <c r="Q607" s="75"/>
      <c r="R607" s="75"/>
      <c r="S607" s="425"/>
      <c r="T607" s="425"/>
      <c r="U607" s="75"/>
      <c r="V607" s="75"/>
      <c r="W607" s="75"/>
      <c r="X607" s="75"/>
      <c r="Y607" s="425"/>
      <c r="Z607" s="425"/>
      <c r="AA607" s="425"/>
      <c r="AB607" s="425"/>
      <c r="AC607" s="425" t="s">
        <v>924</v>
      </c>
      <c r="AD607" s="425"/>
      <c r="AE607" s="668"/>
      <c r="AF607" s="668"/>
      <c r="AG607" s="668"/>
      <c r="AH607" s="668"/>
      <c r="AI607" s="668"/>
    </row>
    <row r="608" spans="16:35">
      <c r="P608" s="75"/>
      <c r="Q608" s="75"/>
      <c r="R608" s="75"/>
      <c r="S608" s="425"/>
      <c r="T608" s="425"/>
      <c r="U608" s="75"/>
      <c r="V608" s="75"/>
      <c r="W608" s="75"/>
      <c r="X608" s="75"/>
      <c r="Y608" s="425"/>
      <c r="Z608" s="425"/>
      <c r="AA608" s="425"/>
      <c r="AB608" s="425"/>
      <c r="AC608" s="425" t="s">
        <v>924</v>
      </c>
      <c r="AD608" s="425"/>
      <c r="AE608" s="668"/>
      <c r="AF608" s="668"/>
      <c r="AG608" s="668"/>
      <c r="AH608" s="668"/>
      <c r="AI608" s="668"/>
    </row>
    <row r="609" spans="16:35">
      <c r="P609" s="75"/>
      <c r="Q609" s="75"/>
      <c r="R609" s="75"/>
      <c r="S609" s="425"/>
      <c r="T609" s="425"/>
      <c r="U609" s="75"/>
      <c r="V609" s="75"/>
      <c r="W609" s="75"/>
      <c r="X609" s="75"/>
      <c r="Y609" s="425"/>
      <c r="Z609" s="425"/>
      <c r="AA609" s="425"/>
      <c r="AB609" s="425"/>
      <c r="AC609" s="425" t="s">
        <v>924</v>
      </c>
      <c r="AD609" s="425"/>
      <c r="AE609" s="668"/>
      <c r="AF609" s="668"/>
      <c r="AG609" s="668"/>
      <c r="AH609" s="668"/>
      <c r="AI609" s="668"/>
    </row>
    <row r="610" spans="16:35">
      <c r="P610" s="75"/>
      <c r="Q610" s="75"/>
      <c r="R610" s="75"/>
      <c r="S610" s="425"/>
      <c r="T610" s="425"/>
      <c r="U610" s="75"/>
      <c r="V610" s="75"/>
      <c r="W610" s="75"/>
      <c r="X610" s="75"/>
      <c r="Y610" s="425"/>
      <c r="Z610" s="425"/>
      <c r="AA610" s="425"/>
      <c r="AB610" s="425"/>
      <c r="AC610" s="425" t="s">
        <v>924</v>
      </c>
      <c r="AD610" s="425"/>
      <c r="AE610" s="668"/>
      <c r="AF610" s="668"/>
      <c r="AG610" s="668"/>
      <c r="AH610" s="668"/>
      <c r="AI610" s="668"/>
    </row>
    <row r="611" spans="16:35">
      <c r="P611" s="75"/>
      <c r="Q611" s="75"/>
      <c r="R611" s="75"/>
      <c r="S611" s="425"/>
      <c r="T611" s="425"/>
      <c r="U611" s="75"/>
      <c r="V611" s="75"/>
      <c r="W611" s="75"/>
      <c r="X611" s="75"/>
      <c r="Y611" s="425"/>
      <c r="Z611" s="425"/>
      <c r="AA611" s="425"/>
      <c r="AB611" s="425"/>
      <c r="AC611" s="425" t="s">
        <v>924</v>
      </c>
      <c r="AD611" s="425"/>
      <c r="AE611" s="668"/>
      <c r="AF611" s="668"/>
      <c r="AG611" s="668"/>
      <c r="AH611" s="668"/>
      <c r="AI611" s="668"/>
    </row>
    <row r="612" spans="16:35">
      <c r="P612" s="75"/>
      <c r="Q612" s="75"/>
      <c r="R612" s="75"/>
      <c r="S612" s="425"/>
      <c r="T612" s="425"/>
      <c r="U612" s="75"/>
      <c r="V612" s="75"/>
      <c r="W612" s="75"/>
      <c r="X612" s="75"/>
      <c r="Y612" s="425"/>
      <c r="Z612" s="425"/>
      <c r="AA612" s="425"/>
      <c r="AB612" s="425"/>
      <c r="AC612" s="425" t="s">
        <v>924</v>
      </c>
      <c r="AD612" s="425"/>
      <c r="AE612" s="668"/>
      <c r="AF612" s="668"/>
      <c r="AG612" s="668"/>
      <c r="AH612" s="668"/>
      <c r="AI612" s="668"/>
    </row>
    <row r="613" spans="16:35">
      <c r="P613" s="75"/>
      <c r="Q613" s="75"/>
      <c r="R613" s="75"/>
      <c r="S613" s="425"/>
      <c r="T613" s="425"/>
      <c r="U613" s="75"/>
      <c r="V613" s="75"/>
      <c r="W613" s="75"/>
      <c r="X613" s="75"/>
      <c r="Y613" s="425"/>
      <c r="Z613" s="425"/>
      <c r="AA613" s="425"/>
      <c r="AB613" s="425"/>
      <c r="AC613" s="425" t="s">
        <v>924</v>
      </c>
      <c r="AD613" s="425"/>
      <c r="AE613" s="668"/>
      <c r="AF613" s="668"/>
      <c r="AG613" s="668"/>
      <c r="AH613" s="668"/>
      <c r="AI613" s="668"/>
    </row>
    <row r="614" spans="16:35">
      <c r="P614" s="75"/>
      <c r="Q614" s="75"/>
      <c r="R614" s="75"/>
      <c r="S614" s="425"/>
      <c r="T614" s="425"/>
      <c r="U614" s="75"/>
      <c r="V614" s="75"/>
      <c r="W614" s="75"/>
      <c r="X614" s="75"/>
      <c r="Y614" s="425"/>
      <c r="Z614" s="425"/>
      <c r="AA614" s="425"/>
      <c r="AB614" s="425"/>
      <c r="AC614" s="425" t="s">
        <v>924</v>
      </c>
      <c r="AD614" s="425"/>
      <c r="AE614" s="668"/>
      <c r="AF614" s="668"/>
      <c r="AG614" s="668"/>
      <c r="AH614" s="668"/>
      <c r="AI614" s="668"/>
    </row>
    <row r="615" spans="16:35">
      <c r="P615" s="75"/>
      <c r="Q615" s="75"/>
      <c r="R615" s="75"/>
      <c r="S615" s="425"/>
      <c r="T615" s="425"/>
      <c r="U615" s="75"/>
      <c r="V615" s="75"/>
      <c r="W615" s="75"/>
      <c r="X615" s="75"/>
      <c r="Y615" s="425"/>
      <c r="Z615" s="425"/>
      <c r="AA615" s="425"/>
      <c r="AB615" s="425"/>
      <c r="AC615" s="425" t="s">
        <v>924</v>
      </c>
      <c r="AD615" s="425"/>
      <c r="AE615" s="668"/>
      <c r="AF615" s="668"/>
      <c r="AG615" s="668"/>
      <c r="AH615" s="668"/>
      <c r="AI615" s="668"/>
    </row>
    <row r="616" spans="16:35">
      <c r="P616" s="75"/>
      <c r="Q616" s="75"/>
      <c r="R616" s="75"/>
      <c r="S616" s="425"/>
      <c r="T616" s="425"/>
      <c r="U616" s="75"/>
      <c r="V616" s="75"/>
      <c r="W616" s="75"/>
      <c r="X616" s="75"/>
      <c r="Y616" s="425"/>
      <c r="Z616" s="425"/>
      <c r="AA616" s="425"/>
      <c r="AB616" s="425"/>
      <c r="AC616" s="425" t="s">
        <v>924</v>
      </c>
      <c r="AD616" s="425"/>
      <c r="AE616" s="668"/>
      <c r="AF616" s="668"/>
      <c r="AG616" s="668"/>
      <c r="AH616" s="668"/>
      <c r="AI616" s="668"/>
    </row>
    <row r="617" spans="16:35">
      <c r="P617" s="75"/>
      <c r="Q617" s="75"/>
      <c r="R617" s="75"/>
      <c r="S617" s="425"/>
      <c r="T617" s="425"/>
      <c r="U617" s="75"/>
      <c r="V617" s="75"/>
      <c r="W617" s="75"/>
      <c r="X617" s="75"/>
      <c r="Y617" s="425"/>
      <c r="Z617" s="425"/>
      <c r="AA617" s="425"/>
      <c r="AB617" s="425"/>
      <c r="AC617" s="425" t="s">
        <v>924</v>
      </c>
      <c r="AD617" s="425"/>
      <c r="AE617" s="668"/>
      <c r="AF617" s="668"/>
      <c r="AG617" s="668"/>
      <c r="AH617" s="668"/>
      <c r="AI617" s="668"/>
    </row>
    <row r="618" spans="16:35">
      <c r="P618" s="75"/>
      <c r="Q618" s="75"/>
      <c r="R618" s="75"/>
      <c r="S618" s="425"/>
      <c r="T618" s="425"/>
      <c r="U618" s="75"/>
      <c r="V618" s="75"/>
      <c r="W618" s="75"/>
      <c r="X618" s="75"/>
      <c r="Y618" s="425"/>
      <c r="Z618" s="425"/>
      <c r="AA618" s="425"/>
      <c r="AB618" s="425"/>
      <c r="AC618" s="425" t="s">
        <v>924</v>
      </c>
      <c r="AD618" s="425"/>
      <c r="AE618" s="668"/>
      <c r="AF618" s="668"/>
      <c r="AG618" s="668"/>
      <c r="AH618" s="668"/>
      <c r="AI618" s="668"/>
    </row>
    <row r="619" spans="16:35">
      <c r="P619" s="75"/>
      <c r="Q619" s="75"/>
      <c r="R619" s="75"/>
      <c r="S619" s="425"/>
      <c r="T619" s="425"/>
      <c r="U619" s="75"/>
      <c r="V619" s="75"/>
      <c r="W619" s="75"/>
      <c r="X619" s="75"/>
      <c r="Y619" s="425"/>
      <c r="Z619" s="425"/>
      <c r="AA619" s="425"/>
      <c r="AB619" s="425"/>
      <c r="AC619" s="425" t="s">
        <v>924</v>
      </c>
      <c r="AD619" s="425"/>
      <c r="AE619" s="668"/>
      <c r="AF619" s="668"/>
      <c r="AG619" s="668"/>
      <c r="AH619" s="668"/>
      <c r="AI619" s="668"/>
    </row>
    <row r="620" spans="16:35">
      <c r="P620" s="75"/>
      <c r="Q620" s="75"/>
      <c r="R620" s="75"/>
      <c r="S620" s="425"/>
      <c r="T620" s="425"/>
      <c r="U620" s="75"/>
      <c r="V620" s="75"/>
      <c r="W620" s="75"/>
      <c r="X620" s="75"/>
      <c r="Y620" s="425"/>
      <c r="Z620" s="425"/>
      <c r="AA620" s="425"/>
      <c r="AB620" s="425"/>
      <c r="AC620" s="425" t="s">
        <v>924</v>
      </c>
      <c r="AD620" s="425"/>
      <c r="AE620" s="668"/>
      <c r="AF620" s="668"/>
      <c r="AG620" s="668"/>
      <c r="AH620" s="668"/>
      <c r="AI620" s="668"/>
    </row>
    <row r="621" spans="16:35">
      <c r="P621" s="75"/>
      <c r="Q621" s="75"/>
      <c r="R621" s="75"/>
      <c r="S621" s="425"/>
      <c r="T621" s="425"/>
      <c r="U621" s="75"/>
      <c r="V621" s="75"/>
      <c r="W621" s="75"/>
      <c r="X621" s="75"/>
      <c r="Y621" s="425"/>
      <c r="Z621" s="425"/>
      <c r="AA621" s="425"/>
      <c r="AB621" s="425"/>
      <c r="AC621" s="425" t="s">
        <v>924</v>
      </c>
      <c r="AD621" s="425"/>
      <c r="AE621" s="668"/>
      <c r="AF621" s="668"/>
      <c r="AG621" s="668"/>
      <c r="AH621" s="668"/>
      <c r="AI621" s="668"/>
    </row>
    <row r="622" spans="16:35">
      <c r="P622" s="75"/>
      <c r="Q622" s="75"/>
      <c r="R622" s="75"/>
      <c r="S622" s="425"/>
      <c r="T622" s="425"/>
      <c r="U622" s="75"/>
      <c r="V622" s="75"/>
      <c r="W622" s="75"/>
      <c r="X622" s="75"/>
      <c r="Y622" s="425"/>
      <c r="Z622" s="425"/>
      <c r="AA622" s="425"/>
      <c r="AB622" s="425"/>
      <c r="AC622" s="425" t="s">
        <v>924</v>
      </c>
      <c r="AD622" s="425"/>
      <c r="AE622" s="668"/>
      <c r="AF622" s="668"/>
      <c r="AG622" s="668"/>
      <c r="AH622" s="668"/>
      <c r="AI622" s="668"/>
    </row>
    <row r="623" spans="16:35">
      <c r="P623" s="75"/>
      <c r="Q623" s="75"/>
      <c r="R623" s="75"/>
      <c r="S623" s="425"/>
      <c r="T623" s="425"/>
      <c r="U623" s="75"/>
      <c r="V623" s="75"/>
      <c r="W623" s="75"/>
      <c r="X623" s="75"/>
      <c r="Y623" s="425"/>
      <c r="Z623" s="425"/>
      <c r="AA623" s="425"/>
      <c r="AB623" s="425"/>
      <c r="AC623" s="425" t="s">
        <v>924</v>
      </c>
      <c r="AD623" s="425"/>
      <c r="AE623" s="668"/>
      <c r="AF623" s="668"/>
      <c r="AG623" s="668"/>
      <c r="AH623" s="668"/>
      <c r="AI623" s="668"/>
    </row>
    <row r="624" spans="16:35">
      <c r="P624" s="75"/>
      <c r="Q624" s="75"/>
      <c r="R624" s="75"/>
      <c r="S624" s="425"/>
      <c r="T624" s="425"/>
      <c r="U624" s="75"/>
      <c r="V624" s="75"/>
      <c r="W624" s="75"/>
      <c r="X624" s="75"/>
      <c r="Y624" s="425"/>
      <c r="Z624" s="425"/>
      <c r="AA624" s="425"/>
      <c r="AB624" s="425"/>
      <c r="AC624" s="425" t="s">
        <v>924</v>
      </c>
      <c r="AD624" s="425"/>
      <c r="AE624" s="668"/>
      <c r="AF624" s="668"/>
      <c r="AG624" s="668"/>
      <c r="AH624" s="668"/>
      <c r="AI624" s="668"/>
    </row>
    <row r="625" spans="16:35">
      <c r="P625" s="75"/>
      <c r="Q625" s="75"/>
      <c r="R625" s="75"/>
      <c r="S625" s="425"/>
      <c r="T625" s="425"/>
      <c r="U625" s="75"/>
      <c r="V625" s="75"/>
      <c r="W625" s="75"/>
      <c r="X625" s="75"/>
      <c r="Y625" s="425"/>
      <c r="Z625" s="425"/>
      <c r="AA625" s="425"/>
      <c r="AB625" s="425"/>
      <c r="AC625" s="425" t="s">
        <v>924</v>
      </c>
      <c r="AD625" s="425"/>
      <c r="AE625" s="668"/>
      <c r="AF625" s="668"/>
      <c r="AG625" s="668"/>
      <c r="AH625" s="668"/>
      <c r="AI625" s="668"/>
    </row>
    <row r="626" spans="16:35">
      <c r="P626" s="75"/>
      <c r="Q626" s="75"/>
      <c r="R626" s="75"/>
      <c r="S626" s="425"/>
      <c r="T626" s="425"/>
      <c r="U626" s="75"/>
      <c r="V626" s="75"/>
      <c r="W626" s="75"/>
      <c r="X626" s="75"/>
      <c r="Y626" s="425"/>
      <c r="Z626" s="425"/>
      <c r="AA626" s="425"/>
      <c r="AB626" s="425"/>
      <c r="AC626" s="425" t="s">
        <v>924</v>
      </c>
      <c r="AD626" s="425"/>
      <c r="AE626" s="668"/>
      <c r="AF626" s="668"/>
      <c r="AG626" s="668"/>
      <c r="AH626" s="668"/>
      <c r="AI626" s="668"/>
    </row>
    <row r="627" spans="16:35">
      <c r="P627" s="75"/>
      <c r="Q627" s="75"/>
      <c r="R627" s="75"/>
      <c r="S627" s="425"/>
      <c r="T627" s="425"/>
      <c r="U627" s="75"/>
      <c r="V627" s="75"/>
      <c r="W627" s="75"/>
      <c r="X627" s="75"/>
      <c r="Y627" s="425"/>
      <c r="Z627" s="425"/>
      <c r="AA627" s="425"/>
      <c r="AB627" s="425"/>
      <c r="AC627" s="425" t="s">
        <v>924</v>
      </c>
      <c r="AD627" s="425"/>
      <c r="AE627" s="668"/>
      <c r="AF627" s="668"/>
      <c r="AG627" s="668"/>
      <c r="AH627" s="668"/>
      <c r="AI627" s="668"/>
    </row>
    <row r="628" spans="16:35">
      <c r="P628" s="75"/>
      <c r="Q628" s="75"/>
      <c r="R628" s="75"/>
      <c r="S628" s="425"/>
      <c r="T628" s="425"/>
      <c r="U628" s="75"/>
      <c r="V628" s="75"/>
      <c r="W628" s="75"/>
      <c r="X628" s="75"/>
      <c r="Y628" s="425"/>
      <c r="Z628" s="425"/>
      <c r="AA628" s="425"/>
      <c r="AB628" s="425"/>
      <c r="AC628" s="425" t="s">
        <v>924</v>
      </c>
      <c r="AD628" s="425"/>
      <c r="AE628" s="668"/>
      <c r="AF628" s="668"/>
      <c r="AG628" s="668"/>
      <c r="AH628" s="668"/>
      <c r="AI628" s="668"/>
    </row>
    <row r="629" spans="16:35">
      <c r="P629" s="75"/>
      <c r="Q629" s="75"/>
      <c r="R629" s="75"/>
      <c r="S629" s="425"/>
      <c r="T629" s="425"/>
      <c r="U629" s="75"/>
      <c r="V629" s="75"/>
      <c r="W629" s="75"/>
      <c r="X629" s="75"/>
      <c r="Y629" s="425"/>
      <c r="Z629" s="425"/>
      <c r="AA629" s="425"/>
      <c r="AB629" s="425"/>
      <c r="AC629" s="425" t="s">
        <v>924</v>
      </c>
      <c r="AD629" s="425"/>
      <c r="AE629" s="668"/>
      <c r="AF629" s="668"/>
      <c r="AG629" s="668"/>
      <c r="AH629" s="668"/>
      <c r="AI629" s="668"/>
    </row>
    <row r="630" spans="16:35">
      <c r="P630" s="75"/>
      <c r="Q630" s="75"/>
      <c r="R630" s="75"/>
      <c r="S630" s="425"/>
      <c r="T630" s="425"/>
      <c r="U630" s="75"/>
      <c r="V630" s="75"/>
      <c r="W630" s="75"/>
      <c r="X630" s="75"/>
      <c r="Y630" s="425"/>
      <c r="Z630" s="425"/>
      <c r="AA630" s="425"/>
      <c r="AB630" s="425"/>
      <c r="AC630" s="425" t="s">
        <v>924</v>
      </c>
      <c r="AD630" s="425"/>
      <c r="AE630" s="668"/>
      <c r="AF630" s="668"/>
      <c r="AG630" s="668"/>
      <c r="AH630" s="668"/>
      <c r="AI630" s="668"/>
    </row>
    <row r="631" spans="16:35">
      <c r="P631" s="75"/>
      <c r="Q631" s="75"/>
      <c r="R631" s="75"/>
      <c r="S631" s="425"/>
      <c r="T631" s="425"/>
      <c r="U631" s="75"/>
      <c r="V631" s="75"/>
      <c r="W631" s="75"/>
      <c r="X631" s="75"/>
      <c r="Y631" s="425"/>
      <c r="Z631" s="425"/>
      <c r="AA631" s="425"/>
      <c r="AB631" s="425"/>
      <c r="AC631" s="425" t="s">
        <v>924</v>
      </c>
      <c r="AD631" s="425"/>
      <c r="AE631" s="668"/>
      <c r="AF631" s="668"/>
      <c r="AG631" s="668"/>
      <c r="AH631" s="668"/>
      <c r="AI631" s="668"/>
    </row>
    <row r="632" spans="16:35">
      <c r="P632" s="75"/>
      <c r="Q632" s="75"/>
      <c r="R632" s="75"/>
      <c r="S632" s="425"/>
      <c r="T632" s="425"/>
      <c r="U632" s="75"/>
      <c r="V632" s="75"/>
      <c r="W632" s="75"/>
      <c r="X632" s="75"/>
      <c r="Y632" s="425"/>
      <c r="Z632" s="425"/>
      <c r="AA632" s="425"/>
      <c r="AB632" s="425"/>
      <c r="AC632" s="425" t="s">
        <v>924</v>
      </c>
      <c r="AD632" s="425"/>
      <c r="AE632" s="668"/>
      <c r="AF632" s="668"/>
      <c r="AG632" s="668"/>
      <c r="AH632" s="668"/>
      <c r="AI632" s="668"/>
    </row>
    <row r="633" spans="16:35">
      <c r="P633" s="75"/>
      <c r="Q633" s="75"/>
      <c r="R633" s="75"/>
      <c r="S633" s="425"/>
      <c r="T633" s="425"/>
      <c r="U633" s="75"/>
      <c r="V633" s="75"/>
      <c r="W633" s="75"/>
      <c r="X633" s="75"/>
      <c r="Y633" s="425"/>
      <c r="Z633" s="425"/>
      <c r="AA633" s="425"/>
      <c r="AB633" s="425"/>
      <c r="AC633" s="425" t="s">
        <v>924</v>
      </c>
      <c r="AD633" s="425"/>
      <c r="AE633" s="668"/>
      <c r="AF633" s="668"/>
      <c r="AG633" s="668"/>
      <c r="AH633" s="668"/>
      <c r="AI633" s="668"/>
    </row>
    <row r="634" spans="16:35">
      <c r="P634" s="75"/>
      <c r="Q634" s="75"/>
      <c r="R634" s="75"/>
      <c r="S634" s="425"/>
      <c r="T634" s="425"/>
      <c r="U634" s="75"/>
      <c r="V634" s="75"/>
      <c r="W634" s="75"/>
      <c r="X634" s="75"/>
      <c r="Y634" s="425"/>
      <c r="Z634" s="425"/>
      <c r="AA634" s="425"/>
      <c r="AB634" s="425"/>
      <c r="AC634" s="425" t="s">
        <v>924</v>
      </c>
      <c r="AD634" s="425"/>
      <c r="AE634" s="668"/>
      <c r="AF634" s="668"/>
      <c r="AG634" s="668"/>
      <c r="AH634" s="668"/>
      <c r="AI634" s="668"/>
    </row>
    <row r="635" spans="16:35">
      <c r="P635" s="75"/>
      <c r="Q635" s="75"/>
      <c r="R635" s="75"/>
      <c r="S635" s="425"/>
      <c r="T635" s="425"/>
      <c r="U635" s="75"/>
      <c r="V635" s="75"/>
      <c r="W635" s="75"/>
      <c r="X635" s="75"/>
      <c r="Y635" s="425"/>
      <c r="Z635" s="425"/>
      <c r="AA635" s="425"/>
      <c r="AB635" s="425"/>
      <c r="AC635" s="425" t="s">
        <v>924</v>
      </c>
      <c r="AD635" s="425"/>
      <c r="AE635" s="668"/>
      <c r="AF635" s="668"/>
      <c r="AG635" s="668"/>
      <c r="AH635" s="668"/>
      <c r="AI635" s="668"/>
    </row>
    <row r="636" spans="16:35">
      <c r="P636" s="75"/>
      <c r="Q636" s="75"/>
      <c r="R636" s="75"/>
      <c r="S636" s="425"/>
      <c r="T636" s="425"/>
      <c r="U636" s="75"/>
      <c r="V636" s="75"/>
      <c r="W636" s="75"/>
      <c r="X636" s="75"/>
      <c r="Y636" s="425"/>
      <c r="Z636" s="425"/>
      <c r="AA636" s="425"/>
      <c r="AB636" s="425"/>
      <c r="AC636" s="425" t="s">
        <v>924</v>
      </c>
      <c r="AD636" s="425"/>
      <c r="AE636" s="668"/>
      <c r="AF636" s="668"/>
      <c r="AG636" s="668"/>
      <c r="AH636" s="668"/>
      <c r="AI636" s="668"/>
    </row>
    <row r="637" spans="16:35">
      <c r="P637" s="75"/>
      <c r="Q637" s="75"/>
      <c r="R637" s="75"/>
      <c r="S637" s="425"/>
      <c r="T637" s="425"/>
      <c r="U637" s="75"/>
      <c r="V637" s="75"/>
      <c r="W637" s="75"/>
      <c r="X637" s="75"/>
      <c r="Y637" s="425"/>
      <c r="Z637" s="425"/>
      <c r="AA637" s="425"/>
      <c r="AB637" s="425"/>
      <c r="AC637" s="425" t="s">
        <v>924</v>
      </c>
      <c r="AD637" s="425"/>
      <c r="AE637" s="668"/>
      <c r="AF637" s="668"/>
      <c r="AG637" s="668"/>
      <c r="AH637" s="668"/>
      <c r="AI637" s="668"/>
    </row>
    <row r="638" spans="16:35">
      <c r="P638" s="75"/>
      <c r="Q638" s="75"/>
      <c r="R638" s="75"/>
      <c r="S638" s="425"/>
      <c r="T638" s="425"/>
      <c r="U638" s="75"/>
      <c r="V638" s="75"/>
      <c r="W638" s="75"/>
      <c r="X638" s="75"/>
      <c r="Y638" s="425"/>
      <c r="Z638" s="425"/>
      <c r="AA638" s="425"/>
      <c r="AB638" s="425"/>
      <c r="AC638" s="425" t="s">
        <v>924</v>
      </c>
      <c r="AD638" s="425"/>
      <c r="AE638" s="668"/>
      <c r="AF638" s="668"/>
      <c r="AG638" s="668"/>
      <c r="AH638" s="668"/>
      <c r="AI638" s="668"/>
    </row>
    <row r="639" spans="16:35">
      <c r="P639" s="75"/>
      <c r="Q639" s="75"/>
      <c r="R639" s="75"/>
      <c r="S639" s="425"/>
      <c r="T639" s="425"/>
      <c r="U639" s="75"/>
      <c r="V639" s="75"/>
      <c r="W639" s="75"/>
      <c r="X639" s="75"/>
      <c r="Y639" s="425"/>
      <c r="Z639" s="425"/>
      <c r="AA639" s="425"/>
      <c r="AB639" s="425"/>
      <c r="AC639" s="425" t="s">
        <v>924</v>
      </c>
      <c r="AD639" s="425"/>
      <c r="AE639" s="668"/>
      <c r="AF639" s="668"/>
      <c r="AG639" s="668"/>
      <c r="AH639" s="668"/>
      <c r="AI639" s="668"/>
    </row>
    <row r="640" spans="16:35">
      <c r="P640" s="75"/>
      <c r="Q640" s="75"/>
      <c r="R640" s="75"/>
      <c r="S640" s="425"/>
      <c r="T640" s="425"/>
      <c r="U640" s="75"/>
      <c r="V640" s="75"/>
      <c r="W640" s="75"/>
      <c r="X640" s="75"/>
      <c r="Y640" s="425"/>
      <c r="Z640" s="425"/>
      <c r="AA640" s="425"/>
      <c r="AB640" s="425"/>
      <c r="AC640" s="425" t="s">
        <v>924</v>
      </c>
      <c r="AD640" s="425"/>
      <c r="AE640" s="668"/>
      <c r="AF640" s="668"/>
      <c r="AG640" s="668"/>
      <c r="AH640" s="668"/>
      <c r="AI640" s="668"/>
    </row>
    <row r="641" spans="16:35">
      <c r="P641" s="75"/>
      <c r="Q641" s="75"/>
      <c r="R641" s="75"/>
      <c r="S641" s="425"/>
      <c r="T641" s="425"/>
      <c r="U641" s="75"/>
      <c r="V641" s="75"/>
      <c r="W641" s="75"/>
      <c r="X641" s="75"/>
      <c r="Y641" s="425"/>
      <c r="Z641" s="425"/>
      <c r="AA641" s="425"/>
      <c r="AB641" s="425"/>
      <c r="AC641" s="425" t="s">
        <v>924</v>
      </c>
      <c r="AD641" s="425"/>
      <c r="AE641" s="668"/>
      <c r="AF641" s="668"/>
      <c r="AG641" s="668"/>
      <c r="AH641" s="668"/>
      <c r="AI641" s="668"/>
    </row>
    <row r="642" spans="16:35">
      <c r="P642" s="75"/>
      <c r="Q642" s="75"/>
      <c r="R642" s="75"/>
      <c r="S642" s="425"/>
      <c r="T642" s="425"/>
      <c r="U642" s="75"/>
      <c r="V642" s="75"/>
      <c r="W642" s="75"/>
      <c r="X642" s="75"/>
      <c r="Y642" s="425"/>
      <c r="Z642" s="425"/>
      <c r="AA642" s="425"/>
      <c r="AB642" s="425"/>
      <c r="AC642" s="425" t="s">
        <v>924</v>
      </c>
      <c r="AD642" s="425"/>
      <c r="AE642" s="668"/>
      <c r="AF642" s="668"/>
      <c r="AG642" s="668"/>
      <c r="AH642" s="668"/>
      <c r="AI642" s="668"/>
    </row>
    <row r="643" spans="16:35">
      <c r="P643" s="75"/>
      <c r="Q643" s="75"/>
      <c r="R643" s="75"/>
      <c r="S643" s="425"/>
      <c r="T643" s="425"/>
      <c r="U643" s="75"/>
      <c r="V643" s="75"/>
      <c r="W643" s="75"/>
      <c r="X643" s="75"/>
      <c r="Y643" s="425"/>
      <c r="Z643" s="425"/>
      <c r="AA643" s="425"/>
      <c r="AB643" s="425"/>
      <c r="AC643" s="425" t="s">
        <v>924</v>
      </c>
      <c r="AD643" s="425"/>
      <c r="AE643" s="668"/>
      <c r="AF643" s="668"/>
      <c r="AG643" s="668"/>
      <c r="AH643" s="668"/>
      <c r="AI643" s="668"/>
    </row>
    <row r="644" spans="16:35">
      <c r="P644" s="75"/>
      <c r="Q644" s="75"/>
      <c r="R644" s="75"/>
      <c r="S644" s="425"/>
      <c r="T644" s="425"/>
      <c r="U644" s="75"/>
      <c r="V644" s="75"/>
      <c r="W644" s="75"/>
      <c r="X644" s="75"/>
      <c r="Y644" s="425"/>
      <c r="Z644" s="425"/>
      <c r="AA644" s="425"/>
      <c r="AB644" s="425"/>
      <c r="AC644" s="425" t="s">
        <v>924</v>
      </c>
      <c r="AD644" s="425"/>
      <c r="AE644" s="668"/>
      <c r="AF644" s="668"/>
      <c r="AG644" s="668"/>
      <c r="AH644" s="668"/>
      <c r="AI644" s="668"/>
    </row>
    <row r="645" spans="16:35">
      <c r="P645" s="75"/>
      <c r="Q645" s="75"/>
      <c r="R645" s="75"/>
      <c r="S645" s="425"/>
      <c r="T645" s="425"/>
      <c r="U645" s="75"/>
      <c r="V645" s="75"/>
      <c r="W645" s="75"/>
      <c r="X645" s="75"/>
      <c r="Y645" s="425"/>
      <c r="Z645" s="425"/>
      <c r="AA645" s="425"/>
      <c r="AB645" s="425"/>
      <c r="AC645" s="425" t="s">
        <v>924</v>
      </c>
      <c r="AD645" s="425"/>
      <c r="AE645" s="668"/>
      <c r="AF645" s="668"/>
      <c r="AG645" s="668"/>
      <c r="AH645" s="668"/>
      <c r="AI645" s="668"/>
    </row>
    <row r="646" spans="16:35">
      <c r="P646" s="75"/>
      <c r="Q646" s="75"/>
      <c r="R646" s="75"/>
      <c r="S646" s="425"/>
      <c r="T646" s="425"/>
      <c r="U646" s="75"/>
      <c r="V646" s="75"/>
      <c r="W646" s="75"/>
      <c r="X646" s="75"/>
      <c r="Y646" s="425"/>
      <c r="Z646" s="425"/>
      <c r="AA646" s="425"/>
      <c r="AB646" s="425"/>
      <c r="AC646" s="425" t="s">
        <v>924</v>
      </c>
      <c r="AD646" s="425"/>
      <c r="AE646" s="668"/>
      <c r="AF646" s="668"/>
      <c r="AG646" s="668"/>
      <c r="AH646" s="668"/>
      <c r="AI646" s="668"/>
    </row>
    <row r="647" spans="16:35">
      <c r="P647" s="75"/>
      <c r="Q647" s="75"/>
      <c r="R647" s="75"/>
      <c r="S647" s="425"/>
      <c r="T647" s="425"/>
      <c r="U647" s="75"/>
      <c r="V647" s="75"/>
      <c r="W647" s="75"/>
      <c r="X647" s="75"/>
      <c r="Y647" s="425"/>
      <c r="Z647" s="425"/>
      <c r="AA647" s="425"/>
      <c r="AB647" s="425"/>
      <c r="AC647" s="425" t="s">
        <v>924</v>
      </c>
      <c r="AD647" s="425"/>
      <c r="AE647" s="668"/>
      <c r="AF647" s="668"/>
      <c r="AG647" s="668"/>
      <c r="AH647" s="668"/>
      <c r="AI647" s="668"/>
    </row>
    <row r="648" spans="16:35">
      <c r="P648" s="75"/>
      <c r="Q648" s="75"/>
      <c r="R648" s="75"/>
      <c r="S648" s="425"/>
      <c r="T648" s="425"/>
      <c r="U648" s="75"/>
      <c r="V648" s="75"/>
      <c r="W648" s="75"/>
      <c r="X648" s="75"/>
      <c r="Y648" s="425"/>
      <c r="Z648" s="425"/>
      <c r="AA648" s="425"/>
      <c r="AB648" s="425"/>
      <c r="AC648" s="425" t="s">
        <v>924</v>
      </c>
      <c r="AD648" s="425"/>
      <c r="AE648" s="668"/>
      <c r="AF648" s="668"/>
      <c r="AG648" s="668"/>
      <c r="AH648" s="668"/>
      <c r="AI648" s="668"/>
    </row>
    <row r="649" spans="16:35">
      <c r="P649" s="75"/>
      <c r="Q649" s="75"/>
      <c r="R649" s="75"/>
      <c r="S649" s="425"/>
      <c r="T649" s="425"/>
      <c r="U649" s="75"/>
      <c r="V649" s="75"/>
      <c r="W649" s="75"/>
      <c r="X649" s="75"/>
      <c r="Y649" s="425"/>
      <c r="Z649" s="425"/>
      <c r="AA649" s="425"/>
      <c r="AB649" s="425"/>
      <c r="AC649" s="425" t="s">
        <v>924</v>
      </c>
      <c r="AD649" s="425"/>
      <c r="AE649" s="668"/>
      <c r="AF649" s="668"/>
      <c r="AG649" s="668"/>
      <c r="AH649" s="668"/>
      <c r="AI649" s="668"/>
    </row>
    <row r="650" spans="16:35">
      <c r="P650" s="75"/>
      <c r="Q650" s="75"/>
      <c r="R650" s="75"/>
      <c r="S650" s="425"/>
      <c r="T650" s="425"/>
      <c r="U650" s="75"/>
      <c r="V650" s="75"/>
      <c r="W650" s="75"/>
      <c r="X650" s="75"/>
      <c r="Y650" s="425"/>
      <c r="Z650" s="425"/>
      <c r="AA650" s="425"/>
      <c r="AB650" s="425"/>
      <c r="AC650" s="425" t="s">
        <v>924</v>
      </c>
      <c r="AD650" s="425"/>
      <c r="AE650" s="668"/>
      <c r="AF650" s="668"/>
      <c r="AG650" s="668"/>
      <c r="AH650" s="668"/>
      <c r="AI650" s="668"/>
    </row>
    <row r="651" spans="16:35">
      <c r="P651" s="75"/>
      <c r="Q651" s="75"/>
      <c r="R651" s="75"/>
      <c r="S651" s="425"/>
      <c r="T651" s="425"/>
      <c r="U651" s="75"/>
      <c r="V651" s="75"/>
      <c r="W651" s="75"/>
      <c r="X651" s="75"/>
      <c r="Y651" s="425"/>
      <c r="Z651" s="425"/>
      <c r="AA651" s="425"/>
      <c r="AB651" s="425"/>
      <c r="AC651" s="425" t="s">
        <v>924</v>
      </c>
      <c r="AD651" s="425"/>
      <c r="AE651" s="668"/>
      <c r="AF651" s="668"/>
      <c r="AG651" s="668"/>
      <c r="AH651" s="668"/>
      <c r="AI651" s="668"/>
    </row>
    <row r="652" spans="16:35">
      <c r="P652" s="75"/>
      <c r="Q652" s="75"/>
      <c r="R652" s="75"/>
      <c r="S652" s="425"/>
      <c r="T652" s="425"/>
      <c r="U652" s="75"/>
      <c r="V652" s="75"/>
      <c r="W652" s="75"/>
      <c r="X652" s="75"/>
      <c r="Y652" s="425"/>
      <c r="Z652" s="425"/>
      <c r="AA652" s="425"/>
      <c r="AB652" s="425"/>
      <c r="AC652" s="425" t="s">
        <v>924</v>
      </c>
      <c r="AD652" s="425"/>
      <c r="AE652" s="668"/>
      <c r="AF652" s="668"/>
      <c r="AG652" s="668"/>
      <c r="AH652" s="668"/>
      <c r="AI652" s="668"/>
    </row>
    <row r="653" spans="16:35">
      <c r="P653" s="75"/>
      <c r="Q653" s="75"/>
      <c r="R653" s="75"/>
      <c r="S653" s="425"/>
      <c r="T653" s="425"/>
      <c r="U653" s="75"/>
      <c r="V653" s="75"/>
      <c r="W653" s="75"/>
      <c r="X653" s="75"/>
      <c r="Y653" s="425"/>
      <c r="Z653" s="425"/>
      <c r="AA653" s="425"/>
      <c r="AB653" s="425"/>
      <c r="AC653" s="425" t="s">
        <v>924</v>
      </c>
      <c r="AD653" s="425"/>
      <c r="AE653" s="668"/>
      <c r="AF653" s="668"/>
      <c r="AG653" s="668"/>
      <c r="AH653" s="668"/>
      <c r="AI653" s="668"/>
    </row>
    <row r="654" spans="16:35">
      <c r="P654" s="75"/>
      <c r="Q654" s="75"/>
      <c r="R654" s="75"/>
      <c r="S654" s="425"/>
      <c r="T654" s="425"/>
      <c r="U654" s="75"/>
      <c r="V654" s="75"/>
      <c r="W654" s="75"/>
      <c r="X654" s="75"/>
      <c r="Y654" s="425"/>
      <c r="Z654" s="425"/>
      <c r="AA654" s="425"/>
      <c r="AB654" s="425"/>
      <c r="AC654" s="425" t="s">
        <v>924</v>
      </c>
      <c r="AD654" s="425"/>
      <c r="AE654" s="668"/>
      <c r="AF654" s="668"/>
      <c r="AG654" s="668"/>
      <c r="AH654" s="668"/>
      <c r="AI654" s="668"/>
    </row>
    <row r="655" spans="16:35">
      <c r="P655" s="75"/>
      <c r="Q655" s="75"/>
      <c r="R655" s="75"/>
      <c r="S655" s="425"/>
      <c r="T655" s="425"/>
      <c r="U655" s="75"/>
      <c r="V655" s="75"/>
      <c r="W655" s="75"/>
      <c r="X655" s="75"/>
      <c r="Y655" s="425"/>
      <c r="Z655" s="425"/>
      <c r="AA655" s="425"/>
      <c r="AB655" s="425"/>
      <c r="AC655" s="425" t="s">
        <v>924</v>
      </c>
      <c r="AD655" s="425"/>
      <c r="AE655" s="668"/>
      <c r="AF655" s="668"/>
      <c r="AG655" s="668"/>
      <c r="AH655" s="668"/>
      <c r="AI655" s="668"/>
    </row>
    <row r="656" spans="16:35">
      <c r="P656" s="75"/>
      <c r="Q656" s="75"/>
      <c r="R656" s="75"/>
      <c r="S656" s="425"/>
      <c r="T656" s="425"/>
      <c r="U656" s="75"/>
      <c r="V656" s="75"/>
      <c r="W656" s="75"/>
      <c r="X656" s="75"/>
      <c r="Y656" s="425"/>
      <c r="Z656" s="425"/>
      <c r="AA656" s="425"/>
      <c r="AB656" s="425"/>
      <c r="AC656" s="425" t="s">
        <v>924</v>
      </c>
      <c r="AD656" s="425"/>
      <c r="AE656" s="668"/>
      <c r="AF656" s="668"/>
      <c r="AG656" s="668"/>
      <c r="AH656" s="668"/>
      <c r="AI656" s="668"/>
    </row>
    <row r="657" spans="16:35">
      <c r="P657" s="75"/>
      <c r="Q657" s="75"/>
      <c r="R657" s="75"/>
      <c r="S657" s="425"/>
      <c r="T657" s="425"/>
      <c r="U657" s="75"/>
      <c r="V657" s="75"/>
      <c r="W657" s="75"/>
      <c r="X657" s="75"/>
      <c r="Y657" s="425"/>
      <c r="Z657" s="425"/>
      <c r="AA657" s="425"/>
      <c r="AB657" s="425"/>
      <c r="AC657" s="425" t="s">
        <v>924</v>
      </c>
      <c r="AD657" s="425"/>
      <c r="AE657" s="668"/>
      <c r="AF657" s="668"/>
      <c r="AG657" s="668"/>
      <c r="AH657" s="668"/>
      <c r="AI657" s="668"/>
    </row>
    <row r="658" spans="16:35">
      <c r="P658" s="75"/>
      <c r="Q658" s="75"/>
      <c r="R658" s="75"/>
      <c r="S658" s="425"/>
      <c r="T658" s="425"/>
      <c r="U658" s="75"/>
      <c r="V658" s="75"/>
      <c r="W658" s="75"/>
      <c r="X658" s="75"/>
      <c r="Y658" s="425"/>
      <c r="Z658" s="425"/>
      <c r="AA658" s="425"/>
      <c r="AB658" s="425"/>
      <c r="AC658" s="425" t="s">
        <v>924</v>
      </c>
      <c r="AD658" s="425"/>
      <c r="AE658" s="668"/>
      <c r="AF658" s="668"/>
      <c r="AG658" s="668"/>
      <c r="AH658" s="668"/>
      <c r="AI658" s="668"/>
    </row>
    <row r="659" spans="16:35">
      <c r="P659" s="75"/>
      <c r="Q659" s="75"/>
      <c r="R659" s="75"/>
      <c r="S659" s="425"/>
      <c r="T659" s="425"/>
      <c r="U659" s="75"/>
      <c r="V659" s="75"/>
      <c r="W659" s="75"/>
      <c r="X659" s="75"/>
      <c r="Y659" s="425"/>
      <c r="Z659" s="425"/>
      <c r="AA659" s="425"/>
      <c r="AB659" s="425"/>
      <c r="AC659" s="425" t="s">
        <v>924</v>
      </c>
      <c r="AD659" s="425"/>
      <c r="AE659" s="668"/>
      <c r="AF659" s="668"/>
      <c r="AG659" s="668"/>
      <c r="AH659" s="668"/>
      <c r="AI659" s="668"/>
    </row>
    <row r="660" spans="16:35">
      <c r="P660" s="75"/>
      <c r="Q660" s="75"/>
      <c r="R660" s="75"/>
      <c r="S660" s="425"/>
      <c r="T660" s="425"/>
      <c r="U660" s="75"/>
      <c r="V660" s="75"/>
      <c r="W660" s="75"/>
      <c r="X660" s="75"/>
      <c r="Y660" s="425"/>
      <c r="Z660" s="425"/>
      <c r="AA660" s="425"/>
      <c r="AB660" s="425"/>
      <c r="AC660" s="425" t="s">
        <v>924</v>
      </c>
      <c r="AD660" s="425"/>
      <c r="AE660" s="668"/>
      <c r="AF660" s="668"/>
      <c r="AG660" s="668"/>
      <c r="AH660" s="668"/>
      <c r="AI660" s="668"/>
    </row>
    <row r="661" spans="16:35">
      <c r="P661" s="75"/>
      <c r="Q661" s="75"/>
      <c r="R661" s="75"/>
      <c r="S661" s="425"/>
      <c r="T661" s="425"/>
      <c r="U661" s="75"/>
      <c r="V661" s="75"/>
      <c r="W661" s="75"/>
      <c r="X661" s="75"/>
      <c r="Y661" s="425"/>
      <c r="Z661" s="425"/>
      <c r="AA661" s="425"/>
      <c r="AB661" s="425"/>
      <c r="AC661" s="425" t="s">
        <v>924</v>
      </c>
      <c r="AD661" s="425"/>
      <c r="AE661" s="668"/>
      <c r="AF661" s="668"/>
      <c r="AG661" s="668"/>
      <c r="AH661" s="668"/>
      <c r="AI661" s="668"/>
    </row>
    <row r="662" spans="16:35">
      <c r="P662" s="75"/>
      <c r="Q662" s="75"/>
      <c r="R662" s="75"/>
      <c r="S662" s="425"/>
      <c r="T662" s="425"/>
      <c r="U662" s="75"/>
      <c r="V662" s="75"/>
      <c r="W662" s="75"/>
      <c r="X662" s="75"/>
      <c r="Y662" s="425"/>
      <c r="Z662" s="425"/>
      <c r="AA662" s="425"/>
      <c r="AB662" s="425"/>
      <c r="AC662" s="425" t="s">
        <v>924</v>
      </c>
      <c r="AD662" s="425"/>
      <c r="AE662" s="668"/>
      <c r="AF662" s="668"/>
      <c r="AG662" s="668"/>
      <c r="AH662" s="668"/>
      <c r="AI662" s="668"/>
    </row>
    <row r="663" spans="16:35">
      <c r="P663" s="75"/>
      <c r="Q663" s="75"/>
      <c r="R663" s="75"/>
      <c r="S663" s="425"/>
      <c r="T663" s="425"/>
      <c r="U663" s="75"/>
      <c r="V663" s="75"/>
      <c r="W663" s="75"/>
      <c r="X663" s="75"/>
      <c r="Y663" s="425"/>
      <c r="Z663" s="425"/>
      <c r="AA663" s="425"/>
      <c r="AB663" s="425"/>
      <c r="AC663" s="425" t="s">
        <v>924</v>
      </c>
      <c r="AD663" s="425"/>
      <c r="AE663" s="668"/>
      <c r="AF663" s="668"/>
      <c r="AG663" s="668"/>
      <c r="AH663" s="668"/>
      <c r="AI663" s="668"/>
    </row>
    <row r="664" spans="16:35">
      <c r="P664" s="75"/>
      <c r="Q664" s="75"/>
      <c r="R664" s="75"/>
      <c r="S664" s="425"/>
      <c r="T664" s="425"/>
      <c r="U664" s="75"/>
      <c r="V664" s="75"/>
      <c r="W664" s="75"/>
      <c r="X664" s="75"/>
      <c r="Y664" s="425"/>
      <c r="Z664" s="425"/>
      <c r="AA664" s="425"/>
      <c r="AB664" s="425"/>
      <c r="AC664" s="425" t="s">
        <v>924</v>
      </c>
      <c r="AD664" s="425"/>
      <c r="AE664" s="668"/>
      <c r="AF664" s="668"/>
      <c r="AG664" s="668"/>
      <c r="AH664" s="668"/>
      <c r="AI664" s="668"/>
    </row>
    <row r="665" spans="16:35">
      <c r="P665" s="75"/>
      <c r="Q665" s="75"/>
      <c r="R665" s="75"/>
      <c r="S665" s="425"/>
      <c r="T665" s="425"/>
      <c r="U665" s="75"/>
      <c r="V665" s="75"/>
      <c r="W665" s="75"/>
      <c r="X665" s="75"/>
      <c r="Y665" s="425"/>
      <c r="Z665" s="425"/>
      <c r="AA665" s="425"/>
      <c r="AB665" s="425"/>
      <c r="AC665" s="425" t="s">
        <v>924</v>
      </c>
      <c r="AD665" s="425"/>
      <c r="AE665" s="668"/>
      <c r="AF665" s="668"/>
      <c r="AG665" s="668"/>
      <c r="AH665" s="668"/>
      <c r="AI665" s="668"/>
    </row>
    <row r="666" spans="16:35">
      <c r="P666" s="75"/>
      <c r="Q666" s="75"/>
      <c r="R666" s="75"/>
      <c r="S666" s="425"/>
      <c r="T666" s="425"/>
      <c r="U666" s="75"/>
      <c r="V666" s="75"/>
      <c r="W666" s="75"/>
      <c r="X666" s="75"/>
      <c r="Y666" s="425"/>
      <c r="Z666" s="425"/>
      <c r="AA666" s="425"/>
      <c r="AB666" s="425"/>
      <c r="AC666" s="425" t="s">
        <v>924</v>
      </c>
      <c r="AD666" s="425"/>
      <c r="AE666" s="668"/>
      <c r="AF666" s="668"/>
      <c r="AG666" s="668"/>
      <c r="AH666" s="668"/>
      <c r="AI666" s="668"/>
    </row>
    <row r="667" spans="16:35">
      <c r="P667" s="75"/>
      <c r="Q667" s="75"/>
      <c r="R667" s="75"/>
      <c r="S667" s="425"/>
      <c r="T667" s="425"/>
      <c r="U667" s="75"/>
      <c r="V667" s="75"/>
      <c r="W667" s="75"/>
      <c r="X667" s="75"/>
      <c r="Y667" s="425"/>
      <c r="Z667" s="425"/>
      <c r="AA667" s="425"/>
      <c r="AB667" s="425"/>
      <c r="AC667" s="425" t="s">
        <v>924</v>
      </c>
      <c r="AD667" s="425"/>
      <c r="AE667" s="668"/>
      <c r="AF667" s="668"/>
      <c r="AG667" s="668"/>
      <c r="AH667" s="668"/>
      <c r="AI667" s="668"/>
    </row>
    <row r="668" spans="16:35">
      <c r="P668" s="75"/>
      <c r="Q668" s="75"/>
      <c r="R668" s="75"/>
      <c r="S668" s="425"/>
      <c r="T668" s="425"/>
      <c r="U668" s="75"/>
      <c r="V668" s="75"/>
      <c r="W668" s="75"/>
      <c r="X668" s="75"/>
      <c r="Y668" s="425"/>
      <c r="Z668" s="425"/>
      <c r="AA668" s="425"/>
      <c r="AB668" s="425"/>
      <c r="AC668" s="425" t="s">
        <v>924</v>
      </c>
      <c r="AD668" s="425"/>
      <c r="AE668" s="668"/>
      <c r="AF668" s="668"/>
      <c r="AG668" s="668"/>
      <c r="AH668" s="668"/>
      <c r="AI668" s="668"/>
    </row>
    <row r="669" spans="16:35">
      <c r="P669" s="75"/>
      <c r="Q669" s="75"/>
      <c r="R669" s="75"/>
      <c r="S669" s="425"/>
      <c r="T669" s="425"/>
      <c r="U669" s="75"/>
      <c r="V669" s="75"/>
      <c r="W669" s="75"/>
      <c r="X669" s="75"/>
      <c r="Y669" s="425"/>
      <c r="Z669" s="425"/>
      <c r="AA669" s="425"/>
      <c r="AB669" s="425"/>
      <c r="AC669" s="425" t="s">
        <v>924</v>
      </c>
      <c r="AD669" s="425"/>
      <c r="AE669" s="668"/>
      <c r="AF669" s="668"/>
      <c r="AG669" s="668"/>
      <c r="AH669" s="668"/>
      <c r="AI669" s="668"/>
    </row>
    <row r="670" spans="16:35">
      <c r="P670" s="75"/>
      <c r="Q670" s="75"/>
      <c r="R670" s="75"/>
      <c r="S670" s="425"/>
      <c r="T670" s="425"/>
      <c r="U670" s="75"/>
      <c r="V670" s="75"/>
      <c r="W670" s="75"/>
      <c r="X670" s="75"/>
      <c r="Y670" s="425"/>
      <c r="Z670" s="425"/>
      <c r="AA670" s="425"/>
      <c r="AB670" s="425"/>
      <c r="AC670" s="425" t="s">
        <v>924</v>
      </c>
      <c r="AD670" s="425"/>
      <c r="AE670" s="668"/>
      <c r="AF670" s="668"/>
      <c r="AG670" s="668"/>
      <c r="AH670" s="668"/>
      <c r="AI670" s="668"/>
    </row>
    <row r="671" spans="16:35">
      <c r="P671" s="75"/>
      <c r="Q671" s="75"/>
      <c r="R671" s="75"/>
      <c r="S671" s="425"/>
      <c r="T671" s="425"/>
      <c r="U671" s="75"/>
      <c r="V671" s="75"/>
      <c r="W671" s="75"/>
      <c r="X671" s="75"/>
      <c r="Y671" s="425"/>
      <c r="Z671" s="425"/>
      <c r="AA671" s="425"/>
      <c r="AB671" s="425"/>
      <c r="AC671" s="425" t="s">
        <v>924</v>
      </c>
      <c r="AD671" s="425"/>
      <c r="AE671" s="668"/>
      <c r="AF671" s="668"/>
      <c r="AG671" s="668"/>
      <c r="AH671" s="668"/>
      <c r="AI671" s="668"/>
    </row>
    <row r="672" spans="16:35">
      <c r="P672" s="75"/>
      <c r="Q672" s="75"/>
      <c r="R672" s="75"/>
      <c r="S672" s="425"/>
      <c r="T672" s="425"/>
      <c r="U672" s="75"/>
      <c r="V672" s="75"/>
      <c r="W672" s="75"/>
      <c r="X672" s="75"/>
      <c r="Y672" s="425"/>
      <c r="Z672" s="425"/>
      <c r="AA672" s="425"/>
      <c r="AB672" s="425"/>
      <c r="AC672" s="425" t="s">
        <v>924</v>
      </c>
      <c r="AD672" s="425"/>
      <c r="AE672" s="668"/>
      <c r="AF672" s="668"/>
      <c r="AG672" s="668"/>
      <c r="AH672" s="668"/>
      <c r="AI672" s="668"/>
    </row>
    <row r="673" spans="16:35">
      <c r="P673" s="75"/>
      <c r="Q673" s="75"/>
      <c r="R673" s="75"/>
      <c r="S673" s="425"/>
      <c r="T673" s="425"/>
      <c r="U673" s="75"/>
      <c r="V673" s="75"/>
      <c r="W673" s="75"/>
      <c r="X673" s="75"/>
      <c r="Y673" s="425"/>
      <c r="Z673" s="425"/>
      <c r="AA673" s="425"/>
      <c r="AB673" s="425"/>
      <c r="AC673" s="425" t="s">
        <v>924</v>
      </c>
      <c r="AD673" s="425"/>
      <c r="AE673" s="668"/>
      <c r="AF673" s="668"/>
      <c r="AG673" s="668"/>
      <c r="AH673" s="668"/>
      <c r="AI673" s="668"/>
    </row>
    <row r="674" spans="16:35">
      <c r="P674" s="75"/>
      <c r="Q674" s="75"/>
      <c r="R674" s="75"/>
      <c r="S674" s="425"/>
      <c r="T674" s="425"/>
      <c r="U674" s="75"/>
      <c r="V674" s="75"/>
      <c r="W674" s="75"/>
      <c r="X674" s="75"/>
      <c r="Y674" s="425"/>
      <c r="Z674" s="425"/>
      <c r="AA674" s="425"/>
      <c r="AB674" s="425"/>
      <c r="AC674" s="425" t="s">
        <v>924</v>
      </c>
      <c r="AD674" s="425"/>
      <c r="AE674" s="668"/>
      <c r="AF674" s="668"/>
      <c r="AG674" s="668"/>
      <c r="AH674" s="668"/>
      <c r="AI674" s="668"/>
    </row>
    <row r="675" spans="16:35">
      <c r="P675" s="75"/>
      <c r="Q675" s="75"/>
      <c r="R675" s="75"/>
      <c r="S675" s="425"/>
      <c r="T675" s="425"/>
      <c r="U675" s="75"/>
      <c r="V675" s="75"/>
      <c r="W675" s="75"/>
      <c r="X675" s="75"/>
      <c r="Y675" s="425"/>
      <c r="Z675" s="425"/>
      <c r="AA675" s="425"/>
      <c r="AB675" s="425"/>
      <c r="AC675" s="425" t="s">
        <v>924</v>
      </c>
      <c r="AD675" s="425"/>
      <c r="AE675" s="668"/>
      <c r="AF675" s="668"/>
      <c r="AG675" s="668"/>
      <c r="AH675" s="668"/>
      <c r="AI675" s="668"/>
    </row>
    <row r="676" spans="16:35">
      <c r="P676" s="75"/>
      <c r="Q676" s="75"/>
      <c r="R676" s="75"/>
      <c r="S676" s="425"/>
      <c r="T676" s="425"/>
      <c r="U676" s="75"/>
      <c r="V676" s="75"/>
      <c r="W676" s="75"/>
      <c r="X676" s="75"/>
      <c r="Y676" s="425"/>
      <c r="Z676" s="425"/>
      <c r="AA676" s="425"/>
      <c r="AB676" s="425"/>
      <c r="AC676" s="425" t="s">
        <v>924</v>
      </c>
      <c r="AD676" s="425"/>
      <c r="AE676" s="668"/>
      <c r="AF676" s="668"/>
      <c r="AG676" s="668"/>
      <c r="AH676" s="668"/>
      <c r="AI676" s="668"/>
    </row>
    <row r="677" spans="16:35">
      <c r="P677" s="75"/>
      <c r="Q677" s="75"/>
      <c r="R677" s="75"/>
      <c r="S677" s="425"/>
      <c r="T677" s="425"/>
      <c r="U677" s="75"/>
      <c r="V677" s="75"/>
      <c r="W677" s="75"/>
      <c r="X677" s="75"/>
      <c r="Y677" s="425"/>
      <c r="Z677" s="425"/>
      <c r="AA677" s="425"/>
      <c r="AB677" s="425"/>
      <c r="AC677" s="425" t="s">
        <v>924</v>
      </c>
      <c r="AD677" s="425"/>
      <c r="AE677" s="668"/>
      <c r="AF677" s="668"/>
      <c r="AG677" s="668"/>
      <c r="AH677" s="668"/>
      <c r="AI677" s="668"/>
    </row>
    <row r="678" spans="16:35">
      <c r="P678" s="75"/>
      <c r="Q678" s="75"/>
      <c r="R678" s="75"/>
      <c r="S678" s="425"/>
      <c r="T678" s="425"/>
      <c r="U678" s="75"/>
      <c r="V678" s="75"/>
      <c r="W678" s="75"/>
      <c r="X678" s="75"/>
      <c r="Y678" s="425"/>
      <c r="Z678" s="425"/>
      <c r="AA678" s="425"/>
      <c r="AB678" s="425"/>
      <c r="AC678" s="425" t="s">
        <v>924</v>
      </c>
      <c r="AD678" s="425"/>
      <c r="AE678" s="668"/>
      <c r="AF678" s="668"/>
      <c r="AG678" s="668"/>
      <c r="AH678" s="668"/>
      <c r="AI678" s="668"/>
    </row>
    <row r="679" spans="16:35">
      <c r="P679" s="75"/>
      <c r="Q679" s="75"/>
      <c r="R679" s="75"/>
      <c r="S679" s="425"/>
      <c r="T679" s="425"/>
      <c r="U679" s="75"/>
      <c r="V679" s="75"/>
      <c r="W679" s="75"/>
      <c r="X679" s="75"/>
      <c r="Y679" s="425"/>
      <c r="Z679" s="425"/>
      <c r="AA679" s="425"/>
      <c r="AB679" s="425"/>
      <c r="AC679" s="425" t="s">
        <v>924</v>
      </c>
      <c r="AD679" s="425"/>
      <c r="AE679" s="668"/>
      <c r="AF679" s="668"/>
      <c r="AG679" s="668"/>
      <c r="AH679" s="668"/>
      <c r="AI679" s="668"/>
    </row>
    <row r="680" spans="16:35">
      <c r="P680" s="75"/>
      <c r="Q680" s="75"/>
      <c r="R680" s="75"/>
      <c r="S680" s="425"/>
      <c r="T680" s="425"/>
      <c r="U680" s="75"/>
      <c r="V680" s="75"/>
      <c r="W680" s="75"/>
      <c r="X680" s="75"/>
      <c r="Y680" s="425"/>
      <c r="Z680" s="425"/>
      <c r="AA680" s="425"/>
      <c r="AB680" s="425"/>
      <c r="AC680" s="425" t="s">
        <v>924</v>
      </c>
      <c r="AD680" s="425"/>
      <c r="AE680" s="668"/>
      <c r="AF680" s="668"/>
      <c r="AG680" s="668"/>
      <c r="AH680" s="668"/>
      <c r="AI680" s="668"/>
    </row>
    <row r="681" spans="16:35">
      <c r="P681" s="75"/>
      <c r="Q681" s="75"/>
      <c r="R681" s="75"/>
      <c r="S681" s="425"/>
      <c r="T681" s="425"/>
      <c r="U681" s="75"/>
      <c r="V681" s="75"/>
      <c r="W681" s="75"/>
      <c r="X681" s="75"/>
      <c r="Y681" s="425"/>
      <c r="Z681" s="425"/>
      <c r="AA681" s="425"/>
      <c r="AB681" s="425"/>
      <c r="AC681" s="425" t="s">
        <v>924</v>
      </c>
      <c r="AD681" s="425"/>
      <c r="AE681" s="668"/>
      <c r="AF681" s="668"/>
      <c r="AG681" s="668"/>
      <c r="AH681" s="668"/>
      <c r="AI681" s="668"/>
    </row>
    <row r="682" spans="16:35">
      <c r="P682" s="75"/>
      <c r="Q682" s="75"/>
      <c r="R682" s="75"/>
      <c r="S682" s="425"/>
      <c r="T682" s="425"/>
      <c r="U682" s="75"/>
      <c r="V682" s="75"/>
      <c r="W682" s="75"/>
      <c r="X682" s="75"/>
      <c r="Y682" s="425"/>
      <c r="Z682" s="425"/>
      <c r="AA682" s="425"/>
      <c r="AB682" s="425"/>
      <c r="AC682" s="425" t="s">
        <v>924</v>
      </c>
      <c r="AD682" s="425"/>
      <c r="AE682" s="668"/>
      <c r="AF682" s="668"/>
      <c r="AG682" s="668"/>
      <c r="AH682" s="668"/>
      <c r="AI682" s="668"/>
    </row>
    <row r="683" spans="16:35">
      <c r="P683" s="75"/>
      <c r="Q683" s="75"/>
      <c r="R683" s="75"/>
      <c r="S683" s="425"/>
      <c r="T683" s="425"/>
      <c r="U683" s="75"/>
      <c r="V683" s="75"/>
      <c r="W683" s="75"/>
      <c r="X683" s="75"/>
      <c r="Y683" s="425"/>
      <c r="Z683" s="425"/>
      <c r="AA683" s="425"/>
      <c r="AB683" s="425"/>
      <c r="AC683" s="425" t="s">
        <v>924</v>
      </c>
      <c r="AD683" s="425"/>
      <c r="AE683" s="668"/>
      <c r="AF683" s="668"/>
      <c r="AG683" s="668"/>
      <c r="AH683" s="668"/>
      <c r="AI683" s="668"/>
    </row>
    <row r="684" spans="16:35">
      <c r="P684" s="75"/>
      <c r="Q684" s="75"/>
      <c r="R684" s="75"/>
      <c r="S684" s="425"/>
      <c r="T684" s="425"/>
      <c r="U684" s="75"/>
      <c r="V684" s="75"/>
      <c r="W684" s="75"/>
      <c r="X684" s="75"/>
      <c r="Y684" s="425"/>
      <c r="Z684" s="425"/>
      <c r="AA684" s="425"/>
      <c r="AB684" s="425"/>
      <c r="AC684" s="425" t="s">
        <v>924</v>
      </c>
      <c r="AD684" s="425"/>
      <c r="AE684" s="668"/>
      <c r="AF684" s="668"/>
      <c r="AG684" s="668"/>
      <c r="AH684" s="668"/>
      <c r="AI684" s="668"/>
    </row>
    <row r="685" spans="16:35">
      <c r="P685" s="75"/>
      <c r="Q685" s="75"/>
      <c r="R685" s="75"/>
      <c r="S685" s="425"/>
      <c r="T685" s="425"/>
      <c r="U685" s="75"/>
      <c r="V685" s="75"/>
      <c r="W685" s="75"/>
      <c r="X685" s="75"/>
      <c r="Y685" s="425"/>
      <c r="Z685" s="425"/>
      <c r="AA685" s="425"/>
      <c r="AB685" s="425"/>
      <c r="AC685" s="425" t="s">
        <v>924</v>
      </c>
      <c r="AD685" s="425"/>
      <c r="AE685" s="668"/>
      <c r="AF685" s="668"/>
      <c r="AG685" s="668"/>
      <c r="AH685" s="668"/>
      <c r="AI685" s="668"/>
    </row>
    <row r="686" spans="16:35">
      <c r="P686" s="75"/>
      <c r="Q686" s="75"/>
      <c r="R686" s="75"/>
      <c r="S686" s="425"/>
      <c r="T686" s="425"/>
      <c r="U686" s="75"/>
      <c r="V686" s="75"/>
      <c r="W686" s="75"/>
      <c r="X686" s="75"/>
      <c r="Y686" s="425"/>
      <c r="Z686" s="425"/>
      <c r="AA686" s="425"/>
      <c r="AB686" s="425"/>
      <c r="AC686" s="425" t="s">
        <v>924</v>
      </c>
      <c r="AD686" s="425"/>
      <c r="AE686" s="668"/>
      <c r="AF686" s="668"/>
      <c r="AG686" s="668"/>
      <c r="AH686" s="668"/>
      <c r="AI686" s="668"/>
    </row>
    <row r="687" spans="16:35">
      <c r="P687" s="75"/>
      <c r="Q687" s="75"/>
      <c r="R687" s="75"/>
      <c r="S687" s="425"/>
      <c r="T687" s="425"/>
      <c r="U687" s="75"/>
      <c r="V687" s="75"/>
      <c r="W687" s="75"/>
      <c r="X687" s="75"/>
      <c r="Y687" s="425"/>
      <c r="Z687" s="425"/>
      <c r="AA687" s="425"/>
      <c r="AB687" s="425"/>
      <c r="AC687" s="425" t="s">
        <v>924</v>
      </c>
      <c r="AD687" s="425"/>
      <c r="AE687" s="668"/>
      <c r="AF687" s="668"/>
      <c r="AG687" s="668"/>
      <c r="AH687" s="668"/>
      <c r="AI687" s="668"/>
    </row>
    <row r="688" spans="16:35">
      <c r="P688" s="75"/>
      <c r="Q688" s="75"/>
      <c r="R688" s="75"/>
      <c r="S688" s="425"/>
      <c r="T688" s="425"/>
      <c r="U688" s="75"/>
      <c r="V688" s="75"/>
      <c r="W688" s="75"/>
      <c r="X688" s="75"/>
      <c r="Y688" s="425"/>
      <c r="Z688" s="425"/>
      <c r="AA688" s="425"/>
      <c r="AB688" s="425"/>
      <c r="AC688" s="425" t="s">
        <v>924</v>
      </c>
      <c r="AD688" s="425"/>
      <c r="AE688" s="668"/>
      <c r="AF688" s="668"/>
      <c r="AG688" s="668"/>
      <c r="AH688" s="668"/>
      <c r="AI688" s="668"/>
    </row>
    <row r="689" spans="16:35">
      <c r="P689" s="75"/>
      <c r="Q689" s="75"/>
      <c r="R689" s="75"/>
      <c r="S689" s="425"/>
      <c r="T689" s="425"/>
      <c r="U689" s="75"/>
      <c r="V689" s="75"/>
      <c r="W689" s="75"/>
      <c r="X689" s="75"/>
      <c r="Y689" s="425"/>
      <c r="Z689" s="425"/>
      <c r="AA689" s="425"/>
      <c r="AB689" s="425"/>
      <c r="AC689" s="425" t="s">
        <v>924</v>
      </c>
      <c r="AD689" s="425"/>
      <c r="AE689" s="668"/>
      <c r="AF689" s="668"/>
      <c r="AG689" s="668"/>
      <c r="AH689" s="668"/>
      <c r="AI689" s="668"/>
    </row>
    <row r="690" spans="16:35">
      <c r="P690" s="75"/>
      <c r="Q690" s="75"/>
      <c r="R690" s="75"/>
      <c r="S690" s="425"/>
      <c r="T690" s="425"/>
      <c r="U690" s="75"/>
      <c r="V690" s="75"/>
      <c r="W690" s="75"/>
      <c r="X690" s="75"/>
      <c r="Y690" s="425"/>
      <c r="Z690" s="425"/>
      <c r="AA690" s="425"/>
      <c r="AB690" s="425"/>
      <c r="AC690" s="425" t="s">
        <v>924</v>
      </c>
      <c r="AD690" s="425"/>
      <c r="AE690" s="668"/>
      <c r="AF690" s="668"/>
      <c r="AG690" s="668"/>
      <c r="AH690" s="668"/>
      <c r="AI690" s="668"/>
    </row>
    <row r="691" spans="16:35">
      <c r="P691" s="75"/>
      <c r="Q691" s="75"/>
      <c r="R691" s="75"/>
      <c r="S691" s="425"/>
      <c r="T691" s="425"/>
      <c r="U691" s="75"/>
      <c r="V691" s="75"/>
      <c r="W691" s="75"/>
      <c r="X691" s="75"/>
      <c r="Y691" s="425"/>
      <c r="Z691" s="425"/>
      <c r="AA691" s="425"/>
      <c r="AB691" s="425"/>
      <c r="AC691" s="425" t="s">
        <v>924</v>
      </c>
      <c r="AD691" s="425"/>
      <c r="AE691" s="668"/>
      <c r="AF691" s="668"/>
      <c r="AG691" s="668"/>
      <c r="AH691" s="668"/>
      <c r="AI691" s="668"/>
    </row>
    <row r="692" spans="16:35">
      <c r="P692" s="75"/>
      <c r="Q692" s="75"/>
      <c r="R692" s="75"/>
      <c r="S692" s="425"/>
      <c r="T692" s="425"/>
      <c r="U692" s="75"/>
      <c r="V692" s="75"/>
      <c r="W692" s="75"/>
      <c r="X692" s="75"/>
      <c r="Y692" s="425"/>
      <c r="Z692" s="425"/>
      <c r="AA692" s="425"/>
      <c r="AB692" s="425"/>
      <c r="AC692" s="425" t="s">
        <v>924</v>
      </c>
      <c r="AD692" s="425"/>
      <c r="AE692" s="668"/>
      <c r="AF692" s="668"/>
      <c r="AG692" s="668"/>
      <c r="AH692" s="668"/>
      <c r="AI692" s="668"/>
    </row>
    <row r="693" spans="16:35">
      <c r="P693" s="75"/>
      <c r="Q693" s="75"/>
      <c r="R693" s="75"/>
      <c r="S693" s="425"/>
      <c r="T693" s="425"/>
      <c r="U693" s="75"/>
      <c r="V693" s="75"/>
      <c r="W693" s="75"/>
      <c r="X693" s="75"/>
      <c r="Y693" s="425"/>
      <c r="Z693" s="425"/>
      <c r="AA693" s="425"/>
      <c r="AB693" s="425"/>
      <c r="AC693" s="425" t="s">
        <v>924</v>
      </c>
      <c r="AD693" s="425"/>
      <c r="AE693" s="668"/>
      <c r="AF693" s="668"/>
      <c r="AG693" s="668"/>
      <c r="AH693" s="668"/>
      <c r="AI693" s="668"/>
    </row>
    <row r="694" spans="16:35">
      <c r="P694" s="75"/>
      <c r="Q694" s="75"/>
      <c r="R694" s="75"/>
      <c r="S694" s="425"/>
      <c r="T694" s="425"/>
      <c r="U694" s="75"/>
      <c r="V694" s="75"/>
      <c r="W694" s="75"/>
      <c r="X694" s="75"/>
      <c r="Y694" s="425"/>
      <c r="Z694" s="425"/>
      <c r="AA694" s="425"/>
      <c r="AB694" s="425"/>
      <c r="AC694" s="425" t="s">
        <v>924</v>
      </c>
      <c r="AD694" s="425"/>
      <c r="AE694" s="668"/>
      <c r="AF694" s="668"/>
      <c r="AG694" s="668"/>
      <c r="AH694" s="668"/>
      <c r="AI694" s="668"/>
    </row>
    <row r="695" spans="16:35">
      <c r="P695" s="75"/>
      <c r="Q695" s="75"/>
      <c r="R695" s="75"/>
      <c r="S695" s="425"/>
      <c r="T695" s="425"/>
      <c r="U695" s="75"/>
      <c r="V695" s="75"/>
      <c r="W695" s="75"/>
      <c r="X695" s="75"/>
      <c r="Y695" s="425"/>
      <c r="Z695" s="425"/>
      <c r="AA695" s="425"/>
      <c r="AB695" s="425"/>
      <c r="AC695" s="425" t="s">
        <v>924</v>
      </c>
      <c r="AD695" s="425"/>
      <c r="AE695" s="668"/>
      <c r="AF695" s="668"/>
      <c r="AG695" s="668"/>
      <c r="AH695" s="668"/>
      <c r="AI695" s="668"/>
    </row>
    <row r="696" spans="16:35">
      <c r="P696" s="75"/>
      <c r="Q696" s="75"/>
      <c r="R696" s="75"/>
      <c r="S696" s="425"/>
      <c r="T696" s="425"/>
      <c r="U696" s="75"/>
      <c r="V696" s="75"/>
      <c r="W696" s="75"/>
      <c r="X696" s="75"/>
      <c r="Y696" s="425"/>
      <c r="Z696" s="425"/>
      <c r="AA696" s="425"/>
      <c r="AB696" s="425"/>
      <c r="AC696" s="425" t="s">
        <v>924</v>
      </c>
      <c r="AD696" s="425"/>
      <c r="AE696" s="668"/>
      <c r="AF696" s="668"/>
      <c r="AG696" s="668"/>
      <c r="AH696" s="668"/>
      <c r="AI696" s="668"/>
    </row>
    <row r="697" spans="16:35">
      <c r="P697" s="75"/>
      <c r="Q697" s="75"/>
      <c r="R697" s="75"/>
      <c r="S697" s="425"/>
      <c r="T697" s="425"/>
      <c r="U697" s="75"/>
      <c r="V697" s="75"/>
      <c r="W697" s="75"/>
      <c r="X697" s="75"/>
      <c r="Y697" s="425"/>
      <c r="Z697" s="425"/>
      <c r="AA697" s="425"/>
      <c r="AB697" s="425"/>
      <c r="AC697" s="425" t="s">
        <v>924</v>
      </c>
      <c r="AD697" s="425"/>
      <c r="AE697" s="668"/>
      <c r="AF697" s="668"/>
      <c r="AG697" s="668"/>
      <c r="AH697" s="668"/>
      <c r="AI697" s="668"/>
    </row>
    <row r="698" spans="16:35">
      <c r="P698" s="75"/>
      <c r="Q698" s="75"/>
      <c r="R698" s="75"/>
      <c r="S698" s="425"/>
      <c r="T698" s="425"/>
      <c r="U698" s="75"/>
      <c r="V698" s="75"/>
      <c r="W698" s="75"/>
      <c r="X698" s="75"/>
      <c r="Y698" s="425"/>
      <c r="Z698" s="425"/>
      <c r="AA698" s="425"/>
      <c r="AB698" s="425"/>
      <c r="AC698" s="425" t="s">
        <v>924</v>
      </c>
      <c r="AD698" s="425"/>
      <c r="AE698" s="668"/>
      <c r="AF698" s="668"/>
      <c r="AG698" s="668"/>
      <c r="AH698" s="668"/>
      <c r="AI698" s="668"/>
    </row>
    <row r="699" spans="16:35">
      <c r="P699" s="75"/>
      <c r="Q699" s="75"/>
      <c r="R699" s="75"/>
      <c r="S699" s="425"/>
      <c r="T699" s="425"/>
      <c r="U699" s="75"/>
      <c r="V699" s="75"/>
      <c r="W699" s="75"/>
      <c r="X699" s="75"/>
      <c r="Y699" s="425"/>
      <c r="Z699" s="425"/>
      <c r="AA699" s="425"/>
      <c r="AB699" s="425"/>
      <c r="AC699" s="425" t="s">
        <v>924</v>
      </c>
      <c r="AD699" s="425"/>
      <c r="AE699" s="668"/>
      <c r="AF699" s="668"/>
      <c r="AG699" s="668"/>
      <c r="AH699" s="668"/>
      <c r="AI699" s="668"/>
    </row>
    <row r="700" spans="16:35">
      <c r="P700" s="75"/>
      <c r="Q700" s="75"/>
      <c r="R700" s="75"/>
      <c r="S700" s="425"/>
      <c r="T700" s="425"/>
      <c r="U700" s="75"/>
      <c r="V700" s="75"/>
      <c r="W700" s="75"/>
      <c r="X700" s="75"/>
      <c r="Y700" s="425"/>
      <c r="Z700" s="425"/>
      <c r="AA700" s="425"/>
      <c r="AB700" s="425"/>
      <c r="AC700" s="425" t="s">
        <v>924</v>
      </c>
      <c r="AD700" s="425"/>
      <c r="AE700" s="668"/>
      <c r="AF700" s="668"/>
      <c r="AG700" s="668"/>
      <c r="AH700" s="668"/>
      <c r="AI700" s="668"/>
    </row>
    <row r="701" spans="16:35">
      <c r="P701" s="75"/>
      <c r="Q701" s="75"/>
      <c r="R701" s="75"/>
      <c r="S701" s="425"/>
      <c r="T701" s="425"/>
      <c r="U701" s="75"/>
      <c r="V701" s="75"/>
      <c r="W701" s="75"/>
      <c r="X701" s="75"/>
      <c r="Y701" s="425"/>
      <c r="Z701" s="425"/>
      <c r="AA701" s="425"/>
      <c r="AB701" s="425"/>
      <c r="AC701" s="425" t="s">
        <v>924</v>
      </c>
      <c r="AD701" s="425"/>
      <c r="AE701" s="668"/>
      <c r="AF701" s="668"/>
      <c r="AG701" s="668"/>
      <c r="AH701" s="668"/>
      <c r="AI701" s="668"/>
    </row>
    <row r="702" spans="16:35">
      <c r="P702" s="75"/>
      <c r="Q702" s="75"/>
      <c r="R702" s="75"/>
      <c r="S702" s="425"/>
      <c r="T702" s="425"/>
      <c r="U702" s="75"/>
      <c r="V702" s="75"/>
      <c r="W702" s="75"/>
      <c r="X702" s="75"/>
      <c r="Y702" s="425"/>
      <c r="Z702" s="425"/>
      <c r="AA702" s="425"/>
      <c r="AB702" s="425"/>
      <c r="AC702" s="425" t="s">
        <v>924</v>
      </c>
      <c r="AD702" s="425"/>
      <c r="AE702" s="668"/>
      <c r="AF702" s="668"/>
      <c r="AG702" s="668"/>
      <c r="AH702" s="668"/>
      <c r="AI702" s="668"/>
    </row>
    <row r="703" spans="16:35">
      <c r="P703" s="75"/>
      <c r="Q703" s="75"/>
      <c r="R703" s="75"/>
      <c r="S703" s="425"/>
      <c r="T703" s="425"/>
      <c r="U703" s="75"/>
      <c r="V703" s="75"/>
      <c r="W703" s="75"/>
      <c r="X703" s="75"/>
      <c r="Y703" s="425"/>
      <c r="Z703" s="425"/>
      <c r="AA703" s="425"/>
      <c r="AB703" s="425"/>
      <c r="AC703" s="425" t="s">
        <v>924</v>
      </c>
      <c r="AD703" s="425"/>
      <c r="AE703" s="668"/>
      <c r="AF703" s="668"/>
      <c r="AG703" s="668"/>
      <c r="AH703" s="668"/>
      <c r="AI703" s="668"/>
    </row>
    <row r="704" spans="16:35">
      <c r="P704" s="75"/>
      <c r="Q704" s="75"/>
      <c r="R704" s="75"/>
      <c r="S704" s="425"/>
      <c r="T704" s="425"/>
      <c r="U704" s="75"/>
      <c r="V704" s="75"/>
      <c r="W704" s="75"/>
      <c r="X704" s="75"/>
      <c r="Y704" s="425"/>
      <c r="Z704" s="425"/>
      <c r="AA704" s="425"/>
      <c r="AB704" s="425"/>
      <c r="AC704" s="425" t="s">
        <v>924</v>
      </c>
      <c r="AD704" s="425"/>
      <c r="AE704" s="668"/>
      <c r="AF704" s="668"/>
      <c r="AG704" s="668"/>
      <c r="AH704" s="668"/>
      <c r="AI704" s="668"/>
    </row>
    <row r="705" spans="16:35">
      <c r="P705" s="75"/>
      <c r="Q705" s="75"/>
      <c r="R705" s="75"/>
      <c r="S705" s="425"/>
      <c r="T705" s="425"/>
      <c r="U705" s="75"/>
      <c r="V705" s="75"/>
      <c r="W705" s="75"/>
      <c r="X705" s="75"/>
      <c r="Y705" s="425"/>
      <c r="Z705" s="425"/>
      <c r="AA705" s="425"/>
      <c r="AB705" s="425"/>
      <c r="AC705" s="425" t="s">
        <v>924</v>
      </c>
      <c r="AD705" s="425"/>
      <c r="AE705" s="668"/>
      <c r="AF705" s="668"/>
      <c r="AG705" s="668"/>
      <c r="AH705" s="668"/>
      <c r="AI705" s="668"/>
    </row>
    <row r="706" spans="16:35">
      <c r="P706" s="75"/>
      <c r="Q706" s="75"/>
      <c r="R706" s="75"/>
      <c r="S706" s="425"/>
      <c r="T706" s="425"/>
      <c r="U706" s="75"/>
      <c r="V706" s="75"/>
      <c r="W706" s="75"/>
      <c r="X706" s="75"/>
      <c r="Y706" s="425"/>
      <c r="Z706" s="425"/>
      <c r="AA706" s="425"/>
      <c r="AB706" s="425"/>
      <c r="AC706" s="425" t="s">
        <v>924</v>
      </c>
      <c r="AD706" s="425"/>
      <c r="AE706" s="668"/>
      <c r="AF706" s="668"/>
      <c r="AG706" s="668"/>
      <c r="AH706" s="668"/>
      <c r="AI706" s="668"/>
    </row>
    <row r="707" spans="16:35">
      <c r="P707" s="75"/>
      <c r="Q707" s="75"/>
      <c r="R707" s="75"/>
      <c r="S707" s="425"/>
      <c r="T707" s="425"/>
      <c r="U707" s="75"/>
      <c r="V707" s="75"/>
      <c r="W707" s="75"/>
      <c r="X707" s="75"/>
      <c r="Y707" s="425"/>
      <c r="Z707" s="425"/>
      <c r="AA707" s="425"/>
      <c r="AB707" s="425"/>
      <c r="AC707" s="425" t="s">
        <v>924</v>
      </c>
      <c r="AD707" s="425"/>
      <c r="AE707" s="668"/>
      <c r="AF707" s="668"/>
      <c r="AG707" s="668"/>
      <c r="AH707" s="668"/>
      <c r="AI707" s="668"/>
    </row>
    <row r="708" spans="16:35">
      <c r="P708" s="75"/>
      <c r="Q708" s="75"/>
      <c r="R708" s="75"/>
      <c r="S708" s="425"/>
      <c r="T708" s="425"/>
      <c r="U708" s="75"/>
      <c r="V708" s="75"/>
      <c r="W708" s="75"/>
      <c r="X708" s="75"/>
      <c r="Y708" s="425"/>
      <c r="Z708" s="425"/>
      <c r="AA708" s="425"/>
      <c r="AB708" s="425"/>
      <c r="AC708" s="425" t="s">
        <v>924</v>
      </c>
      <c r="AD708" s="425"/>
      <c r="AE708" s="668"/>
      <c r="AF708" s="668"/>
      <c r="AG708" s="668"/>
      <c r="AH708" s="668"/>
      <c r="AI708" s="668"/>
    </row>
    <row r="709" spans="16:35">
      <c r="P709" s="75"/>
      <c r="Q709" s="75"/>
      <c r="R709" s="75"/>
      <c r="S709" s="425"/>
      <c r="T709" s="425"/>
      <c r="U709" s="75"/>
      <c r="V709" s="75"/>
      <c r="W709" s="75"/>
      <c r="X709" s="75"/>
      <c r="Y709" s="425"/>
      <c r="Z709" s="425"/>
      <c r="AA709" s="425"/>
      <c r="AB709" s="425"/>
      <c r="AC709" s="425" t="s">
        <v>924</v>
      </c>
      <c r="AD709" s="425"/>
      <c r="AE709" s="668"/>
      <c r="AF709" s="668"/>
      <c r="AG709" s="668"/>
      <c r="AH709" s="668"/>
      <c r="AI709" s="668"/>
    </row>
    <row r="710" spans="16:35">
      <c r="P710" s="75"/>
      <c r="Q710" s="75"/>
      <c r="R710" s="75"/>
      <c r="S710" s="425"/>
      <c r="T710" s="425"/>
      <c r="U710" s="75"/>
      <c r="V710" s="75"/>
      <c r="W710" s="75"/>
      <c r="X710" s="75"/>
      <c r="Y710" s="425"/>
      <c r="Z710" s="425"/>
      <c r="AA710" s="425"/>
      <c r="AB710" s="425"/>
      <c r="AC710" s="425" t="s">
        <v>924</v>
      </c>
      <c r="AD710" s="425"/>
      <c r="AE710" s="668"/>
      <c r="AF710" s="668"/>
      <c r="AG710" s="668"/>
      <c r="AH710" s="668"/>
      <c r="AI710" s="668"/>
    </row>
    <row r="711" spans="16:35">
      <c r="P711" s="75"/>
      <c r="Q711" s="75"/>
      <c r="R711" s="75"/>
      <c r="S711" s="425"/>
      <c r="T711" s="425"/>
      <c r="U711" s="75"/>
      <c r="V711" s="75"/>
      <c r="W711" s="75"/>
      <c r="X711" s="75"/>
      <c r="Y711" s="425"/>
      <c r="Z711" s="425"/>
      <c r="AA711" s="425"/>
      <c r="AB711" s="425"/>
      <c r="AC711" s="425" t="s">
        <v>924</v>
      </c>
      <c r="AD711" s="425"/>
      <c r="AE711" s="668"/>
      <c r="AF711" s="668"/>
      <c r="AG711" s="668"/>
      <c r="AH711" s="668"/>
      <c r="AI711" s="668"/>
    </row>
    <row r="712" spans="16:35">
      <c r="P712" s="75"/>
      <c r="Q712" s="75"/>
      <c r="R712" s="75"/>
      <c r="S712" s="425"/>
      <c r="T712" s="425"/>
      <c r="U712" s="75"/>
      <c r="V712" s="75"/>
      <c r="W712" s="75"/>
      <c r="X712" s="75"/>
      <c r="Y712" s="425"/>
      <c r="Z712" s="425"/>
      <c r="AA712" s="425"/>
      <c r="AB712" s="425"/>
      <c r="AC712" s="425" t="s">
        <v>924</v>
      </c>
      <c r="AD712" s="425"/>
      <c r="AE712" s="668"/>
      <c r="AF712" s="668"/>
      <c r="AG712" s="668"/>
      <c r="AH712" s="668"/>
      <c r="AI712" s="668"/>
    </row>
    <row r="713" spans="16:35">
      <c r="P713" s="75"/>
      <c r="Q713" s="75"/>
      <c r="R713" s="75"/>
      <c r="S713" s="425"/>
      <c r="T713" s="425"/>
      <c r="U713" s="75"/>
      <c r="V713" s="75"/>
      <c r="W713" s="75"/>
      <c r="X713" s="75"/>
      <c r="Y713" s="425"/>
      <c r="Z713" s="425"/>
      <c r="AA713" s="425"/>
      <c r="AB713" s="425"/>
      <c r="AC713" s="425" t="s">
        <v>924</v>
      </c>
      <c r="AD713" s="425"/>
      <c r="AE713" s="668"/>
      <c r="AF713" s="668"/>
      <c r="AG713" s="668"/>
      <c r="AH713" s="668"/>
      <c r="AI713" s="668"/>
    </row>
    <row r="714" spans="16:35">
      <c r="P714" s="75"/>
      <c r="Q714" s="75"/>
      <c r="R714" s="75"/>
      <c r="S714" s="425"/>
      <c r="T714" s="425"/>
      <c r="U714" s="75"/>
      <c r="V714" s="75"/>
      <c r="W714" s="75"/>
      <c r="X714" s="75"/>
      <c r="Y714" s="425"/>
      <c r="Z714" s="425"/>
      <c r="AA714" s="425"/>
      <c r="AB714" s="425"/>
      <c r="AC714" s="425" t="s">
        <v>924</v>
      </c>
      <c r="AD714" s="425"/>
      <c r="AE714" s="668"/>
      <c r="AF714" s="668"/>
      <c r="AG714" s="668"/>
      <c r="AH714" s="668"/>
      <c r="AI714" s="668"/>
    </row>
    <row r="715" spans="16:35">
      <c r="P715" s="75"/>
      <c r="Q715" s="75"/>
      <c r="R715" s="75"/>
      <c r="S715" s="425"/>
      <c r="T715" s="425"/>
      <c r="U715" s="75"/>
      <c r="V715" s="75"/>
      <c r="W715" s="75"/>
      <c r="X715" s="75"/>
      <c r="Y715" s="425"/>
      <c r="Z715" s="425"/>
      <c r="AA715" s="425"/>
      <c r="AB715" s="425"/>
      <c r="AC715" s="425" t="s">
        <v>924</v>
      </c>
      <c r="AD715" s="425"/>
      <c r="AE715" s="668"/>
      <c r="AF715" s="668"/>
      <c r="AG715" s="668"/>
      <c r="AH715" s="668"/>
      <c r="AI715" s="668"/>
    </row>
    <row r="716" spans="16:35">
      <c r="P716" s="75"/>
      <c r="Q716" s="75"/>
      <c r="R716" s="75"/>
      <c r="S716" s="425"/>
      <c r="T716" s="425"/>
      <c r="U716" s="75"/>
      <c r="V716" s="75"/>
      <c r="W716" s="75"/>
      <c r="X716" s="75"/>
      <c r="Y716" s="425"/>
      <c r="Z716" s="425"/>
      <c r="AA716" s="425"/>
      <c r="AB716" s="425"/>
      <c r="AC716" s="425" t="s">
        <v>924</v>
      </c>
      <c r="AD716" s="425"/>
      <c r="AE716" s="668"/>
      <c r="AF716" s="668"/>
      <c r="AG716" s="668"/>
      <c r="AH716" s="668"/>
      <c r="AI716" s="668"/>
    </row>
    <row r="717" spans="16:35">
      <c r="P717" s="75"/>
      <c r="Q717" s="75"/>
      <c r="R717" s="75"/>
      <c r="S717" s="425"/>
      <c r="T717" s="425"/>
      <c r="U717" s="75"/>
      <c r="V717" s="75"/>
      <c r="W717" s="75"/>
      <c r="X717" s="75"/>
      <c r="Y717" s="425"/>
      <c r="Z717" s="425"/>
      <c r="AA717" s="425"/>
      <c r="AB717" s="425"/>
      <c r="AC717" s="425" t="s">
        <v>924</v>
      </c>
      <c r="AD717" s="425"/>
      <c r="AE717" s="668"/>
      <c r="AF717" s="668"/>
      <c r="AG717" s="668"/>
      <c r="AH717" s="668"/>
      <c r="AI717" s="668"/>
    </row>
    <row r="718" spans="16:35">
      <c r="P718" s="75"/>
      <c r="Q718" s="75"/>
      <c r="R718" s="75"/>
      <c r="S718" s="425"/>
      <c r="T718" s="425"/>
      <c r="U718" s="75"/>
      <c r="V718" s="75"/>
      <c r="W718" s="75"/>
      <c r="X718" s="75"/>
      <c r="Y718" s="425"/>
      <c r="Z718" s="425"/>
      <c r="AA718" s="425"/>
      <c r="AB718" s="425"/>
      <c r="AC718" s="425" t="s">
        <v>924</v>
      </c>
      <c r="AD718" s="425"/>
      <c r="AE718" s="668"/>
      <c r="AF718" s="668"/>
      <c r="AG718" s="668"/>
      <c r="AH718" s="668"/>
      <c r="AI718" s="668"/>
    </row>
    <row r="719" spans="16:35">
      <c r="P719" s="75"/>
      <c r="Q719" s="75"/>
      <c r="R719" s="75"/>
      <c r="S719" s="425"/>
      <c r="T719" s="425"/>
      <c r="U719" s="75"/>
      <c r="V719" s="75"/>
      <c r="W719" s="75"/>
      <c r="X719" s="75"/>
      <c r="Y719" s="425"/>
      <c r="Z719" s="425"/>
      <c r="AA719" s="425"/>
      <c r="AB719" s="425"/>
      <c r="AC719" s="425" t="s">
        <v>924</v>
      </c>
      <c r="AD719" s="425"/>
      <c r="AE719" s="668"/>
      <c r="AF719" s="668"/>
      <c r="AG719" s="668"/>
      <c r="AH719" s="668"/>
      <c r="AI719" s="668"/>
    </row>
    <row r="720" spans="16:35">
      <c r="P720" s="75"/>
      <c r="Q720" s="75"/>
      <c r="R720" s="75"/>
      <c r="S720" s="425"/>
      <c r="T720" s="425"/>
      <c r="U720" s="75"/>
      <c r="V720" s="75"/>
      <c r="W720" s="75"/>
      <c r="X720" s="75"/>
      <c r="Y720" s="425"/>
      <c r="Z720" s="425"/>
      <c r="AA720" s="425"/>
      <c r="AB720" s="425"/>
      <c r="AC720" s="425" t="s">
        <v>924</v>
      </c>
      <c r="AD720" s="425"/>
      <c r="AE720" s="668"/>
      <c r="AF720" s="668"/>
      <c r="AG720" s="668"/>
      <c r="AH720" s="668"/>
      <c r="AI720" s="668"/>
    </row>
    <row r="721" spans="16:35">
      <c r="P721" s="75"/>
      <c r="Q721" s="75"/>
      <c r="R721" s="75"/>
      <c r="S721" s="425"/>
      <c r="T721" s="425"/>
      <c r="U721" s="75"/>
      <c r="V721" s="75"/>
      <c r="W721" s="75"/>
      <c r="X721" s="75"/>
      <c r="Y721" s="425"/>
      <c r="Z721" s="425"/>
      <c r="AA721" s="425"/>
      <c r="AB721" s="425"/>
      <c r="AC721" s="425" t="s">
        <v>924</v>
      </c>
      <c r="AD721" s="425"/>
      <c r="AE721" s="668"/>
      <c r="AF721" s="668"/>
      <c r="AG721" s="668"/>
      <c r="AH721" s="668"/>
      <c r="AI721" s="668"/>
    </row>
    <row r="722" spans="16:35">
      <c r="P722" s="75"/>
      <c r="Q722" s="75"/>
      <c r="R722" s="75"/>
      <c r="S722" s="425"/>
      <c r="T722" s="425"/>
      <c r="U722" s="75"/>
      <c r="V722" s="75"/>
      <c r="W722" s="75"/>
      <c r="X722" s="75"/>
      <c r="Y722" s="425"/>
      <c r="Z722" s="425"/>
      <c r="AA722" s="425"/>
      <c r="AB722" s="425"/>
      <c r="AC722" s="425" t="s">
        <v>924</v>
      </c>
      <c r="AD722" s="425"/>
      <c r="AE722" s="668"/>
      <c r="AF722" s="668"/>
      <c r="AG722" s="668"/>
      <c r="AH722" s="668"/>
      <c r="AI722" s="668"/>
    </row>
    <row r="723" spans="16:35">
      <c r="P723" s="75"/>
      <c r="Q723" s="75"/>
      <c r="R723" s="75"/>
      <c r="S723" s="425"/>
      <c r="T723" s="425"/>
      <c r="U723" s="75"/>
      <c r="V723" s="75"/>
      <c r="W723" s="75"/>
      <c r="X723" s="75"/>
      <c r="Y723" s="425"/>
      <c r="Z723" s="425"/>
      <c r="AA723" s="425"/>
      <c r="AB723" s="425"/>
      <c r="AC723" s="425" t="s">
        <v>924</v>
      </c>
      <c r="AD723" s="425"/>
      <c r="AE723" s="668"/>
      <c r="AF723" s="668"/>
      <c r="AG723" s="668"/>
      <c r="AH723" s="668"/>
      <c r="AI723" s="668"/>
    </row>
    <row r="724" spans="16:35">
      <c r="P724" s="75"/>
      <c r="Q724" s="75"/>
      <c r="R724" s="75"/>
      <c r="S724" s="425"/>
      <c r="T724" s="425"/>
      <c r="U724" s="75"/>
      <c r="V724" s="75"/>
      <c r="W724" s="75"/>
      <c r="X724" s="75"/>
      <c r="Y724" s="425"/>
      <c r="Z724" s="425"/>
      <c r="AA724" s="425"/>
      <c r="AB724" s="425"/>
      <c r="AC724" s="425" t="s">
        <v>924</v>
      </c>
      <c r="AD724" s="425"/>
      <c r="AE724" s="668"/>
      <c r="AF724" s="668"/>
      <c r="AG724" s="668"/>
      <c r="AH724" s="668"/>
      <c r="AI724" s="668"/>
    </row>
    <row r="725" spans="16:35">
      <c r="P725" s="75"/>
      <c r="Q725" s="75"/>
      <c r="R725" s="75"/>
      <c r="S725" s="425"/>
      <c r="T725" s="425"/>
      <c r="U725" s="75"/>
      <c r="V725" s="75"/>
      <c r="W725" s="75"/>
      <c r="X725" s="75"/>
      <c r="Y725" s="425"/>
      <c r="Z725" s="425"/>
      <c r="AA725" s="425"/>
      <c r="AB725" s="425"/>
      <c r="AC725" s="425" t="s">
        <v>924</v>
      </c>
      <c r="AD725" s="425"/>
      <c r="AE725" s="668"/>
      <c r="AF725" s="668"/>
      <c r="AG725" s="668"/>
      <c r="AH725" s="668"/>
      <c r="AI725" s="668"/>
    </row>
    <row r="726" spans="16:35">
      <c r="P726" s="75"/>
      <c r="Q726" s="75"/>
      <c r="R726" s="75"/>
      <c r="S726" s="425"/>
      <c r="T726" s="425"/>
      <c r="U726" s="75"/>
      <c r="V726" s="75"/>
      <c r="W726" s="75"/>
      <c r="X726" s="75"/>
      <c r="Y726" s="425"/>
      <c r="Z726" s="425"/>
      <c r="AA726" s="425"/>
      <c r="AB726" s="425"/>
      <c r="AC726" s="425" t="s">
        <v>924</v>
      </c>
      <c r="AD726" s="425"/>
      <c r="AE726" s="668"/>
      <c r="AF726" s="668"/>
      <c r="AG726" s="668"/>
      <c r="AH726" s="668"/>
      <c r="AI726" s="668"/>
    </row>
    <row r="727" spans="16:35">
      <c r="P727" s="75"/>
      <c r="Q727" s="75"/>
      <c r="R727" s="75"/>
      <c r="S727" s="425"/>
      <c r="T727" s="425"/>
      <c r="U727" s="75"/>
      <c r="V727" s="75"/>
      <c r="W727" s="75"/>
      <c r="X727" s="75"/>
      <c r="Y727" s="425"/>
      <c r="Z727" s="425"/>
      <c r="AA727" s="425"/>
      <c r="AB727" s="425"/>
      <c r="AC727" s="425" t="s">
        <v>924</v>
      </c>
      <c r="AD727" s="425"/>
      <c r="AE727" s="668"/>
      <c r="AF727" s="668"/>
      <c r="AG727" s="668"/>
      <c r="AH727" s="668"/>
      <c r="AI727" s="668"/>
    </row>
    <row r="728" spans="16:35">
      <c r="P728" s="75"/>
      <c r="Q728" s="75"/>
      <c r="R728" s="75"/>
      <c r="S728" s="425"/>
      <c r="T728" s="425"/>
      <c r="U728" s="75"/>
      <c r="V728" s="75"/>
      <c r="W728" s="75"/>
      <c r="X728" s="75"/>
      <c r="Y728" s="425"/>
      <c r="Z728" s="425"/>
      <c r="AA728" s="425"/>
      <c r="AB728" s="425"/>
      <c r="AC728" s="425" t="s">
        <v>924</v>
      </c>
      <c r="AD728" s="425"/>
      <c r="AE728" s="668"/>
      <c r="AF728" s="668"/>
      <c r="AG728" s="668"/>
      <c r="AH728" s="668"/>
      <c r="AI728" s="668"/>
    </row>
    <row r="729" spans="16:35">
      <c r="P729" s="75"/>
      <c r="Q729" s="75"/>
      <c r="R729" s="75"/>
      <c r="S729" s="425"/>
      <c r="T729" s="425"/>
      <c r="U729" s="75"/>
      <c r="V729" s="75"/>
      <c r="W729" s="75"/>
      <c r="X729" s="75"/>
      <c r="Y729" s="425"/>
      <c r="Z729" s="425"/>
      <c r="AA729" s="425"/>
      <c r="AB729" s="425"/>
      <c r="AC729" s="425" t="s">
        <v>924</v>
      </c>
      <c r="AD729" s="425"/>
      <c r="AE729" s="668"/>
      <c r="AF729" s="668"/>
      <c r="AG729" s="668"/>
      <c r="AH729" s="668"/>
      <c r="AI729" s="668"/>
    </row>
    <row r="730" spans="16:35">
      <c r="P730" s="75"/>
      <c r="Q730" s="75"/>
      <c r="R730" s="75"/>
      <c r="S730" s="425"/>
      <c r="T730" s="425"/>
      <c r="U730" s="75"/>
      <c r="V730" s="75"/>
      <c r="W730" s="75"/>
      <c r="X730" s="75"/>
      <c r="Y730" s="425"/>
      <c r="Z730" s="425"/>
      <c r="AA730" s="425"/>
      <c r="AB730" s="425"/>
      <c r="AC730" s="425" t="s">
        <v>924</v>
      </c>
      <c r="AD730" s="425"/>
      <c r="AE730" s="668"/>
      <c r="AF730" s="668"/>
      <c r="AG730" s="668"/>
      <c r="AH730" s="668"/>
      <c r="AI730" s="668"/>
    </row>
    <row r="731" spans="16:35">
      <c r="P731" s="75"/>
      <c r="Q731" s="75"/>
      <c r="R731" s="75"/>
      <c r="S731" s="425"/>
      <c r="T731" s="425"/>
      <c r="U731" s="75"/>
      <c r="V731" s="75"/>
      <c r="W731" s="75"/>
      <c r="X731" s="75"/>
      <c r="Y731" s="425"/>
      <c r="Z731" s="425"/>
      <c r="AA731" s="425"/>
      <c r="AB731" s="425"/>
      <c r="AC731" s="425" t="s">
        <v>924</v>
      </c>
      <c r="AD731" s="425"/>
      <c r="AE731" s="668"/>
      <c r="AF731" s="668"/>
      <c r="AG731" s="668"/>
      <c r="AH731" s="668"/>
      <c r="AI731" s="668"/>
    </row>
    <row r="732" spans="16:35">
      <c r="P732" s="75"/>
      <c r="Q732" s="75"/>
      <c r="R732" s="75"/>
      <c r="S732" s="425"/>
      <c r="T732" s="425"/>
      <c r="U732" s="75"/>
      <c r="V732" s="75"/>
      <c r="W732" s="75"/>
      <c r="X732" s="75"/>
      <c r="Y732" s="425"/>
      <c r="Z732" s="425"/>
      <c r="AA732" s="425"/>
      <c r="AB732" s="425"/>
      <c r="AC732" s="425" t="s">
        <v>924</v>
      </c>
      <c r="AD732" s="425"/>
      <c r="AE732" s="668"/>
      <c r="AF732" s="668"/>
      <c r="AG732" s="668"/>
      <c r="AH732" s="668"/>
      <c r="AI732" s="668"/>
    </row>
    <row r="733" spans="16:35">
      <c r="P733" s="75"/>
      <c r="Q733" s="75"/>
      <c r="R733" s="75"/>
      <c r="S733" s="425"/>
      <c r="T733" s="425"/>
      <c r="U733" s="75"/>
      <c r="V733" s="75"/>
      <c r="W733" s="75"/>
      <c r="X733" s="75"/>
      <c r="Y733" s="425"/>
      <c r="Z733" s="425"/>
      <c r="AA733" s="425"/>
      <c r="AB733" s="425"/>
      <c r="AC733" s="425" t="s">
        <v>924</v>
      </c>
      <c r="AD733" s="425"/>
      <c r="AE733" s="668"/>
      <c r="AF733" s="668"/>
      <c r="AG733" s="668"/>
      <c r="AH733" s="668"/>
      <c r="AI733" s="668"/>
    </row>
    <row r="734" spans="16:35">
      <c r="P734" s="75"/>
      <c r="Q734" s="75"/>
      <c r="R734" s="75"/>
      <c r="S734" s="425"/>
      <c r="T734" s="425"/>
      <c r="U734" s="75"/>
      <c r="V734" s="75"/>
      <c r="W734" s="75"/>
      <c r="X734" s="75"/>
      <c r="Y734" s="425"/>
      <c r="Z734" s="425"/>
      <c r="AA734" s="425"/>
      <c r="AB734" s="425"/>
      <c r="AC734" s="425" t="s">
        <v>924</v>
      </c>
      <c r="AD734" s="425"/>
      <c r="AE734" s="668"/>
      <c r="AF734" s="668"/>
      <c r="AG734" s="668"/>
      <c r="AH734" s="668"/>
      <c r="AI734" s="668"/>
    </row>
    <row r="735" spans="16:35">
      <c r="P735" s="75"/>
      <c r="Q735" s="75"/>
      <c r="R735" s="75"/>
      <c r="S735" s="425"/>
      <c r="T735" s="425"/>
      <c r="U735" s="75"/>
      <c r="V735" s="75"/>
      <c r="W735" s="75"/>
      <c r="X735" s="75"/>
      <c r="Y735" s="425"/>
      <c r="Z735" s="425"/>
      <c r="AA735" s="425"/>
      <c r="AB735" s="425"/>
      <c r="AC735" s="425" t="s">
        <v>924</v>
      </c>
      <c r="AD735" s="425"/>
      <c r="AE735" s="668"/>
      <c r="AF735" s="668"/>
      <c r="AG735" s="668"/>
      <c r="AH735" s="668"/>
      <c r="AI735" s="668"/>
    </row>
    <row r="736" spans="16:35">
      <c r="P736" s="75"/>
      <c r="Q736" s="75"/>
      <c r="R736" s="75"/>
      <c r="S736" s="425"/>
      <c r="T736" s="425"/>
      <c r="U736" s="75"/>
      <c r="V736" s="75"/>
      <c r="W736" s="75"/>
      <c r="X736" s="75"/>
      <c r="Y736" s="425"/>
      <c r="Z736" s="425"/>
      <c r="AA736" s="425"/>
      <c r="AB736" s="425"/>
      <c r="AC736" s="425" t="s">
        <v>924</v>
      </c>
      <c r="AD736" s="425"/>
      <c r="AE736" s="668"/>
      <c r="AF736" s="668"/>
      <c r="AG736" s="668"/>
      <c r="AH736" s="668"/>
      <c r="AI736" s="668"/>
    </row>
    <row r="737" spans="1:35">
      <c r="P737" s="75"/>
      <c r="Q737" s="75"/>
      <c r="R737" s="75"/>
      <c r="S737" s="425"/>
      <c r="T737" s="425"/>
      <c r="U737" s="75"/>
      <c r="V737" s="75"/>
      <c r="W737" s="75"/>
      <c r="X737" s="75"/>
      <c r="Y737" s="425"/>
      <c r="Z737" s="425"/>
      <c r="AA737" s="425"/>
      <c r="AB737" s="425"/>
      <c r="AC737" s="425" t="s">
        <v>924</v>
      </c>
      <c r="AD737" s="425"/>
      <c r="AE737" s="668"/>
      <c r="AF737" s="668"/>
      <c r="AG737" s="668"/>
      <c r="AH737" s="668"/>
      <c r="AI737" s="668"/>
    </row>
    <row r="739" spans="1:35" s="1" customFormat="1">
      <c r="A739" s="64"/>
      <c r="B739" s="72" t="s">
        <v>281</v>
      </c>
      <c r="P739" s="109"/>
      <c r="Q739" s="109"/>
    </row>
    <row r="741" spans="1:35">
      <c r="P741" s="75"/>
      <c r="Q741" s="75"/>
      <c r="R741" s="75"/>
      <c r="S741" s="425"/>
      <c r="T741" s="425"/>
      <c r="U741" s="75"/>
      <c r="V741" s="75"/>
      <c r="W741" s="75"/>
      <c r="X741" s="75"/>
      <c r="Y741" s="425"/>
      <c r="Z741" s="425"/>
      <c r="AA741" s="425"/>
      <c r="AB741" s="425"/>
      <c r="AC741" s="425" t="s">
        <v>924</v>
      </c>
      <c r="AD741" s="425"/>
      <c r="AE741" s="668"/>
      <c r="AF741" s="668"/>
      <c r="AG741" s="668"/>
      <c r="AH741" s="668"/>
      <c r="AI741" s="668"/>
    </row>
    <row r="742" spans="1:35">
      <c r="P742" s="75"/>
      <c r="Q742" s="75"/>
      <c r="R742" s="75"/>
      <c r="S742" s="425"/>
      <c r="T742" s="425"/>
      <c r="U742" s="75"/>
      <c r="V742" s="75"/>
      <c r="W742" s="75"/>
      <c r="X742" s="75"/>
      <c r="Y742" s="425"/>
      <c r="Z742" s="425"/>
      <c r="AA742" s="425"/>
      <c r="AB742" s="425"/>
      <c r="AC742" s="425" t="s">
        <v>924</v>
      </c>
      <c r="AD742" s="425"/>
      <c r="AE742" s="668"/>
      <c r="AF742" s="668"/>
      <c r="AG742" s="668"/>
      <c r="AH742" s="668"/>
      <c r="AI742" s="668"/>
    </row>
    <row r="743" spans="1:35">
      <c r="P743" s="75"/>
      <c r="Q743" s="75"/>
      <c r="R743" s="75"/>
      <c r="S743" s="425"/>
      <c r="T743" s="425"/>
      <c r="U743" s="75"/>
      <c r="V743" s="75"/>
      <c r="W743" s="75"/>
      <c r="X743" s="75"/>
      <c r="Y743" s="425"/>
      <c r="Z743" s="425"/>
      <c r="AA743" s="425"/>
      <c r="AB743" s="425"/>
      <c r="AC743" s="425" t="s">
        <v>924</v>
      </c>
      <c r="AD743" s="425"/>
      <c r="AE743" s="668"/>
      <c r="AF743" s="668"/>
      <c r="AG743" s="668"/>
      <c r="AH743" s="668"/>
      <c r="AI743" s="668"/>
    </row>
    <row r="744" spans="1:35">
      <c r="P744" s="75"/>
      <c r="Q744" s="75"/>
      <c r="R744" s="75"/>
      <c r="S744" s="425"/>
      <c r="T744" s="425"/>
      <c r="U744" s="75"/>
      <c r="V744" s="75"/>
      <c r="W744" s="75"/>
      <c r="X744" s="75"/>
      <c r="Y744" s="425"/>
      <c r="Z744" s="425"/>
      <c r="AA744" s="425"/>
      <c r="AB744" s="425"/>
      <c r="AC744" s="425" t="s">
        <v>924</v>
      </c>
      <c r="AD744" s="425"/>
      <c r="AE744" s="668"/>
      <c r="AF744" s="668"/>
      <c r="AG744" s="668"/>
      <c r="AH744" s="668"/>
      <c r="AI744" s="668"/>
    </row>
    <row r="745" spans="1:35">
      <c r="P745" s="75"/>
      <c r="Q745" s="75"/>
      <c r="R745" s="75"/>
      <c r="S745" s="425"/>
      <c r="T745" s="425"/>
      <c r="U745" s="75"/>
      <c r="V745" s="75"/>
      <c r="W745" s="75"/>
      <c r="X745" s="75"/>
      <c r="Y745" s="425"/>
      <c r="Z745" s="425"/>
      <c r="AA745" s="425"/>
      <c r="AB745" s="425"/>
      <c r="AC745" s="425" t="s">
        <v>924</v>
      </c>
      <c r="AD745" s="425"/>
      <c r="AE745" s="668"/>
      <c r="AF745" s="668"/>
      <c r="AG745" s="668"/>
      <c r="AH745" s="668"/>
      <c r="AI745" s="668"/>
    </row>
    <row r="746" spans="1:35">
      <c r="P746" s="75"/>
      <c r="Q746" s="75"/>
      <c r="R746" s="75"/>
      <c r="S746" s="425"/>
      <c r="T746" s="425"/>
      <c r="U746" s="75"/>
      <c r="V746" s="75"/>
      <c r="W746" s="75"/>
      <c r="X746" s="75"/>
      <c r="Y746" s="425"/>
      <c r="Z746" s="425"/>
      <c r="AA746" s="425"/>
      <c r="AB746" s="425"/>
      <c r="AC746" s="425" t="s">
        <v>924</v>
      </c>
      <c r="AD746" s="425"/>
      <c r="AE746" s="668"/>
      <c r="AF746" s="668"/>
      <c r="AG746" s="668"/>
      <c r="AH746" s="668"/>
      <c r="AI746" s="668"/>
    </row>
    <row r="747" spans="1:35">
      <c r="P747" s="75"/>
      <c r="Q747" s="75"/>
      <c r="R747" s="75"/>
      <c r="S747" s="425"/>
      <c r="T747" s="425"/>
      <c r="U747" s="75"/>
      <c r="V747" s="75"/>
      <c r="W747" s="75"/>
      <c r="X747" s="75"/>
      <c r="Y747" s="425"/>
      <c r="Z747" s="425"/>
      <c r="AA747" s="425"/>
      <c r="AB747" s="425"/>
      <c r="AC747" s="425" t="s">
        <v>924</v>
      </c>
      <c r="AD747" s="425"/>
      <c r="AE747" s="668"/>
      <c r="AF747" s="668"/>
      <c r="AG747" s="668"/>
      <c r="AH747" s="668"/>
      <c r="AI747" s="668"/>
    </row>
    <row r="748" spans="1:35">
      <c r="P748" s="75"/>
      <c r="Q748" s="75"/>
      <c r="R748" s="75"/>
      <c r="S748" s="425"/>
      <c r="T748" s="425"/>
      <c r="U748" s="75"/>
      <c r="V748" s="75"/>
      <c r="W748" s="75"/>
      <c r="X748" s="75"/>
      <c r="Y748" s="425"/>
      <c r="Z748" s="425"/>
      <c r="AA748" s="425"/>
      <c r="AB748" s="425"/>
      <c r="AC748" s="425" t="s">
        <v>924</v>
      </c>
      <c r="AD748" s="425"/>
      <c r="AE748" s="668"/>
      <c r="AF748" s="668"/>
      <c r="AG748" s="668"/>
      <c r="AH748" s="668"/>
      <c r="AI748" s="668"/>
    </row>
    <row r="749" spans="1:35">
      <c r="P749" s="75"/>
      <c r="Q749" s="75"/>
      <c r="R749" s="75"/>
      <c r="S749" s="425"/>
      <c r="T749" s="425"/>
      <c r="U749" s="75"/>
      <c r="V749" s="75"/>
      <c r="W749" s="75"/>
      <c r="X749" s="75"/>
      <c r="Y749" s="425"/>
      <c r="Z749" s="425"/>
      <c r="AA749" s="425"/>
      <c r="AB749" s="425"/>
      <c r="AC749" s="425" t="s">
        <v>924</v>
      </c>
      <c r="AD749" s="425"/>
      <c r="AE749" s="668"/>
      <c r="AF749" s="668"/>
      <c r="AG749" s="668"/>
      <c r="AH749" s="668"/>
      <c r="AI749" s="668"/>
    </row>
    <row r="750" spans="1:35">
      <c r="P750" s="75"/>
      <c r="Q750" s="75"/>
      <c r="R750" s="75"/>
      <c r="S750" s="425"/>
      <c r="T750" s="425"/>
      <c r="U750" s="75"/>
      <c r="V750" s="75"/>
      <c r="W750" s="75"/>
      <c r="X750" s="75"/>
      <c r="Y750" s="425"/>
      <c r="Z750" s="425"/>
      <c r="AA750" s="425"/>
      <c r="AB750" s="425"/>
      <c r="AC750" s="425" t="s">
        <v>924</v>
      </c>
      <c r="AD750" s="425"/>
      <c r="AE750" s="668"/>
      <c r="AF750" s="668"/>
      <c r="AG750" s="668"/>
      <c r="AH750" s="668"/>
      <c r="AI750" s="668"/>
    </row>
    <row r="751" spans="1:35">
      <c r="P751" s="75"/>
      <c r="Q751" s="75"/>
      <c r="R751" s="75"/>
      <c r="S751" s="425"/>
      <c r="T751" s="425"/>
      <c r="U751" s="75"/>
      <c r="V751" s="75"/>
      <c r="W751" s="75"/>
      <c r="X751" s="75"/>
      <c r="Y751" s="425"/>
      <c r="Z751" s="425"/>
      <c r="AA751" s="425"/>
      <c r="AB751" s="425"/>
      <c r="AC751" s="425" t="s">
        <v>924</v>
      </c>
      <c r="AD751" s="425"/>
      <c r="AE751" s="668"/>
      <c r="AF751" s="668"/>
      <c r="AG751" s="668"/>
      <c r="AH751" s="668"/>
      <c r="AI751" s="668"/>
    </row>
    <row r="752" spans="1:35">
      <c r="P752" s="75"/>
      <c r="Q752" s="75"/>
      <c r="R752" s="75"/>
      <c r="S752" s="425"/>
      <c r="T752" s="425"/>
      <c r="U752" s="75"/>
      <c r="V752" s="75"/>
      <c r="W752" s="75"/>
      <c r="X752" s="75"/>
      <c r="Y752" s="425"/>
      <c r="Z752" s="425"/>
      <c r="AA752" s="425"/>
      <c r="AB752" s="425"/>
      <c r="AC752" s="425" t="s">
        <v>924</v>
      </c>
      <c r="AD752" s="425"/>
      <c r="AE752" s="668"/>
      <c r="AF752" s="668"/>
      <c r="AG752" s="668"/>
      <c r="AH752" s="668"/>
      <c r="AI752" s="668"/>
    </row>
    <row r="753" spans="1:35">
      <c r="P753" s="75"/>
      <c r="Q753" s="75"/>
      <c r="R753" s="75"/>
      <c r="S753" s="425"/>
      <c r="T753" s="425"/>
      <c r="U753" s="75"/>
      <c r="V753" s="75"/>
      <c r="W753" s="75"/>
      <c r="X753" s="75"/>
      <c r="Y753" s="425"/>
      <c r="Z753" s="425"/>
      <c r="AA753" s="425"/>
      <c r="AB753" s="425"/>
      <c r="AC753" s="425" t="s">
        <v>924</v>
      </c>
      <c r="AD753" s="425"/>
      <c r="AE753" s="668"/>
      <c r="AF753" s="668"/>
      <c r="AG753" s="668"/>
      <c r="AH753" s="668"/>
      <c r="AI753" s="668"/>
    </row>
    <row r="754" spans="1:35">
      <c r="P754" s="75"/>
      <c r="Q754" s="75"/>
      <c r="R754" s="75"/>
      <c r="S754" s="425"/>
      <c r="T754" s="425"/>
      <c r="U754" s="75"/>
      <c r="V754" s="75"/>
      <c r="W754" s="75"/>
      <c r="X754" s="75"/>
      <c r="Y754" s="425"/>
      <c r="Z754" s="425"/>
      <c r="AA754" s="425"/>
      <c r="AB754" s="425"/>
      <c r="AC754" s="425" t="s">
        <v>924</v>
      </c>
      <c r="AD754" s="425"/>
      <c r="AE754" s="668"/>
      <c r="AF754" s="668"/>
      <c r="AG754" s="668"/>
      <c r="AH754" s="668"/>
      <c r="AI754" s="668"/>
    </row>
    <row r="755" spans="1:35">
      <c r="P755" s="75"/>
      <c r="Q755" s="75"/>
      <c r="R755" s="75"/>
      <c r="S755" s="425"/>
      <c r="T755" s="425"/>
      <c r="U755" s="75"/>
      <c r="V755" s="75"/>
      <c r="W755" s="75"/>
      <c r="X755" s="75"/>
      <c r="Y755" s="425"/>
      <c r="Z755" s="425"/>
      <c r="AA755" s="425"/>
      <c r="AB755" s="425"/>
      <c r="AC755" s="425" t="s">
        <v>924</v>
      </c>
      <c r="AD755" s="425"/>
      <c r="AE755" s="668"/>
      <c r="AF755" s="668"/>
      <c r="AG755" s="668"/>
      <c r="AH755" s="668"/>
      <c r="AI755" s="668"/>
    </row>
    <row r="756" spans="1:35">
      <c r="P756" s="75"/>
      <c r="Q756" s="75"/>
      <c r="R756" s="75"/>
      <c r="S756" s="425"/>
      <c r="T756" s="425"/>
      <c r="U756" s="75"/>
      <c r="V756" s="75"/>
      <c r="W756" s="75"/>
      <c r="X756" s="75"/>
      <c r="Y756" s="425"/>
      <c r="Z756" s="425"/>
      <c r="AA756" s="425"/>
      <c r="AB756" s="425"/>
      <c r="AC756" s="425" t="s">
        <v>924</v>
      </c>
      <c r="AD756" s="425"/>
      <c r="AE756" s="668"/>
      <c r="AF756" s="668"/>
      <c r="AG756" s="668"/>
      <c r="AH756" s="668"/>
      <c r="AI756" s="668"/>
    </row>
    <row r="757" spans="1:35">
      <c r="P757" s="75"/>
      <c r="Q757" s="75"/>
      <c r="R757" s="75"/>
      <c r="S757" s="425"/>
      <c r="T757" s="425"/>
      <c r="U757" s="75"/>
      <c r="V757" s="75"/>
      <c r="W757" s="75"/>
      <c r="X757" s="75"/>
      <c r="Y757" s="425"/>
      <c r="Z757" s="425"/>
      <c r="AA757" s="425"/>
      <c r="AB757" s="425"/>
      <c r="AC757" s="425" t="s">
        <v>924</v>
      </c>
      <c r="AD757" s="425"/>
      <c r="AE757" s="668"/>
      <c r="AF757" s="668"/>
      <c r="AG757" s="668"/>
      <c r="AH757" s="668"/>
      <c r="AI757" s="668"/>
    </row>
    <row r="758" spans="1:35">
      <c r="P758" s="75"/>
      <c r="Q758" s="75"/>
      <c r="R758" s="75"/>
      <c r="S758" s="425"/>
      <c r="T758" s="425"/>
      <c r="U758" s="75"/>
      <c r="V758" s="75"/>
      <c r="W758" s="75"/>
      <c r="X758" s="75"/>
      <c r="Y758" s="425"/>
      <c r="Z758" s="425"/>
      <c r="AA758" s="425"/>
      <c r="AB758" s="425"/>
      <c r="AC758" s="425" t="s">
        <v>924</v>
      </c>
      <c r="AD758" s="425"/>
      <c r="AE758" s="668"/>
      <c r="AF758" s="668"/>
      <c r="AG758" s="668"/>
      <c r="AH758" s="668"/>
      <c r="AI758" s="668"/>
    </row>
    <row r="759" spans="1:35">
      <c r="P759" s="75"/>
      <c r="Q759" s="75"/>
      <c r="R759" s="75"/>
      <c r="S759" s="425"/>
      <c r="T759" s="425"/>
      <c r="U759" s="75"/>
      <c r="V759" s="75"/>
      <c r="W759" s="75"/>
      <c r="X759" s="75"/>
      <c r="Y759" s="425"/>
      <c r="Z759" s="425"/>
      <c r="AA759" s="425"/>
      <c r="AB759" s="425"/>
      <c r="AC759" s="425" t="s">
        <v>924</v>
      </c>
      <c r="AD759" s="425"/>
      <c r="AE759" s="668"/>
      <c r="AF759" s="668"/>
      <c r="AG759" s="668"/>
      <c r="AH759" s="668"/>
      <c r="AI759" s="668"/>
    </row>
    <row r="760" spans="1:35">
      <c r="P760" s="75"/>
      <c r="Q760" s="75"/>
      <c r="R760" s="75"/>
      <c r="S760" s="425"/>
      <c r="T760" s="425"/>
      <c r="U760" s="75"/>
      <c r="V760" s="75"/>
      <c r="W760" s="75"/>
      <c r="X760" s="75"/>
      <c r="Y760" s="425"/>
      <c r="Z760" s="425"/>
      <c r="AA760" s="425"/>
      <c r="AB760" s="425"/>
      <c r="AC760" s="425" t="s">
        <v>924</v>
      </c>
      <c r="AD760" s="425"/>
      <c r="AE760" s="668"/>
      <c r="AF760" s="668"/>
      <c r="AG760" s="668"/>
      <c r="AH760" s="668"/>
      <c r="AI760" s="668"/>
    </row>
    <row r="761" spans="1:35">
      <c r="P761" s="75"/>
      <c r="Q761" s="75"/>
      <c r="R761" s="75"/>
      <c r="S761" s="425"/>
      <c r="T761" s="425"/>
      <c r="U761" s="75"/>
      <c r="V761" s="75"/>
      <c r="W761" s="75"/>
      <c r="X761" s="75"/>
      <c r="Y761" s="425"/>
      <c r="Z761" s="425"/>
      <c r="AA761" s="425"/>
      <c r="AB761" s="425"/>
      <c r="AC761" s="425" t="s">
        <v>924</v>
      </c>
      <c r="AD761" s="425"/>
      <c r="AE761" s="668"/>
      <c r="AF761" s="668"/>
      <c r="AG761" s="668"/>
      <c r="AH761" s="668"/>
      <c r="AI761" s="668"/>
    </row>
    <row r="762" spans="1:35">
      <c r="P762" s="75"/>
      <c r="Q762" s="75"/>
      <c r="R762" s="75"/>
      <c r="S762" s="425"/>
      <c r="T762" s="425"/>
      <c r="U762" s="75"/>
      <c r="V762" s="75"/>
      <c r="W762" s="75"/>
      <c r="X762" s="75"/>
      <c r="Y762" s="425"/>
      <c r="Z762" s="425"/>
      <c r="AA762" s="425"/>
      <c r="AB762" s="425"/>
      <c r="AC762" s="425" t="s">
        <v>924</v>
      </c>
      <c r="AD762" s="425"/>
      <c r="AE762" s="668"/>
      <c r="AF762" s="668"/>
      <c r="AG762" s="668"/>
      <c r="AH762" s="668"/>
      <c r="AI762" s="668"/>
    </row>
    <row r="764" spans="1:35" s="68" customFormat="1" ht="18">
      <c r="A764" s="69" t="s">
        <v>74</v>
      </c>
      <c r="P764" s="107"/>
      <c r="Q764" s="107"/>
    </row>
  </sheetData>
  <mergeCells count="1">
    <mergeCell ref="AE6:AI6"/>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0" id="{CA3E4CC5-B06B-4A5D-824F-F4AFFDCAE097}">
            <xm:f>'1.5 Universal Data'!$C$8&lt;$AE$7</xm:f>
            <x14:dxf>
              <fill>
                <patternFill patternType="lightUp">
                  <bgColor theme="0"/>
                </patternFill>
              </fill>
            </x14:dxf>
          </x14:cfRule>
          <xm:sqref>AE13:AE235</xm:sqref>
        </x14:conditionalFormatting>
        <x14:conditionalFormatting xmlns:xm="http://schemas.microsoft.com/office/excel/2006/main">
          <x14:cfRule type="expression" priority="29" id="{9D0DFCD3-F72E-4952-BB33-8C5A479F9BB3}">
            <xm:f>'1.5 Universal Data'!$C$8&lt;$AF$7</xm:f>
            <x14:dxf>
              <fill>
                <patternFill patternType="lightUp">
                  <bgColor theme="0"/>
                </patternFill>
              </fill>
            </x14:dxf>
          </x14:cfRule>
          <xm:sqref>AF13:AF235</xm:sqref>
        </x14:conditionalFormatting>
        <x14:conditionalFormatting xmlns:xm="http://schemas.microsoft.com/office/excel/2006/main">
          <x14:cfRule type="expression" priority="28"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7" id="{31DDBF5C-ECE8-452D-AB86-3E4B970D4BFE}">
            <xm:f>'1.5 Universal Data'!$C$8&lt;$AH$7</xm:f>
            <x14:dxf>
              <fill>
                <patternFill patternType="lightUp">
                  <bgColor theme="0"/>
                </patternFill>
              </fill>
            </x14:dxf>
          </x14:cfRule>
          <xm:sqref>AH13:AH235</xm:sqref>
        </x14:conditionalFormatting>
        <x14:conditionalFormatting xmlns:xm="http://schemas.microsoft.com/office/excel/2006/main">
          <x14:cfRule type="expression" priority="26" id="{326E7444-E88D-4A5F-AC3A-AD7F267567B2}">
            <xm:f>'1.5 Universal Data'!$C$8&lt;$AI$7</xm:f>
            <x14:dxf>
              <fill>
                <patternFill patternType="lightUp">
                  <bgColor theme="0"/>
                </patternFill>
              </fill>
            </x14:dxf>
          </x14:cfRule>
          <xm:sqref>AI13:AI235</xm:sqref>
        </x14:conditionalFormatting>
        <x14:conditionalFormatting xmlns:xm="http://schemas.microsoft.com/office/excel/2006/main">
          <x14:cfRule type="expression" priority="25" id="{FC312302-E235-427C-9EDB-4DDFCA85BA65}">
            <xm:f>'1.5 Universal Data'!$C$8&lt;$AE$7</xm:f>
            <x14:dxf>
              <fill>
                <patternFill patternType="lightUp">
                  <bgColor theme="0"/>
                </patternFill>
              </fill>
            </x14:dxf>
          </x14:cfRule>
          <xm:sqref>AE239:AE363</xm:sqref>
        </x14:conditionalFormatting>
        <x14:conditionalFormatting xmlns:xm="http://schemas.microsoft.com/office/excel/2006/main">
          <x14:cfRule type="expression" priority="24" id="{11DBA12B-1456-432B-996D-936187DFE7C4}">
            <xm:f>'1.5 Universal Data'!$C$8&lt;$AF$7</xm:f>
            <x14:dxf>
              <fill>
                <patternFill patternType="lightUp">
                  <bgColor theme="0"/>
                </patternFill>
              </fill>
            </x14:dxf>
          </x14:cfRule>
          <xm:sqref>AF239:AF363</xm:sqref>
        </x14:conditionalFormatting>
        <x14:conditionalFormatting xmlns:xm="http://schemas.microsoft.com/office/excel/2006/main">
          <x14:cfRule type="expression" priority="23"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2" id="{5CC90100-BF89-43E8-AFE8-4D27F8AC5B76}">
            <xm:f>'1.5 Universal Data'!$C$8&lt;$AH$7</xm:f>
            <x14:dxf>
              <fill>
                <patternFill patternType="lightUp">
                  <bgColor theme="0"/>
                </patternFill>
              </fill>
            </x14:dxf>
          </x14:cfRule>
          <xm:sqref>AH239:AH363</xm:sqref>
        </x14:conditionalFormatting>
        <x14:conditionalFormatting xmlns:xm="http://schemas.microsoft.com/office/excel/2006/main">
          <x14:cfRule type="expression" priority="21" id="{F1CAD733-9915-44B0-90C6-C88F5815AB23}">
            <xm:f>'1.5 Universal Data'!$C$8&lt;$AI$7</xm:f>
            <x14:dxf>
              <fill>
                <patternFill patternType="lightUp">
                  <bgColor theme="0"/>
                </patternFill>
              </fill>
            </x14:dxf>
          </x14:cfRule>
          <xm:sqref>AI239:AI363</xm:sqref>
        </x14:conditionalFormatting>
        <x14:conditionalFormatting xmlns:xm="http://schemas.microsoft.com/office/excel/2006/main">
          <x14:cfRule type="expression" priority="20" id="{878C3592-58E8-412C-A843-77DC59211EEC}">
            <xm:f>'1.5 Universal Data'!$C$8&lt;$AE$7</xm:f>
            <x14:dxf>
              <fill>
                <patternFill patternType="lightUp">
                  <bgColor theme="0"/>
                </patternFill>
              </fill>
            </x14:dxf>
          </x14:cfRule>
          <xm:sqref>AE367:AE387</xm:sqref>
        </x14:conditionalFormatting>
        <x14:conditionalFormatting xmlns:xm="http://schemas.microsoft.com/office/excel/2006/main">
          <x14:cfRule type="expression" priority="19" id="{D7D55C1C-1BAE-43DF-B312-0B8CAC846C7C}">
            <xm:f>'1.5 Universal Data'!$C$8&lt;$AF$7</xm:f>
            <x14:dxf>
              <fill>
                <patternFill patternType="lightUp">
                  <bgColor theme="0"/>
                </patternFill>
              </fill>
            </x14:dxf>
          </x14:cfRule>
          <xm:sqref>AF367:AF387</xm:sqref>
        </x14:conditionalFormatting>
        <x14:conditionalFormatting xmlns:xm="http://schemas.microsoft.com/office/excel/2006/main">
          <x14:cfRule type="expression" priority="18"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7" id="{CCCEE45C-8745-4D90-AB05-1F4E6CAF585D}">
            <xm:f>'1.5 Universal Data'!$C$8&lt;$AH$7</xm:f>
            <x14:dxf>
              <fill>
                <patternFill patternType="lightUp">
                  <bgColor theme="0"/>
                </patternFill>
              </fill>
            </x14:dxf>
          </x14:cfRule>
          <xm:sqref>AH367:AH387</xm:sqref>
        </x14:conditionalFormatting>
        <x14:conditionalFormatting xmlns:xm="http://schemas.microsoft.com/office/excel/2006/main">
          <x14:cfRule type="expression" priority="16" id="{FD88EFEC-F8F4-426A-AFE3-A78D8DD33367}">
            <xm:f>'1.5 Universal Data'!$C$8&lt;$AI$7</xm:f>
            <x14:dxf>
              <fill>
                <patternFill patternType="lightUp">
                  <bgColor theme="0"/>
                </patternFill>
              </fill>
            </x14:dxf>
          </x14:cfRule>
          <xm:sqref>AI367:AI387</xm:sqref>
        </x14:conditionalFormatting>
        <x14:conditionalFormatting xmlns:xm="http://schemas.microsoft.com/office/excel/2006/main">
          <x14:cfRule type="expression" priority="15" id="{45463EEA-AB78-4668-AE78-C1BB162712FF}">
            <xm:f>'1.5 Universal Data'!$C$8&lt;$AE$7</xm:f>
            <x14:dxf>
              <fill>
                <patternFill patternType="lightUp">
                  <bgColor theme="0"/>
                </patternFill>
              </fill>
            </x14:dxf>
          </x14:cfRule>
          <xm:sqref>AE391:AE473</xm:sqref>
        </x14:conditionalFormatting>
        <x14:conditionalFormatting xmlns:xm="http://schemas.microsoft.com/office/excel/2006/main">
          <x14:cfRule type="expression" priority="14" id="{2852A7D6-CA09-4FDF-976B-F792F70C8660}">
            <xm:f>'1.5 Universal Data'!$C$8&lt;$AF$7</xm:f>
            <x14:dxf>
              <fill>
                <patternFill patternType="lightUp">
                  <bgColor theme="0"/>
                </patternFill>
              </fill>
            </x14:dxf>
          </x14:cfRule>
          <xm:sqref>AF391:AF473</xm:sqref>
        </x14:conditionalFormatting>
        <x14:conditionalFormatting xmlns:xm="http://schemas.microsoft.com/office/excel/2006/main">
          <x14:cfRule type="expression" priority="13"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2" id="{96B4B6B2-5153-4AF4-BEA5-223CEDFDA18E}">
            <xm:f>'1.5 Universal Data'!$C$8&lt;$AH$7</xm:f>
            <x14:dxf>
              <fill>
                <patternFill patternType="lightUp">
                  <bgColor theme="0"/>
                </patternFill>
              </fill>
            </x14:dxf>
          </x14:cfRule>
          <xm:sqref>AH391:AH473</xm:sqref>
        </x14:conditionalFormatting>
        <x14:conditionalFormatting xmlns:xm="http://schemas.microsoft.com/office/excel/2006/main">
          <x14:cfRule type="expression" priority="11" id="{3E1D33AD-134B-42EE-BD09-64731179EDAC}">
            <xm:f>'1.5 Universal Data'!$C$8&lt;$AI$7</xm:f>
            <x14:dxf>
              <fill>
                <patternFill patternType="lightUp">
                  <bgColor theme="0"/>
                </patternFill>
              </fill>
            </x14:dxf>
          </x14:cfRule>
          <xm:sqref>AI391:AI473</xm:sqref>
        </x14:conditionalFormatting>
        <x14:conditionalFormatting xmlns:xm="http://schemas.microsoft.com/office/excel/2006/main">
          <x14:cfRule type="expression" priority="10" id="{2D8F6B0E-5D6E-41F2-84C6-4B6C5FAB1A81}">
            <xm:f>'1.5 Universal Data'!$C$8&lt;$AE$7</xm:f>
            <x14:dxf>
              <fill>
                <patternFill patternType="lightUp">
                  <bgColor theme="0"/>
                </patternFill>
              </fill>
            </x14:dxf>
          </x14:cfRule>
          <xm:sqref>AE477:AE737</xm:sqref>
        </x14:conditionalFormatting>
        <x14:conditionalFormatting xmlns:xm="http://schemas.microsoft.com/office/excel/2006/main">
          <x14:cfRule type="expression" priority="9" id="{67F649D4-A944-4A40-97B7-048524054BF5}">
            <xm:f>'1.5 Universal Data'!$C$8&lt;$AF$7</xm:f>
            <x14:dxf>
              <fill>
                <patternFill patternType="lightUp">
                  <bgColor theme="0"/>
                </patternFill>
              </fill>
            </x14:dxf>
          </x14:cfRule>
          <xm:sqref>AF477:AF737</xm:sqref>
        </x14:conditionalFormatting>
        <x14:conditionalFormatting xmlns:xm="http://schemas.microsoft.com/office/excel/2006/main">
          <x14:cfRule type="expression" priority="8"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7" id="{8DD8E8CE-79FB-4F9C-B942-E68B2E21A87F}">
            <xm:f>'1.5 Universal Data'!$C$8&lt;$AH$7</xm:f>
            <x14:dxf>
              <fill>
                <patternFill patternType="lightUp">
                  <bgColor theme="0"/>
                </patternFill>
              </fill>
            </x14:dxf>
          </x14:cfRule>
          <xm:sqref>AH477:AH737</xm:sqref>
        </x14:conditionalFormatting>
        <x14:conditionalFormatting xmlns:xm="http://schemas.microsoft.com/office/excel/2006/main">
          <x14:cfRule type="expression" priority="6" id="{9F056773-673E-4B46-B56B-65E3C7F44B9D}">
            <xm:f>'1.5 Universal Data'!$C$8&lt;$AI$7</xm:f>
            <x14:dxf>
              <fill>
                <patternFill patternType="lightUp">
                  <bgColor theme="0"/>
                </patternFill>
              </fill>
            </x14:dxf>
          </x14:cfRule>
          <xm:sqref>AI477:AI737</xm:sqref>
        </x14:conditionalFormatting>
        <x14:conditionalFormatting xmlns:xm="http://schemas.microsoft.com/office/excel/2006/main">
          <x14:cfRule type="expression" priority="5" id="{D58C0117-7799-406F-9808-0F9355706FE5}">
            <xm:f>'1.5 Universal Data'!$C$8&lt;$AE$7</xm:f>
            <x14:dxf>
              <fill>
                <patternFill patternType="lightUp">
                  <bgColor theme="0"/>
                </patternFill>
              </fill>
            </x14:dxf>
          </x14:cfRule>
          <xm:sqref>AE741:AE762</xm:sqref>
        </x14:conditionalFormatting>
        <x14:conditionalFormatting xmlns:xm="http://schemas.microsoft.com/office/excel/2006/main">
          <x14:cfRule type="expression" priority="4" id="{64FAAA90-026D-41BA-A351-4DFCDDD76152}">
            <xm:f>'1.5 Universal Data'!$C$8&lt;$AF$7</xm:f>
            <x14:dxf>
              <fill>
                <patternFill patternType="lightUp">
                  <bgColor theme="0"/>
                </patternFill>
              </fill>
            </x14:dxf>
          </x14:cfRule>
          <xm:sqref>AF741:AF762</xm:sqref>
        </x14:conditionalFormatting>
        <x14:conditionalFormatting xmlns:xm="http://schemas.microsoft.com/office/excel/2006/main">
          <x14:cfRule type="expression" priority="3"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2" id="{75AA1C11-D53A-4AB8-9FA5-26BB8AE7DD30}">
            <xm:f>'1.5 Universal Data'!$C$8&lt;$AH$7</xm:f>
            <x14:dxf>
              <fill>
                <patternFill patternType="lightUp">
                  <bgColor theme="0"/>
                </patternFill>
              </fill>
            </x14:dxf>
          </x14:cfRule>
          <xm:sqref>AH741:AH762</xm:sqref>
        </x14:conditionalFormatting>
        <x14:conditionalFormatting xmlns:xm="http://schemas.microsoft.com/office/excel/2006/main">
          <x14:cfRule type="expression" priority="1" id="{2CD0A38B-42F7-4B54-B306-6FF30038B0CF}">
            <xm:f>'1.5 Universal Data'!$C$8&lt;$AI$7</xm:f>
            <x14:dxf>
              <fill>
                <patternFill patternType="lightUp">
                  <bgColor theme="0"/>
                </patternFill>
              </fill>
            </x14:dxf>
          </x14:cfRule>
          <xm:sqref>AI741:AI762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90" zoomScaleNormal="90" workbookViewId="0"/>
  </sheetViews>
  <sheetFormatPr defaultRowHeight="14.4"/>
  <cols>
    <col min="1" max="1" width="12.77734375" customWidth="1"/>
  </cols>
  <sheetData>
    <row r="1" spans="1:2" s="68" customFormat="1" ht="23.4">
      <c r="A1" s="83" t="str">
        <f>'1.1 Cover'!A1</f>
        <v>Regulatory Reporting Pack</v>
      </c>
    </row>
    <row r="2" spans="1:2" s="68" customFormat="1" ht="23.4">
      <c r="A2" s="83" t="str">
        <f>'1.1 Cover'!A2</f>
        <v>Price base - 2018/19</v>
      </c>
    </row>
    <row r="3" spans="1:2" s="68" customFormat="1" ht="23.4">
      <c r="A3" s="83" t="str">
        <f>'1.1 Cover'!A3</f>
        <v>Regulatory Year: April 2021 - March 2022</v>
      </c>
    </row>
    <row r="4" spans="1:2" s="68" customFormat="1" ht="23.4">
      <c r="A4" s="83" t="s">
        <v>7</v>
      </c>
    </row>
    <row r="7" spans="1:2">
      <c r="B7" s="65"/>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9"/>
  <sheetViews>
    <sheetView zoomScale="80" zoomScaleNormal="80" workbookViewId="0">
      <pane ySplit="8" topLeftCell="A9" activePane="bottomLeft" state="frozen"/>
      <selection activeCell="AS35" sqref="AS35"/>
      <selection pane="bottomLeft"/>
    </sheetView>
  </sheetViews>
  <sheetFormatPr defaultRowHeight="14.4"/>
  <cols>
    <col min="1" max="14" width="1.77734375" customWidth="1"/>
    <col min="15" max="15" width="15.21875" customWidth="1"/>
    <col min="16" max="16" width="26.44140625" bestFit="1" customWidth="1"/>
    <col min="17" max="28" width="1.77734375" hidden="1" customWidth="1"/>
    <col min="29" max="29" width="9.21875" customWidth="1"/>
    <col min="30" max="30" width="7.77734375" customWidth="1"/>
  </cols>
  <sheetData>
    <row r="1" spans="1:40" s="68" customFormat="1" ht="23.4">
      <c r="A1" s="83" t="str">
        <f>'1.1 Cover'!A1</f>
        <v>Regulatory Reporting Pack</v>
      </c>
    </row>
    <row r="2" spans="1:40" s="68" customFormat="1" ht="23.4">
      <c r="A2" s="83" t="str">
        <f>'1.1 Cover'!A2</f>
        <v>Price base - 2018/19</v>
      </c>
    </row>
    <row r="3" spans="1:40" s="68" customFormat="1" ht="23.4">
      <c r="A3" s="83" t="str">
        <f>'1.1 Cover'!A3</f>
        <v>Regulatory Year: April 2021 - March 2022</v>
      </c>
    </row>
    <row r="4" spans="1:40" s="68" customFormat="1" ht="23.4">
      <c r="A4" s="83" t="s">
        <v>899</v>
      </c>
    </row>
    <row r="6" spans="1:40">
      <c r="AD6" s="425"/>
      <c r="AE6" s="1534" t="s">
        <v>107</v>
      </c>
      <c r="AF6" s="1535"/>
      <c r="AG6" s="1535"/>
      <c r="AH6" s="1535"/>
      <c r="AI6" s="1536"/>
      <c r="AJ6" s="1534" t="s">
        <v>904</v>
      </c>
      <c r="AK6" s="1535"/>
      <c r="AL6" s="1535"/>
      <c r="AM6" s="1535"/>
      <c r="AN6" s="1536"/>
    </row>
    <row r="7" spans="1:40" s="65" customFormat="1">
      <c r="D7" s="81"/>
      <c r="E7" s="81"/>
      <c r="F7" s="81"/>
      <c r="G7" s="81"/>
      <c r="H7" s="81"/>
      <c r="I7" s="81"/>
      <c r="J7" s="81"/>
      <c r="K7" s="81"/>
      <c r="L7" s="81"/>
      <c r="M7" s="81"/>
      <c r="N7" s="81"/>
      <c r="O7" s="65" t="s">
        <v>905</v>
      </c>
      <c r="P7" s="65" t="s">
        <v>906</v>
      </c>
      <c r="Q7" s="80" t="s">
        <v>95</v>
      </c>
      <c r="R7" s="80" t="s">
        <v>94</v>
      </c>
      <c r="S7" s="80" t="s">
        <v>93</v>
      </c>
      <c r="T7" s="80" t="s">
        <v>92</v>
      </c>
      <c r="U7" s="80" t="s">
        <v>91</v>
      </c>
      <c r="V7" s="80" t="s">
        <v>90</v>
      </c>
      <c r="W7" s="80" t="s">
        <v>89</v>
      </c>
      <c r="X7" s="80" t="s">
        <v>88</v>
      </c>
      <c r="Y7" s="80" t="s">
        <v>87</v>
      </c>
      <c r="Z7" s="80" t="s">
        <v>86</v>
      </c>
      <c r="AA7" s="80" t="s">
        <v>85</v>
      </c>
      <c r="AB7" s="80" t="s">
        <v>84</v>
      </c>
      <c r="AC7" s="65" t="s">
        <v>4</v>
      </c>
      <c r="AD7" s="425"/>
      <c r="AE7" s="78">
        <v>2022</v>
      </c>
      <c r="AF7" s="77">
        <v>2023</v>
      </c>
      <c r="AG7" s="77">
        <v>2024</v>
      </c>
      <c r="AH7" s="77">
        <v>2025</v>
      </c>
      <c r="AI7" s="76">
        <v>2026</v>
      </c>
      <c r="AJ7" s="78">
        <v>2027</v>
      </c>
      <c r="AK7" s="77">
        <v>2028</v>
      </c>
      <c r="AL7" s="77">
        <v>2029</v>
      </c>
      <c r="AM7" s="77">
        <v>2030</v>
      </c>
      <c r="AN7" s="76">
        <v>2031</v>
      </c>
    </row>
    <row r="8" spans="1:40">
      <c r="O8" s="65"/>
      <c r="P8" s="65"/>
      <c r="Q8" s="65"/>
      <c r="R8" s="65"/>
      <c r="S8" s="65"/>
      <c r="T8" s="65"/>
      <c r="U8" s="65"/>
      <c r="V8" s="65"/>
    </row>
    <row r="9" spans="1:40" s="1" customFormat="1" ht="17.399999999999999">
      <c r="B9" s="2"/>
    </row>
    <row r="11" spans="1:40" s="1" customFormat="1" ht="13.8">
      <c r="A11" s="64"/>
      <c r="B11" s="72" t="s">
        <v>900</v>
      </c>
    </row>
    <row r="13" spans="1:40">
      <c r="O13" s="105"/>
      <c r="P13" t="s">
        <v>848</v>
      </c>
      <c r="AC13" t="s">
        <v>834</v>
      </c>
      <c r="AE13" s="668"/>
      <c r="AF13" s="668"/>
      <c r="AG13" s="668"/>
      <c r="AH13" s="668"/>
      <c r="AI13" s="668"/>
      <c r="AJ13" s="668"/>
      <c r="AK13" s="668"/>
      <c r="AL13" s="668"/>
      <c r="AM13" s="668"/>
      <c r="AN13" s="668"/>
    </row>
    <row r="14" spans="1:40">
      <c r="O14" s="106" t="str">
        <f>IF(O13="","",O13)</f>
        <v/>
      </c>
      <c r="P14" t="s">
        <v>849</v>
      </c>
      <c r="V14" s="93"/>
      <c r="AC14" t="s">
        <v>834</v>
      </c>
      <c r="AE14" s="668"/>
      <c r="AF14" s="668"/>
      <c r="AG14" s="668"/>
      <c r="AH14" s="668"/>
      <c r="AI14" s="668"/>
      <c r="AJ14" s="668"/>
      <c r="AK14" s="668"/>
      <c r="AL14" s="668"/>
      <c r="AM14" s="668"/>
      <c r="AN14" s="668"/>
    </row>
    <row r="15" spans="1:40">
      <c r="O15" s="106" t="str">
        <f t="shared" ref="O15:O46" si="0">IF(O14="","",O14)</f>
        <v/>
      </c>
      <c r="P15" t="s">
        <v>850</v>
      </c>
      <c r="V15" s="93"/>
      <c r="AC15" t="s">
        <v>834</v>
      </c>
      <c r="AE15" s="668"/>
      <c r="AF15" s="668"/>
      <c r="AG15" s="668"/>
      <c r="AH15" s="668"/>
      <c r="AI15" s="668"/>
      <c r="AJ15" s="668"/>
      <c r="AK15" s="668"/>
      <c r="AL15" s="668"/>
      <c r="AM15" s="668"/>
      <c r="AN15" s="668"/>
    </row>
    <row r="16" spans="1:40">
      <c r="O16" s="106" t="str">
        <f t="shared" si="0"/>
        <v/>
      </c>
      <c r="P16" t="s">
        <v>851</v>
      </c>
      <c r="V16" s="93"/>
      <c r="AC16" t="s">
        <v>834</v>
      </c>
      <c r="AE16" s="668"/>
      <c r="AF16" s="668"/>
      <c r="AG16" s="668"/>
      <c r="AH16" s="668"/>
      <c r="AI16" s="668"/>
      <c r="AJ16" s="668"/>
      <c r="AK16" s="668"/>
      <c r="AL16" s="668"/>
      <c r="AM16" s="668"/>
      <c r="AN16" s="668"/>
    </row>
    <row r="17" spans="15:40">
      <c r="O17" s="106" t="str">
        <f t="shared" si="0"/>
        <v/>
      </c>
      <c r="P17" t="s">
        <v>852</v>
      </c>
      <c r="V17" s="93"/>
      <c r="AC17" t="s">
        <v>834</v>
      </c>
      <c r="AE17" s="668"/>
      <c r="AF17" s="668"/>
      <c r="AG17" s="668"/>
      <c r="AH17" s="668"/>
      <c r="AI17" s="668"/>
      <c r="AJ17" s="668"/>
      <c r="AK17" s="668"/>
      <c r="AL17" s="668"/>
      <c r="AM17" s="668"/>
      <c r="AN17" s="668"/>
    </row>
    <row r="18" spans="15:40">
      <c r="O18" s="106" t="str">
        <f t="shared" si="0"/>
        <v/>
      </c>
      <c r="P18" t="s">
        <v>263</v>
      </c>
      <c r="V18" s="93"/>
      <c r="AC18" t="s">
        <v>834</v>
      </c>
      <c r="AE18" s="668"/>
      <c r="AF18" s="668"/>
      <c r="AG18" s="668"/>
      <c r="AH18" s="668"/>
      <c r="AI18" s="668"/>
      <c r="AJ18" s="668"/>
      <c r="AK18" s="668"/>
      <c r="AL18" s="668"/>
      <c r="AM18" s="668"/>
      <c r="AN18" s="668"/>
    </row>
    <row r="19" spans="15:40">
      <c r="O19" s="106" t="str">
        <f t="shared" si="0"/>
        <v/>
      </c>
      <c r="P19" t="s">
        <v>853</v>
      </c>
      <c r="V19" s="93"/>
      <c r="AC19" t="s">
        <v>834</v>
      </c>
      <c r="AE19" s="668"/>
      <c r="AF19" s="668"/>
      <c r="AG19" s="668"/>
      <c r="AH19" s="668"/>
      <c r="AI19" s="668"/>
      <c r="AJ19" s="668"/>
      <c r="AK19" s="668"/>
      <c r="AL19" s="668"/>
      <c r="AM19" s="668"/>
      <c r="AN19" s="668"/>
    </row>
    <row r="20" spans="15:40">
      <c r="O20" s="106" t="str">
        <f t="shared" si="0"/>
        <v/>
      </c>
      <c r="P20" t="s">
        <v>854</v>
      </c>
      <c r="V20" s="93"/>
      <c r="AC20" t="s">
        <v>834</v>
      </c>
      <c r="AE20" s="668"/>
      <c r="AF20" s="668"/>
      <c r="AG20" s="668"/>
      <c r="AH20" s="668"/>
      <c r="AI20" s="668"/>
      <c r="AJ20" s="668"/>
      <c r="AK20" s="668"/>
      <c r="AL20" s="668"/>
      <c r="AM20" s="668"/>
      <c r="AN20" s="668"/>
    </row>
    <row r="21" spans="15:40">
      <c r="O21" s="106" t="str">
        <f t="shared" si="0"/>
        <v/>
      </c>
      <c r="P21" t="s">
        <v>855</v>
      </c>
      <c r="V21" s="93"/>
      <c r="AC21" t="s">
        <v>834</v>
      </c>
      <c r="AE21" s="668"/>
      <c r="AF21" s="668"/>
      <c r="AG21" s="668"/>
      <c r="AH21" s="668"/>
      <c r="AI21" s="668"/>
      <c r="AJ21" s="668"/>
      <c r="AK21" s="668"/>
      <c r="AL21" s="668"/>
      <c r="AM21" s="668"/>
      <c r="AN21" s="668"/>
    </row>
    <row r="22" spans="15:40">
      <c r="O22" s="106" t="str">
        <f t="shared" si="0"/>
        <v/>
      </c>
      <c r="P22" t="s">
        <v>856</v>
      </c>
      <c r="V22" s="93"/>
      <c r="AC22" t="s">
        <v>834</v>
      </c>
      <c r="AE22" s="668"/>
      <c r="AF22" s="668"/>
      <c r="AG22" s="668"/>
      <c r="AH22" s="668"/>
      <c r="AI22" s="668"/>
      <c r="AJ22" s="668"/>
      <c r="AK22" s="668"/>
      <c r="AL22" s="668"/>
      <c r="AM22" s="668"/>
      <c r="AN22" s="668"/>
    </row>
    <row r="23" spans="15:40">
      <c r="O23" s="106" t="str">
        <f t="shared" si="0"/>
        <v/>
      </c>
      <c r="P23" t="s">
        <v>857</v>
      </c>
      <c r="V23" s="93"/>
      <c r="AC23" t="s">
        <v>834</v>
      </c>
      <c r="AE23" s="668"/>
      <c r="AF23" s="668"/>
      <c r="AG23" s="668"/>
      <c r="AH23" s="668"/>
      <c r="AI23" s="668"/>
      <c r="AJ23" s="668"/>
      <c r="AK23" s="668"/>
      <c r="AL23" s="668"/>
      <c r="AM23" s="668"/>
      <c r="AN23" s="668"/>
    </row>
    <row r="24" spans="15:40">
      <c r="O24" s="106" t="str">
        <f t="shared" si="0"/>
        <v/>
      </c>
      <c r="P24" t="s">
        <v>858</v>
      </c>
      <c r="V24" s="93"/>
      <c r="AC24" t="s">
        <v>834</v>
      </c>
      <c r="AE24" s="668"/>
      <c r="AF24" s="668"/>
      <c r="AG24" s="668"/>
      <c r="AH24" s="668"/>
      <c r="AI24" s="668"/>
      <c r="AJ24" s="668"/>
      <c r="AK24" s="668"/>
      <c r="AL24" s="668"/>
      <c r="AM24" s="668"/>
      <c r="AN24" s="668"/>
    </row>
    <row r="25" spans="15:40">
      <c r="O25" s="106" t="str">
        <f t="shared" si="0"/>
        <v/>
      </c>
      <c r="P25" t="s">
        <v>859</v>
      </c>
      <c r="V25" s="93"/>
      <c r="AC25" t="s">
        <v>834</v>
      </c>
      <c r="AE25" s="668"/>
      <c r="AF25" s="668"/>
      <c r="AG25" s="668"/>
      <c r="AH25" s="668"/>
      <c r="AI25" s="668"/>
      <c r="AJ25" s="668"/>
      <c r="AK25" s="668"/>
      <c r="AL25" s="668"/>
      <c r="AM25" s="668"/>
      <c r="AN25" s="668"/>
    </row>
    <row r="26" spans="15:40">
      <c r="O26" s="106" t="str">
        <f t="shared" si="0"/>
        <v/>
      </c>
      <c r="P26" t="s">
        <v>860</v>
      </c>
      <c r="V26" s="93"/>
      <c r="AC26" t="s">
        <v>834</v>
      </c>
      <c r="AE26" s="668"/>
      <c r="AF26" s="668"/>
      <c r="AG26" s="668"/>
      <c r="AH26" s="668"/>
      <c r="AI26" s="668"/>
      <c r="AJ26" s="668"/>
      <c r="AK26" s="668"/>
      <c r="AL26" s="668"/>
      <c r="AM26" s="668"/>
      <c r="AN26" s="668"/>
    </row>
    <row r="27" spans="15:40">
      <c r="O27" s="106" t="str">
        <f t="shared" si="0"/>
        <v/>
      </c>
      <c r="P27" t="s">
        <v>861</v>
      </c>
      <c r="V27" s="93"/>
      <c r="AC27" t="s">
        <v>834</v>
      </c>
      <c r="AE27" s="668"/>
      <c r="AF27" s="668"/>
      <c r="AG27" s="668"/>
      <c r="AH27" s="668"/>
      <c r="AI27" s="668"/>
      <c r="AJ27" s="668"/>
      <c r="AK27" s="668"/>
      <c r="AL27" s="668"/>
      <c r="AM27" s="668"/>
      <c r="AN27" s="668"/>
    </row>
    <row r="28" spans="15:40">
      <c r="O28" s="106" t="str">
        <f t="shared" si="0"/>
        <v/>
      </c>
      <c r="P28" t="s">
        <v>862</v>
      </c>
      <c r="V28" s="93"/>
      <c r="AC28" t="s">
        <v>834</v>
      </c>
      <c r="AE28" s="668"/>
      <c r="AF28" s="668"/>
      <c r="AG28" s="668"/>
      <c r="AH28" s="668"/>
      <c r="AI28" s="668"/>
      <c r="AJ28" s="668"/>
      <c r="AK28" s="668"/>
      <c r="AL28" s="668"/>
      <c r="AM28" s="668"/>
      <c r="AN28" s="668"/>
    </row>
    <row r="29" spans="15:40">
      <c r="O29" s="106" t="str">
        <f t="shared" si="0"/>
        <v/>
      </c>
      <c r="P29" t="s">
        <v>863</v>
      </c>
      <c r="V29" s="93"/>
      <c r="AC29" t="s">
        <v>834</v>
      </c>
      <c r="AE29" s="668"/>
      <c r="AF29" s="668"/>
      <c r="AG29" s="668"/>
      <c r="AH29" s="668"/>
      <c r="AI29" s="668"/>
      <c r="AJ29" s="668"/>
      <c r="AK29" s="668"/>
      <c r="AL29" s="668"/>
      <c r="AM29" s="668"/>
      <c r="AN29" s="668"/>
    </row>
    <row r="30" spans="15:40">
      <c r="O30" s="106" t="str">
        <f t="shared" si="0"/>
        <v/>
      </c>
      <c r="P30" t="s">
        <v>864</v>
      </c>
      <c r="V30" s="93"/>
      <c r="AC30" t="s">
        <v>834</v>
      </c>
      <c r="AE30" s="668"/>
      <c r="AF30" s="668"/>
      <c r="AG30" s="668"/>
      <c r="AH30" s="668"/>
      <c r="AI30" s="668"/>
      <c r="AJ30" s="668"/>
      <c r="AK30" s="668"/>
      <c r="AL30" s="668"/>
      <c r="AM30" s="668"/>
      <c r="AN30" s="668"/>
    </row>
    <row r="31" spans="15:40">
      <c r="O31" s="106" t="str">
        <f t="shared" si="0"/>
        <v/>
      </c>
      <c r="P31" t="s">
        <v>865</v>
      </c>
      <c r="V31" s="93"/>
      <c r="AC31" t="s">
        <v>834</v>
      </c>
      <c r="AE31" s="668"/>
      <c r="AF31" s="668"/>
      <c r="AG31" s="668"/>
      <c r="AH31" s="668"/>
      <c r="AI31" s="668"/>
      <c r="AJ31" s="668"/>
      <c r="AK31" s="668"/>
      <c r="AL31" s="668"/>
      <c r="AM31" s="668"/>
      <c r="AN31" s="668"/>
    </row>
    <row r="32" spans="15:40">
      <c r="O32" s="106" t="str">
        <f t="shared" si="0"/>
        <v/>
      </c>
      <c r="P32" t="s">
        <v>866</v>
      </c>
      <c r="V32" s="93"/>
      <c r="AC32" t="s">
        <v>834</v>
      </c>
      <c r="AE32" s="668"/>
      <c r="AF32" s="668"/>
      <c r="AG32" s="668"/>
      <c r="AH32" s="668"/>
      <c r="AI32" s="668"/>
      <c r="AJ32" s="668"/>
      <c r="AK32" s="668"/>
      <c r="AL32" s="668"/>
      <c r="AM32" s="668"/>
      <c r="AN32" s="668"/>
    </row>
    <row r="33" spans="1:40">
      <c r="O33" s="106" t="str">
        <f t="shared" si="0"/>
        <v/>
      </c>
      <c r="P33" t="s">
        <v>867</v>
      </c>
      <c r="V33" s="93"/>
      <c r="AC33" t="s">
        <v>834</v>
      </c>
      <c r="AE33" s="668"/>
      <c r="AF33" s="668"/>
      <c r="AG33" s="668"/>
      <c r="AH33" s="668"/>
      <c r="AI33" s="668"/>
      <c r="AJ33" s="668"/>
      <c r="AK33" s="668"/>
      <c r="AL33" s="668"/>
      <c r="AM33" s="668"/>
      <c r="AN33" s="668"/>
    </row>
    <row r="34" spans="1:40">
      <c r="O34" s="106" t="str">
        <f t="shared" si="0"/>
        <v/>
      </c>
      <c r="P34" t="s">
        <v>868</v>
      </c>
      <c r="V34" s="93"/>
      <c r="AC34" t="s">
        <v>834</v>
      </c>
      <c r="AE34" s="668"/>
      <c r="AF34" s="668"/>
      <c r="AG34" s="668"/>
      <c r="AH34" s="668"/>
      <c r="AI34" s="668"/>
      <c r="AJ34" s="668"/>
      <c r="AK34" s="668"/>
      <c r="AL34" s="668"/>
      <c r="AM34" s="668"/>
      <c r="AN34" s="668"/>
    </row>
    <row r="35" spans="1:40">
      <c r="O35" s="106" t="str">
        <f t="shared" si="0"/>
        <v/>
      </c>
      <c r="P35" t="s">
        <v>869</v>
      </c>
      <c r="V35" s="93"/>
      <c r="AC35" t="s">
        <v>834</v>
      </c>
      <c r="AE35" s="668"/>
      <c r="AF35" s="668"/>
      <c r="AG35" s="668"/>
      <c r="AH35" s="668"/>
      <c r="AI35" s="668"/>
      <c r="AJ35" s="668"/>
      <c r="AK35" s="668"/>
      <c r="AL35" s="668"/>
      <c r="AM35" s="668"/>
      <c r="AN35" s="668"/>
    </row>
    <row r="36" spans="1:40">
      <c r="O36" s="106" t="str">
        <f t="shared" si="0"/>
        <v/>
      </c>
      <c r="P36" t="s">
        <v>870</v>
      </c>
      <c r="V36" s="93"/>
      <c r="AC36" t="s">
        <v>834</v>
      </c>
      <c r="AE36" s="668"/>
      <c r="AF36" s="668"/>
      <c r="AG36" s="668"/>
      <c r="AH36" s="668"/>
      <c r="AI36" s="668"/>
      <c r="AJ36" s="668"/>
      <c r="AK36" s="668"/>
      <c r="AL36" s="668"/>
      <c r="AM36" s="668"/>
      <c r="AN36" s="668"/>
    </row>
    <row r="37" spans="1:40">
      <c r="O37" s="106" t="str">
        <f t="shared" si="0"/>
        <v/>
      </c>
      <c r="P37" t="s">
        <v>871</v>
      </c>
      <c r="V37" s="93"/>
      <c r="AC37" t="s">
        <v>834</v>
      </c>
      <c r="AE37" s="668"/>
      <c r="AF37" s="668"/>
      <c r="AG37" s="668"/>
      <c r="AH37" s="668"/>
      <c r="AI37" s="668"/>
      <c r="AJ37" s="668"/>
      <c r="AK37" s="668"/>
      <c r="AL37" s="668"/>
      <c r="AM37" s="668"/>
      <c r="AN37" s="668"/>
    </row>
    <row r="38" spans="1:40">
      <c r="O38" s="106" t="str">
        <f t="shared" si="0"/>
        <v/>
      </c>
      <c r="P38" t="s">
        <v>872</v>
      </c>
      <c r="V38" s="93"/>
      <c r="AC38" t="s">
        <v>834</v>
      </c>
      <c r="AE38" s="668"/>
      <c r="AF38" s="668"/>
      <c r="AG38" s="668"/>
      <c r="AH38" s="668"/>
      <c r="AI38" s="668"/>
      <c r="AJ38" s="668"/>
      <c r="AK38" s="668"/>
      <c r="AL38" s="668"/>
      <c r="AM38" s="668"/>
      <c r="AN38" s="668"/>
    </row>
    <row r="39" spans="1:40">
      <c r="O39" s="106" t="str">
        <f t="shared" si="0"/>
        <v/>
      </c>
      <c r="P39" t="s">
        <v>873</v>
      </c>
      <c r="V39" s="93"/>
      <c r="AC39" t="s">
        <v>834</v>
      </c>
      <c r="AE39" s="668"/>
      <c r="AF39" s="668"/>
      <c r="AG39" s="668"/>
      <c r="AH39" s="668"/>
      <c r="AI39" s="668"/>
      <c r="AJ39" s="668"/>
      <c r="AK39" s="668"/>
      <c r="AL39" s="668"/>
      <c r="AM39" s="668"/>
      <c r="AN39" s="668"/>
    </row>
    <row r="40" spans="1:40">
      <c r="O40" s="106" t="str">
        <f t="shared" si="0"/>
        <v/>
      </c>
      <c r="P40" t="s">
        <v>874</v>
      </c>
      <c r="V40" s="93"/>
      <c r="AC40" t="s">
        <v>834</v>
      </c>
      <c r="AE40" s="668"/>
      <c r="AF40" s="668"/>
      <c r="AG40" s="668"/>
      <c r="AH40" s="668"/>
      <c r="AI40" s="668"/>
      <c r="AJ40" s="668"/>
      <c r="AK40" s="668"/>
      <c r="AL40" s="668"/>
      <c r="AM40" s="668"/>
      <c r="AN40" s="668"/>
    </row>
    <row r="41" spans="1:40">
      <c r="O41" s="106" t="str">
        <f t="shared" si="0"/>
        <v/>
      </c>
      <c r="P41" t="s">
        <v>875</v>
      </c>
      <c r="V41" s="93"/>
      <c r="AC41" t="s">
        <v>834</v>
      </c>
      <c r="AE41" s="668"/>
      <c r="AF41" s="668"/>
      <c r="AG41" s="668"/>
      <c r="AH41" s="668"/>
      <c r="AI41" s="668"/>
      <c r="AJ41" s="668"/>
      <c r="AK41" s="668"/>
      <c r="AL41" s="668"/>
      <c r="AM41" s="668"/>
      <c r="AN41" s="668"/>
    </row>
    <row r="42" spans="1:40">
      <c r="O42" s="106" t="str">
        <f t="shared" si="0"/>
        <v/>
      </c>
      <c r="P42" t="s">
        <v>876</v>
      </c>
      <c r="V42" s="93"/>
      <c r="AC42" t="s">
        <v>834</v>
      </c>
      <c r="AE42" s="668"/>
      <c r="AF42" s="668"/>
      <c r="AG42" s="668"/>
      <c r="AH42" s="668"/>
      <c r="AI42" s="668"/>
      <c r="AJ42" s="668"/>
      <c r="AK42" s="668"/>
      <c r="AL42" s="668"/>
      <c r="AM42" s="668"/>
      <c r="AN42" s="668"/>
    </row>
    <row r="43" spans="1:40">
      <c r="O43" s="106" t="str">
        <f t="shared" si="0"/>
        <v/>
      </c>
      <c r="P43" t="s">
        <v>877</v>
      </c>
      <c r="AC43" t="s">
        <v>834</v>
      </c>
      <c r="AE43" s="668"/>
      <c r="AF43" s="668"/>
      <c r="AG43" s="668"/>
      <c r="AH43" s="668"/>
      <c r="AI43" s="668"/>
      <c r="AJ43" s="668"/>
      <c r="AK43" s="668"/>
      <c r="AL43" s="668"/>
      <c r="AM43" s="668"/>
      <c r="AN43" s="668"/>
    </row>
    <row r="44" spans="1:40">
      <c r="O44" s="106" t="str">
        <f t="shared" si="0"/>
        <v/>
      </c>
      <c r="P44" s="105"/>
      <c r="AC44" t="s">
        <v>834</v>
      </c>
      <c r="AE44" s="104"/>
      <c r="AF44" s="104"/>
      <c r="AG44" s="104"/>
      <c r="AH44" s="104"/>
      <c r="AI44" s="104"/>
      <c r="AJ44" s="104"/>
      <c r="AK44" s="104"/>
      <c r="AL44" s="104"/>
      <c r="AM44" s="104"/>
      <c r="AN44" s="104"/>
    </row>
    <row r="45" spans="1:40">
      <c r="O45" s="106" t="str">
        <f t="shared" si="0"/>
        <v/>
      </c>
      <c r="P45" s="105"/>
      <c r="AC45" t="s">
        <v>834</v>
      </c>
      <c r="AE45" s="104"/>
      <c r="AF45" s="104"/>
      <c r="AG45" s="104"/>
      <c r="AH45" s="104"/>
      <c r="AI45" s="104"/>
      <c r="AJ45" s="104"/>
      <c r="AK45" s="104"/>
      <c r="AL45" s="104"/>
      <c r="AM45" s="104"/>
      <c r="AN45" s="104"/>
    </row>
    <row r="46" spans="1:40">
      <c r="O46" s="106" t="str">
        <f t="shared" si="0"/>
        <v/>
      </c>
      <c r="P46" s="105"/>
      <c r="AC46" t="s">
        <v>834</v>
      </c>
      <c r="AE46" s="104"/>
      <c r="AF46" s="104"/>
      <c r="AG46" s="104"/>
      <c r="AH46" s="104"/>
      <c r="AI46" s="104"/>
      <c r="AJ46" s="104"/>
      <c r="AK46" s="104"/>
      <c r="AL46" s="104"/>
      <c r="AM46" s="104"/>
      <c r="AN46" s="104"/>
    </row>
    <row r="47" spans="1:40">
      <c r="AE47" s="101"/>
      <c r="AF47" s="101"/>
      <c r="AG47" s="101"/>
      <c r="AH47" s="101"/>
      <c r="AI47" s="101"/>
      <c r="AJ47" s="101"/>
      <c r="AK47" s="101"/>
      <c r="AL47" s="101"/>
      <c r="AM47" s="101"/>
      <c r="AN47" s="101"/>
    </row>
    <row r="48" spans="1:40" s="1" customFormat="1" ht="13.8">
      <c r="A48" s="64"/>
      <c r="B48" s="72" t="s">
        <v>901</v>
      </c>
    </row>
    <row r="50" spans="15:40">
      <c r="O50" s="105"/>
      <c r="P50" t="s">
        <v>848</v>
      </c>
      <c r="AC50" t="s">
        <v>834</v>
      </c>
      <c r="AE50" s="668"/>
      <c r="AF50" s="668"/>
      <c r="AG50" s="668"/>
      <c r="AH50" s="668"/>
      <c r="AI50" s="668"/>
      <c r="AJ50" s="668"/>
      <c r="AK50" s="668"/>
      <c r="AL50" s="668"/>
      <c r="AM50" s="668"/>
      <c r="AN50" s="668"/>
    </row>
    <row r="51" spans="15:40">
      <c r="O51" s="106" t="str">
        <f>IF(O50="","",O50)</f>
        <v/>
      </c>
      <c r="P51" t="s">
        <v>849</v>
      </c>
      <c r="V51" s="93"/>
      <c r="AC51" t="s">
        <v>834</v>
      </c>
      <c r="AE51" s="668"/>
      <c r="AF51" s="668"/>
      <c r="AG51" s="668"/>
      <c r="AH51" s="668"/>
      <c r="AI51" s="668"/>
      <c r="AJ51" s="668"/>
      <c r="AK51" s="668"/>
      <c r="AL51" s="668"/>
      <c r="AM51" s="668"/>
      <c r="AN51" s="668"/>
    </row>
    <row r="52" spans="15:40">
      <c r="O52" s="106" t="str">
        <f t="shared" ref="O52:O83" si="1">IF(O51="","",O51)</f>
        <v/>
      </c>
      <c r="P52" t="s">
        <v>850</v>
      </c>
      <c r="V52" s="93"/>
      <c r="AC52" t="s">
        <v>834</v>
      </c>
      <c r="AE52" s="668"/>
      <c r="AF52" s="668"/>
      <c r="AG52" s="668"/>
      <c r="AH52" s="668"/>
      <c r="AI52" s="668"/>
      <c r="AJ52" s="668"/>
      <c r="AK52" s="668"/>
      <c r="AL52" s="668"/>
      <c r="AM52" s="668"/>
      <c r="AN52" s="668"/>
    </row>
    <row r="53" spans="15:40">
      <c r="O53" s="106" t="str">
        <f t="shared" si="1"/>
        <v/>
      </c>
      <c r="P53" t="s">
        <v>851</v>
      </c>
      <c r="V53" s="93"/>
      <c r="AC53" t="s">
        <v>834</v>
      </c>
      <c r="AE53" s="668"/>
      <c r="AF53" s="668"/>
      <c r="AG53" s="668"/>
      <c r="AH53" s="668"/>
      <c r="AI53" s="668"/>
      <c r="AJ53" s="668"/>
      <c r="AK53" s="668"/>
      <c r="AL53" s="668"/>
      <c r="AM53" s="668"/>
      <c r="AN53" s="668"/>
    </row>
    <row r="54" spans="15:40">
      <c r="O54" s="106" t="str">
        <f t="shared" si="1"/>
        <v/>
      </c>
      <c r="P54" t="s">
        <v>852</v>
      </c>
      <c r="V54" s="93"/>
      <c r="AC54" t="s">
        <v>834</v>
      </c>
      <c r="AE54" s="668"/>
      <c r="AF54" s="668"/>
      <c r="AG54" s="668"/>
      <c r="AH54" s="668"/>
      <c r="AI54" s="668"/>
      <c r="AJ54" s="668"/>
      <c r="AK54" s="668"/>
      <c r="AL54" s="668"/>
      <c r="AM54" s="668"/>
      <c r="AN54" s="668"/>
    </row>
    <row r="55" spans="15:40">
      <c r="O55" s="106" t="str">
        <f t="shared" si="1"/>
        <v/>
      </c>
      <c r="P55" t="s">
        <v>263</v>
      </c>
      <c r="V55" s="93"/>
      <c r="AC55" t="s">
        <v>834</v>
      </c>
      <c r="AE55" s="668"/>
      <c r="AF55" s="668"/>
      <c r="AG55" s="668"/>
      <c r="AH55" s="668"/>
      <c r="AI55" s="668"/>
      <c r="AJ55" s="668"/>
      <c r="AK55" s="668"/>
      <c r="AL55" s="668"/>
      <c r="AM55" s="668"/>
      <c r="AN55" s="668"/>
    </row>
    <row r="56" spans="15:40">
      <c r="O56" s="106" t="str">
        <f t="shared" si="1"/>
        <v/>
      </c>
      <c r="P56" t="s">
        <v>853</v>
      </c>
      <c r="V56" s="93"/>
      <c r="AC56" t="s">
        <v>834</v>
      </c>
      <c r="AE56" s="668"/>
      <c r="AF56" s="668"/>
      <c r="AG56" s="668"/>
      <c r="AH56" s="668"/>
      <c r="AI56" s="668"/>
      <c r="AJ56" s="668"/>
      <c r="AK56" s="668"/>
      <c r="AL56" s="668"/>
      <c r="AM56" s="668"/>
      <c r="AN56" s="668"/>
    </row>
    <row r="57" spans="15:40">
      <c r="O57" s="106" t="str">
        <f t="shared" si="1"/>
        <v/>
      </c>
      <c r="P57" t="s">
        <v>854</v>
      </c>
      <c r="V57" s="93"/>
      <c r="AC57" t="s">
        <v>834</v>
      </c>
      <c r="AE57" s="668"/>
      <c r="AF57" s="668"/>
      <c r="AG57" s="668"/>
      <c r="AH57" s="668"/>
      <c r="AI57" s="668"/>
      <c r="AJ57" s="668"/>
      <c r="AK57" s="668"/>
      <c r="AL57" s="668"/>
      <c r="AM57" s="668"/>
      <c r="AN57" s="668"/>
    </row>
    <row r="58" spans="15:40">
      <c r="O58" s="106" t="str">
        <f t="shared" si="1"/>
        <v/>
      </c>
      <c r="P58" t="s">
        <v>855</v>
      </c>
      <c r="V58" s="93"/>
      <c r="AC58" t="s">
        <v>834</v>
      </c>
      <c r="AE58" s="668"/>
      <c r="AF58" s="668"/>
      <c r="AG58" s="668"/>
      <c r="AH58" s="668"/>
      <c r="AI58" s="668"/>
      <c r="AJ58" s="668"/>
      <c r="AK58" s="668"/>
      <c r="AL58" s="668"/>
      <c r="AM58" s="668"/>
      <c r="AN58" s="668"/>
    </row>
    <row r="59" spans="15:40">
      <c r="O59" s="106" t="str">
        <f t="shared" si="1"/>
        <v/>
      </c>
      <c r="P59" t="s">
        <v>856</v>
      </c>
      <c r="V59" s="93"/>
      <c r="AC59" t="s">
        <v>834</v>
      </c>
      <c r="AE59" s="668"/>
      <c r="AF59" s="668"/>
      <c r="AG59" s="668"/>
      <c r="AH59" s="668"/>
      <c r="AI59" s="668"/>
      <c r="AJ59" s="668"/>
      <c r="AK59" s="668"/>
      <c r="AL59" s="668"/>
      <c r="AM59" s="668"/>
      <c r="AN59" s="668"/>
    </row>
    <row r="60" spans="15:40">
      <c r="O60" s="106" t="str">
        <f t="shared" si="1"/>
        <v/>
      </c>
      <c r="P60" t="s">
        <v>857</v>
      </c>
      <c r="V60" s="93"/>
      <c r="AC60" t="s">
        <v>834</v>
      </c>
      <c r="AE60" s="668"/>
      <c r="AF60" s="668"/>
      <c r="AG60" s="668"/>
      <c r="AH60" s="668"/>
      <c r="AI60" s="668"/>
      <c r="AJ60" s="668"/>
      <c r="AK60" s="668"/>
      <c r="AL60" s="668"/>
      <c r="AM60" s="668"/>
      <c r="AN60" s="668"/>
    </row>
    <row r="61" spans="15:40">
      <c r="O61" s="106" t="str">
        <f t="shared" si="1"/>
        <v/>
      </c>
      <c r="P61" t="s">
        <v>858</v>
      </c>
      <c r="V61" s="93"/>
      <c r="AC61" t="s">
        <v>834</v>
      </c>
      <c r="AE61" s="668"/>
      <c r="AF61" s="668"/>
      <c r="AG61" s="668"/>
      <c r="AH61" s="668"/>
      <c r="AI61" s="668"/>
      <c r="AJ61" s="668"/>
      <c r="AK61" s="668"/>
      <c r="AL61" s="668"/>
      <c r="AM61" s="668"/>
      <c r="AN61" s="668"/>
    </row>
    <row r="62" spans="15:40">
      <c r="O62" s="106" t="str">
        <f t="shared" si="1"/>
        <v/>
      </c>
      <c r="P62" t="s">
        <v>859</v>
      </c>
      <c r="V62" s="93"/>
      <c r="AC62" t="s">
        <v>834</v>
      </c>
      <c r="AE62" s="668"/>
      <c r="AF62" s="668"/>
      <c r="AG62" s="668"/>
      <c r="AH62" s="668"/>
      <c r="AI62" s="668"/>
      <c r="AJ62" s="668"/>
      <c r="AK62" s="668"/>
      <c r="AL62" s="668"/>
      <c r="AM62" s="668"/>
      <c r="AN62" s="668"/>
    </row>
    <row r="63" spans="15:40">
      <c r="O63" s="106" t="str">
        <f t="shared" si="1"/>
        <v/>
      </c>
      <c r="P63" t="s">
        <v>860</v>
      </c>
      <c r="V63" s="93"/>
      <c r="AC63" t="s">
        <v>834</v>
      </c>
      <c r="AE63" s="668"/>
      <c r="AF63" s="668"/>
      <c r="AG63" s="668"/>
      <c r="AH63" s="668"/>
      <c r="AI63" s="668"/>
      <c r="AJ63" s="668"/>
      <c r="AK63" s="668"/>
      <c r="AL63" s="668"/>
      <c r="AM63" s="668"/>
      <c r="AN63" s="668"/>
    </row>
    <row r="64" spans="15:40">
      <c r="O64" s="106" t="str">
        <f t="shared" si="1"/>
        <v/>
      </c>
      <c r="P64" t="s">
        <v>861</v>
      </c>
      <c r="V64" s="93"/>
      <c r="AC64" t="s">
        <v>834</v>
      </c>
      <c r="AE64" s="668"/>
      <c r="AF64" s="668"/>
      <c r="AG64" s="668"/>
      <c r="AH64" s="668"/>
      <c r="AI64" s="668"/>
      <c r="AJ64" s="668"/>
      <c r="AK64" s="668"/>
      <c r="AL64" s="668"/>
      <c r="AM64" s="668"/>
      <c r="AN64" s="668"/>
    </row>
    <row r="65" spans="15:40">
      <c r="O65" s="106" t="str">
        <f t="shared" si="1"/>
        <v/>
      </c>
      <c r="P65" t="s">
        <v>862</v>
      </c>
      <c r="V65" s="93"/>
      <c r="AC65" t="s">
        <v>834</v>
      </c>
      <c r="AE65" s="668"/>
      <c r="AF65" s="668"/>
      <c r="AG65" s="668"/>
      <c r="AH65" s="668"/>
      <c r="AI65" s="668"/>
      <c r="AJ65" s="668"/>
      <c r="AK65" s="668"/>
      <c r="AL65" s="668"/>
      <c r="AM65" s="668"/>
      <c r="AN65" s="668"/>
    </row>
    <row r="66" spans="15:40">
      <c r="O66" s="106" t="str">
        <f t="shared" si="1"/>
        <v/>
      </c>
      <c r="P66" t="s">
        <v>863</v>
      </c>
      <c r="V66" s="93"/>
      <c r="AC66" t="s">
        <v>834</v>
      </c>
      <c r="AE66" s="668"/>
      <c r="AF66" s="668"/>
      <c r="AG66" s="668"/>
      <c r="AH66" s="668"/>
      <c r="AI66" s="668"/>
      <c r="AJ66" s="668"/>
      <c r="AK66" s="668"/>
      <c r="AL66" s="668"/>
      <c r="AM66" s="668"/>
      <c r="AN66" s="668"/>
    </row>
    <row r="67" spans="15:40">
      <c r="O67" s="106" t="str">
        <f t="shared" si="1"/>
        <v/>
      </c>
      <c r="P67" t="s">
        <v>864</v>
      </c>
      <c r="V67" s="93"/>
      <c r="AC67" t="s">
        <v>834</v>
      </c>
      <c r="AE67" s="668"/>
      <c r="AF67" s="668"/>
      <c r="AG67" s="668"/>
      <c r="AH67" s="668"/>
      <c r="AI67" s="668"/>
      <c r="AJ67" s="668"/>
      <c r="AK67" s="668"/>
      <c r="AL67" s="668"/>
      <c r="AM67" s="668"/>
      <c r="AN67" s="668"/>
    </row>
    <row r="68" spans="15:40">
      <c r="O68" s="106" t="str">
        <f t="shared" si="1"/>
        <v/>
      </c>
      <c r="P68" t="s">
        <v>865</v>
      </c>
      <c r="V68" s="93"/>
      <c r="AC68" t="s">
        <v>834</v>
      </c>
      <c r="AE68" s="668"/>
      <c r="AF68" s="668"/>
      <c r="AG68" s="668"/>
      <c r="AH68" s="668"/>
      <c r="AI68" s="668"/>
      <c r="AJ68" s="668"/>
      <c r="AK68" s="668"/>
      <c r="AL68" s="668"/>
      <c r="AM68" s="668"/>
      <c r="AN68" s="668"/>
    </row>
    <row r="69" spans="15:40">
      <c r="O69" s="106" t="str">
        <f t="shared" si="1"/>
        <v/>
      </c>
      <c r="P69" t="s">
        <v>866</v>
      </c>
      <c r="V69" s="93"/>
      <c r="AC69" t="s">
        <v>834</v>
      </c>
      <c r="AE69" s="668"/>
      <c r="AF69" s="668"/>
      <c r="AG69" s="668"/>
      <c r="AH69" s="668"/>
      <c r="AI69" s="668"/>
      <c r="AJ69" s="668"/>
      <c r="AK69" s="668"/>
      <c r="AL69" s="668"/>
      <c r="AM69" s="668"/>
      <c r="AN69" s="668"/>
    </row>
    <row r="70" spans="15:40">
      <c r="O70" s="106" t="str">
        <f t="shared" si="1"/>
        <v/>
      </c>
      <c r="P70" t="s">
        <v>867</v>
      </c>
      <c r="V70" s="93"/>
      <c r="AC70" t="s">
        <v>834</v>
      </c>
      <c r="AE70" s="668"/>
      <c r="AF70" s="668"/>
      <c r="AG70" s="668"/>
      <c r="AH70" s="668"/>
      <c r="AI70" s="668"/>
      <c r="AJ70" s="668"/>
      <c r="AK70" s="668"/>
      <c r="AL70" s="668"/>
      <c r="AM70" s="668"/>
      <c r="AN70" s="668"/>
    </row>
    <row r="71" spans="15:40">
      <c r="O71" s="106" t="str">
        <f t="shared" si="1"/>
        <v/>
      </c>
      <c r="P71" t="s">
        <v>868</v>
      </c>
      <c r="V71" s="93"/>
      <c r="AC71" t="s">
        <v>834</v>
      </c>
      <c r="AE71" s="668"/>
      <c r="AF71" s="668"/>
      <c r="AG71" s="668"/>
      <c r="AH71" s="668"/>
      <c r="AI71" s="668"/>
      <c r="AJ71" s="668"/>
      <c r="AK71" s="668"/>
      <c r="AL71" s="668"/>
      <c r="AM71" s="668"/>
      <c r="AN71" s="668"/>
    </row>
    <row r="72" spans="15:40">
      <c r="O72" s="106" t="str">
        <f t="shared" si="1"/>
        <v/>
      </c>
      <c r="P72" t="s">
        <v>869</v>
      </c>
      <c r="V72" s="93"/>
      <c r="AC72" t="s">
        <v>834</v>
      </c>
      <c r="AE72" s="668"/>
      <c r="AF72" s="668"/>
      <c r="AG72" s="668"/>
      <c r="AH72" s="668"/>
      <c r="AI72" s="668"/>
      <c r="AJ72" s="668"/>
      <c r="AK72" s="668"/>
      <c r="AL72" s="668"/>
      <c r="AM72" s="668"/>
      <c r="AN72" s="668"/>
    </row>
    <row r="73" spans="15:40">
      <c r="O73" s="106" t="str">
        <f t="shared" si="1"/>
        <v/>
      </c>
      <c r="P73" t="s">
        <v>870</v>
      </c>
      <c r="V73" s="93"/>
      <c r="AC73" t="s">
        <v>834</v>
      </c>
      <c r="AE73" s="668"/>
      <c r="AF73" s="668"/>
      <c r="AG73" s="668"/>
      <c r="AH73" s="668"/>
      <c r="AI73" s="668"/>
      <c r="AJ73" s="668"/>
      <c r="AK73" s="668"/>
      <c r="AL73" s="668"/>
      <c r="AM73" s="668"/>
      <c r="AN73" s="668"/>
    </row>
    <row r="74" spans="15:40">
      <c r="O74" s="106" t="str">
        <f t="shared" si="1"/>
        <v/>
      </c>
      <c r="P74" t="s">
        <v>871</v>
      </c>
      <c r="V74" s="93"/>
      <c r="AC74" t="s">
        <v>834</v>
      </c>
      <c r="AE74" s="668"/>
      <c r="AF74" s="668"/>
      <c r="AG74" s="668"/>
      <c r="AH74" s="668"/>
      <c r="AI74" s="668"/>
      <c r="AJ74" s="668"/>
      <c r="AK74" s="668"/>
      <c r="AL74" s="668"/>
      <c r="AM74" s="668"/>
      <c r="AN74" s="668"/>
    </row>
    <row r="75" spans="15:40">
      <c r="O75" s="106" t="str">
        <f t="shared" si="1"/>
        <v/>
      </c>
      <c r="P75" t="s">
        <v>872</v>
      </c>
      <c r="V75" s="93"/>
      <c r="AC75" t="s">
        <v>834</v>
      </c>
      <c r="AE75" s="668"/>
      <c r="AF75" s="668"/>
      <c r="AG75" s="668"/>
      <c r="AH75" s="668"/>
      <c r="AI75" s="668"/>
      <c r="AJ75" s="668"/>
      <c r="AK75" s="668"/>
      <c r="AL75" s="668"/>
      <c r="AM75" s="668"/>
      <c r="AN75" s="668"/>
    </row>
    <row r="76" spans="15:40">
      <c r="O76" s="106" t="str">
        <f t="shared" si="1"/>
        <v/>
      </c>
      <c r="P76" t="s">
        <v>873</v>
      </c>
      <c r="V76" s="93"/>
      <c r="AC76" t="s">
        <v>834</v>
      </c>
      <c r="AE76" s="668"/>
      <c r="AF76" s="668"/>
      <c r="AG76" s="668"/>
      <c r="AH76" s="668"/>
      <c r="AI76" s="668"/>
      <c r="AJ76" s="668"/>
      <c r="AK76" s="668"/>
      <c r="AL76" s="668"/>
      <c r="AM76" s="668"/>
      <c r="AN76" s="668"/>
    </row>
    <row r="77" spans="15:40">
      <c r="O77" s="106" t="str">
        <f t="shared" si="1"/>
        <v/>
      </c>
      <c r="P77" t="s">
        <v>874</v>
      </c>
      <c r="V77" s="93"/>
      <c r="AC77" t="s">
        <v>834</v>
      </c>
      <c r="AE77" s="668"/>
      <c r="AF77" s="668"/>
      <c r="AG77" s="668"/>
      <c r="AH77" s="668"/>
      <c r="AI77" s="668"/>
      <c r="AJ77" s="668"/>
      <c r="AK77" s="668"/>
      <c r="AL77" s="668"/>
      <c r="AM77" s="668"/>
      <c r="AN77" s="668"/>
    </row>
    <row r="78" spans="15:40">
      <c r="O78" s="106" t="str">
        <f t="shared" si="1"/>
        <v/>
      </c>
      <c r="P78" t="s">
        <v>875</v>
      </c>
      <c r="V78" s="93"/>
      <c r="AC78" t="s">
        <v>834</v>
      </c>
      <c r="AE78" s="668"/>
      <c r="AF78" s="668"/>
      <c r="AG78" s="668"/>
      <c r="AH78" s="668"/>
      <c r="AI78" s="668"/>
      <c r="AJ78" s="668"/>
      <c r="AK78" s="668"/>
      <c r="AL78" s="668"/>
      <c r="AM78" s="668"/>
      <c r="AN78" s="668"/>
    </row>
    <row r="79" spans="15:40">
      <c r="O79" s="106" t="str">
        <f t="shared" si="1"/>
        <v/>
      </c>
      <c r="P79" t="s">
        <v>876</v>
      </c>
      <c r="V79" s="93"/>
      <c r="AC79" t="s">
        <v>834</v>
      </c>
      <c r="AE79" s="668"/>
      <c r="AF79" s="668"/>
      <c r="AG79" s="668"/>
      <c r="AH79" s="668"/>
      <c r="AI79" s="668"/>
      <c r="AJ79" s="668"/>
      <c r="AK79" s="668"/>
      <c r="AL79" s="668"/>
      <c r="AM79" s="668"/>
      <c r="AN79" s="668"/>
    </row>
    <row r="80" spans="15:40">
      <c r="O80" s="106" t="str">
        <f t="shared" si="1"/>
        <v/>
      </c>
      <c r="P80" t="s">
        <v>877</v>
      </c>
      <c r="AC80" t="s">
        <v>834</v>
      </c>
      <c r="AE80" s="668"/>
      <c r="AF80" s="668"/>
      <c r="AG80" s="668"/>
      <c r="AH80" s="668"/>
      <c r="AI80" s="668"/>
      <c r="AJ80" s="668"/>
      <c r="AK80" s="668"/>
      <c r="AL80" s="668"/>
      <c r="AM80" s="668"/>
      <c r="AN80" s="668"/>
    </row>
    <row r="81" spans="1:40">
      <c r="O81" s="106" t="str">
        <f t="shared" si="1"/>
        <v/>
      </c>
      <c r="P81" s="106" t="str">
        <f>IF(P44="","",P44)</f>
        <v/>
      </c>
      <c r="AC81" t="s">
        <v>834</v>
      </c>
      <c r="AE81" s="104"/>
      <c r="AF81" s="104"/>
      <c r="AG81" s="104"/>
      <c r="AH81" s="104"/>
      <c r="AI81" s="104"/>
      <c r="AJ81" s="104"/>
      <c r="AK81" s="104"/>
      <c r="AL81" s="104"/>
      <c r="AM81" s="104"/>
      <c r="AN81" s="104"/>
    </row>
    <row r="82" spans="1:40">
      <c r="O82" s="106" t="str">
        <f t="shared" si="1"/>
        <v/>
      </c>
      <c r="P82" s="106" t="str">
        <f>IF(P45="","",P45)</f>
        <v/>
      </c>
      <c r="AC82" t="s">
        <v>834</v>
      </c>
      <c r="AE82" s="104"/>
      <c r="AF82" s="104"/>
      <c r="AG82" s="104"/>
      <c r="AH82" s="104"/>
      <c r="AI82" s="104"/>
      <c r="AJ82" s="104"/>
      <c r="AK82" s="104"/>
      <c r="AL82" s="104"/>
      <c r="AM82" s="104"/>
      <c r="AN82" s="104"/>
    </row>
    <row r="83" spans="1:40">
      <c r="O83" s="106" t="str">
        <f t="shared" si="1"/>
        <v/>
      </c>
      <c r="P83" s="106" t="str">
        <f t="shared" ref="P83" si="2">IF(P46="","",P46)</f>
        <v/>
      </c>
      <c r="AC83" t="s">
        <v>834</v>
      </c>
      <c r="AE83" s="104"/>
      <c r="AF83" s="104"/>
      <c r="AG83" s="104"/>
      <c r="AH83" s="104"/>
      <c r="AI83" s="104"/>
      <c r="AJ83" s="104"/>
      <c r="AK83" s="104"/>
      <c r="AL83" s="104"/>
      <c r="AM83" s="104"/>
      <c r="AN83" s="104"/>
    </row>
    <row r="84" spans="1:40" s="58" customFormat="1">
      <c r="AE84" s="103"/>
      <c r="AF84" s="103"/>
      <c r="AG84" s="103"/>
      <c r="AH84" s="103"/>
      <c r="AI84" s="103"/>
      <c r="AJ84" s="103"/>
      <c r="AK84" s="103"/>
      <c r="AL84" s="103"/>
      <c r="AM84" s="103"/>
      <c r="AN84" s="103"/>
    </row>
    <row r="85" spans="1:40" s="1" customFormat="1" ht="13.8">
      <c r="A85" s="64"/>
      <c r="B85" s="72" t="s">
        <v>902</v>
      </c>
    </row>
    <row r="87" spans="1:40">
      <c r="O87" s="105"/>
      <c r="P87" t="s">
        <v>848</v>
      </c>
      <c r="AC87" t="s">
        <v>834</v>
      </c>
      <c r="AE87" s="668"/>
      <c r="AF87" s="668"/>
      <c r="AG87" s="668"/>
      <c r="AH87" s="668"/>
      <c r="AI87" s="668"/>
      <c r="AJ87" s="668"/>
      <c r="AK87" s="668"/>
      <c r="AL87" s="668"/>
      <c r="AM87" s="668"/>
      <c r="AN87" s="668"/>
    </row>
    <row r="88" spans="1:40">
      <c r="O88" s="106" t="str">
        <f>IF(O87="","",O87)</f>
        <v/>
      </c>
      <c r="P88" t="s">
        <v>849</v>
      </c>
      <c r="V88" s="93"/>
      <c r="AC88" t="s">
        <v>834</v>
      </c>
      <c r="AE88" s="668"/>
      <c r="AF88" s="668"/>
      <c r="AG88" s="668"/>
      <c r="AH88" s="668"/>
      <c r="AI88" s="668"/>
      <c r="AJ88" s="668"/>
      <c r="AK88" s="668"/>
      <c r="AL88" s="668"/>
      <c r="AM88" s="668"/>
      <c r="AN88" s="668"/>
    </row>
    <row r="89" spans="1:40">
      <c r="O89" s="106" t="str">
        <f t="shared" ref="O89:O120" si="3">IF(O88="","",O88)</f>
        <v/>
      </c>
      <c r="P89" t="s">
        <v>850</v>
      </c>
      <c r="V89" s="93"/>
      <c r="AC89" t="s">
        <v>834</v>
      </c>
      <c r="AE89" s="668"/>
      <c r="AF89" s="668"/>
      <c r="AG89" s="668"/>
      <c r="AH89" s="668"/>
      <c r="AI89" s="668"/>
      <c r="AJ89" s="668"/>
      <c r="AK89" s="668"/>
      <c r="AL89" s="668"/>
      <c r="AM89" s="668"/>
      <c r="AN89" s="668"/>
    </row>
    <row r="90" spans="1:40">
      <c r="O90" s="106" t="str">
        <f t="shared" si="3"/>
        <v/>
      </c>
      <c r="P90" t="s">
        <v>851</v>
      </c>
      <c r="V90" s="93"/>
      <c r="AC90" t="s">
        <v>834</v>
      </c>
      <c r="AE90" s="668"/>
      <c r="AF90" s="668"/>
      <c r="AG90" s="668"/>
      <c r="AH90" s="668"/>
      <c r="AI90" s="668"/>
      <c r="AJ90" s="668"/>
      <c r="AK90" s="668"/>
      <c r="AL90" s="668"/>
      <c r="AM90" s="668"/>
      <c r="AN90" s="668"/>
    </row>
    <row r="91" spans="1:40">
      <c r="O91" s="106" t="str">
        <f t="shared" si="3"/>
        <v/>
      </c>
      <c r="P91" t="s">
        <v>852</v>
      </c>
      <c r="V91" s="93"/>
      <c r="AC91" t="s">
        <v>834</v>
      </c>
      <c r="AE91" s="668"/>
      <c r="AF91" s="668"/>
      <c r="AG91" s="668"/>
      <c r="AH91" s="668"/>
      <c r="AI91" s="668"/>
      <c r="AJ91" s="668"/>
      <c r="AK91" s="668"/>
      <c r="AL91" s="668"/>
      <c r="AM91" s="668"/>
      <c r="AN91" s="668"/>
    </row>
    <row r="92" spans="1:40">
      <c r="O92" s="106" t="str">
        <f t="shared" si="3"/>
        <v/>
      </c>
      <c r="P92" t="s">
        <v>263</v>
      </c>
      <c r="V92" s="93"/>
      <c r="AC92" t="s">
        <v>834</v>
      </c>
      <c r="AE92" s="668"/>
      <c r="AF92" s="668"/>
      <c r="AG92" s="668"/>
      <c r="AH92" s="668"/>
      <c r="AI92" s="668"/>
      <c r="AJ92" s="668"/>
      <c r="AK92" s="668"/>
      <c r="AL92" s="668"/>
      <c r="AM92" s="668"/>
      <c r="AN92" s="668"/>
    </row>
    <row r="93" spans="1:40">
      <c r="O93" s="106" t="str">
        <f t="shared" si="3"/>
        <v/>
      </c>
      <c r="P93" t="s">
        <v>853</v>
      </c>
      <c r="V93" s="93"/>
      <c r="AC93" t="s">
        <v>834</v>
      </c>
      <c r="AE93" s="668"/>
      <c r="AF93" s="668"/>
      <c r="AG93" s="668"/>
      <c r="AH93" s="668"/>
      <c r="AI93" s="668"/>
      <c r="AJ93" s="668"/>
      <c r="AK93" s="668"/>
      <c r="AL93" s="668"/>
      <c r="AM93" s="668"/>
      <c r="AN93" s="668"/>
    </row>
    <row r="94" spans="1:40">
      <c r="O94" s="106" t="str">
        <f t="shared" si="3"/>
        <v/>
      </c>
      <c r="P94" t="s">
        <v>854</v>
      </c>
      <c r="V94" s="93"/>
      <c r="AC94" t="s">
        <v>834</v>
      </c>
      <c r="AE94" s="668"/>
      <c r="AF94" s="668"/>
      <c r="AG94" s="668"/>
      <c r="AH94" s="668"/>
      <c r="AI94" s="668"/>
      <c r="AJ94" s="668"/>
      <c r="AK94" s="668"/>
      <c r="AL94" s="668"/>
      <c r="AM94" s="668"/>
      <c r="AN94" s="668"/>
    </row>
    <row r="95" spans="1:40">
      <c r="O95" s="106" t="str">
        <f t="shared" si="3"/>
        <v/>
      </c>
      <c r="P95" t="s">
        <v>855</v>
      </c>
      <c r="V95" s="93"/>
      <c r="AC95" t="s">
        <v>834</v>
      </c>
      <c r="AE95" s="668"/>
      <c r="AF95" s="668"/>
      <c r="AG95" s="668"/>
      <c r="AH95" s="668"/>
      <c r="AI95" s="668"/>
      <c r="AJ95" s="668"/>
      <c r="AK95" s="668"/>
      <c r="AL95" s="668"/>
      <c r="AM95" s="668"/>
      <c r="AN95" s="668"/>
    </row>
    <row r="96" spans="1:40">
      <c r="O96" s="106" t="str">
        <f t="shared" si="3"/>
        <v/>
      </c>
      <c r="P96" t="s">
        <v>856</v>
      </c>
      <c r="V96" s="93"/>
      <c r="AC96" t="s">
        <v>834</v>
      </c>
      <c r="AE96" s="668"/>
      <c r="AF96" s="668"/>
      <c r="AG96" s="668"/>
      <c r="AH96" s="668"/>
      <c r="AI96" s="668"/>
      <c r="AJ96" s="668"/>
      <c r="AK96" s="668"/>
      <c r="AL96" s="668"/>
      <c r="AM96" s="668"/>
      <c r="AN96" s="668"/>
    </row>
    <row r="97" spans="15:40">
      <c r="O97" s="106" t="str">
        <f t="shared" si="3"/>
        <v/>
      </c>
      <c r="P97" t="s">
        <v>857</v>
      </c>
      <c r="V97" s="93"/>
      <c r="AC97" t="s">
        <v>834</v>
      </c>
      <c r="AE97" s="668"/>
      <c r="AF97" s="668"/>
      <c r="AG97" s="668"/>
      <c r="AH97" s="668"/>
      <c r="AI97" s="668"/>
      <c r="AJ97" s="668"/>
      <c r="AK97" s="668"/>
      <c r="AL97" s="668"/>
      <c r="AM97" s="668"/>
      <c r="AN97" s="668"/>
    </row>
    <row r="98" spans="15:40">
      <c r="O98" s="106" t="str">
        <f t="shared" si="3"/>
        <v/>
      </c>
      <c r="P98" t="s">
        <v>858</v>
      </c>
      <c r="V98" s="93"/>
      <c r="AC98" t="s">
        <v>834</v>
      </c>
      <c r="AE98" s="668"/>
      <c r="AF98" s="668"/>
      <c r="AG98" s="668"/>
      <c r="AH98" s="668"/>
      <c r="AI98" s="668"/>
      <c r="AJ98" s="668"/>
      <c r="AK98" s="668"/>
      <c r="AL98" s="668"/>
      <c r="AM98" s="668"/>
      <c r="AN98" s="668"/>
    </row>
    <row r="99" spans="15:40">
      <c r="O99" s="106" t="str">
        <f t="shared" si="3"/>
        <v/>
      </c>
      <c r="P99" t="s">
        <v>859</v>
      </c>
      <c r="V99" s="93"/>
      <c r="AC99" t="s">
        <v>834</v>
      </c>
      <c r="AE99" s="668"/>
      <c r="AF99" s="668"/>
      <c r="AG99" s="668"/>
      <c r="AH99" s="668"/>
      <c r="AI99" s="668"/>
      <c r="AJ99" s="668"/>
      <c r="AK99" s="668"/>
      <c r="AL99" s="668"/>
      <c r="AM99" s="668"/>
      <c r="AN99" s="668"/>
    </row>
    <row r="100" spans="15:40">
      <c r="O100" s="106" t="str">
        <f t="shared" si="3"/>
        <v/>
      </c>
      <c r="P100" t="s">
        <v>860</v>
      </c>
      <c r="V100" s="93"/>
      <c r="AC100" t="s">
        <v>834</v>
      </c>
      <c r="AE100" s="668"/>
      <c r="AF100" s="668"/>
      <c r="AG100" s="668"/>
      <c r="AH100" s="668"/>
      <c r="AI100" s="668"/>
      <c r="AJ100" s="668"/>
      <c r="AK100" s="668"/>
      <c r="AL100" s="668"/>
      <c r="AM100" s="668"/>
      <c r="AN100" s="668"/>
    </row>
    <row r="101" spans="15:40">
      <c r="O101" s="106" t="str">
        <f t="shared" si="3"/>
        <v/>
      </c>
      <c r="P101" t="s">
        <v>861</v>
      </c>
      <c r="V101" s="93"/>
      <c r="AC101" t="s">
        <v>834</v>
      </c>
      <c r="AE101" s="668"/>
      <c r="AF101" s="668"/>
      <c r="AG101" s="668"/>
      <c r="AH101" s="668"/>
      <c r="AI101" s="668"/>
      <c r="AJ101" s="668"/>
      <c r="AK101" s="668"/>
      <c r="AL101" s="668"/>
      <c r="AM101" s="668"/>
      <c r="AN101" s="668"/>
    </row>
    <row r="102" spans="15:40">
      <c r="O102" s="106" t="str">
        <f t="shared" si="3"/>
        <v/>
      </c>
      <c r="P102" t="s">
        <v>862</v>
      </c>
      <c r="V102" s="93"/>
      <c r="AC102" t="s">
        <v>834</v>
      </c>
      <c r="AE102" s="668"/>
      <c r="AF102" s="668"/>
      <c r="AG102" s="668"/>
      <c r="AH102" s="668"/>
      <c r="AI102" s="668"/>
      <c r="AJ102" s="668"/>
      <c r="AK102" s="668"/>
      <c r="AL102" s="668"/>
      <c r="AM102" s="668"/>
      <c r="AN102" s="668"/>
    </row>
    <row r="103" spans="15:40">
      <c r="O103" s="106" t="str">
        <f t="shared" si="3"/>
        <v/>
      </c>
      <c r="P103" t="s">
        <v>863</v>
      </c>
      <c r="V103" s="93"/>
      <c r="AC103" t="s">
        <v>834</v>
      </c>
      <c r="AE103" s="668"/>
      <c r="AF103" s="668"/>
      <c r="AG103" s="668"/>
      <c r="AH103" s="668"/>
      <c r="AI103" s="668"/>
      <c r="AJ103" s="668"/>
      <c r="AK103" s="668"/>
      <c r="AL103" s="668"/>
      <c r="AM103" s="668"/>
      <c r="AN103" s="668"/>
    </row>
    <row r="104" spans="15:40">
      <c r="O104" s="106" t="str">
        <f t="shared" si="3"/>
        <v/>
      </c>
      <c r="P104" t="s">
        <v>864</v>
      </c>
      <c r="V104" s="93"/>
      <c r="AC104" t="s">
        <v>834</v>
      </c>
      <c r="AE104" s="668"/>
      <c r="AF104" s="668"/>
      <c r="AG104" s="668"/>
      <c r="AH104" s="668"/>
      <c r="AI104" s="668"/>
      <c r="AJ104" s="668"/>
      <c r="AK104" s="668"/>
      <c r="AL104" s="668"/>
      <c r="AM104" s="668"/>
      <c r="AN104" s="668"/>
    </row>
    <row r="105" spans="15:40">
      <c r="O105" s="106" t="str">
        <f t="shared" si="3"/>
        <v/>
      </c>
      <c r="P105" t="s">
        <v>865</v>
      </c>
      <c r="V105" s="93"/>
      <c r="AC105" t="s">
        <v>834</v>
      </c>
      <c r="AE105" s="668"/>
      <c r="AF105" s="668"/>
      <c r="AG105" s="668"/>
      <c r="AH105" s="668"/>
      <c r="AI105" s="668"/>
      <c r="AJ105" s="668"/>
      <c r="AK105" s="668"/>
      <c r="AL105" s="668"/>
      <c r="AM105" s="668"/>
      <c r="AN105" s="668"/>
    </row>
    <row r="106" spans="15:40">
      <c r="O106" s="106" t="str">
        <f t="shared" si="3"/>
        <v/>
      </c>
      <c r="P106" t="s">
        <v>866</v>
      </c>
      <c r="V106" s="93"/>
      <c r="AC106" t="s">
        <v>834</v>
      </c>
      <c r="AE106" s="668"/>
      <c r="AF106" s="668"/>
      <c r="AG106" s="668"/>
      <c r="AH106" s="668"/>
      <c r="AI106" s="668"/>
      <c r="AJ106" s="668"/>
      <c r="AK106" s="668"/>
      <c r="AL106" s="668"/>
      <c r="AM106" s="668"/>
      <c r="AN106" s="668"/>
    </row>
    <row r="107" spans="15:40">
      <c r="O107" s="106" t="str">
        <f t="shared" si="3"/>
        <v/>
      </c>
      <c r="P107" t="s">
        <v>867</v>
      </c>
      <c r="V107" s="93"/>
      <c r="AC107" t="s">
        <v>834</v>
      </c>
      <c r="AE107" s="668"/>
      <c r="AF107" s="668"/>
      <c r="AG107" s="668"/>
      <c r="AH107" s="668"/>
      <c r="AI107" s="668"/>
      <c r="AJ107" s="668"/>
      <c r="AK107" s="668"/>
      <c r="AL107" s="668"/>
      <c r="AM107" s="668"/>
      <c r="AN107" s="668"/>
    </row>
    <row r="108" spans="15:40">
      <c r="O108" s="106" t="str">
        <f t="shared" si="3"/>
        <v/>
      </c>
      <c r="P108" t="s">
        <v>868</v>
      </c>
      <c r="V108" s="93"/>
      <c r="AC108" t="s">
        <v>834</v>
      </c>
      <c r="AE108" s="668"/>
      <c r="AF108" s="668"/>
      <c r="AG108" s="668"/>
      <c r="AH108" s="668"/>
      <c r="AI108" s="668"/>
      <c r="AJ108" s="668"/>
      <c r="AK108" s="668"/>
      <c r="AL108" s="668"/>
      <c r="AM108" s="668"/>
      <c r="AN108" s="668"/>
    </row>
    <row r="109" spans="15:40">
      <c r="O109" s="106" t="str">
        <f t="shared" si="3"/>
        <v/>
      </c>
      <c r="P109" t="s">
        <v>869</v>
      </c>
      <c r="V109" s="93"/>
      <c r="AC109" t="s">
        <v>834</v>
      </c>
      <c r="AE109" s="668"/>
      <c r="AF109" s="668"/>
      <c r="AG109" s="668"/>
      <c r="AH109" s="668"/>
      <c r="AI109" s="668"/>
      <c r="AJ109" s="668"/>
      <c r="AK109" s="668"/>
      <c r="AL109" s="668"/>
      <c r="AM109" s="668"/>
      <c r="AN109" s="668"/>
    </row>
    <row r="110" spans="15:40">
      <c r="O110" s="106" t="str">
        <f t="shared" si="3"/>
        <v/>
      </c>
      <c r="P110" t="s">
        <v>870</v>
      </c>
      <c r="V110" s="93"/>
      <c r="AC110" t="s">
        <v>834</v>
      </c>
      <c r="AE110" s="668"/>
      <c r="AF110" s="668"/>
      <c r="AG110" s="668"/>
      <c r="AH110" s="668"/>
      <c r="AI110" s="668"/>
      <c r="AJ110" s="668"/>
      <c r="AK110" s="668"/>
      <c r="AL110" s="668"/>
      <c r="AM110" s="668"/>
      <c r="AN110" s="668"/>
    </row>
    <row r="111" spans="15:40">
      <c r="O111" s="106" t="str">
        <f t="shared" si="3"/>
        <v/>
      </c>
      <c r="P111" t="s">
        <v>871</v>
      </c>
      <c r="V111" s="93"/>
      <c r="AC111" t="s">
        <v>834</v>
      </c>
      <c r="AE111" s="668"/>
      <c r="AF111" s="668"/>
      <c r="AG111" s="668"/>
      <c r="AH111" s="668"/>
      <c r="AI111" s="668"/>
      <c r="AJ111" s="668"/>
      <c r="AK111" s="668"/>
      <c r="AL111" s="668"/>
      <c r="AM111" s="668"/>
      <c r="AN111" s="668"/>
    </row>
    <row r="112" spans="15:40">
      <c r="O112" s="106" t="str">
        <f t="shared" si="3"/>
        <v/>
      </c>
      <c r="P112" t="s">
        <v>872</v>
      </c>
      <c r="V112" s="93"/>
      <c r="AC112" t="s">
        <v>834</v>
      </c>
      <c r="AE112" s="668"/>
      <c r="AF112" s="668"/>
      <c r="AG112" s="668"/>
      <c r="AH112" s="668"/>
      <c r="AI112" s="668"/>
      <c r="AJ112" s="668"/>
      <c r="AK112" s="668"/>
      <c r="AL112" s="668"/>
      <c r="AM112" s="668"/>
      <c r="AN112" s="668"/>
    </row>
    <row r="113" spans="1:40">
      <c r="O113" s="106" t="str">
        <f t="shared" si="3"/>
        <v/>
      </c>
      <c r="P113" t="s">
        <v>873</v>
      </c>
      <c r="V113" s="93"/>
      <c r="AC113" t="s">
        <v>834</v>
      </c>
      <c r="AE113" s="668"/>
      <c r="AF113" s="668"/>
      <c r="AG113" s="668"/>
      <c r="AH113" s="668"/>
      <c r="AI113" s="668"/>
      <c r="AJ113" s="668"/>
      <c r="AK113" s="668"/>
      <c r="AL113" s="668"/>
      <c r="AM113" s="668"/>
      <c r="AN113" s="668"/>
    </row>
    <row r="114" spans="1:40">
      <c r="O114" s="106" t="str">
        <f t="shared" si="3"/>
        <v/>
      </c>
      <c r="P114" t="s">
        <v>874</v>
      </c>
      <c r="V114" s="93"/>
      <c r="AC114" t="s">
        <v>834</v>
      </c>
      <c r="AE114" s="668"/>
      <c r="AF114" s="668"/>
      <c r="AG114" s="668"/>
      <c r="AH114" s="668"/>
      <c r="AI114" s="668"/>
      <c r="AJ114" s="668"/>
      <c r="AK114" s="668"/>
      <c r="AL114" s="668"/>
      <c r="AM114" s="668"/>
      <c r="AN114" s="668"/>
    </row>
    <row r="115" spans="1:40">
      <c r="O115" s="106" t="str">
        <f t="shared" si="3"/>
        <v/>
      </c>
      <c r="P115" t="s">
        <v>875</v>
      </c>
      <c r="V115" s="93"/>
      <c r="AC115" t="s">
        <v>834</v>
      </c>
      <c r="AE115" s="668"/>
      <c r="AF115" s="668"/>
      <c r="AG115" s="668"/>
      <c r="AH115" s="668"/>
      <c r="AI115" s="668"/>
      <c r="AJ115" s="668"/>
      <c r="AK115" s="668"/>
      <c r="AL115" s="668"/>
      <c r="AM115" s="668"/>
      <c r="AN115" s="668"/>
    </row>
    <row r="116" spans="1:40">
      <c r="O116" s="106" t="str">
        <f t="shared" si="3"/>
        <v/>
      </c>
      <c r="P116" t="s">
        <v>876</v>
      </c>
      <c r="V116" s="93"/>
      <c r="AC116" t="s">
        <v>834</v>
      </c>
      <c r="AE116" s="668"/>
      <c r="AF116" s="668"/>
      <c r="AG116" s="668"/>
      <c r="AH116" s="668"/>
      <c r="AI116" s="668"/>
      <c r="AJ116" s="668"/>
      <c r="AK116" s="668"/>
      <c r="AL116" s="668"/>
      <c r="AM116" s="668"/>
      <c r="AN116" s="668"/>
    </row>
    <row r="117" spans="1:40">
      <c r="O117" s="106" t="str">
        <f t="shared" si="3"/>
        <v/>
      </c>
      <c r="P117" s="57" t="s">
        <v>877</v>
      </c>
      <c r="AC117" t="s">
        <v>834</v>
      </c>
      <c r="AE117" s="668"/>
      <c r="AF117" s="668"/>
      <c r="AG117" s="668"/>
      <c r="AH117" s="668"/>
      <c r="AI117" s="668"/>
      <c r="AJ117" s="668"/>
      <c r="AK117" s="668"/>
      <c r="AL117" s="668"/>
      <c r="AM117" s="668"/>
      <c r="AN117" s="668"/>
    </row>
    <row r="118" spans="1:40">
      <c r="O118" s="106" t="str">
        <f t="shared" si="3"/>
        <v/>
      </c>
      <c r="P118" s="106" t="str">
        <f>IF(P81="","",P81)</f>
        <v/>
      </c>
      <c r="AC118" t="s">
        <v>834</v>
      </c>
      <c r="AE118" s="104"/>
      <c r="AF118" s="104"/>
      <c r="AG118" s="104"/>
      <c r="AH118" s="104"/>
      <c r="AI118" s="104"/>
      <c r="AJ118" s="104"/>
      <c r="AK118" s="104"/>
      <c r="AL118" s="104"/>
      <c r="AM118" s="104"/>
      <c r="AN118" s="104"/>
    </row>
    <row r="119" spans="1:40">
      <c r="O119" s="106" t="str">
        <f t="shared" si="3"/>
        <v/>
      </c>
      <c r="P119" s="106" t="str">
        <f>IF(P82="","",P82)</f>
        <v/>
      </c>
      <c r="AC119" t="s">
        <v>834</v>
      </c>
      <c r="AE119" s="104"/>
      <c r="AF119" s="104"/>
      <c r="AG119" s="104"/>
      <c r="AH119" s="104"/>
      <c r="AI119" s="104"/>
      <c r="AJ119" s="104"/>
      <c r="AK119" s="104"/>
      <c r="AL119" s="104"/>
      <c r="AM119" s="104"/>
      <c r="AN119" s="104"/>
    </row>
    <row r="120" spans="1:40">
      <c r="O120" s="106" t="str">
        <f t="shared" si="3"/>
        <v/>
      </c>
      <c r="P120" s="106" t="str">
        <f t="shared" ref="P120" si="4">IF(P83="","",P83)</f>
        <v/>
      </c>
      <c r="AC120" t="s">
        <v>834</v>
      </c>
      <c r="AE120" s="104"/>
      <c r="AF120" s="104"/>
      <c r="AG120" s="104"/>
      <c r="AH120" s="104"/>
      <c r="AI120" s="104"/>
      <c r="AJ120" s="104"/>
      <c r="AK120" s="104"/>
      <c r="AL120" s="104"/>
      <c r="AM120" s="104"/>
      <c r="AN120" s="104"/>
    </row>
    <row r="121" spans="1:40" s="58" customFormat="1">
      <c r="AE121" s="103"/>
      <c r="AF121" s="103"/>
      <c r="AG121" s="103"/>
      <c r="AH121" s="103"/>
      <c r="AI121" s="103"/>
      <c r="AJ121" s="103"/>
      <c r="AK121" s="103"/>
      <c r="AL121" s="103"/>
      <c r="AM121" s="103"/>
      <c r="AN121" s="103"/>
    </row>
    <row r="122" spans="1:40" s="1" customFormat="1" ht="13.8">
      <c r="A122" s="64"/>
      <c r="B122" s="72" t="s">
        <v>903</v>
      </c>
    </row>
    <row r="124" spans="1:40">
      <c r="O124" s="105"/>
      <c r="P124" t="s">
        <v>848</v>
      </c>
      <c r="AC124" t="s">
        <v>834</v>
      </c>
      <c r="AE124" s="668"/>
      <c r="AF124" s="668"/>
      <c r="AG124" s="668"/>
      <c r="AH124" s="668"/>
      <c r="AI124" s="668"/>
      <c r="AJ124" s="668"/>
      <c r="AK124" s="668"/>
      <c r="AL124" s="668"/>
      <c r="AM124" s="668"/>
      <c r="AN124" s="668"/>
    </row>
    <row r="125" spans="1:40">
      <c r="O125" s="106" t="str">
        <f>IF(O124="","",O124)</f>
        <v/>
      </c>
      <c r="P125" s="57" t="s">
        <v>849</v>
      </c>
      <c r="V125" s="93"/>
      <c r="AC125" t="s">
        <v>834</v>
      </c>
      <c r="AE125" s="668"/>
      <c r="AF125" s="668"/>
      <c r="AG125" s="668"/>
      <c r="AH125" s="668"/>
      <c r="AI125" s="668"/>
      <c r="AJ125" s="668"/>
      <c r="AK125" s="668"/>
      <c r="AL125" s="668"/>
      <c r="AM125" s="668"/>
      <c r="AN125" s="668"/>
    </row>
    <row r="126" spans="1:40">
      <c r="O126" s="106" t="str">
        <f t="shared" ref="O126:O157" si="5">IF(O125="","",O125)</f>
        <v/>
      </c>
      <c r="P126" s="57" t="s">
        <v>850</v>
      </c>
      <c r="V126" s="93"/>
      <c r="AC126" t="s">
        <v>834</v>
      </c>
      <c r="AE126" s="668"/>
      <c r="AF126" s="668"/>
      <c r="AG126" s="668"/>
      <c r="AH126" s="668"/>
      <c r="AI126" s="668"/>
      <c r="AJ126" s="668"/>
      <c r="AK126" s="668"/>
      <c r="AL126" s="668"/>
      <c r="AM126" s="668"/>
      <c r="AN126" s="668"/>
    </row>
    <row r="127" spans="1:40">
      <c r="O127" s="106" t="str">
        <f t="shared" si="5"/>
        <v/>
      </c>
      <c r="P127" s="57" t="s">
        <v>851</v>
      </c>
      <c r="V127" s="93"/>
      <c r="AC127" t="s">
        <v>834</v>
      </c>
      <c r="AE127" s="668"/>
      <c r="AF127" s="668"/>
      <c r="AG127" s="668"/>
      <c r="AH127" s="668"/>
      <c r="AI127" s="668"/>
      <c r="AJ127" s="668"/>
      <c r="AK127" s="668"/>
      <c r="AL127" s="668"/>
      <c r="AM127" s="668"/>
      <c r="AN127" s="668"/>
    </row>
    <row r="128" spans="1:40">
      <c r="O128" s="106" t="str">
        <f t="shared" si="5"/>
        <v/>
      </c>
      <c r="P128" s="57" t="s">
        <v>852</v>
      </c>
      <c r="V128" s="93"/>
      <c r="AC128" t="s">
        <v>834</v>
      </c>
      <c r="AE128" s="668"/>
      <c r="AF128" s="668"/>
      <c r="AG128" s="668"/>
      <c r="AH128" s="668"/>
      <c r="AI128" s="668"/>
      <c r="AJ128" s="668"/>
      <c r="AK128" s="668"/>
      <c r="AL128" s="668"/>
      <c r="AM128" s="668"/>
      <c r="AN128" s="668"/>
    </row>
    <row r="129" spans="15:40">
      <c r="O129" s="106" t="str">
        <f t="shared" si="5"/>
        <v/>
      </c>
      <c r="P129" s="57" t="s">
        <v>263</v>
      </c>
      <c r="V129" s="93"/>
      <c r="AC129" t="s">
        <v>834</v>
      </c>
      <c r="AE129" s="668"/>
      <c r="AF129" s="668"/>
      <c r="AG129" s="668"/>
      <c r="AH129" s="668"/>
      <c r="AI129" s="668"/>
      <c r="AJ129" s="668"/>
      <c r="AK129" s="668"/>
      <c r="AL129" s="668"/>
      <c r="AM129" s="668"/>
      <c r="AN129" s="668"/>
    </row>
    <row r="130" spans="15:40">
      <c r="O130" s="106" t="str">
        <f t="shared" si="5"/>
        <v/>
      </c>
      <c r="P130" s="57" t="s">
        <v>853</v>
      </c>
      <c r="V130" s="93"/>
      <c r="AC130" t="s">
        <v>834</v>
      </c>
      <c r="AE130" s="668"/>
      <c r="AF130" s="668"/>
      <c r="AG130" s="668"/>
      <c r="AH130" s="668"/>
      <c r="AI130" s="668"/>
      <c r="AJ130" s="668"/>
      <c r="AK130" s="668"/>
      <c r="AL130" s="668"/>
      <c r="AM130" s="668"/>
      <c r="AN130" s="668"/>
    </row>
    <row r="131" spans="15:40">
      <c r="O131" s="106" t="str">
        <f t="shared" si="5"/>
        <v/>
      </c>
      <c r="P131" s="57" t="s">
        <v>854</v>
      </c>
      <c r="V131" s="93"/>
      <c r="AC131" t="s">
        <v>834</v>
      </c>
      <c r="AE131" s="668"/>
      <c r="AF131" s="668"/>
      <c r="AG131" s="668"/>
      <c r="AH131" s="668"/>
      <c r="AI131" s="668"/>
      <c r="AJ131" s="668"/>
      <c r="AK131" s="668"/>
      <c r="AL131" s="668"/>
      <c r="AM131" s="668"/>
      <c r="AN131" s="668"/>
    </row>
    <row r="132" spans="15:40">
      <c r="O132" s="106" t="str">
        <f t="shared" si="5"/>
        <v/>
      </c>
      <c r="P132" s="57" t="s">
        <v>855</v>
      </c>
      <c r="V132" s="93"/>
      <c r="AC132" t="s">
        <v>834</v>
      </c>
      <c r="AE132" s="668"/>
      <c r="AF132" s="668"/>
      <c r="AG132" s="668"/>
      <c r="AH132" s="668"/>
      <c r="AI132" s="668"/>
      <c r="AJ132" s="668"/>
      <c r="AK132" s="668"/>
      <c r="AL132" s="668"/>
      <c r="AM132" s="668"/>
      <c r="AN132" s="668"/>
    </row>
    <row r="133" spans="15:40">
      <c r="O133" s="106" t="str">
        <f t="shared" si="5"/>
        <v/>
      </c>
      <c r="P133" s="57" t="s">
        <v>856</v>
      </c>
      <c r="V133" s="93"/>
      <c r="AC133" t="s">
        <v>834</v>
      </c>
      <c r="AE133" s="668"/>
      <c r="AF133" s="668"/>
      <c r="AG133" s="668"/>
      <c r="AH133" s="668"/>
      <c r="AI133" s="668"/>
      <c r="AJ133" s="668"/>
      <c r="AK133" s="668"/>
      <c r="AL133" s="668"/>
      <c r="AM133" s="668"/>
      <c r="AN133" s="668"/>
    </row>
    <row r="134" spans="15:40">
      <c r="O134" s="106" t="str">
        <f t="shared" si="5"/>
        <v/>
      </c>
      <c r="P134" s="57" t="s">
        <v>857</v>
      </c>
      <c r="V134" s="93"/>
      <c r="AC134" t="s">
        <v>834</v>
      </c>
      <c r="AE134" s="668"/>
      <c r="AF134" s="668"/>
      <c r="AG134" s="668"/>
      <c r="AH134" s="668"/>
      <c r="AI134" s="668"/>
      <c r="AJ134" s="668"/>
      <c r="AK134" s="668"/>
      <c r="AL134" s="668"/>
      <c r="AM134" s="668"/>
      <c r="AN134" s="668"/>
    </row>
    <row r="135" spans="15:40">
      <c r="O135" s="106" t="str">
        <f t="shared" si="5"/>
        <v/>
      </c>
      <c r="P135" s="57" t="s">
        <v>858</v>
      </c>
      <c r="V135" s="93"/>
      <c r="AC135" t="s">
        <v>834</v>
      </c>
      <c r="AE135" s="668"/>
      <c r="AF135" s="668"/>
      <c r="AG135" s="668"/>
      <c r="AH135" s="668"/>
      <c r="AI135" s="668"/>
      <c r="AJ135" s="668"/>
      <c r="AK135" s="668"/>
      <c r="AL135" s="668"/>
      <c r="AM135" s="668"/>
      <c r="AN135" s="668"/>
    </row>
    <row r="136" spans="15:40">
      <c r="O136" s="106" t="str">
        <f t="shared" si="5"/>
        <v/>
      </c>
      <c r="P136" s="57" t="s">
        <v>859</v>
      </c>
      <c r="V136" s="93"/>
      <c r="AC136" t="s">
        <v>834</v>
      </c>
      <c r="AE136" s="668"/>
      <c r="AF136" s="668"/>
      <c r="AG136" s="668"/>
      <c r="AH136" s="668"/>
      <c r="AI136" s="668"/>
      <c r="AJ136" s="668"/>
      <c r="AK136" s="668"/>
      <c r="AL136" s="668"/>
      <c r="AM136" s="668"/>
      <c r="AN136" s="668"/>
    </row>
    <row r="137" spans="15:40">
      <c r="O137" s="106" t="str">
        <f t="shared" si="5"/>
        <v/>
      </c>
      <c r="P137" s="57" t="s">
        <v>860</v>
      </c>
      <c r="V137" s="93"/>
      <c r="AC137" t="s">
        <v>834</v>
      </c>
      <c r="AE137" s="668"/>
      <c r="AF137" s="668"/>
      <c r="AG137" s="668"/>
      <c r="AH137" s="668"/>
      <c r="AI137" s="668"/>
      <c r="AJ137" s="668"/>
      <c r="AK137" s="668"/>
      <c r="AL137" s="668"/>
      <c r="AM137" s="668"/>
      <c r="AN137" s="668"/>
    </row>
    <row r="138" spans="15:40">
      <c r="O138" s="106" t="str">
        <f t="shared" si="5"/>
        <v/>
      </c>
      <c r="P138" s="57" t="s">
        <v>861</v>
      </c>
      <c r="V138" s="93"/>
      <c r="AC138" t="s">
        <v>834</v>
      </c>
      <c r="AE138" s="668"/>
      <c r="AF138" s="668"/>
      <c r="AG138" s="668"/>
      <c r="AH138" s="668"/>
      <c r="AI138" s="668"/>
      <c r="AJ138" s="668"/>
      <c r="AK138" s="668"/>
      <c r="AL138" s="668"/>
      <c r="AM138" s="668"/>
      <c r="AN138" s="668"/>
    </row>
    <row r="139" spans="15:40">
      <c r="O139" s="106" t="str">
        <f t="shared" si="5"/>
        <v/>
      </c>
      <c r="P139" s="57" t="s">
        <v>862</v>
      </c>
      <c r="V139" s="93"/>
      <c r="AC139" t="s">
        <v>834</v>
      </c>
      <c r="AE139" s="668"/>
      <c r="AF139" s="668"/>
      <c r="AG139" s="668"/>
      <c r="AH139" s="668"/>
      <c r="AI139" s="668"/>
      <c r="AJ139" s="668"/>
      <c r="AK139" s="668"/>
      <c r="AL139" s="668"/>
      <c r="AM139" s="668"/>
      <c r="AN139" s="668"/>
    </row>
    <row r="140" spans="15:40">
      <c r="O140" s="106" t="str">
        <f t="shared" si="5"/>
        <v/>
      </c>
      <c r="P140" s="57" t="s">
        <v>863</v>
      </c>
      <c r="V140" s="93"/>
      <c r="AC140" t="s">
        <v>834</v>
      </c>
      <c r="AE140" s="668"/>
      <c r="AF140" s="668"/>
      <c r="AG140" s="668"/>
      <c r="AH140" s="668"/>
      <c r="AI140" s="668"/>
      <c r="AJ140" s="668"/>
      <c r="AK140" s="668"/>
      <c r="AL140" s="668"/>
      <c r="AM140" s="668"/>
      <c r="AN140" s="668"/>
    </row>
    <row r="141" spans="15:40">
      <c r="O141" s="106" t="str">
        <f t="shared" si="5"/>
        <v/>
      </c>
      <c r="P141" s="57" t="s">
        <v>864</v>
      </c>
      <c r="V141" s="93"/>
      <c r="AC141" t="s">
        <v>834</v>
      </c>
      <c r="AE141" s="668"/>
      <c r="AF141" s="668"/>
      <c r="AG141" s="668"/>
      <c r="AH141" s="668"/>
      <c r="AI141" s="668"/>
      <c r="AJ141" s="668"/>
      <c r="AK141" s="668"/>
      <c r="AL141" s="668"/>
      <c r="AM141" s="668"/>
      <c r="AN141" s="668"/>
    </row>
    <row r="142" spans="15:40">
      <c r="O142" s="106" t="str">
        <f t="shared" si="5"/>
        <v/>
      </c>
      <c r="P142" s="57" t="s">
        <v>865</v>
      </c>
      <c r="V142" s="93"/>
      <c r="AC142" t="s">
        <v>834</v>
      </c>
      <c r="AE142" s="668"/>
      <c r="AF142" s="668"/>
      <c r="AG142" s="668"/>
      <c r="AH142" s="668"/>
      <c r="AI142" s="668"/>
      <c r="AJ142" s="668"/>
      <c r="AK142" s="668"/>
      <c r="AL142" s="668"/>
      <c r="AM142" s="668"/>
      <c r="AN142" s="668"/>
    </row>
    <row r="143" spans="15:40">
      <c r="O143" s="106" t="str">
        <f t="shared" si="5"/>
        <v/>
      </c>
      <c r="P143" s="57" t="s">
        <v>866</v>
      </c>
      <c r="V143" s="93"/>
      <c r="AC143" t="s">
        <v>834</v>
      </c>
      <c r="AE143" s="668"/>
      <c r="AF143" s="668"/>
      <c r="AG143" s="668"/>
      <c r="AH143" s="668"/>
      <c r="AI143" s="668"/>
      <c r="AJ143" s="668"/>
      <c r="AK143" s="668"/>
      <c r="AL143" s="668"/>
      <c r="AM143" s="668"/>
      <c r="AN143" s="668"/>
    </row>
    <row r="144" spans="15:40">
      <c r="O144" s="106" t="str">
        <f t="shared" si="5"/>
        <v/>
      </c>
      <c r="P144" s="57" t="s">
        <v>867</v>
      </c>
      <c r="V144" s="93"/>
      <c r="AC144" t="s">
        <v>834</v>
      </c>
      <c r="AE144" s="668"/>
      <c r="AF144" s="668"/>
      <c r="AG144" s="668"/>
      <c r="AH144" s="668"/>
      <c r="AI144" s="668"/>
      <c r="AJ144" s="668"/>
      <c r="AK144" s="668"/>
      <c r="AL144" s="668"/>
      <c r="AM144" s="668"/>
      <c r="AN144" s="668"/>
    </row>
    <row r="145" spans="1:40">
      <c r="O145" s="106" t="str">
        <f t="shared" si="5"/>
        <v/>
      </c>
      <c r="P145" s="57" t="s">
        <v>868</v>
      </c>
      <c r="V145" s="93"/>
      <c r="AC145" t="s">
        <v>834</v>
      </c>
      <c r="AE145" s="668"/>
      <c r="AF145" s="668"/>
      <c r="AG145" s="668"/>
      <c r="AH145" s="668"/>
      <c r="AI145" s="668"/>
      <c r="AJ145" s="668"/>
      <c r="AK145" s="668"/>
      <c r="AL145" s="668"/>
      <c r="AM145" s="668"/>
      <c r="AN145" s="668"/>
    </row>
    <row r="146" spans="1:40">
      <c r="O146" s="106" t="str">
        <f t="shared" si="5"/>
        <v/>
      </c>
      <c r="P146" s="57" t="s">
        <v>869</v>
      </c>
      <c r="V146" s="93"/>
      <c r="AC146" t="s">
        <v>834</v>
      </c>
      <c r="AE146" s="668"/>
      <c r="AF146" s="668"/>
      <c r="AG146" s="668"/>
      <c r="AH146" s="668"/>
      <c r="AI146" s="668"/>
      <c r="AJ146" s="668"/>
      <c r="AK146" s="668"/>
      <c r="AL146" s="668"/>
      <c r="AM146" s="668"/>
      <c r="AN146" s="668"/>
    </row>
    <row r="147" spans="1:40">
      <c r="O147" s="106" t="str">
        <f t="shared" si="5"/>
        <v/>
      </c>
      <c r="P147" s="57" t="s">
        <v>870</v>
      </c>
      <c r="V147" s="93"/>
      <c r="AC147" t="s">
        <v>834</v>
      </c>
      <c r="AE147" s="668"/>
      <c r="AF147" s="668"/>
      <c r="AG147" s="668"/>
      <c r="AH147" s="668"/>
      <c r="AI147" s="668"/>
      <c r="AJ147" s="668"/>
      <c r="AK147" s="668"/>
      <c r="AL147" s="668"/>
      <c r="AM147" s="668"/>
      <c r="AN147" s="668"/>
    </row>
    <row r="148" spans="1:40">
      <c r="O148" s="106" t="str">
        <f t="shared" si="5"/>
        <v/>
      </c>
      <c r="P148" s="57" t="s">
        <v>871</v>
      </c>
      <c r="V148" s="93"/>
      <c r="AC148" t="s">
        <v>834</v>
      </c>
      <c r="AE148" s="668"/>
      <c r="AF148" s="668"/>
      <c r="AG148" s="668"/>
      <c r="AH148" s="668"/>
      <c r="AI148" s="668"/>
      <c r="AJ148" s="668"/>
      <c r="AK148" s="668"/>
      <c r="AL148" s="668"/>
      <c r="AM148" s="668"/>
      <c r="AN148" s="668"/>
    </row>
    <row r="149" spans="1:40">
      <c r="O149" s="106" t="str">
        <f t="shared" si="5"/>
        <v/>
      </c>
      <c r="P149" s="57" t="s">
        <v>872</v>
      </c>
      <c r="V149" s="93"/>
      <c r="AC149" t="s">
        <v>834</v>
      </c>
      <c r="AE149" s="668"/>
      <c r="AF149" s="668"/>
      <c r="AG149" s="668"/>
      <c r="AH149" s="668"/>
      <c r="AI149" s="668"/>
      <c r="AJ149" s="668"/>
      <c r="AK149" s="668"/>
      <c r="AL149" s="668"/>
      <c r="AM149" s="668"/>
      <c r="AN149" s="668"/>
    </row>
    <row r="150" spans="1:40">
      <c r="O150" s="106" t="str">
        <f t="shared" si="5"/>
        <v/>
      </c>
      <c r="P150" s="57" t="s">
        <v>873</v>
      </c>
      <c r="V150" s="93"/>
      <c r="AC150" t="s">
        <v>834</v>
      </c>
      <c r="AE150" s="668"/>
      <c r="AF150" s="668"/>
      <c r="AG150" s="668"/>
      <c r="AH150" s="668"/>
      <c r="AI150" s="668"/>
      <c r="AJ150" s="668"/>
      <c r="AK150" s="668"/>
      <c r="AL150" s="668"/>
      <c r="AM150" s="668"/>
      <c r="AN150" s="668"/>
    </row>
    <row r="151" spans="1:40">
      <c r="O151" s="106" t="str">
        <f t="shared" si="5"/>
        <v/>
      </c>
      <c r="P151" s="57" t="s">
        <v>874</v>
      </c>
      <c r="V151" s="93"/>
      <c r="AC151" t="s">
        <v>834</v>
      </c>
      <c r="AE151" s="668"/>
      <c r="AF151" s="668"/>
      <c r="AG151" s="668"/>
      <c r="AH151" s="668"/>
      <c r="AI151" s="668"/>
      <c r="AJ151" s="668"/>
      <c r="AK151" s="668"/>
      <c r="AL151" s="668"/>
      <c r="AM151" s="668"/>
      <c r="AN151" s="668"/>
    </row>
    <row r="152" spans="1:40">
      <c r="O152" s="106" t="str">
        <f t="shared" si="5"/>
        <v/>
      </c>
      <c r="P152" s="57" t="s">
        <v>875</v>
      </c>
      <c r="V152" s="93"/>
      <c r="AC152" t="s">
        <v>834</v>
      </c>
      <c r="AE152" s="668"/>
      <c r="AF152" s="668"/>
      <c r="AG152" s="668"/>
      <c r="AH152" s="668"/>
      <c r="AI152" s="668"/>
      <c r="AJ152" s="668"/>
      <c r="AK152" s="668"/>
      <c r="AL152" s="668"/>
      <c r="AM152" s="668"/>
      <c r="AN152" s="668"/>
    </row>
    <row r="153" spans="1:40">
      <c r="O153" s="106" t="str">
        <f t="shared" si="5"/>
        <v/>
      </c>
      <c r="P153" s="57" t="s">
        <v>876</v>
      </c>
      <c r="V153" s="93"/>
      <c r="AC153" t="s">
        <v>834</v>
      </c>
      <c r="AE153" s="668"/>
      <c r="AF153" s="668"/>
      <c r="AG153" s="668"/>
      <c r="AH153" s="668"/>
      <c r="AI153" s="668"/>
      <c r="AJ153" s="668"/>
      <c r="AK153" s="668"/>
      <c r="AL153" s="668"/>
      <c r="AM153" s="668"/>
      <c r="AN153" s="668"/>
    </row>
    <row r="154" spans="1:40">
      <c r="O154" s="106" t="str">
        <f t="shared" si="5"/>
        <v/>
      </c>
      <c r="P154" s="57" t="s">
        <v>877</v>
      </c>
      <c r="AC154" t="s">
        <v>834</v>
      </c>
      <c r="AE154" s="668"/>
      <c r="AF154" s="668"/>
      <c r="AG154" s="668"/>
      <c r="AH154" s="668"/>
      <c r="AI154" s="668"/>
      <c r="AJ154" s="668"/>
      <c r="AK154" s="668"/>
      <c r="AL154" s="668"/>
      <c r="AM154" s="668"/>
      <c r="AN154" s="668"/>
    </row>
    <row r="155" spans="1:40">
      <c r="O155" s="106" t="str">
        <f t="shared" si="5"/>
        <v/>
      </c>
      <c r="P155" s="106" t="str">
        <f>IF(P118="","",P118)</f>
        <v/>
      </c>
      <c r="AC155" t="s">
        <v>834</v>
      </c>
      <c r="AE155" s="104"/>
      <c r="AF155" s="104"/>
      <c r="AG155" s="104"/>
      <c r="AH155" s="104"/>
      <c r="AI155" s="104"/>
      <c r="AJ155" s="104"/>
      <c r="AK155" s="104"/>
      <c r="AL155" s="104"/>
      <c r="AM155" s="104"/>
      <c r="AN155" s="104"/>
    </row>
    <row r="156" spans="1:40">
      <c r="O156" s="106" t="str">
        <f t="shared" si="5"/>
        <v/>
      </c>
      <c r="P156" s="106" t="str">
        <f>IF(P119="","",P119)</f>
        <v/>
      </c>
      <c r="AC156" t="s">
        <v>834</v>
      </c>
      <c r="AE156" s="104"/>
      <c r="AF156" s="104"/>
      <c r="AG156" s="104"/>
      <c r="AH156" s="104"/>
      <c r="AI156" s="104"/>
      <c r="AJ156" s="104"/>
      <c r="AK156" s="104"/>
      <c r="AL156" s="104"/>
      <c r="AM156" s="104"/>
      <c r="AN156" s="104"/>
    </row>
    <row r="157" spans="1:40">
      <c r="O157" s="106" t="str">
        <f t="shared" si="5"/>
        <v/>
      </c>
      <c r="P157" s="106" t="str">
        <f t="shared" ref="P157" si="6">IF(P120="","",P120)</f>
        <v/>
      </c>
      <c r="AC157" t="s">
        <v>834</v>
      </c>
      <c r="AE157" s="104"/>
      <c r="AF157" s="104"/>
      <c r="AG157" s="104"/>
      <c r="AH157" s="104"/>
      <c r="AI157" s="104"/>
      <c r="AJ157" s="104"/>
      <c r="AK157" s="104"/>
      <c r="AL157" s="104"/>
      <c r="AM157" s="104"/>
      <c r="AN157" s="104"/>
    </row>
    <row r="159" spans="1:40" s="68" customFormat="1" ht="18">
      <c r="A159" s="69" t="s">
        <v>74</v>
      </c>
    </row>
  </sheetData>
  <mergeCells count="2">
    <mergeCell ref="AE6:AI6"/>
    <mergeCell ref="AJ6:AN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0" id="{E2D62906-227B-447E-9F9D-20F80656AB38}">
            <xm:f>'1.5 Universal Data'!$C$8&lt;$AI$7</xm:f>
            <x14:dxf>
              <fill>
                <patternFill patternType="lightUp">
                  <bgColor theme="0"/>
                </patternFill>
              </fill>
            </x14:dxf>
          </x14:cfRule>
          <xm:sqref>AN13:AN43</xm:sqref>
        </x14:conditionalFormatting>
        <x14:conditionalFormatting xmlns:xm="http://schemas.microsoft.com/office/excel/2006/main">
          <x14:cfRule type="expression" priority="39" id="{C1D3E568-B397-4B32-A038-E1DEEB4E1D95}">
            <xm:f>'1.5 Universal Data'!$C$8&lt;$AE$7</xm:f>
            <x14:dxf>
              <fill>
                <patternFill patternType="lightUp">
                  <bgColor theme="0"/>
                </patternFill>
              </fill>
            </x14:dxf>
          </x14:cfRule>
          <xm:sqref>AJ13:AJ43</xm:sqref>
        </x14:conditionalFormatting>
        <x14:conditionalFormatting xmlns:xm="http://schemas.microsoft.com/office/excel/2006/main">
          <x14:cfRule type="expression" priority="38" id="{9FD80031-ADDE-428B-B575-188430110863}">
            <xm:f>'1.5 Universal Data'!$C$8&lt;$AF$7</xm:f>
            <x14:dxf>
              <fill>
                <patternFill patternType="lightUp">
                  <bgColor theme="0"/>
                </patternFill>
              </fill>
            </x14:dxf>
          </x14:cfRule>
          <xm:sqref>AK13:AK43</xm:sqref>
        </x14:conditionalFormatting>
        <x14:conditionalFormatting xmlns:xm="http://schemas.microsoft.com/office/excel/2006/main">
          <x14:cfRule type="expression" priority="37" id="{6F1B8F88-4EE7-45EC-9372-597E74123950}">
            <xm:f>'1.5 Universal Data'!$C$8&lt;$AG$7</xm:f>
            <x14:dxf>
              <fill>
                <patternFill patternType="lightUp">
                  <bgColor theme="0"/>
                </patternFill>
              </fill>
            </x14:dxf>
          </x14:cfRule>
          <xm:sqref>AL13:AL43</xm:sqref>
        </x14:conditionalFormatting>
        <x14:conditionalFormatting xmlns:xm="http://schemas.microsoft.com/office/excel/2006/main">
          <x14:cfRule type="expression" priority="36" id="{86331CE4-050C-4EA3-9961-AED633FBDA45}">
            <xm:f>'1.5 Universal Data'!$C$8&lt;$AH$7</xm:f>
            <x14:dxf>
              <fill>
                <patternFill patternType="lightUp">
                  <bgColor theme="0"/>
                </patternFill>
              </fill>
            </x14:dxf>
          </x14:cfRule>
          <xm:sqref>AM13:AM43</xm:sqref>
        </x14:conditionalFormatting>
        <x14:conditionalFormatting xmlns:xm="http://schemas.microsoft.com/office/excel/2006/main">
          <x14:cfRule type="expression" priority="35" id="{84B95770-F9E2-4EA3-999F-19C55862A717}">
            <xm:f>$AE$7&lt;='1.5 Universal Data'!$C$8</xm:f>
            <x14:dxf>
              <fill>
                <patternFill patternType="lightUp">
                  <bgColor theme="0"/>
                </patternFill>
              </fill>
            </x14:dxf>
          </x14:cfRule>
          <xm:sqref>AE13:AE43</xm:sqref>
        </x14:conditionalFormatting>
        <x14:conditionalFormatting xmlns:xm="http://schemas.microsoft.com/office/excel/2006/main">
          <x14:cfRule type="expression" priority="34" id="{80FC22F9-0BA9-464F-83A3-E31830AF364E}">
            <xm:f>$AF$7&lt;='1.5 Universal Data'!$C$8</xm:f>
            <x14:dxf>
              <fill>
                <patternFill patternType="lightUp">
                  <bgColor theme="0"/>
                </patternFill>
              </fill>
            </x14:dxf>
          </x14:cfRule>
          <xm:sqref>AF13:AF43</xm:sqref>
        </x14:conditionalFormatting>
        <x14:conditionalFormatting xmlns:xm="http://schemas.microsoft.com/office/excel/2006/main">
          <x14:cfRule type="expression" priority="33" id="{EAD62690-1B4D-4B84-B5C3-CAD6864008E0}">
            <xm:f>$AG$7&lt;='1.5 Universal Data'!$C$8</xm:f>
            <x14:dxf>
              <fill>
                <patternFill patternType="lightUp">
                  <bgColor theme="0"/>
                </patternFill>
              </fill>
            </x14:dxf>
          </x14:cfRule>
          <xm:sqref>AG13:AG43</xm:sqref>
        </x14:conditionalFormatting>
        <x14:conditionalFormatting xmlns:xm="http://schemas.microsoft.com/office/excel/2006/main">
          <x14:cfRule type="expression" priority="32" id="{180A8E78-93EA-41C7-ACC0-D563D1462F29}">
            <xm:f>$AH$7&lt;='1.5 Universal Data'!$C$8</xm:f>
            <x14:dxf>
              <fill>
                <patternFill patternType="lightUp">
                  <bgColor theme="0"/>
                </patternFill>
              </fill>
            </x14:dxf>
          </x14:cfRule>
          <xm:sqref>AH13:AH43</xm:sqref>
        </x14:conditionalFormatting>
        <x14:conditionalFormatting xmlns:xm="http://schemas.microsoft.com/office/excel/2006/main">
          <x14:cfRule type="expression" priority="31" id="{3EE72A5E-9999-4054-B812-AEBF02EC0C39}">
            <xm:f>$AI$7&lt;='1.5 Universal Data'!$C$8</xm:f>
            <x14:dxf>
              <fill>
                <patternFill patternType="lightUp">
                  <bgColor theme="0"/>
                </patternFill>
              </fill>
            </x14:dxf>
          </x14:cfRule>
          <xm:sqref>AI13:AI43</xm:sqref>
        </x14:conditionalFormatting>
        <x14:conditionalFormatting xmlns:xm="http://schemas.microsoft.com/office/excel/2006/main">
          <x14:cfRule type="expression" priority="30" id="{4CDA4161-A141-4A1F-AEA6-BC36351632C8}">
            <xm:f>'1.5 Universal Data'!$C$8&lt;$AI$7</xm:f>
            <x14:dxf>
              <fill>
                <patternFill patternType="lightUp">
                  <bgColor theme="0"/>
                </patternFill>
              </fill>
            </x14:dxf>
          </x14:cfRule>
          <xm:sqref>AN50:AN80</xm:sqref>
        </x14:conditionalFormatting>
        <x14:conditionalFormatting xmlns:xm="http://schemas.microsoft.com/office/excel/2006/main">
          <x14:cfRule type="expression" priority="29" id="{61C21CCA-D2E7-4D05-BA84-D7446B9B84B8}">
            <xm:f>'1.5 Universal Data'!$C$8&lt;$AE$7</xm:f>
            <x14:dxf>
              <fill>
                <patternFill patternType="lightUp">
                  <bgColor theme="0"/>
                </patternFill>
              </fill>
            </x14:dxf>
          </x14:cfRule>
          <xm:sqref>AJ50:AJ80</xm:sqref>
        </x14:conditionalFormatting>
        <x14:conditionalFormatting xmlns:xm="http://schemas.microsoft.com/office/excel/2006/main">
          <x14:cfRule type="expression" priority="28" id="{9937040A-B9D2-4AC1-995E-18A51C521804}">
            <xm:f>'1.5 Universal Data'!$C$8&lt;$AF$7</xm:f>
            <x14:dxf>
              <fill>
                <patternFill patternType="lightUp">
                  <bgColor theme="0"/>
                </patternFill>
              </fill>
            </x14:dxf>
          </x14:cfRule>
          <xm:sqref>AK50:AK80</xm:sqref>
        </x14:conditionalFormatting>
        <x14:conditionalFormatting xmlns:xm="http://schemas.microsoft.com/office/excel/2006/main">
          <x14:cfRule type="expression" priority="27" id="{2CA8BD9F-08C3-4132-9DE8-DB3D26DB3600}">
            <xm:f>'1.5 Universal Data'!$C$8&lt;$AG$7</xm:f>
            <x14:dxf>
              <fill>
                <patternFill patternType="lightUp">
                  <bgColor theme="0"/>
                </patternFill>
              </fill>
            </x14:dxf>
          </x14:cfRule>
          <xm:sqref>AL50:AL80</xm:sqref>
        </x14:conditionalFormatting>
        <x14:conditionalFormatting xmlns:xm="http://schemas.microsoft.com/office/excel/2006/main">
          <x14:cfRule type="expression" priority="26" id="{61862687-E939-42F7-BFF6-A7B8E4AE9D18}">
            <xm:f>'1.5 Universal Data'!$C$8&lt;$AH$7</xm:f>
            <x14:dxf>
              <fill>
                <patternFill patternType="lightUp">
                  <bgColor theme="0"/>
                </patternFill>
              </fill>
            </x14:dxf>
          </x14:cfRule>
          <xm:sqref>AM50:AM80</xm:sqref>
        </x14:conditionalFormatting>
        <x14:conditionalFormatting xmlns:xm="http://schemas.microsoft.com/office/excel/2006/main">
          <x14:cfRule type="expression" priority="25" id="{2CDA2FF8-3212-4DD3-BEBD-7C4F51C57312}">
            <xm:f>$AE$7&lt;='1.5 Universal Data'!$C$8</xm:f>
            <x14:dxf>
              <fill>
                <patternFill patternType="lightUp">
                  <bgColor theme="0"/>
                </patternFill>
              </fill>
            </x14:dxf>
          </x14:cfRule>
          <xm:sqref>AE50:AE80</xm:sqref>
        </x14:conditionalFormatting>
        <x14:conditionalFormatting xmlns:xm="http://schemas.microsoft.com/office/excel/2006/main">
          <x14:cfRule type="expression" priority="24" id="{B6B0CCCF-CD01-459F-B0C5-9308B17E2A0C}">
            <xm:f>$AF$7&lt;='1.5 Universal Data'!$C$8</xm:f>
            <x14:dxf>
              <fill>
                <patternFill patternType="lightUp">
                  <bgColor theme="0"/>
                </patternFill>
              </fill>
            </x14:dxf>
          </x14:cfRule>
          <xm:sqref>AF50:AF80</xm:sqref>
        </x14:conditionalFormatting>
        <x14:conditionalFormatting xmlns:xm="http://schemas.microsoft.com/office/excel/2006/main">
          <x14:cfRule type="expression" priority="23" id="{1397D71C-0B31-496A-B8BA-7DD1E162FA99}">
            <xm:f>$AG$7&lt;='1.5 Universal Data'!$C$8</xm:f>
            <x14:dxf>
              <fill>
                <patternFill patternType="lightUp">
                  <bgColor theme="0"/>
                </patternFill>
              </fill>
            </x14:dxf>
          </x14:cfRule>
          <xm:sqref>AG50:AG80</xm:sqref>
        </x14:conditionalFormatting>
        <x14:conditionalFormatting xmlns:xm="http://schemas.microsoft.com/office/excel/2006/main">
          <x14:cfRule type="expression" priority="22" id="{097FD74E-21BC-4F44-9B6A-138F2A8A279D}">
            <xm:f>$AH$7&lt;='1.5 Universal Data'!$C$8</xm:f>
            <x14:dxf>
              <fill>
                <patternFill patternType="lightUp">
                  <bgColor theme="0"/>
                </patternFill>
              </fill>
            </x14:dxf>
          </x14:cfRule>
          <xm:sqref>AH50:AH80</xm:sqref>
        </x14:conditionalFormatting>
        <x14:conditionalFormatting xmlns:xm="http://schemas.microsoft.com/office/excel/2006/main">
          <x14:cfRule type="expression" priority="21" id="{1846515D-EB27-4F31-9527-3476DC90DDE8}">
            <xm:f>$AI$7&lt;='1.5 Universal Data'!$C$8</xm:f>
            <x14:dxf>
              <fill>
                <patternFill patternType="lightUp">
                  <bgColor theme="0"/>
                </patternFill>
              </fill>
            </x14:dxf>
          </x14:cfRule>
          <xm:sqref>AI50:AI80</xm:sqref>
        </x14:conditionalFormatting>
        <x14:conditionalFormatting xmlns:xm="http://schemas.microsoft.com/office/excel/2006/main">
          <x14:cfRule type="expression" priority="20" id="{7650F1FC-D0BE-4B54-95B2-5062F6ED9356}">
            <xm:f>'1.5 Universal Data'!$C$8&lt;$AI$7</xm:f>
            <x14:dxf>
              <fill>
                <patternFill patternType="lightUp">
                  <bgColor theme="0"/>
                </patternFill>
              </fill>
            </x14:dxf>
          </x14:cfRule>
          <xm:sqref>AN87:AN117</xm:sqref>
        </x14:conditionalFormatting>
        <x14:conditionalFormatting xmlns:xm="http://schemas.microsoft.com/office/excel/2006/main">
          <x14:cfRule type="expression" priority="19" id="{25C81AA9-511E-4E7A-B4F8-94ED34111CE4}">
            <xm:f>'1.5 Universal Data'!$C$8&lt;$AE$7</xm:f>
            <x14:dxf>
              <fill>
                <patternFill patternType="lightUp">
                  <bgColor theme="0"/>
                </patternFill>
              </fill>
            </x14:dxf>
          </x14:cfRule>
          <xm:sqref>AJ87:AJ117</xm:sqref>
        </x14:conditionalFormatting>
        <x14:conditionalFormatting xmlns:xm="http://schemas.microsoft.com/office/excel/2006/main">
          <x14:cfRule type="expression" priority="18" id="{01C1AED0-EC4F-4B08-8293-770E31288BB2}">
            <xm:f>'1.5 Universal Data'!$C$8&lt;$AF$7</xm:f>
            <x14:dxf>
              <fill>
                <patternFill patternType="lightUp">
                  <bgColor theme="0"/>
                </patternFill>
              </fill>
            </x14:dxf>
          </x14:cfRule>
          <xm:sqref>AK87:AK117</xm:sqref>
        </x14:conditionalFormatting>
        <x14:conditionalFormatting xmlns:xm="http://schemas.microsoft.com/office/excel/2006/main">
          <x14:cfRule type="expression" priority="17" id="{42998289-1A0F-4DAA-B534-7E91FDBD5845}">
            <xm:f>'1.5 Universal Data'!$C$8&lt;$AG$7</xm:f>
            <x14:dxf>
              <fill>
                <patternFill patternType="lightUp">
                  <bgColor theme="0"/>
                </patternFill>
              </fill>
            </x14:dxf>
          </x14:cfRule>
          <xm:sqref>AL87:AL117</xm:sqref>
        </x14:conditionalFormatting>
        <x14:conditionalFormatting xmlns:xm="http://schemas.microsoft.com/office/excel/2006/main">
          <x14:cfRule type="expression" priority="16" id="{1BF769B4-8B53-46D2-8DEF-A9B1588E8B88}">
            <xm:f>'1.5 Universal Data'!$C$8&lt;$AH$7</xm:f>
            <x14:dxf>
              <fill>
                <patternFill patternType="lightUp">
                  <bgColor theme="0"/>
                </patternFill>
              </fill>
            </x14:dxf>
          </x14:cfRule>
          <xm:sqref>AM87:AM117</xm:sqref>
        </x14:conditionalFormatting>
        <x14:conditionalFormatting xmlns:xm="http://schemas.microsoft.com/office/excel/2006/main">
          <x14:cfRule type="expression" priority="15" id="{A7142BF0-2661-4CF5-B009-2C4F0D3A605E}">
            <xm:f>$AE$7&lt;='1.5 Universal Data'!$C$8</xm:f>
            <x14:dxf>
              <fill>
                <patternFill patternType="lightUp">
                  <bgColor theme="0"/>
                </patternFill>
              </fill>
            </x14:dxf>
          </x14:cfRule>
          <xm:sqref>AE87:AE117</xm:sqref>
        </x14:conditionalFormatting>
        <x14:conditionalFormatting xmlns:xm="http://schemas.microsoft.com/office/excel/2006/main">
          <x14:cfRule type="expression" priority="14" id="{30A5DCC2-BBCE-4CD0-A0A0-7E5E9DFE8CFC}">
            <xm:f>$AF$7&lt;='1.5 Universal Data'!$C$8</xm:f>
            <x14:dxf>
              <fill>
                <patternFill patternType="lightUp">
                  <bgColor theme="0"/>
                </patternFill>
              </fill>
            </x14:dxf>
          </x14:cfRule>
          <xm:sqref>AF87:AF117</xm:sqref>
        </x14:conditionalFormatting>
        <x14:conditionalFormatting xmlns:xm="http://schemas.microsoft.com/office/excel/2006/main">
          <x14:cfRule type="expression" priority="13" id="{17209EAE-0DA0-4A3E-952B-3FCD6474C397}">
            <xm:f>$AG$7&lt;='1.5 Universal Data'!$C$8</xm:f>
            <x14:dxf>
              <fill>
                <patternFill patternType="lightUp">
                  <bgColor theme="0"/>
                </patternFill>
              </fill>
            </x14:dxf>
          </x14:cfRule>
          <xm:sqref>AG87:AG117</xm:sqref>
        </x14:conditionalFormatting>
        <x14:conditionalFormatting xmlns:xm="http://schemas.microsoft.com/office/excel/2006/main">
          <x14:cfRule type="expression" priority="12" id="{3EFD19CA-B9EF-4B08-B59A-4351558AAE48}">
            <xm:f>$AH$7&lt;='1.5 Universal Data'!$C$8</xm:f>
            <x14:dxf>
              <fill>
                <patternFill patternType="lightUp">
                  <bgColor theme="0"/>
                </patternFill>
              </fill>
            </x14:dxf>
          </x14:cfRule>
          <xm:sqref>AH87:AH117</xm:sqref>
        </x14:conditionalFormatting>
        <x14:conditionalFormatting xmlns:xm="http://schemas.microsoft.com/office/excel/2006/main">
          <x14:cfRule type="expression" priority="11" id="{767B8642-CA12-4BDC-BE65-BBD109D0C261}">
            <xm:f>$AI$7&lt;='1.5 Universal Data'!$C$8</xm:f>
            <x14:dxf>
              <fill>
                <patternFill patternType="lightUp">
                  <bgColor theme="0"/>
                </patternFill>
              </fill>
            </x14:dxf>
          </x14:cfRule>
          <xm:sqref>AI87:AI117</xm:sqref>
        </x14:conditionalFormatting>
        <x14:conditionalFormatting xmlns:xm="http://schemas.microsoft.com/office/excel/2006/main">
          <x14:cfRule type="expression" priority="10" id="{9BDFD775-ACA9-456F-A60D-440615142B77}">
            <xm:f>'1.5 Universal Data'!$C$8&lt;$AI$7</xm:f>
            <x14:dxf>
              <fill>
                <patternFill patternType="lightUp">
                  <bgColor theme="0"/>
                </patternFill>
              </fill>
            </x14:dxf>
          </x14:cfRule>
          <xm:sqref>AN124:AN154</xm:sqref>
        </x14:conditionalFormatting>
        <x14:conditionalFormatting xmlns:xm="http://schemas.microsoft.com/office/excel/2006/main">
          <x14:cfRule type="expression" priority="9" id="{E55D1CB6-FF2F-4B7E-8BA9-2B3EC32ACFE1}">
            <xm:f>'1.5 Universal Data'!$C$8&lt;$AE$7</xm:f>
            <x14:dxf>
              <fill>
                <patternFill patternType="lightUp">
                  <bgColor theme="0"/>
                </patternFill>
              </fill>
            </x14:dxf>
          </x14:cfRule>
          <xm:sqref>AJ124:AJ154</xm:sqref>
        </x14:conditionalFormatting>
        <x14:conditionalFormatting xmlns:xm="http://schemas.microsoft.com/office/excel/2006/main">
          <x14:cfRule type="expression" priority="8" id="{FFB56719-9F9A-4C4A-86AC-1B9882B09BC6}">
            <xm:f>'1.5 Universal Data'!$C$8&lt;$AF$7</xm:f>
            <x14:dxf>
              <fill>
                <patternFill patternType="lightUp">
                  <bgColor theme="0"/>
                </patternFill>
              </fill>
            </x14:dxf>
          </x14:cfRule>
          <xm:sqref>AK124:AK154</xm:sqref>
        </x14:conditionalFormatting>
        <x14:conditionalFormatting xmlns:xm="http://schemas.microsoft.com/office/excel/2006/main">
          <x14:cfRule type="expression" priority="7" id="{B0092FA1-AADF-4BD3-8DEE-AD2F105290AC}">
            <xm:f>'1.5 Universal Data'!$C$8&lt;$AG$7</xm:f>
            <x14:dxf>
              <fill>
                <patternFill patternType="lightUp">
                  <bgColor theme="0"/>
                </patternFill>
              </fill>
            </x14:dxf>
          </x14:cfRule>
          <xm:sqref>AL124:AL154</xm:sqref>
        </x14:conditionalFormatting>
        <x14:conditionalFormatting xmlns:xm="http://schemas.microsoft.com/office/excel/2006/main">
          <x14:cfRule type="expression" priority="6" id="{EABB8DB9-CB1F-43EC-BEAA-FAAE76F98DEC}">
            <xm:f>'1.5 Universal Data'!$C$8&lt;$AH$7</xm:f>
            <x14:dxf>
              <fill>
                <patternFill patternType="lightUp">
                  <bgColor theme="0"/>
                </patternFill>
              </fill>
            </x14:dxf>
          </x14:cfRule>
          <xm:sqref>AM124:AM154</xm:sqref>
        </x14:conditionalFormatting>
        <x14:conditionalFormatting xmlns:xm="http://schemas.microsoft.com/office/excel/2006/main">
          <x14:cfRule type="expression" priority="5" id="{1A66B24C-0E21-4519-9A26-C74196429B67}">
            <xm:f>$AE$7&lt;='1.5 Universal Data'!$C$8</xm:f>
            <x14:dxf>
              <fill>
                <patternFill patternType="lightUp">
                  <bgColor theme="0"/>
                </patternFill>
              </fill>
            </x14:dxf>
          </x14:cfRule>
          <xm:sqref>AE124:AE154</xm:sqref>
        </x14:conditionalFormatting>
        <x14:conditionalFormatting xmlns:xm="http://schemas.microsoft.com/office/excel/2006/main">
          <x14:cfRule type="expression" priority="4" id="{F7A0D3AB-195E-4AE0-A7FB-334C6BD3A8A7}">
            <xm:f>$AF$7&lt;='1.5 Universal Data'!$C$8</xm:f>
            <x14:dxf>
              <fill>
                <patternFill patternType="lightUp">
                  <bgColor theme="0"/>
                </patternFill>
              </fill>
            </x14:dxf>
          </x14:cfRule>
          <xm:sqref>AF124:AF154</xm:sqref>
        </x14:conditionalFormatting>
        <x14:conditionalFormatting xmlns:xm="http://schemas.microsoft.com/office/excel/2006/main">
          <x14:cfRule type="expression" priority="3" id="{711E5587-A79C-4D4F-BCCC-04E027F2E03C}">
            <xm:f>$AG$7&lt;='1.5 Universal Data'!$C$8</xm:f>
            <x14:dxf>
              <fill>
                <patternFill patternType="lightUp">
                  <bgColor theme="0"/>
                </patternFill>
              </fill>
            </x14:dxf>
          </x14:cfRule>
          <xm:sqref>AG124:AG154</xm:sqref>
        </x14:conditionalFormatting>
        <x14:conditionalFormatting xmlns:xm="http://schemas.microsoft.com/office/excel/2006/main">
          <x14:cfRule type="expression" priority="2" id="{AB38D89E-5246-41CB-834A-D88FD947D93A}">
            <xm:f>$AH$7&lt;='1.5 Universal Data'!$C$8</xm:f>
            <x14:dxf>
              <fill>
                <patternFill patternType="lightUp">
                  <bgColor theme="0"/>
                </patternFill>
              </fill>
            </x14:dxf>
          </x14:cfRule>
          <xm:sqref>AH124:AH154</xm:sqref>
        </x14:conditionalFormatting>
        <x14:conditionalFormatting xmlns:xm="http://schemas.microsoft.com/office/excel/2006/main">
          <x14:cfRule type="expression" priority="1" id="{FAB3383F-F60B-4245-B04A-4D7F1B828396}">
            <xm:f>$AI$7&lt;='1.5 Universal Data'!$C$8</xm:f>
            <x14:dxf>
              <fill>
                <patternFill patternType="lightUp">
                  <bgColor theme="0"/>
                </patternFill>
              </fill>
            </x14:dxf>
          </x14:cfRule>
          <xm:sqref>AI124:AI154</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I19"/>
  <sheetViews>
    <sheetView zoomScale="80" zoomScaleNormal="80" workbookViewId="0">
      <pane ySplit="8" topLeftCell="A9" activePane="bottomLeft" state="frozen"/>
      <selection pane="bottomLeft"/>
    </sheetView>
  </sheetViews>
  <sheetFormatPr defaultColWidth="9.21875" defaultRowHeight="14.4"/>
  <cols>
    <col min="1" max="5" width="1.77734375" style="425" customWidth="1"/>
    <col min="6" max="6" width="13.77734375" style="425" bestFit="1" customWidth="1"/>
    <col min="7" max="7" width="1.77734375" style="425" customWidth="1"/>
    <col min="8" max="8" width="23.44140625" style="425" bestFit="1" customWidth="1"/>
    <col min="9" max="9" width="13.44140625" style="425" bestFit="1" customWidth="1"/>
    <col min="10" max="12" width="1.77734375" style="425" customWidth="1"/>
    <col min="13" max="13" width="14.77734375" style="425" bestFit="1" customWidth="1"/>
    <col min="14" max="15" width="1.77734375" style="425" customWidth="1"/>
    <col min="16" max="28" width="1.77734375" style="425" hidden="1" customWidth="1"/>
    <col min="29" max="29" width="6.44140625" style="425" bestFit="1" customWidth="1"/>
    <col min="30" max="30" width="7.77734375" style="425" customWidth="1"/>
    <col min="31" max="16384" width="9.21875" style="425"/>
  </cols>
  <sheetData>
    <row r="1" spans="1:35" s="68" customFormat="1" ht="23.4">
      <c r="A1" s="83" t="str">
        <f>'1.1 Cover'!A1</f>
        <v>Regulatory Reporting Pack</v>
      </c>
    </row>
    <row r="2" spans="1:35" s="68" customFormat="1" ht="23.4">
      <c r="A2" s="83" t="str">
        <f>'1.1 Cover'!A2</f>
        <v>Price base - 2018/19</v>
      </c>
    </row>
    <row r="3" spans="1:35" s="68" customFormat="1" ht="23.4">
      <c r="A3" s="83" t="str">
        <f>'1.1 Cover'!A3</f>
        <v>Regulatory Year: April 2021 - March 2022</v>
      </c>
    </row>
    <row r="4" spans="1:35" s="68" customFormat="1" ht="23.4">
      <c r="A4" s="83" t="s">
        <v>3144</v>
      </c>
    </row>
    <row r="5" spans="1:35">
      <c r="AE5" s="425" t="s">
        <v>2451</v>
      </c>
      <c r="AF5" s="425" t="s">
        <v>2451</v>
      </c>
      <c r="AG5" s="425" t="s">
        <v>2452</v>
      </c>
      <c r="AH5" s="425" t="s">
        <v>2452</v>
      </c>
      <c r="AI5" s="425" t="s">
        <v>2452</v>
      </c>
    </row>
    <row r="6" spans="1:35">
      <c r="AD6" s="74"/>
      <c r="AE6" s="1534" t="s">
        <v>107</v>
      </c>
      <c r="AF6" s="1535"/>
      <c r="AG6" s="1535"/>
      <c r="AH6" s="1535"/>
      <c r="AI6" s="1536"/>
    </row>
    <row r="7" spans="1:35" s="65" customFormat="1">
      <c r="D7" s="81"/>
      <c r="E7" s="81"/>
      <c r="F7" s="81"/>
      <c r="G7" s="81"/>
      <c r="H7" s="81"/>
      <c r="I7" s="81"/>
      <c r="J7" s="81"/>
      <c r="K7" s="81"/>
      <c r="L7" s="81"/>
      <c r="M7" s="81"/>
      <c r="N7" s="81"/>
      <c r="O7" s="81"/>
      <c r="P7" s="80" t="s">
        <v>96</v>
      </c>
      <c r="Q7" s="80" t="s">
        <v>95</v>
      </c>
      <c r="R7" s="80" t="s">
        <v>94</v>
      </c>
      <c r="S7" s="80" t="s">
        <v>93</v>
      </c>
      <c r="T7" s="80" t="s">
        <v>92</v>
      </c>
      <c r="U7" s="80" t="s">
        <v>91</v>
      </c>
      <c r="V7" s="80" t="s">
        <v>90</v>
      </c>
      <c r="W7" s="80" t="s">
        <v>89</v>
      </c>
      <c r="X7" s="80" t="s">
        <v>88</v>
      </c>
      <c r="Y7" s="80" t="s">
        <v>87</v>
      </c>
      <c r="Z7" s="80" t="s">
        <v>86</v>
      </c>
      <c r="AA7" s="80" t="s">
        <v>85</v>
      </c>
      <c r="AB7" s="80" t="s">
        <v>84</v>
      </c>
      <c r="AC7" s="65" t="s">
        <v>4</v>
      </c>
      <c r="AD7" s="74"/>
      <c r="AE7" s="78">
        <v>2022</v>
      </c>
      <c r="AF7" s="77">
        <v>2023</v>
      </c>
      <c r="AG7" s="77">
        <v>2024</v>
      </c>
      <c r="AH7" s="77">
        <v>2025</v>
      </c>
      <c r="AI7" s="76">
        <v>2026</v>
      </c>
    </row>
    <row r="8" spans="1:35">
      <c r="P8" s="65"/>
      <c r="Q8" s="65"/>
      <c r="R8" s="65"/>
      <c r="S8" s="65"/>
    </row>
    <row r="9" spans="1:35" s="1" customFormat="1" ht="17.399999999999999">
      <c r="B9" s="2" t="s">
        <v>1648</v>
      </c>
    </row>
    <row r="11" spans="1:35" s="1" customFormat="1" ht="13.8">
      <c r="A11" s="64"/>
      <c r="B11" s="72" t="s">
        <v>1044</v>
      </c>
    </row>
    <row r="13" spans="1:35">
      <c r="F13" s="425" t="s">
        <v>233</v>
      </c>
      <c r="H13" s="425" t="s">
        <v>1649</v>
      </c>
      <c r="M13" s="425" t="s">
        <v>1477</v>
      </c>
      <c r="N13" s="71"/>
      <c r="O13" s="71"/>
      <c r="P13" s="71"/>
      <c r="Q13" s="71"/>
      <c r="R13" s="71"/>
      <c r="S13" s="71"/>
      <c r="AC13" s="425" t="s">
        <v>1467</v>
      </c>
      <c r="AD13" s="74"/>
      <c r="AE13" s="75"/>
      <c r="AF13" s="75"/>
      <c r="AG13" s="75"/>
      <c r="AH13" s="75"/>
      <c r="AI13" s="75"/>
    </row>
    <row r="15" spans="1:35" s="1" customFormat="1" ht="13.8">
      <c r="A15" s="64"/>
      <c r="B15" s="72" t="s">
        <v>1647</v>
      </c>
    </row>
    <row r="17" spans="1:35">
      <c r="F17" s="425" t="s">
        <v>233</v>
      </c>
      <c r="H17" s="425" t="s">
        <v>1650</v>
      </c>
      <c r="N17" s="71"/>
      <c r="O17" s="71"/>
      <c r="P17" s="71"/>
      <c r="Q17" s="71"/>
      <c r="R17" s="71"/>
      <c r="S17" s="71"/>
      <c r="AC17" s="425" t="s">
        <v>1467</v>
      </c>
      <c r="AD17" s="74"/>
      <c r="AE17" s="75"/>
      <c r="AF17" s="75"/>
      <c r="AG17" s="75"/>
      <c r="AH17" s="75"/>
      <c r="AI17" s="75"/>
    </row>
    <row r="19" spans="1:35" s="68" customFormat="1" ht="18">
      <c r="A19" s="69" t="s">
        <v>74</v>
      </c>
    </row>
  </sheetData>
  <mergeCells count="1">
    <mergeCell ref="AE6:AI6"/>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69"/>
  <sheetViews>
    <sheetView zoomScale="80" zoomScaleNormal="80" workbookViewId="0"/>
  </sheetViews>
  <sheetFormatPr defaultColWidth="9.21875" defaultRowHeight="12.6"/>
  <cols>
    <col min="1" max="1" width="1.44140625" style="672" customWidth="1"/>
    <col min="2" max="2" width="13.44140625" style="672" customWidth="1"/>
    <col min="3" max="3" width="15.44140625" style="672" customWidth="1"/>
    <col min="4" max="4" width="26" style="672" customWidth="1"/>
    <col min="5" max="5" width="29.21875" style="672" bestFit="1" customWidth="1"/>
    <col min="6" max="6" width="9.21875" style="672"/>
    <col min="7" max="7" width="14" style="672" customWidth="1"/>
    <col min="8" max="8" width="12" style="672" customWidth="1"/>
    <col min="9" max="9" width="9.21875" style="672"/>
    <col min="10" max="13" width="10.77734375" style="672" bestFit="1" customWidth="1"/>
    <col min="14" max="14" width="14.21875" style="672" customWidth="1"/>
    <col min="15" max="15" width="10.77734375" style="672" bestFit="1" customWidth="1"/>
    <col min="16" max="16384" width="9.21875" style="672"/>
  </cols>
  <sheetData>
    <row r="1" spans="1:11" s="68" customFormat="1" ht="23.4">
      <c r="A1" s="83" t="str">
        <f>'1.1 Cover'!A1</f>
        <v>Regulatory Reporting Pack</v>
      </c>
    </row>
    <row r="2" spans="1:11" s="68" customFormat="1" ht="23.4">
      <c r="A2" s="83" t="str">
        <f>'1.1 Cover'!A2</f>
        <v>Price base - 2018/19</v>
      </c>
    </row>
    <row r="3" spans="1:11" s="68" customFormat="1" ht="23.4">
      <c r="A3" s="83" t="str">
        <f>'1.1 Cover'!A3</f>
        <v>Regulatory Year: April 2021 - March 2022</v>
      </c>
    </row>
    <row r="4" spans="1:11" s="68" customFormat="1" ht="23.4">
      <c r="A4" s="83" t="s">
        <v>2289</v>
      </c>
    </row>
    <row r="6" spans="1:11">
      <c r="B6" s="685" t="s">
        <v>2286</v>
      </c>
    </row>
    <row r="9" spans="1:11" ht="14.4">
      <c r="B9" s="712"/>
      <c r="C9" s="713" t="s">
        <v>229</v>
      </c>
      <c r="D9" s="712" t="s">
        <v>2287</v>
      </c>
      <c r="E9" s="712" t="s">
        <v>2288</v>
      </c>
      <c r="F9" s="714" t="s">
        <v>1275</v>
      </c>
      <c r="G9" s="715">
        <v>2022</v>
      </c>
      <c r="H9" s="715">
        <v>2023</v>
      </c>
      <c r="I9" s="715">
        <v>2024</v>
      </c>
      <c r="J9" s="715">
        <v>2025</v>
      </c>
      <c r="K9" s="715">
        <v>2026</v>
      </c>
    </row>
    <row r="10" spans="1:11" ht="12.75" customHeight="1">
      <c r="B10" s="1578" t="s">
        <v>2289</v>
      </c>
      <c r="C10" s="1570" t="s">
        <v>2290</v>
      </c>
      <c r="D10" s="1581" t="s">
        <v>2291</v>
      </c>
      <c r="E10" s="727" t="s">
        <v>2292</v>
      </c>
      <c r="F10" s="716" t="s">
        <v>2038</v>
      </c>
      <c r="G10" s="717"/>
      <c r="H10" s="717"/>
      <c r="I10" s="717"/>
      <c r="J10" s="717"/>
      <c r="K10" s="717"/>
    </row>
    <row r="11" spans="1:11">
      <c r="B11" s="1579"/>
      <c r="C11" s="1570"/>
      <c r="D11" s="1581"/>
      <c r="E11" s="727" t="s">
        <v>2293</v>
      </c>
      <c r="F11" s="716" t="s">
        <v>2038</v>
      </c>
      <c r="G11" s="717"/>
      <c r="H11" s="717"/>
      <c r="I11" s="717"/>
      <c r="J11" s="717"/>
      <c r="K11" s="717"/>
    </row>
    <row r="12" spans="1:11">
      <c r="B12" s="1579"/>
      <c r="C12" s="1570"/>
      <c r="D12" s="1581"/>
      <c r="E12" s="728" t="s">
        <v>1011</v>
      </c>
      <c r="F12" s="712" t="s">
        <v>2038</v>
      </c>
      <c r="G12" s="718">
        <f t="shared" ref="G12:K12" si="0">SUM(G10:G11)</f>
        <v>0</v>
      </c>
      <c r="H12" s="718">
        <f t="shared" si="0"/>
        <v>0</v>
      </c>
      <c r="I12" s="718">
        <f t="shared" si="0"/>
        <v>0</v>
      </c>
      <c r="J12" s="718">
        <f t="shared" si="0"/>
        <v>0</v>
      </c>
      <c r="K12" s="718">
        <f t="shared" si="0"/>
        <v>0</v>
      </c>
    </row>
    <row r="13" spans="1:11">
      <c r="B13" s="1579"/>
      <c r="C13" s="1570"/>
      <c r="D13" s="1582" t="s">
        <v>2294</v>
      </c>
      <c r="E13" s="727" t="s">
        <v>2295</v>
      </c>
      <c r="F13" s="716" t="s">
        <v>2038</v>
      </c>
      <c r="G13" s="717"/>
      <c r="H13" s="717"/>
      <c r="I13" s="717"/>
      <c r="J13" s="717"/>
      <c r="K13" s="717"/>
    </row>
    <row r="14" spans="1:11">
      <c r="B14" s="1579"/>
      <c r="C14" s="1570"/>
      <c r="D14" s="1582"/>
      <c r="E14" s="727" t="s">
        <v>2296</v>
      </c>
      <c r="F14" s="716" t="s">
        <v>2038</v>
      </c>
      <c r="G14" s="717"/>
      <c r="H14" s="717"/>
      <c r="I14" s="717"/>
      <c r="J14" s="717"/>
      <c r="K14" s="717"/>
    </row>
    <row r="15" spans="1:11">
      <c r="B15" s="1579"/>
      <c r="C15" s="1570"/>
      <c r="D15" s="1582"/>
      <c r="E15" s="727" t="s">
        <v>2293</v>
      </c>
      <c r="F15" s="716" t="s">
        <v>2038</v>
      </c>
      <c r="G15" s="717"/>
      <c r="H15" s="717"/>
      <c r="I15" s="717"/>
      <c r="J15" s="717"/>
      <c r="K15" s="717"/>
    </row>
    <row r="16" spans="1:11">
      <c r="B16" s="1579"/>
      <c r="C16" s="1570"/>
      <c r="D16" s="1582"/>
      <c r="E16" s="728" t="s">
        <v>1011</v>
      </c>
      <c r="F16" s="712" t="s">
        <v>2038</v>
      </c>
      <c r="G16" s="719">
        <f t="shared" ref="G16:K16" si="1">SUM(G13:G15)</f>
        <v>0</v>
      </c>
      <c r="H16" s="719">
        <f t="shared" si="1"/>
        <v>0</v>
      </c>
      <c r="I16" s="719">
        <f t="shared" si="1"/>
        <v>0</v>
      </c>
      <c r="J16" s="719">
        <f t="shared" si="1"/>
        <v>0</v>
      </c>
      <c r="K16" s="719">
        <f t="shared" si="1"/>
        <v>0</v>
      </c>
    </row>
    <row r="17" spans="2:12">
      <c r="B17" s="1579"/>
      <c r="C17" s="1570"/>
      <c r="D17" s="1563" t="s">
        <v>2297</v>
      </c>
      <c r="E17" s="727" t="s">
        <v>2298</v>
      </c>
      <c r="F17" s="716" t="s">
        <v>2038</v>
      </c>
      <c r="G17" s="717"/>
      <c r="H17" s="717"/>
      <c r="I17" s="717"/>
      <c r="J17" s="717"/>
      <c r="K17" s="717"/>
      <c r="L17" s="889" t="s">
        <v>2664</v>
      </c>
    </row>
    <row r="18" spans="2:12">
      <c r="B18" s="1579"/>
      <c r="C18" s="1570"/>
      <c r="D18" s="1564"/>
      <c r="E18" s="727" t="s">
        <v>2299</v>
      </c>
      <c r="F18" s="716" t="s">
        <v>2038</v>
      </c>
      <c r="G18" s="717"/>
      <c r="H18" s="717"/>
      <c r="I18" s="717"/>
      <c r="J18" s="717"/>
      <c r="K18" s="717"/>
    </row>
    <row r="19" spans="2:12">
      <c r="B19" s="1579"/>
      <c r="C19" s="1570"/>
      <c r="D19" s="1564"/>
      <c r="E19" s="727" t="s">
        <v>2300</v>
      </c>
      <c r="F19" s="716" t="s">
        <v>2038</v>
      </c>
      <c r="G19" s="717"/>
      <c r="H19" s="717"/>
      <c r="I19" s="717"/>
      <c r="J19" s="717"/>
      <c r="K19" s="717"/>
    </row>
    <row r="20" spans="2:12">
      <c r="B20" s="1579"/>
      <c r="C20" s="1570"/>
      <c r="D20" s="1565"/>
      <c r="E20" s="728" t="s">
        <v>1011</v>
      </c>
      <c r="F20" s="712" t="s">
        <v>2038</v>
      </c>
      <c r="G20" s="719">
        <f t="shared" ref="G20:K20" si="2">SUM(G17:G19)</f>
        <v>0</v>
      </c>
      <c r="H20" s="719">
        <f t="shared" si="2"/>
        <v>0</v>
      </c>
      <c r="I20" s="719">
        <f t="shared" si="2"/>
        <v>0</v>
      </c>
      <c r="J20" s="719">
        <f t="shared" si="2"/>
        <v>0</v>
      </c>
      <c r="K20" s="719">
        <f t="shared" si="2"/>
        <v>0</v>
      </c>
    </row>
    <row r="21" spans="2:12">
      <c r="B21" s="1579"/>
      <c r="C21" s="1570"/>
      <c r="D21" s="1566" t="s">
        <v>2301</v>
      </c>
      <c r="E21" s="716" t="s">
        <v>2302</v>
      </c>
      <c r="F21" s="716" t="s">
        <v>2038</v>
      </c>
      <c r="G21" s="717"/>
      <c r="H21" s="717"/>
      <c r="I21" s="717"/>
      <c r="J21" s="717"/>
      <c r="K21" s="717"/>
    </row>
    <row r="22" spans="2:12">
      <c r="B22" s="1579"/>
      <c r="C22" s="1570"/>
      <c r="D22" s="1567"/>
      <c r="E22" s="716" t="s">
        <v>2303</v>
      </c>
      <c r="F22" s="716" t="s">
        <v>2038</v>
      </c>
      <c r="G22" s="717"/>
      <c r="H22" s="717"/>
      <c r="I22" s="717"/>
      <c r="J22" s="717"/>
      <c r="K22" s="717"/>
    </row>
    <row r="23" spans="2:12">
      <c r="B23" s="1579"/>
      <c r="C23" s="1570"/>
      <c r="D23" s="1567"/>
      <c r="E23" s="716" t="s">
        <v>2304</v>
      </c>
      <c r="F23" s="716" t="s">
        <v>2038</v>
      </c>
      <c r="G23" s="717"/>
      <c r="H23" s="717"/>
      <c r="I23" s="717"/>
      <c r="J23" s="717"/>
      <c r="K23" s="717"/>
    </row>
    <row r="24" spans="2:12">
      <c r="B24" s="1579"/>
      <c r="C24" s="1570"/>
      <c r="D24" s="1568"/>
      <c r="E24" s="712" t="s">
        <v>2305</v>
      </c>
      <c r="F24" s="712" t="s">
        <v>2038</v>
      </c>
      <c r="G24" s="719">
        <f t="shared" ref="G24:K24" si="3">SUM(G21:G23)</f>
        <v>0</v>
      </c>
      <c r="H24" s="719">
        <f t="shared" si="3"/>
        <v>0</v>
      </c>
      <c r="I24" s="719">
        <f t="shared" si="3"/>
        <v>0</v>
      </c>
      <c r="J24" s="719">
        <f t="shared" si="3"/>
        <v>0</v>
      </c>
      <c r="K24" s="719">
        <f t="shared" si="3"/>
        <v>0</v>
      </c>
    </row>
    <row r="25" spans="2:12">
      <c r="B25" s="1579"/>
      <c r="C25" s="1570"/>
      <c r="D25" s="1569" t="s">
        <v>2306</v>
      </c>
      <c r="E25" s="1569"/>
      <c r="F25" s="712" t="s">
        <v>2038</v>
      </c>
      <c r="G25" s="720">
        <f t="shared" ref="G25:K25" si="4">SUM(G12,G16,G20,G24)</f>
        <v>0</v>
      </c>
      <c r="H25" s="720">
        <f t="shared" si="4"/>
        <v>0</v>
      </c>
      <c r="I25" s="720">
        <f t="shared" si="4"/>
        <v>0</v>
      </c>
      <c r="J25" s="720">
        <f t="shared" si="4"/>
        <v>0</v>
      </c>
      <c r="K25" s="720">
        <f t="shared" si="4"/>
        <v>0</v>
      </c>
    </row>
    <row r="26" spans="2:12">
      <c r="B26" s="1579"/>
      <c r="C26" s="1570" t="s">
        <v>2307</v>
      </c>
      <c r="D26" s="1571" t="s">
        <v>2308</v>
      </c>
      <c r="E26" s="716" t="s">
        <v>2309</v>
      </c>
      <c r="F26" s="716" t="s">
        <v>2038</v>
      </c>
      <c r="G26" s="717"/>
      <c r="H26" s="717"/>
      <c r="I26" s="717"/>
      <c r="J26" s="717"/>
      <c r="K26" s="717"/>
    </row>
    <row r="27" spans="2:12">
      <c r="B27" s="1579"/>
      <c r="C27" s="1570"/>
      <c r="D27" s="1571"/>
      <c r="E27" s="716" t="s">
        <v>2293</v>
      </c>
      <c r="F27" s="716" t="s">
        <v>2038</v>
      </c>
      <c r="G27" s="717"/>
      <c r="H27" s="717"/>
      <c r="I27" s="717"/>
      <c r="J27" s="717"/>
      <c r="K27" s="717"/>
    </row>
    <row r="28" spans="2:12">
      <c r="B28" s="1579"/>
      <c r="C28" s="1570"/>
      <c r="D28" s="1571"/>
      <c r="E28" s="712" t="s">
        <v>1011</v>
      </c>
      <c r="F28" s="712" t="s">
        <v>2038</v>
      </c>
      <c r="G28" s="718">
        <f t="shared" ref="G28:K28" si="5">SUM(G26:G27)</f>
        <v>0</v>
      </c>
      <c r="H28" s="718">
        <f t="shared" si="5"/>
        <v>0</v>
      </c>
      <c r="I28" s="718">
        <f t="shared" si="5"/>
        <v>0</v>
      </c>
      <c r="J28" s="718">
        <f t="shared" si="5"/>
        <v>0</v>
      </c>
      <c r="K28" s="718">
        <f t="shared" si="5"/>
        <v>0</v>
      </c>
    </row>
    <row r="29" spans="2:12">
      <c r="B29" s="1579"/>
      <c r="C29" s="1570"/>
      <c r="D29" s="1569" t="s">
        <v>2310</v>
      </c>
      <c r="E29" s="1569"/>
      <c r="F29" s="712" t="s">
        <v>2038</v>
      </c>
      <c r="G29" s="718">
        <f t="shared" ref="G29:K29" si="6">SUM(G28)</f>
        <v>0</v>
      </c>
      <c r="H29" s="718">
        <f t="shared" si="6"/>
        <v>0</v>
      </c>
      <c r="I29" s="718">
        <f t="shared" si="6"/>
        <v>0</v>
      </c>
      <c r="J29" s="718">
        <f t="shared" si="6"/>
        <v>0</v>
      </c>
      <c r="K29" s="718">
        <f t="shared" si="6"/>
        <v>0</v>
      </c>
    </row>
    <row r="30" spans="2:12" ht="25.2">
      <c r="B30" s="1580"/>
      <c r="C30" s="721" t="s">
        <v>2311</v>
      </c>
      <c r="D30" s="1574" t="s">
        <v>2312</v>
      </c>
      <c r="E30" s="1574"/>
      <c r="F30" s="712" t="s">
        <v>2038</v>
      </c>
      <c r="G30" s="718">
        <f t="shared" ref="G30:K30" si="7">SUM(,G29,G25)</f>
        <v>0</v>
      </c>
      <c r="H30" s="718">
        <f t="shared" si="7"/>
        <v>0</v>
      </c>
      <c r="I30" s="718">
        <f t="shared" si="7"/>
        <v>0</v>
      </c>
      <c r="J30" s="718">
        <f t="shared" si="7"/>
        <v>0</v>
      </c>
      <c r="K30" s="718">
        <f t="shared" si="7"/>
        <v>0</v>
      </c>
    </row>
    <row r="31" spans="2:12" ht="13.2">
      <c r="B31" s="722"/>
      <c r="C31" s="722"/>
      <c r="D31" s="723"/>
      <c r="E31" s="594" t="s">
        <v>2313</v>
      </c>
      <c r="F31" s="724" t="s">
        <v>1337</v>
      </c>
      <c r="G31" s="725"/>
      <c r="H31" s="725"/>
      <c r="I31" s="725"/>
      <c r="J31" s="725"/>
      <c r="K31" s="725"/>
    </row>
    <row r="32" spans="2:12" ht="13.2">
      <c r="B32" s="722"/>
      <c r="C32" s="722"/>
      <c r="D32" s="723"/>
      <c r="E32" s="594" t="s">
        <v>2314</v>
      </c>
      <c r="F32" s="724" t="s">
        <v>1337</v>
      </c>
      <c r="G32" s="726"/>
      <c r="H32" s="726"/>
      <c r="I32" s="726"/>
      <c r="J32" s="726"/>
      <c r="K32" s="726"/>
    </row>
    <row r="34" spans="2:11" ht="14.4">
      <c r="B34" s="712"/>
      <c r="C34" s="713" t="s">
        <v>229</v>
      </c>
      <c r="D34" s="712" t="s">
        <v>2287</v>
      </c>
      <c r="E34" s="712" t="s">
        <v>2288</v>
      </c>
      <c r="F34" s="714" t="s">
        <v>1275</v>
      </c>
      <c r="G34" s="715">
        <v>2022</v>
      </c>
      <c r="H34" s="715">
        <v>2023</v>
      </c>
      <c r="I34" s="715">
        <v>2024</v>
      </c>
      <c r="J34" s="715">
        <v>2025</v>
      </c>
      <c r="K34" s="715">
        <v>2026</v>
      </c>
    </row>
    <row r="35" spans="2:11">
      <c r="B35" s="1575" t="s">
        <v>2315</v>
      </c>
      <c r="C35" s="1578" t="s">
        <v>2316</v>
      </c>
      <c r="D35" s="1578" t="s">
        <v>2317</v>
      </c>
      <c r="E35" s="716" t="s">
        <v>2293</v>
      </c>
      <c r="F35" s="716" t="s">
        <v>2038</v>
      </c>
      <c r="G35" s="717"/>
      <c r="H35" s="717"/>
      <c r="I35" s="717"/>
      <c r="J35" s="717"/>
      <c r="K35" s="717"/>
    </row>
    <row r="36" spans="2:11">
      <c r="B36" s="1576"/>
      <c r="C36" s="1579"/>
      <c r="D36" s="1579"/>
      <c r="E36" s="716" t="s">
        <v>2293</v>
      </c>
      <c r="F36" s="716" t="s">
        <v>2038</v>
      </c>
      <c r="G36" s="717"/>
      <c r="H36" s="717"/>
      <c r="I36" s="717"/>
      <c r="J36" s="717"/>
      <c r="K36" s="717"/>
    </row>
    <row r="37" spans="2:11">
      <c r="B37" s="1576"/>
      <c r="C37" s="1579"/>
      <c r="D37" s="1579"/>
      <c r="E37" s="712" t="s">
        <v>1011</v>
      </c>
      <c r="F37" s="716" t="s">
        <v>2038</v>
      </c>
      <c r="G37" s="719">
        <f t="shared" ref="G37:K37" si="8">SUM(G35:G36)</f>
        <v>0</v>
      </c>
      <c r="H37" s="719">
        <f t="shared" si="8"/>
        <v>0</v>
      </c>
      <c r="I37" s="719">
        <f t="shared" si="8"/>
        <v>0</v>
      </c>
      <c r="J37" s="719">
        <f t="shared" si="8"/>
        <v>0</v>
      </c>
      <c r="K37" s="719">
        <f t="shared" si="8"/>
        <v>0</v>
      </c>
    </row>
    <row r="38" spans="2:11">
      <c r="B38" s="1576"/>
      <c r="C38" s="1579"/>
      <c r="D38" s="1567" t="s">
        <v>2318</v>
      </c>
      <c r="E38" s="716" t="s">
        <v>2293</v>
      </c>
      <c r="F38" s="716" t="s">
        <v>2038</v>
      </c>
      <c r="G38" s="717"/>
      <c r="H38" s="717"/>
      <c r="I38" s="717"/>
      <c r="J38" s="717"/>
      <c r="K38" s="717"/>
    </row>
    <row r="39" spans="2:11">
      <c r="B39" s="1576"/>
      <c r="C39" s="1579"/>
      <c r="D39" s="1567"/>
      <c r="E39" s="716" t="s">
        <v>2293</v>
      </c>
      <c r="F39" s="716" t="s">
        <v>2038</v>
      </c>
      <c r="G39" s="717"/>
      <c r="H39" s="717"/>
      <c r="I39" s="717"/>
      <c r="J39" s="717"/>
      <c r="K39" s="717"/>
    </row>
    <row r="40" spans="2:11">
      <c r="B40" s="1576"/>
      <c r="C40" s="1579"/>
      <c r="D40" s="1567"/>
      <c r="E40" s="716" t="s">
        <v>2293</v>
      </c>
      <c r="F40" s="716" t="s">
        <v>2038</v>
      </c>
      <c r="G40" s="717"/>
      <c r="H40" s="717"/>
      <c r="I40" s="717"/>
      <c r="J40" s="717"/>
      <c r="K40" s="717"/>
    </row>
    <row r="41" spans="2:11">
      <c r="B41" s="1576"/>
      <c r="C41" s="1579"/>
      <c r="D41" s="1567"/>
      <c r="E41" s="712" t="s">
        <v>1011</v>
      </c>
      <c r="F41" s="716" t="s">
        <v>2038</v>
      </c>
      <c r="G41" s="719">
        <f t="shared" ref="G41:K41" si="9">SUM(G38:G40)</f>
        <v>0</v>
      </c>
      <c r="H41" s="719">
        <f t="shared" si="9"/>
        <v>0</v>
      </c>
      <c r="I41" s="719">
        <f t="shared" si="9"/>
        <v>0</v>
      </c>
      <c r="J41" s="719">
        <f t="shared" si="9"/>
        <v>0</v>
      </c>
      <c r="K41" s="719">
        <f t="shared" si="9"/>
        <v>0</v>
      </c>
    </row>
    <row r="42" spans="2:11">
      <c r="B42" s="1576"/>
      <c r="C42" s="1579"/>
      <c r="D42" s="1579" t="s">
        <v>2319</v>
      </c>
      <c r="E42" s="716" t="s">
        <v>2293</v>
      </c>
      <c r="F42" s="716" t="s">
        <v>2038</v>
      </c>
      <c r="G42" s="717"/>
      <c r="H42" s="717"/>
      <c r="I42" s="717"/>
      <c r="J42" s="717"/>
      <c r="K42" s="717"/>
    </row>
    <row r="43" spans="2:11">
      <c r="B43" s="1576"/>
      <c r="C43" s="1579"/>
      <c r="D43" s="1579"/>
      <c r="E43" s="716" t="s">
        <v>2293</v>
      </c>
      <c r="F43" s="716" t="s">
        <v>2038</v>
      </c>
      <c r="G43" s="717"/>
      <c r="H43" s="717"/>
      <c r="I43" s="717"/>
      <c r="J43" s="717"/>
      <c r="K43" s="717"/>
    </row>
    <row r="44" spans="2:11">
      <c r="B44" s="1576"/>
      <c r="C44" s="1579"/>
      <c r="D44" s="1579"/>
      <c r="E44" s="716" t="s">
        <v>2293</v>
      </c>
      <c r="F44" s="716" t="s">
        <v>2038</v>
      </c>
      <c r="G44" s="717"/>
      <c r="H44" s="717"/>
      <c r="I44" s="717"/>
      <c r="J44" s="717"/>
      <c r="K44" s="717"/>
    </row>
    <row r="45" spans="2:11">
      <c r="B45" s="1576"/>
      <c r="C45" s="1579"/>
      <c r="D45" s="1579"/>
      <c r="E45" s="712" t="s">
        <v>1011</v>
      </c>
      <c r="F45" s="716" t="s">
        <v>2038</v>
      </c>
      <c r="G45" s="719">
        <f t="shared" ref="G45:K45" si="10">SUM(G42:G44)</f>
        <v>0</v>
      </c>
      <c r="H45" s="719">
        <f t="shared" si="10"/>
        <v>0</v>
      </c>
      <c r="I45" s="719">
        <f t="shared" si="10"/>
        <v>0</v>
      </c>
      <c r="J45" s="719">
        <f t="shared" si="10"/>
        <v>0</v>
      </c>
      <c r="K45" s="719">
        <f t="shared" si="10"/>
        <v>0</v>
      </c>
    </row>
    <row r="46" spans="2:11">
      <c r="B46" s="1576"/>
      <c r="C46" s="1579"/>
      <c r="D46" s="1579" t="s">
        <v>2320</v>
      </c>
      <c r="E46" s="716" t="s">
        <v>2293</v>
      </c>
      <c r="F46" s="716" t="s">
        <v>2038</v>
      </c>
      <c r="G46" s="717"/>
      <c r="H46" s="717"/>
      <c r="I46" s="717"/>
      <c r="J46" s="717"/>
      <c r="K46" s="717"/>
    </row>
    <row r="47" spans="2:11">
      <c r="B47" s="1576"/>
      <c r="C47" s="1579"/>
      <c r="D47" s="1579"/>
      <c r="E47" s="716" t="s">
        <v>2293</v>
      </c>
      <c r="F47" s="716" t="s">
        <v>2038</v>
      </c>
      <c r="G47" s="717"/>
      <c r="H47" s="717"/>
      <c r="I47" s="717"/>
      <c r="J47" s="717"/>
      <c r="K47" s="717"/>
    </row>
    <row r="48" spans="2:11">
      <c r="B48" s="1576"/>
      <c r="C48" s="1579"/>
      <c r="D48" s="1579"/>
      <c r="E48" s="716" t="s">
        <v>2293</v>
      </c>
      <c r="F48" s="716" t="s">
        <v>2038</v>
      </c>
      <c r="G48" s="717"/>
      <c r="H48" s="717"/>
      <c r="I48" s="717"/>
      <c r="J48" s="717"/>
      <c r="K48" s="717"/>
    </row>
    <row r="49" spans="2:11">
      <c r="B49" s="1576"/>
      <c r="C49" s="1579"/>
      <c r="D49" s="1579"/>
      <c r="E49" s="712" t="s">
        <v>1011</v>
      </c>
      <c r="F49" s="716" t="s">
        <v>2038</v>
      </c>
      <c r="G49" s="719">
        <f t="shared" ref="G49:K49" si="11">SUM(G46:G48)</f>
        <v>0</v>
      </c>
      <c r="H49" s="719">
        <f t="shared" si="11"/>
        <v>0</v>
      </c>
      <c r="I49" s="719">
        <f t="shared" si="11"/>
        <v>0</v>
      </c>
      <c r="J49" s="719">
        <f t="shared" si="11"/>
        <v>0</v>
      </c>
      <c r="K49" s="719">
        <f t="shared" si="11"/>
        <v>0</v>
      </c>
    </row>
    <row r="50" spans="2:11">
      <c r="B50" s="1576"/>
      <c r="C50" s="1579"/>
      <c r="D50" s="1579" t="s">
        <v>2321</v>
      </c>
      <c r="E50" s="716" t="s">
        <v>2293</v>
      </c>
      <c r="F50" s="716" t="s">
        <v>2038</v>
      </c>
      <c r="G50" s="717"/>
      <c r="H50" s="717"/>
      <c r="I50" s="717"/>
      <c r="J50" s="717"/>
      <c r="K50" s="717"/>
    </row>
    <row r="51" spans="2:11">
      <c r="B51" s="1576"/>
      <c r="C51" s="1579"/>
      <c r="D51" s="1579"/>
      <c r="E51" s="716" t="s">
        <v>2293</v>
      </c>
      <c r="F51" s="716" t="s">
        <v>2038</v>
      </c>
      <c r="G51" s="717"/>
      <c r="H51" s="717"/>
      <c r="I51" s="717"/>
      <c r="J51" s="717"/>
      <c r="K51" s="717"/>
    </row>
    <row r="52" spans="2:11">
      <c r="B52" s="1576"/>
      <c r="C52" s="1579"/>
      <c r="D52" s="1579"/>
      <c r="E52" s="716" t="s">
        <v>2293</v>
      </c>
      <c r="F52" s="716" t="s">
        <v>2038</v>
      </c>
      <c r="G52" s="717"/>
      <c r="H52" s="717"/>
      <c r="I52" s="717"/>
      <c r="J52" s="717"/>
      <c r="K52" s="717"/>
    </row>
    <row r="53" spans="2:11">
      <c r="B53" s="1576"/>
      <c r="C53" s="1579"/>
      <c r="D53" s="1579"/>
      <c r="E53" s="712" t="s">
        <v>1011</v>
      </c>
      <c r="F53" s="716" t="s">
        <v>2038</v>
      </c>
      <c r="G53" s="719">
        <f t="shared" ref="G53:K53" si="12">SUM(G50:G52)</f>
        <v>0</v>
      </c>
      <c r="H53" s="719">
        <f t="shared" si="12"/>
        <v>0</v>
      </c>
      <c r="I53" s="719">
        <f t="shared" si="12"/>
        <v>0</v>
      </c>
      <c r="J53" s="719">
        <f t="shared" si="12"/>
        <v>0</v>
      </c>
      <c r="K53" s="719">
        <f t="shared" si="12"/>
        <v>0</v>
      </c>
    </row>
    <row r="54" spans="2:11">
      <c r="B54" s="1576"/>
      <c r="C54" s="1579"/>
      <c r="D54" s="1567" t="s">
        <v>2322</v>
      </c>
      <c r="E54" s="672" t="s">
        <v>2797</v>
      </c>
      <c r="F54" s="716" t="s">
        <v>2038</v>
      </c>
      <c r="G54" s="717"/>
      <c r="H54" s="717"/>
      <c r="I54" s="717"/>
      <c r="J54" s="717"/>
      <c r="K54" s="717"/>
    </row>
    <row r="55" spans="2:11">
      <c r="B55" s="1576"/>
      <c r="C55" s="1579"/>
      <c r="D55" s="1567"/>
      <c r="E55" s="672" t="s">
        <v>2323</v>
      </c>
      <c r="F55" s="716" t="s">
        <v>2038</v>
      </c>
      <c r="G55" s="717"/>
      <c r="H55" s="717"/>
      <c r="I55" s="717"/>
      <c r="J55" s="717"/>
      <c r="K55" s="717"/>
    </row>
    <row r="56" spans="2:11">
      <c r="B56" s="1576"/>
      <c r="C56" s="1579"/>
      <c r="D56" s="1567"/>
      <c r="E56" s="716" t="s">
        <v>2324</v>
      </c>
      <c r="F56" s="716" t="s">
        <v>2038</v>
      </c>
      <c r="G56" s="717"/>
      <c r="H56" s="717"/>
      <c r="I56" s="717"/>
      <c r="J56" s="717"/>
      <c r="K56" s="717"/>
    </row>
    <row r="57" spans="2:11">
      <c r="B57" s="1576"/>
      <c r="C57" s="1579"/>
      <c r="D57" s="1567"/>
      <c r="E57" s="716" t="s">
        <v>2325</v>
      </c>
      <c r="F57" s="716" t="s">
        <v>2038</v>
      </c>
      <c r="G57" s="717"/>
      <c r="H57" s="717"/>
      <c r="I57" s="717"/>
      <c r="J57" s="717"/>
      <c r="K57" s="717"/>
    </row>
    <row r="58" spans="2:11">
      <c r="B58" s="1576"/>
      <c r="C58" s="1579"/>
      <c r="D58" s="1567"/>
      <c r="E58" s="716" t="s">
        <v>2326</v>
      </c>
      <c r="F58" s="716" t="s">
        <v>2038</v>
      </c>
      <c r="G58" s="717"/>
      <c r="H58" s="717"/>
      <c r="I58" s="717"/>
      <c r="J58" s="717"/>
      <c r="K58" s="717"/>
    </row>
    <row r="59" spans="2:11">
      <c r="B59" s="1576"/>
      <c r="C59" s="1579"/>
      <c r="D59" s="1567"/>
      <c r="E59" s="716" t="s">
        <v>2293</v>
      </c>
      <c r="F59" s="716" t="s">
        <v>2038</v>
      </c>
      <c r="G59" s="717"/>
      <c r="H59" s="717"/>
      <c r="I59" s="717"/>
      <c r="J59" s="717"/>
      <c r="K59" s="717"/>
    </row>
    <row r="60" spans="2:11">
      <c r="B60" s="1576"/>
      <c r="C60" s="1579"/>
      <c r="D60" s="1567"/>
      <c r="E60" s="712" t="s">
        <v>1011</v>
      </c>
      <c r="F60" s="716" t="s">
        <v>2038</v>
      </c>
      <c r="G60" s="719">
        <f t="shared" ref="G60:K60" si="13">SUM(G54:G59)</f>
        <v>0</v>
      </c>
      <c r="H60" s="719">
        <f t="shared" si="13"/>
        <v>0</v>
      </c>
      <c r="I60" s="719">
        <f t="shared" si="13"/>
        <v>0</v>
      </c>
      <c r="J60" s="719">
        <f t="shared" si="13"/>
        <v>0</v>
      </c>
      <c r="K60" s="719">
        <f t="shared" si="13"/>
        <v>0</v>
      </c>
    </row>
    <row r="61" spans="2:11">
      <c r="B61" s="1576"/>
      <c r="C61" s="1579"/>
      <c r="D61" s="1567" t="s">
        <v>2327</v>
      </c>
      <c r="E61" s="716" t="s">
        <v>2293</v>
      </c>
      <c r="F61" s="716" t="s">
        <v>2038</v>
      </c>
      <c r="G61" s="717"/>
      <c r="H61" s="717"/>
      <c r="I61" s="717"/>
      <c r="J61" s="717"/>
      <c r="K61" s="717"/>
    </row>
    <row r="62" spans="2:11">
      <c r="B62" s="1576"/>
      <c r="C62" s="1579"/>
      <c r="D62" s="1567"/>
      <c r="E62" s="716" t="s">
        <v>2293</v>
      </c>
      <c r="F62" s="716" t="s">
        <v>2038</v>
      </c>
      <c r="G62" s="717"/>
      <c r="H62" s="717"/>
      <c r="I62" s="717"/>
      <c r="J62" s="717"/>
      <c r="K62" s="717"/>
    </row>
    <row r="63" spans="2:11">
      <c r="B63" s="1576"/>
      <c r="C63" s="1579"/>
      <c r="D63" s="1567"/>
      <c r="E63" s="716" t="s">
        <v>2293</v>
      </c>
      <c r="F63" s="716" t="s">
        <v>2038</v>
      </c>
      <c r="G63" s="717"/>
      <c r="H63" s="717"/>
      <c r="I63" s="717"/>
      <c r="J63" s="717"/>
      <c r="K63" s="717"/>
    </row>
    <row r="64" spans="2:11">
      <c r="B64" s="1576"/>
      <c r="C64" s="1579"/>
      <c r="D64" s="1567"/>
      <c r="E64" s="712" t="s">
        <v>1011</v>
      </c>
      <c r="F64" s="716" t="s">
        <v>2038</v>
      </c>
      <c r="G64" s="719">
        <f t="shared" ref="G64:K64" si="14">SUM(G61:G63)</f>
        <v>0</v>
      </c>
      <c r="H64" s="719">
        <f t="shared" si="14"/>
        <v>0</v>
      </c>
      <c r="I64" s="719">
        <f t="shared" si="14"/>
        <v>0</v>
      </c>
      <c r="J64" s="719">
        <f t="shared" si="14"/>
        <v>0</v>
      </c>
      <c r="K64" s="719">
        <f t="shared" si="14"/>
        <v>0</v>
      </c>
    </row>
    <row r="65" spans="2:11">
      <c r="B65" s="1576"/>
      <c r="C65" s="1579"/>
      <c r="D65" s="1567" t="s">
        <v>2328</v>
      </c>
      <c r="E65" s="716" t="s">
        <v>2293</v>
      </c>
      <c r="F65" s="716" t="s">
        <v>2038</v>
      </c>
      <c r="G65" s="717"/>
      <c r="H65" s="717"/>
      <c r="I65" s="717"/>
      <c r="J65" s="717"/>
      <c r="K65" s="717"/>
    </row>
    <row r="66" spans="2:11">
      <c r="B66" s="1576"/>
      <c r="C66" s="1579"/>
      <c r="D66" s="1567"/>
      <c r="E66" s="716" t="s">
        <v>2293</v>
      </c>
      <c r="F66" s="716" t="s">
        <v>2038</v>
      </c>
      <c r="G66" s="717"/>
      <c r="H66" s="717"/>
      <c r="I66" s="717"/>
      <c r="J66" s="717"/>
      <c r="K66" s="717"/>
    </row>
    <row r="67" spans="2:11">
      <c r="B67" s="1576"/>
      <c r="C67" s="1579"/>
      <c r="D67" s="1567"/>
      <c r="E67" s="716" t="s">
        <v>2293</v>
      </c>
      <c r="F67" s="716" t="s">
        <v>2038</v>
      </c>
      <c r="G67" s="717"/>
      <c r="H67" s="717"/>
      <c r="I67" s="717"/>
      <c r="J67" s="717"/>
      <c r="K67" s="717"/>
    </row>
    <row r="68" spans="2:11">
      <c r="B68" s="1576"/>
      <c r="C68" s="1579"/>
      <c r="D68" s="1568"/>
      <c r="E68" s="712" t="s">
        <v>1011</v>
      </c>
      <c r="F68" s="716" t="s">
        <v>2038</v>
      </c>
      <c r="G68" s="719">
        <f t="shared" ref="G68:K68" si="15">SUM(G65:G67)</f>
        <v>0</v>
      </c>
      <c r="H68" s="719">
        <f t="shared" si="15"/>
        <v>0</v>
      </c>
      <c r="I68" s="719">
        <f t="shared" si="15"/>
        <v>0</v>
      </c>
      <c r="J68" s="719">
        <f t="shared" si="15"/>
        <v>0</v>
      </c>
      <c r="K68" s="719">
        <f t="shared" si="15"/>
        <v>0</v>
      </c>
    </row>
    <row r="69" spans="2:11">
      <c r="B69" s="1577"/>
      <c r="C69" s="1580"/>
      <c r="D69" s="1572" t="s">
        <v>2329</v>
      </c>
      <c r="E69" s="1573"/>
      <c r="F69" s="712" t="s">
        <v>2038</v>
      </c>
      <c r="G69" s="718">
        <f>G68+G64+G60+G53+G49+G45+G41+G37</f>
        <v>0</v>
      </c>
      <c r="H69" s="718">
        <f>H68+H64+H60+H53+H49+H45+H41+H37</f>
        <v>0</v>
      </c>
      <c r="I69" s="718">
        <f>I68+I64+I60+I53+I49+I45+I41+I37</f>
        <v>0</v>
      </c>
      <c r="J69" s="718">
        <f>J68+J64+J60+J53+J49+J45+J41+J37</f>
        <v>0</v>
      </c>
      <c r="K69" s="718">
        <f>K68+K64+K60+K53+K49+K45+K41+K37</f>
        <v>0</v>
      </c>
    </row>
  </sheetData>
  <mergeCells count="22">
    <mergeCell ref="D65:D68"/>
    <mergeCell ref="D69:E69"/>
    <mergeCell ref="D30:E30"/>
    <mergeCell ref="B35:B69"/>
    <mergeCell ref="C35:C69"/>
    <mergeCell ref="D35:D37"/>
    <mergeCell ref="D38:D41"/>
    <mergeCell ref="D42:D45"/>
    <mergeCell ref="D46:D49"/>
    <mergeCell ref="D50:D53"/>
    <mergeCell ref="D54:D60"/>
    <mergeCell ref="D61:D64"/>
    <mergeCell ref="B10:B30"/>
    <mergeCell ref="C10:C25"/>
    <mergeCell ref="D10:D12"/>
    <mergeCell ref="D13:D16"/>
    <mergeCell ref="D17:D20"/>
    <mergeCell ref="D21:D24"/>
    <mergeCell ref="D25:E25"/>
    <mergeCell ref="C26:C29"/>
    <mergeCell ref="D26:D28"/>
    <mergeCell ref="D29:E29"/>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7"/>
  <sheetViews>
    <sheetView topLeftCell="A121" zoomScale="80" zoomScaleNormal="80" workbookViewId="0">
      <selection activeCell="H139" sqref="H139"/>
    </sheetView>
  </sheetViews>
  <sheetFormatPr defaultColWidth="0" defaultRowHeight="12.6"/>
  <cols>
    <col min="1" max="1" width="5.21875" style="729" customWidth="1"/>
    <col min="2" max="2" width="53.21875" style="729" customWidth="1"/>
    <col min="3" max="3" width="18.77734375" style="729" customWidth="1"/>
    <col min="4" max="4" width="34.77734375" style="729" customWidth="1"/>
    <col min="5" max="5" width="21.44140625" style="729" customWidth="1"/>
    <col min="6" max="6" width="27.21875" style="729" customWidth="1"/>
    <col min="7" max="7" width="23.44140625" style="729" customWidth="1"/>
    <col min="8" max="8" width="23.21875" style="729" customWidth="1"/>
    <col min="9" max="9" width="21.44140625" style="729" customWidth="1"/>
    <col min="10" max="10" width="24.21875" style="729" customWidth="1"/>
    <col min="11" max="11" width="24.77734375" style="729" customWidth="1"/>
    <col min="12" max="12" width="26.21875" style="729" customWidth="1"/>
    <col min="13" max="14" width="19.44140625" style="729" customWidth="1"/>
    <col min="15" max="15" width="29" style="729" customWidth="1"/>
    <col min="16" max="17" width="19.44140625" style="729" customWidth="1"/>
    <col min="18" max="18" width="39.44140625" style="729" bestFit="1" customWidth="1"/>
    <col min="19" max="19" width="19.44140625" style="729" customWidth="1"/>
    <col min="20" max="21" width="26.77734375" style="729" bestFit="1" customWidth="1"/>
    <col min="22" max="22" width="20.44140625" style="729" customWidth="1"/>
    <col min="23" max="23" width="18.44140625" style="729" customWidth="1"/>
    <col min="24" max="24" width="14.21875" style="729" bestFit="1" customWidth="1"/>
    <col min="25" max="25" width="40.44140625" style="729" customWidth="1"/>
    <col min="26" max="26" width="26.77734375" style="729" bestFit="1" customWidth="1"/>
    <col min="27" max="27" width="22.21875" style="729" customWidth="1"/>
    <col min="28" max="28" width="21.77734375" style="729" customWidth="1"/>
    <col min="29" max="29" width="25.44140625" style="729" customWidth="1"/>
    <col min="30" max="30" width="16.44140625" style="729" customWidth="1"/>
    <col min="31" max="31" width="26.77734375" style="729" bestFit="1" customWidth="1"/>
    <col min="32" max="32" width="39.44140625" style="729" bestFit="1" customWidth="1"/>
    <col min="33" max="33" width="18.77734375" style="729" bestFit="1" customWidth="1"/>
    <col min="34" max="34" width="18.44140625" style="729" bestFit="1" customWidth="1"/>
    <col min="35" max="35" width="26.77734375" style="729" bestFit="1" customWidth="1"/>
    <col min="36" max="36" width="19.44140625" style="729" bestFit="1" customWidth="1"/>
    <col min="37" max="37" width="11" style="729" customWidth="1"/>
    <col min="38" max="38" width="18.77734375" style="729" customWidth="1"/>
    <col min="39" max="39" width="23" style="729" customWidth="1"/>
    <col min="40" max="40" width="15.77734375" style="729" customWidth="1"/>
    <col min="41" max="41" width="24.21875" style="729" bestFit="1" customWidth="1"/>
    <col min="42" max="42" width="20.77734375" style="729" customWidth="1"/>
    <col min="43" max="43" width="19.77734375" style="729" bestFit="1" customWidth="1"/>
    <col min="44" max="44" width="16.44140625" style="729" customWidth="1"/>
    <col min="45" max="45" width="14.44140625" style="729" customWidth="1"/>
    <col min="46" max="46" width="20.21875" style="729" customWidth="1"/>
    <col min="47" max="47" width="13.77734375" style="729" customWidth="1"/>
    <col min="48" max="48" width="12.44140625" style="729" bestFit="1" customWidth="1"/>
    <col min="49" max="49" width="21.44140625" style="729" bestFit="1" customWidth="1"/>
    <col min="50" max="50" width="23" style="729" customWidth="1"/>
    <col min="51" max="51" width="29.77734375" style="729" customWidth="1"/>
    <col min="52" max="52" width="27" style="729" customWidth="1"/>
    <col min="53" max="53" width="11" style="729" customWidth="1"/>
    <col min="54" max="54" width="16.44140625" style="729" customWidth="1"/>
    <col min="55" max="55" width="19.77734375" style="729" bestFit="1" customWidth="1"/>
    <col min="56" max="56" width="16.44140625" style="729" customWidth="1"/>
    <col min="57" max="57" width="11" style="729" customWidth="1"/>
    <col min="58" max="58" width="19.77734375" style="729" bestFit="1" customWidth="1"/>
    <col min="59" max="59" width="16.77734375" style="729" customWidth="1"/>
    <col min="60" max="61" width="11" style="729" customWidth="1"/>
    <col min="62" max="62" width="16.44140625" style="729" customWidth="1"/>
    <col min="63" max="64" width="11" style="729" customWidth="1"/>
    <col min="65" max="65" width="11.21875" style="729" customWidth="1"/>
    <col min="66" max="66" width="11.21875" style="764" customWidth="1" collapsed="1"/>
    <col min="67" max="67" width="11.21875" style="764" customWidth="1"/>
    <col min="68" max="68" width="11" style="764" customWidth="1"/>
    <col min="69" max="84" width="11" style="764" hidden="1" customWidth="1"/>
    <col min="85" max="85" width="8.44140625" style="764" hidden="1" customWidth="1"/>
    <col min="86" max="92" width="0" style="729" hidden="1" customWidth="1"/>
    <col min="93" max="93" width="8.44140625" style="729" hidden="1" customWidth="1"/>
    <col min="94" max="108" width="0" style="729" hidden="1" customWidth="1"/>
    <col min="109" max="16384" width="9.44140625" style="729" hidden="1"/>
  </cols>
  <sheetData>
    <row r="1" spans="1:88" s="68" customFormat="1" ht="23.4">
      <c r="A1" s="83" t="str">
        <f>'1.1 Cover'!A1</f>
        <v>Regulatory Reporting Pack</v>
      </c>
    </row>
    <row r="2" spans="1:88" s="68" customFormat="1" ht="23.4">
      <c r="A2" s="83" t="str">
        <f>'1.1 Cover'!A2</f>
        <v>Price base - 2018/19</v>
      </c>
    </row>
    <row r="3" spans="1:88" s="68" customFormat="1" ht="23.4">
      <c r="A3" s="83" t="str">
        <f>'1.1 Cover'!A3</f>
        <v>Regulatory Year: April 2021 - March 2022</v>
      </c>
    </row>
    <row r="4" spans="1:88" s="68" customFormat="1" ht="23.4">
      <c r="A4" s="83" t="s">
        <v>2473</v>
      </c>
    </row>
    <row r="5" spans="1:88">
      <c r="BN5" s="729"/>
      <c r="BO5" s="729"/>
      <c r="BP5" s="730"/>
      <c r="BQ5" s="730"/>
      <c r="BR5" s="730"/>
      <c r="BS5" s="730"/>
      <c r="BT5" s="730"/>
      <c r="BU5" s="730"/>
      <c r="BV5" s="730"/>
      <c r="BW5" s="730"/>
      <c r="BX5" s="730"/>
      <c r="BY5" s="730"/>
      <c r="BZ5" s="730"/>
      <c r="CA5" s="730"/>
      <c r="CB5" s="730"/>
      <c r="CC5" s="730"/>
      <c r="CD5" s="730"/>
      <c r="CE5" s="730"/>
      <c r="CF5" s="730"/>
      <c r="CG5" s="730"/>
      <c r="CH5" s="730"/>
      <c r="CI5" s="730"/>
      <c r="CJ5" s="730"/>
    </row>
    <row r="6" spans="1:88">
      <c r="BN6" s="729"/>
      <c r="BO6" s="729"/>
      <c r="BP6" s="730"/>
      <c r="BQ6" s="730"/>
      <c r="BR6" s="730"/>
      <c r="BS6" s="730"/>
      <c r="BT6" s="730"/>
      <c r="BU6" s="730"/>
      <c r="BV6" s="730"/>
      <c r="BW6" s="730"/>
      <c r="BX6" s="730"/>
      <c r="BY6" s="730"/>
      <c r="BZ6" s="730"/>
      <c r="CA6" s="730"/>
      <c r="CB6" s="730"/>
      <c r="CC6" s="730"/>
      <c r="CD6" s="730"/>
      <c r="CE6" s="730"/>
      <c r="CF6" s="730"/>
      <c r="CG6" s="730"/>
      <c r="CH6" s="730"/>
      <c r="CI6" s="730"/>
      <c r="CJ6" s="730"/>
    </row>
    <row r="7" spans="1:88">
      <c r="BN7" s="729"/>
      <c r="BO7" s="729"/>
      <c r="BP7" s="730"/>
      <c r="BQ7" s="730"/>
      <c r="BR7" s="730"/>
      <c r="BS7" s="730"/>
      <c r="BT7" s="730"/>
      <c r="BU7" s="730"/>
      <c r="BV7" s="730"/>
      <c r="BW7" s="730"/>
      <c r="BX7" s="730"/>
      <c r="BY7" s="730"/>
      <c r="BZ7" s="730"/>
      <c r="CA7" s="730"/>
      <c r="CB7" s="730"/>
      <c r="CC7" s="730"/>
      <c r="CD7" s="730"/>
      <c r="CE7" s="730"/>
      <c r="CF7" s="730"/>
      <c r="CG7" s="730"/>
      <c r="CH7" s="730"/>
      <c r="CI7" s="730"/>
      <c r="CJ7" s="730"/>
    </row>
    <row r="8" spans="1:88">
      <c r="BN8" s="729"/>
      <c r="BO8" s="729"/>
      <c r="BP8" s="730"/>
      <c r="BQ8" s="730"/>
      <c r="BR8" s="730"/>
      <c r="BS8" s="730"/>
      <c r="BT8" s="730"/>
      <c r="BU8" s="730"/>
      <c r="BV8" s="730"/>
      <c r="BW8" s="730"/>
      <c r="BX8" s="730"/>
      <c r="BY8" s="730"/>
      <c r="BZ8" s="730"/>
      <c r="CA8" s="730"/>
      <c r="CB8" s="730"/>
      <c r="CC8" s="730"/>
      <c r="CD8" s="730"/>
      <c r="CE8" s="730"/>
      <c r="CF8" s="730"/>
      <c r="CG8" s="730"/>
      <c r="CH8" s="730"/>
      <c r="CI8" s="730"/>
      <c r="CJ8" s="730"/>
    </row>
    <row r="9" spans="1:88">
      <c r="BN9" s="729"/>
      <c r="BO9" s="729"/>
      <c r="BP9" s="730"/>
      <c r="BQ9" s="730"/>
      <c r="BR9" s="730"/>
      <c r="BS9" s="730"/>
      <c r="BT9" s="730"/>
      <c r="BU9" s="730"/>
      <c r="BV9" s="730"/>
      <c r="BW9" s="730"/>
      <c r="BX9" s="730"/>
      <c r="BY9" s="730"/>
      <c r="BZ9" s="730"/>
      <c r="CA9" s="730"/>
      <c r="CB9" s="730"/>
      <c r="CC9" s="730"/>
      <c r="CD9" s="730"/>
      <c r="CE9" s="730"/>
      <c r="CF9" s="730"/>
      <c r="CG9" s="730"/>
      <c r="CH9" s="730"/>
      <c r="CI9" s="730"/>
      <c r="CJ9" s="730"/>
    </row>
    <row r="10" spans="1:88">
      <c r="B10" s="731" t="s">
        <v>2338</v>
      </c>
      <c r="D10" s="732"/>
      <c r="E10" s="732"/>
      <c r="F10" s="732"/>
      <c r="G10" s="732"/>
      <c r="H10" s="732"/>
      <c r="BN10" s="729"/>
      <c r="BO10" s="729"/>
      <c r="BP10" s="730"/>
      <c r="BQ10" s="730"/>
      <c r="BR10" s="730"/>
      <c r="BS10" s="730"/>
      <c r="BT10" s="730"/>
      <c r="BU10" s="730"/>
      <c r="BV10" s="730"/>
      <c r="BW10" s="730"/>
      <c r="BX10" s="730"/>
      <c r="BY10" s="730"/>
      <c r="BZ10" s="730"/>
      <c r="CA10" s="730"/>
      <c r="CB10" s="730"/>
      <c r="CC10" s="730"/>
      <c r="CD10" s="730"/>
      <c r="CE10" s="730"/>
      <c r="CF10" s="730"/>
      <c r="CG10" s="730"/>
      <c r="CH10" s="730"/>
      <c r="CI10" s="730"/>
      <c r="CJ10" s="730"/>
    </row>
    <row r="11" spans="1:88" ht="15" thickBot="1">
      <c r="B11" s="733"/>
      <c r="C11" s="734"/>
      <c r="D11" s="735">
        <v>2022</v>
      </c>
      <c r="E11" s="736">
        <v>2023</v>
      </c>
      <c r="F11" s="737">
        <v>2024</v>
      </c>
      <c r="G11" s="736">
        <v>2025</v>
      </c>
      <c r="H11" s="738">
        <v>2026</v>
      </c>
      <c r="BN11" s="729"/>
      <c r="BO11" s="730"/>
      <c r="BP11" s="730"/>
      <c r="BQ11" s="730"/>
      <c r="BR11" s="730"/>
      <c r="BS11" s="730"/>
      <c r="BT11" s="730"/>
      <c r="BU11" s="730"/>
      <c r="BV11" s="730"/>
      <c r="BW11" s="730"/>
      <c r="BX11" s="730"/>
      <c r="BY11" s="730"/>
      <c r="BZ11" s="730"/>
      <c r="CA11" s="730"/>
      <c r="CB11" s="730"/>
      <c r="CC11" s="730"/>
      <c r="CD11" s="730"/>
      <c r="CE11" s="730"/>
      <c r="CF11" s="730"/>
      <c r="CG11" s="730"/>
      <c r="CH11" s="730"/>
      <c r="CI11" s="730"/>
    </row>
    <row r="12" spans="1:88" ht="14.4">
      <c r="B12" s="739" t="s">
        <v>2339</v>
      </c>
      <c r="C12" s="740" t="s">
        <v>1337</v>
      </c>
      <c r="D12" s="741">
        <f>H33</f>
        <v>-1</v>
      </c>
      <c r="E12" s="741">
        <f>O33</f>
        <v>-1</v>
      </c>
      <c r="F12" s="741">
        <f>V33</f>
        <v>-1</v>
      </c>
      <c r="G12" s="741">
        <f>AC33</f>
        <v>-1</v>
      </c>
      <c r="H12" s="742">
        <f>AJ33</f>
        <v>-1</v>
      </c>
      <c r="BN12" s="729"/>
      <c r="BO12" s="730"/>
      <c r="BP12" s="730"/>
      <c r="BQ12" s="730"/>
      <c r="BR12" s="730"/>
      <c r="BS12" s="730"/>
      <c r="BT12" s="730"/>
      <c r="BU12" s="730"/>
      <c r="BV12" s="730"/>
      <c r="BW12" s="730"/>
      <c r="BX12" s="730"/>
      <c r="BY12" s="730"/>
      <c r="BZ12" s="730"/>
      <c r="CA12" s="730"/>
      <c r="CB12" s="730"/>
      <c r="CC12" s="730"/>
      <c r="CD12" s="730"/>
      <c r="CE12" s="730"/>
      <c r="CF12" s="730"/>
      <c r="CG12" s="730"/>
      <c r="CH12" s="730"/>
      <c r="CI12" s="730"/>
    </row>
    <row r="13" spans="1:88" ht="14.4">
      <c r="B13" s="739" t="s">
        <v>2340</v>
      </c>
      <c r="C13" s="743" t="s">
        <v>1337</v>
      </c>
      <c r="D13" s="741">
        <f>H46</f>
        <v>-1</v>
      </c>
      <c r="E13" s="741">
        <f>O46</f>
        <v>-1</v>
      </c>
      <c r="F13" s="741">
        <f>V46</f>
        <v>-1</v>
      </c>
      <c r="G13" s="741">
        <f>AC46</f>
        <v>-1</v>
      </c>
      <c r="H13" s="742">
        <f>AJ46</f>
        <v>-1</v>
      </c>
      <c r="BN13" s="729"/>
      <c r="BO13" s="730"/>
      <c r="BP13" s="730"/>
      <c r="BQ13" s="730"/>
      <c r="BR13" s="730"/>
      <c r="BS13" s="730"/>
      <c r="BT13" s="730"/>
      <c r="BU13" s="730"/>
      <c r="BV13" s="730"/>
      <c r="BW13" s="730"/>
      <c r="BX13" s="730"/>
      <c r="BY13" s="730"/>
      <c r="BZ13" s="730"/>
      <c r="CA13" s="730"/>
      <c r="CB13" s="730"/>
      <c r="CC13" s="730"/>
      <c r="CD13" s="730"/>
      <c r="CE13" s="730"/>
      <c r="CF13" s="730"/>
      <c r="CG13" s="730"/>
      <c r="CH13" s="730"/>
      <c r="CI13" s="730"/>
    </row>
    <row r="14" spans="1:88" ht="14.4">
      <c r="B14" s="739" t="s">
        <v>2341</v>
      </c>
      <c r="C14" s="743" t="s">
        <v>1337</v>
      </c>
      <c r="D14" s="741" t="e">
        <f>E82</f>
        <v>#DIV/0!</v>
      </c>
      <c r="E14" s="741" t="e">
        <f>L82</f>
        <v>#DIV/0!</v>
      </c>
      <c r="F14" s="741" t="e">
        <f>S82</f>
        <v>#DIV/0!</v>
      </c>
      <c r="G14" s="741" t="e">
        <f>Z82</f>
        <v>#DIV/0!</v>
      </c>
      <c r="H14" s="742" t="e">
        <f>AG82</f>
        <v>#DIV/0!</v>
      </c>
      <c r="BN14" s="729"/>
      <c r="BO14" s="730"/>
      <c r="BP14" s="730"/>
      <c r="BQ14" s="730"/>
      <c r="BR14" s="730"/>
      <c r="BS14" s="730"/>
      <c r="BT14" s="730"/>
      <c r="BU14" s="730"/>
      <c r="BV14" s="730"/>
      <c r="BW14" s="730"/>
      <c r="BX14" s="730"/>
      <c r="BY14" s="730"/>
      <c r="BZ14" s="730"/>
      <c r="CA14" s="730"/>
      <c r="CB14" s="730"/>
      <c r="CC14" s="730"/>
      <c r="CD14" s="730"/>
      <c r="CE14" s="730"/>
      <c r="CF14" s="730"/>
      <c r="CG14" s="730"/>
      <c r="CH14" s="730"/>
      <c r="CI14" s="730"/>
    </row>
    <row r="15" spans="1:88" ht="14.4">
      <c r="B15" s="739" t="s">
        <v>2342</v>
      </c>
      <c r="C15" s="743" t="s">
        <v>1337</v>
      </c>
      <c r="D15" s="741">
        <f>E118</f>
        <v>-1</v>
      </c>
      <c r="E15" s="741">
        <f>L118</f>
        <v>-1</v>
      </c>
      <c r="F15" s="741">
        <f>S118</f>
        <v>-1</v>
      </c>
      <c r="G15" s="741">
        <f>Z118</f>
        <v>-1</v>
      </c>
      <c r="H15" s="742">
        <f>AG118</f>
        <v>-1</v>
      </c>
      <c r="BN15" s="729"/>
      <c r="BO15" s="730"/>
      <c r="BP15" s="730"/>
      <c r="BQ15" s="730"/>
      <c r="BR15" s="730"/>
      <c r="BS15" s="730"/>
      <c r="BT15" s="730"/>
      <c r="BU15" s="730"/>
      <c r="BV15" s="730"/>
      <c r="BW15" s="730"/>
      <c r="BX15" s="730"/>
      <c r="BY15" s="730"/>
      <c r="BZ15" s="730"/>
      <c r="CA15" s="730"/>
      <c r="CB15" s="730"/>
      <c r="CC15" s="730"/>
      <c r="CD15" s="730"/>
      <c r="CE15" s="730"/>
      <c r="CF15" s="730"/>
      <c r="CG15" s="730"/>
      <c r="CH15" s="730"/>
      <c r="CI15" s="730"/>
    </row>
    <row r="16" spans="1:88" ht="14.4">
      <c r="B16" s="739" t="s">
        <v>2343</v>
      </c>
      <c r="C16" s="743" t="s">
        <v>1337</v>
      </c>
      <c r="D16" s="741">
        <f>E132</f>
        <v>-1</v>
      </c>
      <c r="E16" s="741">
        <f>L132</f>
        <v>-1</v>
      </c>
      <c r="F16" s="741">
        <f>S132</f>
        <v>-1</v>
      </c>
      <c r="G16" s="741">
        <f>Z132</f>
        <v>-1</v>
      </c>
      <c r="H16" s="742">
        <f>AG132</f>
        <v>-1</v>
      </c>
      <c r="BN16" s="729"/>
      <c r="BO16" s="730"/>
      <c r="BP16" s="730"/>
      <c r="BQ16" s="730"/>
      <c r="BR16" s="730"/>
      <c r="BS16" s="730"/>
      <c r="BT16" s="730"/>
      <c r="BU16" s="730"/>
      <c r="BV16" s="730"/>
      <c r="BW16" s="730"/>
      <c r="BX16" s="730"/>
      <c r="BY16" s="730"/>
      <c r="BZ16" s="730"/>
      <c r="CA16" s="730"/>
      <c r="CB16" s="730"/>
      <c r="CC16" s="730"/>
      <c r="CD16" s="730"/>
      <c r="CE16" s="730"/>
      <c r="CF16" s="730"/>
      <c r="CG16" s="730"/>
      <c r="CH16" s="730"/>
      <c r="CI16" s="730"/>
    </row>
    <row r="17" spans="2:88" ht="14.4">
      <c r="B17" s="744" t="s">
        <v>2344</v>
      </c>
      <c r="C17" s="743" t="s">
        <v>1337</v>
      </c>
      <c r="D17" s="741">
        <f>E169</f>
        <v>0</v>
      </c>
      <c r="E17" s="741">
        <f>Q169</f>
        <v>0</v>
      </c>
      <c r="F17" s="741">
        <f>AC169</f>
        <v>0</v>
      </c>
      <c r="G17" s="741">
        <f>AO169</f>
        <v>0</v>
      </c>
      <c r="H17" s="742">
        <f>BA169</f>
        <v>0</v>
      </c>
      <c r="BN17" s="729"/>
      <c r="BO17" s="730"/>
      <c r="BP17" s="730"/>
      <c r="BQ17" s="730"/>
      <c r="BR17" s="730"/>
      <c r="BS17" s="730"/>
      <c r="BT17" s="730"/>
      <c r="BU17" s="730"/>
      <c r="BV17" s="730"/>
      <c r="BW17" s="730"/>
      <c r="BX17" s="730"/>
      <c r="BY17" s="730"/>
      <c r="BZ17" s="730"/>
      <c r="CA17" s="730"/>
      <c r="CB17" s="730"/>
      <c r="CC17" s="730"/>
      <c r="CD17" s="730"/>
      <c r="CE17" s="730"/>
      <c r="CF17" s="730"/>
      <c r="CG17" s="730"/>
      <c r="CH17" s="730"/>
      <c r="CI17" s="730"/>
    </row>
    <row r="18" spans="2:88" ht="14.4">
      <c r="B18" s="745" t="s">
        <v>2345</v>
      </c>
      <c r="C18" s="746" t="s">
        <v>2346</v>
      </c>
      <c r="D18" s="747">
        <f>E204</f>
        <v>0</v>
      </c>
      <c r="E18" s="747">
        <f>R204</f>
        <v>0</v>
      </c>
      <c r="F18" s="747">
        <f>AE204</f>
        <v>0</v>
      </c>
      <c r="G18" s="747">
        <f>AR204</f>
        <v>0</v>
      </c>
      <c r="H18" s="747">
        <f>BE204</f>
        <v>0</v>
      </c>
      <c r="BN18" s="729"/>
      <c r="BO18" s="730"/>
      <c r="BP18" s="730"/>
      <c r="BQ18" s="730"/>
      <c r="BR18" s="730"/>
      <c r="BS18" s="730"/>
      <c r="BT18" s="730"/>
      <c r="BU18" s="730"/>
      <c r="BV18" s="730"/>
      <c r="BW18" s="730"/>
      <c r="BX18" s="730"/>
      <c r="BY18" s="730"/>
      <c r="BZ18" s="730"/>
      <c r="CA18" s="730"/>
      <c r="CB18" s="730"/>
      <c r="CC18" s="730"/>
      <c r="CD18" s="730"/>
      <c r="CE18" s="730"/>
      <c r="CF18" s="730"/>
      <c r="CG18" s="730"/>
      <c r="CH18" s="730"/>
      <c r="CI18" s="730"/>
    </row>
    <row r="19" spans="2:88" ht="15" thickBot="1">
      <c r="B19" s="748" t="s">
        <v>2347</v>
      </c>
      <c r="C19" s="749" t="s">
        <v>2346</v>
      </c>
      <c r="D19" s="747">
        <f>E205</f>
        <v>0</v>
      </c>
      <c r="E19" s="747">
        <f>R205</f>
        <v>0</v>
      </c>
      <c r="F19" s="747">
        <f>AE205</f>
        <v>0</v>
      </c>
      <c r="G19" s="747">
        <f>AR205</f>
        <v>0</v>
      </c>
      <c r="H19" s="747">
        <f>BE205</f>
        <v>0</v>
      </c>
      <c r="BN19" s="729"/>
      <c r="BO19" s="730"/>
      <c r="BP19" s="730"/>
      <c r="BQ19" s="730"/>
      <c r="BR19" s="730"/>
      <c r="BS19" s="730"/>
      <c r="BT19" s="730"/>
      <c r="BU19" s="730"/>
      <c r="BV19" s="730"/>
      <c r="BW19" s="730"/>
      <c r="BX19" s="730"/>
      <c r="BY19" s="730"/>
      <c r="BZ19" s="730"/>
      <c r="CA19" s="730"/>
      <c r="CB19" s="730"/>
      <c r="CC19" s="730"/>
      <c r="CD19" s="730"/>
      <c r="CE19" s="730"/>
      <c r="CF19" s="730"/>
      <c r="CG19" s="730"/>
      <c r="CH19" s="730"/>
      <c r="CI19" s="730"/>
    </row>
    <row r="20" spans="2:88">
      <c r="BN20" s="729"/>
      <c r="BO20" s="729"/>
      <c r="BP20" s="730"/>
      <c r="BQ20" s="730"/>
      <c r="BR20" s="730"/>
      <c r="BS20" s="730"/>
      <c r="BT20" s="730"/>
      <c r="BU20" s="730"/>
      <c r="BV20" s="730"/>
      <c r="BW20" s="730"/>
      <c r="BX20" s="730"/>
      <c r="BY20" s="730"/>
      <c r="BZ20" s="730"/>
      <c r="CA20" s="730"/>
      <c r="CB20" s="730"/>
      <c r="CC20" s="730"/>
      <c r="CD20" s="730"/>
      <c r="CE20" s="730"/>
      <c r="CF20" s="730"/>
      <c r="CG20" s="730"/>
      <c r="CH20" s="730"/>
      <c r="CI20" s="730"/>
      <c r="CJ20" s="730"/>
    </row>
    <row r="21" spans="2:88">
      <c r="BN21" s="729"/>
      <c r="BO21" s="729"/>
      <c r="BP21" s="730"/>
      <c r="BQ21" s="730"/>
      <c r="BR21" s="730"/>
      <c r="BS21" s="730"/>
      <c r="BT21" s="730"/>
      <c r="BU21" s="730"/>
      <c r="BV21" s="730"/>
      <c r="BW21" s="730"/>
      <c r="BX21" s="730"/>
      <c r="BY21" s="730"/>
      <c r="BZ21" s="730"/>
      <c r="CA21" s="730"/>
      <c r="CB21" s="730"/>
      <c r="CC21" s="730"/>
      <c r="CD21" s="730"/>
      <c r="CE21" s="730"/>
      <c r="CF21" s="730"/>
      <c r="CG21" s="730"/>
      <c r="CH21" s="730"/>
      <c r="CI21" s="730"/>
      <c r="CJ21" s="730"/>
    </row>
    <row r="22" spans="2:88">
      <c r="B22" s="750"/>
      <c r="D22" s="751" t="s">
        <v>2348</v>
      </c>
      <c r="E22" s="729" t="s">
        <v>2349</v>
      </c>
      <c r="K22" s="751" t="s">
        <v>2350</v>
      </c>
      <c r="R22" s="751" t="s">
        <v>2351</v>
      </c>
      <c r="Y22" s="751" t="s">
        <v>2352</v>
      </c>
      <c r="AF22" s="751" t="s">
        <v>2353</v>
      </c>
      <c r="BN22" s="729"/>
      <c r="BO22" s="729"/>
      <c r="BP22" s="730"/>
      <c r="BQ22" s="730"/>
      <c r="BR22" s="730"/>
      <c r="BS22" s="730"/>
      <c r="BT22" s="730"/>
      <c r="BU22" s="730"/>
      <c r="BV22" s="730"/>
      <c r="BW22" s="730"/>
      <c r="BX22" s="730"/>
      <c r="BY22" s="730"/>
      <c r="BZ22" s="730"/>
      <c r="CA22" s="730"/>
      <c r="CB22" s="730"/>
      <c r="CC22" s="730"/>
      <c r="CD22" s="730"/>
      <c r="CE22" s="730"/>
      <c r="CF22" s="730"/>
      <c r="CG22" s="730"/>
      <c r="CH22" s="730"/>
      <c r="CI22" s="730"/>
      <c r="CJ22" s="730"/>
    </row>
    <row r="23" spans="2:88">
      <c r="B23" s="750"/>
      <c r="D23" s="729" t="s">
        <v>2354</v>
      </c>
      <c r="K23" s="751"/>
      <c r="R23" s="751"/>
      <c r="Z23" s="751"/>
      <c r="AG23" s="751"/>
      <c r="BN23" s="729"/>
      <c r="BO23" s="729"/>
      <c r="BP23" s="730"/>
      <c r="BQ23" s="730"/>
      <c r="BR23" s="730"/>
      <c r="BS23" s="730"/>
      <c r="BT23" s="730"/>
      <c r="BU23" s="730"/>
      <c r="BV23" s="730"/>
      <c r="BW23" s="730"/>
      <c r="BX23" s="730"/>
      <c r="BY23" s="730"/>
      <c r="BZ23" s="730"/>
      <c r="CA23" s="730"/>
      <c r="CB23" s="730"/>
      <c r="CC23" s="730"/>
      <c r="CD23" s="730"/>
      <c r="CE23" s="730"/>
      <c r="CF23" s="730"/>
      <c r="CG23" s="730"/>
      <c r="CH23" s="730"/>
      <c r="CI23" s="730"/>
      <c r="CJ23" s="730"/>
    </row>
    <row r="24" spans="2:88">
      <c r="D24" s="731" t="s">
        <v>2355</v>
      </c>
      <c r="E24" s="731" t="s">
        <v>2356</v>
      </c>
      <c r="F24" s="731" t="s">
        <v>1108</v>
      </c>
      <c r="G24" s="731" t="s">
        <v>2357</v>
      </c>
      <c r="H24" s="731" t="s">
        <v>2038</v>
      </c>
      <c r="K24" s="731" t="s">
        <v>2355</v>
      </c>
      <c r="L24" s="731" t="s">
        <v>2356</v>
      </c>
      <c r="M24" s="731" t="s">
        <v>1108</v>
      </c>
      <c r="N24" s="731" t="s">
        <v>2357</v>
      </c>
      <c r="O24" s="731" t="s">
        <v>2038</v>
      </c>
      <c r="R24" s="731" t="s">
        <v>2355</v>
      </c>
      <c r="S24" s="731" t="s">
        <v>2356</v>
      </c>
      <c r="T24" s="731" t="s">
        <v>1108</v>
      </c>
      <c r="U24" s="731" t="s">
        <v>2357</v>
      </c>
      <c r="V24" s="731" t="s">
        <v>2038</v>
      </c>
      <c r="Y24" s="731" t="s">
        <v>2355</v>
      </c>
      <c r="Z24" s="731" t="s">
        <v>2356</v>
      </c>
      <c r="AA24" s="731" t="s">
        <v>1108</v>
      </c>
      <c r="AB24" s="731" t="s">
        <v>2357</v>
      </c>
      <c r="AC24" s="731" t="s">
        <v>2038</v>
      </c>
      <c r="AF24" s="731" t="s">
        <v>2355</v>
      </c>
      <c r="AG24" s="731" t="s">
        <v>2356</v>
      </c>
      <c r="AH24" s="731" t="s">
        <v>1108</v>
      </c>
      <c r="AI24" s="731" t="s">
        <v>2357</v>
      </c>
      <c r="AJ24" s="731" t="s">
        <v>2038</v>
      </c>
      <c r="BN24" s="729"/>
      <c r="BO24" s="730"/>
      <c r="BP24" s="730"/>
      <c r="BQ24" s="730"/>
      <c r="BR24" s="730"/>
      <c r="BS24" s="730"/>
      <c r="BT24" s="730"/>
      <c r="BU24" s="730"/>
      <c r="BV24" s="730"/>
      <c r="BW24" s="730"/>
      <c r="BX24" s="730"/>
      <c r="BY24" s="730"/>
      <c r="BZ24" s="730"/>
      <c r="CA24" s="730"/>
      <c r="CB24" s="730"/>
      <c r="CC24" s="730"/>
      <c r="CD24" s="730"/>
      <c r="CE24" s="730"/>
      <c r="CF24" s="730"/>
      <c r="CG24" s="730"/>
      <c r="CH24" s="730"/>
      <c r="CI24" s="730"/>
    </row>
    <row r="25" spans="2:88">
      <c r="D25" s="752" t="s">
        <v>2358</v>
      </c>
      <c r="E25" s="752" t="s">
        <v>2359</v>
      </c>
      <c r="F25" s="753"/>
      <c r="G25" s="754"/>
      <c r="H25" s="755">
        <f>F25*G25/1000</f>
        <v>0</v>
      </c>
      <c r="K25" s="752" t="s">
        <v>2358</v>
      </c>
      <c r="L25" s="752" t="s">
        <v>2359</v>
      </c>
      <c r="M25" s="753"/>
      <c r="N25" s="754"/>
      <c r="O25" s="755">
        <f>M25*N25/1000</f>
        <v>0</v>
      </c>
      <c r="R25" s="752" t="s">
        <v>2358</v>
      </c>
      <c r="S25" s="752" t="s">
        <v>2359</v>
      </c>
      <c r="T25" s="753"/>
      <c r="U25" s="754"/>
      <c r="V25" s="755">
        <f>T25*U25/1000</f>
        <v>0</v>
      </c>
      <c r="Y25" s="752" t="s">
        <v>2358</v>
      </c>
      <c r="Z25" s="752" t="s">
        <v>2359</v>
      </c>
      <c r="AA25" s="753"/>
      <c r="AB25" s="754"/>
      <c r="AC25" s="755">
        <f>AA25*AB25/1000</f>
        <v>0</v>
      </c>
      <c r="AF25" s="752" t="s">
        <v>2358</v>
      </c>
      <c r="AG25" s="752" t="s">
        <v>2359</v>
      </c>
      <c r="AH25" s="753"/>
      <c r="AI25" s="754"/>
      <c r="AJ25" s="755">
        <f>AH25*AI25/1000</f>
        <v>0</v>
      </c>
      <c r="BN25" s="729"/>
      <c r="BO25" s="730"/>
      <c r="BP25" s="730"/>
      <c r="BQ25" s="730"/>
      <c r="BR25" s="730"/>
      <c r="BS25" s="730"/>
      <c r="BT25" s="730"/>
      <c r="BU25" s="730"/>
      <c r="BV25" s="730"/>
      <c r="BW25" s="730"/>
      <c r="BX25" s="730"/>
      <c r="BY25" s="730"/>
      <c r="BZ25" s="730"/>
      <c r="CA25" s="730"/>
      <c r="CB25" s="730"/>
      <c r="CC25" s="730"/>
      <c r="CD25" s="730"/>
      <c r="CE25" s="730"/>
      <c r="CF25" s="730"/>
      <c r="CG25" s="730"/>
      <c r="CH25" s="730"/>
      <c r="CI25" s="730"/>
    </row>
    <row r="26" spans="2:88">
      <c r="D26" s="752" t="s">
        <v>1202</v>
      </c>
      <c r="E26" s="752" t="s">
        <v>2360</v>
      </c>
      <c r="F26" s="753"/>
      <c r="G26" s="754"/>
      <c r="H26" s="755">
        <f t="shared" ref="H26:H30" si="0">F26*G26/1000</f>
        <v>0</v>
      </c>
      <c r="K26" s="752" t="s">
        <v>1202</v>
      </c>
      <c r="L26" s="752" t="s">
        <v>2360</v>
      </c>
      <c r="M26" s="753"/>
      <c r="N26" s="754"/>
      <c r="O26" s="755">
        <f t="shared" ref="O26:O30" si="1">M26*N26/1000</f>
        <v>0</v>
      </c>
      <c r="R26" s="752" t="s">
        <v>1202</v>
      </c>
      <c r="S26" s="752" t="s">
        <v>2360</v>
      </c>
      <c r="T26" s="753"/>
      <c r="U26" s="754"/>
      <c r="V26" s="755">
        <f t="shared" ref="V26:V30" si="2">T26*U26/1000</f>
        <v>0</v>
      </c>
      <c r="Y26" s="752" t="s">
        <v>1202</v>
      </c>
      <c r="Z26" s="752" t="s">
        <v>2360</v>
      </c>
      <c r="AA26" s="753"/>
      <c r="AB26" s="754"/>
      <c r="AC26" s="755">
        <f t="shared" ref="AC26:AC30" si="3">AA26*AB26/1000</f>
        <v>0</v>
      </c>
      <c r="AF26" s="752" t="s">
        <v>1202</v>
      </c>
      <c r="AG26" s="752" t="s">
        <v>2360</v>
      </c>
      <c r="AH26" s="753"/>
      <c r="AI26" s="754"/>
      <c r="AJ26" s="755">
        <f t="shared" ref="AJ26:AJ30" si="4">AH26*AI26/1000</f>
        <v>0</v>
      </c>
      <c r="BN26" s="729"/>
      <c r="BO26" s="730"/>
      <c r="BP26" s="730"/>
      <c r="BQ26" s="730"/>
      <c r="BR26" s="730"/>
      <c r="BS26" s="730"/>
      <c r="BT26" s="730"/>
      <c r="BU26" s="730"/>
      <c r="BV26" s="730"/>
      <c r="BW26" s="730"/>
      <c r="BX26" s="730"/>
      <c r="BY26" s="730"/>
      <c r="BZ26" s="730"/>
      <c r="CA26" s="730"/>
      <c r="CB26" s="730"/>
      <c r="CC26" s="730"/>
      <c r="CD26" s="730"/>
      <c r="CE26" s="730"/>
      <c r="CF26" s="730"/>
      <c r="CG26" s="730"/>
      <c r="CH26" s="730"/>
      <c r="CI26" s="730"/>
    </row>
    <row r="27" spans="2:88">
      <c r="B27" s="729" t="s">
        <v>2361</v>
      </c>
      <c r="D27" s="752" t="s">
        <v>2362</v>
      </c>
      <c r="E27" s="752" t="s">
        <v>2360</v>
      </c>
      <c r="F27" s="753"/>
      <c r="G27" s="754"/>
      <c r="H27" s="755">
        <f t="shared" si="0"/>
        <v>0</v>
      </c>
      <c r="K27" s="752" t="s">
        <v>2362</v>
      </c>
      <c r="L27" s="752" t="s">
        <v>2360</v>
      </c>
      <c r="M27" s="753"/>
      <c r="N27" s="754"/>
      <c r="O27" s="755">
        <f t="shared" si="1"/>
        <v>0</v>
      </c>
      <c r="R27" s="752" t="s">
        <v>2362</v>
      </c>
      <c r="S27" s="752" t="s">
        <v>2360</v>
      </c>
      <c r="T27" s="753"/>
      <c r="U27" s="754"/>
      <c r="V27" s="755">
        <f t="shared" si="2"/>
        <v>0</v>
      </c>
      <c r="Y27" s="752" t="s">
        <v>2362</v>
      </c>
      <c r="Z27" s="752" t="s">
        <v>2360</v>
      </c>
      <c r="AA27" s="753"/>
      <c r="AB27" s="754"/>
      <c r="AC27" s="755">
        <f t="shared" si="3"/>
        <v>0</v>
      </c>
      <c r="AF27" s="752" t="s">
        <v>2362</v>
      </c>
      <c r="AG27" s="752" t="s">
        <v>2360</v>
      </c>
      <c r="AH27" s="753"/>
      <c r="AI27" s="754"/>
      <c r="AJ27" s="755">
        <f t="shared" si="4"/>
        <v>0</v>
      </c>
      <c r="BN27" s="729"/>
      <c r="BO27" s="730"/>
      <c r="BP27" s="730"/>
      <c r="BQ27" s="730"/>
      <c r="BR27" s="730"/>
      <c r="BS27" s="730"/>
      <c r="BT27" s="730"/>
      <c r="BU27" s="730"/>
      <c r="BV27" s="730"/>
      <c r="BW27" s="730"/>
      <c r="BX27" s="730"/>
      <c r="BY27" s="730"/>
      <c r="BZ27" s="730"/>
      <c r="CA27" s="730"/>
      <c r="CB27" s="730"/>
      <c r="CC27" s="730"/>
      <c r="CD27" s="730"/>
      <c r="CE27" s="730"/>
      <c r="CF27" s="730"/>
      <c r="CG27" s="730"/>
      <c r="CH27" s="730"/>
      <c r="CI27" s="730"/>
    </row>
    <row r="28" spans="2:88">
      <c r="D28" s="752" t="s">
        <v>2302</v>
      </c>
      <c r="E28" s="752" t="s">
        <v>2359</v>
      </c>
      <c r="F28" s="753"/>
      <c r="G28" s="754"/>
      <c r="H28" s="755">
        <f t="shared" si="0"/>
        <v>0</v>
      </c>
      <c r="K28" s="752" t="s">
        <v>2302</v>
      </c>
      <c r="L28" s="752" t="s">
        <v>2359</v>
      </c>
      <c r="M28" s="753"/>
      <c r="N28" s="756"/>
      <c r="O28" s="755">
        <f t="shared" si="1"/>
        <v>0</v>
      </c>
      <c r="R28" s="752" t="s">
        <v>2302</v>
      </c>
      <c r="S28" s="752" t="s">
        <v>2359</v>
      </c>
      <c r="T28" s="753"/>
      <c r="U28" s="756"/>
      <c r="V28" s="755">
        <f t="shared" si="2"/>
        <v>0</v>
      </c>
      <c r="Y28" s="752" t="s">
        <v>2302</v>
      </c>
      <c r="Z28" s="752" t="s">
        <v>2359</v>
      </c>
      <c r="AA28" s="753"/>
      <c r="AB28" s="756"/>
      <c r="AC28" s="755">
        <f t="shared" si="3"/>
        <v>0</v>
      </c>
      <c r="AF28" s="752" t="s">
        <v>2302</v>
      </c>
      <c r="AG28" s="752" t="s">
        <v>2359</v>
      </c>
      <c r="AH28" s="753"/>
      <c r="AI28" s="756"/>
      <c r="AJ28" s="755">
        <f t="shared" si="4"/>
        <v>0</v>
      </c>
      <c r="BN28" s="729"/>
      <c r="BO28" s="730"/>
      <c r="BP28" s="730"/>
      <c r="BQ28" s="730"/>
      <c r="BR28" s="730"/>
      <c r="BS28" s="730"/>
      <c r="BT28" s="730"/>
      <c r="BU28" s="730"/>
      <c r="BV28" s="730"/>
      <c r="BW28" s="730"/>
      <c r="BX28" s="730"/>
      <c r="BY28" s="730"/>
      <c r="BZ28" s="730"/>
      <c r="CA28" s="730"/>
      <c r="CB28" s="730"/>
      <c r="CC28" s="730"/>
      <c r="CD28" s="730"/>
      <c r="CE28" s="730"/>
      <c r="CF28" s="730"/>
      <c r="CG28" s="730"/>
      <c r="CH28" s="730"/>
      <c r="CI28" s="730"/>
    </row>
    <row r="29" spans="2:88">
      <c r="D29" s="752"/>
      <c r="E29" s="752"/>
      <c r="F29" s="754"/>
      <c r="G29" s="754"/>
      <c r="H29" s="755">
        <f t="shared" si="0"/>
        <v>0</v>
      </c>
      <c r="K29" s="752" t="s">
        <v>3205</v>
      </c>
      <c r="L29" s="752"/>
      <c r="M29" s="754"/>
      <c r="N29" s="754"/>
      <c r="O29" s="755">
        <f t="shared" si="1"/>
        <v>0</v>
      </c>
      <c r="R29" s="752" t="s">
        <v>3205</v>
      </c>
      <c r="S29" s="752"/>
      <c r="T29" s="754"/>
      <c r="U29" s="754"/>
      <c r="V29" s="755">
        <f t="shared" si="2"/>
        <v>0</v>
      </c>
      <c r="Y29" s="752" t="s">
        <v>3205</v>
      </c>
      <c r="Z29" s="752"/>
      <c r="AA29" s="754"/>
      <c r="AB29" s="754"/>
      <c r="AC29" s="755">
        <f t="shared" si="3"/>
        <v>0</v>
      </c>
      <c r="AF29" s="752" t="s">
        <v>3205</v>
      </c>
      <c r="AG29" s="752"/>
      <c r="AH29" s="754"/>
      <c r="AI29" s="754"/>
      <c r="AJ29" s="755">
        <f t="shared" si="4"/>
        <v>0</v>
      </c>
      <c r="BN29" s="729"/>
      <c r="BO29" s="730"/>
      <c r="BP29" s="730"/>
      <c r="BQ29" s="730"/>
      <c r="BR29" s="730"/>
      <c r="BS29" s="730"/>
      <c r="BT29" s="730"/>
      <c r="BU29" s="730"/>
      <c r="BV29" s="730"/>
      <c r="BW29" s="730"/>
      <c r="BX29" s="730"/>
      <c r="BY29" s="730"/>
      <c r="BZ29" s="730"/>
      <c r="CA29" s="730"/>
      <c r="CB29" s="730"/>
      <c r="CC29" s="730"/>
      <c r="CD29" s="730"/>
      <c r="CE29" s="730"/>
      <c r="CF29" s="730"/>
      <c r="CG29" s="730"/>
      <c r="CH29" s="730"/>
      <c r="CI29" s="730"/>
    </row>
    <row r="30" spans="2:88">
      <c r="D30" s="752"/>
      <c r="E30" s="752"/>
      <c r="F30" s="754"/>
      <c r="G30" s="754"/>
      <c r="H30" s="755">
        <f t="shared" si="0"/>
        <v>0</v>
      </c>
      <c r="K30" s="752"/>
      <c r="L30" s="752"/>
      <c r="M30" s="754"/>
      <c r="N30" s="754"/>
      <c r="O30" s="755">
        <f t="shared" si="1"/>
        <v>0</v>
      </c>
      <c r="R30" s="752"/>
      <c r="S30" s="752"/>
      <c r="T30" s="754"/>
      <c r="U30" s="754"/>
      <c r="V30" s="755">
        <f t="shared" si="2"/>
        <v>0</v>
      </c>
      <c r="Y30" s="752"/>
      <c r="Z30" s="752"/>
      <c r="AA30" s="754"/>
      <c r="AB30" s="754"/>
      <c r="AC30" s="755">
        <f t="shared" si="3"/>
        <v>0</v>
      </c>
      <c r="AF30" s="752"/>
      <c r="AG30" s="752"/>
      <c r="AH30" s="754"/>
      <c r="AI30" s="754"/>
      <c r="AJ30" s="755">
        <f t="shared" si="4"/>
        <v>0</v>
      </c>
      <c r="BN30" s="729"/>
      <c r="BO30" s="730"/>
      <c r="BP30" s="730"/>
      <c r="BQ30" s="730"/>
      <c r="BR30" s="730"/>
      <c r="BS30" s="730"/>
      <c r="BT30" s="730"/>
      <c r="BU30" s="730"/>
      <c r="BV30" s="730"/>
      <c r="BW30" s="730"/>
      <c r="BX30" s="730"/>
      <c r="BY30" s="730"/>
      <c r="BZ30" s="730"/>
      <c r="CA30" s="730"/>
      <c r="CB30" s="730"/>
      <c r="CC30" s="730"/>
      <c r="CD30" s="730"/>
      <c r="CE30" s="730"/>
      <c r="CF30" s="730"/>
      <c r="CG30" s="730"/>
      <c r="CH30" s="730"/>
      <c r="CI30" s="730"/>
    </row>
    <row r="31" spans="2:88">
      <c r="G31" s="750" t="s">
        <v>1011</v>
      </c>
      <c r="H31" s="755">
        <f>SUM(H25:H30)</f>
        <v>0</v>
      </c>
      <c r="N31" s="750" t="s">
        <v>1011</v>
      </c>
      <c r="O31" s="755">
        <f>SUM(O25:O30)</f>
        <v>0</v>
      </c>
      <c r="U31" s="750" t="s">
        <v>1011</v>
      </c>
      <c r="V31" s="755">
        <f>SUM(V25:V30)</f>
        <v>0</v>
      </c>
      <c r="AB31" s="750" t="s">
        <v>1011</v>
      </c>
      <c r="AC31" s="755">
        <f>SUM(AC25:AC30)</f>
        <v>0</v>
      </c>
      <c r="AI31" s="750" t="s">
        <v>1011</v>
      </c>
      <c r="AJ31" s="755">
        <f>SUM(AJ25:AJ30)</f>
        <v>0</v>
      </c>
      <c r="BN31" s="729"/>
      <c r="BO31" s="729"/>
      <c r="BP31" s="730"/>
      <c r="BQ31" s="730"/>
      <c r="BR31" s="730"/>
      <c r="BS31" s="730"/>
      <c r="BT31" s="730"/>
      <c r="BU31" s="730"/>
      <c r="BV31" s="730"/>
      <c r="BW31" s="730"/>
      <c r="BX31" s="730"/>
      <c r="BY31" s="730"/>
      <c r="BZ31" s="730"/>
      <c r="CA31" s="730"/>
      <c r="CB31" s="730"/>
      <c r="CC31" s="730"/>
      <c r="CD31" s="730"/>
      <c r="CE31" s="730"/>
      <c r="CF31" s="730"/>
      <c r="CG31" s="730"/>
      <c r="CH31" s="730"/>
      <c r="CI31" s="730"/>
      <c r="CJ31" s="730"/>
    </row>
    <row r="32" spans="2:88">
      <c r="G32" s="750" t="s">
        <v>2363</v>
      </c>
      <c r="H32" s="757">
        <v>1748</v>
      </c>
      <c r="N32" s="750" t="s">
        <v>2363</v>
      </c>
      <c r="O32" s="757">
        <f>H32</f>
        <v>1748</v>
      </c>
      <c r="U32" s="750" t="s">
        <v>2363</v>
      </c>
      <c r="V32" s="757">
        <f>O32</f>
        <v>1748</v>
      </c>
      <c r="AB32" s="750" t="s">
        <v>2363</v>
      </c>
      <c r="AC32" s="757">
        <f>V32</f>
        <v>1748</v>
      </c>
      <c r="AI32" s="750" t="s">
        <v>2363</v>
      </c>
      <c r="AJ32" s="757">
        <f>AC32</f>
        <v>1748</v>
      </c>
      <c r="BN32" s="729"/>
      <c r="BO32" s="729"/>
      <c r="BP32" s="730"/>
      <c r="BQ32" s="730"/>
      <c r="BR32" s="730"/>
      <c r="BS32" s="730"/>
      <c r="BT32" s="730"/>
      <c r="BU32" s="730"/>
      <c r="BV32" s="730"/>
      <c r="BW32" s="730"/>
      <c r="BX32" s="730"/>
      <c r="BY32" s="730"/>
      <c r="BZ32" s="730"/>
      <c r="CA32" s="730"/>
      <c r="CB32" s="730"/>
      <c r="CC32" s="730"/>
      <c r="CD32" s="730"/>
      <c r="CE32" s="730"/>
      <c r="CF32" s="730"/>
      <c r="CG32" s="730"/>
      <c r="CH32" s="730"/>
      <c r="CI32" s="730"/>
      <c r="CJ32" s="730"/>
    </row>
    <row r="33" spans="2:88">
      <c r="G33" s="750" t="s">
        <v>2364</v>
      </c>
      <c r="H33" s="758">
        <f>H31/H32-1</f>
        <v>-1</v>
      </c>
      <c r="N33" s="750" t="s">
        <v>2364</v>
      </c>
      <c r="O33" s="758">
        <f>O31/O32-1</f>
        <v>-1</v>
      </c>
      <c r="U33" s="750" t="s">
        <v>2364</v>
      </c>
      <c r="V33" s="758">
        <f>V31/V32-1</f>
        <v>-1</v>
      </c>
      <c r="AB33" s="750" t="s">
        <v>2364</v>
      </c>
      <c r="AC33" s="758">
        <f>AC31/AC32-1</f>
        <v>-1</v>
      </c>
      <c r="AI33" s="750" t="s">
        <v>2364</v>
      </c>
      <c r="AJ33" s="758">
        <f>AJ31/AJ32-1</f>
        <v>-1</v>
      </c>
      <c r="BN33" s="729"/>
      <c r="BO33" s="729"/>
      <c r="BP33" s="730"/>
      <c r="BQ33" s="730"/>
      <c r="BR33" s="730"/>
      <c r="BS33" s="730"/>
      <c r="BT33" s="730"/>
      <c r="BU33" s="730"/>
      <c r="BV33" s="730"/>
      <c r="BW33" s="730"/>
      <c r="BX33" s="730"/>
      <c r="BY33" s="730"/>
      <c r="BZ33" s="730"/>
      <c r="CA33" s="730"/>
      <c r="CB33" s="730"/>
      <c r="CC33" s="730"/>
      <c r="CD33" s="730"/>
      <c r="CE33" s="730"/>
      <c r="CF33" s="730"/>
      <c r="CG33" s="730"/>
      <c r="CH33" s="730"/>
      <c r="CI33" s="730"/>
      <c r="CJ33" s="730"/>
    </row>
    <row r="34" spans="2:88">
      <c r="BN34" s="729"/>
      <c r="BO34" s="729"/>
      <c r="BP34" s="730"/>
      <c r="BQ34" s="730"/>
      <c r="BR34" s="730"/>
      <c r="BS34" s="730"/>
      <c r="BT34" s="730"/>
      <c r="BU34" s="730"/>
      <c r="BV34" s="730"/>
      <c r="BW34" s="730"/>
      <c r="BX34" s="730"/>
      <c r="BY34" s="730"/>
      <c r="BZ34" s="730"/>
      <c r="CA34" s="730"/>
      <c r="CB34" s="730"/>
      <c r="CC34" s="730"/>
      <c r="CD34" s="730"/>
      <c r="CE34" s="730"/>
      <c r="CF34" s="730"/>
      <c r="CG34" s="730"/>
      <c r="CH34" s="730"/>
      <c r="CI34" s="730"/>
      <c r="CJ34" s="730"/>
    </row>
    <row r="35" spans="2:88">
      <c r="B35" s="750"/>
      <c r="D35" s="751" t="s">
        <v>2365</v>
      </c>
      <c r="K35" s="751" t="s">
        <v>2366</v>
      </c>
      <c r="R35" s="751" t="s">
        <v>2367</v>
      </c>
      <c r="Y35" s="751" t="s">
        <v>2368</v>
      </c>
      <c r="AF35" s="751" t="s">
        <v>2369</v>
      </c>
      <c r="BN35" s="729"/>
      <c r="BO35" s="729"/>
      <c r="BP35" s="730"/>
      <c r="BQ35" s="730"/>
      <c r="BR35" s="730"/>
      <c r="BS35" s="730"/>
      <c r="BT35" s="730"/>
      <c r="BU35" s="730"/>
      <c r="BV35" s="730"/>
      <c r="BW35" s="730"/>
      <c r="BX35" s="730"/>
      <c r="BY35" s="730"/>
      <c r="BZ35" s="730"/>
      <c r="CA35" s="730"/>
      <c r="CB35" s="730"/>
      <c r="CC35" s="730"/>
      <c r="CD35" s="730"/>
      <c r="CE35" s="730"/>
      <c r="CF35" s="730"/>
      <c r="CG35" s="730"/>
      <c r="CH35" s="730"/>
      <c r="CI35" s="730"/>
      <c r="CJ35" s="730"/>
    </row>
    <row r="36" spans="2:88">
      <c r="B36" s="750"/>
      <c r="D36" s="751"/>
      <c r="G36" s="729" t="s">
        <v>2370</v>
      </c>
      <c r="K36" s="751"/>
      <c r="R36" s="751"/>
      <c r="Z36" s="751"/>
      <c r="AG36" s="751"/>
      <c r="BN36" s="729"/>
      <c r="BO36" s="729"/>
      <c r="BP36" s="730"/>
      <c r="BQ36" s="730"/>
      <c r="BR36" s="730"/>
      <c r="BS36" s="730"/>
      <c r="BT36" s="730"/>
      <c r="BU36" s="730"/>
      <c r="BV36" s="730"/>
      <c r="BW36" s="730"/>
      <c r="BX36" s="730"/>
      <c r="BY36" s="730"/>
      <c r="BZ36" s="730"/>
      <c r="CA36" s="730"/>
      <c r="CB36" s="730"/>
      <c r="CC36" s="730"/>
      <c r="CD36" s="730"/>
      <c r="CE36" s="730"/>
      <c r="CF36" s="730"/>
      <c r="CG36" s="730"/>
      <c r="CH36" s="730"/>
      <c r="CI36" s="730"/>
      <c r="CJ36" s="730"/>
    </row>
    <row r="37" spans="2:88">
      <c r="D37" s="731" t="s">
        <v>2355</v>
      </c>
      <c r="E37" s="731" t="s">
        <v>2356</v>
      </c>
      <c r="F37" s="731" t="s">
        <v>1108</v>
      </c>
      <c r="G37" s="731" t="s">
        <v>2357</v>
      </c>
      <c r="H37" s="731" t="s">
        <v>2038</v>
      </c>
      <c r="K37" s="731" t="s">
        <v>2355</v>
      </c>
      <c r="L37" s="731" t="s">
        <v>2356</v>
      </c>
      <c r="M37" s="731" t="s">
        <v>1108</v>
      </c>
      <c r="N37" s="731" t="s">
        <v>2357</v>
      </c>
      <c r="O37" s="731" t="s">
        <v>2038</v>
      </c>
      <c r="R37" s="731" t="s">
        <v>2355</v>
      </c>
      <c r="S37" s="731" t="s">
        <v>2356</v>
      </c>
      <c r="T37" s="731" t="s">
        <v>1108</v>
      </c>
      <c r="U37" s="731" t="s">
        <v>2357</v>
      </c>
      <c r="V37" s="731" t="s">
        <v>2038</v>
      </c>
      <c r="Y37" s="731" t="s">
        <v>2355</v>
      </c>
      <c r="Z37" s="731" t="s">
        <v>2356</v>
      </c>
      <c r="AA37" s="731" t="s">
        <v>1108</v>
      </c>
      <c r="AB37" s="731" t="s">
        <v>2357</v>
      </c>
      <c r="AC37" s="731" t="s">
        <v>2038</v>
      </c>
      <c r="AF37" s="731" t="s">
        <v>2355</v>
      </c>
      <c r="AG37" s="731" t="s">
        <v>2356</v>
      </c>
      <c r="AH37" s="731" t="s">
        <v>1108</v>
      </c>
      <c r="AI37" s="731" t="s">
        <v>2357</v>
      </c>
      <c r="AJ37" s="731" t="s">
        <v>2038</v>
      </c>
      <c r="BN37" s="729"/>
      <c r="BO37" s="730"/>
      <c r="BP37" s="730"/>
      <c r="BQ37" s="730"/>
      <c r="BR37" s="730"/>
      <c r="BS37" s="730"/>
      <c r="BT37" s="730"/>
      <c r="BU37" s="730"/>
      <c r="BV37" s="730"/>
      <c r="BW37" s="730"/>
      <c r="BX37" s="730"/>
      <c r="BY37" s="730"/>
      <c r="BZ37" s="730"/>
      <c r="CA37" s="730"/>
      <c r="CB37" s="730"/>
      <c r="CC37" s="730"/>
      <c r="CD37" s="730"/>
      <c r="CE37" s="730"/>
      <c r="CF37" s="730"/>
      <c r="CG37" s="730"/>
      <c r="CH37" s="730"/>
      <c r="CI37" s="730"/>
    </row>
    <row r="38" spans="2:88">
      <c r="D38" s="752" t="s">
        <v>2358</v>
      </c>
      <c r="E38" s="752" t="s">
        <v>2360</v>
      </c>
      <c r="F38" s="753"/>
      <c r="G38" s="756"/>
      <c r="H38" s="755">
        <f>F38*G38/1000</f>
        <v>0</v>
      </c>
      <c r="K38" s="752" t="s">
        <v>2358</v>
      </c>
      <c r="L38" s="752" t="s">
        <v>2360</v>
      </c>
      <c r="M38" s="753"/>
      <c r="N38" s="756"/>
      <c r="O38" s="755">
        <f>M38*N38/1000</f>
        <v>0</v>
      </c>
      <c r="R38" s="752" t="s">
        <v>2358</v>
      </c>
      <c r="S38" s="752" t="s">
        <v>2360</v>
      </c>
      <c r="T38" s="753"/>
      <c r="U38" s="756"/>
      <c r="V38" s="755">
        <f>T38*U38/1000</f>
        <v>0</v>
      </c>
      <c r="Y38" s="752" t="s">
        <v>2358</v>
      </c>
      <c r="Z38" s="752" t="s">
        <v>2360</v>
      </c>
      <c r="AA38" s="753"/>
      <c r="AB38" s="756"/>
      <c r="AC38" s="755">
        <f>AA38*AB38/1000</f>
        <v>0</v>
      </c>
      <c r="AF38" s="752" t="s">
        <v>2358</v>
      </c>
      <c r="AG38" s="752" t="s">
        <v>2360</v>
      </c>
      <c r="AH38" s="753"/>
      <c r="AI38" s="756"/>
      <c r="AJ38" s="755">
        <f>AH38*AI38/1000</f>
        <v>0</v>
      </c>
      <c r="BN38" s="729"/>
      <c r="BO38" s="730"/>
      <c r="BP38" s="730"/>
      <c r="BQ38" s="730"/>
      <c r="BR38" s="730"/>
      <c r="BS38" s="730"/>
      <c r="BT38" s="730"/>
      <c r="BU38" s="730"/>
      <c r="BV38" s="730"/>
      <c r="BW38" s="730"/>
      <c r="BX38" s="730"/>
      <c r="BY38" s="730"/>
      <c r="BZ38" s="730"/>
      <c r="CA38" s="730"/>
      <c r="CB38" s="730"/>
      <c r="CC38" s="730"/>
      <c r="CD38" s="730"/>
      <c r="CE38" s="730"/>
      <c r="CF38" s="730"/>
      <c r="CG38" s="730"/>
      <c r="CH38" s="730"/>
      <c r="CI38" s="730"/>
    </row>
    <row r="39" spans="2:88">
      <c r="D39" s="752" t="s">
        <v>1202</v>
      </c>
      <c r="E39" s="752" t="s">
        <v>2360</v>
      </c>
      <c r="F39" s="753"/>
      <c r="G39" s="756"/>
      <c r="H39" s="755">
        <f t="shared" ref="H39:H43" si="5">F39*G39/1000</f>
        <v>0</v>
      </c>
      <c r="K39" s="752" t="s">
        <v>1202</v>
      </c>
      <c r="L39" s="752" t="s">
        <v>2360</v>
      </c>
      <c r="M39" s="753"/>
      <c r="N39" s="756"/>
      <c r="O39" s="755">
        <f t="shared" ref="O39:O43" si="6">M39*N39/1000</f>
        <v>0</v>
      </c>
      <c r="R39" s="752" t="s">
        <v>1202</v>
      </c>
      <c r="S39" s="752" t="s">
        <v>2360</v>
      </c>
      <c r="T39" s="753"/>
      <c r="U39" s="756"/>
      <c r="V39" s="755">
        <f t="shared" ref="V39:V43" si="7">T39*U39/1000</f>
        <v>0</v>
      </c>
      <c r="Y39" s="752" t="s">
        <v>1202</v>
      </c>
      <c r="Z39" s="752" t="s">
        <v>2360</v>
      </c>
      <c r="AA39" s="753"/>
      <c r="AB39" s="756"/>
      <c r="AC39" s="755">
        <f t="shared" ref="AC39:AC43" si="8">AA39*AB39/1000</f>
        <v>0</v>
      </c>
      <c r="AF39" s="752" t="s">
        <v>1202</v>
      </c>
      <c r="AG39" s="752" t="s">
        <v>2360</v>
      </c>
      <c r="AH39" s="753"/>
      <c r="AI39" s="756"/>
      <c r="AJ39" s="755">
        <f t="shared" ref="AJ39:AJ43" si="9">AH39*AI39/1000</f>
        <v>0</v>
      </c>
      <c r="BN39" s="729"/>
      <c r="BO39" s="730"/>
      <c r="BP39" s="730"/>
      <c r="BQ39" s="730"/>
      <c r="BR39" s="730"/>
      <c r="BS39" s="730"/>
      <c r="BT39" s="730"/>
      <c r="BU39" s="730"/>
      <c r="BV39" s="730"/>
      <c r="BW39" s="730"/>
      <c r="BX39" s="730"/>
      <c r="BY39" s="730"/>
      <c r="BZ39" s="730"/>
      <c r="CA39" s="730"/>
      <c r="CB39" s="730"/>
      <c r="CC39" s="730"/>
      <c r="CD39" s="730"/>
      <c r="CE39" s="730"/>
      <c r="CF39" s="730"/>
      <c r="CG39" s="730"/>
      <c r="CH39" s="730"/>
      <c r="CI39" s="730"/>
    </row>
    <row r="40" spans="2:88">
      <c r="D40" s="752" t="s">
        <v>2362</v>
      </c>
      <c r="E40" s="752" t="s">
        <v>2360</v>
      </c>
      <c r="F40" s="753"/>
      <c r="G40" s="756"/>
      <c r="H40" s="755">
        <f t="shared" si="5"/>
        <v>0</v>
      </c>
      <c r="K40" s="752" t="s">
        <v>2362</v>
      </c>
      <c r="L40" s="752" t="s">
        <v>2360</v>
      </c>
      <c r="M40" s="753"/>
      <c r="N40" s="756"/>
      <c r="O40" s="755">
        <f t="shared" si="6"/>
        <v>0</v>
      </c>
      <c r="R40" s="752" t="s">
        <v>2362</v>
      </c>
      <c r="S40" s="752" t="s">
        <v>2360</v>
      </c>
      <c r="T40" s="753"/>
      <c r="U40" s="756"/>
      <c r="V40" s="755">
        <f t="shared" si="7"/>
        <v>0</v>
      </c>
      <c r="Y40" s="752" t="s">
        <v>2362</v>
      </c>
      <c r="Z40" s="752" t="s">
        <v>2360</v>
      </c>
      <c r="AA40" s="753"/>
      <c r="AB40" s="756"/>
      <c r="AC40" s="755">
        <f t="shared" si="8"/>
        <v>0</v>
      </c>
      <c r="AF40" s="752" t="s">
        <v>2362</v>
      </c>
      <c r="AG40" s="752" t="s">
        <v>2360</v>
      </c>
      <c r="AH40" s="753"/>
      <c r="AI40" s="756"/>
      <c r="AJ40" s="755">
        <f t="shared" si="9"/>
        <v>0</v>
      </c>
      <c r="BN40" s="729"/>
      <c r="BO40" s="730"/>
      <c r="BP40" s="730"/>
      <c r="BQ40" s="730"/>
      <c r="BR40" s="730"/>
      <c r="BS40" s="730"/>
      <c r="BT40" s="730"/>
      <c r="BU40" s="730"/>
      <c r="BV40" s="730"/>
      <c r="BW40" s="730"/>
      <c r="BX40" s="730"/>
      <c r="BY40" s="730"/>
      <c r="BZ40" s="730"/>
      <c r="CA40" s="730"/>
      <c r="CB40" s="730"/>
      <c r="CC40" s="730"/>
      <c r="CD40" s="730"/>
      <c r="CE40" s="730"/>
      <c r="CF40" s="730"/>
      <c r="CG40" s="730"/>
      <c r="CH40" s="730"/>
      <c r="CI40" s="730"/>
    </row>
    <row r="41" spans="2:88">
      <c r="D41" s="752" t="s">
        <v>2302</v>
      </c>
      <c r="E41" s="752" t="s">
        <v>2360</v>
      </c>
      <c r="F41" s="753"/>
      <c r="G41" s="756"/>
      <c r="H41" s="755">
        <f t="shared" si="5"/>
        <v>0</v>
      </c>
      <c r="K41" s="752" t="s">
        <v>2302</v>
      </c>
      <c r="L41" s="752" t="s">
        <v>2360</v>
      </c>
      <c r="M41" s="753"/>
      <c r="N41" s="756"/>
      <c r="O41" s="755">
        <f t="shared" si="6"/>
        <v>0</v>
      </c>
      <c r="R41" s="752" t="s">
        <v>2302</v>
      </c>
      <c r="S41" s="752" t="s">
        <v>2360</v>
      </c>
      <c r="T41" s="753"/>
      <c r="U41" s="756"/>
      <c r="V41" s="755">
        <f t="shared" si="7"/>
        <v>0</v>
      </c>
      <c r="Y41" s="752" t="s">
        <v>2302</v>
      </c>
      <c r="Z41" s="752" t="s">
        <v>2360</v>
      </c>
      <c r="AA41" s="753"/>
      <c r="AB41" s="756"/>
      <c r="AC41" s="755">
        <f t="shared" si="8"/>
        <v>0</v>
      </c>
      <c r="AF41" s="752" t="s">
        <v>2302</v>
      </c>
      <c r="AG41" s="752" t="s">
        <v>2360</v>
      </c>
      <c r="AH41" s="753"/>
      <c r="AI41" s="756"/>
      <c r="AJ41" s="755">
        <f t="shared" si="9"/>
        <v>0</v>
      </c>
      <c r="BN41" s="729"/>
      <c r="BO41" s="730"/>
      <c r="BP41" s="730"/>
      <c r="BQ41" s="730"/>
      <c r="BR41" s="730"/>
      <c r="BS41" s="730"/>
      <c r="BT41" s="730"/>
      <c r="BU41" s="730"/>
      <c r="BV41" s="730"/>
      <c r="BW41" s="730"/>
      <c r="BX41" s="730"/>
      <c r="BY41" s="730"/>
      <c r="BZ41" s="730"/>
      <c r="CA41" s="730"/>
      <c r="CB41" s="730"/>
      <c r="CC41" s="730"/>
      <c r="CD41" s="730"/>
      <c r="CE41" s="730"/>
      <c r="CF41" s="730"/>
      <c r="CG41" s="730"/>
      <c r="CH41" s="730"/>
      <c r="CI41" s="730"/>
    </row>
    <row r="42" spans="2:88">
      <c r="D42" s="752"/>
      <c r="E42" s="752"/>
      <c r="F42" s="754"/>
      <c r="G42" s="754"/>
      <c r="H42" s="755">
        <f t="shared" si="5"/>
        <v>0</v>
      </c>
      <c r="K42" s="752"/>
      <c r="L42" s="752"/>
      <c r="M42" s="754"/>
      <c r="N42" s="754"/>
      <c r="O42" s="755">
        <f t="shared" si="6"/>
        <v>0</v>
      </c>
      <c r="R42" s="752"/>
      <c r="S42" s="752"/>
      <c r="T42" s="754"/>
      <c r="U42" s="754"/>
      <c r="V42" s="755">
        <f t="shared" si="7"/>
        <v>0</v>
      </c>
      <c r="Y42" s="752"/>
      <c r="Z42" s="752"/>
      <c r="AA42" s="754"/>
      <c r="AB42" s="754"/>
      <c r="AC42" s="755">
        <f t="shared" si="8"/>
        <v>0</v>
      </c>
      <c r="AF42" s="752"/>
      <c r="AG42" s="752"/>
      <c r="AH42" s="754"/>
      <c r="AI42" s="754"/>
      <c r="AJ42" s="755">
        <f t="shared" si="9"/>
        <v>0</v>
      </c>
      <c r="BN42" s="729"/>
      <c r="BO42" s="730"/>
      <c r="BP42" s="730"/>
      <c r="BQ42" s="730"/>
      <c r="BR42" s="730"/>
      <c r="BS42" s="730"/>
      <c r="BT42" s="730"/>
      <c r="BU42" s="730"/>
      <c r="BV42" s="730"/>
      <c r="BW42" s="730"/>
      <c r="BX42" s="730"/>
      <c r="BY42" s="730"/>
      <c r="BZ42" s="730"/>
      <c r="CA42" s="730"/>
      <c r="CB42" s="730"/>
      <c r="CC42" s="730"/>
      <c r="CD42" s="730"/>
      <c r="CE42" s="730"/>
      <c r="CF42" s="730"/>
      <c r="CG42" s="730"/>
      <c r="CH42" s="730"/>
      <c r="CI42" s="730"/>
    </row>
    <row r="43" spans="2:88">
      <c r="D43" s="752"/>
      <c r="E43" s="752"/>
      <c r="F43" s="754"/>
      <c r="G43" s="754"/>
      <c r="H43" s="755">
        <f t="shared" si="5"/>
        <v>0</v>
      </c>
      <c r="K43" s="752"/>
      <c r="L43" s="752"/>
      <c r="M43" s="754"/>
      <c r="N43" s="754"/>
      <c r="O43" s="755">
        <f t="shared" si="6"/>
        <v>0</v>
      </c>
      <c r="R43" s="752"/>
      <c r="S43" s="752"/>
      <c r="T43" s="754"/>
      <c r="U43" s="754"/>
      <c r="V43" s="755">
        <f t="shared" si="7"/>
        <v>0</v>
      </c>
      <c r="Y43" s="752"/>
      <c r="Z43" s="752"/>
      <c r="AA43" s="754"/>
      <c r="AB43" s="754"/>
      <c r="AC43" s="755">
        <f t="shared" si="8"/>
        <v>0</v>
      </c>
      <c r="AF43" s="752"/>
      <c r="AG43" s="752"/>
      <c r="AH43" s="754"/>
      <c r="AI43" s="754"/>
      <c r="AJ43" s="755">
        <f t="shared" si="9"/>
        <v>0</v>
      </c>
      <c r="BN43" s="729"/>
      <c r="BO43" s="730"/>
      <c r="BP43" s="730"/>
      <c r="BQ43" s="730"/>
      <c r="BR43" s="730"/>
      <c r="BS43" s="730"/>
      <c r="BT43" s="730"/>
      <c r="BU43" s="730"/>
      <c r="BV43" s="730"/>
      <c r="BW43" s="730"/>
      <c r="BX43" s="730"/>
      <c r="BY43" s="730"/>
      <c r="BZ43" s="730"/>
      <c r="CA43" s="730"/>
      <c r="CB43" s="730"/>
      <c r="CC43" s="730"/>
      <c r="CD43" s="730"/>
      <c r="CE43" s="730"/>
      <c r="CF43" s="730"/>
      <c r="CG43" s="730"/>
      <c r="CH43" s="730"/>
      <c r="CI43" s="730"/>
    </row>
    <row r="44" spans="2:88">
      <c r="G44" s="750" t="s">
        <v>1011</v>
      </c>
      <c r="H44" s="755">
        <f>SUM(H38:H43)</f>
        <v>0</v>
      </c>
      <c r="N44" s="750" t="s">
        <v>1011</v>
      </c>
      <c r="O44" s="755">
        <f>SUM(O38:O43)</f>
        <v>0</v>
      </c>
      <c r="U44" s="750" t="s">
        <v>1011</v>
      </c>
      <c r="V44" s="755">
        <f>SUM(V38:V43)</f>
        <v>0</v>
      </c>
      <c r="AB44" s="750" t="s">
        <v>1011</v>
      </c>
      <c r="AC44" s="755">
        <f>SUM(AC38:AC43)</f>
        <v>0</v>
      </c>
      <c r="AI44" s="750" t="s">
        <v>1011</v>
      </c>
      <c r="AJ44" s="755">
        <f>SUM(AJ38:AJ43)</f>
        <v>0</v>
      </c>
      <c r="BN44" s="729"/>
      <c r="BO44" s="730"/>
      <c r="BP44" s="730"/>
      <c r="BQ44" s="730"/>
      <c r="BR44" s="730"/>
      <c r="BS44" s="730"/>
      <c r="BT44" s="730"/>
      <c r="BU44" s="730"/>
      <c r="BV44" s="730"/>
      <c r="BW44" s="730"/>
      <c r="BX44" s="730"/>
      <c r="BY44" s="730"/>
      <c r="BZ44" s="730"/>
      <c r="CA44" s="730"/>
      <c r="CB44" s="730"/>
      <c r="CC44" s="730"/>
      <c r="CD44" s="730"/>
      <c r="CE44" s="730"/>
      <c r="CF44" s="730"/>
      <c r="CG44" s="730"/>
      <c r="CH44" s="730"/>
      <c r="CI44" s="730"/>
    </row>
    <row r="45" spans="2:88">
      <c r="G45" s="750" t="s">
        <v>2363</v>
      </c>
      <c r="H45" s="1264">
        <v>1608</v>
      </c>
      <c r="N45" s="750" t="s">
        <v>2363</v>
      </c>
      <c r="O45" s="1264">
        <v>1608</v>
      </c>
      <c r="U45" s="750" t="s">
        <v>2363</v>
      </c>
      <c r="V45" s="1264">
        <v>1608</v>
      </c>
      <c r="AB45" s="750" t="s">
        <v>2363</v>
      </c>
      <c r="AC45" s="1264">
        <v>1608</v>
      </c>
      <c r="AI45" s="750" t="s">
        <v>2363</v>
      </c>
      <c r="AJ45" s="1264">
        <v>1608</v>
      </c>
      <c r="BN45" s="729"/>
      <c r="BO45" s="730"/>
      <c r="BP45" s="730"/>
      <c r="BQ45" s="730"/>
      <c r="BR45" s="730"/>
      <c r="BS45" s="730"/>
      <c r="BT45" s="730"/>
      <c r="BU45" s="730"/>
      <c r="BV45" s="730"/>
      <c r="BW45" s="730"/>
      <c r="BX45" s="730"/>
      <c r="BY45" s="730"/>
      <c r="BZ45" s="730"/>
      <c r="CA45" s="730"/>
      <c r="CB45" s="730"/>
      <c r="CC45" s="730"/>
      <c r="CD45" s="730"/>
      <c r="CE45" s="730"/>
      <c r="CF45" s="730"/>
      <c r="CG45" s="730"/>
      <c r="CH45" s="730"/>
      <c r="CI45" s="730"/>
    </row>
    <row r="46" spans="2:88">
      <c r="G46" s="750" t="s">
        <v>2364</v>
      </c>
      <c r="H46" s="758">
        <f>H44/H45-1</f>
        <v>-1</v>
      </c>
      <c r="N46" s="750" t="s">
        <v>2364</v>
      </c>
      <c r="O46" s="758">
        <f>O44/O45-1</f>
        <v>-1</v>
      </c>
      <c r="U46" s="750" t="s">
        <v>2364</v>
      </c>
      <c r="V46" s="758">
        <f>V44/V45-1</f>
        <v>-1</v>
      </c>
      <c r="AB46" s="750" t="s">
        <v>2364</v>
      </c>
      <c r="AC46" s="758">
        <f>AC44/AC45-1</f>
        <v>-1</v>
      </c>
      <c r="AI46" s="750" t="s">
        <v>2364</v>
      </c>
      <c r="AJ46" s="758">
        <f>AJ44/AJ45-1</f>
        <v>-1</v>
      </c>
      <c r="BN46" s="729"/>
      <c r="BO46" s="730"/>
      <c r="BP46" s="730"/>
      <c r="BQ46" s="730"/>
      <c r="BR46" s="730"/>
      <c r="BS46" s="730"/>
      <c r="BT46" s="730"/>
      <c r="BU46" s="730"/>
      <c r="BV46" s="730"/>
      <c r="BW46" s="730"/>
      <c r="BX46" s="730"/>
      <c r="BY46" s="730"/>
      <c r="BZ46" s="730"/>
      <c r="CA46" s="730"/>
      <c r="CB46" s="730"/>
      <c r="CC46" s="730"/>
      <c r="CD46" s="730"/>
      <c r="CE46" s="730"/>
      <c r="CF46" s="730"/>
      <c r="CG46" s="730"/>
      <c r="CH46" s="730"/>
      <c r="CI46" s="730"/>
    </row>
    <row r="47" spans="2:88">
      <c r="BN47" s="729"/>
      <c r="BO47" s="729"/>
      <c r="BP47" s="730"/>
      <c r="BQ47" s="730"/>
      <c r="BR47" s="730"/>
      <c r="BS47" s="730"/>
      <c r="BT47" s="730"/>
      <c r="BU47" s="730"/>
      <c r="BV47" s="730"/>
      <c r="BW47" s="730"/>
      <c r="BX47" s="730"/>
      <c r="BY47" s="730"/>
      <c r="BZ47" s="730"/>
      <c r="CA47" s="730"/>
      <c r="CB47" s="730"/>
      <c r="CC47" s="730"/>
      <c r="CD47" s="730"/>
      <c r="CE47" s="730"/>
      <c r="CF47" s="730"/>
      <c r="CG47" s="730"/>
      <c r="CH47" s="730"/>
      <c r="CI47" s="730"/>
      <c r="CJ47" s="730"/>
    </row>
    <row r="48" spans="2:88">
      <c r="D48" s="751" t="s">
        <v>2371</v>
      </c>
      <c r="K48" s="751" t="s">
        <v>2372</v>
      </c>
      <c r="R48" s="751" t="s">
        <v>2373</v>
      </c>
      <c r="Y48" s="751" t="s">
        <v>2374</v>
      </c>
      <c r="AF48" s="751" t="s">
        <v>2375</v>
      </c>
      <c r="BN48" s="729"/>
      <c r="BO48" s="729"/>
      <c r="BP48" s="730"/>
      <c r="BQ48" s="730"/>
      <c r="BR48" s="730"/>
      <c r="BS48" s="730"/>
      <c r="BT48" s="730"/>
      <c r="BU48" s="730"/>
      <c r="BV48" s="730"/>
      <c r="BW48" s="730"/>
      <c r="BX48" s="730"/>
      <c r="BY48" s="730"/>
      <c r="BZ48" s="730"/>
      <c r="CA48" s="730"/>
      <c r="CB48" s="730"/>
      <c r="CC48" s="730"/>
      <c r="CD48" s="730"/>
      <c r="CE48" s="730"/>
      <c r="CF48" s="730"/>
      <c r="CG48" s="730"/>
      <c r="CH48" s="730"/>
      <c r="CI48" s="730"/>
      <c r="CJ48" s="730"/>
    </row>
    <row r="49" spans="4:88">
      <c r="BN49" s="729"/>
      <c r="BO49" s="729"/>
      <c r="BP49" s="730"/>
      <c r="BQ49" s="730"/>
      <c r="BR49" s="730"/>
      <c r="BS49" s="730"/>
      <c r="BT49" s="730"/>
      <c r="BU49" s="730"/>
      <c r="BV49" s="730"/>
      <c r="BW49" s="730"/>
      <c r="BX49" s="730"/>
      <c r="BY49" s="730"/>
      <c r="BZ49" s="730"/>
      <c r="CA49" s="730"/>
      <c r="CB49" s="730"/>
      <c r="CC49" s="730"/>
      <c r="CD49" s="730"/>
      <c r="CE49" s="730"/>
      <c r="CF49" s="730"/>
      <c r="CG49" s="730"/>
      <c r="CH49" s="730"/>
      <c r="CI49" s="730"/>
      <c r="CJ49" s="730"/>
    </row>
    <row r="50" spans="4:88">
      <c r="D50" s="731" t="s">
        <v>2376</v>
      </c>
      <c r="E50" s="731" t="s">
        <v>2377</v>
      </c>
      <c r="F50" s="731" t="s">
        <v>2378</v>
      </c>
      <c r="G50" s="731" t="s">
        <v>2379</v>
      </c>
      <c r="K50" s="731" t="s">
        <v>2376</v>
      </c>
      <c r="L50" s="731" t="s">
        <v>2377</v>
      </c>
      <c r="M50" s="731" t="s">
        <v>2378</v>
      </c>
      <c r="N50" s="731" t="s">
        <v>2379</v>
      </c>
      <c r="R50" s="731" t="s">
        <v>2376</v>
      </c>
      <c r="S50" s="731" t="s">
        <v>2377</v>
      </c>
      <c r="T50" s="731" t="s">
        <v>2378</v>
      </c>
      <c r="U50" s="731" t="s">
        <v>2379</v>
      </c>
      <c r="Y50" s="731" t="s">
        <v>2376</v>
      </c>
      <c r="Z50" s="731" t="s">
        <v>2377</v>
      </c>
      <c r="AA50" s="731" t="s">
        <v>2378</v>
      </c>
      <c r="AB50" s="731" t="s">
        <v>2379</v>
      </c>
      <c r="AF50" s="731" t="s">
        <v>2376</v>
      </c>
      <c r="AG50" s="731" t="s">
        <v>2377</v>
      </c>
      <c r="AH50" s="731" t="s">
        <v>2378</v>
      </c>
      <c r="AI50" s="731" t="s">
        <v>2379</v>
      </c>
      <c r="BN50" s="729"/>
      <c r="BO50" s="729"/>
      <c r="BP50" s="730"/>
      <c r="BQ50" s="730"/>
      <c r="BR50" s="730"/>
      <c r="BS50" s="730"/>
      <c r="BT50" s="730"/>
      <c r="BU50" s="730"/>
      <c r="BV50" s="730"/>
      <c r="BW50" s="730"/>
      <c r="BX50" s="730"/>
      <c r="BY50" s="730"/>
      <c r="BZ50" s="730"/>
      <c r="CA50" s="730"/>
      <c r="CB50" s="730"/>
      <c r="CC50" s="730"/>
      <c r="CD50" s="730"/>
      <c r="CE50" s="730"/>
      <c r="CF50" s="730"/>
      <c r="CG50" s="730"/>
      <c r="CH50" s="730"/>
      <c r="CI50" s="730"/>
      <c r="CJ50" s="730"/>
    </row>
    <row r="51" spans="4:88">
      <c r="D51" s="753"/>
      <c r="E51" s="753"/>
      <c r="F51" s="753"/>
      <c r="G51" s="752"/>
      <c r="K51" s="753"/>
      <c r="L51" s="753"/>
      <c r="M51" s="753"/>
      <c r="N51" s="752"/>
      <c r="R51" s="753"/>
      <c r="S51" s="753"/>
      <c r="T51" s="753"/>
      <c r="U51" s="752"/>
      <c r="Y51" s="753"/>
      <c r="Z51" s="753"/>
      <c r="AA51" s="753"/>
      <c r="AB51" s="752"/>
      <c r="AF51" s="753"/>
      <c r="AG51" s="753"/>
      <c r="AH51" s="753"/>
      <c r="AI51" s="752"/>
      <c r="BN51" s="729"/>
      <c r="BO51" s="729"/>
      <c r="BP51" s="730"/>
      <c r="BQ51" s="730"/>
      <c r="BR51" s="730"/>
      <c r="BS51" s="730"/>
      <c r="BT51" s="730"/>
      <c r="BU51" s="730"/>
      <c r="BV51" s="730"/>
      <c r="BW51" s="730"/>
      <c r="BX51" s="730"/>
      <c r="BY51" s="730"/>
      <c r="BZ51" s="730"/>
      <c r="CA51" s="730"/>
      <c r="CB51" s="730"/>
      <c r="CC51" s="730"/>
      <c r="CD51" s="730"/>
      <c r="CE51" s="730"/>
      <c r="CF51" s="730"/>
      <c r="CG51" s="730"/>
      <c r="CH51" s="730"/>
      <c r="CI51" s="730"/>
      <c r="CJ51" s="730"/>
    </row>
    <row r="52" spans="4:88">
      <c r="D52" s="753"/>
      <c r="E52" s="753"/>
      <c r="F52" s="753"/>
      <c r="G52" s="752"/>
      <c r="K52" s="753"/>
      <c r="L52" s="753"/>
      <c r="M52" s="753"/>
      <c r="N52" s="752"/>
      <c r="R52" s="753"/>
      <c r="S52" s="753"/>
      <c r="T52" s="753"/>
      <c r="U52" s="752"/>
      <c r="Y52" s="753"/>
      <c r="Z52" s="753"/>
      <c r="AA52" s="753"/>
      <c r="AB52" s="752"/>
      <c r="AF52" s="753"/>
      <c r="AG52" s="753"/>
      <c r="AH52" s="753"/>
      <c r="AI52" s="752"/>
      <c r="BN52" s="729"/>
      <c r="BO52" s="729"/>
      <c r="BP52" s="730"/>
      <c r="BQ52" s="730"/>
      <c r="BR52" s="730"/>
      <c r="BS52" s="730"/>
      <c r="BT52" s="730"/>
      <c r="BU52" s="730"/>
      <c r="BV52" s="730"/>
      <c r="BW52" s="730"/>
      <c r="BX52" s="730"/>
      <c r="BY52" s="730"/>
      <c r="BZ52" s="730"/>
      <c r="CA52" s="730"/>
      <c r="CB52" s="730"/>
      <c r="CC52" s="730"/>
      <c r="CD52" s="730"/>
      <c r="CE52" s="730"/>
      <c r="CF52" s="730"/>
      <c r="CG52" s="730"/>
      <c r="CH52" s="730"/>
      <c r="CI52" s="730"/>
      <c r="CJ52" s="730"/>
    </row>
    <row r="53" spans="4:88">
      <c r="D53" s="753"/>
      <c r="E53" s="753"/>
      <c r="F53" s="753"/>
      <c r="G53" s="752"/>
      <c r="K53" s="753"/>
      <c r="L53" s="753"/>
      <c r="M53" s="753"/>
      <c r="N53" s="752"/>
      <c r="R53" s="753"/>
      <c r="S53" s="753"/>
      <c r="T53" s="753"/>
      <c r="U53" s="752"/>
      <c r="Y53" s="753"/>
      <c r="Z53" s="753"/>
      <c r="AA53" s="753"/>
      <c r="AB53" s="752"/>
      <c r="AF53" s="753"/>
      <c r="AG53" s="753"/>
      <c r="AH53" s="753"/>
      <c r="AI53" s="752"/>
      <c r="BN53" s="729"/>
      <c r="BO53" s="729"/>
      <c r="BP53" s="730"/>
      <c r="BQ53" s="730"/>
      <c r="BR53" s="730"/>
      <c r="BS53" s="730"/>
      <c r="BT53" s="730"/>
      <c r="BU53" s="730"/>
      <c r="BV53" s="730"/>
      <c r="BW53" s="730"/>
      <c r="BX53" s="730"/>
      <c r="BY53" s="730"/>
      <c r="BZ53" s="730"/>
      <c r="CA53" s="730"/>
      <c r="CB53" s="730"/>
      <c r="CC53" s="730"/>
      <c r="CD53" s="730"/>
      <c r="CE53" s="730"/>
      <c r="CF53" s="730"/>
      <c r="CG53" s="730"/>
      <c r="CH53" s="730"/>
      <c r="CI53" s="730"/>
      <c r="CJ53" s="730"/>
    </row>
    <row r="54" spans="4:88">
      <c r="D54" s="753"/>
      <c r="E54" s="753"/>
      <c r="F54" s="753"/>
      <c r="G54" s="752"/>
      <c r="K54" s="753"/>
      <c r="L54" s="753"/>
      <c r="M54" s="753"/>
      <c r="N54" s="752"/>
      <c r="R54" s="753"/>
      <c r="S54" s="753"/>
      <c r="T54" s="753"/>
      <c r="U54" s="752"/>
      <c r="Y54" s="753"/>
      <c r="Z54" s="753"/>
      <c r="AA54" s="753"/>
      <c r="AB54" s="752"/>
      <c r="AF54" s="753"/>
      <c r="AG54" s="753"/>
      <c r="AH54" s="753"/>
      <c r="AI54" s="752"/>
      <c r="BN54" s="729"/>
      <c r="BO54" s="729"/>
      <c r="BP54" s="730"/>
      <c r="BQ54" s="730"/>
      <c r="BR54" s="730"/>
      <c r="BS54" s="730"/>
      <c r="BT54" s="730"/>
      <c r="BU54" s="730"/>
      <c r="BV54" s="730"/>
      <c r="BW54" s="730"/>
      <c r="BX54" s="730"/>
      <c r="BY54" s="730"/>
      <c r="BZ54" s="730"/>
      <c r="CA54" s="730"/>
      <c r="CB54" s="730"/>
      <c r="CC54" s="730"/>
      <c r="CD54" s="730"/>
      <c r="CE54" s="730"/>
      <c r="CF54" s="730"/>
      <c r="CG54" s="730"/>
      <c r="CH54" s="730"/>
      <c r="CI54" s="730"/>
      <c r="CJ54" s="730"/>
    </row>
    <row r="55" spans="4:88">
      <c r="D55" s="753"/>
      <c r="E55" s="753"/>
      <c r="F55" s="753"/>
      <c r="G55" s="752"/>
      <c r="K55" s="753"/>
      <c r="L55" s="753"/>
      <c r="M55" s="753"/>
      <c r="N55" s="752"/>
      <c r="R55" s="753"/>
      <c r="S55" s="753"/>
      <c r="T55" s="753"/>
      <c r="U55" s="752"/>
      <c r="Y55" s="753"/>
      <c r="Z55" s="753"/>
      <c r="AA55" s="753"/>
      <c r="AB55" s="752"/>
      <c r="AF55" s="753"/>
      <c r="AG55" s="753"/>
      <c r="AH55" s="753"/>
      <c r="AI55" s="752"/>
      <c r="BN55" s="729"/>
      <c r="BO55" s="729"/>
      <c r="BP55" s="730"/>
      <c r="BQ55" s="730"/>
      <c r="BR55" s="730"/>
      <c r="BS55" s="730"/>
      <c r="BT55" s="730"/>
      <c r="BU55" s="730"/>
      <c r="BV55" s="730"/>
      <c r="BW55" s="730"/>
      <c r="BX55" s="730"/>
      <c r="BY55" s="730"/>
      <c r="BZ55" s="730"/>
      <c r="CA55" s="730"/>
      <c r="CB55" s="730"/>
      <c r="CC55" s="730"/>
      <c r="CD55" s="730"/>
      <c r="CE55" s="730"/>
      <c r="CF55" s="730"/>
      <c r="CG55" s="730"/>
      <c r="CH55" s="730"/>
      <c r="CI55" s="730"/>
      <c r="CJ55" s="730"/>
    </row>
    <row r="56" spans="4:88">
      <c r="D56" s="753"/>
      <c r="E56" s="753"/>
      <c r="F56" s="753"/>
      <c r="G56" s="752"/>
      <c r="K56" s="753"/>
      <c r="L56" s="753"/>
      <c r="M56" s="753"/>
      <c r="N56" s="752"/>
      <c r="R56" s="753"/>
      <c r="S56" s="753"/>
      <c r="T56" s="753"/>
      <c r="U56" s="752"/>
      <c r="Y56" s="753"/>
      <c r="Z56" s="753"/>
      <c r="AA56" s="753"/>
      <c r="AB56" s="752"/>
      <c r="AF56" s="753"/>
      <c r="AG56" s="753"/>
      <c r="AH56" s="753"/>
      <c r="AI56" s="752"/>
      <c r="BN56" s="729"/>
      <c r="BO56" s="729"/>
      <c r="BP56" s="730"/>
      <c r="BQ56" s="730"/>
      <c r="BR56" s="730"/>
      <c r="BS56" s="730"/>
      <c r="BT56" s="730"/>
      <c r="BU56" s="730"/>
      <c r="BV56" s="730"/>
      <c r="BW56" s="730"/>
      <c r="BX56" s="730"/>
      <c r="BY56" s="730"/>
      <c r="BZ56" s="730"/>
      <c r="CA56" s="730"/>
      <c r="CB56" s="730"/>
      <c r="CC56" s="730"/>
      <c r="CD56" s="730"/>
      <c r="CE56" s="730"/>
      <c r="CF56" s="730"/>
      <c r="CG56" s="730"/>
      <c r="CH56" s="730"/>
      <c r="CI56" s="730"/>
      <c r="CJ56" s="730"/>
    </row>
    <row r="57" spans="4:88">
      <c r="D57" s="753"/>
      <c r="E57" s="753"/>
      <c r="F57" s="753"/>
      <c r="G57" s="752"/>
      <c r="K57" s="753"/>
      <c r="L57" s="753"/>
      <c r="M57" s="753"/>
      <c r="N57" s="752"/>
      <c r="R57" s="753"/>
      <c r="S57" s="753"/>
      <c r="T57" s="753"/>
      <c r="U57" s="752"/>
      <c r="Y57" s="753"/>
      <c r="Z57" s="753"/>
      <c r="AA57" s="753"/>
      <c r="AB57" s="752"/>
      <c r="AF57" s="753"/>
      <c r="AG57" s="753"/>
      <c r="AH57" s="753"/>
      <c r="AI57" s="752"/>
      <c r="BN57" s="729"/>
      <c r="BO57" s="729"/>
      <c r="BP57" s="730"/>
      <c r="BQ57" s="730"/>
      <c r="BR57" s="730"/>
      <c r="BS57" s="730"/>
      <c r="BT57" s="730"/>
      <c r="BU57" s="730"/>
      <c r="BV57" s="730"/>
      <c r="BW57" s="730"/>
      <c r="BX57" s="730"/>
      <c r="BY57" s="730"/>
      <c r="BZ57" s="730"/>
      <c r="CA57" s="730"/>
      <c r="CB57" s="730"/>
      <c r="CC57" s="730"/>
      <c r="CD57" s="730"/>
      <c r="CE57" s="730"/>
      <c r="CF57" s="730"/>
      <c r="CG57" s="730"/>
      <c r="CH57" s="730"/>
      <c r="CI57" s="730"/>
      <c r="CJ57" s="730"/>
    </row>
    <row r="58" spans="4:88">
      <c r="D58" s="753"/>
      <c r="E58" s="753"/>
      <c r="F58" s="753"/>
      <c r="G58" s="752"/>
      <c r="K58" s="753"/>
      <c r="L58" s="753"/>
      <c r="M58" s="753"/>
      <c r="N58" s="752"/>
      <c r="R58" s="753"/>
      <c r="S58" s="753"/>
      <c r="T58" s="753"/>
      <c r="U58" s="752"/>
      <c r="Y58" s="753"/>
      <c r="Z58" s="753"/>
      <c r="AA58" s="753"/>
      <c r="AB58" s="752"/>
      <c r="AF58" s="753"/>
      <c r="AG58" s="753"/>
      <c r="AH58" s="753"/>
      <c r="AI58" s="752"/>
      <c r="BN58" s="729"/>
      <c r="BO58" s="729"/>
      <c r="BP58" s="730"/>
      <c r="BQ58" s="730"/>
      <c r="BR58" s="730"/>
      <c r="BS58" s="730"/>
      <c r="BT58" s="730"/>
      <c r="BU58" s="730"/>
      <c r="BV58" s="730"/>
      <c r="BW58" s="730"/>
      <c r="BX58" s="730"/>
      <c r="BY58" s="730"/>
      <c r="BZ58" s="730"/>
      <c r="CA58" s="730"/>
      <c r="CB58" s="730"/>
      <c r="CC58" s="730"/>
      <c r="CD58" s="730"/>
      <c r="CE58" s="730"/>
      <c r="CF58" s="730"/>
      <c r="CG58" s="730"/>
      <c r="CH58" s="730"/>
      <c r="CI58" s="730"/>
      <c r="CJ58" s="730"/>
    </row>
    <row r="59" spans="4:88">
      <c r="D59" s="753"/>
      <c r="E59" s="753"/>
      <c r="F59" s="753"/>
      <c r="G59" s="752"/>
      <c r="K59" s="753"/>
      <c r="L59" s="753"/>
      <c r="M59" s="753"/>
      <c r="N59" s="752"/>
      <c r="R59" s="753"/>
      <c r="S59" s="753"/>
      <c r="T59" s="753"/>
      <c r="U59" s="752"/>
      <c r="Y59" s="753"/>
      <c r="Z59" s="753"/>
      <c r="AA59" s="753"/>
      <c r="AB59" s="752"/>
      <c r="AF59" s="753"/>
      <c r="AG59" s="753"/>
      <c r="AH59" s="753"/>
      <c r="AI59" s="752"/>
      <c r="BN59" s="729"/>
      <c r="BO59" s="729"/>
      <c r="BP59" s="730"/>
      <c r="BQ59" s="730"/>
      <c r="BR59" s="730"/>
      <c r="BS59" s="730"/>
      <c r="BT59" s="730"/>
      <c r="BU59" s="730"/>
      <c r="BV59" s="730"/>
      <c r="BW59" s="730"/>
      <c r="BX59" s="730"/>
      <c r="BY59" s="730"/>
      <c r="BZ59" s="730"/>
      <c r="CA59" s="730"/>
      <c r="CB59" s="730"/>
      <c r="CC59" s="730"/>
      <c r="CD59" s="730"/>
      <c r="CE59" s="730"/>
      <c r="CF59" s="730"/>
      <c r="CG59" s="730"/>
      <c r="CH59" s="730"/>
      <c r="CI59" s="730"/>
      <c r="CJ59" s="730"/>
    </row>
    <row r="60" spans="4:88">
      <c r="D60" s="753"/>
      <c r="E60" s="753"/>
      <c r="F60" s="753"/>
      <c r="G60" s="752"/>
      <c r="K60" s="753"/>
      <c r="L60" s="753"/>
      <c r="M60" s="753"/>
      <c r="N60" s="752"/>
      <c r="R60" s="753"/>
      <c r="S60" s="753"/>
      <c r="T60" s="753"/>
      <c r="U60" s="752"/>
      <c r="Y60" s="753"/>
      <c r="Z60" s="753"/>
      <c r="AA60" s="753"/>
      <c r="AB60" s="752"/>
      <c r="AF60" s="753"/>
      <c r="AG60" s="753"/>
      <c r="AH60" s="753"/>
      <c r="AI60" s="752"/>
      <c r="BN60" s="729"/>
      <c r="BO60" s="729"/>
      <c r="BP60" s="730"/>
      <c r="BQ60" s="730"/>
      <c r="BR60" s="730"/>
      <c r="BS60" s="730"/>
      <c r="BT60" s="730"/>
      <c r="BU60" s="730"/>
      <c r="BV60" s="730"/>
      <c r="BW60" s="730"/>
      <c r="BX60" s="730"/>
      <c r="BY60" s="730"/>
      <c r="BZ60" s="730"/>
      <c r="CA60" s="730"/>
      <c r="CB60" s="730"/>
      <c r="CC60" s="730"/>
      <c r="CD60" s="730"/>
      <c r="CE60" s="730"/>
      <c r="CF60" s="730"/>
      <c r="CG60" s="730"/>
      <c r="CH60" s="730"/>
      <c r="CI60" s="730"/>
      <c r="CJ60" s="730"/>
    </row>
    <row r="61" spans="4:88">
      <c r="D61" s="753"/>
      <c r="E61" s="753"/>
      <c r="F61" s="753"/>
      <c r="G61" s="752"/>
      <c r="K61" s="753"/>
      <c r="L61" s="753"/>
      <c r="M61" s="753"/>
      <c r="N61" s="752"/>
      <c r="R61" s="753"/>
      <c r="S61" s="753"/>
      <c r="T61" s="753"/>
      <c r="U61" s="752"/>
      <c r="Y61" s="753"/>
      <c r="Z61" s="753"/>
      <c r="AA61" s="753"/>
      <c r="AB61" s="752"/>
      <c r="AF61" s="753"/>
      <c r="AG61" s="753"/>
      <c r="AH61" s="753"/>
      <c r="AI61" s="752"/>
      <c r="BN61" s="729"/>
      <c r="BO61" s="729"/>
      <c r="BP61" s="730"/>
      <c r="BQ61" s="730"/>
      <c r="BR61" s="730"/>
      <c r="BS61" s="730"/>
      <c r="BT61" s="730"/>
      <c r="BU61" s="730"/>
      <c r="BV61" s="730"/>
      <c r="BW61" s="730"/>
      <c r="BX61" s="730"/>
      <c r="BY61" s="730"/>
      <c r="BZ61" s="730"/>
      <c r="CA61" s="730"/>
      <c r="CB61" s="730"/>
      <c r="CC61" s="730"/>
      <c r="CD61" s="730"/>
      <c r="CE61" s="730"/>
      <c r="CF61" s="730"/>
      <c r="CG61" s="730"/>
      <c r="CH61" s="730"/>
      <c r="CI61" s="730"/>
      <c r="CJ61" s="730"/>
    </row>
    <row r="62" spans="4:88">
      <c r="D62" s="753"/>
      <c r="E62" s="753"/>
      <c r="F62" s="753"/>
      <c r="G62" s="752"/>
      <c r="K62" s="753"/>
      <c r="L62" s="753"/>
      <c r="M62" s="753"/>
      <c r="N62" s="752"/>
      <c r="R62" s="753"/>
      <c r="S62" s="753"/>
      <c r="T62" s="753"/>
      <c r="U62" s="752"/>
      <c r="Y62" s="753"/>
      <c r="Z62" s="753"/>
      <c r="AA62" s="753"/>
      <c r="AB62" s="752"/>
      <c r="AF62" s="753"/>
      <c r="AG62" s="753"/>
      <c r="AH62" s="753"/>
      <c r="AI62" s="752"/>
      <c r="BN62" s="729"/>
      <c r="BO62" s="729"/>
      <c r="BP62" s="730"/>
      <c r="BQ62" s="730"/>
      <c r="BR62" s="730"/>
      <c r="BS62" s="730"/>
      <c r="BT62" s="730"/>
      <c r="BU62" s="730"/>
      <c r="BV62" s="730"/>
      <c r="BW62" s="730"/>
      <c r="BX62" s="730"/>
      <c r="BY62" s="730"/>
      <c r="BZ62" s="730"/>
      <c r="CA62" s="730"/>
      <c r="CB62" s="730"/>
      <c r="CC62" s="730"/>
      <c r="CD62" s="730"/>
      <c r="CE62" s="730"/>
      <c r="CF62" s="730"/>
      <c r="CG62" s="730"/>
      <c r="CH62" s="730"/>
      <c r="CI62" s="730"/>
      <c r="CJ62" s="730"/>
    </row>
    <row r="63" spans="4:88">
      <c r="D63" s="753"/>
      <c r="E63" s="753"/>
      <c r="F63" s="753"/>
      <c r="G63" s="752"/>
      <c r="K63" s="753"/>
      <c r="L63" s="753"/>
      <c r="M63" s="753"/>
      <c r="N63" s="752"/>
      <c r="R63" s="753"/>
      <c r="S63" s="753"/>
      <c r="T63" s="753"/>
      <c r="U63" s="752"/>
      <c r="Y63" s="753"/>
      <c r="Z63" s="753"/>
      <c r="AA63" s="753"/>
      <c r="AB63" s="752"/>
      <c r="AF63" s="753"/>
      <c r="AG63" s="753"/>
      <c r="AH63" s="753"/>
      <c r="AI63" s="752"/>
      <c r="BN63" s="729"/>
      <c r="BO63" s="729"/>
      <c r="BP63" s="730"/>
      <c r="BQ63" s="730"/>
      <c r="BR63" s="730"/>
      <c r="BS63" s="730"/>
      <c r="BT63" s="730"/>
      <c r="BU63" s="730"/>
      <c r="BV63" s="730"/>
      <c r="BW63" s="730"/>
      <c r="BX63" s="730"/>
      <c r="BY63" s="730"/>
      <c r="BZ63" s="730"/>
      <c r="CA63" s="730"/>
      <c r="CB63" s="730"/>
      <c r="CC63" s="730"/>
      <c r="CD63" s="730"/>
      <c r="CE63" s="730"/>
      <c r="CF63" s="730"/>
      <c r="CG63" s="730"/>
      <c r="CH63" s="730"/>
      <c r="CI63" s="730"/>
      <c r="CJ63" s="730"/>
    </row>
    <row r="64" spans="4:88">
      <c r="D64" s="753"/>
      <c r="E64" s="753"/>
      <c r="F64" s="753"/>
      <c r="G64" s="752"/>
      <c r="K64" s="753"/>
      <c r="L64" s="753"/>
      <c r="M64" s="753"/>
      <c r="N64" s="752"/>
      <c r="R64" s="753"/>
      <c r="S64" s="753"/>
      <c r="T64" s="753"/>
      <c r="U64" s="752"/>
      <c r="Y64" s="753"/>
      <c r="Z64" s="753"/>
      <c r="AA64" s="753"/>
      <c r="AB64" s="752"/>
      <c r="AF64" s="753"/>
      <c r="AG64" s="753"/>
      <c r="AH64" s="753"/>
      <c r="AI64" s="752"/>
      <c r="BN64" s="729"/>
      <c r="BO64" s="729"/>
      <c r="BP64" s="730"/>
      <c r="BQ64" s="730"/>
      <c r="BR64" s="730"/>
      <c r="BS64" s="730"/>
      <c r="BT64" s="730"/>
      <c r="BU64" s="730"/>
      <c r="BV64" s="730"/>
      <c r="BW64" s="730"/>
      <c r="BX64" s="730"/>
      <c r="BY64" s="730"/>
      <c r="BZ64" s="730"/>
      <c r="CA64" s="730"/>
      <c r="CB64" s="730"/>
      <c r="CC64" s="730"/>
      <c r="CD64" s="730"/>
      <c r="CE64" s="730"/>
      <c r="CF64" s="730"/>
      <c r="CG64" s="730"/>
      <c r="CH64" s="730"/>
      <c r="CI64" s="730"/>
      <c r="CJ64" s="730"/>
    </row>
    <row r="65" spans="4:88">
      <c r="D65" s="753"/>
      <c r="E65" s="753"/>
      <c r="F65" s="753"/>
      <c r="G65" s="752"/>
      <c r="K65" s="753"/>
      <c r="L65" s="753"/>
      <c r="M65" s="753"/>
      <c r="N65" s="752"/>
      <c r="R65" s="753"/>
      <c r="S65" s="753"/>
      <c r="T65" s="753"/>
      <c r="U65" s="752"/>
      <c r="Y65" s="753"/>
      <c r="Z65" s="753"/>
      <c r="AA65" s="753"/>
      <c r="AB65" s="752"/>
      <c r="AF65" s="753"/>
      <c r="AG65" s="753"/>
      <c r="AH65" s="753"/>
      <c r="AI65" s="752"/>
      <c r="BN65" s="729"/>
      <c r="BO65" s="729"/>
      <c r="BP65" s="730"/>
      <c r="BQ65" s="730"/>
      <c r="BR65" s="730"/>
      <c r="BS65" s="730"/>
      <c r="BT65" s="730"/>
      <c r="BU65" s="730"/>
      <c r="BV65" s="730"/>
      <c r="BW65" s="730"/>
      <c r="BX65" s="730"/>
      <c r="BY65" s="730"/>
      <c r="BZ65" s="730"/>
      <c r="CA65" s="730"/>
      <c r="CB65" s="730"/>
      <c r="CC65" s="730"/>
      <c r="CD65" s="730"/>
      <c r="CE65" s="730"/>
      <c r="CF65" s="730"/>
      <c r="CG65" s="730"/>
      <c r="CH65" s="730"/>
      <c r="CI65" s="730"/>
      <c r="CJ65" s="730"/>
    </row>
    <row r="66" spans="4:88">
      <c r="D66" s="753"/>
      <c r="E66" s="753"/>
      <c r="F66" s="753"/>
      <c r="G66" s="752"/>
      <c r="K66" s="753"/>
      <c r="L66" s="753"/>
      <c r="M66" s="753"/>
      <c r="N66" s="752"/>
      <c r="R66" s="753"/>
      <c r="S66" s="753"/>
      <c r="T66" s="753"/>
      <c r="U66" s="752"/>
      <c r="Y66" s="753"/>
      <c r="Z66" s="753"/>
      <c r="AA66" s="753"/>
      <c r="AB66" s="752"/>
      <c r="AF66" s="753"/>
      <c r="AG66" s="753"/>
      <c r="AH66" s="753"/>
      <c r="AI66" s="752"/>
      <c r="BN66" s="729"/>
      <c r="BO66" s="729"/>
      <c r="BP66" s="730"/>
      <c r="BQ66" s="730"/>
      <c r="BR66" s="730"/>
      <c r="BS66" s="730"/>
      <c r="BT66" s="730"/>
      <c r="BU66" s="730"/>
      <c r="BV66" s="730"/>
      <c r="BW66" s="730"/>
      <c r="BX66" s="730"/>
      <c r="BY66" s="730"/>
      <c r="BZ66" s="730"/>
      <c r="CA66" s="730"/>
      <c r="CB66" s="730"/>
      <c r="CC66" s="730"/>
      <c r="CD66" s="730"/>
      <c r="CE66" s="730"/>
      <c r="CF66" s="730"/>
      <c r="CG66" s="730"/>
      <c r="CH66" s="730"/>
      <c r="CI66" s="730"/>
      <c r="CJ66" s="730"/>
    </row>
    <row r="67" spans="4:88">
      <c r="D67" s="753"/>
      <c r="E67" s="753"/>
      <c r="F67" s="753"/>
      <c r="G67" s="752"/>
      <c r="K67" s="753"/>
      <c r="L67" s="753"/>
      <c r="M67" s="753"/>
      <c r="N67" s="752"/>
      <c r="R67" s="753"/>
      <c r="S67" s="753"/>
      <c r="T67" s="753"/>
      <c r="U67" s="752"/>
      <c r="Y67" s="753"/>
      <c r="Z67" s="753"/>
      <c r="AA67" s="753"/>
      <c r="AB67" s="752"/>
      <c r="AF67" s="753"/>
      <c r="AG67" s="753"/>
      <c r="AH67" s="753"/>
      <c r="AI67" s="752"/>
      <c r="BN67" s="729"/>
      <c r="BO67" s="729"/>
      <c r="BP67" s="730"/>
      <c r="BQ67" s="730"/>
      <c r="BR67" s="730"/>
      <c r="BS67" s="730"/>
      <c r="BT67" s="730"/>
      <c r="BU67" s="730"/>
      <c r="BV67" s="730"/>
      <c r="BW67" s="730"/>
      <c r="BX67" s="730"/>
      <c r="BY67" s="730"/>
      <c r="BZ67" s="730"/>
      <c r="CA67" s="730"/>
      <c r="CB67" s="730"/>
      <c r="CC67" s="730"/>
      <c r="CD67" s="730"/>
      <c r="CE67" s="730"/>
      <c r="CF67" s="730"/>
      <c r="CG67" s="730"/>
      <c r="CH67" s="730"/>
      <c r="CI67" s="730"/>
      <c r="CJ67" s="730"/>
    </row>
    <row r="68" spans="4:88">
      <c r="D68" s="753"/>
      <c r="E68" s="753"/>
      <c r="F68" s="753"/>
      <c r="G68" s="752"/>
      <c r="K68" s="753"/>
      <c r="L68" s="753"/>
      <c r="M68" s="753"/>
      <c r="N68" s="752"/>
      <c r="R68" s="753"/>
      <c r="S68" s="753"/>
      <c r="T68" s="753"/>
      <c r="U68" s="752"/>
      <c r="Y68" s="753"/>
      <c r="Z68" s="753"/>
      <c r="AA68" s="753"/>
      <c r="AB68" s="752"/>
      <c r="AF68" s="753"/>
      <c r="AG68" s="753"/>
      <c r="AH68" s="753"/>
      <c r="AI68" s="752"/>
      <c r="BN68" s="729"/>
      <c r="BO68" s="729"/>
      <c r="BP68" s="730"/>
      <c r="BQ68" s="730"/>
      <c r="BR68" s="730"/>
      <c r="BS68" s="730"/>
      <c r="BT68" s="730"/>
      <c r="BU68" s="730"/>
      <c r="BV68" s="730"/>
      <c r="BW68" s="730"/>
      <c r="BX68" s="730"/>
      <c r="BY68" s="730"/>
      <c r="BZ68" s="730"/>
      <c r="CA68" s="730"/>
      <c r="CB68" s="730"/>
      <c r="CC68" s="730"/>
      <c r="CD68" s="730"/>
      <c r="CE68" s="730"/>
      <c r="CF68" s="730"/>
      <c r="CG68" s="730"/>
      <c r="CH68" s="730"/>
      <c r="CI68" s="730"/>
      <c r="CJ68" s="730"/>
    </row>
    <row r="69" spans="4:88">
      <c r="D69" s="753"/>
      <c r="E69" s="753"/>
      <c r="F69" s="753"/>
      <c r="G69" s="752"/>
      <c r="K69" s="753"/>
      <c r="L69" s="753"/>
      <c r="M69" s="753"/>
      <c r="N69" s="752"/>
      <c r="R69" s="753"/>
      <c r="S69" s="753"/>
      <c r="T69" s="753"/>
      <c r="U69" s="752"/>
      <c r="Y69" s="753"/>
      <c r="Z69" s="753"/>
      <c r="AA69" s="753"/>
      <c r="AB69" s="752"/>
      <c r="AF69" s="753"/>
      <c r="AG69" s="753"/>
      <c r="AH69" s="753"/>
      <c r="AI69" s="752"/>
      <c r="BN69" s="729"/>
      <c r="BO69" s="729"/>
      <c r="BP69" s="730"/>
      <c r="BQ69" s="730"/>
      <c r="BR69" s="730"/>
      <c r="BS69" s="730"/>
      <c r="BT69" s="730"/>
      <c r="BU69" s="730"/>
      <c r="BV69" s="730"/>
      <c r="BW69" s="730"/>
      <c r="BX69" s="730"/>
      <c r="BY69" s="730"/>
      <c r="BZ69" s="730"/>
      <c r="CA69" s="730"/>
      <c r="CB69" s="730"/>
      <c r="CC69" s="730"/>
      <c r="CD69" s="730"/>
      <c r="CE69" s="730"/>
      <c r="CF69" s="730"/>
      <c r="CG69" s="730"/>
      <c r="CH69" s="730"/>
      <c r="CI69" s="730"/>
      <c r="CJ69" s="730"/>
    </row>
    <row r="70" spans="4:88">
      <c r="D70" s="753"/>
      <c r="E70" s="753"/>
      <c r="F70" s="753"/>
      <c r="G70" s="752"/>
      <c r="K70" s="753"/>
      <c r="L70" s="753"/>
      <c r="M70" s="753"/>
      <c r="N70" s="752"/>
      <c r="R70" s="753"/>
      <c r="S70" s="753"/>
      <c r="T70" s="753"/>
      <c r="U70" s="752"/>
      <c r="Y70" s="753"/>
      <c r="Z70" s="753"/>
      <c r="AA70" s="753"/>
      <c r="AB70" s="752"/>
      <c r="AF70" s="753"/>
      <c r="AG70" s="753"/>
      <c r="AH70" s="753"/>
      <c r="AI70" s="752"/>
      <c r="BN70" s="729"/>
      <c r="BO70" s="729"/>
      <c r="BP70" s="730"/>
      <c r="BQ70" s="730"/>
      <c r="BR70" s="730"/>
      <c r="BS70" s="730"/>
      <c r="BT70" s="730"/>
      <c r="BU70" s="730"/>
      <c r="BV70" s="730"/>
      <c r="BW70" s="730"/>
      <c r="BX70" s="730"/>
      <c r="BY70" s="730"/>
      <c r="BZ70" s="730"/>
      <c r="CA70" s="730"/>
      <c r="CB70" s="730"/>
      <c r="CC70" s="730"/>
      <c r="CD70" s="730"/>
      <c r="CE70" s="730"/>
      <c r="CF70" s="730"/>
      <c r="CG70" s="730"/>
      <c r="CH70" s="730"/>
      <c r="CI70" s="730"/>
      <c r="CJ70" s="730"/>
    </row>
    <row r="71" spans="4:88">
      <c r="D71" s="753"/>
      <c r="E71" s="753"/>
      <c r="F71" s="753"/>
      <c r="G71" s="752"/>
      <c r="K71" s="753"/>
      <c r="L71" s="753"/>
      <c r="M71" s="753"/>
      <c r="N71" s="752"/>
      <c r="R71" s="753"/>
      <c r="S71" s="753"/>
      <c r="T71" s="753"/>
      <c r="U71" s="752"/>
      <c r="Y71" s="753"/>
      <c r="Z71" s="753"/>
      <c r="AA71" s="753"/>
      <c r="AB71" s="752"/>
      <c r="AF71" s="753"/>
      <c r="AG71" s="753"/>
      <c r="AH71" s="753"/>
      <c r="AI71" s="752"/>
      <c r="BN71" s="729"/>
      <c r="BO71" s="729"/>
      <c r="BP71" s="730"/>
      <c r="BQ71" s="730"/>
      <c r="BR71" s="730"/>
      <c r="BS71" s="730"/>
      <c r="BT71" s="730"/>
      <c r="BU71" s="730"/>
      <c r="BV71" s="730"/>
      <c r="BW71" s="730"/>
      <c r="BX71" s="730"/>
      <c r="BY71" s="730"/>
      <c r="BZ71" s="730"/>
      <c r="CA71" s="730"/>
      <c r="CB71" s="730"/>
      <c r="CC71" s="730"/>
      <c r="CD71" s="730"/>
      <c r="CE71" s="730"/>
      <c r="CF71" s="730"/>
      <c r="CG71" s="730"/>
      <c r="CH71" s="730"/>
      <c r="CI71" s="730"/>
      <c r="CJ71" s="730"/>
    </row>
    <row r="72" spans="4:88">
      <c r="D72" s="753"/>
      <c r="E72" s="753"/>
      <c r="F72" s="753"/>
      <c r="G72" s="752"/>
      <c r="K72" s="753"/>
      <c r="L72" s="753"/>
      <c r="M72" s="753"/>
      <c r="N72" s="752"/>
      <c r="R72" s="753"/>
      <c r="S72" s="753"/>
      <c r="T72" s="753"/>
      <c r="U72" s="752"/>
      <c r="Y72" s="753"/>
      <c r="Z72" s="753"/>
      <c r="AA72" s="753"/>
      <c r="AB72" s="752"/>
      <c r="AF72" s="753"/>
      <c r="AG72" s="753"/>
      <c r="AH72" s="753"/>
      <c r="AI72" s="752"/>
      <c r="BN72" s="729"/>
      <c r="BO72" s="729"/>
      <c r="BP72" s="730"/>
      <c r="BQ72" s="730"/>
      <c r="BR72" s="730"/>
      <c r="BS72" s="730"/>
      <c r="BT72" s="730"/>
      <c r="BU72" s="730"/>
      <c r="BV72" s="730"/>
      <c r="BW72" s="730"/>
      <c r="BX72" s="730"/>
      <c r="BY72" s="730"/>
      <c r="BZ72" s="730"/>
      <c r="CA72" s="730"/>
      <c r="CB72" s="730"/>
      <c r="CC72" s="730"/>
      <c r="CD72" s="730"/>
      <c r="CE72" s="730"/>
      <c r="CF72" s="730"/>
      <c r="CG72" s="730"/>
      <c r="CH72" s="730"/>
      <c r="CI72" s="730"/>
      <c r="CJ72" s="730"/>
    </row>
    <row r="73" spans="4:88">
      <c r="D73" s="753"/>
      <c r="E73" s="753"/>
      <c r="F73" s="753"/>
      <c r="G73" s="752"/>
      <c r="K73" s="753"/>
      <c r="L73" s="753"/>
      <c r="M73" s="753"/>
      <c r="N73" s="752"/>
      <c r="R73" s="753"/>
      <c r="S73" s="753"/>
      <c r="T73" s="753"/>
      <c r="U73" s="752"/>
      <c r="Y73" s="753"/>
      <c r="Z73" s="753"/>
      <c r="AA73" s="753"/>
      <c r="AB73" s="752"/>
      <c r="AF73" s="753"/>
      <c r="AG73" s="753"/>
      <c r="AH73" s="753"/>
      <c r="AI73" s="752"/>
      <c r="BN73" s="729"/>
      <c r="BO73" s="729"/>
      <c r="BP73" s="730"/>
      <c r="BQ73" s="730"/>
      <c r="BR73" s="730"/>
      <c r="BS73" s="730"/>
      <c r="BT73" s="730"/>
      <c r="BU73" s="730"/>
      <c r="BV73" s="730"/>
      <c r="BW73" s="730"/>
      <c r="BX73" s="730"/>
      <c r="BY73" s="730"/>
      <c r="BZ73" s="730"/>
      <c r="CA73" s="730"/>
      <c r="CB73" s="730"/>
      <c r="CC73" s="730"/>
      <c r="CD73" s="730"/>
      <c r="CE73" s="730"/>
      <c r="CF73" s="730"/>
      <c r="CG73" s="730"/>
      <c r="CH73" s="730"/>
      <c r="CI73" s="730"/>
      <c r="CJ73" s="730"/>
    </row>
    <row r="74" spans="4:88">
      <c r="D74" s="753"/>
      <c r="E74" s="753"/>
      <c r="F74" s="753"/>
      <c r="G74" s="752"/>
      <c r="K74" s="753"/>
      <c r="L74" s="753"/>
      <c r="M74" s="753"/>
      <c r="N74" s="752"/>
      <c r="R74" s="753"/>
      <c r="S74" s="753"/>
      <c r="T74" s="753"/>
      <c r="U74" s="752"/>
      <c r="Y74" s="753"/>
      <c r="Z74" s="753"/>
      <c r="AA74" s="753"/>
      <c r="AB74" s="752"/>
      <c r="AF74" s="753"/>
      <c r="AG74" s="753"/>
      <c r="AH74" s="753"/>
      <c r="AI74" s="752"/>
      <c r="BN74" s="729"/>
      <c r="BO74" s="729"/>
      <c r="BP74" s="729"/>
      <c r="BQ74" s="730"/>
      <c r="BR74" s="730"/>
      <c r="BS74" s="730"/>
      <c r="BT74" s="730"/>
      <c r="BU74" s="730"/>
      <c r="BV74" s="730"/>
      <c r="BW74" s="730"/>
      <c r="BX74" s="730"/>
      <c r="BY74" s="730"/>
      <c r="BZ74" s="730"/>
      <c r="CA74" s="730"/>
      <c r="CB74" s="730"/>
      <c r="CC74" s="730"/>
      <c r="CD74" s="730"/>
      <c r="CE74" s="730"/>
      <c r="CF74" s="730"/>
      <c r="CG74" s="730"/>
      <c r="CH74" s="730"/>
      <c r="CI74" s="730"/>
      <c r="CJ74" s="730"/>
    </row>
    <row r="75" spans="4:88">
      <c r="D75" s="753"/>
      <c r="E75" s="753"/>
      <c r="F75" s="753"/>
      <c r="G75" s="752"/>
      <c r="K75" s="753"/>
      <c r="L75" s="753"/>
      <c r="M75" s="753"/>
      <c r="N75" s="752"/>
      <c r="R75" s="753"/>
      <c r="S75" s="753"/>
      <c r="T75" s="753"/>
      <c r="U75" s="752"/>
      <c r="X75" s="730"/>
      <c r="Y75" s="753"/>
      <c r="Z75" s="753"/>
      <c r="AA75" s="753"/>
      <c r="AB75" s="752"/>
      <c r="AE75" s="730"/>
      <c r="AF75" s="753"/>
      <c r="AG75" s="753"/>
      <c r="AH75" s="753"/>
      <c r="AI75" s="752"/>
      <c r="AL75" s="730"/>
      <c r="AM75" s="730"/>
      <c r="AN75" s="730"/>
      <c r="AO75" s="730"/>
      <c r="AP75" s="730"/>
      <c r="BN75" s="729"/>
      <c r="BO75" s="729"/>
      <c r="BP75" s="729"/>
      <c r="BQ75" s="729"/>
      <c r="BR75" s="729"/>
      <c r="BS75" s="729"/>
      <c r="BT75" s="729"/>
      <c r="BU75" s="729"/>
      <c r="BV75" s="729"/>
      <c r="BW75" s="729"/>
      <c r="BX75" s="729"/>
      <c r="BY75" s="729"/>
      <c r="BZ75" s="729"/>
      <c r="CA75" s="729"/>
      <c r="CB75" s="729"/>
      <c r="CC75" s="729"/>
      <c r="CD75" s="729"/>
      <c r="CE75" s="729"/>
      <c r="CF75" s="729"/>
      <c r="CG75" s="729"/>
    </row>
    <row r="76" spans="4:88">
      <c r="D76" s="753"/>
      <c r="E76" s="753"/>
      <c r="F76" s="753"/>
      <c r="G76" s="752"/>
      <c r="K76" s="753"/>
      <c r="L76" s="753"/>
      <c r="M76" s="753"/>
      <c r="N76" s="752"/>
      <c r="R76" s="753"/>
      <c r="S76" s="753"/>
      <c r="T76" s="753"/>
      <c r="U76" s="752"/>
      <c r="X76" s="730"/>
      <c r="Y76" s="753"/>
      <c r="Z76" s="753"/>
      <c r="AA76" s="753"/>
      <c r="AB76" s="752"/>
      <c r="AE76" s="730"/>
      <c r="AF76" s="753"/>
      <c r="AG76" s="753"/>
      <c r="AH76" s="753"/>
      <c r="AI76" s="752"/>
      <c r="AL76" s="730"/>
      <c r="AM76" s="730"/>
      <c r="AN76" s="730"/>
      <c r="AO76" s="730"/>
      <c r="AP76" s="730"/>
      <c r="BN76" s="729"/>
      <c r="BO76" s="729"/>
      <c r="BP76" s="729"/>
      <c r="BQ76" s="729"/>
      <c r="BR76" s="729"/>
      <c r="BS76" s="729"/>
      <c r="BT76" s="729"/>
      <c r="BU76" s="729"/>
      <c r="BV76" s="729"/>
      <c r="BW76" s="729"/>
      <c r="BX76" s="729"/>
      <c r="BY76" s="729"/>
      <c r="BZ76" s="729"/>
      <c r="CA76" s="729"/>
      <c r="CB76" s="729"/>
      <c r="CC76" s="729"/>
      <c r="CD76" s="729"/>
      <c r="CE76" s="729"/>
      <c r="CF76" s="729"/>
      <c r="CG76" s="729"/>
    </row>
    <row r="77" spans="4:88">
      <c r="D77" s="753"/>
      <c r="E77" s="753"/>
      <c r="F77" s="753"/>
      <c r="G77" s="752"/>
      <c r="K77" s="753"/>
      <c r="L77" s="753"/>
      <c r="M77" s="753"/>
      <c r="N77" s="752"/>
      <c r="R77" s="753"/>
      <c r="S77" s="753"/>
      <c r="T77" s="753"/>
      <c r="U77" s="752"/>
      <c r="X77" s="730"/>
      <c r="Y77" s="753"/>
      <c r="Z77" s="753"/>
      <c r="AA77" s="753"/>
      <c r="AB77" s="752"/>
      <c r="AE77" s="730"/>
      <c r="AF77" s="753"/>
      <c r="AG77" s="753"/>
      <c r="AH77" s="753"/>
      <c r="AI77" s="752"/>
      <c r="AL77" s="730"/>
      <c r="AM77" s="730"/>
      <c r="AN77" s="730"/>
      <c r="AO77" s="730"/>
      <c r="AP77" s="730"/>
      <c r="BN77" s="729"/>
      <c r="BO77" s="729"/>
      <c r="BP77" s="729"/>
      <c r="BQ77" s="729"/>
      <c r="BR77" s="729"/>
      <c r="BS77" s="729"/>
      <c r="BT77" s="729"/>
      <c r="BU77" s="729"/>
      <c r="BV77" s="729"/>
      <c r="BW77" s="729"/>
      <c r="BX77" s="729"/>
      <c r="BY77" s="729"/>
      <c r="BZ77" s="729"/>
      <c r="CA77" s="729"/>
      <c r="CB77" s="729"/>
      <c r="CC77" s="729"/>
      <c r="CD77" s="729"/>
      <c r="CE77" s="729"/>
      <c r="CF77" s="729"/>
      <c r="CG77" s="729"/>
    </row>
    <row r="78" spans="4:88">
      <c r="D78" s="759" t="s">
        <v>2380</v>
      </c>
      <c r="E78" s="760">
        <f>SUM(E51:E77)</f>
        <v>0</v>
      </c>
      <c r="F78" s="759" t="s">
        <v>2381</v>
      </c>
      <c r="G78" s="755">
        <f>SUMIF(G51:G77,"Yes",E51:E77)</f>
        <v>0</v>
      </c>
      <c r="K78" s="759" t="s">
        <v>2380</v>
      </c>
      <c r="L78" s="755">
        <f>SUM(L51:L77)</f>
        <v>0</v>
      </c>
      <c r="M78" s="759" t="s">
        <v>2381</v>
      </c>
      <c r="N78" s="755">
        <f>SUMIF(N51:N77,"Yes",L51:L77)</f>
        <v>0</v>
      </c>
      <c r="R78" s="759" t="s">
        <v>2380</v>
      </c>
      <c r="S78" s="755">
        <f>SUM(S51:S77)</f>
        <v>0</v>
      </c>
      <c r="T78" s="759" t="s">
        <v>2381</v>
      </c>
      <c r="U78" s="755">
        <f>SUMIF(U51:U77,"Yes",S51:S77)</f>
        <v>0</v>
      </c>
      <c r="X78" s="730"/>
      <c r="Y78" s="759" t="s">
        <v>2380</v>
      </c>
      <c r="Z78" s="755">
        <f>SUM(Z51:Z77)</f>
        <v>0</v>
      </c>
      <c r="AA78" s="759" t="s">
        <v>2381</v>
      </c>
      <c r="AB78" s="755">
        <f>SUMIF(AB51:AB77,"Yes",Z51:Z77)</f>
        <v>0</v>
      </c>
      <c r="AE78" s="730"/>
      <c r="AF78" s="759" t="s">
        <v>2380</v>
      </c>
      <c r="AG78" s="755">
        <f>SUM(AG51:AG77)</f>
        <v>0</v>
      </c>
      <c r="AH78" s="759" t="s">
        <v>2381</v>
      </c>
      <c r="AI78" s="755">
        <f>SUMIF(AI51:AI77,"Yes",AG51:AG77)</f>
        <v>0</v>
      </c>
      <c r="AL78" s="730"/>
      <c r="AM78" s="730"/>
      <c r="AN78" s="730"/>
      <c r="AO78" s="730"/>
      <c r="AP78" s="730"/>
      <c r="BN78" s="729"/>
      <c r="BO78" s="729"/>
      <c r="BP78" s="729"/>
      <c r="BQ78" s="729"/>
      <c r="BR78" s="729"/>
      <c r="BS78" s="729"/>
      <c r="BT78" s="729"/>
      <c r="BU78" s="729"/>
      <c r="BV78" s="729"/>
      <c r="BW78" s="729"/>
      <c r="BX78" s="729"/>
      <c r="BY78" s="729"/>
      <c r="BZ78" s="729"/>
      <c r="CA78" s="729"/>
      <c r="CB78" s="729"/>
      <c r="CC78" s="729"/>
      <c r="CD78" s="729"/>
      <c r="CE78" s="729"/>
      <c r="CF78" s="729"/>
      <c r="CG78" s="729"/>
    </row>
    <row r="79" spans="4:88" ht="14.4">
      <c r="D79" s="759" t="s">
        <v>2382</v>
      </c>
      <c r="E79" s="761" t="e">
        <f>G78/E78</f>
        <v>#DIV/0!</v>
      </c>
      <c r="F79" s="759"/>
      <c r="K79" s="759" t="s">
        <v>2382</v>
      </c>
      <c r="L79" s="761" t="e">
        <f>N78/L78</f>
        <v>#DIV/0!</v>
      </c>
      <c r="M79" s="759"/>
      <c r="R79" s="759" t="s">
        <v>2382</v>
      </c>
      <c r="S79" s="761" t="e">
        <f>U78/S78</f>
        <v>#DIV/0!</v>
      </c>
      <c r="T79" s="759"/>
      <c r="X79" s="730"/>
      <c r="Y79" s="759" t="s">
        <v>2382</v>
      </c>
      <c r="Z79" s="761" t="e">
        <f>AB78/Z78</f>
        <v>#DIV/0!</v>
      </c>
      <c r="AA79" s="759"/>
      <c r="AE79" s="730"/>
      <c r="AF79" s="759" t="s">
        <v>2382</v>
      </c>
      <c r="AG79" s="761" t="e">
        <f>AI78/AG78</f>
        <v>#DIV/0!</v>
      </c>
      <c r="AH79" s="759"/>
      <c r="AL79" s="730"/>
      <c r="AM79" s="730"/>
      <c r="AN79" s="730"/>
      <c r="AO79" s="730"/>
      <c r="AP79" s="730"/>
      <c r="BN79" s="729"/>
      <c r="BO79" s="729"/>
      <c r="BP79" s="729"/>
      <c r="BQ79" s="729"/>
      <c r="BR79" s="729"/>
      <c r="BS79" s="729"/>
      <c r="BT79" s="729"/>
      <c r="BU79" s="729"/>
      <c r="BV79" s="729"/>
      <c r="BW79" s="729"/>
      <c r="BX79" s="729"/>
      <c r="BY79" s="729"/>
      <c r="BZ79" s="729"/>
      <c r="CA79" s="729"/>
      <c r="CB79" s="729"/>
      <c r="CC79" s="729"/>
      <c r="CD79" s="729"/>
      <c r="CE79" s="729"/>
      <c r="CF79" s="729"/>
      <c r="CG79" s="729"/>
    </row>
    <row r="80" spans="4:88">
      <c r="D80" s="759" t="s">
        <v>2383</v>
      </c>
      <c r="E80" s="760">
        <f>E78+E115</f>
        <v>0</v>
      </c>
      <c r="K80" s="759" t="s">
        <v>2383</v>
      </c>
      <c r="L80" s="755">
        <f>L78+L115</f>
        <v>0</v>
      </c>
      <c r="R80" s="759" t="s">
        <v>2383</v>
      </c>
      <c r="S80" s="755">
        <f>S78+S115</f>
        <v>0</v>
      </c>
      <c r="X80" s="730"/>
      <c r="Y80" s="759" t="s">
        <v>2383</v>
      </c>
      <c r="Z80" s="755">
        <f>Z78+Z115</f>
        <v>0</v>
      </c>
      <c r="AE80" s="730"/>
      <c r="AF80" s="759" t="s">
        <v>2383</v>
      </c>
      <c r="AG80" s="755">
        <f>AG78+AG115</f>
        <v>0</v>
      </c>
      <c r="AL80" s="730"/>
      <c r="AM80" s="730"/>
      <c r="AN80" s="730"/>
      <c r="AO80" s="730"/>
      <c r="AP80" s="730"/>
      <c r="BN80" s="729"/>
      <c r="BO80" s="729"/>
      <c r="BP80" s="729"/>
      <c r="BQ80" s="729"/>
      <c r="BR80" s="729"/>
      <c r="BS80" s="729"/>
      <c r="BT80" s="729"/>
      <c r="BU80" s="729"/>
      <c r="BV80" s="729"/>
      <c r="BW80" s="729"/>
      <c r="BX80" s="729"/>
      <c r="BY80" s="729"/>
      <c r="BZ80" s="729"/>
      <c r="CA80" s="729"/>
      <c r="CB80" s="729"/>
      <c r="CC80" s="729"/>
      <c r="CD80" s="729"/>
      <c r="CE80" s="729"/>
      <c r="CF80" s="729"/>
      <c r="CG80" s="729"/>
    </row>
    <row r="81" spans="4:88">
      <c r="D81" s="759" t="s">
        <v>2384</v>
      </c>
      <c r="E81" s="762" t="e">
        <f>E78/E80</f>
        <v>#DIV/0!</v>
      </c>
      <c r="K81" s="759" t="s">
        <v>2384</v>
      </c>
      <c r="L81" s="762" t="e">
        <f>L78/L80</f>
        <v>#DIV/0!</v>
      </c>
      <c r="R81" s="759" t="s">
        <v>2384</v>
      </c>
      <c r="S81" s="762" t="e">
        <f>S78/S80</f>
        <v>#DIV/0!</v>
      </c>
      <c r="X81" s="730"/>
      <c r="Y81" s="759" t="s">
        <v>2384</v>
      </c>
      <c r="Z81" s="762" t="e">
        <f>Z78/Z80</f>
        <v>#DIV/0!</v>
      </c>
      <c r="AE81" s="730"/>
      <c r="AF81" s="759" t="s">
        <v>2384</v>
      </c>
      <c r="AG81" s="762" t="e">
        <f>AG78/AG80</f>
        <v>#DIV/0!</v>
      </c>
      <c r="AL81" s="730"/>
      <c r="AM81" s="730"/>
      <c r="AN81" s="730"/>
      <c r="AO81" s="730"/>
      <c r="AP81" s="730"/>
      <c r="BN81" s="729"/>
      <c r="BO81" s="729"/>
      <c r="BP81" s="729"/>
      <c r="BQ81" s="729"/>
      <c r="BR81" s="729"/>
      <c r="BS81" s="729"/>
      <c r="BT81" s="729"/>
      <c r="BU81" s="729"/>
      <c r="BV81" s="729"/>
      <c r="BW81" s="729"/>
      <c r="BX81" s="729"/>
      <c r="BY81" s="729"/>
      <c r="BZ81" s="729"/>
      <c r="CA81" s="729"/>
      <c r="CB81" s="729"/>
      <c r="CC81" s="729"/>
      <c r="CD81" s="729"/>
      <c r="CE81" s="729"/>
      <c r="CF81" s="729"/>
      <c r="CG81" s="729"/>
    </row>
    <row r="82" spans="4:88">
      <c r="D82" s="750" t="s">
        <v>2385</v>
      </c>
      <c r="E82" s="763" t="e">
        <f>E81*E79+(1-E81)*E116</f>
        <v>#DIV/0!</v>
      </c>
      <c r="K82" s="750" t="s">
        <v>2385</v>
      </c>
      <c r="L82" s="763" t="e">
        <f>L81*L79+(1-L81)*L116</f>
        <v>#DIV/0!</v>
      </c>
      <c r="R82" s="750" t="s">
        <v>2385</v>
      </c>
      <c r="S82" s="763" t="e">
        <f>S81*S79+(1-S81)*S116</f>
        <v>#DIV/0!</v>
      </c>
      <c r="X82" s="730"/>
      <c r="Y82" s="750" t="s">
        <v>2385</v>
      </c>
      <c r="Z82" s="763" t="e">
        <f>Z81*Z79+(1-Z81)*Z116</f>
        <v>#DIV/0!</v>
      </c>
      <c r="AE82" s="730"/>
      <c r="AF82" s="750" t="s">
        <v>2385</v>
      </c>
      <c r="AG82" s="763" t="e">
        <f>AG81*AG79+(1-AG81)*AG116</f>
        <v>#DIV/0!</v>
      </c>
      <c r="AL82" s="730"/>
      <c r="AM82" s="730"/>
      <c r="AN82" s="730"/>
      <c r="AO82" s="730"/>
      <c r="AP82" s="730"/>
      <c r="BN82" s="729"/>
      <c r="BO82" s="729"/>
      <c r="BP82" s="729"/>
      <c r="BQ82" s="729"/>
      <c r="BR82" s="729"/>
      <c r="BS82" s="729"/>
      <c r="BT82" s="729"/>
      <c r="BU82" s="729"/>
      <c r="BV82" s="729"/>
      <c r="BW82" s="729"/>
      <c r="BX82" s="729"/>
      <c r="BY82" s="729"/>
      <c r="BZ82" s="729"/>
      <c r="CA82" s="729"/>
      <c r="CB82" s="729"/>
      <c r="CC82" s="729"/>
      <c r="CD82" s="729"/>
      <c r="CE82" s="729"/>
      <c r="CF82" s="729"/>
      <c r="CG82" s="729"/>
    </row>
    <row r="83" spans="4:88">
      <c r="T83" s="764"/>
      <c r="U83" s="764"/>
      <c r="V83" s="764"/>
      <c r="W83" s="730"/>
      <c r="X83" s="730"/>
      <c r="Y83" s="730"/>
      <c r="Z83" s="730"/>
      <c r="AA83" s="730"/>
      <c r="AB83" s="730"/>
      <c r="AC83" s="730"/>
      <c r="AD83" s="730"/>
      <c r="AE83" s="730"/>
      <c r="AF83" s="730"/>
      <c r="AG83" s="730"/>
      <c r="AH83" s="730"/>
      <c r="AI83" s="730"/>
      <c r="AJ83" s="730"/>
      <c r="AK83" s="730"/>
      <c r="AL83" s="730"/>
      <c r="AM83" s="730"/>
      <c r="AN83" s="730"/>
      <c r="AO83" s="730"/>
      <c r="AP83" s="730"/>
      <c r="BN83" s="729"/>
      <c r="BO83" s="729"/>
      <c r="BP83" s="729"/>
      <c r="BQ83" s="729"/>
      <c r="BR83" s="729"/>
      <c r="BS83" s="729"/>
      <c r="BT83" s="729"/>
      <c r="BU83" s="729"/>
      <c r="BV83" s="729"/>
      <c r="BW83" s="729"/>
      <c r="BX83" s="729"/>
      <c r="BY83" s="729"/>
      <c r="BZ83" s="729"/>
      <c r="CA83" s="729"/>
      <c r="CB83" s="729"/>
      <c r="CC83" s="729"/>
      <c r="CD83" s="729"/>
      <c r="CE83" s="729"/>
      <c r="CF83" s="729"/>
      <c r="CG83" s="729"/>
    </row>
    <row r="84" spans="4:88">
      <c r="T84" s="764"/>
      <c r="U84" s="764"/>
      <c r="V84" s="764"/>
      <c r="W84" s="730"/>
      <c r="X84" s="730"/>
      <c r="Y84" s="730"/>
      <c r="Z84" s="730"/>
      <c r="AA84" s="730"/>
      <c r="AB84" s="730"/>
      <c r="AC84" s="730"/>
      <c r="AD84" s="730"/>
      <c r="AE84" s="730"/>
      <c r="AF84" s="730"/>
      <c r="AG84" s="730"/>
      <c r="AH84" s="730"/>
      <c r="AI84" s="730"/>
      <c r="AJ84" s="730"/>
      <c r="AK84" s="730"/>
      <c r="AL84" s="730"/>
      <c r="AM84" s="730"/>
      <c r="AN84" s="730"/>
      <c r="AO84" s="730"/>
      <c r="AP84" s="730"/>
      <c r="BN84" s="729"/>
      <c r="BO84" s="729"/>
      <c r="BP84" s="729"/>
      <c r="BQ84" s="729"/>
      <c r="BR84" s="729"/>
      <c r="BS84" s="729"/>
      <c r="BT84" s="729"/>
      <c r="BU84" s="729"/>
      <c r="BV84" s="729"/>
      <c r="BW84" s="729"/>
      <c r="BX84" s="729"/>
      <c r="BY84" s="729"/>
      <c r="BZ84" s="729"/>
      <c r="CA84" s="729"/>
      <c r="CB84" s="729"/>
      <c r="CC84" s="729"/>
      <c r="CD84" s="729"/>
      <c r="CE84" s="729"/>
      <c r="CF84" s="729"/>
      <c r="CG84" s="729"/>
    </row>
    <row r="85" spans="4:88">
      <c r="D85" s="751" t="s">
        <v>2386</v>
      </c>
      <c r="K85" s="751" t="s">
        <v>2387</v>
      </c>
      <c r="R85" s="751" t="s">
        <v>2388</v>
      </c>
      <c r="Y85" s="751" t="s">
        <v>2389</v>
      </c>
      <c r="AF85" s="751" t="s">
        <v>2390</v>
      </c>
      <c r="BN85" s="729"/>
      <c r="BO85" s="729"/>
      <c r="BP85" s="730"/>
      <c r="BQ85" s="730"/>
      <c r="BR85" s="730"/>
      <c r="BS85" s="730"/>
      <c r="BT85" s="730"/>
      <c r="BU85" s="730"/>
      <c r="BV85" s="730"/>
      <c r="BW85" s="730"/>
      <c r="BX85" s="730"/>
      <c r="BY85" s="730"/>
      <c r="BZ85" s="730"/>
      <c r="CA85" s="730"/>
      <c r="CB85" s="730"/>
      <c r="CC85" s="730"/>
      <c r="CD85" s="730"/>
      <c r="CE85" s="730"/>
      <c r="CF85" s="730"/>
      <c r="CG85" s="730"/>
      <c r="CH85" s="730"/>
      <c r="CI85" s="730"/>
      <c r="CJ85" s="730"/>
    </row>
    <row r="86" spans="4:88">
      <c r="BN86" s="729"/>
      <c r="BO86" s="729"/>
      <c r="BP86" s="730"/>
      <c r="BQ86" s="730"/>
      <c r="BR86" s="730"/>
      <c r="BS86" s="730"/>
      <c r="BT86" s="730"/>
      <c r="BU86" s="730"/>
      <c r="BV86" s="730"/>
      <c r="BW86" s="730"/>
      <c r="BX86" s="730"/>
      <c r="BY86" s="730"/>
      <c r="BZ86" s="730"/>
      <c r="CA86" s="730"/>
      <c r="CB86" s="730"/>
      <c r="CC86" s="730"/>
      <c r="CD86" s="730"/>
      <c r="CE86" s="730"/>
      <c r="CF86" s="730"/>
      <c r="CG86" s="730"/>
      <c r="CH86" s="730"/>
      <c r="CI86" s="730"/>
      <c r="CJ86" s="730"/>
    </row>
    <row r="87" spans="4:88">
      <c r="D87" s="731" t="s">
        <v>2376</v>
      </c>
      <c r="E87" s="731" t="s">
        <v>2377</v>
      </c>
      <c r="F87" s="731" t="s">
        <v>2378</v>
      </c>
      <c r="G87" s="731" t="s">
        <v>2379</v>
      </c>
      <c r="K87" s="731" t="s">
        <v>2376</v>
      </c>
      <c r="L87" s="731" t="s">
        <v>2377</v>
      </c>
      <c r="M87" s="731" t="s">
        <v>2378</v>
      </c>
      <c r="N87" s="731" t="s">
        <v>2379</v>
      </c>
      <c r="O87" s="731" t="s">
        <v>2357</v>
      </c>
      <c r="P87" s="731" t="s">
        <v>2038</v>
      </c>
      <c r="R87" s="731" t="s">
        <v>2376</v>
      </c>
      <c r="S87" s="731" t="s">
        <v>2377</v>
      </c>
      <c r="T87" s="731" t="s">
        <v>2378</v>
      </c>
      <c r="U87" s="731" t="s">
        <v>2379</v>
      </c>
      <c r="V87" s="731" t="s">
        <v>2357</v>
      </c>
      <c r="W87" s="731" t="s">
        <v>2038</v>
      </c>
      <c r="Y87" s="731" t="s">
        <v>2376</v>
      </c>
      <c r="Z87" s="731" t="s">
        <v>2377</v>
      </c>
      <c r="AA87" s="731" t="s">
        <v>2378</v>
      </c>
      <c r="AB87" s="731" t="s">
        <v>2379</v>
      </c>
      <c r="AC87" s="731" t="s">
        <v>2357</v>
      </c>
      <c r="AD87" s="731" t="s">
        <v>2038</v>
      </c>
      <c r="AF87" s="731" t="s">
        <v>2376</v>
      </c>
      <c r="AG87" s="731" t="s">
        <v>2377</v>
      </c>
      <c r="AH87" s="731" t="s">
        <v>2378</v>
      </c>
      <c r="AI87" s="731" t="s">
        <v>2379</v>
      </c>
      <c r="AJ87" s="731" t="s">
        <v>2357</v>
      </c>
      <c r="AK87" s="731" t="s">
        <v>2038</v>
      </c>
      <c r="BN87" s="729"/>
      <c r="BO87" s="729"/>
      <c r="BP87" s="730"/>
      <c r="BQ87" s="730"/>
      <c r="BR87" s="730"/>
      <c r="BS87" s="730"/>
      <c r="BT87" s="730"/>
      <c r="BU87" s="730"/>
      <c r="BV87" s="730"/>
      <c r="BW87" s="730"/>
      <c r="BX87" s="730"/>
      <c r="BY87" s="730"/>
      <c r="BZ87" s="730"/>
      <c r="CA87" s="730"/>
      <c r="CB87" s="730"/>
      <c r="CC87" s="730"/>
      <c r="CD87" s="730"/>
      <c r="CE87" s="730"/>
      <c r="CF87" s="730"/>
      <c r="CG87" s="730"/>
      <c r="CH87" s="730"/>
      <c r="CI87" s="730"/>
      <c r="CJ87" s="730"/>
    </row>
    <row r="88" spans="4:88">
      <c r="D88" s="753"/>
      <c r="E88" s="753"/>
      <c r="F88" s="753"/>
      <c r="G88" s="752"/>
      <c r="K88" s="753"/>
      <c r="L88" s="753"/>
      <c r="M88" s="753"/>
      <c r="N88" s="752"/>
      <c r="O88" s="753"/>
      <c r="P88" s="755">
        <f>O88*L88</f>
        <v>0</v>
      </c>
      <c r="R88" s="753"/>
      <c r="S88" s="753"/>
      <c r="T88" s="753"/>
      <c r="U88" s="752"/>
      <c r="V88" s="753"/>
      <c r="W88" s="755">
        <f>V88*S88</f>
        <v>0</v>
      </c>
      <c r="Y88" s="753"/>
      <c r="Z88" s="753"/>
      <c r="AA88" s="753"/>
      <c r="AB88" s="752"/>
      <c r="AC88" s="753"/>
      <c r="AD88" s="755">
        <f>AC88*Z88</f>
        <v>0</v>
      </c>
      <c r="AF88" s="753"/>
      <c r="AG88" s="753"/>
      <c r="AH88" s="753"/>
      <c r="AI88" s="752"/>
      <c r="AJ88" s="753"/>
      <c r="AK88" s="755">
        <f>AJ88*AG88</f>
        <v>0</v>
      </c>
      <c r="BN88" s="729"/>
      <c r="BO88" s="729"/>
      <c r="BP88" s="730"/>
      <c r="BQ88" s="730"/>
      <c r="BR88" s="730"/>
      <c r="BS88" s="730"/>
      <c r="BT88" s="730"/>
      <c r="BU88" s="730"/>
      <c r="BV88" s="730"/>
      <c r="BW88" s="730"/>
      <c r="BX88" s="730"/>
      <c r="BY88" s="730"/>
      <c r="BZ88" s="730"/>
      <c r="CA88" s="730"/>
      <c r="CB88" s="730"/>
      <c r="CC88" s="730"/>
      <c r="CD88" s="730"/>
      <c r="CE88" s="730"/>
      <c r="CF88" s="730"/>
      <c r="CG88" s="730"/>
      <c r="CH88" s="730"/>
      <c r="CI88" s="730"/>
      <c r="CJ88" s="730"/>
    </row>
    <row r="89" spans="4:88">
      <c r="D89" s="753"/>
      <c r="E89" s="753"/>
      <c r="F89" s="753"/>
      <c r="G89" s="752"/>
      <c r="K89" s="753"/>
      <c r="L89" s="753"/>
      <c r="M89" s="753"/>
      <c r="N89" s="752"/>
      <c r="O89" s="753"/>
      <c r="P89" s="755">
        <f t="shared" ref="P89:P114" si="10">O89*L89</f>
        <v>0</v>
      </c>
      <c r="R89" s="753"/>
      <c r="S89" s="753"/>
      <c r="T89" s="753"/>
      <c r="U89" s="752"/>
      <c r="V89" s="753"/>
      <c r="W89" s="755">
        <f t="shared" ref="W89:W114" si="11">V89*S89</f>
        <v>0</v>
      </c>
      <c r="Y89" s="753"/>
      <c r="Z89" s="753"/>
      <c r="AA89" s="753"/>
      <c r="AB89" s="752"/>
      <c r="AC89" s="753"/>
      <c r="AD89" s="755">
        <f t="shared" ref="AD89:AD114" si="12">AC89*Z89</f>
        <v>0</v>
      </c>
      <c r="AF89" s="753"/>
      <c r="AG89" s="753"/>
      <c r="AH89" s="753"/>
      <c r="AI89" s="752"/>
      <c r="AJ89" s="753"/>
      <c r="AK89" s="755">
        <f t="shared" ref="AK89:AK114" si="13">AJ89*AG89</f>
        <v>0</v>
      </c>
      <c r="BN89" s="729"/>
      <c r="BO89" s="729"/>
      <c r="BP89" s="730"/>
      <c r="BQ89" s="730"/>
      <c r="BR89" s="730"/>
      <c r="BS89" s="730"/>
      <c r="BT89" s="730"/>
      <c r="BU89" s="730"/>
      <c r="BV89" s="730"/>
      <c r="BW89" s="730"/>
      <c r="BX89" s="730"/>
      <c r="BY89" s="730"/>
      <c r="BZ89" s="730"/>
      <c r="CA89" s="730"/>
      <c r="CB89" s="730"/>
      <c r="CC89" s="730"/>
      <c r="CD89" s="730"/>
      <c r="CE89" s="730"/>
      <c r="CF89" s="730"/>
      <c r="CG89" s="730"/>
      <c r="CH89" s="730"/>
      <c r="CI89" s="730"/>
      <c r="CJ89" s="730"/>
    </row>
    <row r="90" spans="4:88">
      <c r="D90" s="753"/>
      <c r="E90" s="753"/>
      <c r="F90" s="753"/>
      <c r="G90" s="752"/>
      <c r="K90" s="753"/>
      <c r="L90" s="753"/>
      <c r="M90" s="753"/>
      <c r="N90" s="752"/>
      <c r="O90" s="753"/>
      <c r="P90" s="755">
        <f t="shared" si="10"/>
        <v>0</v>
      </c>
      <c r="R90" s="753"/>
      <c r="S90" s="753"/>
      <c r="T90" s="753"/>
      <c r="U90" s="752"/>
      <c r="V90" s="753"/>
      <c r="W90" s="755">
        <f t="shared" si="11"/>
        <v>0</v>
      </c>
      <c r="Y90" s="753"/>
      <c r="Z90" s="753"/>
      <c r="AA90" s="753"/>
      <c r="AB90" s="752"/>
      <c r="AC90" s="753"/>
      <c r="AD90" s="755">
        <f t="shared" si="12"/>
        <v>0</v>
      </c>
      <c r="AF90" s="753"/>
      <c r="AG90" s="753"/>
      <c r="AH90" s="753"/>
      <c r="AI90" s="752"/>
      <c r="AJ90" s="753"/>
      <c r="AK90" s="755">
        <f t="shared" si="13"/>
        <v>0</v>
      </c>
      <c r="BN90" s="729"/>
      <c r="BO90" s="729"/>
      <c r="BP90" s="730"/>
      <c r="BQ90" s="730"/>
      <c r="BR90" s="730"/>
      <c r="BS90" s="730"/>
      <c r="BT90" s="730"/>
      <c r="BU90" s="730"/>
      <c r="BV90" s="730"/>
      <c r="BW90" s="730"/>
      <c r="BX90" s="730"/>
      <c r="BY90" s="730"/>
      <c r="BZ90" s="730"/>
      <c r="CA90" s="730"/>
      <c r="CB90" s="730"/>
      <c r="CC90" s="730"/>
      <c r="CD90" s="730"/>
      <c r="CE90" s="730"/>
      <c r="CF90" s="730"/>
      <c r="CG90" s="730"/>
      <c r="CH90" s="730"/>
      <c r="CI90" s="730"/>
      <c r="CJ90" s="730"/>
    </row>
    <row r="91" spans="4:88">
      <c r="D91" s="753"/>
      <c r="E91" s="753"/>
      <c r="F91" s="753"/>
      <c r="G91" s="752"/>
      <c r="K91" s="753"/>
      <c r="L91" s="753"/>
      <c r="M91" s="753"/>
      <c r="N91" s="752"/>
      <c r="O91" s="753"/>
      <c r="P91" s="755">
        <f t="shared" si="10"/>
        <v>0</v>
      </c>
      <c r="R91" s="753"/>
      <c r="S91" s="753"/>
      <c r="T91" s="753"/>
      <c r="U91" s="752"/>
      <c r="V91" s="753"/>
      <c r="W91" s="755">
        <f t="shared" si="11"/>
        <v>0</v>
      </c>
      <c r="Y91" s="753"/>
      <c r="Z91" s="753"/>
      <c r="AA91" s="753"/>
      <c r="AB91" s="752"/>
      <c r="AC91" s="753"/>
      <c r="AD91" s="755">
        <f t="shared" si="12"/>
        <v>0</v>
      </c>
      <c r="AF91" s="753"/>
      <c r="AG91" s="753"/>
      <c r="AH91" s="753"/>
      <c r="AI91" s="752"/>
      <c r="AJ91" s="753"/>
      <c r="AK91" s="755">
        <f t="shared" si="13"/>
        <v>0</v>
      </c>
      <c r="BN91" s="729"/>
      <c r="BO91" s="729"/>
      <c r="BP91" s="730"/>
      <c r="BQ91" s="730"/>
      <c r="BR91" s="730"/>
      <c r="BS91" s="730"/>
      <c r="BT91" s="730"/>
      <c r="BU91" s="730"/>
      <c r="BV91" s="730"/>
      <c r="BW91" s="730"/>
      <c r="BX91" s="730"/>
      <c r="BY91" s="730"/>
      <c r="BZ91" s="730"/>
      <c r="CA91" s="730"/>
      <c r="CB91" s="730"/>
      <c r="CC91" s="730"/>
      <c r="CD91" s="730"/>
      <c r="CE91" s="730"/>
      <c r="CF91" s="730"/>
      <c r="CG91" s="730"/>
      <c r="CH91" s="730"/>
      <c r="CI91" s="730"/>
      <c r="CJ91" s="730"/>
    </row>
    <row r="92" spans="4:88">
      <c r="D92" s="753"/>
      <c r="E92" s="753"/>
      <c r="F92" s="753"/>
      <c r="G92" s="752"/>
      <c r="K92" s="753"/>
      <c r="L92" s="753"/>
      <c r="M92" s="753"/>
      <c r="N92" s="752"/>
      <c r="O92" s="753"/>
      <c r="P92" s="755">
        <f t="shared" si="10"/>
        <v>0</v>
      </c>
      <c r="R92" s="753"/>
      <c r="S92" s="753"/>
      <c r="T92" s="753"/>
      <c r="U92" s="752"/>
      <c r="V92" s="753"/>
      <c r="W92" s="755">
        <f t="shared" si="11"/>
        <v>0</v>
      </c>
      <c r="Y92" s="753"/>
      <c r="Z92" s="753"/>
      <c r="AA92" s="753"/>
      <c r="AB92" s="752"/>
      <c r="AC92" s="753"/>
      <c r="AD92" s="755">
        <f t="shared" si="12"/>
        <v>0</v>
      </c>
      <c r="AF92" s="753"/>
      <c r="AG92" s="753"/>
      <c r="AH92" s="753"/>
      <c r="AI92" s="752"/>
      <c r="AJ92" s="753"/>
      <c r="AK92" s="755">
        <f t="shared" si="13"/>
        <v>0</v>
      </c>
      <c r="BN92" s="729"/>
      <c r="BO92" s="729"/>
      <c r="BP92" s="730"/>
      <c r="BQ92" s="730"/>
      <c r="BR92" s="730"/>
      <c r="BS92" s="730"/>
      <c r="BT92" s="730"/>
      <c r="BU92" s="730"/>
      <c r="BV92" s="730"/>
      <c r="BW92" s="730"/>
      <c r="BX92" s="730"/>
      <c r="BY92" s="730"/>
      <c r="BZ92" s="730"/>
      <c r="CA92" s="730"/>
      <c r="CB92" s="730"/>
      <c r="CC92" s="730"/>
      <c r="CD92" s="730"/>
      <c r="CE92" s="730"/>
      <c r="CF92" s="730"/>
      <c r="CG92" s="730"/>
      <c r="CH92" s="730"/>
      <c r="CI92" s="730"/>
      <c r="CJ92" s="730"/>
    </row>
    <row r="93" spans="4:88">
      <c r="D93" s="753"/>
      <c r="E93" s="753"/>
      <c r="F93" s="753"/>
      <c r="G93" s="752"/>
      <c r="K93" s="753"/>
      <c r="L93" s="753"/>
      <c r="M93" s="753"/>
      <c r="N93" s="752"/>
      <c r="O93" s="753"/>
      <c r="P93" s="755">
        <f t="shared" si="10"/>
        <v>0</v>
      </c>
      <c r="R93" s="753"/>
      <c r="S93" s="753"/>
      <c r="T93" s="753"/>
      <c r="U93" s="752"/>
      <c r="V93" s="753"/>
      <c r="W93" s="755">
        <f t="shared" si="11"/>
        <v>0</v>
      </c>
      <c r="Y93" s="753"/>
      <c r="Z93" s="753"/>
      <c r="AA93" s="753"/>
      <c r="AB93" s="752"/>
      <c r="AC93" s="753"/>
      <c r="AD93" s="755">
        <f t="shared" si="12"/>
        <v>0</v>
      </c>
      <c r="AF93" s="753"/>
      <c r="AG93" s="753"/>
      <c r="AH93" s="753"/>
      <c r="AI93" s="752"/>
      <c r="AJ93" s="753"/>
      <c r="AK93" s="755">
        <f t="shared" si="13"/>
        <v>0</v>
      </c>
      <c r="BN93" s="729"/>
      <c r="BO93" s="729"/>
      <c r="BP93" s="730"/>
      <c r="BQ93" s="730"/>
      <c r="BR93" s="730"/>
      <c r="BS93" s="730"/>
      <c r="BT93" s="730"/>
      <c r="BU93" s="730"/>
      <c r="BV93" s="730"/>
      <c r="BW93" s="730"/>
      <c r="BX93" s="730"/>
      <c r="BY93" s="730"/>
      <c r="BZ93" s="730"/>
      <c r="CA93" s="730"/>
      <c r="CB93" s="730"/>
      <c r="CC93" s="730"/>
      <c r="CD93" s="730"/>
      <c r="CE93" s="730"/>
      <c r="CF93" s="730"/>
      <c r="CG93" s="730"/>
      <c r="CH93" s="730"/>
      <c r="CI93" s="730"/>
      <c r="CJ93" s="730"/>
    </row>
    <row r="94" spans="4:88">
      <c r="D94" s="753"/>
      <c r="E94" s="753"/>
      <c r="F94" s="753"/>
      <c r="G94" s="752"/>
      <c r="K94" s="753"/>
      <c r="L94" s="753"/>
      <c r="M94" s="753"/>
      <c r="N94" s="752"/>
      <c r="O94" s="753"/>
      <c r="P94" s="755">
        <f t="shared" si="10"/>
        <v>0</v>
      </c>
      <c r="R94" s="753"/>
      <c r="S94" s="753"/>
      <c r="T94" s="753"/>
      <c r="U94" s="752"/>
      <c r="V94" s="753"/>
      <c r="W94" s="755">
        <f t="shared" si="11"/>
        <v>0</v>
      </c>
      <c r="Y94" s="753"/>
      <c r="Z94" s="753"/>
      <c r="AA94" s="753"/>
      <c r="AB94" s="752"/>
      <c r="AC94" s="753"/>
      <c r="AD94" s="755">
        <f t="shared" si="12"/>
        <v>0</v>
      </c>
      <c r="AF94" s="753"/>
      <c r="AG94" s="753"/>
      <c r="AH94" s="753"/>
      <c r="AI94" s="752"/>
      <c r="AJ94" s="753"/>
      <c r="AK94" s="755">
        <f t="shared" si="13"/>
        <v>0</v>
      </c>
      <c r="BN94" s="729"/>
      <c r="BO94" s="729"/>
      <c r="BP94" s="730"/>
      <c r="BQ94" s="730"/>
      <c r="BR94" s="730"/>
      <c r="BS94" s="730"/>
      <c r="BT94" s="730"/>
      <c r="BU94" s="730"/>
      <c r="BV94" s="730"/>
      <c r="BW94" s="730"/>
      <c r="BX94" s="730"/>
      <c r="BY94" s="730"/>
      <c r="BZ94" s="730"/>
      <c r="CA94" s="730"/>
      <c r="CB94" s="730"/>
      <c r="CC94" s="730"/>
      <c r="CD94" s="730"/>
      <c r="CE94" s="730"/>
      <c r="CF94" s="730"/>
      <c r="CG94" s="730"/>
      <c r="CH94" s="730"/>
      <c r="CI94" s="730"/>
      <c r="CJ94" s="730"/>
    </row>
    <row r="95" spans="4:88">
      <c r="D95" s="753"/>
      <c r="E95" s="753"/>
      <c r="F95" s="753"/>
      <c r="G95" s="752"/>
      <c r="K95" s="753"/>
      <c r="L95" s="753"/>
      <c r="M95" s="753"/>
      <c r="N95" s="752"/>
      <c r="O95" s="753"/>
      <c r="P95" s="755">
        <f t="shared" si="10"/>
        <v>0</v>
      </c>
      <c r="R95" s="753"/>
      <c r="S95" s="753"/>
      <c r="T95" s="753"/>
      <c r="U95" s="752"/>
      <c r="V95" s="753"/>
      <c r="W95" s="755">
        <f t="shared" si="11"/>
        <v>0</v>
      </c>
      <c r="Y95" s="753"/>
      <c r="Z95" s="753"/>
      <c r="AA95" s="753"/>
      <c r="AB95" s="752"/>
      <c r="AC95" s="753"/>
      <c r="AD95" s="755">
        <f t="shared" si="12"/>
        <v>0</v>
      </c>
      <c r="AF95" s="753"/>
      <c r="AG95" s="753"/>
      <c r="AH95" s="753"/>
      <c r="AI95" s="752"/>
      <c r="AJ95" s="753"/>
      <c r="AK95" s="755">
        <f t="shared" si="13"/>
        <v>0</v>
      </c>
      <c r="BN95" s="729"/>
      <c r="BO95" s="729"/>
      <c r="BP95" s="730"/>
      <c r="BQ95" s="730"/>
      <c r="BR95" s="730"/>
      <c r="BS95" s="730"/>
      <c r="BT95" s="730"/>
      <c r="BU95" s="730"/>
      <c r="BV95" s="730"/>
      <c r="BW95" s="730"/>
      <c r="BX95" s="730"/>
      <c r="BY95" s="730"/>
      <c r="BZ95" s="730"/>
      <c r="CA95" s="730"/>
      <c r="CB95" s="730"/>
      <c r="CC95" s="730"/>
      <c r="CD95" s="730"/>
      <c r="CE95" s="730"/>
      <c r="CF95" s="730"/>
      <c r="CG95" s="730"/>
      <c r="CH95" s="730"/>
      <c r="CI95" s="730"/>
      <c r="CJ95" s="730"/>
    </row>
    <row r="96" spans="4:88">
      <c r="D96" s="753"/>
      <c r="E96" s="753"/>
      <c r="F96" s="753"/>
      <c r="G96" s="752"/>
      <c r="K96" s="753"/>
      <c r="L96" s="753"/>
      <c r="M96" s="753"/>
      <c r="N96" s="752"/>
      <c r="O96" s="753"/>
      <c r="P96" s="755">
        <f t="shared" si="10"/>
        <v>0</v>
      </c>
      <c r="R96" s="753"/>
      <c r="S96" s="753"/>
      <c r="T96" s="753"/>
      <c r="U96" s="752"/>
      <c r="V96" s="753"/>
      <c r="W96" s="755">
        <f t="shared" si="11"/>
        <v>0</v>
      </c>
      <c r="Y96" s="753"/>
      <c r="Z96" s="753"/>
      <c r="AA96" s="753"/>
      <c r="AB96" s="752"/>
      <c r="AC96" s="753"/>
      <c r="AD96" s="755">
        <f t="shared" si="12"/>
        <v>0</v>
      </c>
      <c r="AF96" s="753"/>
      <c r="AG96" s="753"/>
      <c r="AH96" s="753"/>
      <c r="AI96" s="752"/>
      <c r="AJ96" s="753"/>
      <c r="AK96" s="755">
        <f t="shared" si="13"/>
        <v>0</v>
      </c>
      <c r="BN96" s="729"/>
      <c r="BO96" s="729"/>
      <c r="BP96" s="730"/>
      <c r="BQ96" s="730"/>
      <c r="BR96" s="730"/>
      <c r="BS96" s="730"/>
      <c r="BT96" s="730"/>
      <c r="BU96" s="730"/>
      <c r="BV96" s="730"/>
      <c r="BW96" s="730"/>
      <c r="BX96" s="730"/>
      <c r="BY96" s="730"/>
      <c r="BZ96" s="730"/>
      <c r="CA96" s="730"/>
      <c r="CB96" s="730"/>
      <c r="CC96" s="730"/>
      <c r="CD96" s="730"/>
      <c r="CE96" s="730"/>
      <c r="CF96" s="730"/>
      <c r="CG96" s="730"/>
      <c r="CH96" s="730"/>
      <c r="CI96" s="730"/>
      <c r="CJ96" s="730"/>
    </row>
    <row r="97" spans="4:88">
      <c r="D97" s="753"/>
      <c r="E97" s="753"/>
      <c r="F97" s="753"/>
      <c r="G97" s="752"/>
      <c r="K97" s="753"/>
      <c r="L97" s="753"/>
      <c r="M97" s="753"/>
      <c r="N97" s="752"/>
      <c r="O97" s="753"/>
      <c r="P97" s="755">
        <f t="shared" si="10"/>
        <v>0</v>
      </c>
      <c r="R97" s="753"/>
      <c r="S97" s="753"/>
      <c r="T97" s="753"/>
      <c r="U97" s="752"/>
      <c r="V97" s="753"/>
      <c r="W97" s="755">
        <f t="shared" si="11"/>
        <v>0</v>
      </c>
      <c r="Y97" s="753"/>
      <c r="Z97" s="753"/>
      <c r="AA97" s="753"/>
      <c r="AB97" s="752"/>
      <c r="AC97" s="753"/>
      <c r="AD97" s="755">
        <f t="shared" si="12"/>
        <v>0</v>
      </c>
      <c r="AF97" s="753"/>
      <c r="AG97" s="753"/>
      <c r="AH97" s="753"/>
      <c r="AI97" s="752"/>
      <c r="AJ97" s="753"/>
      <c r="AK97" s="755">
        <f t="shared" si="13"/>
        <v>0</v>
      </c>
      <c r="BN97" s="729"/>
      <c r="BO97" s="729"/>
      <c r="BP97" s="730"/>
      <c r="BQ97" s="730"/>
      <c r="BR97" s="730"/>
      <c r="BS97" s="730"/>
      <c r="BT97" s="730"/>
      <c r="BU97" s="730"/>
      <c r="BV97" s="730"/>
      <c r="BW97" s="730"/>
      <c r="BX97" s="730"/>
      <c r="BY97" s="730"/>
      <c r="BZ97" s="730"/>
      <c r="CA97" s="730"/>
      <c r="CB97" s="730"/>
      <c r="CC97" s="730"/>
      <c r="CD97" s="730"/>
      <c r="CE97" s="730"/>
      <c r="CF97" s="730"/>
      <c r="CG97" s="730"/>
      <c r="CH97" s="730"/>
      <c r="CI97" s="730"/>
      <c r="CJ97" s="730"/>
    </row>
    <row r="98" spans="4:88">
      <c r="D98" s="753"/>
      <c r="E98" s="753"/>
      <c r="F98" s="753"/>
      <c r="G98" s="752"/>
      <c r="K98" s="753"/>
      <c r="L98" s="753"/>
      <c r="M98" s="753"/>
      <c r="N98" s="752"/>
      <c r="O98" s="753"/>
      <c r="P98" s="755">
        <f t="shared" si="10"/>
        <v>0</v>
      </c>
      <c r="R98" s="753"/>
      <c r="S98" s="753"/>
      <c r="T98" s="753"/>
      <c r="U98" s="752"/>
      <c r="V98" s="753"/>
      <c r="W98" s="755">
        <f t="shared" si="11"/>
        <v>0</v>
      </c>
      <c r="Y98" s="753"/>
      <c r="Z98" s="753"/>
      <c r="AA98" s="753"/>
      <c r="AB98" s="752"/>
      <c r="AC98" s="753"/>
      <c r="AD98" s="755">
        <f t="shared" si="12"/>
        <v>0</v>
      </c>
      <c r="AF98" s="753"/>
      <c r="AG98" s="753"/>
      <c r="AH98" s="753"/>
      <c r="AI98" s="752"/>
      <c r="AJ98" s="753"/>
      <c r="AK98" s="755">
        <f t="shared" si="13"/>
        <v>0</v>
      </c>
      <c r="BN98" s="729"/>
      <c r="BO98" s="729"/>
      <c r="BP98" s="730"/>
      <c r="BQ98" s="730"/>
      <c r="BR98" s="730"/>
      <c r="BS98" s="730"/>
      <c r="BT98" s="730"/>
      <c r="BU98" s="730"/>
      <c r="BV98" s="730"/>
      <c r="BW98" s="730"/>
      <c r="BX98" s="730"/>
      <c r="BY98" s="730"/>
      <c r="BZ98" s="730"/>
      <c r="CA98" s="730"/>
      <c r="CB98" s="730"/>
      <c r="CC98" s="730"/>
      <c r="CD98" s="730"/>
      <c r="CE98" s="730"/>
      <c r="CF98" s="730"/>
      <c r="CG98" s="730"/>
      <c r="CH98" s="730"/>
      <c r="CI98" s="730"/>
      <c r="CJ98" s="730"/>
    </row>
    <row r="99" spans="4:88">
      <c r="D99" s="753"/>
      <c r="E99" s="753"/>
      <c r="F99" s="753"/>
      <c r="G99" s="752"/>
      <c r="K99" s="753"/>
      <c r="L99" s="753"/>
      <c r="M99" s="753"/>
      <c r="N99" s="752"/>
      <c r="O99" s="753"/>
      <c r="P99" s="755">
        <f t="shared" si="10"/>
        <v>0</v>
      </c>
      <c r="R99" s="753"/>
      <c r="S99" s="753"/>
      <c r="T99" s="753"/>
      <c r="U99" s="752"/>
      <c r="V99" s="753"/>
      <c r="W99" s="755">
        <f t="shared" si="11"/>
        <v>0</v>
      </c>
      <c r="Y99" s="753"/>
      <c r="Z99" s="753"/>
      <c r="AA99" s="753"/>
      <c r="AB99" s="752"/>
      <c r="AC99" s="753"/>
      <c r="AD99" s="755">
        <f t="shared" si="12"/>
        <v>0</v>
      </c>
      <c r="AF99" s="753"/>
      <c r="AG99" s="753"/>
      <c r="AH99" s="753"/>
      <c r="AI99" s="752"/>
      <c r="AJ99" s="753"/>
      <c r="AK99" s="755">
        <f t="shared" si="13"/>
        <v>0</v>
      </c>
      <c r="BN99" s="729"/>
      <c r="BO99" s="729"/>
      <c r="BP99" s="730"/>
      <c r="BQ99" s="730"/>
      <c r="BR99" s="730"/>
      <c r="BS99" s="730"/>
      <c r="BT99" s="730"/>
      <c r="BU99" s="730"/>
      <c r="BV99" s="730"/>
      <c r="BW99" s="730"/>
      <c r="BX99" s="730"/>
      <c r="BY99" s="730"/>
      <c r="BZ99" s="730"/>
      <c r="CA99" s="730"/>
      <c r="CB99" s="730"/>
      <c r="CC99" s="730"/>
      <c r="CD99" s="730"/>
      <c r="CE99" s="730"/>
      <c r="CF99" s="730"/>
      <c r="CG99" s="730"/>
      <c r="CH99" s="730"/>
      <c r="CI99" s="730"/>
      <c r="CJ99" s="730"/>
    </row>
    <row r="100" spans="4:88">
      <c r="D100" s="753"/>
      <c r="E100" s="753"/>
      <c r="F100" s="753"/>
      <c r="G100" s="752"/>
      <c r="K100" s="753"/>
      <c r="L100" s="753"/>
      <c r="M100" s="753"/>
      <c r="N100" s="752"/>
      <c r="O100" s="753"/>
      <c r="P100" s="755">
        <f t="shared" si="10"/>
        <v>0</v>
      </c>
      <c r="R100" s="753"/>
      <c r="S100" s="753"/>
      <c r="T100" s="753"/>
      <c r="U100" s="752"/>
      <c r="V100" s="753"/>
      <c r="W100" s="755">
        <f t="shared" si="11"/>
        <v>0</v>
      </c>
      <c r="Y100" s="753"/>
      <c r="Z100" s="753"/>
      <c r="AA100" s="753"/>
      <c r="AB100" s="752"/>
      <c r="AC100" s="753"/>
      <c r="AD100" s="755">
        <f t="shared" si="12"/>
        <v>0</v>
      </c>
      <c r="AF100" s="753"/>
      <c r="AG100" s="753"/>
      <c r="AH100" s="753"/>
      <c r="AI100" s="752"/>
      <c r="AJ100" s="753"/>
      <c r="AK100" s="755">
        <f t="shared" si="13"/>
        <v>0</v>
      </c>
      <c r="BN100" s="729"/>
      <c r="BO100" s="729"/>
      <c r="BP100" s="730"/>
      <c r="BQ100" s="730"/>
      <c r="BR100" s="730"/>
      <c r="BS100" s="730"/>
      <c r="BT100" s="730"/>
      <c r="BU100" s="730"/>
      <c r="BV100" s="730"/>
      <c r="BW100" s="730"/>
      <c r="BX100" s="730"/>
      <c r="BY100" s="730"/>
      <c r="BZ100" s="730"/>
      <c r="CA100" s="730"/>
      <c r="CB100" s="730"/>
      <c r="CC100" s="730"/>
      <c r="CD100" s="730"/>
      <c r="CE100" s="730"/>
      <c r="CF100" s="730"/>
      <c r="CG100" s="730"/>
      <c r="CH100" s="730"/>
      <c r="CI100" s="730"/>
      <c r="CJ100" s="730"/>
    </row>
    <row r="101" spans="4:88">
      <c r="D101" s="753"/>
      <c r="E101" s="753"/>
      <c r="F101" s="753"/>
      <c r="G101" s="752"/>
      <c r="K101" s="753"/>
      <c r="L101" s="753"/>
      <c r="M101" s="753"/>
      <c r="N101" s="752"/>
      <c r="O101" s="753"/>
      <c r="P101" s="755">
        <f t="shared" si="10"/>
        <v>0</v>
      </c>
      <c r="R101" s="753"/>
      <c r="S101" s="753"/>
      <c r="T101" s="753"/>
      <c r="U101" s="752"/>
      <c r="V101" s="753"/>
      <c r="W101" s="755">
        <f t="shared" si="11"/>
        <v>0</v>
      </c>
      <c r="Y101" s="753"/>
      <c r="Z101" s="753"/>
      <c r="AA101" s="753"/>
      <c r="AB101" s="752"/>
      <c r="AC101" s="753"/>
      <c r="AD101" s="755">
        <f t="shared" si="12"/>
        <v>0</v>
      </c>
      <c r="AF101" s="753"/>
      <c r="AG101" s="753"/>
      <c r="AH101" s="753"/>
      <c r="AI101" s="752"/>
      <c r="AJ101" s="753"/>
      <c r="AK101" s="755">
        <f t="shared" si="13"/>
        <v>0</v>
      </c>
      <c r="BN101" s="729"/>
      <c r="BO101" s="729"/>
      <c r="BP101" s="730"/>
      <c r="BQ101" s="730"/>
      <c r="BR101" s="730"/>
      <c r="BS101" s="730"/>
      <c r="BT101" s="730"/>
      <c r="BU101" s="730"/>
      <c r="BV101" s="730"/>
      <c r="BW101" s="730"/>
      <c r="BX101" s="730"/>
      <c r="BY101" s="730"/>
      <c r="BZ101" s="730"/>
      <c r="CA101" s="730"/>
      <c r="CB101" s="730"/>
      <c r="CC101" s="730"/>
      <c r="CD101" s="730"/>
      <c r="CE101" s="730"/>
      <c r="CF101" s="730"/>
      <c r="CG101" s="730"/>
      <c r="CH101" s="730"/>
      <c r="CI101" s="730"/>
      <c r="CJ101" s="730"/>
    </row>
    <row r="102" spans="4:88">
      <c r="D102" s="753"/>
      <c r="E102" s="753"/>
      <c r="F102" s="753"/>
      <c r="G102" s="752"/>
      <c r="K102" s="753"/>
      <c r="L102" s="753"/>
      <c r="M102" s="753"/>
      <c r="N102" s="752"/>
      <c r="O102" s="753"/>
      <c r="P102" s="755">
        <f t="shared" si="10"/>
        <v>0</v>
      </c>
      <c r="R102" s="753"/>
      <c r="S102" s="753"/>
      <c r="T102" s="753"/>
      <c r="U102" s="752"/>
      <c r="V102" s="753"/>
      <c r="W102" s="755">
        <f t="shared" si="11"/>
        <v>0</v>
      </c>
      <c r="Y102" s="753"/>
      <c r="Z102" s="753"/>
      <c r="AA102" s="753"/>
      <c r="AB102" s="752"/>
      <c r="AC102" s="753"/>
      <c r="AD102" s="755">
        <f t="shared" si="12"/>
        <v>0</v>
      </c>
      <c r="AF102" s="753"/>
      <c r="AG102" s="753"/>
      <c r="AH102" s="753"/>
      <c r="AI102" s="752"/>
      <c r="AJ102" s="753"/>
      <c r="AK102" s="755">
        <f t="shared" si="13"/>
        <v>0</v>
      </c>
      <c r="BN102" s="729"/>
      <c r="BO102" s="729"/>
      <c r="BP102" s="730"/>
      <c r="BQ102" s="730"/>
      <c r="BR102" s="730"/>
      <c r="BS102" s="730"/>
      <c r="BT102" s="730"/>
      <c r="BU102" s="730"/>
      <c r="BV102" s="730"/>
      <c r="BW102" s="730"/>
      <c r="BX102" s="730"/>
      <c r="BY102" s="730"/>
      <c r="BZ102" s="730"/>
      <c r="CA102" s="730"/>
      <c r="CB102" s="730"/>
      <c r="CC102" s="730"/>
      <c r="CD102" s="730"/>
      <c r="CE102" s="730"/>
      <c r="CF102" s="730"/>
      <c r="CG102" s="730"/>
      <c r="CH102" s="730"/>
      <c r="CI102" s="730"/>
      <c r="CJ102" s="730"/>
    </row>
    <row r="103" spans="4:88">
      <c r="D103" s="753"/>
      <c r="E103" s="753"/>
      <c r="F103" s="753"/>
      <c r="G103" s="752"/>
      <c r="K103" s="753"/>
      <c r="L103" s="753"/>
      <c r="M103" s="753"/>
      <c r="N103" s="752"/>
      <c r="O103" s="753"/>
      <c r="P103" s="755">
        <f t="shared" si="10"/>
        <v>0</v>
      </c>
      <c r="R103" s="753"/>
      <c r="S103" s="753"/>
      <c r="T103" s="753"/>
      <c r="U103" s="752"/>
      <c r="V103" s="753"/>
      <c r="W103" s="755">
        <f t="shared" si="11"/>
        <v>0</v>
      </c>
      <c r="Y103" s="753"/>
      <c r="Z103" s="753"/>
      <c r="AA103" s="753"/>
      <c r="AB103" s="752"/>
      <c r="AC103" s="753"/>
      <c r="AD103" s="755">
        <f t="shared" si="12"/>
        <v>0</v>
      </c>
      <c r="AF103" s="753"/>
      <c r="AG103" s="753"/>
      <c r="AH103" s="753"/>
      <c r="AI103" s="752"/>
      <c r="AJ103" s="753"/>
      <c r="AK103" s="755">
        <f t="shared" si="13"/>
        <v>0</v>
      </c>
      <c r="BN103" s="729"/>
      <c r="BO103" s="729"/>
      <c r="BP103" s="730"/>
      <c r="BQ103" s="730"/>
      <c r="BR103" s="730"/>
      <c r="BS103" s="730"/>
      <c r="BT103" s="730"/>
      <c r="BU103" s="730"/>
      <c r="BV103" s="730"/>
      <c r="BW103" s="730"/>
      <c r="BX103" s="730"/>
      <c r="BY103" s="730"/>
      <c r="BZ103" s="730"/>
      <c r="CA103" s="730"/>
      <c r="CB103" s="730"/>
      <c r="CC103" s="730"/>
      <c r="CD103" s="730"/>
      <c r="CE103" s="730"/>
      <c r="CF103" s="730"/>
      <c r="CG103" s="730"/>
      <c r="CH103" s="730"/>
      <c r="CI103" s="730"/>
      <c r="CJ103" s="730"/>
    </row>
    <row r="104" spans="4:88">
      <c r="D104" s="753"/>
      <c r="E104" s="753"/>
      <c r="F104" s="753"/>
      <c r="G104" s="752"/>
      <c r="K104" s="753"/>
      <c r="L104" s="753"/>
      <c r="M104" s="753"/>
      <c r="N104" s="752"/>
      <c r="O104" s="753"/>
      <c r="P104" s="755">
        <f t="shared" si="10"/>
        <v>0</v>
      </c>
      <c r="R104" s="753"/>
      <c r="S104" s="753"/>
      <c r="T104" s="753"/>
      <c r="U104" s="752"/>
      <c r="V104" s="753"/>
      <c r="W104" s="755">
        <f t="shared" si="11"/>
        <v>0</v>
      </c>
      <c r="Y104" s="753"/>
      <c r="Z104" s="753"/>
      <c r="AA104" s="753"/>
      <c r="AB104" s="752"/>
      <c r="AC104" s="753"/>
      <c r="AD104" s="755">
        <f t="shared" si="12"/>
        <v>0</v>
      </c>
      <c r="AF104" s="753"/>
      <c r="AG104" s="753"/>
      <c r="AH104" s="753"/>
      <c r="AI104" s="752"/>
      <c r="AJ104" s="753"/>
      <c r="AK104" s="755">
        <f t="shared" si="13"/>
        <v>0</v>
      </c>
      <c r="BN104" s="729"/>
      <c r="BO104" s="729"/>
      <c r="BP104" s="730"/>
      <c r="BQ104" s="730"/>
      <c r="BR104" s="730"/>
      <c r="BS104" s="730"/>
      <c r="BT104" s="730"/>
      <c r="BU104" s="730"/>
      <c r="BV104" s="730"/>
      <c r="BW104" s="730"/>
      <c r="BX104" s="730"/>
      <c r="BY104" s="730"/>
      <c r="BZ104" s="730"/>
      <c r="CA104" s="730"/>
      <c r="CB104" s="730"/>
      <c r="CC104" s="730"/>
      <c r="CD104" s="730"/>
      <c r="CE104" s="730"/>
      <c r="CF104" s="730"/>
      <c r="CG104" s="730"/>
      <c r="CH104" s="730"/>
      <c r="CI104" s="730"/>
      <c r="CJ104" s="730"/>
    </row>
    <row r="105" spans="4:88">
      <c r="D105" s="753"/>
      <c r="E105" s="753"/>
      <c r="F105" s="753"/>
      <c r="G105" s="752"/>
      <c r="K105" s="753"/>
      <c r="L105" s="753"/>
      <c r="M105" s="753"/>
      <c r="N105" s="752"/>
      <c r="O105" s="753"/>
      <c r="P105" s="755">
        <f t="shared" si="10"/>
        <v>0</v>
      </c>
      <c r="R105" s="753"/>
      <c r="S105" s="753"/>
      <c r="T105" s="753"/>
      <c r="U105" s="752"/>
      <c r="V105" s="753"/>
      <c r="W105" s="755">
        <f t="shared" si="11"/>
        <v>0</v>
      </c>
      <c r="Y105" s="753"/>
      <c r="Z105" s="753"/>
      <c r="AA105" s="753"/>
      <c r="AB105" s="752"/>
      <c r="AC105" s="753"/>
      <c r="AD105" s="755">
        <f t="shared" si="12"/>
        <v>0</v>
      </c>
      <c r="AF105" s="753"/>
      <c r="AG105" s="753"/>
      <c r="AH105" s="753"/>
      <c r="AI105" s="752"/>
      <c r="AJ105" s="753"/>
      <c r="AK105" s="755">
        <f t="shared" si="13"/>
        <v>0</v>
      </c>
      <c r="BN105" s="729"/>
      <c r="BO105" s="729"/>
      <c r="BP105" s="730"/>
      <c r="BQ105" s="730"/>
      <c r="BR105" s="730"/>
      <c r="BS105" s="730"/>
      <c r="BT105" s="730"/>
      <c r="BU105" s="730"/>
      <c r="BV105" s="730"/>
      <c r="BW105" s="730"/>
      <c r="BX105" s="730"/>
      <c r="BY105" s="730"/>
      <c r="BZ105" s="730"/>
      <c r="CA105" s="730"/>
      <c r="CB105" s="730"/>
      <c r="CC105" s="730"/>
      <c r="CD105" s="730"/>
      <c r="CE105" s="730"/>
      <c r="CF105" s="730"/>
      <c r="CG105" s="730"/>
      <c r="CH105" s="730"/>
      <c r="CI105" s="730"/>
      <c r="CJ105" s="730"/>
    </row>
    <row r="106" spans="4:88">
      <c r="D106" s="753"/>
      <c r="E106" s="753"/>
      <c r="F106" s="753"/>
      <c r="G106" s="752"/>
      <c r="K106" s="753"/>
      <c r="L106" s="753"/>
      <c r="M106" s="753"/>
      <c r="N106" s="752"/>
      <c r="O106" s="753"/>
      <c r="P106" s="755">
        <f t="shared" si="10"/>
        <v>0</v>
      </c>
      <c r="R106" s="753"/>
      <c r="S106" s="753"/>
      <c r="T106" s="753"/>
      <c r="U106" s="752"/>
      <c r="V106" s="753"/>
      <c r="W106" s="755">
        <f t="shared" si="11"/>
        <v>0</v>
      </c>
      <c r="Y106" s="753"/>
      <c r="Z106" s="753"/>
      <c r="AA106" s="753"/>
      <c r="AB106" s="752"/>
      <c r="AC106" s="753"/>
      <c r="AD106" s="755">
        <f t="shared" si="12"/>
        <v>0</v>
      </c>
      <c r="AF106" s="753"/>
      <c r="AG106" s="753"/>
      <c r="AH106" s="753"/>
      <c r="AI106" s="752"/>
      <c r="AJ106" s="753"/>
      <c r="AK106" s="755">
        <f t="shared" si="13"/>
        <v>0</v>
      </c>
      <c r="BN106" s="729"/>
      <c r="BO106" s="729"/>
      <c r="BP106" s="730"/>
      <c r="BQ106" s="730"/>
      <c r="BR106" s="730"/>
      <c r="BS106" s="730"/>
      <c r="BT106" s="730"/>
      <c r="BU106" s="730"/>
      <c r="BV106" s="730"/>
      <c r="BW106" s="730"/>
      <c r="BX106" s="730"/>
      <c r="BY106" s="730"/>
      <c r="BZ106" s="730"/>
      <c r="CA106" s="730"/>
      <c r="CB106" s="730"/>
      <c r="CC106" s="730"/>
      <c r="CD106" s="730"/>
      <c r="CE106" s="730"/>
      <c r="CF106" s="730"/>
      <c r="CG106" s="730"/>
      <c r="CH106" s="730"/>
      <c r="CI106" s="730"/>
      <c r="CJ106" s="730"/>
    </row>
    <row r="107" spans="4:88">
      <c r="D107" s="753"/>
      <c r="E107" s="753"/>
      <c r="F107" s="753"/>
      <c r="G107" s="752"/>
      <c r="K107" s="753"/>
      <c r="L107" s="753"/>
      <c r="M107" s="753"/>
      <c r="N107" s="752"/>
      <c r="O107" s="753"/>
      <c r="P107" s="755">
        <f t="shared" si="10"/>
        <v>0</v>
      </c>
      <c r="R107" s="753"/>
      <c r="S107" s="753"/>
      <c r="T107" s="753"/>
      <c r="U107" s="752"/>
      <c r="V107" s="753"/>
      <c r="W107" s="755">
        <f t="shared" si="11"/>
        <v>0</v>
      </c>
      <c r="Y107" s="753"/>
      <c r="Z107" s="753"/>
      <c r="AA107" s="753"/>
      <c r="AB107" s="752"/>
      <c r="AC107" s="753"/>
      <c r="AD107" s="755">
        <f t="shared" si="12"/>
        <v>0</v>
      </c>
      <c r="AF107" s="753"/>
      <c r="AG107" s="753"/>
      <c r="AH107" s="753"/>
      <c r="AI107" s="752"/>
      <c r="AJ107" s="753"/>
      <c r="AK107" s="755">
        <f t="shared" si="13"/>
        <v>0</v>
      </c>
      <c r="BN107" s="729"/>
      <c r="BO107" s="729"/>
      <c r="BP107" s="730"/>
      <c r="BQ107" s="730"/>
      <c r="BR107" s="730"/>
      <c r="BS107" s="730"/>
      <c r="BT107" s="730"/>
      <c r="BU107" s="730"/>
      <c r="BV107" s="730"/>
      <c r="BW107" s="730"/>
      <c r="BX107" s="730"/>
      <c r="BY107" s="730"/>
      <c r="BZ107" s="730"/>
      <c r="CA107" s="730"/>
      <c r="CB107" s="730"/>
      <c r="CC107" s="730"/>
      <c r="CD107" s="730"/>
      <c r="CE107" s="730"/>
      <c r="CF107" s="730"/>
      <c r="CG107" s="730"/>
      <c r="CH107" s="730"/>
      <c r="CI107" s="730"/>
      <c r="CJ107" s="730"/>
    </row>
    <row r="108" spans="4:88">
      <c r="D108" s="753"/>
      <c r="E108" s="753"/>
      <c r="F108" s="753"/>
      <c r="G108" s="752"/>
      <c r="K108" s="753"/>
      <c r="L108" s="753"/>
      <c r="M108" s="753"/>
      <c r="N108" s="752"/>
      <c r="O108" s="753"/>
      <c r="P108" s="755">
        <f t="shared" si="10"/>
        <v>0</v>
      </c>
      <c r="R108" s="753"/>
      <c r="S108" s="753"/>
      <c r="T108" s="753"/>
      <c r="U108" s="752"/>
      <c r="V108" s="753"/>
      <c r="W108" s="755">
        <f t="shared" si="11"/>
        <v>0</v>
      </c>
      <c r="Y108" s="753"/>
      <c r="Z108" s="753"/>
      <c r="AA108" s="753"/>
      <c r="AB108" s="752"/>
      <c r="AC108" s="753"/>
      <c r="AD108" s="755">
        <f t="shared" si="12"/>
        <v>0</v>
      </c>
      <c r="AF108" s="753"/>
      <c r="AG108" s="753"/>
      <c r="AH108" s="753"/>
      <c r="AI108" s="752"/>
      <c r="AJ108" s="753"/>
      <c r="AK108" s="755">
        <f t="shared" si="13"/>
        <v>0</v>
      </c>
      <c r="BN108" s="729"/>
      <c r="BO108" s="729"/>
      <c r="BP108" s="730"/>
      <c r="BQ108" s="730"/>
      <c r="BR108" s="730"/>
      <c r="BS108" s="730"/>
      <c r="BT108" s="730"/>
      <c r="BU108" s="730"/>
      <c r="BV108" s="730"/>
      <c r="BW108" s="730"/>
      <c r="BX108" s="730"/>
      <c r="BY108" s="730"/>
      <c r="BZ108" s="730"/>
      <c r="CA108" s="730"/>
      <c r="CB108" s="730"/>
      <c r="CC108" s="730"/>
      <c r="CD108" s="730"/>
      <c r="CE108" s="730"/>
      <c r="CF108" s="730"/>
      <c r="CG108" s="730"/>
      <c r="CH108" s="730"/>
      <c r="CI108" s="730"/>
      <c r="CJ108" s="730"/>
    </row>
    <row r="109" spans="4:88">
      <c r="D109" s="753"/>
      <c r="E109" s="753"/>
      <c r="F109" s="753"/>
      <c r="G109" s="752"/>
      <c r="K109" s="753"/>
      <c r="L109" s="753"/>
      <c r="M109" s="753"/>
      <c r="N109" s="752"/>
      <c r="O109" s="753"/>
      <c r="P109" s="755">
        <f t="shared" si="10"/>
        <v>0</v>
      </c>
      <c r="R109" s="753"/>
      <c r="S109" s="753"/>
      <c r="T109" s="753"/>
      <c r="U109" s="752"/>
      <c r="V109" s="753"/>
      <c r="W109" s="755">
        <f t="shared" si="11"/>
        <v>0</v>
      </c>
      <c r="Y109" s="753"/>
      <c r="Z109" s="753"/>
      <c r="AA109" s="753"/>
      <c r="AB109" s="752"/>
      <c r="AC109" s="753"/>
      <c r="AD109" s="755">
        <f t="shared" si="12"/>
        <v>0</v>
      </c>
      <c r="AF109" s="753"/>
      <c r="AG109" s="753"/>
      <c r="AH109" s="753"/>
      <c r="AI109" s="752"/>
      <c r="AJ109" s="753"/>
      <c r="AK109" s="755">
        <f t="shared" si="13"/>
        <v>0</v>
      </c>
      <c r="BN109" s="729"/>
      <c r="BO109" s="729"/>
      <c r="BP109" s="730"/>
      <c r="BQ109" s="730"/>
      <c r="BR109" s="730"/>
      <c r="BS109" s="730"/>
      <c r="BT109" s="730"/>
      <c r="BU109" s="730"/>
      <c r="BV109" s="730"/>
      <c r="BW109" s="730"/>
      <c r="BX109" s="730"/>
      <c r="BY109" s="730"/>
      <c r="BZ109" s="730"/>
      <c r="CA109" s="730"/>
      <c r="CB109" s="730"/>
      <c r="CC109" s="730"/>
      <c r="CD109" s="730"/>
      <c r="CE109" s="730"/>
      <c r="CF109" s="730"/>
      <c r="CG109" s="730"/>
      <c r="CH109" s="730"/>
      <c r="CI109" s="730"/>
      <c r="CJ109" s="730"/>
    </row>
    <row r="110" spans="4:88">
      <c r="D110" s="753"/>
      <c r="E110" s="753"/>
      <c r="F110" s="753"/>
      <c r="G110" s="752"/>
      <c r="K110" s="753"/>
      <c r="L110" s="753"/>
      <c r="M110" s="753"/>
      <c r="N110" s="752"/>
      <c r="O110" s="753"/>
      <c r="P110" s="755">
        <f t="shared" si="10"/>
        <v>0</v>
      </c>
      <c r="R110" s="753"/>
      <c r="S110" s="753"/>
      <c r="T110" s="753"/>
      <c r="U110" s="752"/>
      <c r="V110" s="753"/>
      <c r="W110" s="755">
        <f t="shared" si="11"/>
        <v>0</v>
      </c>
      <c r="Y110" s="753"/>
      <c r="Z110" s="753"/>
      <c r="AA110" s="753"/>
      <c r="AB110" s="752"/>
      <c r="AC110" s="753"/>
      <c r="AD110" s="755">
        <f t="shared" si="12"/>
        <v>0</v>
      </c>
      <c r="AF110" s="753"/>
      <c r="AG110" s="753"/>
      <c r="AH110" s="753"/>
      <c r="AI110" s="752"/>
      <c r="AJ110" s="753"/>
      <c r="AK110" s="755">
        <f t="shared" si="13"/>
        <v>0</v>
      </c>
      <c r="BN110" s="729"/>
      <c r="BO110" s="729"/>
      <c r="BP110" s="730"/>
      <c r="BQ110" s="730"/>
      <c r="BR110" s="730"/>
      <c r="BS110" s="730"/>
      <c r="BT110" s="730"/>
      <c r="BU110" s="730"/>
      <c r="BV110" s="730"/>
      <c r="BW110" s="730"/>
      <c r="BX110" s="730"/>
      <c r="BY110" s="730"/>
      <c r="BZ110" s="730"/>
      <c r="CA110" s="730"/>
      <c r="CB110" s="730"/>
      <c r="CC110" s="730"/>
      <c r="CD110" s="730"/>
      <c r="CE110" s="730"/>
      <c r="CF110" s="730"/>
      <c r="CG110" s="730"/>
      <c r="CH110" s="730"/>
      <c r="CI110" s="730"/>
      <c r="CJ110" s="730"/>
    </row>
    <row r="111" spans="4:88">
      <c r="D111" s="753"/>
      <c r="E111" s="753"/>
      <c r="F111" s="753"/>
      <c r="G111" s="752"/>
      <c r="K111" s="753"/>
      <c r="L111" s="753"/>
      <c r="M111" s="753"/>
      <c r="N111" s="752"/>
      <c r="O111" s="753"/>
      <c r="P111" s="755">
        <f t="shared" si="10"/>
        <v>0</v>
      </c>
      <c r="R111" s="753"/>
      <c r="S111" s="753"/>
      <c r="T111" s="753"/>
      <c r="U111" s="752"/>
      <c r="V111" s="753"/>
      <c r="W111" s="755">
        <f t="shared" si="11"/>
        <v>0</v>
      </c>
      <c r="Y111" s="753"/>
      <c r="Z111" s="753"/>
      <c r="AA111" s="753"/>
      <c r="AB111" s="752"/>
      <c r="AC111" s="753"/>
      <c r="AD111" s="755">
        <f t="shared" si="12"/>
        <v>0</v>
      </c>
      <c r="AF111" s="753"/>
      <c r="AG111" s="753"/>
      <c r="AH111" s="753"/>
      <c r="AI111" s="752"/>
      <c r="AJ111" s="753"/>
      <c r="AK111" s="755">
        <f t="shared" si="13"/>
        <v>0</v>
      </c>
      <c r="BN111" s="729"/>
      <c r="BO111" s="729"/>
      <c r="BP111" s="729"/>
      <c r="BQ111" s="730"/>
      <c r="BR111" s="730"/>
      <c r="BS111" s="730"/>
      <c r="BT111" s="730"/>
      <c r="BU111" s="730"/>
      <c r="BV111" s="730"/>
      <c r="BW111" s="730"/>
      <c r="BX111" s="730"/>
      <c r="BY111" s="730"/>
      <c r="BZ111" s="730"/>
      <c r="CA111" s="730"/>
      <c r="CB111" s="730"/>
      <c r="CC111" s="730"/>
      <c r="CD111" s="730"/>
      <c r="CE111" s="730"/>
      <c r="CF111" s="730"/>
      <c r="CG111" s="730"/>
      <c r="CH111" s="730"/>
      <c r="CI111" s="730"/>
      <c r="CJ111" s="730"/>
    </row>
    <row r="112" spans="4:88">
      <c r="D112" s="753"/>
      <c r="E112" s="753"/>
      <c r="F112" s="753"/>
      <c r="G112" s="752"/>
      <c r="K112" s="753"/>
      <c r="L112" s="753"/>
      <c r="M112" s="753"/>
      <c r="N112" s="752"/>
      <c r="O112" s="753"/>
      <c r="P112" s="755">
        <f t="shared" si="10"/>
        <v>0</v>
      </c>
      <c r="R112" s="753"/>
      <c r="S112" s="753"/>
      <c r="T112" s="753"/>
      <c r="U112" s="752"/>
      <c r="V112" s="753"/>
      <c r="W112" s="755">
        <f t="shared" si="11"/>
        <v>0</v>
      </c>
      <c r="X112" s="730"/>
      <c r="Y112" s="753"/>
      <c r="Z112" s="753"/>
      <c r="AA112" s="753"/>
      <c r="AB112" s="752"/>
      <c r="AC112" s="753"/>
      <c r="AD112" s="755">
        <f t="shared" si="12"/>
        <v>0</v>
      </c>
      <c r="AE112" s="730"/>
      <c r="AF112" s="753"/>
      <c r="AG112" s="753"/>
      <c r="AH112" s="753"/>
      <c r="AI112" s="752"/>
      <c r="AJ112" s="753"/>
      <c r="AK112" s="755">
        <f t="shared" si="13"/>
        <v>0</v>
      </c>
      <c r="AL112" s="730"/>
      <c r="AM112" s="730"/>
      <c r="AN112" s="730"/>
      <c r="AO112" s="730"/>
      <c r="AP112" s="730"/>
      <c r="BN112" s="729"/>
      <c r="BO112" s="729"/>
      <c r="BP112" s="729"/>
      <c r="BQ112" s="729"/>
      <c r="BR112" s="729"/>
      <c r="BS112" s="729"/>
      <c r="BT112" s="729"/>
      <c r="BU112" s="729"/>
      <c r="BV112" s="729"/>
      <c r="BW112" s="729"/>
      <c r="BX112" s="729"/>
      <c r="BY112" s="729"/>
      <c r="BZ112" s="729"/>
      <c r="CA112" s="729"/>
      <c r="CB112" s="729"/>
      <c r="CC112" s="729"/>
      <c r="CD112" s="729"/>
      <c r="CE112" s="729"/>
      <c r="CF112" s="729"/>
      <c r="CG112" s="729"/>
    </row>
    <row r="113" spans="4:85">
      <c r="D113" s="753"/>
      <c r="E113" s="753"/>
      <c r="F113" s="753"/>
      <c r="G113" s="752"/>
      <c r="K113" s="753"/>
      <c r="L113" s="753"/>
      <c r="M113" s="753"/>
      <c r="N113" s="752"/>
      <c r="O113" s="753"/>
      <c r="P113" s="755">
        <f t="shared" si="10"/>
        <v>0</v>
      </c>
      <c r="R113" s="753"/>
      <c r="S113" s="753"/>
      <c r="T113" s="753"/>
      <c r="U113" s="752"/>
      <c r="V113" s="753"/>
      <c r="W113" s="755">
        <f t="shared" si="11"/>
        <v>0</v>
      </c>
      <c r="X113" s="730"/>
      <c r="Y113" s="753"/>
      <c r="Z113" s="753"/>
      <c r="AA113" s="753"/>
      <c r="AB113" s="752"/>
      <c r="AC113" s="753"/>
      <c r="AD113" s="755">
        <f t="shared" si="12"/>
        <v>0</v>
      </c>
      <c r="AE113" s="730"/>
      <c r="AF113" s="753"/>
      <c r="AG113" s="753"/>
      <c r="AH113" s="753"/>
      <c r="AI113" s="752"/>
      <c r="AJ113" s="753"/>
      <c r="AK113" s="755">
        <f t="shared" si="13"/>
        <v>0</v>
      </c>
      <c r="AL113" s="730"/>
      <c r="AM113" s="730"/>
      <c r="AN113" s="730"/>
      <c r="AO113" s="730"/>
      <c r="AP113" s="730"/>
      <c r="BN113" s="729"/>
      <c r="BO113" s="729"/>
      <c r="BP113" s="729"/>
      <c r="BQ113" s="729"/>
      <c r="BR113" s="729"/>
      <c r="BS113" s="729"/>
      <c r="BT113" s="729"/>
      <c r="BU113" s="729"/>
      <c r="BV113" s="729"/>
      <c r="BW113" s="729"/>
      <c r="BX113" s="729"/>
      <c r="BY113" s="729"/>
      <c r="BZ113" s="729"/>
      <c r="CA113" s="729"/>
      <c r="CB113" s="729"/>
      <c r="CC113" s="729"/>
      <c r="CD113" s="729"/>
      <c r="CE113" s="729"/>
      <c r="CF113" s="729"/>
      <c r="CG113" s="729"/>
    </row>
    <row r="114" spans="4:85">
      <c r="D114" s="753"/>
      <c r="E114" s="753"/>
      <c r="F114" s="753"/>
      <c r="G114" s="752"/>
      <c r="K114" s="753"/>
      <c r="L114" s="753"/>
      <c r="M114" s="753"/>
      <c r="N114" s="752"/>
      <c r="O114" s="753"/>
      <c r="P114" s="755">
        <f t="shared" si="10"/>
        <v>0</v>
      </c>
      <c r="R114" s="753"/>
      <c r="S114" s="753"/>
      <c r="T114" s="753"/>
      <c r="U114" s="752"/>
      <c r="V114" s="753"/>
      <c r="W114" s="755">
        <f t="shared" si="11"/>
        <v>0</v>
      </c>
      <c r="X114" s="730"/>
      <c r="Y114" s="753"/>
      <c r="Z114" s="753"/>
      <c r="AA114" s="753"/>
      <c r="AB114" s="752"/>
      <c r="AC114" s="753"/>
      <c r="AD114" s="755">
        <f t="shared" si="12"/>
        <v>0</v>
      </c>
      <c r="AE114" s="730"/>
      <c r="AF114" s="753"/>
      <c r="AG114" s="753"/>
      <c r="AH114" s="753"/>
      <c r="AI114" s="752"/>
      <c r="AJ114" s="753"/>
      <c r="AK114" s="755">
        <f t="shared" si="13"/>
        <v>0</v>
      </c>
      <c r="AL114" s="730"/>
      <c r="AM114" s="730"/>
      <c r="AN114" s="730"/>
      <c r="AO114" s="730"/>
      <c r="AP114" s="730"/>
      <c r="BN114" s="729"/>
      <c r="BO114" s="729"/>
      <c r="BP114" s="729"/>
      <c r="BQ114" s="729"/>
      <c r="BR114" s="729"/>
      <c r="BS114" s="729"/>
      <c r="BT114" s="729"/>
      <c r="BU114" s="729"/>
      <c r="BV114" s="729"/>
      <c r="BW114" s="729"/>
      <c r="BX114" s="729"/>
      <c r="BY114" s="729"/>
      <c r="BZ114" s="729"/>
      <c r="CA114" s="729"/>
      <c r="CB114" s="729"/>
      <c r="CC114" s="729"/>
      <c r="CD114" s="729"/>
      <c r="CE114" s="729"/>
      <c r="CF114" s="729"/>
      <c r="CG114" s="729"/>
    </row>
    <row r="115" spans="4:85">
      <c r="D115" s="759" t="s">
        <v>2391</v>
      </c>
      <c r="E115" s="760">
        <f>SUM(E88:E114)</f>
        <v>0</v>
      </c>
      <c r="F115" s="759" t="s">
        <v>2381</v>
      </c>
      <c r="G115" s="755">
        <f>SUMIF(G88:G114,"Yes",E88:E114)</f>
        <v>0</v>
      </c>
      <c r="K115" s="759" t="s">
        <v>2380</v>
      </c>
      <c r="L115" s="755">
        <f>SUM(L88:L114)</f>
        <v>0</v>
      </c>
      <c r="M115" s="759" t="s">
        <v>2381</v>
      </c>
      <c r="N115" s="755">
        <f>SUMIF(N88:N114,"Yes",L88:L114)</f>
        <v>0</v>
      </c>
      <c r="O115" s="750" t="s">
        <v>2392</v>
      </c>
      <c r="P115" s="755">
        <f>SUM(P109:P114)</f>
        <v>0</v>
      </c>
      <c r="R115" s="759" t="s">
        <v>2380</v>
      </c>
      <c r="S115" s="755">
        <f>SUM(S88:S114)</f>
        <v>0</v>
      </c>
      <c r="T115" s="759" t="s">
        <v>2381</v>
      </c>
      <c r="U115" s="755">
        <f>SUMIF(U88:U114,"Yes",S88:S114)</f>
        <v>0</v>
      </c>
      <c r="V115" s="750" t="s">
        <v>2392</v>
      </c>
      <c r="W115" s="755">
        <f>SUM(W109:W114)</f>
        <v>0</v>
      </c>
      <c r="X115" s="730"/>
      <c r="Y115" s="759" t="s">
        <v>2380</v>
      </c>
      <c r="Z115" s="755">
        <f>SUM(Z88:Z114)</f>
        <v>0</v>
      </c>
      <c r="AA115" s="759" t="s">
        <v>2381</v>
      </c>
      <c r="AB115" s="755">
        <f>SUMIF(AB88:AB114,"Yes",Z88:Z114)</f>
        <v>0</v>
      </c>
      <c r="AC115" s="750" t="s">
        <v>2392</v>
      </c>
      <c r="AD115" s="755">
        <f>SUM(AD109:AD114)</f>
        <v>0</v>
      </c>
      <c r="AE115" s="730"/>
      <c r="AF115" s="759" t="s">
        <v>2380</v>
      </c>
      <c r="AG115" s="755">
        <f>SUM(AG88:AG114)</f>
        <v>0</v>
      </c>
      <c r="AH115" s="759" t="s">
        <v>2381</v>
      </c>
      <c r="AI115" s="755">
        <f>SUMIF(AI88:AI114,"Yes",AG88:AG114)</f>
        <v>0</v>
      </c>
      <c r="AJ115" s="750" t="s">
        <v>2392</v>
      </c>
      <c r="AK115" s="755">
        <f>SUM(AK109:AK114)</f>
        <v>0</v>
      </c>
      <c r="AL115" s="730"/>
      <c r="AM115" s="730"/>
      <c r="AN115" s="730"/>
      <c r="AO115" s="730"/>
      <c r="AP115" s="730"/>
      <c r="BN115" s="729"/>
      <c r="BO115" s="729"/>
      <c r="BP115" s="729"/>
      <c r="BQ115" s="729"/>
      <c r="BR115" s="729"/>
      <c r="BS115" s="729"/>
      <c r="BT115" s="729"/>
      <c r="BU115" s="729"/>
      <c r="BV115" s="729"/>
      <c r="BW115" s="729"/>
      <c r="BX115" s="729"/>
      <c r="BY115" s="729"/>
      <c r="BZ115" s="729"/>
      <c r="CA115" s="729"/>
      <c r="CB115" s="729"/>
      <c r="CC115" s="729"/>
      <c r="CD115" s="729"/>
      <c r="CE115" s="729"/>
      <c r="CF115" s="729"/>
      <c r="CG115" s="729"/>
    </row>
    <row r="116" spans="4:85" ht="14.4">
      <c r="D116" s="759" t="s">
        <v>2393</v>
      </c>
      <c r="E116" s="765" t="e">
        <f>G115/E115</f>
        <v>#DIV/0!</v>
      </c>
      <c r="F116" s="759"/>
      <c r="K116" s="759" t="s">
        <v>2382</v>
      </c>
      <c r="L116" s="761" t="e">
        <f>N115/L115</f>
        <v>#DIV/0!</v>
      </c>
      <c r="M116" s="759"/>
      <c r="R116" s="759" t="s">
        <v>2382</v>
      </c>
      <c r="S116" s="761" t="e">
        <f>U115/S115</f>
        <v>#DIV/0!</v>
      </c>
      <c r="T116" s="759"/>
      <c r="X116" s="730"/>
      <c r="Y116" s="759" t="s">
        <v>2382</v>
      </c>
      <c r="Z116" s="761" t="e">
        <f>AB115/Z115</f>
        <v>#DIV/0!</v>
      </c>
      <c r="AA116" s="759"/>
      <c r="AE116" s="730"/>
      <c r="AF116" s="759" t="s">
        <v>2382</v>
      </c>
      <c r="AG116" s="761" t="e">
        <f>AI115/AG115</f>
        <v>#DIV/0!</v>
      </c>
      <c r="AH116" s="759"/>
      <c r="AL116" s="730"/>
      <c r="AM116" s="730"/>
      <c r="AN116" s="730"/>
      <c r="AO116" s="730"/>
      <c r="AP116" s="730"/>
      <c r="BN116" s="729"/>
      <c r="BO116" s="729"/>
      <c r="BP116" s="729"/>
      <c r="BQ116" s="729"/>
      <c r="BR116" s="729"/>
      <c r="BS116" s="729"/>
      <c r="BT116" s="729"/>
      <c r="BU116" s="729"/>
      <c r="BV116" s="729"/>
      <c r="BW116" s="729"/>
      <c r="BX116" s="729"/>
      <c r="BY116" s="729"/>
      <c r="BZ116" s="729"/>
      <c r="CA116" s="729"/>
      <c r="CB116" s="729"/>
      <c r="CC116" s="729"/>
      <c r="CD116" s="729"/>
      <c r="CE116" s="729"/>
      <c r="CF116" s="729"/>
      <c r="CG116" s="729"/>
    </row>
    <row r="117" spans="4:85">
      <c r="D117" s="759" t="s">
        <v>2394</v>
      </c>
      <c r="E117" s="1265">
        <v>54.6</v>
      </c>
      <c r="K117" s="759" t="s">
        <v>2394</v>
      </c>
      <c r="L117" s="1265">
        <v>54.6</v>
      </c>
      <c r="R117" s="759" t="s">
        <v>2394</v>
      </c>
      <c r="S117" s="1265">
        <v>54.6</v>
      </c>
      <c r="T117" s="764"/>
      <c r="U117" s="764"/>
      <c r="V117" s="764"/>
      <c r="W117" s="764"/>
      <c r="X117" s="764"/>
      <c r="Y117" s="759" t="s">
        <v>2394</v>
      </c>
      <c r="Z117" s="1265">
        <v>54.6</v>
      </c>
      <c r="AA117" s="764"/>
      <c r="AB117" s="764"/>
      <c r="AC117" s="764"/>
      <c r="AD117" s="764"/>
      <c r="AE117" s="764"/>
      <c r="AF117" s="759" t="s">
        <v>2394</v>
      </c>
      <c r="AG117" s="1265">
        <v>54.6</v>
      </c>
      <c r="AH117" s="764"/>
      <c r="AI117" s="764"/>
      <c r="AJ117" s="764"/>
      <c r="AK117" s="764"/>
      <c r="AL117" s="764"/>
      <c r="AM117" s="764"/>
      <c r="BN117" s="729"/>
      <c r="BO117" s="729"/>
      <c r="BP117" s="729"/>
      <c r="BQ117" s="729"/>
      <c r="BR117" s="729"/>
      <c r="BS117" s="729"/>
      <c r="BT117" s="729"/>
      <c r="BU117" s="729"/>
      <c r="BV117" s="729"/>
      <c r="BW117" s="729"/>
      <c r="BX117" s="729"/>
      <c r="BY117" s="729"/>
      <c r="BZ117" s="729"/>
      <c r="CA117" s="729"/>
      <c r="CB117" s="729"/>
      <c r="CC117" s="729"/>
      <c r="CD117" s="729"/>
      <c r="CE117" s="729"/>
      <c r="CF117" s="729"/>
      <c r="CG117" s="729"/>
    </row>
    <row r="118" spans="4:85">
      <c r="D118" s="750" t="s">
        <v>2395</v>
      </c>
      <c r="E118" s="766">
        <f>E115/E117-1</f>
        <v>-1</v>
      </c>
      <c r="K118" s="750" t="s">
        <v>2395</v>
      </c>
      <c r="L118" s="766">
        <f>L115/L117-1</f>
        <v>-1</v>
      </c>
      <c r="R118" s="750" t="s">
        <v>2395</v>
      </c>
      <c r="S118" s="763">
        <f>S115/S117-1</f>
        <v>-1</v>
      </c>
      <c r="T118" s="764"/>
      <c r="U118" s="764"/>
      <c r="V118" s="764"/>
      <c r="W118" s="764"/>
      <c r="X118" s="764"/>
      <c r="Y118" s="750" t="s">
        <v>2395</v>
      </c>
      <c r="Z118" s="763">
        <f>Z115/Z117-1</f>
        <v>-1</v>
      </c>
      <c r="AA118" s="764"/>
      <c r="AB118" s="764"/>
      <c r="AC118" s="764"/>
      <c r="AD118" s="764"/>
      <c r="AE118" s="764"/>
      <c r="AF118" s="750" t="s">
        <v>2395</v>
      </c>
      <c r="AG118" s="763">
        <f>AG115/AG117-1</f>
        <v>-1</v>
      </c>
      <c r="AH118" s="764"/>
      <c r="AI118" s="764"/>
      <c r="AJ118" s="764"/>
      <c r="AK118" s="764"/>
      <c r="AL118" s="764"/>
      <c r="AM118" s="764"/>
      <c r="BN118" s="729"/>
      <c r="BO118" s="729"/>
      <c r="BP118" s="729"/>
      <c r="BQ118" s="729"/>
      <c r="BR118" s="729"/>
      <c r="BS118" s="729"/>
      <c r="BT118" s="729"/>
      <c r="BU118" s="729"/>
      <c r="BV118" s="729"/>
      <c r="BW118" s="729"/>
      <c r="BX118" s="729"/>
      <c r="BY118" s="729"/>
      <c r="BZ118" s="729"/>
      <c r="CA118" s="729"/>
      <c r="CB118" s="729"/>
      <c r="CC118" s="729"/>
      <c r="CD118" s="729"/>
      <c r="CE118" s="729"/>
      <c r="CF118" s="729"/>
      <c r="CG118" s="729"/>
    </row>
    <row r="119" spans="4:85">
      <c r="F119" s="767"/>
      <c r="T119" s="764"/>
      <c r="U119" s="764"/>
      <c r="V119" s="764"/>
      <c r="W119" s="764"/>
      <c r="X119" s="764"/>
      <c r="Y119" s="764"/>
      <c r="Z119" s="764"/>
      <c r="AA119" s="764"/>
      <c r="AB119" s="764"/>
      <c r="AC119" s="764"/>
      <c r="AD119" s="764"/>
      <c r="AE119" s="764"/>
      <c r="AF119" s="764"/>
      <c r="AG119" s="764"/>
      <c r="AH119" s="764"/>
      <c r="AI119" s="764"/>
      <c r="AJ119" s="764"/>
      <c r="AK119" s="764"/>
      <c r="AL119" s="764"/>
      <c r="AM119" s="764"/>
      <c r="BN119" s="729"/>
      <c r="BO119" s="729"/>
      <c r="BP119" s="729"/>
      <c r="BQ119" s="729"/>
      <c r="BR119" s="729"/>
      <c r="BS119" s="729"/>
      <c r="BT119" s="729"/>
      <c r="BU119" s="729"/>
      <c r="BV119" s="729"/>
      <c r="BW119" s="729"/>
      <c r="BX119" s="729"/>
      <c r="BY119" s="729"/>
      <c r="BZ119" s="729"/>
      <c r="CA119" s="729"/>
      <c r="CB119" s="729"/>
      <c r="CC119" s="729"/>
      <c r="CD119" s="729"/>
      <c r="CE119" s="729"/>
      <c r="CF119" s="729"/>
      <c r="CG119" s="729"/>
    </row>
    <row r="120" spans="4:85">
      <c r="T120" s="764"/>
      <c r="U120" s="764"/>
      <c r="V120" s="764"/>
      <c r="W120" s="764"/>
      <c r="X120" s="764"/>
      <c r="Y120" s="764"/>
      <c r="Z120" s="764"/>
      <c r="AA120" s="764"/>
      <c r="AB120" s="764"/>
      <c r="AC120" s="764"/>
      <c r="AD120" s="764"/>
      <c r="AE120" s="764"/>
      <c r="AF120" s="764"/>
      <c r="AG120" s="764"/>
      <c r="AH120" s="764"/>
      <c r="AI120" s="764"/>
      <c r="AJ120" s="764"/>
      <c r="AK120" s="764"/>
      <c r="AL120" s="764"/>
      <c r="AM120" s="764"/>
      <c r="BN120" s="729"/>
      <c r="BO120" s="729"/>
      <c r="BP120" s="729"/>
      <c r="BQ120" s="729"/>
      <c r="BR120" s="729"/>
      <c r="BS120" s="729"/>
      <c r="BT120" s="729"/>
      <c r="BU120" s="729"/>
      <c r="BV120" s="729"/>
      <c r="BW120" s="729"/>
      <c r="BX120" s="729"/>
      <c r="BY120" s="729"/>
      <c r="BZ120" s="729"/>
      <c r="CA120" s="729"/>
      <c r="CB120" s="729"/>
      <c r="CC120" s="729"/>
      <c r="CD120" s="729"/>
      <c r="CE120" s="729"/>
      <c r="CF120" s="729"/>
      <c r="CG120" s="729"/>
    </row>
    <row r="121" spans="4:85">
      <c r="D121" s="751" t="s">
        <v>2396</v>
      </c>
      <c r="K121" s="751" t="s">
        <v>2397</v>
      </c>
      <c r="R121" s="751" t="s">
        <v>2398</v>
      </c>
      <c r="W121" s="764"/>
      <c r="X121" s="764"/>
      <c r="Y121" s="751" t="s">
        <v>2399</v>
      </c>
      <c r="AD121" s="764"/>
      <c r="AE121" s="764"/>
      <c r="AF121" s="751" t="s">
        <v>2400</v>
      </c>
      <c r="AK121" s="764"/>
      <c r="AL121" s="764"/>
      <c r="AM121" s="764"/>
      <c r="BN121" s="729"/>
      <c r="BO121" s="729"/>
      <c r="BP121" s="729"/>
      <c r="BQ121" s="729"/>
      <c r="BR121" s="729"/>
      <c r="BS121" s="729"/>
      <c r="BT121" s="729"/>
      <c r="BU121" s="729"/>
      <c r="BV121" s="729"/>
      <c r="BW121" s="729"/>
      <c r="BX121" s="729"/>
      <c r="BY121" s="729"/>
      <c r="BZ121" s="729"/>
      <c r="CA121" s="729"/>
      <c r="CB121" s="729"/>
      <c r="CC121" s="729"/>
      <c r="CD121" s="729"/>
      <c r="CE121" s="729"/>
      <c r="CF121" s="729"/>
      <c r="CG121" s="729"/>
    </row>
    <row r="122" spans="4:85">
      <c r="F122" s="731"/>
      <c r="G122" s="731"/>
      <c r="M122" s="1583" t="s">
        <v>2401</v>
      </c>
      <c r="N122" s="1583"/>
      <c r="T122" s="1583" t="s">
        <v>2401</v>
      </c>
      <c r="U122" s="1583"/>
      <c r="W122" s="764"/>
      <c r="X122" s="764"/>
      <c r="AA122" s="1583" t="s">
        <v>2401</v>
      </c>
      <c r="AB122" s="1583"/>
      <c r="AD122" s="764"/>
      <c r="AE122" s="764"/>
      <c r="AH122" s="1583" t="s">
        <v>2401</v>
      </c>
      <c r="AI122" s="1583"/>
      <c r="AK122" s="764"/>
      <c r="AL122" s="764"/>
      <c r="AM122" s="764"/>
      <c r="BN122" s="729"/>
      <c r="BO122" s="729"/>
      <c r="BP122" s="729"/>
      <c r="BQ122" s="729"/>
      <c r="BR122" s="729"/>
      <c r="BS122" s="729"/>
      <c r="BT122" s="729"/>
      <c r="BU122" s="729"/>
      <c r="BV122" s="729"/>
      <c r="BW122" s="729"/>
      <c r="BX122" s="729"/>
      <c r="BY122" s="729"/>
      <c r="BZ122" s="729"/>
      <c r="CA122" s="729"/>
      <c r="CB122" s="729"/>
      <c r="CC122" s="729"/>
      <c r="CD122" s="729"/>
      <c r="CE122" s="729"/>
      <c r="CF122" s="729"/>
      <c r="CG122" s="729"/>
    </row>
    <row r="123" spans="4:85">
      <c r="D123" s="731" t="s">
        <v>218</v>
      </c>
      <c r="E123" s="731" t="s">
        <v>2402</v>
      </c>
      <c r="K123" s="731" t="s">
        <v>218</v>
      </c>
      <c r="L123" s="731" t="s">
        <v>2402</v>
      </c>
      <c r="M123" s="731" t="s">
        <v>2403</v>
      </c>
      <c r="N123" s="731" t="s">
        <v>2404</v>
      </c>
      <c r="O123" s="731" t="s">
        <v>2038</v>
      </c>
      <c r="R123" s="731" t="s">
        <v>218</v>
      </c>
      <c r="S123" s="731" t="s">
        <v>2402</v>
      </c>
      <c r="T123" s="731" t="s">
        <v>2403</v>
      </c>
      <c r="U123" s="731" t="s">
        <v>2404</v>
      </c>
      <c r="V123" s="731" t="s">
        <v>2038</v>
      </c>
      <c r="W123" s="764"/>
      <c r="X123" s="764"/>
      <c r="Y123" s="731" t="s">
        <v>218</v>
      </c>
      <c r="Z123" s="731" t="s">
        <v>2402</v>
      </c>
      <c r="AA123" s="731" t="s">
        <v>2403</v>
      </c>
      <c r="AB123" s="731" t="s">
        <v>2404</v>
      </c>
      <c r="AC123" s="731" t="s">
        <v>2038</v>
      </c>
      <c r="AD123" s="764"/>
      <c r="AE123" s="764"/>
      <c r="AF123" s="731" t="s">
        <v>218</v>
      </c>
      <c r="AG123" s="731" t="s">
        <v>2402</v>
      </c>
      <c r="AH123" s="731" t="s">
        <v>2403</v>
      </c>
      <c r="AI123" s="731" t="s">
        <v>2404</v>
      </c>
      <c r="AJ123" s="731" t="s">
        <v>2038</v>
      </c>
      <c r="AK123" s="764"/>
      <c r="AL123" s="764"/>
      <c r="AM123" s="764"/>
      <c r="BN123" s="729"/>
      <c r="BO123" s="729"/>
      <c r="BP123" s="729"/>
      <c r="BQ123" s="729"/>
      <c r="BR123" s="729"/>
      <c r="BS123" s="729"/>
      <c r="BT123" s="729"/>
      <c r="BU123" s="729"/>
      <c r="BV123" s="729"/>
      <c r="BW123" s="729"/>
      <c r="BX123" s="729"/>
      <c r="BY123" s="729"/>
      <c r="BZ123" s="729"/>
      <c r="CA123" s="729"/>
      <c r="CB123" s="729"/>
      <c r="CC123" s="729"/>
      <c r="CD123" s="729"/>
      <c r="CE123" s="729"/>
      <c r="CF123" s="729"/>
      <c r="CG123" s="729"/>
    </row>
    <row r="124" spans="4:85">
      <c r="D124" s="768"/>
      <c r="E124" s="753"/>
      <c r="K124" s="768"/>
      <c r="L124" s="753"/>
      <c r="M124" s="769"/>
      <c r="N124" s="769"/>
      <c r="O124" s="755">
        <f>(M124+N124)*L124/1000</f>
        <v>0</v>
      </c>
      <c r="R124" s="768"/>
      <c r="S124" s="753"/>
      <c r="T124" s="769"/>
      <c r="U124" s="769"/>
      <c r="V124" s="755">
        <f>(T124+U124)*S124/1000</f>
        <v>0</v>
      </c>
      <c r="W124" s="764"/>
      <c r="X124" s="764"/>
      <c r="Y124" s="768"/>
      <c r="Z124" s="753"/>
      <c r="AA124" s="769"/>
      <c r="AB124" s="769"/>
      <c r="AC124" s="755">
        <f>(AA124+AB124)*Z124/1000</f>
        <v>0</v>
      </c>
      <c r="AD124" s="764"/>
      <c r="AE124" s="764"/>
      <c r="AF124" s="768"/>
      <c r="AG124" s="753"/>
      <c r="AH124" s="769"/>
      <c r="AI124" s="769"/>
      <c r="AJ124" s="755">
        <f>(AH124+AI124)*AG124/1000</f>
        <v>0</v>
      </c>
      <c r="AK124" s="764"/>
      <c r="AL124" s="764"/>
      <c r="AM124" s="764"/>
      <c r="BN124" s="729"/>
      <c r="BO124" s="729"/>
      <c r="BP124" s="729"/>
      <c r="BQ124" s="729"/>
      <c r="BR124" s="729"/>
      <c r="BS124" s="729"/>
      <c r="BT124" s="729"/>
      <c r="BU124" s="729"/>
      <c r="BV124" s="729"/>
      <c r="BW124" s="729"/>
      <c r="BX124" s="729"/>
      <c r="BY124" s="729"/>
      <c r="BZ124" s="729"/>
      <c r="CA124" s="729"/>
      <c r="CB124" s="729"/>
      <c r="CC124" s="729"/>
      <c r="CD124" s="729"/>
      <c r="CE124" s="729"/>
      <c r="CF124" s="729"/>
      <c r="CG124" s="729"/>
    </row>
    <row r="125" spans="4:85">
      <c r="D125" s="768"/>
      <c r="E125" s="753"/>
      <c r="K125" s="768"/>
      <c r="L125" s="753"/>
      <c r="M125" s="769"/>
      <c r="N125" s="769"/>
      <c r="O125" s="755">
        <f t="shared" ref="O125:O127" si="14">(M125+N125)*L125/1000</f>
        <v>0</v>
      </c>
      <c r="R125" s="768"/>
      <c r="S125" s="753"/>
      <c r="T125" s="769"/>
      <c r="U125" s="769"/>
      <c r="V125" s="755">
        <f t="shared" ref="V125:V127" si="15">(T125+U125)*S125/1000</f>
        <v>0</v>
      </c>
      <c r="W125" s="764"/>
      <c r="X125" s="764"/>
      <c r="Y125" s="768"/>
      <c r="Z125" s="753"/>
      <c r="AA125" s="769"/>
      <c r="AB125" s="769"/>
      <c r="AC125" s="755">
        <f t="shared" ref="AC125:AC127" si="16">(AA125+AB125)*Z125/1000</f>
        <v>0</v>
      </c>
      <c r="AD125" s="764"/>
      <c r="AE125" s="764"/>
      <c r="AF125" s="768"/>
      <c r="AG125" s="753"/>
      <c r="AH125" s="769"/>
      <c r="AI125" s="769"/>
      <c r="AJ125" s="755">
        <f t="shared" ref="AJ125:AJ127" si="17">(AH125+AI125)*AG125/1000</f>
        <v>0</v>
      </c>
      <c r="AK125" s="764"/>
      <c r="AL125" s="764"/>
      <c r="AM125" s="764"/>
      <c r="BN125" s="729"/>
      <c r="BO125" s="729"/>
      <c r="BP125" s="729"/>
      <c r="BQ125" s="729"/>
      <c r="BR125" s="729"/>
      <c r="BS125" s="729"/>
      <c r="BT125" s="729"/>
      <c r="BU125" s="729"/>
      <c r="BV125" s="729"/>
      <c r="BW125" s="729"/>
      <c r="BX125" s="729"/>
      <c r="BY125" s="729"/>
      <c r="BZ125" s="729"/>
      <c r="CA125" s="729"/>
      <c r="CB125" s="729"/>
      <c r="CC125" s="729"/>
      <c r="CD125" s="729"/>
      <c r="CE125" s="729"/>
      <c r="CF125" s="729"/>
      <c r="CG125" s="729"/>
    </row>
    <row r="126" spans="4:85">
      <c r="D126" s="768"/>
      <c r="E126" s="753"/>
      <c r="K126" s="768"/>
      <c r="L126" s="753"/>
      <c r="M126" s="769"/>
      <c r="N126" s="769"/>
      <c r="O126" s="755">
        <f t="shared" si="14"/>
        <v>0</v>
      </c>
      <c r="R126" s="768"/>
      <c r="S126" s="753"/>
      <c r="T126" s="769"/>
      <c r="U126" s="769"/>
      <c r="V126" s="755">
        <f t="shared" si="15"/>
        <v>0</v>
      </c>
      <c r="W126" s="764"/>
      <c r="X126" s="764"/>
      <c r="Y126" s="768"/>
      <c r="Z126" s="753"/>
      <c r="AA126" s="769"/>
      <c r="AB126" s="769"/>
      <c r="AC126" s="755">
        <f t="shared" si="16"/>
        <v>0</v>
      </c>
      <c r="AD126" s="764"/>
      <c r="AE126" s="764"/>
      <c r="AF126" s="768"/>
      <c r="AG126" s="753"/>
      <c r="AH126" s="769"/>
      <c r="AI126" s="769"/>
      <c r="AJ126" s="755">
        <f t="shared" si="17"/>
        <v>0</v>
      </c>
      <c r="AK126" s="764"/>
      <c r="AL126" s="764"/>
      <c r="AM126" s="764"/>
      <c r="BN126" s="729"/>
      <c r="BO126" s="729"/>
      <c r="BP126" s="729"/>
      <c r="BQ126" s="729"/>
      <c r="BR126" s="729"/>
      <c r="BS126" s="729"/>
      <c r="BT126" s="729"/>
      <c r="BU126" s="729"/>
      <c r="BV126" s="729"/>
      <c r="BW126" s="729"/>
      <c r="BX126" s="729"/>
      <c r="BY126" s="729"/>
      <c r="BZ126" s="729"/>
      <c r="CA126" s="729"/>
      <c r="CB126" s="729"/>
      <c r="CC126" s="729"/>
      <c r="CD126" s="729"/>
      <c r="CE126" s="729"/>
      <c r="CF126" s="729"/>
      <c r="CG126" s="729"/>
    </row>
    <row r="127" spans="4:85">
      <c r="D127" s="768"/>
      <c r="E127" s="753"/>
      <c r="K127" s="768"/>
      <c r="L127" s="753"/>
      <c r="M127" s="769"/>
      <c r="N127" s="769"/>
      <c r="O127" s="755">
        <f t="shared" si="14"/>
        <v>0</v>
      </c>
      <c r="R127" s="768"/>
      <c r="S127" s="753"/>
      <c r="T127" s="769"/>
      <c r="U127" s="769"/>
      <c r="V127" s="755">
        <f t="shared" si="15"/>
        <v>0</v>
      </c>
      <c r="W127" s="764"/>
      <c r="X127" s="764"/>
      <c r="Y127" s="768"/>
      <c r="Z127" s="753"/>
      <c r="AA127" s="769"/>
      <c r="AB127" s="769"/>
      <c r="AC127" s="755">
        <f t="shared" si="16"/>
        <v>0</v>
      </c>
      <c r="AD127" s="764"/>
      <c r="AE127" s="764"/>
      <c r="AF127" s="768"/>
      <c r="AG127" s="753"/>
      <c r="AH127" s="769"/>
      <c r="AI127" s="769"/>
      <c r="AJ127" s="755">
        <f t="shared" si="17"/>
        <v>0</v>
      </c>
      <c r="AK127" s="764"/>
      <c r="AL127" s="764"/>
      <c r="AM127" s="764"/>
      <c r="BN127" s="729"/>
      <c r="BO127" s="729"/>
      <c r="BP127" s="729"/>
      <c r="BQ127" s="729"/>
      <c r="BR127" s="729"/>
      <c r="BS127" s="729"/>
      <c r="BT127" s="729"/>
      <c r="BU127" s="729"/>
      <c r="BV127" s="729"/>
      <c r="BW127" s="729"/>
      <c r="BX127" s="729"/>
      <c r="BY127" s="729"/>
      <c r="BZ127" s="729"/>
      <c r="CA127" s="729"/>
      <c r="CB127" s="729"/>
      <c r="CC127" s="729"/>
      <c r="CD127" s="729"/>
      <c r="CE127" s="729"/>
      <c r="CF127" s="729"/>
      <c r="CG127" s="729"/>
    </row>
    <row r="128" spans="4:85">
      <c r="D128" s="753"/>
      <c r="E128" s="753"/>
      <c r="K128" s="753"/>
      <c r="L128" s="753"/>
      <c r="M128" s="753"/>
      <c r="N128" s="753"/>
      <c r="O128" s="755">
        <f t="shared" ref="O128:O129" si="18">N128*K128</f>
        <v>0</v>
      </c>
      <c r="R128" s="753"/>
      <c r="S128" s="753"/>
      <c r="T128" s="753"/>
      <c r="U128" s="753"/>
      <c r="V128" s="755">
        <f t="shared" ref="V128:V129" si="19">U128*R128</f>
        <v>0</v>
      </c>
      <c r="W128" s="764"/>
      <c r="X128" s="764"/>
      <c r="Y128" s="753"/>
      <c r="Z128" s="753"/>
      <c r="AA128" s="753"/>
      <c r="AB128" s="753"/>
      <c r="AC128" s="755">
        <f t="shared" ref="AC128:AC129" si="20">AB128*Y128</f>
        <v>0</v>
      </c>
      <c r="AD128" s="764"/>
      <c r="AE128" s="764"/>
      <c r="AF128" s="753"/>
      <c r="AG128" s="753"/>
      <c r="AH128" s="753"/>
      <c r="AI128" s="753"/>
      <c r="AJ128" s="755">
        <f t="shared" ref="AJ128:AJ129" si="21">AI128*AF128</f>
        <v>0</v>
      </c>
      <c r="AK128" s="764"/>
      <c r="AL128" s="764"/>
      <c r="AM128" s="764"/>
      <c r="BN128" s="729"/>
      <c r="BO128" s="729"/>
      <c r="BP128" s="729"/>
      <c r="BQ128" s="729"/>
      <c r="BR128" s="729"/>
      <c r="BS128" s="729"/>
      <c r="BT128" s="729"/>
      <c r="BU128" s="729"/>
      <c r="BV128" s="729"/>
      <c r="BW128" s="729"/>
      <c r="BX128" s="729"/>
      <c r="BY128" s="729"/>
      <c r="BZ128" s="729"/>
      <c r="CA128" s="729"/>
      <c r="CB128" s="729"/>
      <c r="CC128" s="729"/>
      <c r="CD128" s="729"/>
      <c r="CE128" s="729"/>
      <c r="CF128" s="729"/>
      <c r="CG128" s="729"/>
    </row>
    <row r="129" spans="4:85">
      <c r="D129" s="753"/>
      <c r="E129" s="753"/>
      <c r="K129" s="753"/>
      <c r="L129" s="753"/>
      <c r="M129" s="753"/>
      <c r="N129" s="753"/>
      <c r="O129" s="755">
        <f t="shared" si="18"/>
        <v>0</v>
      </c>
      <c r="R129" s="753"/>
      <c r="S129" s="753"/>
      <c r="T129" s="753"/>
      <c r="U129" s="753"/>
      <c r="V129" s="755">
        <f t="shared" si="19"/>
        <v>0</v>
      </c>
      <c r="W129" s="764"/>
      <c r="X129" s="764"/>
      <c r="Y129" s="753"/>
      <c r="Z129" s="753"/>
      <c r="AA129" s="753"/>
      <c r="AB129" s="753"/>
      <c r="AC129" s="755">
        <f t="shared" si="20"/>
        <v>0</v>
      </c>
      <c r="AD129" s="764"/>
      <c r="AE129" s="764"/>
      <c r="AF129" s="753"/>
      <c r="AG129" s="753"/>
      <c r="AH129" s="753"/>
      <c r="AI129" s="753"/>
      <c r="AJ129" s="755">
        <f t="shared" si="21"/>
        <v>0</v>
      </c>
      <c r="AK129" s="764"/>
      <c r="AL129" s="764"/>
      <c r="AM129" s="764"/>
      <c r="BN129" s="729"/>
      <c r="BO129" s="729"/>
      <c r="BP129" s="729"/>
      <c r="BQ129" s="729"/>
      <c r="BR129" s="729"/>
      <c r="BS129" s="729"/>
      <c r="BT129" s="729"/>
      <c r="BU129" s="729"/>
      <c r="BV129" s="729"/>
      <c r="BW129" s="729"/>
      <c r="BX129" s="729"/>
      <c r="BY129" s="729"/>
      <c r="BZ129" s="729"/>
      <c r="CA129" s="729"/>
      <c r="CB129" s="729"/>
      <c r="CC129" s="729"/>
      <c r="CD129" s="729"/>
      <c r="CE129" s="729"/>
      <c r="CF129" s="729"/>
      <c r="CG129" s="729"/>
    </row>
    <row r="130" spans="4:85">
      <c r="D130" s="759" t="s">
        <v>2405</v>
      </c>
      <c r="E130" s="760">
        <f>SUM(E124:E129)</f>
        <v>0</v>
      </c>
      <c r="K130" s="759" t="s">
        <v>2405</v>
      </c>
      <c r="L130" s="760">
        <f>SUM(L124:L129)</f>
        <v>0</v>
      </c>
      <c r="N130" s="750" t="s">
        <v>2392</v>
      </c>
      <c r="O130" s="755">
        <f>SUM(O124:O129)</f>
        <v>0</v>
      </c>
      <c r="R130" s="759" t="s">
        <v>2405</v>
      </c>
      <c r="S130" s="760">
        <f>SUM(S124:S129)</f>
        <v>0</v>
      </c>
      <c r="U130" s="750" t="s">
        <v>2392</v>
      </c>
      <c r="V130" s="755">
        <f>SUM(V124:V129)</f>
        <v>0</v>
      </c>
      <c r="W130" s="764"/>
      <c r="X130" s="764"/>
      <c r="Y130" s="759" t="s">
        <v>2405</v>
      </c>
      <c r="Z130" s="760">
        <f>SUM(Z124:Z129)</f>
        <v>0</v>
      </c>
      <c r="AB130" s="750" t="s">
        <v>2392</v>
      </c>
      <c r="AC130" s="755">
        <f>SUM(AC124:AC129)</f>
        <v>0</v>
      </c>
      <c r="AD130" s="764"/>
      <c r="AE130" s="764"/>
      <c r="AF130" s="759" t="s">
        <v>2405</v>
      </c>
      <c r="AG130" s="760">
        <f>SUM(AG124:AG129)</f>
        <v>0</v>
      </c>
      <c r="AI130" s="750" t="s">
        <v>2392</v>
      </c>
      <c r="AJ130" s="755">
        <f>SUM(AJ124:AJ129)</f>
        <v>0</v>
      </c>
      <c r="AK130" s="764"/>
      <c r="AL130" s="764"/>
      <c r="AM130" s="764"/>
      <c r="BN130" s="729"/>
      <c r="BO130" s="729"/>
      <c r="BP130" s="729"/>
      <c r="BQ130" s="729"/>
      <c r="BR130" s="729"/>
      <c r="BS130" s="729"/>
      <c r="BT130" s="729"/>
      <c r="BU130" s="729"/>
      <c r="BV130" s="729"/>
      <c r="BW130" s="729"/>
      <c r="BX130" s="729"/>
      <c r="BY130" s="729"/>
      <c r="BZ130" s="729"/>
      <c r="CA130" s="729"/>
      <c r="CB130" s="729"/>
      <c r="CC130" s="729"/>
      <c r="CD130" s="729"/>
      <c r="CE130" s="729"/>
      <c r="CF130" s="729"/>
      <c r="CG130" s="729"/>
    </row>
    <row r="131" spans="4:85">
      <c r="D131" s="759" t="s">
        <v>2406</v>
      </c>
      <c r="E131" s="1266">
        <v>7380</v>
      </c>
      <c r="K131" s="759" t="s">
        <v>2406</v>
      </c>
      <c r="L131" s="1266">
        <v>7380</v>
      </c>
      <c r="R131" s="759" t="s">
        <v>2406</v>
      </c>
      <c r="S131" s="1266">
        <v>7380</v>
      </c>
      <c r="W131" s="764"/>
      <c r="X131" s="764"/>
      <c r="Y131" s="759" t="s">
        <v>2406</v>
      </c>
      <c r="Z131" s="1266">
        <v>7380</v>
      </c>
      <c r="AD131" s="764"/>
      <c r="AE131" s="764"/>
      <c r="AF131" s="759" t="s">
        <v>2406</v>
      </c>
      <c r="AG131" s="1266">
        <v>7380</v>
      </c>
      <c r="AK131" s="764"/>
      <c r="AL131" s="764"/>
      <c r="AM131" s="764"/>
      <c r="BN131" s="729"/>
      <c r="BO131" s="729"/>
      <c r="BP131" s="729"/>
      <c r="BQ131" s="729"/>
      <c r="BR131" s="729"/>
      <c r="BS131" s="729"/>
      <c r="BT131" s="729"/>
      <c r="BU131" s="729"/>
      <c r="BV131" s="729"/>
      <c r="BW131" s="729"/>
      <c r="BX131" s="729"/>
      <c r="BY131" s="729"/>
      <c r="BZ131" s="729"/>
      <c r="CA131" s="729"/>
      <c r="CB131" s="729"/>
      <c r="CC131" s="729"/>
      <c r="CD131" s="729"/>
      <c r="CE131" s="729"/>
      <c r="CF131" s="729"/>
      <c r="CG131" s="729"/>
    </row>
    <row r="132" spans="4:85">
      <c r="D132" s="750" t="s">
        <v>2407</v>
      </c>
      <c r="E132" s="770">
        <f>E130/E131-1</f>
        <v>-1</v>
      </c>
      <c r="K132" s="750" t="s">
        <v>2407</v>
      </c>
      <c r="L132" s="770">
        <f>L130/L131-1</f>
        <v>-1</v>
      </c>
      <c r="R132" s="750" t="s">
        <v>2407</v>
      </c>
      <c r="S132" s="770">
        <f>S130/S131-1</f>
        <v>-1</v>
      </c>
      <c r="W132" s="764"/>
      <c r="X132" s="764"/>
      <c r="Y132" s="750" t="s">
        <v>2407</v>
      </c>
      <c r="Z132" s="770">
        <f>Z130/Z131-1</f>
        <v>-1</v>
      </c>
      <c r="AD132" s="764"/>
      <c r="AE132" s="764"/>
      <c r="AF132" s="750" t="s">
        <v>2407</v>
      </c>
      <c r="AG132" s="770">
        <f>AG130/AG131-1</f>
        <v>-1</v>
      </c>
      <c r="AK132" s="764"/>
      <c r="AL132" s="764"/>
      <c r="AM132" s="764"/>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row>
    <row r="133" spans="4:85">
      <c r="T133" s="764"/>
      <c r="U133" s="764"/>
      <c r="V133" s="764"/>
      <c r="W133" s="764"/>
      <c r="X133" s="764"/>
      <c r="Y133" s="764"/>
      <c r="Z133" s="764"/>
      <c r="AA133" s="764"/>
      <c r="AB133" s="764"/>
      <c r="AC133" s="764"/>
      <c r="AD133" s="764"/>
      <c r="AE133" s="764"/>
      <c r="AF133" s="764"/>
      <c r="AG133" s="764"/>
      <c r="AH133" s="764"/>
      <c r="AI133" s="764"/>
      <c r="AJ133" s="764"/>
      <c r="AK133" s="764"/>
      <c r="AL133" s="764"/>
      <c r="AM133" s="764"/>
      <c r="BN133" s="729"/>
      <c r="BO133" s="729"/>
      <c r="BP133" s="729"/>
      <c r="BQ133" s="729"/>
      <c r="BR133" s="729"/>
      <c r="BS133" s="729"/>
      <c r="BT133" s="729"/>
      <c r="BU133" s="729"/>
      <c r="BV133" s="729"/>
      <c r="BW133" s="729"/>
      <c r="BX133" s="729"/>
      <c r="BY133" s="729"/>
      <c r="BZ133" s="729"/>
      <c r="CA133" s="729"/>
      <c r="CB133" s="729"/>
      <c r="CC133" s="729"/>
      <c r="CD133" s="729"/>
      <c r="CE133" s="729"/>
      <c r="CF133" s="729"/>
      <c r="CG133" s="729"/>
    </row>
    <row r="134" spans="4:85">
      <c r="U134" s="764"/>
      <c r="V134" s="764"/>
      <c r="W134" s="764"/>
      <c r="X134" s="764"/>
      <c r="Y134" s="764"/>
      <c r="Z134" s="764"/>
      <c r="AA134" s="764"/>
      <c r="AB134" s="764"/>
      <c r="AC134" s="764"/>
      <c r="AD134" s="764"/>
      <c r="AF134" s="764"/>
      <c r="AG134" s="764"/>
      <c r="AH134" s="764"/>
      <c r="AI134" s="764"/>
      <c r="AJ134" s="764"/>
      <c r="AK134" s="764"/>
      <c r="AL134" s="764"/>
      <c r="AM134" s="764"/>
      <c r="AN134" s="764"/>
      <c r="AO134" s="764"/>
      <c r="BN134" s="729"/>
      <c r="BO134" s="729"/>
      <c r="BP134" s="729"/>
      <c r="BQ134" s="729"/>
      <c r="BR134" s="729"/>
      <c r="BS134" s="729"/>
      <c r="BT134" s="729"/>
      <c r="BU134" s="729"/>
      <c r="BV134" s="729"/>
      <c r="BW134" s="729"/>
      <c r="BX134" s="729"/>
      <c r="BY134" s="729"/>
      <c r="BZ134" s="729"/>
      <c r="CA134" s="729"/>
      <c r="CB134" s="729"/>
      <c r="CC134" s="729"/>
      <c r="CD134" s="729"/>
      <c r="CE134" s="729"/>
      <c r="CF134" s="729"/>
      <c r="CG134" s="729"/>
    </row>
    <row r="135" spans="4:85">
      <c r="D135" s="751" t="s">
        <v>2408</v>
      </c>
      <c r="O135" s="751" t="s">
        <v>2409</v>
      </c>
      <c r="Z135" s="764"/>
      <c r="AA135" s="751" t="s">
        <v>2410</v>
      </c>
      <c r="AL135" s="764"/>
      <c r="AM135" s="751" t="s">
        <v>2411</v>
      </c>
      <c r="AY135" s="751" t="s">
        <v>2412</v>
      </c>
      <c r="BN135" s="729"/>
      <c r="BO135" s="729"/>
      <c r="BP135" s="729"/>
      <c r="BQ135" s="729"/>
      <c r="BR135" s="729"/>
      <c r="BS135" s="729"/>
      <c r="BT135" s="729"/>
      <c r="BU135" s="729"/>
      <c r="BV135" s="729"/>
      <c r="BW135" s="729"/>
      <c r="BX135" s="729"/>
      <c r="BY135" s="729"/>
      <c r="BZ135" s="729"/>
      <c r="CA135" s="729"/>
      <c r="CB135" s="729"/>
      <c r="CC135" s="729"/>
      <c r="CD135" s="729"/>
      <c r="CE135" s="729"/>
      <c r="CF135" s="729"/>
      <c r="CG135" s="729"/>
    </row>
    <row r="136" spans="4:85">
      <c r="F136" s="729" t="s">
        <v>2413</v>
      </c>
      <c r="I136" s="731"/>
      <c r="U136" s="731"/>
      <c r="Z136" s="764"/>
      <c r="AG136" s="731"/>
      <c r="AL136" s="764"/>
      <c r="AS136" s="731"/>
      <c r="BE136" s="731"/>
      <c r="BN136" s="729"/>
      <c r="BO136" s="729"/>
      <c r="BP136" s="729"/>
      <c r="BQ136" s="729"/>
      <c r="BR136" s="729"/>
      <c r="BS136" s="729"/>
      <c r="BT136" s="729"/>
      <c r="BU136" s="729"/>
      <c r="BV136" s="729"/>
      <c r="BW136" s="729"/>
      <c r="BX136" s="729"/>
      <c r="BY136" s="729"/>
      <c r="BZ136" s="729"/>
      <c r="CA136" s="729"/>
      <c r="CB136" s="729"/>
      <c r="CC136" s="729"/>
      <c r="CD136" s="729"/>
      <c r="CE136" s="729"/>
      <c r="CF136" s="729"/>
      <c r="CG136" s="729"/>
    </row>
    <row r="137" spans="4:85">
      <c r="F137" s="729" t="s">
        <v>2414</v>
      </c>
      <c r="H137" s="1583" t="s">
        <v>2415</v>
      </c>
      <c r="I137" s="1583"/>
      <c r="J137" s="1583"/>
      <c r="K137" s="1583" t="s">
        <v>2416</v>
      </c>
      <c r="L137" s="1583"/>
      <c r="M137" s="771"/>
      <c r="T137" s="1583" t="s">
        <v>2415</v>
      </c>
      <c r="U137" s="1583"/>
      <c r="V137" s="1583"/>
      <c r="W137" s="1584" t="s">
        <v>2416</v>
      </c>
      <c r="X137" s="1584"/>
      <c r="Y137" s="771"/>
      <c r="Z137" s="764"/>
      <c r="AF137" s="1583" t="s">
        <v>2415</v>
      </c>
      <c r="AG137" s="1583"/>
      <c r="AH137" s="1583"/>
      <c r="AI137" s="1583" t="s">
        <v>2416</v>
      </c>
      <c r="AJ137" s="1583"/>
      <c r="AK137" s="771"/>
      <c r="AL137" s="764"/>
      <c r="AR137" s="1583" t="s">
        <v>2415</v>
      </c>
      <c r="AS137" s="1583"/>
      <c r="AT137" s="1583"/>
      <c r="AU137" s="1583" t="s">
        <v>2416</v>
      </c>
      <c r="AV137" s="1583"/>
      <c r="AW137" s="771"/>
      <c r="BD137" s="1583" t="s">
        <v>2415</v>
      </c>
      <c r="BE137" s="1583"/>
      <c r="BF137" s="1583"/>
      <c r="BG137" s="1583" t="s">
        <v>2416</v>
      </c>
      <c r="BH137" s="1583"/>
      <c r="BN137" s="729"/>
      <c r="BO137" s="729"/>
      <c r="BP137" s="729"/>
      <c r="BQ137" s="729"/>
      <c r="BR137" s="729"/>
      <c r="BS137" s="729"/>
      <c r="BT137" s="729"/>
      <c r="BU137" s="729"/>
      <c r="BV137" s="729"/>
      <c r="BW137" s="729"/>
      <c r="BX137" s="729"/>
      <c r="BY137" s="729"/>
      <c r="BZ137" s="729"/>
      <c r="CA137" s="729"/>
      <c r="CB137" s="729"/>
      <c r="CC137" s="729"/>
      <c r="CD137" s="729"/>
      <c r="CE137" s="729"/>
      <c r="CF137" s="729"/>
      <c r="CG137" s="729"/>
    </row>
    <row r="138" spans="4:85" ht="50.4">
      <c r="D138" s="774" t="s">
        <v>2417</v>
      </c>
      <c r="E138" s="1316" t="s">
        <v>3093</v>
      </c>
      <c r="F138" s="1330" t="s">
        <v>2418</v>
      </c>
      <c r="G138" s="1331" t="s">
        <v>1108</v>
      </c>
      <c r="H138" s="1317" t="s">
        <v>2419</v>
      </c>
      <c r="I138" s="775" t="s">
        <v>2420</v>
      </c>
      <c r="J138" s="775" t="s">
        <v>2421</v>
      </c>
      <c r="K138" s="1316" t="s">
        <v>3092</v>
      </c>
      <c r="L138" s="1316" t="s">
        <v>2421</v>
      </c>
      <c r="M138" s="775" t="s">
        <v>3094</v>
      </c>
      <c r="N138" s="775" t="s">
        <v>3095</v>
      </c>
      <c r="P138" s="774" t="s">
        <v>2417</v>
      </c>
      <c r="Q138" s="1316" t="s">
        <v>3093</v>
      </c>
      <c r="R138" s="774" t="s">
        <v>2418</v>
      </c>
      <c r="S138" s="1331" t="s">
        <v>1108</v>
      </c>
      <c r="T138" s="1331" t="s">
        <v>2419</v>
      </c>
      <c r="U138" s="1317" t="s">
        <v>2420</v>
      </c>
      <c r="V138" s="1317" t="s">
        <v>2421</v>
      </c>
      <c r="W138" s="1316" t="s">
        <v>3092</v>
      </c>
      <c r="X138" s="1316" t="s">
        <v>2421</v>
      </c>
      <c r="Y138" s="1317" t="s">
        <v>3094</v>
      </c>
      <c r="Z138" s="1317" t="s">
        <v>3095</v>
      </c>
      <c r="AB138" s="774" t="s">
        <v>2417</v>
      </c>
      <c r="AC138" s="1316" t="s">
        <v>3093</v>
      </c>
      <c r="AD138" s="774" t="s">
        <v>2418</v>
      </c>
      <c r="AE138" s="1331" t="s">
        <v>1108</v>
      </c>
      <c r="AF138" s="1331" t="s">
        <v>2419</v>
      </c>
      <c r="AG138" s="1317" t="s">
        <v>2420</v>
      </c>
      <c r="AH138" s="1317" t="s">
        <v>2421</v>
      </c>
      <c r="AI138" s="1316" t="s">
        <v>3092</v>
      </c>
      <c r="AJ138" s="1316" t="s">
        <v>2421</v>
      </c>
      <c r="AK138" s="1317" t="s">
        <v>3094</v>
      </c>
      <c r="AL138" s="1317" t="s">
        <v>3095</v>
      </c>
      <c r="AM138" s="764"/>
      <c r="AN138" s="774" t="s">
        <v>2417</v>
      </c>
      <c r="AO138" s="1316" t="s">
        <v>3093</v>
      </c>
      <c r="AP138" s="774" t="s">
        <v>2418</v>
      </c>
      <c r="AQ138" s="1331" t="s">
        <v>1108</v>
      </c>
      <c r="AR138" s="1331" t="s">
        <v>2419</v>
      </c>
      <c r="AS138" s="1317" t="s">
        <v>2420</v>
      </c>
      <c r="AT138" s="1317" t="s">
        <v>2421</v>
      </c>
      <c r="AU138" s="1316" t="s">
        <v>3092</v>
      </c>
      <c r="AV138" s="1316" t="s">
        <v>2421</v>
      </c>
      <c r="AW138" s="1317" t="s">
        <v>3094</v>
      </c>
      <c r="AX138" s="1317" t="s">
        <v>3095</v>
      </c>
      <c r="AY138" s="764"/>
      <c r="AZ138" s="774" t="s">
        <v>2417</v>
      </c>
      <c r="BA138" s="1316" t="s">
        <v>3093</v>
      </c>
      <c r="BB138" s="774" t="s">
        <v>2418</v>
      </c>
      <c r="BC138" s="1331" t="s">
        <v>1108</v>
      </c>
      <c r="BD138" s="1331" t="s">
        <v>2419</v>
      </c>
      <c r="BE138" s="1317" t="s">
        <v>2420</v>
      </c>
      <c r="BF138" s="1317" t="s">
        <v>2421</v>
      </c>
      <c r="BG138" s="1316" t="s">
        <v>3092</v>
      </c>
      <c r="BH138" s="1316" t="s">
        <v>2421</v>
      </c>
      <c r="BI138" s="1317" t="s">
        <v>3094</v>
      </c>
      <c r="BJ138" s="1317" t="s">
        <v>3095</v>
      </c>
      <c r="BN138" s="729"/>
      <c r="BO138" s="729"/>
      <c r="BP138" s="729"/>
      <c r="BQ138" s="729"/>
      <c r="BR138" s="729"/>
      <c r="BS138" s="729"/>
      <c r="BT138" s="729"/>
      <c r="BU138" s="729"/>
      <c r="BV138" s="729"/>
      <c r="BW138" s="729"/>
      <c r="BX138" s="729"/>
      <c r="BY138" s="729"/>
      <c r="BZ138" s="729"/>
      <c r="CA138" s="729"/>
      <c r="CB138" s="729"/>
      <c r="CC138" s="729"/>
      <c r="CD138" s="729"/>
      <c r="CE138" s="729"/>
      <c r="CF138" s="729"/>
      <c r="CG138" s="729"/>
    </row>
    <row r="139" spans="4:85" ht="88.2">
      <c r="D139" s="753"/>
      <c r="E139" s="753"/>
      <c r="F139" s="753"/>
      <c r="G139" s="753"/>
      <c r="H139" s="753"/>
      <c r="I139" s="777" t="s">
        <v>2422</v>
      </c>
      <c r="J139" s="753"/>
      <c r="K139" s="753"/>
      <c r="L139" s="753"/>
      <c r="M139" s="753"/>
      <c r="N139" s="778"/>
      <c r="P139" s="753"/>
      <c r="Q139" s="753"/>
      <c r="R139" s="753"/>
      <c r="S139" s="753"/>
      <c r="T139" s="753"/>
      <c r="U139" s="777" t="s">
        <v>2422</v>
      </c>
      <c r="V139" s="753"/>
      <c r="W139" s="753"/>
      <c r="X139" s="753"/>
      <c r="Y139" s="753"/>
      <c r="Z139" s="778"/>
      <c r="AB139" s="753"/>
      <c r="AC139" s="753"/>
      <c r="AD139" s="753"/>
      <c r="AE139" s="753"/>
      <c r="AF139" s="753"/>
      <c r="AG139" s="777" t="s">
        <v>2422</v>
      </c>
      <c r="AH139" s="753"/>
      <c r="AI139" s="753"/>
      <c r="AJ139" s="753"/>
      <c r="AK139" s="753"/>
      <c r="AL139" s="778"/>
      <c r="AM139" s="764"/>
      <c r="AN139" s="753"/>
      <c r="AO139" s="753"/>
      <c r="AP139" s="753"/>
      <c r="AQ139" s="753"/>
      <c r="AR139" s="753"/>
      <c r="AS139" s="777" t="s">
        <v>2422</v>
      </c>
      <c r="AT139" s="753"/>
      <c r="AU139" s="753"/>
      <c r="AV139" s="753"/>
      <c r="AW139" s="753"/>
      <c r="AX139" s="778"/>
      <c r="AY139" s="764"/>
      <c r="AZ139" s="753"/>
      <c r="BA139" s="753"/>
      <c r="BB139" s="753"/>
      <c r="BC139" s="753"/>
      <c r="BD139" s="753"/>
      <c r="BE139" s="777" t="s">
        <v>2422</v>
      </c>
      <c r="BF139" s="753"/>
      <c r="BG139" s="753"/>
      <c r="BH139" s="753"/>
      <c r="BI139" s="753"/>
      <c r="BJ139" s="778"/>
      <c r="BN139" s="729"/>
      <c r="BO139" s="729"/>
      <c r="BP139" s="729"/>
      <c r="BQ139" s="729"/>
      <c r="BR139" s="729"/>
      <c r="BS139" s="729"/>
      <c r="BT139" s="729"/>
      <c r="BU139" s="729"/>
      <c r="BV139" s="729"/>
      <c r="BW139" s="729"/>
      <c r="BX139" s="729"/>
      <c r="BY139" s="729"/>
      <c r="BZ139" s="729"/>
      <c r="CA139" s="729"/>
      <c r="CB139" s="729"/>
      <c r="CC139" s="729"/>
      <c r="CD139" s="729"/>
      <c r="CE139" s="729"/>
      <c r="CF139" s="729"/>
      <c r="CG139" s="729"/>
    </row>
    <row r="140" spans="4:85">
      <c r="D140" s="753"/>
      <c r="E140" s="753"/>
      <c r="F140" s="753"/>
      <c r="G140" s="779"/>
      <c r="H140" s="779"/>
      <c r="I140" s="753"/>
      <c r="J140" s="753"/>
      <c r="K140" s="753"/>
      <c r="L140" s="753"/>
      <c r="M140" s="753"/>
      <c r="N140" s="760">
        <f>M140-K140</f>
        <v>0</v>
      </c>
      <c r="P140" s="753"/>
      <c r="Q140" s="753"/>
      <c r="R140" s="753"/>
      <c r="S140" s="779"/>
      <c r="T140" s="753"/>
      <c r="U140" s="753"/>
      <c r="V140" s="753"/>
      <c r="W140" s="753"/>
      <c r="X140" s="753"/>
      <c r="Y140" s="753"/>
      <c r="Z140" s="755">
        <f t="shared" ref="Z140:Z165" si="22">Y140-W140</f>
        <v>0</v>
      </c>
      <c r="AB140" s="753"/>
      <c r="AC140" s="753"/>
      <c r="AD140" s="753"/>
      <c r="AE140" s="753"/>
      <c r="AF140" s="779"/>
      <c r="AG140" s="753"/>
      <c r="AH140" s="753"/>
      <c r="AI140" s="753"/>
      <c r="AJ140" s="753"/>
      <c r="AK140" s="753"/>
      <c r="AL140" s="755">
        <f t="shared" ref="AL140:AL165" si="23">AK140-AI140</f>
        <v>0</v>
      </c>
      <c r="AM140" s="764"/>
      <c r="AN140" s="753"/>
      <c r="AO140" s="753"/>
      <c r="AP140" s="753"/>
      <c r="AQ140" s="753"/>
      <c r="AR140" s="779"/>
      <c r="AS140" s="753"/>
      <c r="AT140" s="753"/>
      <c r="AU140" s="753"/>
      <c r="AV140" s="753"/>
      <c r="AW140" s="753"/>
      <c r="AX140" s="755">
        <f t="shared" ref="AX140:AX165" si="24">AW140-AU140</f>
        <v>0</v>
      </c>
      <c r="AY140" s="764"/>
      <c r="AZ140" s="753"/>
      <c r="BA140" s="753"/>
      <c r="BB140" s="753"/>
      <c r="BC140" s="753"/>
      <c r="BD140" s="779"/>
      <c r="BE140" s="753"/>
      <c r="BF140" s="753"/>
      <c r="BG140" s="753"/>
      <c r="BH140" s="753"/>
      <c r="BI140" s="753"/>
      <c r="BJ140" s="760">
        <f>BI140-BG140</f>
        <v>0</v>
      </c>
      <c r="BN140" s="729"/>
      <c r="BO140" s="729"/>
      <c r="BP140" s="729"/>
      <c r="BQ140" s="729"/>
      <c r="BR140" s="729"/>
      <c r="BS140" s="729"/>
      <c r="BT140" s="729"/>
      <c r="BU140" s="729"/>
      <c r="BV140" s="729"/>
      <c r="BW140" s="729"/>
      <c r="BX140" s="729"/>
      <c r="BY140" s="729"/>
      <c r="BZ140" s="729"/>
      <c r="CA140" s="729"/>
      <c r="CB140" s="729"/>
      <c r="CC140" s="729"/>
      <c r="CD140" s="729"/>
      <c r="CE140" s="729"/>
      <c r="CF140" s="729"/>
      <c r="CG140" s="729"/>
    </row>
    <row r="141" spans="4:85">
      <c r="D141" s="753"/>
      <c r="E141" s="753"/>
      <c r="F141" s="753"/>
      <c r="G141" s="753"/>
      <c r="H141" s="753"/>
      <c r="I141" s="753"/>
      <c r="J141" s="753"/>
      <c r="K141" s="753"/>
      <c r="L141" s="753"/>
      <c r="M141" s="753"/>
      <c r="N141" s="755">
        <f t="shared" ref="N141:N165" si="25">M141-K141</f>
        <v>0</v>
      </c>
      <c r="P141" s="753"/>
      <c r="Q141" s="753"/>
      <c r="R141" s="753"/>
      <c r="S141" s="753"/>
      <c r="T141" s="753"/>
      <c r="U141" s="753"/>
      <c r="V141" s="753"/>
      <c r="W141" s="753"/>
      <c r="X141" s="753"/>
      <c r="Y141" s="753"/>
      <c r="Z141" s="755">
        <f t="shared" si="22"/>
        <v>0</v>
      </c>
      <c r="AB141" s="753"/>
      <c r="AC141" s="753"/>
      <c r="AD141" s="753"/>
      <c r="AE141" s="753"/>
      <c r="AF141" s="753"/>
      <c r="AG141" s="753"/>
      <c r="AH141" s="753"/>
      <c r="AI141" s="753"/>
      <c r="AJ141" s="753"/>
      <c r="AK141" s="753"/>
      <c r="AL141" s="755">
        <f t="shared" si="23"/>
        <v>0</v>
      </c>
      <c r="AM141" s="764"/>
      <c r="AN141" s="753"/>
      <c r="AO141" s="753"/>
      <c r="AP141" s="753"/>
      <c r="AQ141" s="753"/>
      <c r="AR141" s="753"/>
      <c r="AS141" s="753"/>
      <c r="AT141" s="753"/>
      <c r="AU141" s="753"/>
      <c r="AV141" s="753"/>
      <c r="AW141" s="753"/>
      <c r="AX141" s="755">
        <f t="shared" si="24"/>
        <v>0</v>
      </c>
      <c r="AY141" s="764"/>
      <c r="AZ141" s="753"/>
      <c r="BA141" s="753"/>
      <c r="BB141" s="753"/>
      <c r="BC141" s="753"/>
      <c r="BD141" s="753"/>
      <c r="BE141" s="753"/>
      <c r="BF141" s="753"/>
      <c r="BG141" s="753"/>
      <c r="BH141" s="753"/>
      <c r="BI141" s="753"/>
      <c r="BJ141" s="755">
        <f t="shared" ref="BJ141:BJ166" si="26">BI141-BG141</f>
        <v>0</v>
      </c>
      <c r="BN141" s="729"/>
      <c r="BO141" s="729"/>
      <c r="BP141" s="729"/>
      <c r="BQ141" s="729"/>
      <c r="BR141" s="729"/>
      <c r="BS141" s="729"/>
      <c r="BT141" s="729"/>
      <c r="BU141" s="729"/>
      <c r="BV141" s="729"/>
      <c r="BW141" s="729"/>
      <c r="BX141" s="729"/>
      <c r="BY141" s="729"/>
      <c r="BZ141" s="729"/>
      <c r="CA141" s="729"/>
      <c r="CB141" s="729"/>
      <c r="CC141" s="729"/>
      <c r="CD141" s="729"/>
      <c r="CE141" s="729"/>
      <c r="CF141" s="729"/>
      <c r="CG141" s="729"/>
    </row>
    <row r="142" spans="4:85">
      <c r="D142" s="753"/>
      <c r="E142" s="753"/>
      <c r="F142" s="753"/>
      <c r="G142" s="753"/>
      <c r="H142" s="753"/>
      <c r="I142" s="753"/>
      <c r="J142" s="753"/>
      <c r="K142" s="753"/>
      <c r="L142" s="753"/>
      <c r="M142" s="753"/>
      <c r="N142" s="760">
        <f>M142-K142</f>
        <v>0</v>
      </c>
      <c r="P142" s="753"/>
      <c r="Q142" s="753"/>
      <c r="R142" s="753"/>
      <c r="S142" s="753"/>
      <c r="T142" s="753"/>
      <c r="U142" s="753"/>
      <c r="V142" s="753"/>
      <c r="W142" s="753"/>
      <c r="X142" s="753"/>
      <c r="Y142" s="753"/>
      <c r="Z142" s="755">
        <f t="shared" si="22"/>
        <v>0</v>
      </c>
      <c r="AB142" s="753"/>
      <c r="AC142" s="753"/>
      <c r="AD142" s="753"/>
      <c r="AE142" s="753"/>
      <c r="AF142" s="753"/>
      <c r="AG142" s="753"/>
      <c r="AH142" s="753"/>
      <c r="AI142" s="753"/>
      <c r="AJ142" s="753"/>
      <c r="AK142" s="753"/>
      <c r="AL142" s="755">
        <f t="shared" si="23"/>
        <v>0</v>
      </c>
      <c r="AM142" s="764"/>
      <c r="AN142" s="753"/>
      <c r="AO142" s="753"/>
      <c r="AP142" s="753"/>
      <c r="AQ142" s="753"/>
      <c r="AR142" s="753"/>
      <c r="AS142" s="753"/>
      <c r="AT142" s="753"/>
      <c r="AU142" s="753"/>
      <c r="AV142" s="753"/>
      <c r="AW142" s="753"/>
      <c r="AX142" s="755">
        <f t="shared" si="24"/>
        <v>0</v>
      </c>
      <c r="AY142" s="764"/>
      <c r="AZ142" s="753"/>
      <c r="BA142" s="753"/>
      <c r="BB142" s="753"/>
      <c r="BC142" s="753"/>
      <c r="BD142" s="753"/>
      <c r="BE142" s="753"/>
      <c r="BF142" s="753"/>
      <c r="BG142" s="753"/>
      <c r="BH142" s="753"/>
      <c r="BI142" s="753"/>
      <c r="BJ142" s="755">
        <f t="shared" si="26"/>
        <v>0</v>
      </c>
      <c r="BN142" s="729"/>
      <c r="BO142" s="729"/>
      <c r="BP142" s="729"/>
      <c r="BQ142" s="729"/>
      <c r="BR142" s="729"/>
      <c r="BS142" s="729"/>
      <c r="BT142" s="729"/>
      <c r="BU142" s="729"/>
      <c r="BV142" s="729"/>
      <c r="BW142" s="729"/>
      <c r="BX142" s="729"/>
      <c r="BY142" s="729"/>
      <c r="BZ142" s="729"/>
      <c r="CA142" s="729"/>
      <c r="CB142" s="729"/>
      <c r="CC142" s="729"/>
      <c r="CD142" s="729"/>
      <c r="CE142" s="729"/>
      <c r="CF142" s="729"/>
      <c r="CG142" s="729"/>
    </row>
    <row r="143" spans="4:85">
      <c r="D143" s="753"/>
      <c r="E143" s="753"/>
      <c r="F143" s="753"/>
      <c r="G143" s="753"/>
      <c r="H143" s="753"/>
      <c r="I143" s="753"/>
      <c r="J143" s="753"/>
      <c r="K143" s="753"/>
      <c r="L143" s="753"/>
      <c r="M143" s="753"/>
      <c r="N143" s="755">
        <f t="shared" si="25"/>
        <v>0</v>
      </c>
      <c r="P143" s="753"/>
      <c r="Q143" s="753"/>
      <c r="R143" s="753"/>
      <c r="S143" s="753"/>
      <c r="T143" s="753"/>
      <c r="U143" s="753"/>
      <c r="V143" s="753"/>
      <c r="W143" s="753"/>
      <c r="X143" s="753"/>
      <c r="Y143" s="753"/>
      <c r="Z143" s="755">
        <f t="shared" si="22"/>
        <v>0</v>
      </c>
      <c r="AB143" s="753"/>
      <c r="AC143" s="753"/>
      <c r="AD143" s="753"/>
      <c r="AE143" s="753"/>
      <c r="AF143" s="753"/>
      <c r="AG143" s="753"/>
      <c r="AH143" s="753"/>
      <c r="AI143" s="753"/>
      <c r="AJ143" s="753"/>
      <c r="AK143" s="753"/>
      <c r="AL143" s="755">
        <f t="shared" si="23"/>
        <v>0</v>
      </c>
      <c r="AM143" s="764"/>
      <c r="AN143" s="753"/>
      <c r="AO143" s="753"/>
      <c r="AP143" s="753"/>
      <c r="AQ143" s="753"/>
      <c r="AR143" s="753"/>
      <c r="AS143" s="753"/>
      <c r="AT143" s="753"/>
      <c r="AU143" s="753"/>
      <c r="AV143" s="753"/>
      <c r="AW143" s="753"/>
      <c r="AX143" s="755">
        <f t="shared" si="24"/>
        <v>0</v>
      </c>
      <c r="AY143" s="764"/>
      <c r="AZ143" s="753"/>
      <c r="BA143" s="753"/>
      <c r="BB143" s="753"/>
      <c r="BC143" s="753"/>
      <c r="BD143" s="753"/>
      <c r="BE143" s="753"/>
      <c r="BF143" s="753"/>
      <c r="BG143" s="753"/>
      <c r="BH143" s="753"/>
      <c r="BI143" s="753"/>
      <c r="BJ143" s="755">
        <f t="shared" si="26"/>
        <v>0</v>
      </c>
      <c r="BN143" s="729"/>
      <c r="BO143" s="729"/>
      <c r="BP143" s="729"/>
      <c r="BQ143" s="729"/>
      <c r="BR143" s="729"/>
      <c r="BS143" s="729"/>
      <c r="BT143" s="729"/>
      <c r="BU143" s="729"/>
      <c r="BV143" s="729"/>
      <c r="BW143" s="729"/>
      <c r="BX143" s="729"/>
      <c r="BY143" s="729"/>
      <c r="BZ143" s="729"/>
      <c r="CA143" s="729"/>
      <c r="CB143" s="729"/>
      <c r="CC143" s="729"/>
      <c r="CD143" s="729"/>
      <c r="CE143" s="729"/>
      <c r="CF143" s="729"/>
      <c r="CG143" s="729"/>
    </row>
    <row r="144" spans="4:85">
      <c r="D144" s="753"/>
      <c r="E144" s="753"/>
      <c r="F144" s="753"/>
      <c r="G144" s="753"/>
      <c r="H144" s="753"/>
      <c r="I144" s="753"/>
      <c r="J144" s="753"/>
      <c r="K144" s="753"/>
      <c r="L144" s="753"/>
      <c r="M144" s="753"/>
      <c r="N144" s="755">
        <f t="shared" si="25"/>
        <v>0</v>
      </c>
      <c r="P144" s="753"/>
      <c r="Q144" s="753"/>
      <c r="R144" s="753"/>
      <c r="S144" s="753"/>
      <c r="T144" s="753"/>
      <c r="U144" s="753"/>
      <c r="V144" s="753"/>
      <c r="W144" s="753"/>
      <c r="X144" s="753"/>
      <c r="Y144" s="753"/>
      <c r="Z144" s="755">
        <f t="shared" si="22"/>
        <v>0</v>
      </c>
      <c r="AB144" s="753"/>
      <c r="AC144" s="753"/>
      <c r="AD144" s="753"/>
      <c r="AE144" s="753"/>
      <c r="AF144" s="753"/>
      <c r="AG144" s="753"/>
      <c r="AH144" s="753"/>
      <c r="AI144" s="753"/>
      <c r="AJ144" s="753"/>
      <c r="AK144" s="753"/>
      <c r="AL144" s="755">
        <f t="shared" si="23"/>
        <v>0</v>
      </c>
      <c r="AM144" s="764"/>
      <c r="AN144" s="753"/>
      <c r="AO144" s="753"/>
      <c r="AP144" s="753"/>
      <c r="AQ144" s="753"/>
      <c r="AR144" s="753"/>
      <c r="AS144" s="753"/>
      <c r="AT144" s="753"/>
      <c r="AU144" s="753"/>
      <c r="AV144" s="753"/>
      <c r="AW144" s="753"/>
      <c r="AX144" s="755">
        <f t="shared" si="24"/>
        <v>0</v>
      </c>
      <c r="AY144" s="764"/>
      <c r="AZ144" s="753"/>
      <c r="BA144" s="753"/>
      <c r="BB144" s="753"/>
      <c r="BC144" s="753"/>
      <c r="BD144" s="753"/>
      <c r="BE144" s="753"/>
      <c r="BF144" s="753"/>
      <c r="BG144" s="753"/>
      <c r="BH144" s="753"/>
      <c r="BI144" s="753"/>
      <c r="BJ144" s="755">
        <f t="shared" si="26"/>
        <v>0</v>
      </c>
      <c r="BN144" s="729"/>
      <c r="BO144" s="729"/>
      <c r="BP144" s="729"/>
      <c r="BQ144" s="729"/>
      <c r="BR144" s="729"/>
      <c r="BS144" s="729"/>
      <c r="BT144" s="729"/>
      <c r="BU144" s="729"/>
      <c r="BV144" s="729"/>
      <c r="BW144" s="729"/>
      <c r="BX144" s="729"/>
      <c r="BY144" s="729"/>
      <c r="BZ144" s="729"/>
      <c r="CA144" s="729"/>
      <c r="CB144" s="729"/>
      <c r="CC144" s="729"/>
      <c r="CD144" s="729"/>
      <c r="CE144" s="729"/>
      <c r="CF144" s="729"/>
      <c r="CG144" s="729"/>
    </row>
    <row r="145" spans="4:85">
      <c r="D145" s="753"/>
      <c r="E145" s="753"/>
      <c r="F145" s="753"/>
      <c r="G145" s="753"/>
      <c r="H145" s="753"/>
      <c r="I145" s="753"/>
      <c r="J145" s="753"/>
      <c r="K145" s="753"/>
      <c r="L145" s="753"/>
      <c r="M145" s="753"/>
      <c r="N145" s="755">
        <f t="shared" si="25"/>
        <v>0</v>
      </c>
      <c r="P145" s="753"/>
      <c r="Q145" s="753"/>
      <c r="R145" s="753"/>
      <c r="S145" s="753"/>
      <c r="T145" s="753"/>
      <c r="U145" s="753"/>
      <c r="V145" s="753"/>
      <c r="W145" s="753"/>
      <c r="X145" s="753"/>
      <c r="Y145" s="753"/>
      <c r="Z145" s="755">
        <f t="shared" si="22"/>
        <v>0</v>
      </c>
      <c r="AB145" s="753"/>
      <c r="AC145" s="753"/>
      <c r="AD145" s="753"/>
      <c r="AE145" s="753"/>
      <c r="AF145" s="753"/>
      <c r="AG145" s="753"/>
      <c r="AH145" s="753"/>
      <c r="AI145" s="753"/>
      <c r="AJ145" s="753"/>
      <c r="AK145" s="753"/>
      <c r="AL145" s="755">
        <f t="shared" si="23"/>
        <v>0</v>
      </c>
      <c r="AM145" s="764"/>
      <c r="AN145" s="753"/>
      <c r="AO145" s="753"/>
      <c r="AP145" s="753"/>
      <c r="AQ145" s="753"/>
      <c r="AR145" s="753"/>
      <c r="AS145" s="753"/>
      <c r="AT145" s="753"/>
      <c r="AU145" s="753"/>
      <c r="AV145" s="753"/>
      <c r="AW145" s="753"/>
      <c r="AX145" s="755">
        <f t="shared" si="24"/>
        <v>0</v>
      </c>
      <c r="AY145" s="764"/>
      <c r="AZ145" s="753"/>
      <c r="BA145" s="753"/>
      <c r="BB145" s="753"/>
      <c r="BC145" s="753"/>
      <c r="BD145" s="753"/>
      <c r="BE145" s="753"/>
      <c r="BF145" s="753"/>
      <c r="BG145" s="753"/>
      <c r="BH145" s="753"/>
      <c r="BI145" s="753"/>
      <c r="BJ145" s="755">
        <f t="shared" si="26"/>
        <v>0</v>
      </c>
      <c r="BN145" s="729"/>
      <c r="BO145" s="729"/>
      <c r="BP145" s="729"/>
      <c r="BQ145" s="729"/>
      <c r="BR145" s="729"/>
      <c r="BS145" s="729"/>
      <c r="BT145" s="729"/>
      <c r="BU145" s="729"/>
      <c r="BV145" s="729"/>
      <c r="BW145" s="729"/>
      <c r="BX145" s="729"/>
      <c r="BY145" s="729"/>
      <c r="BZ145" s="729"/>
      <c r="CA145" s="729"/>
      <c r="CB145" s="729"/>
      <c r="CC145" s="729"/>
      <c r="CD145" s="729"/>
      <c r="CE145" s="729"/>
      <c r="CF145" s="729"/>
      <c r="CG145" s="729"/>
    </row>
    <row r="146" spans="4:85">
      <c r="D146" s="753"/>
      <c r="E146" s="753"/>
      <c r="F146" s="753"/>
      <c r="G146" s="753"/>
      <c r="H146" s="753"/>
      <c r="I146" s="753"/>
      <c r="J146" s="753"/>
      <c r="K146" s="753"/>
      <c r="L146" s="753"/>
      <c r="M146" s="753"/>
      <c r="N146" s="755">
        <f t="shared" si="25"/>
        <v>0</v>
      </c>
      <c r="P146" s="753"/>
      <c r="Q146" s="753"/>
      <c r="R146" s="753"/>
      <c r="S146" s="753"/>
      <c r="T146" s="753"/>
      <c r="U146" s="753"/>
      <c r="V146" s="753"/>
      <c r="W146" s="753"/>
      <c r="X146" s="753"/>
      <c r="Y146" s="753"/>
      <c r="Z146" s="755">
        <f t="shared" si="22"/>
        <v>0</v>
      </c>
      <c r="AB146" s="753"/>
      <c r="AC146" s="753"/>
      <c r="AD146" s="753"/>
      <c r="AE146" s="753"/>
      <c r="AF146" s="753"/>
      <c r="AG146" s="753"/>
      <c r="AH146" s="753"/>
      <c r="AI146" s="753"/>
      <c r="AJ146" s="753"/>
      <c r="AK146" s="753"/>
      <c r="AL146" s="755">
        <f t="shared" si="23"/>
        <v>0</v>
      </c>
      <c r="AM146" s="764"/>
      <c r="AN146" s="753"/>
      <c r="AO146" s="753"/>
      <c r="AP146" s="753"/>
      <c r="AQ146" s="753"/>
      <c r="AR146" s="753"/>
      <c r="AS146" s="753"/>
      <c r="AT146" s="753"/>
      <c r="AU146" s="753"/>
      <c r="AV146" s="753"/>
      <c r="AW146" s="753"/>
      <c r="AX146" s="755">
        <f t="shared" si="24"/>
        <v>0</v>
      </c>
      <c r="AY146" s="764"/>
      <c r="AZ146" s="753"/>
      <c r="BA146" s="753"/>
      <c r="BB146" s="753"/>
      <c r="BC146" s="753"/>
      <c r="BD146" s="753"/>
      <c r="BE146" s="753"/>
      <c r="BF146" s="753"/>
      <c r="BG146" s="753"/>
      <c r="BH146" s="753"/>
      <c r="BI146" s="753"/>
      <c r="BJ146" s="755">
        <f t="shared" si="26"/>
        <v>0</v>
      </c>
      <c r="BN146" s="729"/>
      <c r="BO146" s="729"/>
      <c r="BP146" s="729"/>
      <c r="BQ146" s="729"/>
      <c r="BR146" s="729"/>
      <c r="BS146" s="729"/>
      <c r="BT146" s="729"/>
      <c r="BU146" s="729"/>
      <c r="BV146" s="729"/>
      <c r="BW146" s="729"/>
      <c r="BX146" s="729"/>
      <c r="BY146" s="729"/>
      <c r="BZ146" s="729"/>
      <c r="CA146" s="729"/>
      <c r="CB146" s="729"/>
      <c r="CC146" s="729"/>
      <c r="CD146" s="729"/>
      <c r="CE146" s="729"/>
      <c r="CF146" s="729"/>
      <c r="CG146" s="729"/>
    </row>
    <row r="147" spans="4:85">
      <c r="D147" s="753"/>
      <c r="E147" s="753"/>
      <c r="F147" s="753"/>
      <c r="G147" s="753"/>
      <c r="H147" s="753"/>
      <c r="I147" s="753"/>
      <c r="J147" s="753"/>
      <c r="K147" s="753"/>
      <c r="L147" s="753"/>
      <c r="M147" s="753"/>
      <c r="N147" s="755">
        <f t="shared" si="25"/>
        <v>0</v>
      </c>
      <c r="P147" s="753"/>
      <c r="Q147" s="753"/>
      <c r="R147" s="753"/>
      <c r="S147" s="753"/>
      <c r="T147" s="753"/>
      <c r="U147" s="753"/>
      <c r="V147" s="753"/>
      <c r="W147" s="753"/>
      <c r="X147" s="753"/>
      <c r="Y147" s="753"/>
      <c r="Z147" s="755">
        <f t="shared" si="22"/>
        <v>0</v>
      </c>
      <c r="AB147" s="753"/>
      <c r="AC147" s="753"/>
      <c r="AD147" s="753"/>
      <c r="AE147" s="753"/>
      <c r="AF147" s="753"/>
      <c r="AG147" s="753"/>
      <c r="AH147" s="753"/>
      <c r="AI147" s="753"/>
      <c r="AJ147" s="753"/>
      <c r="AK147" s="753"/>
      <c r="AL147" s="755">
        <f t="shared" si="23"/>
        <v>0</v>
      </c>
      <c r="AM147" s="764"/>
      <c r="AN147" s="753"/>
      <c r="AO147" s="753"/>
      <c r="AP147" s="753"/>
      <c r="AQ147" s="753"/>
      <c r="AR147" s="753"/>
      <c r="AS147" s="753"/>
      <c r="AT147" s="753"/>
      <c r="AU147" s="753"/>
      <c r="AV147" s="753"/>
      <c r="AW147" s="753"/>
      <c r="AX147" s="755">
        <f t="shared" si="24"/>
        <v>0</v>
      </c>
      <c r="AY147" s="764"/>
      <c r="AZ147" s="753"/>
      <c r="BA147" s="753"/>
      <c r="BB147" s="753"/>
      <c r="BC147" s="753"/>
      <c r="BD147" s="753"/>
      <c r="BE147" s="753"/>
      <c r="BF147" s="753"/>
      <c r="BG147" s="753"/>
      <c r="BH147" s="753"/>
      <c r="BI147" s="753"/>
      <c r="BJ147" s="755">
        <f t="shared" si="26"/>
        <v>0</v>
      </c>
      <c r="BN147" s="729"/>
      <c r="BO147" s="729"/>
      <c r="BP147" s="729"/>
      <c r="BQ147" s="729"/>
      <c r="BR147" s="729"/>
      <c r="BS147" s="729"/>
      <c r="BT147" s="729"/>
      <c r="BU147" s="729"/>
      <c r="BV147" s="729"/>
      <c r="BW147" s="729"/>
      <c r="BX147" s="729"/>
      <c r="BY147" s="729"/>
      <c r="BZ147" s="729"/>
      <c r="CA147" s="729"/>
      <c r="CB147" s="729"/>
      <c r="CC147" s="729"/>
      <c r="CD147" s="729"/>
      <c r="CE147" s="729"/>
      <c r="CF147" s="729"/>
      <c r="CG147" s="729"/>
    </row>
    <row r="148" spans="4:85">
      <c r="D148" s="753"/>
      <c r="E148" s="753"/>
      <c r="F148" s="753"/>
      <c r="G148" s="753"/>
      <c r="H148" s="753"/>
      <c r="I148" s="753"/>
      <c r="J148" s="753"/>
      <c r="K148" s="753"/>
      <c r="L148" s="753"/>
      <c r="M148" s="753"/>
      <c r="N148" s="755">
        <f t="shared" si="25"/>
        <v>0</v>
      </c>
      <c r="P148" s="753"/>
      <c r="Q148" s="753"/>
      <c r="R148" s="753"/>
      <c r="S148" s="753"/>
      <c r="T148" s="753"/>
      <c r="U148" s="753"/>
      <c r="V148" s="753"/>
      <c r="W148" s="753"/>
      <c r="X148" s="753"/>
      <c r="Y148" s="753"/>
      <c r="Z148" s="755">
        <f t="shared" si="22"/>
        <v>0</v>
      </c>
      <c r="AB148" s="753"/>
      <c r="AC148" s="753"/>
      <c r="AD148" s="753"/>
      <c r="AE148" s="753"/>
      <c r="AF148" s="753"/>
      <c r="AG148" s="753"/>
      <c r="AH148" s="753"/>
      <c r="AI148" s="753"/>
      <c r="AJ148" s="753"/>
      <c r="AK148" s="753"/>
      <c r="AL148" s="755">
        <f t="shared" si="23"/>
        <v>0</v>
      </c>
      <c r="AM148" s="764"/>
      <c r="AN148" s="753"/>
      <c r="AO148" s="753"/>
      <c r="AP148" s="753"/>
      <c r="AQ148" s="753"/>
      <c r="AR148" s="753"/>
      <c r="AS148" s="753"/>
      <c r="AT148" s="753"/>
      <c r="AU148" s="753"/>
      <c r="AV148" s="753"/>
      <c r="AW148" s="753"/>
      <c r="AX148" s="755">
        <f t="shared" si="24"/>
        <v>0</v>
      </c>
      <c r="AY148" s="764"/>
      <c r="AZ148" s="753"/>
      <c r="BA148" s="753"/>
      <c r="BB148" s="753"/>
      <c r="BC148" s="753"/>
      <c r="BD148" s="753"/>
      <c r="BE148" s="753"/>
      <c r="BF148" s="753"/>
      <c r="BG148" s="753"/>
      <c r="BH148" s="753"/>
      <c r="BI148" s="753"/>
      <c r="BJ148" s="755">
        <f t="shared" si="26"/>
        <v>0</v>
      </c>
      <c r="BN148" s="729"/>
      <c r="BO148" s="729"/>
      <c r="BP148" s="729"/>
      <c r="BQ148" s="729"/>
      <c r="BR148" s="729"/>
      <c r="BS148" s="729"/>
      <c r="BT148" s="729"/>
      <c r="BU148" s="729"/>
      <c r="BV148" s="729"/>
      <c r="BW148" s="729"/>
      <c r="BX148" s="729"/>
      <c r="BY148" s="729"/>
      <c r="BZ148" s="729"/>
      <c r="CA148" s="729"/>
      <c r="CB148" s="729"/>
      <c r="CC148" s="729"/>
      <c r="CD148" s="729"/>
      <c r="CE148" s="729"/>
      <c r="CF148" s="729"/>
      <c r="CG148" s="729"/>
    </row>
    <row r="149" spans="4:85">
      <c r="D149" s="753"/>
      <c r="E149" s="753"/>
      <c r="F149" s="753"/>
      <c r="G149" s="753"/>
      <c r="H149" s="753"/>
      <c r="I149" s="753"/>
      <c r="J149" s="753"/>
      <c r="K149" s="753"/>
      <c r="L149" s="753"/>
      <c r="M149" s="753"/>
      <c r="N149" s="755">
        <f t="shared" si="25"/>
        <v>0</v>
      </c>
      <c r="P149" s="753"/>
      <c r="Q149" s="753"/>
      <c r="R149" s="753"/>
      <c r="S149" s="753"/>
      <c r="T149" s="753"/>
      <c r="U149" s="753"/>
      <c r="V149" s="753"/>
      <c r="W149" s="753"/>
      <c r="X149" s="753"/>
      <c r="Y149" s="753"/>
      <c r="Z149" s="755">
        <f t="shared" si="22"/>
        <v>0</v>
      </c>
      <c r="AB149" s="753"/>
      <c r="AC149" s="753"/>
      <c r="AD149" s="753"/>
      <c r="AE149" s="753"/>
      <c r="AF149" s="753"/>
      <c r="AG149" s="753"/>
      <c r="AH149" s="753"/>
      <c r="AI149" s="753"/>
      <c r="AJ149" s="753"/>
      <c r="AK149" s="753"/>
      <c r="AL149" s="755">
        <f t="shared" si="23"/>
        <v>0</v>
      </c>
      <c r="AM149" s="764"/>
      <c r="AN149" s="753"/>
      <c r="AO149" s="753"/>
      <c r="AP149" s="753"/>
      <c r="AQ149" s="753"/>
      <c r="AR149" s="753"/>
      <c r="AS149" s="753"/>
      <c r="AT149" s="753"/>
      <c r="AU149" s="753"/>
      <c r="AV149" s="753"/>
      <c r="AW149" s="753"/>
      <c r="AX149" s="755">
        <f t="shared" si="24"/>
        <v>0</v>
      </c>
      <c r="AY149" s="764"/>
      <c r="AZ149" s="753"/>
      <c r="BA149" s="753"/>
      <c r="BB149" s="753"/>
      <c r="BC149" s="753"/>
      <c r="BD149" s="753"/>
      <c r="BE149" s="753"/>
      <c r="BF149" s="753"/>
      <c r="BG149" s="753"/>
      <c r="BH149" s="753"/>
      <c r="BI149" s="753"/>
      <c r="BJ149" s="755">
        <f t="shared" si="26"/>
        <v>0</v>
      </c>
      <c r="BN149" s="729"/>
      <c r="BO149" s="729"/>
      <c r="BP149" s="729"/>
      <c r="BQ149" s="729"/>
      <c r="BR149" s="729"/>
      <c r="BS149" s="729"/>
      <c r="BT149" s="729"/>
      <c r="BU149" s="729"/>
      <c r="BV149" s="729"/>
      <c r="BW149" s="729"/>
      <c r="BX149" s="729"/>
      <c r="BY149" s="729"/>
      <c r="BZ149" s="729"/>
      <c r="CA149" s="729"/>
      <c r="CB149" s="729"/>
      <c r="CC149" s="729"/>
      <c r="CD149" s="729"/>
      <c r="CE149" s="729"/>
      <c r="CF149" s="729"/>
      <c r="CG149" s="729"/>
    </row>
    <row r="150" spans="4:85">
      <c r="D150" s="753"/>
      <c r="E150" s="753"/>
      <c r="F150" s="753"/>
      <c r="G150" s="753"/>
      <c r="H150" s="753"/>
      <c r="I150" s="753"/>
      <c r="J150" s="753"/>
      <c r="K150" s="753"/>
      <c r="L150" s="753"/>
      <c r="M150" s="753"/>
      <c r="N150" s="755">
        <f t="shared" si="25"/>
        <v>0</v>
      </c>
      <c r="P150" s="753"/>
      <c r="Q150" s="753"/>
      <c r="R150" s="753"/>
      <c r="S150" s="753"/>
      <c r="T150" s="753"/>
      <c r="U150" s="753"/>
      <c r="V150" s="753"/>
      <c r="W150" s="753"/>
      <c r="X150" s="753"/>
      <c r="Y150" s="753"/>
      <c r="Z150" s="755">
        <f t="shared" si="22"/>
        <v>0</v>
      </c>
      <c r="AB150" s="753"/>
      <c r="AC150" s="753"/>
      <c r="AD150" s="753"/>
      <c r="AE150" s="753"/>
      <c r="AF150" s="753"/>
      <c r="AG150" s="753"/>
      <c r="AH150" s="753"/>
      <c r="AI150" s="753"/>
      <c r="AJ150" s="753"/>
      <c r="AK150" s="753"/>
      <c r="AL150" s="755">
        <f t="shared" si="23"/>
        <v>0</v>
      </c>
      <c r="AM150" s="764"/>
      <c r="AN150" s="753"/>
      <c r="AO150" s="753"/>
      <c r="AP150" s="753"/>
      <c r="AQ150" s="753"/>
      <c r="AR150" s="753"/>
      <c r="AS150" s="753"/>
      <c r="AT150" s="753"/>
      <c r="AU150" s="753"/>
      <c r="AV150" s="753"/>
      <c r="AW150" s="753"/>
      <c r="AX150" s="755">
        <f t="shared" si="24"/>
        <v>0</v>
      </c>
      <c r="AY150" s="764"/>
      <c r="AZ150" s="753"/>
      <c r="BA150" s="753"/>
      <c r="BB150" s="753"/>
      <c r="BC150" s="753"/>
      <c r="BD150" s="753"/>
      <c r="BE150" s="753"/>
      <c r="BF150" s="753"/>
      <c r="BG150" s="753"/>
      <c r="BH150" s="753"/>
      <c r="BI150" s="753"/>
      <c r="BJ150" s="755">
        <f t="shared" si="26"/>
        <v>0</v>
      </c>
      <c r="BN150" s="729"/>
      <c r="BO150" s="729"/>
      <c r="BP150" s="729"/>
      <c r="BQ150" s="729"/>
      <c r="BR150" s="729"/>
      <c r="BS150" s="729"/>
      <c r="BT150" s="729"/>
      <c r="BU150" s="729"/>
      <c r="BV150" s="729"/>
      <c r="BW150" s="729"/>
      <c r="BX150" s="729"/>
      <c r="BY150" s="729"/>
      <c r="BZ150" s="729"/>
      <c r="CA150" s="729"/>
      <c r="CB150" s="729"/>
      <c r="CC150" s="729"/>
      <c r="CD150" s="729"/>
      <c r="CE150" s="729"/>
      <c r="CF150" s="729"/>
      <c r="CG150" s="729"/>
    </row>
    <row r="151" spans="4:85">
      <c r="D151" s="753"/>
      <c r="E151" s="753"/>
      <c r="F151" s="753"/>
      <c r="G151" s="753"/>
      <c r="H151" s="753"/>
      <c r="I151" s="753"/>
      <c r="J151" s="753"/>
      <c r="K151" s="753"/>
      <c r="L151" s="753"/>
      <c r="M151" s="753"/>
      <c r="N151" s="755">
        <f t="shared" si="25"/>
        <v>0</v>
      </c>
      <c r="P151" s="753"/>
      <c r="Q151" s="753"/>
      <c r="R151" s="753"/>
      <c r="S151" s="753"/>
      <c r="T151" s="753"/>
      <c r="U151" s="753"/>
      <c r="V151" s="753"/>
      <c r="W151" s="753"/>
      <c r="X151" s="753"/>
      <c r="Y151" s="753"/>
      <c r="Z151" s="755">
        <f t="shared" si="22"/>
        <v>0</v>
      </c>
      <c r="AB151" s="753"/>
      <c r="AC151" s="753"/>
      <c r="AD151" s="753"/>
      <c r="AE151" s="753"/>
      <c r="AF151" s="753"/>
      <c r="AG151" s="753"/>
      <c r="AH151" s="753"/>
      <c r="AI151" s="753"/>
      <c r="AJ151" s="753"/>
      <c r="AK151" s="753"/>
      <c r="AL151" s="755">
        <f t="shared" si="23"/>
        <v>0</v>
      </c>
      <c r="AM151" s="764"/>
      <c r="AN151" s="753"/>
      <c r="AO151" s="753"/>
      <c r="AP151" s="753"/>
      <c r="AQ151" s="753"/>
      <c r="AR151" s="753"/>
      <c r="AS151" s="753"/>
      <c r="AT151" s="753"/>
      <c r="AU151" s="753"/>
      <c r="AV151" s="753"/>
      <c r="AW151" s="753"/>
      <c r="AX151" s="755">
        <f t="shared" si="24"/>
        <v>0</v>
      </c>
      <c r="AY151" s="764"/>
      <c r="AZ151" s="753"/>
      <c r="BA151" s="753"/>
      <c r="BB151" s="753"/>
      <c r="BC151" s="753"/>
      <c r="BD151" s="753"/>
      <c r="BE151" s="753"/>
      <c r="BF151" s="753"/>
      <c r="BG151" s="753"/>
      <c r="BH151" s="753"/>
      <c r="BI151" s="753"/>
      <c r="BJ151" s="755">
        <f t="shared" si="26"/>
        <v>0</v>
      </c>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row>
    <row r="152" spans="4:85">
      <c r="D152" s="753"/>
      <c r="E152" s="753"/>
      <c r="F152" s="753"/>
      <c r="G152" s="753"/>
      <c r="H152" s="753"/>
      <c r="I152" s="753"/>
      <c r="J152" s="753"/>
      <c r="K152" s="753"/>
      <c r="L152" s="753"/>
      <c r="M152" s="753"/>
      <c r="N152" s="755">
        <f t="shared" si="25"/>
        <v>0</v>
      </c>
      <c r="P152" s="753"/>
      <c r="Q152" s="753"/>
      <c r="R152" s="753"/>
      <c r="S152" s="753"/>
      <c r="T152" s="753"/>
      <c r="U152" s="753"/>
      <c r="V152" s="753"/>
      <c r="W152" s="753"/>
      <c r="X152" s="753"/>
      <c r="Y152" s="753"/>
      <c r="Z152" s="755">
        <f t="shared" si="22"/>
        <v>0</v>
      </c>
      <c r="AB152" s="753"/>
      <c r="AC152" s="753"/>
      <c r="AD152" s="753"/>
      <c r="AE152" s="753"/>
      <c r="AF152" s="753"/>
      <c r="AG152" s="753"/>
      <c r="AH152" s="753"/>
      <c r="AI152" s="753"/>
      <c r="AJ152" s="753"/>
      <c r="AK152" s="753"/>
      <c r="AL152" s="755">
        <f t="shared" si="23"/>
        <v>0</v>
      </c>
      <c r="AM152" s="764"/>
      <c r="AN152" s="753"/>
      <c r="AO152" s="753"/>
      <c r="AP152" s="753"/>
      <c r="AQ152" s="753"/>
      <c r="AR152" s="753"/>
      <c r="AS152" s="753"/>
      <c r="AT152" s="753"/>
      <c r="AU152" s="753"/>
      <c r="AV152" s="753"/>
      <c r="AW152" s="753"/>
      <c r="AX152" s="755">
        <f t="shared" si="24"/>
        <v>0</v>
      </c>
      <c r="AY152" s="764"/>
      <c r="AZ152" s="753"/>
      <c r="BA152" s="753"/>
      <c r="BB152" s="753"/>
      <c r="BC152" s="753"/>
      <c r="BD152" s="753"/>
      <c r="BE152" s="753"/>
      <c r="BF152" s="753"/>
      <c r="BG152" s="753"/>
      <c r="BH152" s="753"/>
      <c r="BI152" s="753"/>
      <c r="BJ152" s="755">
        <f t="shared" si="26"/>
        <v>0</v>
      </c>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row>
    <row r="153" spans="4:85">
      <c r="D153" s="753"/>
      <c r="E153" s="753"/>
      <c r="F153" s="753"/>
      <c r="G153" s="753"/>
      <c r="H153" s="753"/>
      <c r="I153" s="753"/>
      <c r="J153" s="753"/>
      <c r="K153" s="753"/>
      <c r="L153" s="753"/>
      <c r="M153" s="753"/>
      <c r="N153" s="755">
        <f t="shared" si="25"/>
        <v>0</v>
      </c>
      <c r="P153" s="753"/>
      <c r="Q153" s="753"/>
      <c r="R153" s="753"/>
      <c r="S153" s="753"/>
      <c r="T153" s="753"/>
      <c r="U153" s="753"/>
      <c r="V153" s="753"/>
      <c r="W153" s="753"/>
      <c r="X153" s="753"/>
      <c r="Y153" s="753"/>
      <c r="Z153" s="755">
        <f t="shared" si="22"/>
        <v>0</v>
      </c>
      <c r="AB153" s="753"/>
      <c r="AC153" s="753"/>
      <c r="AD153" s="753"/>
      <c r="AE153" s="753"/>
      <c r="AF153" s="753"/>
      <c r="AG153" s="753"/>
      <c r="AH153" s="753"/>
      <c r="AI153" s="753"/>
      <c r="AJ153" s="753"/>
      <c r="AK153" s="753"/>
      <c r="AL153" s="755">
        <f t="shared" si="23"/>
        <v>0</v>
      </c>
      <c r="AM153" s="764"/>
      <c r="AN153" s="753"/>
      <c r="AO153" s="753"/>
      <c r="AP153" s="753"/>
      <c r="AQ153" s="753"/>
      <c r="AR153" s="753"/>
      <c r="AS153" s="753"/>
      <c r="AT153" s="753"/>
      <c r="AU153" s="753"/>
      <c r="AV153" s="753"/>
      <c r="AW153" s="753"/>
      <c r="AX153" s="755">
        <f t="shared" si="24"/>
        <v>0</v>
      </c>
      <c r="AY153" s="764"/>
      <c r="AZ153" s="753"/>
      <c r="BA153" s="753"/>
      <c r="BB153" s="753"/>
      <c r="BC153" s="753"/>
      <c r="BD153" s="753"/>
      <c r="BE153" s="753"/>
      <c r="BF153" s="753"/>
      <c r="BG153" s="753"/>
      <c r="BH153" s="753"/>
      <c r="BI153" s="753"/>
      <c r="BJ153" s="755">
        <f t="shared" si="26"/>
        <v>0</v>
      </c>
      <c r="BN153" s="729"/>
      <c r="BO153" s="729"/>
      <c r="BP153" s="729"/>
      <c r="BQ153" s="729"/>
      <c r="BR153" s="729"/>
      <c r="BS153" s="729"/>
      <c r="BT153" s="729"/>
      <c r="BU153" s="729"/>
      <c r="BV153" s="729"/>
      <c r="BW153" s="729"/>
      <c r="BX153" s="729"/>
      <c r="BY153" s="729"/>
      <c r="BZ153" s="729"/>
      <c r="CA153" s="729"/>
      <c r="CB153" s="729"/>
      <c r="CC153" s="729"/>
      <c r="CD153" s="729"/>
      <c r="CE153" s="729"/>
      <c r="CF153" s="729"/>
      <c r="CG153" s="729"/>
    </row>
    <row r="154" spans="4:85">
      <c r="D154" s="753"/>
      <c r="E154" s="753"/>
      <c r="F154" s="753"/>
      <c r="G154" s="753"/>
      <c r="H154" s="753"/>
      <c r="I154" s="753"/>
      <c r="J154" s="753"/>
      <c r="K154" s="753"/>
      <c r="L154" s="753"/>
      <c r="M154" s="753"/>
      <c r="N154" s="755">
        <f t="shared" si="25"/>
        <v>0</v>
      </c>
      <c r="P154" s="753"/>
      <c r="Q154" s="753"/>
      <c r="R154" s="753"/>
      <c r="S154" s="753"/>
      <c r="T154" s="753"/>
      <c r="U154" s="753"/>
      <c r="V154" s="753"/>
      <c r="W154" s="753"/>
      <c r="X154" s="753"/>
      <c r="Y154" s="753"/>
      <c r="Z154" s="755">
        <f t="shared" si="22"/>
        <v>0</v>
      </c>
      <c r="AB154" s="753"/>
      <c r="AC154" s="753"/>
      <c r="AD154" s="753"/>
      <c r="AE154" s="753"/>
      <c r="AF154" s="753"/>
      <c r="AG154" s="753"/>
      <c r="AH154" s="753"/>
      <c r="AI154" s="753"/>
      <c r="AJ154" s="753"/>
      <c r="AK154" s="753"/>
      <c r="AL154" s="755">
        <f t="shared" si="23"/>
        <v>0</v>
      </c>
      <c r="AM154" s="764"/>
      <c r="AN154" s="753"/>
      <c r="AO154" s="753"/>
      <c r="AP154" s="753"/>
      <c r="AQ154" s="753"/>
      <c r="AR154" s="753"/>
      <c r="AS154" s="753"/>
      <c r="AT154" s="753"/>
      <c r="AU154" s="753"/>
      <c r="AV154" s="753"/>
      <c r="AW154" s="753"/>
      <c r="AX154" s="755">
        <f t="shared" si="24"/>
        <v>0</v>
      </c>
      <c r="AY154" s="764"/>
      <c r="AZ154" s="753"/>
      <c r="BA154" s="753"/>
      <c r="BB154" s="753"/>
      <c r="BC154" s="753"/>
      <c r="BD154" s="753"/>
      <c r="BE154" s="753"/>
      <c r="BF154" s="753"/>
      <c r="BG154" s="753"/>
      <c r="BH154" s="753"/>
      <c r="BI154" s="753"/>
      <c r="BJ154" s="755">
        <f t="shared" si="26"/>
        <v>0</v>
      </c>
      <c r="BN154" s="729"/>
      <c r="BO154" s="729"/>
      <c r="BP154" s="729"/>
      <c r="BQ154" s="729"/>
      <c r="BR154" s="729"/>
      <c r="BS154" s="729"/>
      <c r="BT154" s="729"/>
      <c r="BU154" s="729"/>
      <c r="BV154" s="729"/>
      <c r="BW154" s="729"/>
      <c r="BX154" s="729"/>
      <c r="BY154" s="729"/>
      <c r="BZ154" s="729"/>
      <c r="CA154" s="729"/>
      <c r="CB154" s="729"/>
      <c r="CC154" s="729"/>
      <c r="CD154" s="729"/>
      <c r="CE154" s="729"/>
      <c r="CF154" s="729"/>
      <c r="CG154" s="729"/>
    </row>
    <row r="155" spans="4:85">
      <c r="D155" s="753"/>
      <c r="E155" s="753"/>
      <c r="F155" s="753"/>
      <c r="G155" s="753"/>
      <c r="H155" s="753"/>
      <c r="I155" s="753"/>
      <c r="J155" s="753"/>
      <c r="K155" s="753"/>
      <c r="L155" s="753"/>
      <c r="M155" s="753"/>
      <c r="N155" s="755">
        <f t="shared" si="25"/>
        <v>0</v>
      </c>
      <c r="P155" s="753"/>
      <c r="Q155" s="753"/>
      <c r="R155" s="753"/>
      <c r="S155" s="753"/>
      <c r="T155" s="753"/>
      <c r="U155" s="753"/>
      <c r="V155" s="753"/>
      <c r="W155" s="753"/>
      <c r="X155" s="753"/>
      <c r="Y155" s="753"/>
      <c r="Z155" s="755">
        <f t="shared" si="22"/>
        <v>0</v>
      </c>
      <c r="AB155" s="753"/>
      <c r="AC155" s="753"/>
      <c r="AD155" s="753"/>
      <c r="AE155" s="753"/>
      <c r="AF155" s="753"/>
      <c r="AG155" s="753"/>
      <c r="AH155" s="753"/>
      <c r="AI155" s="753"/>
      <c r="AJ155" s="753"/>
      <c r="AK155" s="753"/>
      <c r="AL155" s="755">
        <f t="shared" si="23"/>
        <v>0</v>
      </c>
      <c r="AM155" s="764"/>
      <c r="AN155" s="753"/>
      <c r="AO155" s="753"/>
      <c r="AP155" s="753"/>
      <c r="AQ155" s="753"/>
      <c r="AR155" s="753"/>
      <c r="AS155" s="753"/>
      <c r="AT155" s="753"/>
      <c r="AU155" s="753"/>
      <c r="AV155" s="753"/>
      <c r="AW155" s="753"/>
      <c r="AX155" s="755">
        <f t="shared" si="24"/>
        <v>0</v>
      </c>
      <c r="AY155" s="764"/>
      <c r="AZ155" s="753"/>
      <c r="BA155" s="753"/>
      <c r="BB155" s="753"/>
      <c r="BC155" s="753"/>
      <c r="BD155" s="753"/>
      <c r="BE155" s="753"/>
      <c r="BF155" s="753"/>
      <c r="BG155" s="753"/>
      <c r="BH155" s="753"/>
      <c r="BI155" s="753"/>
      <c r="BJ155" s="755">
        <f t="shared" si="26"/>
        <v>0</v>
      </c>
      <c r="BN155" s="729"/>
      <c r="BO155" s="729"/>
      <c r="BP155" s="729"/>
      <c r="BQ155" s="729"/>
      <c r="BR155" s="729"/>
      <c r="BS155" s="729"/>
      <c r="BT155" s="729"/>
      <c r="BU155" s="729"/>
      <c r="BV155" s="729"/>
      <c r="BW155" s="729"/>
      <c r="BX155" s="729"/>
      <c r="BY155" s="729"/>
      <c r="BZ155" s="729"/>
      <c r="CA155" s="729"/>
      <c r="CB155" s="729"/>
      <c r="CC155" s="729"/>
      <c r="CD155" s="729"/>
      <c r="CE155" s="729"/>
      <c r="CF155" s="729"/>
      <c r="CG155" s="729"/>
    </row>
    <row r="156" spans="4:85">
      <c r="D156" s="753"/>
      <c r="E156" s="753"/>
      <c r="F156" s="753"/>
      <c r="G156" s="753"/>
      <c r="H156" s="753"/>
      <c r="I156" s="753"/>
      <c r="J156" s="753"/>
      <c r="K156" s="753"/>
      <c r="L156" s="753"/>
      <c r="M156" s="753"/>
      <c r="N156" s="755">
        <f t="shared" si="25"/>
        <v>0</v>
      </c>
      <c r="P156" s="753"/>
      <c r="Q156" s="753"/>
      <c r="R156" s="753"/>
      <c r="S156" s="753"/>
      <c r="T156" s="753"/>
      <c r="U156" s="753"/>
      <c r="V156" s="753"/>
      <c r="W156" s="753"/>
      <c r="X156" s="753"/>
      <c r="Y156" s="753"/>
      <c r="Z156" s="755">
        <f t="shared" si="22"/>
        <v>0</v>
      </c>
      <c r="AB156" s="753"/>
      <c r="AC156" s="753"/>
      <c r="AD156" s="753"/>
      <c r="AE156" s="753"/>
      <c r="AF156" s="753"/>
      <c r="AG156" s="753"/>
      <c r="AH156" s="753"/>
      <c r="AI156" s="753"/>
      <c r="AJ156" s="753"/>
      <c r="AK156" s="753"/>
      <c r="AL156" s="755">
        <f t="shared" si="23"/>
        <v>0</v>
      </c>
      <c r="AM156" s="764"/>
      <c r="AN156" s="753"/>
      <c r="AO156" s="753"/>
      <c r="AP156" s="753"/>
      <c r="AQ156" s="753"/>
      <c r="AR156" s="753"/>
      <c r="AS156" s="753"/>
      <c r="AT156" s="753"/>
      <c r="AU156" s="753"/>
      <c r="AV156" s="753"/>
      <c r="AW156" s="753"/>
      <c r="AX156" s="755">
        <f t="shared" si="24"/>
        <v>0</v>
      </c>
      <c r="AY156" s="764"/>
      <c r="AZ156" s="753"/>
      <c r="BA156" s="753"/>
      <c r="BB156" s="753"/>
      <c r="BC156" s="753"/>
      <c r="BD156" s="753"/>
      <c r="BE156" s="753"/>
      <c r="BF156" s="753"/>
      <c r="BG156" s="753"/>
      <c r="BH156" s="753"/>
      <c r="BI156" s="753"/>
      <c r="BJ156" s="755">
        <f t="shared" si="26"/>
        <v>0</v>
      </c>
      <c r="BN156" s="729"/>
      <c r="BO156" s="729"/>
      <c r="BP156" s="729"/>
      <c r="BQ156" s="729"/>
      <c r="BR156" s="729"/>
      <c r="BS156" s="729"/>
      <c r="BT156" s="729"/>
      <c r="BU156" s="729"/>
      <c r="BV156" s="729"/>
      <c r="BW156" s="729"/>
      <c r="BX156" s="729"/>
      <c r="BY156" s="729"/>
      <c r="BZ156" s="729"/>
      <c r="CA156" s="729"/>
      <c r="CB156" s="729"/>
      <c r="CC156" s="729"/>
      <c r="CD156" s="729"/>
      <c r="CE156" s="729"/>
      <c r="CF156" s="729"/>
      <c r="CG156" s="729"/>
    </row>
    <row r="157" spans="4:85">
      <c r="D157" s="753"/>
      <c r="E157" s="753"/>
      <c r="F157" s="753"/>
      <c r="G157" s="753"/>
      <c r="H157" s="753"/>
      <c r="I157" s="753"/>
      <c r="J157" s="753"/>
      <c r="K157" s="753"/>
      <c r="L157" s="753"/>
      <c r="M157" s="753"/>
      <c r="N157" s="755">
        <f t="shared" si="25"/>
        <v>0</v>
      </c>
      <c r="P157" s="753"/>
      <c r="Q157" s="753"/>
      <c r="R157" s="753"/>
      <c r="S157" s="753"/>
      <c r="T157" s="753"/>
      <c r="U157" s="753"/>
      <c r="V157" s="753"/>
      <c r="W157" s="753"/>
      <c r="X157" s="753"/>
      <c r="Y157" s="753"/>
      <c r="Z157" s="755">
        <f t="shared" si="22"/>
        <v>0</v>
      </c>
      <c r="AB157" s="753"/>
      <c r="AC157" s="753"/>
      <c r="AD157" s="753"/>
      <c r="AE157" s="753"/>
      <c r="AF157" s="753"/>
      <c r="AG157" s="753"/>
      <c r="AH157" s="753"/>
      <c r="AI157" s="753"/>
      <c r="AJ157" s="753"/>
      <c r="AK157" s="753"/>
      <c r="AL157" s="755">
        <f t="shared" si="23"/>
        <v>0</v>
      </c>
      <c r="AM157" s="764"/>
      <c r="AN157" s="753"/>
      <c r="AO157" s="753"/>
      <c r="AP157" s="753"/>
      <c r="AQ157" s="753"/>
      <c r="AR157" s="753"/>
      <c r="AS157" s="753"/>
      <c r="AT157" s="753"/>
      <c r="AU157" s="753"/>
      <c r="AV157" s="753"/>
      <c r="AW157" s="753"/>
      <c r="AX157" s="755">
        <f t="shared" si="24"/>
        <v>0</v>
      </c>
      <c r="AY157" s="764"/>
      <c r="AZ157" s="753"/>
      <c r="BA157" s="753"/>
      <c r="BB157" s="753"/>
      <c r="BC157" s="753"/>
      <c r="BD157" s="753"/>
      <c r="BE157" s="753"/>
      <c r="BF157" s="753"/>
      <c r="BG157" s="753"/>
      <c r="BH157" s="753"/>
      <c r="BI157" s="753"/>
      <c r="BJ157" s="755">
        <f t="shared" si="26"/>
        <v>0</v>
      </c>
      <c r="BN157" s="729"/>
      <c r="BO157" s="729"/>
      <c r="BP157" s="729"/>
      <c r="BQ157" s="729"/>
      <c r="BR157" s="729"/>
      <c r="BS157" s="729"/>
      <c r="BT157" s="729"/>
      <c r="BU157" s="729"/>
      <c r="BV157" s="729"/>
      <c r="BW157" s="729"/>
      <c r="BX157" s="729"/>
      <c r="BY157" s="729"/>
      <c r="BZ157" s="729"/>
      <c r="CA157" s="729"/>
      <c r="CB157" s="729"/>
      <c r="CC157" s="729"/>
      <c r="CD157" s="729"/>
      <c r="CE157" s="729"/>
      <c r="CF157" s="729"/>
      <c r="CG157" s="729"/>
    </row>
    <row r="158" spans="4:85">
      <c r="D158" s="753"/>
      <c r="E158" s="753"/>
      <c r="F158" s="753"/>
      <c r="G158" s="753"/>
      <c r="H158" s="753"/>
      <c r="I158" s="753"/>
      <c r="J158" s="753"/>
      <c r="K158" s="753"/>
      <c r="L158" s="753"/>
      <c r="M158" s="753"/>
      <c r="N158" s="755">
        <f t="shared" si="25"/>
        <v>0</v>
      </c>
      <c r="P158" s="753"/>
      <c r="Q158" s="753"/>
      <c r="R158" s="753"/>
      <c r="S158" s="753"/>
      <c r="T158" s="753"/>
      <c r="U158" s="753"/>
      <c r="V158" s="753"/>
      <c r="W158" s="753"/>
      <c r="X158" s="753"/>
      <c r="Y158" s="753"/>
      <c r="Z158" s="755">
        <f t="shared" si="22"/>
        <v>0</v>
      </c>
      <c r="AB158" s="753"/>
      <c r="AC158" s="753"/>
      <c r="AD158" s="753"/>
      <c r="AE158" s="753"/>
      <c r="AF158" s="753"/>
      <c r="AG158" s="753"/>
      <c r="AH158" s="753"/>
      <c r="AI158" s="753"/>
      <c r="AJ158" s="753"/>
      <c r="AK158" s="753"/>
      <c r="AL158" s="755">
        <f t="shared" si="23"/>
        <v>0</v>
      </c>
      <c r="AM158" s="764"/>
      <c r="AN158" s="753"/>
      <c r="AO158" s="753"/>
      <c r="AP158" s="753"/>
      <c r="AQ158" s="753"/>
      <c r="AR158" s="753"/>
      <c r="AS158" s="753"/>
      <c r="AT158" s="753"/>
      <c r="AU158" s="753"/>
      <c r="AV158" s="753"/>
      <c r="AW158" s="753"/>
      <c r="AX158" s="755">
        <f t="shared" si="24"/>
        <v>0</v>
      </c>
      <c r="AY158" s="764"/>
      <c r="AZ158" s="753"/>
      <c r="BA158" s="753"/>
      <c r="BB158" s="753"/>
      <c r="BC158" s="753"/>
      <c r="BD158" s="753"/>
      <c r="BE158" s="753"/>
      <c r="BF158" s="753"/>
      <c r="BG158" s="753"/>
      <c r="BH158" s="753"/>
      <c r="BI158" s="753"/>
      <c r="BJ158" s="755">
        <f t="shared" si="26"/>
        <v>0</v>
      </c>
      <c r="BN158" s="729"/>
      <c r="BO158" s="729"/>
      <c r="BP158" s="729"/>
      <c r="BQ158" s="729"/>
      <c r="BR158" s="729"/>
      <c r="BS158" s="729"/>
      <c r="BT158" s="729"/>
      <c r="BU158" s="729"/>
      <c r="BV158" s="729"/>
      <c r="BW158" s="729"/>
      <c r="BX158" s="729"/>
      <c r="BY158" s="729"/>
      <c r="BZ158" s="729"/>
      <c r="CA158" s="729"/>
      <c r="CB158" s="729"/>
      <c r="CC158" s="729"/>
      <c r="CD158" s="729"/>
      <c r="CE158" s="729"/>
      <c r="CF158" s="729"/>
      <c r="CG158" s="729"/>
    </row>
    <row r="159" spans="4:85">
      <c r="D159" s="753"/>
      <c r="E159" s="753"/>
      <c r="F159" s="753"/>
      <c r="G159" s="753"/>
      <c r="H159" s="753"/>
      <c r="I159" s="753"/>
      <c r="J159" s="753"/>
      <c r="K159" s="753"/>
      <c r="L159" s="753"/>
      <c r="M159" s="753"/>
      <c r="N159" s="755">
        <f t="shared" si="25"/>
        <v>0</v>
      </c>
      <c r="P159" s="753"/>
      <c r="Q159" s="753"/>
      <c r="R159" s="753"/>
      <c r="S159" s="753"/>
      <c r="T159" s="753"/>
      <c r="U159" s="753"/>
      <c r="V159" s="753"/>
      <c r="W159" s="753"/>
      <c r="X159" s="753"/>
      <c r="Y159" s="753"/>
      <c r="Z159" s="755">
        <f t="shared" si="22"/>
        <v>0</v>
      </c>
      <c r="AB159" s="753"/>
      <c r="AC159" s="753"/>
      <c r="AD159" s="753"/>
      <c r="AE159" s="753"/>
      <c r="AF159" s="753"/>
      <c r="AG159" s="753"/>
      <c r="AH159" s="753"/>
      <c r="AI159" s="753"/>
      <c r="AJ159" s="753"/>
      <c r="AK159" s="753"/>
      <c r="AL159" s="755">
        <f t="shared" si="23"/>
        <v>0</v>
      </c>
      <c r="AM159" s="764"/>
      <c r="AN159" s="753"/>
      <c r="AO159" s="753"/>
      <c r="AP159" s="753"/>
      <c r="AQ159" s="753"/>
      <c r="AR159" s="753"/>
      <c r="AS159" s="753"/>
      <c r="AT159" s="753"/>
      <c r="AU159" s="753"/>
      <c r="AV159" s="753"/>
      <c r="AW159" s="753"/>
      <c r="AX159" s="755">
        <f t="shared" si="24"/>
        <v>0</v>
      </c>
      <c r="AY159" s="764"/>
      <c r="AZ159" s="753"/>
      <c r="BA159" s="753"/>
      <c r="BB159" s="753"/>
      <c r="BC159" s="753"/>
      <c r="BD159" s="753"/>
      <c r="BE159" s="753"/>
      <c r="BF159" s="753"/>
      <c r="BG159" s="753"/>
      <c r="BH159" s="753"/>
      <c r="BI159" s="753"/>
      <c r="BJ159" s="755">
        <f t="shared" si="26"/>
        <v>0</v>
      </c>
      <c r="BN159" s="729"/>
      <c r="BO159" s="729"/>
      <c r="BP159" s="729"/>
      <c r="BQ159" s="729"/>
      <c r="BR159" s="729"/>
      <c r="BS159" s="729"/>
      <c r="BT159" s="729"/>
      <c r="BU159" s="729"/>
      <c r="BV159" s="729"/>
      <c r="BW159" s="729"/>
      <c r="BX159" s="729"/>
      <c r="BY159" s="729"/>
      <c r="BZ159" s="729"/>
      <c r="CA159" s="729"/>
      <c r="CB159" s="729"/>
      <c r="CC159" s="729"/>
      <c r="CD159" s="729"/>
      <c r="CE159" s="729"/>
      <c r="CF159" s="729"/>
      <c r="CG159" s="729"/>
    </row>
    <row r="160" spans="4:85">
      <c r="D160" s="753"/>
      <c r="E160" s="753"/>
      <c r="F160" s="753"/>
      <c r="G160" s="753"/>
      <c r="H160" s="753"/>
      <c r="I160" s="753"/>
      <c r="J160" s="753"/>
      <c r="K160" s="753"/>
      <c r="L160" s="753"/>
      <c r="M160" s="753"/>
      <c r="N160" s="755">
        <f t="shared" si="25"/>
        <v>0</v>
      </c>
      <c r="P160" s="753"/>
      <c r="Q160" s="753"/>
      <c r="R160" s="753"/>
      <c r="S160" s="753"/>
      <c r="T160" s="753"/>
      <c r="U160" s="753"/>
      <c r="V160" s="753"/>
      <c r="W160" s="753"/>
      <c r="X160" s="753"/>
      <c r="Y160" s="753"/>
      <c r="Z160" s="755">
        <f t="shared" si="22"/>
        <v>0</v>
      </c>
      <c r="AB160" s="753"/>
      <c r="AC160" s="753"/>
      <c r="AD160" s="753"/>
      <c r="AE160" s="753"/>
      <c r="AF160" s="753"/>
      <c r="AG160" s="753"/>
      <c r="AH160" s="753"/>
      <c r="AI160" s="753"/>
      <c r="AJ160" s="753"/>
      <c r="AK160" s="753"/>
      <c r="AL160" s="755">
        <f t="shared" si="23"/>
        <v>0</v>
      </c>
      <c r="AM160" s="764"/>
      <c r="AN160" s="753"/>
      <c r="AO160" s="753"/>
      <c r="AP160" s="753"/>
      <c r="AQ160" s="753"/>
      <c r="AR160" s="753"/>
      <c r="AS160" s="753"/>
      <c r="AT160" s="753"/>
      <c r="AU160" s="753"/>
      <c r="AV160" s="753"/>
      <c r="AW160" s="753"/>
      <c r="AX160" s="755">
        <f t="shared" si="24"/>
        <v>0</v>
      </c>
      <c r="AY160" s="764"/>
      <c r="AZ160" s="753"/>
      <c r="BA160" s="753"/>
      <c r="BB160" s="753"/>
      <c r="BC160" s="753"/>
      <c r="BD160" s="753"/>
      <c r="BE160" s="753"/>
      <c r="BF160" s="753"/>
      <c r="BG160" s="753"/>
      <c r="BH160" s="753"/>
      <c r="BI160" s="753"/>
      <c r="BJ160" s="755">
        <f t="shared" si="26"/>
        <v>0</v>
      </c>
      <c r="BN160" s="729"/>
      <c r="BO160" s="729"/>
      <c r="BP160" s="729"/>
      <c r="BQ160" s="729"/>
      <c r="BR160" s="729"/>
      <c r="BS160" s="729"/>
      <c r="BT160" s="729"/>
      <c r="BU160" s="729"/>
      <c r="BV160" s="729"/>
      <c r="BW160" s="729"/>
      <c r="BX160" s="729"/>
      <c r="BY160" s="729"/>
      <c r="BZ160" s="729"/>
      <c r="CA160" s="729"/>
      <c r="CB160" s="729"/>
      <c r="CC160" s="729"/>
      <c r="CD160" s="729"/>
      <c r="CE160" s="729"/>
      <c r="CF160" s="729"/>
      <c r="CG160" s="729"/>
    </row>
    <row r="161" spans="3:85">
      <c r="D161" s="753"/>
      <c r="E161" s="753"/>
      <c r="F161" s="753"/>
      <c r="G161" s="753"/>
      <c r="H161" s="753"/>
      <c r="I161" s="753"/>
      <c r="J161" s="753"/>
      <c r="K161" s="753"/>
      <c r="L161" s="753"/>
      <c r="M161" s="753"/>
      <c r="N161" s="755">
        <f t="shared" si="25"/>
        <v>0</v>
      </c>
      <c r="P161" s="753"/>
      <c r="Q161" s="753"/>
      <c r="R161" s="753"/>
      <c r="S161" s="753"/>
      <c r="T161" s="753"/>
      <c r="U161" s="753"/>
      <c r="V161" s="753"/>
      <c r="W161" s="753"/>
      <c r="X161" s="753"/>
      <c r="Y161" s="753"/>
      <c r="Z161" s="755">
        <f t="shared" si="22"/>
        <v>0</v>
      </c>
      <c r="AB161" s="753"/>
      <c r="AC161" s="753"/>
      <c r="AD161" s="753"/>
      <c r="AE161" s="753"/>
      <c r="AF161" s="753"/>
      <c r="AG161" s="753"/>
      <c r="AH161" s="753"/>
      <c r="AI161" s="753"/>
      <c r="AJ161" s="753"/>
      <c r="AK161" s="753"/>
      <c r="AL161" s="755">
        <f t="shared" si="23"/>
        <v>0</v>
      </c>
      <c r="AM161" s="764"/>
      <c r="AN161" s="753"/>
      <c r="AO161" s="753"/>
      <c r="AP161" s="753"/>
      <c r="AQ161" s="753"/>
      <c r="AR161" s="753"/>
      <c r="AS161" s="753"/>
      <c r="AT161" s="753"/>
      <c r="AU161" s="753"/>
      <c r="AV161" s="753"/>
      <c r="AW161" s="753"/>
      <c r="AX161" s="755">
        <f t="shared" si="24"/>
        <v>0</v>
      </c>
      <c r="AY161" s="764"/>
      <c r="AZ161" s="753"/>
      <c r="BA161" s="753"/>
      <c r="BB161" s="753"/>
      <c r="BC161" s="753"/>
      <c r="BD161" s="753"/>
      <c r="BE161" s="753"/>
      <c r="BF161" s="753"/>
      <c r="BG161" s="753"/>
      <c r="BH161" s="753"/>
      <c r="BI161" s="753"/>
      <c r="BJ161" s="755">
        <f t="shared" si="26"/>
        <v>0</v>
      </c>
      <c r="BN161" s="729"/>
      <c r="BO161" s="729"/>
      <c r="BP161" s="729"/>
      <c r="BQ161" s="729"/>
      <c r="BR161" s="729"/>
      <c r="BS161" s="729"/>
      <c r="BT161" s="729"/>
      <c r="BU161" s="729"/>
      <c r="BV161" s="729"/>
      <c r="BW161" s="729"/>
      <c r="BX161" s="729"/>
      <c r="BY161" s="729"/>
      <c r="BZ161" s="729"/>
      <c r="CA161" s="729"/>
      <c r="CB161" s="729"/>
      <c r="CC161" s="729"/>
      <c r="CD161" s="729"/>
      <c r="CE161" s="729"/>
      <c r="CF161" s="729"/>
      <c r="CG161" s="729"/>
    </row>
    <row r="162" spans="3:85">
      <c r="D162" s="753"/>
      <c r="E162" s="753"/>
      <c r="F162" s="753"/>
      <c r="G162" s="753"/>
      <c r="H162" s="753"/>
      <c r="I162" s="753"/>
      <c r="J162" s="753"/>
      <c r="K162" s="753"/>
      <c r="L162" s="753"/>
      <c r="M162" s="753"/>
      <c r="N162" s="760">
        <f>M162-K162</f>
        <v>0</v>
      </c>
      <c r="P162" s="753"/>
      <c r="Q162" s="753"/>
      <c r="R162" s="753"/>
      <c r="S162" s="753"/>
      <c r="T162" s="753"/>
      <c r="U162" s="753"/>
      <c r="V162" s="753"/>
      <c r="W162" s="753"/>
      <c r="X162" s="753"/>
      <c r="Y162" s="753"/>
      <c r="Z162" s="755">
        <f t="shared" si="22"/>
        <v>0</v>
      </c>
      <c r="AB162" s="753"/>
      <c r="AC162" s="753"/>
      <c r="AD162" s="753"/>
      <c r="AE162" s="753"/>
      <c r="AF162" s="753"/>
      <c r="AG162" s="753"/>
      <c r="AH162" s="753"/>
      <c r="AI162" s="753"/>
      <c r="AJ162" s="753"/>
      <c r="AK162" s="753"/>
      <c r="AL162" s="755">
        <f t="shared" si="23"/>
        <v>0</v>
      </c>
      <c r="AM162" s="764"/>
      <c r="AN162" s="753"/>
      <c r="AO162" s="753"/>
      <c r="AP162" s="753"/>
      <c r="AQ162" s="753"/>
      <c r="AR162" s="753"/>
      <c r="AS162" s="753"/>
      <c r="AT162" s="753"/>
      <c r="AU162" s="753"/>
      <c r="AV162" s="753"/>
      <c r="AW162" s="753"/>
      <c r="AX162" s="755">
        <f t="shared" si="24"/>
        <v>0</v>
      </c>
      <c r="AY162" s="764"/>
      <c r="AZ162" s="753"/>
      <c r="BA162" s="753"/>
      <c r="BB162" s="753"/>
      <c r="BC162" s="753"/>
      <c r="BD162" s="753"/>
      <c r="BE162" s="753"/>
      <c r="BF162" s="753"/>
      <c r="BG162" s="753"/>
      <c r="BH162" s="753"/>
      <c r="BI162" s="753"/>
      <c r="BJ162" s="755">
        <f t="shared" si="26"/>
        <v>0</v>
      </c>
      <c r="BN162" s="729"/>
      <c r="BO162" s="729"/>
      <c r="BP162" s="729"/>
      <c r="BQ162" s="729"/>
      <c r="BR162" s="729"/>
      <c r="BS162" s="729"/>
      <c r="BT162" s="729"/>
      <c r="BU162" s="729"/>
      <c r="BV162" s="729"/>
      <c r="BW162" s="729"/>
      <c r="BX162" s="729"/>
      <c r="BY162" s="729"/>
      <c r="BZ162" s="729"/>
      <c r="CA162" s="729"/>
      <c r="CB162" s="729"/>
      <c r="CC162" s="729"/>
      <c r="CD162" s="729"/>
      <c r="CE162" s="729"/>
      <c r="CF162" s="729"/>
      <c r="CG162" s="729"/>
    </row>
    <row r="163" spans="3:85">
      <c r="D163" s="753"/>
      <c r="E163" s="753"/>
      <c r="F163" s="753"/>
      <c r="G163" s="753"/>
      <c r="H163" s="753"/>
      <c r="I163" s="753"/>
      <c r="J163" s="753"/>
      <c r="K163" s="753"/>
      <c r="L163" s="753"/>
      <c r="M163" s="753"/>
      <c r="N163" s="755">
        <f t="shared" si="25"/>
        <v>0</v>
      </c>
      <c r="P163" s="753"/>
      <c r="Q163" s="753"/>
      <c r="R163" s="753"/>
      <c r="S163" s="753"/>
      <c r="T163" s="753"/>
      <c r="U163" s="753"/>
      <c r="V163" s="753"/>
      <c r="W163" s="753"/>
      <c r="X163" s="753"/>
      <c r="Y163" s="753"/>
      <c r="Z163" s="755">
        <f t="shared" si="22"/>
        <v>0</v>
      </c>
      <c r="AB163" s="753"/>
      <c r="AC163" s="753"/>
      <c r="AD163" s="753"/>
      <c r="AE163" s="753"/>
      <c r="AF163" s="753"/>
      <c r="AG163" s="753"/>
      <c r="AH163" s="753"/>
      <c r="AI163" s="753"/>
      <c r="AJ163" s="753"/>
      <c r="AK163" s="753"/>
      <c r="AL163" s="755">
        <f t="shared" si="23"/>
        <v>0</v>
      </c>
      <c r="AM163" s="764"/>
      <c r="AN163" s="753"/>
      <c r="AO163" s="753"/>
      <c r="AP163" s="753"/>
      <c r="AQ163" s="753"/>
      <c r="AR163" s="753"/>
      <c r="AS163" s="753"/>
      <c r="AT163" s="753"/>
      <c r="AU163" s="753"/>
      <c r="AV163" s="753"/>
      <c r="AW163" s="753"/>
      <c r="AX163" s="755">
        <f t="shared" si="24"/>
        <v>0</v>
      </c>
      <c r="AY163" s="764"/>
      <c r="AZ163" s="753"/>
      <c r="BA163" s="753"/>
      <c r="BB163" s="753"/>
      <c r="BC163" s="753"/>
      <c r="BD163" s="753"/>
      <c r="BE163" s="753"/>
      <c r="BF163" s="753"/>
      <c r="BG163" s="753"/>
      <c r="BH163" s="753"/>
      <c r="BI163" s="753"/>
      <c r="BJ163" s="755">
        <f t="shared" si="26"/>
        <v>0</v>
      </c>
      <c r="BN163" s="729"/>
      <c r="BO163" s="729"/>
      <c r="BP163" s="729"/>
      <c r="BQ163" s="729"/>
      <c r="BR163" s="729"/>
      <c r="BS163" s="729"/>
      <c r="BT163" s="729"/>
      <c r="BU163" s="729"/>
      <c r="BV163" s="729"/>
      <c r="BW163" s="729"/>
      <c r="BX163" s="729"/>
      <c r="BY163" s="729"/>
      <c r="BZ163" s="729"/>
      <c r="CA163" s="729"/>
      <c r="CB163" s="729"/>
      <c r="CC163" s="729"/>
      <c r="CD163" s="729"/>
      <c r="CE163" s="729"/>
      <c r="CF163" s="729"/>
      <c r="CG163" s="729"/>
    </row>
    <row r="164" spans="3:85">
      <c r="D164" s="753"/>
      <c r="E164" s="753"/>
      <c r="F164" s="753"/>
      <c r="G164" s="753"/>
      <c r="H164" s="753"/>
      <c r="I164" s="753"/>
      <c r="J164" s="753"/>
      <c r="K164" s="753"/>
      <c r="L164" s="753"/>
      <c r="M164" s="753"/>
      <c r="N164" s="755">
        <f t="shared" si="25"/>
        <v>0</v>
      </c>
      <c r="P164" s="753"/>
      <c r="Q164" s="753"/>
      <c r="R164" s="753"/>
      <c r="S164" s="753"/>
      <c r="T164" s="753"/>
      <c r="U164" s="753"/>
      <c r="V164" s="753"/>
      <c r="W164" s="753"/>
      <c r="X164" s="753"/>
      <c r="Y164" s="753"/>
      <c r="Z164" s="755">
        <f t="shared" si="22"/>
        <v>0</v>
      </c>
      <c r="AB164" s="753"/>
      <c r="AC164" s="753"/>
      <c r="AD164" s="753"/>
      <c r="AE164" s="753"/>
      <c r="AF164" s="753"/>
      <c r="AG164" s="753"/>
      <c r="AH164" s="753"/>
      <c r="AI164" s="753"/>
      <c r="AJ164" s="753"/>
      <c r="AK164" s="753"/>
      <c r="AL164" s="755">
        <f t="shared" si="23"/>
        <v>0</v>
      </c>
      <c r="AM164" s="764"/>
      <c r="AN164" s="753"/>
      <c r="AO164" s="753"/>
      <c r="AP164" s="753"/>
      <c r="AQ164" s="753"/>
      <c r="AR164" s="753"/>
      <c r="AS164" s="753"/>
      <c r="AT164" s="753"/>
      <c r="AU164" s="753"/>
      <c r="AV164" s="753"/>
      <c r="AW164" s="753"/>
      <c r="AX164" s="755">
        <f t="shared" si="24"/>
        <v>0</v>
      </c>
      <c r="AY164" s="764"/>
      <c r="AZ164" s="753"/>
      <c r="BA164" s="753"/>
      <c r="BB164" s="753"/>
      <c r="BC164" s="753"/>
      <c r="BD164" s="753"/>
      <c r="BE164" s="753"/>
      <c r="BF164" s="753"/>
      <c r="BG164" s="753"/>
      <c r="BH164" s="753"/>
      <c r="BI164" s="753"/>
      <c r="BJ164" s="755">
        <f t="shared" si="26"/>
        <v>0</v>
      </c>
      <c r="BN164" s="729"/>
      <c r="BO164" s="729"/>
      <c r="BP164" s="729"/>
      <c r="BQ164" s="729"/>
      <c r="BR164" s="729"/>
      <c r="BS164" s="729"/>
      <c r="BT164" s="729"/>
      <c r="BU164" s="729"/>
      <c r="BV164" s="729"/>
      <c r="BW164" s="729"/>
      <c r="BX164" s="729"/>
      <c r="BY164" s="729"/>
      <c r="BZ164" s="729"/>
      <c r="CA164" s="729"/>
      <c r="CB164" s="729"/>
      <c r="CC164" s="729"/>
      <c r="CD164" s="729"/>
      <c r="CE164" s="729"/>
      <c r="CF164" s="729"/>
      <c r="CG164" s="729"/>
    </row>
    <row r="165" spans="3:85">
      <c r="D165" s="753"/>
      <c r="E165" s="753"/>
      <c r="F165" s="753"/>
      <c r="G165" s="753"/>
      <c r="H165" s="753"/>
      <c r="I165" s="753"/>
      <c r="J165" s="753"/>
      <c r="K165" s="753"/>
      <c r="L165" s="753"/>
      <c r="M165" s="753"/>
      <c r="N165" s="755">
        <f t="shared" si="25"/>
        <v>0</v>
      </c>
      <c r="P165" s="753"/>
      <c r="Q165" s="753"/>
      <c r="R165" s="753"/>
      <c r="S165" s="753"/>
      <c r="T165" s="753"/>
      <c r="U165" s="753"/>
      <c r="V165" s="753"/>
      <c r="W165" s="753"/>
      <c r="X165" s="753"/>
      <c r="Y165" s="753"/>
      <c r="Z165" s="755">
        <f t="shared" si="22"/>
        <v>0</v>
      </c>
      <c r="AB165" s="753"/>
      <c r="AC165" s="753"/>
      <c r="AD165" s="753"/>
      <c r="AE165" s="753"/>
      <c r="AF165" s="753"/>
      <c r="AG165" s="753"/>
      <c r="AH165" s="753"/>
      <c r="AI165" s="753"/>
      <c r="AJ165" s="753"/>
      <c r="AK165" s="753"/>
      <c r="AL165" s="755">
        <f t="shared" si="23"/>
        <v>0</v>
      </c>
      <c r="AM165" s="764"/>
      <c r="AN165" s="753"/>
      <c r="AO165" s="753"/>
      <c r="AP165" s="753"/>
      <c r="AQ165" s="753"/>
      <c r="AR165" s="753"/>
      <c r="AS165" s="753"/>
      <c r="AT165" s="753"/>
      <c r="AU165" s="753"/>
      <c r="AV165" s="753"/>
      <c r="AW165" s="753"/>
      <c r="AX165" s="755">
        <f t="shared" si="24"/>
        <v>0</v>
      </c>
      <c r="AY165" s="764"/>
      <c r="AZ165" s="753"/>
      <c r="BA165" s="753"/>
      <c r="BB165" s="753"/>
      <c r="BC165" s="753"/>
      <c r="BD165" s="753"/>
      <c r="BE165" s="753"/>
      <c r="BF165" s="753"/>
      <c r="BG165" s="753"/>
      <c r="BH165" s="753"/>
      <c r="BI165" s="753"/>
      <c r="BJ165" s="755">
        <f t="shared" si="26"/>
        <v>0</v>
      </c>
      <c r="BN165" s="729"/>
      <c r="BO165" s="729"/>
      <c r="BP165" s="729"/>
      <c r="BQ165" s="729"/>
      <c r="BR165" s="729"/>
      <c r="BS165" s="729"/>
      <c r="BT165" s="729"/>
      <c r="BU165" s="729"/>
      <c r="BV165" s="729"/>
      <c r="BW165" s="729"/>
      <c r="BX165" s="729"/>
      <c r="BY165" s="729"/>
      <c r="BZ165" s="729"/>
      <c r="CA165" s="729"/>
      <c r="CB165" s="729"/>
      <c r="CC165" s="729"/>
      <c r="CD165" s="729"/>
      <c r="CE165" s="729"/>
      <c r="CF165" s="729"/>
      <c r="CG165" s="729"/>
    </row>
    <row r="166" spans="3:85" ht="14.4">
      <c r="D166" s="759"/>
      <c r="E166" s="759"/>
      <c r="F166" s="759"/>
      <c r="G166" s="759"/>
      <c r="H166" s="759"/>
      <c r="J166" s="750" t="s">
        <v>2423</v>
      </c>
      <c r="K166" s="780">
        <f>SUM(K140:K165)</f>
        <v>0</v>
      </c>
      <c r="L166" s="750" t="s">
        <v>2424</v>
      </c>
      <c r="M166" s="781">
        <f>SUM(M140:M165)</f>
        <v>0</v>
      </c>
      <c r="N166" s="781">
        <f>SUM(N140:N165)</f>
        <v>0</v>
      </c>
      <c r="P166" s="759"/>
      <c r="Q166" s="759"/>
      <c r="R166" s="759"/>
      <c r="S166" s="759"/>
      <c r="T166" s="759"/>
      <c r="V166" s="750" t="s">
        <v>2423</v>
      </c>
      <c r="W166" s="780">
        <f>SUM(W140:W165)</f>
        <v>0</v>
      </c>
      <c r="X166" s="750" t="s">
        <v>2424</v>
      </c>
      <c r="Y166" s="780">
        <f>SUM(Y140:Y165)</f>
        <v>0</v>
      </c>
      <c r="Z166" s="781">
        <f>SUM(Z140:Z165)</f>
        <v>0</v>
      </c>
      <c r="AA166" s="764"/>
      <c r="AB166" s="759"/>
      <c r="AC166" s="759"/>
      <c r="AD166" s="759"/>
      <c r="AE166" s="759"/>
      <c r="AF166" s="759"/>
      <c r="AH166" s="750" t="s">
        <v>2423</v>
      </c>
      <c r="AI166" s="780">
        <f>SUM(AI140:AI165)</f>
        <v>0</v>
      </c>
      <c r="AJ166" s="750" t="s">
        <v>2424</v>
      </c>
      <c r="AK166" s="780">
        <f>SUM(AK140:AK165)</f>
        <v>0</v>
      </c>
      <c r="AL166" s="781">
        <f>SUM(AL140:AL165)</f>
        <v>0</v>
      </c>
      <c r="AM166" s="764"/>
      <c r="AN166" s="759"/>
      <c r="AO166" s="759"/>
      <c r="AP166" s="759"/>
      <c r="AQ166" s="759"/>
      <c r="AR166" s="759"/>
      <c r="AT166" s="750" t="s">
        <v>2423</v>
      </c>
      <c r="AU166" s="780">
        <f>SUM(AU140:AU165)</f>
        <v>0</v>
      </c>
      <c r="AV166" s="750" t="s">
        <v>2424</v>
      </c>
      <c r="AW166" s="780">
        <f>SUM(AW140:AW165)</f>
        <v>0</v>
      </c>
      <c r="AX166" s="781">
        <f>SUM(AX140:AX165)</f>
        <v>0</v>
      </c>
      <c r="AZ166" s="759"/>
      <c r="BA166" s="759"/>
      <c r="BB166" s="759"/>
      <c r="BC166" s="759"/>
      <c r="BD166" s="759"/>
      <c r="BF166" s="750" t="s">
        <v>2423</v>
      </c>
      <c r="BG166" s="780">
        <f>SUM(BG140:BG165)</f>
        <v>0</v>
      </c>
      <c r="BH166" s="750" t="s">
        <v>2424</v>
      </c>
      <c r="BI166" s="780">
        <f>SUM(BI140:BI165)</f>
        <v>0</v>
      </c>
      <c r="BJ166" s="755">
        <f t="shared" si="26"/>
        <v>0</v>
      </c>
      <c r="BN166" s="729"/>
      <c r="BO166" s="729"/>
      <c r="BP166" s="729"/>
      <c r="BQ166" s="729"/>
      <c r="BR166" s="729"/>
      <c r="BS166" s="729"/>
      <c r="BT166" s="729"/>
      <c r="BU166" s="729"/>
      <c r="BV166" s="729"/>
      <c r="BW166" s="729"/>
      <c r="BX166" s="729"/>
      <c r="BY166" s="729"/>
      <c r="BZ166" s="729"/>
      <c r="CA166" s="729"/>
      <c r="CB166" s="729"/>
      <c r="CC166" s="729"/>
      <c r="CD166" s="729"/>
      <c r="CE166" s="729"/>
      <c r="CF166" s="729"/>
      <c r="CG166" s="729"/>
    </row>
    <row r="167" spans="3:85" ht="14.4">
      <c r="D167" s="759" t="s">
        <v>2425</v>
      </c>
      <c r="E167" s="1315">
        <f>N166/10^6</f>
        <v>0</v>
      </c>
      <c r="F167" s="782"/>
      <c r="P167" s="759" t="s">
        <v>2425</v>
      </c>
      <c r="Q167" s="1315">
        <f>Y166/10^6</f>
        <v>0</v>
      </c>
      <c r="R167" s="759"/>
      <c r="AA167" s="764"/>
      <c r="AB167" s="759" t="s">
        <v>2425</v>
      </c>
      <c r="AC167" s="1315">
        <f>AK166/10^6</f>
        <v>0</v>
      </c>
      <c r="AD167" s="759"/>
      <c r="AM167" s="764"/>
      <c r="AN167" s="759" t="s">
        <v>2425</v>
      </c>
      <c r="AO167" s="1315">
        <f>AW166/10^6</f>
        <v>0</v>
      </c>
      <c r="AP167" s="759"/>
      <c r="AZ167" s="759" t="s">
        <v>2425</v>
      </c>
      <c r="BA167" s="1315">
        <f>BI166/10^6</f>
        <v>0</v>
      </c>
      <c r="BB167" s="759"/>
      <c r="BN167" s="729"/>
      <c r="BO167" s="729"/>
      <c r="BP167" s="729"/>
      <c r="BQ167" s="729"/>
      <c r="BR167" s="729"/>
      <c r="BS167" s="729"/>
      <c r="BT167" s="729"/>
      <c r="BU167" s="729"/>
      <c r="BV167" s="729"/>
      <c r="BW167" s="729"/>
      <c r="BX167" s="729"/>
      <c r="BY167" s="729"/>
      <c r="BZ167" s="729"/>
      <c r="CA167" s="729"/>
      <c r="CB167" s="729"/>
      <c r="CC167" s="729"/>
      <c r="CD167" s="729"/>
      <c r="CE167" s="729"/>
      <c r="CF167" s="729"/>
      <c r="CG167" s="729"/>
    </row>
    <row r="168" spans="3:85">
      <c r="D168" s="759" t="s">
        <v>2426</v>
      </c>
      <c r="E168" s="1267">
        <v>32.92</v>
      </c>
      <c r="P168" s="759" t="s">
        <v>2426</v>
      </c>
      <c r="Q168" s="1267">
        <v>32.92</v>
      </c>
      <c r="AA168" s="764"/>
      <c r="AB168" s="759" t="s">
        <v>2426</v>
      </c>
      <c r="AC168" s="1267">
        <v>32.92</v>
      </c>
      <c r="AM168" s="764"/>
      <c r="AN168" s="759" t="s">
        <v>2426</v>
      </c>
      <c r="AO168" s="1267">
        <v>32.92</v>
      </c>
      <c r="AZ168" s="759" t="s">
        <v>2426</v>
      </c>
      <c r="BA168" s="1267">
        <v>32.92</v>
      </c>
      <c r="BN168" s="729"/>
      <c r="BO168" s="729"/>
      <c r="BP168" s="729"/>
      <c r="BQ168" s="729"/>
      <c r="BR168" s="729"/>
      <c r="BS168" s="729"/>
      <c r="BT168" s="729"/>
      <c r="BU168" s="729"/>
      <c r="BV168" s="729"/>
      <c r="BW168" s="729"/>
      <c r="BX168" s="729"/>
      <c r="BY168" s="729"/>
      <c r="BZ168" s="729"/>
      <c r="CA168" s="729"/>
      <c r="CB168" s="729"/>
      <c r="CC168" s="729"/>
      <c r="CD168" s="729"/>
      <c r="CE168" s="729"/>
      <c r="CF168" s="729"/>
      <c r="CG168" s="729"/>
    </row>
    <row r="169" spans="3:85">
      <c r="D169" s="750" t="s">
        <v>2427</v>
      </c>
      <c r="E169" s="766">
        <f>E167/E168</f>
        <v>0</v>
      </c>
      <c r="K169" s="783"/>
      <c r="P169" s="750" t="s">
        <v>2427</v>
      </c>
      <c r="Q169" s="766">
        <f>Q167/Q168</f>
        <v>0</v>
      </c>
      <c r="Z169" s="764"/>
      <c r="AB169" s="750" t="s">
        <v>2427</v>
      </c>
      <c r="AC169" s="766">
        <f>AC167/AC168</f>
        <v>0</v>
      </c>
      <c r="AL169" s="764"/>
      <c r="AN169" s="750" t="s">
        <v>2427</v>
      </c>
      <c r="AO169" s="766">
        <f>AO167/AO168</f>
        <v>0</v>
      </c>
      <c r="AZ169" s="750" t="s">
        <v>2427</v>
      </c>
      <c r="BA169" s="766">
        <f>BA167/BA168</f>
        <v>0</v>
      </c>
      <c r="BN169" s="729"/>
      <c r="BO169" s="729"/>
      <c r="BP169" s="729"/>
      <c r="BQ169" s="729"/>
      <c r="BR169" s="729"/>
      <c r="BS169" s="729"/>
      <c r="BT169" s="729"/>
      <c r="BU169" s="729"/>
      <c r="BV169" s="729"/>
      <c r="BW169" s="729"/>
      <c r="BX169" s="729"/>
      <c r="BY169" s="729"/>
      <c r="BZ169" s="729"/>
      <c r="CA169" s="729"/>
      <c r="CB169" s="729"/>
      <c r="CC169" s="729"/>
      <c r="CD169" s="729"/>
      <c r="CE169" s="729"/>
      <c r="CF169" s="729"/>
      <c r="CG169" s="729"/>
    </row>
    <row r="170" spans="3:85">
      <c r="K170" s="783"/>
      <c r="M170" s="784"/>
      <c r="N170" s="784"/>
      <c r="V170" s="764"/>
      <c r="W170" s="764"/>
      <c r="X170" s="764"/>
      <c r="Y170" s="764"/>
      <c r="Z170" s="764"/>
      <c r="AA170" s="764"/>
      <c r="AB170" s="764"/>
      <c r="AC170" s="764"/>
      <c r="AD170" s="764"/>
      <c r="AE170" s="764"/>
      <c r="AG170" s="764"/>
      <c r="AH170" s="764"/>
      <c r="AI170" s="764"/>
      <c r="AJ170" s="764"/>
      <c r="AK170" s="764"/>
      <c r="AL170" s="764"/>
      <c r="AM170" s="764"/>
      <c r="AN170" s="764"/>
      <c r="AO170" s="764"/>
      <c r="AP170" s="764"/>
      <c r="AQ170" s="764"/>
      <c r="AS170" s="764"/>
      <c r="BN170" s="729"/>
      <c r="BO170" s="729"/>
      <c r="BP170" s="729"/>
      <c r="BQ170" s="729"/>
      <c r="BR170" s="729"/>
      <c r="BS170" s="729"/>
      <c r="BT170" s="729"/>
      <c r="BU170" s="729"/>
      <c r="BV170" s="729"/>
      <c r="BW170" s="729"/>
      <c r="BX170" s="729"/>
      <c r="BY170" s="729"/>
      <c r="BZ170" s="729"/>
      <c r="CA170" s="729"/>
      <c r="CB170" s="729"/>
      <c r="CC170" s="729"/>
      <c r="CD170" s="729"/>
      <c r="CE170" s="729"/>
      <c r="CF170" s="729"/>
      <c r="CG170" s="729"/>
    </row>
    <row r="171" spans="3:85">
      <c r="K171" s="783"/>
      <c r="V171" s="764"/>
      <c r="W171" s="764"/>
      <c r="X171" s="764"/>
      <c r="Y171" s="764"/>
      <c r="Z171" s="764"/>
      <c r="AA171" s="764"/>
      <c r="AB171" s="764"/>
      <c r="AC171" s="764"/>
      <c r="AD171" s="764"/>
      <c r="AE171" s="764"/>
      <c r="AF171" s="764"/>
      <c r="AG171" s="764"/>
      <c r="AH171" s="764"/>
      <c r="AI171" s="764"/>
      <c r="AJ171" s="764"/>
      <c r="AK171" s="764"/>
      <c r="AL171" s="764"/>
      <c r="AM171" s="764"/>
      <c r="AN171" s="764"/>
      <c r="AO171" s="764"/>
      <c r="AP171" s="764"/>
      <c r="AQ171" s="764"/>
      <c r="BN171" s="729"/>
      <c r="BO171" s="729"/>
      <c r="BP171" s="729"/>
      <c r="BQ171" s="729"/>
      <c r="BR171" s="729"/>
      <c r="BS171" s="729"/>
      <c r="BT171" s="729"/>
      <c r="BU171" s="729"/>
      <c r="BV171" s="729"/>
      <c r="BW171" s="729"/>
      <c r="BX171" s="729"/>
      <c r="BY171" s="729"/>
      <c r="BZ171" s="729"/>
      <c r="CA171" s="729"/>
      <c r="CB171" s="729"/>
      <c r="CC171" s="729"/>
      <c r="CD171" s="729"/>
      <c r="CE171" s="729"/>
      <c r="CF171" s="729"/>
      <c r="CG171" s="729"/>
    </row>
    <row r="172" spans="3:85">
      <c r="D172" s="751" t="s">
        <v>2428</v>
      </c>
      <c r="Q172" s="751" t="s">
        <v>2429</v>
      </c>
      <c r="AD172" s="764"/>
      <c r="AE172" s="751" t="s">
        <v>2430</v>
      </c>
      <c r="AQ172" s="764"/>
      <c r="AR172" s="751" t="s">
        <v>2431</v>
      </c>
      <c r="BE172" s="751" t="s">
        <v>2432</v>
      </c>
      <c r="BN172" s="729"/>
      <c r="BO172" s="729"/>
      <c r="BP172" s="729"/>
      <c r="BQ172" s="729"/>
      <c r="BR172" s="729"/>
      <c r="BS172" s="729"/>
      <c r="BT172" s="729"/>
      <c r="BU172" s="729"/>
      <c r="BV172" s="729"/>
      <c r="BW172" s="729"/>
      <c r="BX172" s="729"/>
      <c r="BY172" s="729"/>
      <c r="BZ172" s="729"/>
      <c r="CA172" s="729"/>
      <c r="CB172" s="729"/>
      <c r="CC172" s="729"/>
      <c r="CD172" s="729"/>
      <c r="CE172" s="729"/>
      <c r="CF172" s="729"/>
      <c r="CG172" s="729"/>
    </row>
    <row r="173" spans="3:85">
      <c r="I173" s="731"/>
      <c r="V173" s="731"/>
      <c r="AB173" s="764"/>
      <c r="AC173" s="764"/>
      <c r="AI173" s="731"/>
      <c r="AO173" s="764"/>
      <c r="AP173" s="764"/>
      <c r="AV173" s="731"/>
      <c r="BI173" s="731"/>
      <c r="BN173" s="729"/>
      <c r="BO173" s="729"/>
      <c r="BP173" s="729"/>
      <c r="BQ173" s="729"/>
      <c r="BR173" s="729"/>
      <c r="BS173" s="729"/>
      <c r="BT173" s="729"/>
      <c r="BU173" s="729"/>
      <c r="BV173" s="729"/>
      <c r="BW173" s="729"/>
      <c r="BX173" s="729"/>
      <c r="BY173" s="729"/>
      <c r="BZ173" s="729"/>
      <c r="CA173" s="729"/>
      <c r="CB173" s="729"/>
      <c r="CC173" s="729"/>
      <c r="CD173" s="729"/>
      <c r="CE173" s="729"/>
      <c r="CF173" s="729"/>
      <c r="CG173" s="729"/>
    </row>
    <row r="174" spans="3:85">
      <c r="G174" s="1583" t="s">
        <v>2433</v>
      </c>
      <c r="H174" s="1583"/>
      <c r="I174" s="1583"/>
      <c r="J174" s="1583" t="s">
        <v>2434</v>
      </c>
      <c r="K174" s="1583"/>
      <c r="L174" s="771"/>
      <c r="M174" s="771"/>
      <c r="N174" s="729" t="s">
        <v>2435</v>
      </c>
      <c r="T174" s="1583" t="s">
        <v>2433</v>
      </c>
      <c r="U174" s="1583"/>
      <c r="V174" s="1583"/>
      <c r="W174" s="1583" t="s">
        <v>2434</v>
      </c>
      <c r="X174" s="1583"/>
      <c r="Y174" s="771"/>
      <c r="Z174" s="771"/>
      <c r="AB174" s="764"/>
      <c r="AC174" s="764"/>
      <c r="AG174" s="1583" t="s">
        <v>2433</v>
      </c>
      <c r="AH174" s="1583"/>
      <c r="AI174" s="1583"/>
      <c r="AJ174" s="1583" t="s">
        <v>2434</v>
      </c>
      <c r="AK174" s="1583"/>
      <c r="AL174" s="771"/>
      <c r="AM174" s="771"/>
      <c r="AO174" s="764"/>
      <c r="AP174" s="764"/>
      <c r="AT174" s="1583" t="s">
        <v>2433</v>
      </c>
      <c r="AU174" s="1583"/>
      <c r="AV174" s="1583"/>
      <c r="AW174" s="1583" t="s">
        <v>2434</v>
      </c>
      <c r="AX174" s="1583"/>
      <c r="AY174" s="1583"/>
      <c r="AZ174" s="771"/>
      <c r="BG174" s="1583" t="s">
        <v>2433</v>
      </c>
      <c r="BH174" s="1583"/>
      <c r="BI174" s="1583"/>
      <c r="BJ174" s="1583" t="s">
        <v>2434</v>
      </c>
      <c r="BK174" s="1583"/>
      <c r="BL174" s="1583"/>
      <c r="BM174" s="771"/>
      <c r="BN174" s="729"/>
      <c r="BO174" s="729"/>
      <c r="BP174" s="729"/>
      <c r="BQ174" s="729"/>
      <c r="BR174" s="729"/>
      <c r="BS174" s="729"/>
      <c r="BT174" s="729"/>
      <c r="BU174" s="729"/>
      <c r="BV174" s="729"/>
      <c r="BW174" s="729"/>
      <c r="BX174" s="729"/>
      <c r="BY174" s="729"/>
      <c r="BZ174" s="729"/>
      <c r="CA174" s="729"/>
      <c r="CB174" s="729"/>
      <c r="CC174" s="729"/>
      <c r="CD174" s="729"/>
      <c r="CE174" s="729"/>
      <c r="CF174" s="729"/>
      <c r="CG174" s="729"/>
    </row>
    <row r="175" spans="3:85" ht="63">
      <c r="C175" s="772" t="s">
        <v>2436</v>
      </c>
      <c r="D175" s="776" t="s">
        <v>2417</v>
      </c>
      <c r="E175" s="773" t="s">
        <v>2437</v>
      </c>
      <c r="F175" s="775" t="s">
        <v>2438</v>
      </c>
      <c r="G175" s="731" t="s">
        <v>2439</v>
      </c>
      <c r="H175" s="774" t="s">
        <v>2440</v>
      </c>
      <c r="I175" s="774" t="s">
        <v>2441</v>
      </c>
      <c r="J175" s="731" t="s">
        <v>2439</v>
      </c>
      <c r="K175" s="774" t="s">
        <v>2440</v>
      </c>
      <c r="L175" s="774" t="s">
        <v>2441</v>
      </c>
      <c r="M175" s="771" t="s">
        <v>2442</v>
      </c>
      <c r="N175" s="731" t="s">
        <v>2443</v>
      </c>
      <c r="O175" s="731"/>
      <c r="P175" s="772" t="s">
        <v>2436</v>
      </c>
      <c r="Q175" s="776" t="s">
        <v>2417</v>
      </c>
      <c r="R175" s="773" t="s">
        <v>2437</v>
      </c>
      <c r="S175" s="775" t="s">
        <v>2438</v>
      </c>
      <c r="T175" s="731" t="s">
        <v>2439</v>
      </c>
      <c r="U175" s="774" t="s">
        <v>2440</v>
      </c>
      <c r="V175" s="774" t="s">
        <v>2441</v>
      </c>
      <c r="W175" s="731" t="s">
        <v>2439</v>
      </c>
      <c r="X175" s="774" t="s">
        <v>2440</v>
      </c>
      <c r="Y175" s="774" t="s">
        <v>2441</v>
      </c>
      <c r="Z175" s="771" t="s">
        <v>2442</v>
      </c>
      <c r="AA175" s="731" t="s">
        <v>2443</v>
      </c>
      <c r="AB175" s="764"/>
      <c r="AC175" s="772" t="s">
        <v>2436</v>
      </c>
      <c r="AD175" s="776" t="s">
        <v>2417</v>
      </c>
      <c r="AE175" s="773" t="s">
        <v>2437</v>
      </c>
      <c r="AF175" s="775" t="s">
        <v>2438</v>
      </c>
      <c r="AG175" s="731" t="s">
        <v>2439</v>
      </c>
      <c r="AH175" s="774" t="s">
        <v>2440</v>
      </c>
      <c r="AI175" s="774" t="s">
        <v>2441</v>
      </c>
      <c r="AJ175" s="731" t="s">
        <v>2439</v>
      </c>
      <c r="AK175" s="774" t="s">
        <v>2440</v>
      </c>
      <c r="AL175" s="774" t="s">
        <v>2441</v>
      </c>
      <c r="AM175" s="771" t="s">
        <v>2442</v>
      </c>
      <c r="AN175" s="731" t="s">
        <v>2443</v>
      </c>
      <c r="AO175" s="764"/>
      <c r="AP175" s="772" t="s">
        <v>2436</v>
      </c>
      <c r="AQ175" s="776" t="s">
        <v>2417</v>
      </c>
      <c r="AR175" s="773" t="s">
        <v>2437</v>
      </c>
      <c r="AS175" s="775" t="s">
        <v>2438</v>
      </c>
      <c r="AT175" s="731" t="s">
        <v>2439</v>
      </c>
      <c r="AU175" s="774" t="s">
        <v>2440</v>
      </c>
      <c r="AV175" s="774" t="s">
        <v>2441</v>
      </c>
      <c r="AW175" s="731" t="s">
        <v>2439</v>
      </c>
      <c r="AX175" s="774" t="s">
        <v>2440</v>
      </c>
      <c r="AY175" s="774" t="s">
        <v>2441</v>
      </c>
      <c r="AZ175" s="771" t="s">
        <v>2442</v>
      </c>
      <c r="BA175" s="731" t="s">
        <v>2443</v>
      </c>
      <c r="BB175" s="731"/>
      <c r="BC175" s="772" t="s">
        <v>2436</v>
      </c>
      <c r="BD175" s="776" t="s">
        <v>2417</v>
      </c>
      <c r="BE175" s="773" t="s">
        <v>2437</v>
      </c>
      <c r="BF175" s="775" t="s">
        <v>2438</v>
      </c>
      <c r="BG175" s="731" t="s">
        <v>2439</v>
      </c>
      <c r="BH175" s="774" t="s">
        <v>2440</v>
      </c>
      <c r="BI175" s="774" t="s">
        <v>2441</v>
      </c>
      <c r="BJ175" s="731" t="s">
        <v>2439</v>
      </c>
      <c r="BK175" s="774" t="s">
        <v>2440</v>
      </c>
      <c r="BL175" s="774" t="s">
        <v>2441</v>
      </c>
      <c r="BM175" s="771" t="s">
        <v>2442</v>
      </c>
      <c r="BN175" s="731" t="s">
        <v>2443</v>
      </c>
      <c r="BO175" s="729"/>
      <c r="BP175" s="729"/>
      <c r="BQ175" s="729"/>
      <c r="BR175" s="729"/>
      <c r="BS175" s="729"/>
      <c r="BT175" s="729"/>
      <c r="BU175" s="729"/>
      <c r="BV175" s="729"/>
      <c r="BW175" s="729"/>
      <c r="BX175" s="729"/>
      <c r="BY175" s="729"/>
      <c r="BZ175" s="729"/>
      <c r="CA175" s="729"/>
      <c r="CB175" s="729"/>
      <c r="CC175" s="729"/>
      <c r="CD175" s="729"/>
      <c r="CE175" s="729"/>
      <c r="CF175" s="729"/>
      <c r="CG175" s="729"/>
    </row>
    <row r="176" spans="3:85" ht="14.4">
      <c r="C176" s="753"/>
      <c r="D176" s="753"/>
      <c r="E176" s="752" t="s">
        <v>1695</v>
      </c>
      <c r="F176" s="753"/>
      <c r="G176" s="753"/>
      <c r="H176" s="753"/>
      <c r="I176" s="753"/>
      <c r="J176" s="753"/>
      <c r="K176" s="753"/>
      <c r="L176" s="753"/>
      <c r="M176" s="785" t="e">
        <f>(I176-F176)/F176</f>
        <v>#DIV/0!</v>
      </c>
      <c r="N176" s="753"/>
      <c r="O176" s="731"/>
      <c r="P176" s="753"/>
      <c r="Q176" s="753"/>
      <c r="R176" s="752" t="s">
        <v>1695</v>
      </c>
      <c r="S176" s="753"/>
      <c r="T176" s="753"/>
      <c r="U176" s="753"/>
      <c r="V176" s="753"/>
      <c r="W176" s="753"/>
      <c r="X176" s="753"/>
      <c r="Y176" s="753"/>
      <c r="Z176" s="785" t="e">
        <f t="shared" ref="Z176:Z202" si="27">(V176-S176)/S176</f>
        <v>#DIV/0!</v>
      </c>
      <c r="AA176" s="753"/>
      <c r="AB176" s="764"/>
      <c r="AC176" s="753"/>
      <c r="AD176" s="753"/>
      <c r="AE176" s="752" t="s">
        <v>1695</v>
      </c>
      <c r="AF176" s="753"/>
      <c r="AG176" s="753"/>
      <c r="AH176" s="753"/>
      <c r="AI176" s="753"/>
      <c r="AJ176" s="753"/>
      <c r="AK176" s="753"/>
      <c r="AL176" s="753"/>
      <c r="AM176" s="785" t="e">
        <f t="shared" ref="AM176:AM202" si="28">(AI176-AF176)/AF176</f>
        <v>#DIV/0!</v>
      </c>
      <c r="AN176" s="753"/>
      <c r="AO176" s="764"/>
      <c r="AP176" s="753"/>
      <c r="AQ176" s="753"/>
      <c r="AR176" s="752" t="s">
        <v>1695</v>
      </c>
      <c r="AS176" s="753"/>
      <c r="AT176" s="753"/>
      <c r="AU176" s="753"/>
      <c r="AV176" s="753"/>
      <c r="AW176" s="753"/>
      <c r="AX176" s="753"/>
      <c r="AY176" s="753"/>
      <c r="AZ176" s="785" t="e">
        <f t="shared" ref="AZ176:AZ202" si="29">(AV176-AS176)/AS176</f>
        <v>#DIV/0!</v>
      </c>
      <c r="BA176" s="753"/>
      <c r="BB176" s="731"/>
      <c r="BC176" s="753"/>
      <c r="BD176" s="753"/>
      <c r="BE176" s="752" t="s">
        <v>1695</v>
      </c>
      <c r="BF176" s="753"/>
      <c r="BG176" s="753"/>
      <c r="BH176" s="753"/>
      <c r="BI176" s="753"/>
      <c r="BJ176" s="753"/>
      <c r="BK176" s="753"/>
      <c r="BL176" s="753"/>
      <c r="BM176" s="785" t="e">
        <f t="shared" ref="BM176:BM202" si="30">(BI176-BF176)/BF176</f>
        <v>#DIV/0!</v>
      </c>
      <c r="BN176" s="753"/>
      <c r="BO176" s="729"/>
      <c r="BP176" s="729"/>
      <c r="BQ176" s="729"/>
      <c r="BR176" s="729"/>
      <c r="BS176" s="729"/>
      <c r="BT176" s="729"/>
      <c r="BU176" s="729"/>
      <c r="BV176" s="729"/>
      <c r="BW176" s="729"/>
      <c r="BX176" s="729"/>
      <c r="BY176" s="729"/>
      <c r="BZ176" s="729"/>
      <c r="CA176" s="729"/>
      <c r="CB176" s="729"/>
      <c r="CC176" s="729"/>
      <c r="CD176" s="729"/>
      <c r="CE176" s="729"/>
      <c r="CF176" s="729"/>
      <c r="CG176" s="729"/>
    </row>
    <row r="177" spans="3:85" ht="14.4">
      <c r="C177" s="753"/>
      <c r="D177" s="753"/>
      <c r="E177" s="753"/>
      <c r="F177" s="753"/>
      <c r="G177" s="753"/>
      <c r="H177" s="753"/>
      <c r="I177" s="753"/>
      <c r="J177" s="753"/>
      <c r="K177" s="753"/>
      <c r="L177" s="753"/>
      <c r="M177" s="785" t="e">
        <f t="shared" ref="M177:M202" si="31">(I177-F177)/F177</f>
        <v>#DIV/0!</v>
      </c>
      <c r="N177" s="753"/>
      <c r="O177" s="731"/>
      <c r="P177" s="753"/>
      <c r="Q177" s="753"/>
      <c r="R177" s="753"/>
      <c r="S177" s="753"/>
      <c r="T177" s="753"/>
      <c r="U177" s="753"/>
      <c r="V177" s="753"/>
      <c r="W177" s="753"/>
      <c r="X177" s="753"/>
      <c r="Y177" s="753"/>
      <c r="Z177" s="785" t="e">
        <f t="shared" si="27"/>
        <v>#DIV/0!</v>
      </c>
      <c r="AA177" s="753"/>
      <c r="AB177" s="764"/>
      <c r="AC177" s="753"/>
      <c r="AD177" s="753"/>
      <c r="AE177" s="753"/>
      <c r="AF177" s="753"/>
      <c r="AG177" s="753"/>
      <c r="AH177" s="753"/>
      <c r="AI177" s="753"/>
      <c r="AJ177" s="753"/>
      <c r="AK177" s="753"/>
      <c r="AL177" s="753"/>
      <c r="AM177" s="785" t="e">
        <f t="shared" si="28"/>
        <v>#DIV/0!</v>
      </c>
      <c r="AN177" s="753"/>
      <c r="AO177" s="764"/>
      <c r="AP177" s="753"/>
      <c r="AQ177" s="753"/>
      <c r="AR177" s="753"/>
      <c r="AS177" s="753"/>
      <c r="AT177" s="753"/>
      <c r="AU177" s="753"/>
      <c r="AV177" s="753"/>
      <c r="AW177" s="753"/>
      <c r="AX177" s="753"/>
      <c r="AY177" s="753"/>
      <c r="AZ177" s="785" t="e">
        <f t="shared" si="29"/>
        <v>#DIV/0!</v>
      </c>
      <c r="BA177" s="753"/>
      <c r="BB177" s="731"/>
      <c r="BC177" s="753"/>
      <c r="BD177" s="753"/>
      <c r="BE177" s="753"/>
      <c r="BF177" s="753"/>
      <c r="BG177" s="753"/>
      <c r="BH177" s="753"/>
      <c r="BI177" s="753"/>
      <c r="BJ177" s="753"/>
      <c r="BK177" s="753"/>
      <c r="BL177" s="753"/>
      <c r="BM177" s="785" t="e">
        <f t="shared" si="30"/>
        <v>#DIV/0!</v>
      </c>
      <c r="BN177" s="753"/>
      <c r="BO177" s="729"/>
      <c r="BP177" s="729"/>
      <c r="BQ177" s="729"/>
      <c r="BR177" s="729"/>
      <c r="BS177" s="729"/>
      <c r="BT177" s="729"/>
      <c r="BU177" s="729"/>
      <c r="BV177" s="729"/>
      <c r="BW177" s="729"/>
      <c r="BX177" s="729"/>
      <c r="BY177" s="729"/>
      <c r="BZ177" s="729"/>
      <c r="CA177" s="729"/>
      <c r="CB177" s="729"/>
      <c r="CC177" s="729"/>
      <c r="CD177" s="729"/>
      <c r="CE177" s="729"/>
      <c r="CF177" s="729"/>
      <c r="CG177" s="729"/>
    </row>
    <row r="178" spans="3:85" ht="14.4">
      <c r="C178" s="753"/>
      <c r="D178" s="753"/>
      <c r="E178" s="753"/>
      <c r="F178" s="753"/>
      <c r="G178" s="753"/>
      <c r="H178" s="753"/>
      <c r="I178" s="753"/>
      <c r="J178" s="753"/>
      <c r="K178" s="753"/>
      <c r="L178" s="753"/>
      <c r="M178" s="785" t="e">
        <f t="shared" si="31"/>
        <v>#DIV/0!</v>
      </c>
      <c r="N178" s="753"/>
      <c r="O178" s="731"/>
      <c r="P178" s="753"/>
      <c r="Q178" s="753"/>
      <c r="R178" s="753"/>
      <c r="S178" s="753"/>
      <c r="T178" s="753"/>
      <c r="U178" s="753"/>
      <c r="V178" s="753"/>
      <c r="W178" s="753"/>
      <c r="X178" s="753"/>
      <c r="Y178" s="753"/>
      <c r="Z178" s="785" t="e">
        <f t="shared" si="27"/>
        <v>#DIV/0!</v>
      </c>
      <c r="AA178" s="753"/>
      <c r="AB178" s="764"/>
      <c r="AC178" s="753"/>
      <c r="AD178" s="753"/>
      <c r="AE178" s="753"/>
      <c r="AF178" s="753"/>
      <c r="AG178" s="753"/>
      <c r="AH178" s="753"/>
      <c r="AI178" s="753"/>
      <c r="AJ178" s="753"/>
      <c r="AK178" s="753"/>
      <c r="AL178" s="753"/>
      <c r="AM178" s="785" t="e">
        <f t="shared" si="28"/>
        <v>#DIV/0!</v>
      </c>
      <c r="AN178" s="753"/>
      <c r="AO178" s="764"/>
      <c r="AP178" s="753"/>
      <c r="AQ178" s="753"/>
      <c r="AR178" s="753"/>
      <c r="AS178" s="753"/>
      <c r="AT178" s="753"/>
      <c r="AU178" s="753"/>
      <c r="AV178" s="753"/>
      <c r="AW178" s="753"/>
      <c r="AX178" s="753"/>
      <c r="AY178" s="753"/>
      <c r="AZ178" s="785" t="e">
        <f t="shared" si="29"/>
        <v>#DIV/0!</v>
      </c>
      <c r="BA178" s="753"/>
      <c r="BB178" s="731"/>
      <c r="BC178" s="753"/>
      <c r="BD178" s="753"/>
      <c r="BE178" s="753"/>
      <c r="BF178" s="753"/>
      <c r="BG178" s="753"/>
      <c r="BH178" s="753"/>
      <c r="BI178" s="753"/>
      <c r="BJ178" s="753"/>
      <c r="BK178" s="753"/>
      <c r="BL178" s="753"/>
      <c r="BM178" s="785" t="e">
        <f t="shared" si="30"/>
        <v>#DIV/0!</v>
      </c>
      <c r="BN178" s="753"/>
      <c r="BO178" s="729"/>
      <c r="BP178" s="729"/>
      <c r="BQ178" s="729"/>
      <c r="BR178" s="729"/>
      <c r="BS178" s="729"/>
      <c r="BT178" s="729"/>
      <c r="BU178" s="729"/>
      <c r="BV178" s="729"/>
      <c r="BW178" s="729"/>
      <c r="BX178" s="729"/>
      <c r="BY178" s="729"/>
      <c r="BZ178" s="729"/>
      <c r="CA178" s="729"/>
      <c r="CB178" s="729"/>
      <c r="CC178" s="729"/>
      <c r="CD178" s="729"/>
      <c r="CE178" s="729"/>
      <c r="CF178" s="729"/>
      <c r="CG178" s="729"/>
    </row>
    <row r="179" spans="3:85" ht="14.4">
      <c r="C179" s="753"/>
      <c r="D179" s="753"/>
      <c r="E179" s="753"/>
      <c r="F179" s="753"/>
      <c r="G179" s="753"/>
      <c r="H179" s="753"/>
      <c r="I179" s="753"/>
      <c r="J179" s="753"/>
      <c r="K179" s="753"/>
      <c r="L179" s="753"/>
      <c r="M179" s="785" t="e">
        <f t="shared" si="31"/>
        <v>#DIV/0!</v>
      </c>
      <c r="N179" s="753"/>
      <c r="O179" s="731"/>
      <c r="P179" s="753"/>
      <c r="Q179" s="753"/>
      <c r="R179" s="753"/>
      <c r="S179" s="753"/>
      <c r="T179" s="753"/>
      <c r="U179" s="753"/>
      <c r="V179" s="753"/>
      <c r="W179" s="753"/>
      <c r="X179" s="753"/>
      <c r="Y179" s="753"/>
      <c r="Z179" s="785" t="e">
        <f t="shared" si="27"/>
        <v>#DIV/0!</v>
      </c>
      <c r="AA179" s="753"/>
      <c r="AB179" s="764"/>
      <c r="AC179" s="753"/>
      <c r="AD179" s="753"/>
      <c r="AE179" s="753"/>
      <c r="AF179" s="753"/>
      <c r="AG179" s="753"/>
      <c r="AH179" s="753"/>
      <c r="AI179" s="753"/>
      <c r="AJ179" s="753"/>
      <c r="AK179" s="753"/>
      <c r="AL179" s="753"/>
      <c r="AM179" s="785" t="e">
        <f t="shared" si="28"/>
        <v>#DIV/0!</v>
      </c>
      <c r="AN179" s="753"/>
      <c r="AO179" s="764"/>
      <c r="AP179" s="753"/>
      <c r="AQ179" s="753"/>
      <c r="AR179" s="753"/>
      <c r="AS179" s="753"/>
      <c r="AT179" s="753"/>
      <c r="AU179" s="753"/>
      <c r="AV179" s="753"/>
      <c r="AW179" s="753"/>
      <c r="AX179" s="753"/>
      <c r="AY179" s="753"/>
      <c r="AZ179" s="785" t="e">
        <f t="shared" si="29"/>
        <v>#DIV/0!</v>
      </c>
      <c r="BA179" s="753"/>
      <c r="BB179" s="731"/>
      <c r="BC179" s="753"/>
      <c r="BD179" s="753"/>
      <c r="BE179" s="753"/>
      <c r="BF179" s="753"/>
      <c r="BG179" s="753"/>
      <c r="BH179" s="753"/>
      <c r="BI179" s="753"/>
      <c r="BJ179" s="753"/>
      <c r="BK179" s="753"/>
      <c r="BL179" s="753"/>
      <c r="BM179" s="785" t="e">
        <f t="shared" si="30"/>
        <v>#DIV/0!</v>
      </c>
      <c r="BN179" s="753"/>
      <c r="BO179" s="729"/>
      <c r="BP179" s="729"/>
      <c r="BQ179" s="729"/>
      <c r="BR179" s="729"/>
      <c r="BS179" s="729"/>
      <c r="BT179" s="729"/>
      <c r="BU179" s="729"/>
      <c r="BV179" s="729"/>
      <c r="BW179" s="729"/>
      <c r="BX179" s="729"/>
      <c r="BY179" s="729"/>
      <c r="BZ179" s="729"/>
      <c r="CA179" s="729"/>
      <c r="CB179" s="729"/>
      <c r="CC179" s="729"/>
      <c r="CD179" s="729"/>
      <c r="CE179" s="729"/>
      <c r="CF179" s="729"/>
      <c r="CG179" s="729"/>
    </row>
    <row r="180" spans="3:85" ht="14.4">
      <c r="C180" s="753"/>
      <c r="D180" s="753"/>
      <c r="E180" s="753"/>
      <c r="F180" s="753"/>
      <c r="G180" s="753"/>
      <c r="H180" s="753"/>
      <c r="I180" s="753"/>
      <c r="J180" s="753"/>
      <c r="K180" s="753"/>
      <c r="L180" s="753"/>
      <c r="M180" s="785" t="e">
        <f t="shared" si="31"/>
        <v>#DIV/0!</v>
      </c>
      <c r="N180" s="753"/>
      <c r="O180" s="731"/>
      <c r="P180" s="753"/>
      <c r="Q180" s="753"/>
      <c r="R180" s="753"/>
      <c r="S180" s="753"/>
      <c r="T180" s="753"/>
      <c r="U180" s="753"/>
      <c r="V180" s="753"/>
      <c r="W180" s="753"/>
      <c r="X180" s="753"/>
      <c r="Y180" s="753"/>
      <c r="Z180" s="785" t="e">
        <f t="shared" si="27"/>
        <v>#DIV/0!</v>
      </c>
      <c r="AA180" s="753"/>
      <c r="AB180" s="764"/>
      <c r="AC180" s="753"/>
      <c r="AD180" s="753"/>
      <c r="AE180" s="753"/>
      <c r="AF180" s="753"/>
      <c r="AG180" s="753"/>
      <c r="AH180" s="753"/>
      <c r="AI180" s="753"/>
      <c r="AJ180" s="753"/>
      <c r="AK180" s="753"/>
      <c r="AL180" s="753"/>
      <c r="AM180" s="785" t="e">
        <f t="shared" si="28"/>
        <v>#DIV/0!</v>
      </c>
      <c r="AN180" s="753"/>
      <c r="AO180" s="764"/>
      <c r="AP180" s="753"/>
      <c r="AQ180" s="753"/>
      <c r="AR180" s="753"/>
      <c r="AS180" s="753"/>
      <c r="AT180" s="753"/>
      <c r="AU180" s="753"/>
      <c r="AV180" s="753"/>
      <c r="AW180" s="753"/>
      <c r="AX180" s="753"/>
      <c r="AY180" s="753"/>
      <c r="AZ180" s="785" t="e">
        <f t="shared" si="29"/>
        <v>#DIV/0!</v>
      </c>
      <c r="BA180" s="753"/>
      <c r="BB180" s="731"/>
      <c r="BC180" s="753"/>
      <c r="BD180" s="753"/>
      <c r="BE180" s="753"/>
      <c r="BF180" s="753"/>
      <c r="BG180" s="753"/>
      <c r="BH180" s="753"/>
      <c r="BI180" s="753"/>
      <c r="BJ180" s="753"/>
      <c r="BK180" s="753"/>
      <c r="BL180" s="753"/>
      <c r="BM180" s="785" t="e">
        <f t="shared" si="30"/>
        <v>#DIV/0!</v>
      </c>
      <c r="BN180" s="753"/>
      <c r="BO180" s="729"/>
      <c r="BP180" s="729"/>
      <c r="BQ180" s="729"/>
      <c r="BR180" s="729"/>
      <c r="BS180" s="729"/>
      <c r="BT180" s="729"/>
      <c r="BU180" s="729"/>
      <c r="BV180" s="729"/>
      <c r="BW180" s="729"/>
      <c r="BX180" s="729"/>
      <c r="BY180" s="729"/>
      <c r="BZ180" s="729"/>
      <c r="CA180" s="729"/>
      <c r="CB180" s="729"/>
      <c r="CC180" s="729"/>
      <c r="CD180" s="729"/>
      <c r="CE180" s="729"/>
      <c r="CF180" s="729"/>
      <c r="CG180" s="729"/>
    </row>
    <row r="181" spans="3:85" ht="14.4">
      <c r="C181" s="753"/>
      <c r="D181" s="753"/>
      <c r="E181" s="753"/>
      <c r="F181" s="753"/>
      <c r="G181" s="753"/>
      <c r="H181" s="753"/>
      <c r="I181" s="753"/>
      <c r="J181" s="753"/>
      <c r="K181" s="753"/>
      <c r="L181" s="753"/>
      <c r="M181" s="785" t="e">
        <f t="shared" si="31"/>
        <v>#DIV/0!</v>
      </c>
      <c r="N181" s="753"/>
      <c r="O181" s="731"/>
      <c r="P181" s="753"/>
      <c r="Q181" s="753"/>
      <c r="R181" s="753"/>
      <c r="S181" s="753"/>
      <c r="T181" s="753"/>
      <c r="U181" s="753"/>
      <c r="V181" s="753"/>
      <c r="W181" s="753"/>
      <c r="X181" s="753"/>
      <c r="Y181" s="753"/>
      <c r="Z181" s="785" t="e">
        <f t="shared" si="27"/>
        <v>#DIV/0!</v>
      </c>
      <c r="AA181" s="753"/>
      <c r="AB181" s="764"/>
      <c r="AC181" s="753"/>
      <c r="AD181" s="753"/>
      <c r="AE181" s="753"/>
      <c r="AF181" s="753"/>
      <c r="AG181" s="753"/>
      <c r="AH181" s="753"/>
      <c r="AI181" s="753"/>
      <c r="AJ181" s="753"/>
      <c r="AK181" s="753"/>
      <c r="AL181" s="753"/>
      <c r="AM181" s="785" t="e">
        <f t="shared" si="28"/>
        <v>#DIV/0!</v>
      </c>
      <c r="AN181" s="753"/>
      <c r="AO181" s="764"/>
      <c r="AP181" s="753"/>
      <c r="AQ181" s="753"/>
      <c r="AR181" s="753"/>
      <c r="AS181" s="753"/>
      <c r="AT181" s="753"/>
      <c r="AU181" s="753"/>
      <c r="AV181" s="753"/>
      <c r="AW181" s="753"/>
      <c r="AX181" s="753"/>
      <c r="AY181" s="753"/>
      <c r="AZ181" s="785" t="e">
        <f t="shared" si="29"/>
        <v>#DIV/0!</v>
      </c>
      <c r="BA181" s="753"/>
      <c r="BB181" s="731"/>
      <c r="BC181" s="753"/>
      <c r="BD181" s="753"/>
      <c r="BE181" s="753"/>
      <c r="BF181" s="753"/>
      <c r="BG181" s="753"/>
      <c r="BH181" s="753"/>
      <c r="BI181" s="753"/>
      <c r="BJ181" s="753"/>
      <c r="BK181" s="753"/>
      <c r="BL181" s="753"/>
      <c r="BM181" s="785" t="e">
        <f t="shared" si="30"/>
        <v>#DIV/0!</v>
      </c>
      <c r="BN181" s="753"/>
      <c r="BO181" s="729"/>
      <c r="BP181" s="729"/>
      <c r="BQ181" s="729"/>
      <c r="BR181" s="729"/>
      <c r="BS181" s="729"/>
      <c r="BT181" s="729"/>
      <c r="BU181" s="729"/>
      <c r="BV181" s="729"/>
      <c r="BW181" s="729"/>
      <c r="BX181" s="729"/>
      <c r="BY181" s="729"/>
      <c r="BZ181" s="729"/>
      <c r="CA181" s="729"/>
      <c r="CB181" s="729"/>
      <c r="CC181" s="729"/>
      <c r="CD181" s="729"/>
      <c r="CE181" s="729"/>
      <c r="CF181" s="729"/>
      <c r="CG181" s="729"/>
    </row>
    <row r="182" spans="3:85" ht="14.4">
      <c r="C182" s="753"/>
      <c r="D182" s="753"/>
      <c r="E182" s="753"/>
      <c r="F182" s="753"/>
      <c r="G182" s="753"/>
      <c r="H182" s="753"/>
      <c r="I182" s="753"/>
      <c r="J182" s="753"/>
      <c r="K182" s="753"/>
      <c r="L182" s="753"/>
      <c r="M182" s="785" t="e">
        <f t="shared" si="31"/>
        <v>#DIV/0!</v>
      </c>
      <c r="N182" s="753"/>
      <c r="O182" s="731"/>
      <c r="P182" s="753"/>
      <c r="Q182" s="753"/>
      <c r="R182" s="753"/>
      <c r="S182" s="753"/>
      <c r="T182" s="753"/>
      <c r="U182" s="753"/>
      <c r="V182" s="753"/>
      <c r="W182" s="753"/>
      <c r="X182" s="753"/>
      <c r="Y182" s="753"/>
      <c r="Z182" s="785" t="e">
        <f t="shared" si="27"/>
        <v>#DIV/0!</v>
      </c>
      <c r="AA182" s="753"/>
      <c r="AB182" s="764"/>
      <c r="AC182" s="753"/>
      <c r="AD182" s="753"/>
      <c r="AE182" s="753"/>
      <c r="AF182" s="753"/>
      <c r="AG182" s="753"/>
      <c r="AH182" s="753"/>
      <c r="AI182" s="753"/>
      <c r="AJ182" s="753"/>
      <c r="AK182" s="753"/>
      <c r="AL182" s="753"/>
      <c r="AM182" s="785" t="e">
        <f t="shared" si="28"/>
        <v>#DIV/0!</v>
      </c>
      <c r="AN182" s="753"/>
      <c r="AO182" s="764"/>
      <c r="AP182" s="753"/>
      <c r="AQ182" s="753"/>
      <c r="AR182" s="753"/>
      <c r="AS182" s="753"/>
      <c r="AT182" s="753"/>
      <c r="AU182" s="753"/>
      <c r="AV182" s="753"/>
      <c r="AW182" s="753"/>
      <c r="AX182" s="753"/>
      <c r="AY182" s="753"/>
      <c r="AZ182" s="785" t="e">
        <f t="shared" si="29"/>
        <v>#DIV/0!</v>
      </c>
      <c r="BA182" s="753"/>
      <c r="BB182" s="731"/>
      <c r="BC182" s="753"/>
      <c r="BD182" s="753"/>
      <c r="BE182" s="753"/>
      <c r="BF182" s="753"/>
      <c r="BG182" s="753"/>
      <c r="BH182" s="753"/>
      <c r="BI182" s="753"/>
      <c r="BJ182" s="753"/>
      <c r="BK182" s="753"/>
      <c r="BL182" s="753"/>
      <c r="BM182" s="785" t="e">
        <f t="shared" si="30"/>
        <v>#DIV/0!</v>
      </c>
      <c r="BN182" s="753"/>
      <c r="BO182" s="729"/>
      <c r="BP182" s="729"/>
      <c r="BQ182" s="729"/>
      <c r="BR182" s="729"/>
      <c r="BS182" s="729"/>
      <c r="BT182" s="729"/>
      <c r="BU182" s="729"/>
      <c r="BV182" s="729"/>
      <c r="BW182" s="729"/>
      <c r="BX182" s="729"/>
      <c r="BY182" s="729"/>
      <c r="BZ182" s="729"/>
      <c r="CA182" s="729"/>
      <c r="CB182" s="729"/>
      <c r="CC182" s="729"/>
      <c r="CD182" s="729"/>
      <c r="CE182" s="729"/>
      <c r="CF182" s="729"/>
      <c r="CG182" s="729"/>
    </row>
    <row r="183" spans="3:85" ht="14.4">
      <c r="C183" s="753"/>
      <c r="D183" s="753"/>
      <c r="E183" s="753"/>
      <c r="F183" s="753"/>
      <c r="G183" s="753"/>
      <c r="H183" s="753"/>
      <c r="I183" s="753"/>
      <c r="J183" s="753"/>
      <c r="K183" s="753"/>
      <c r="L183" s="753"/>
      <c r="M183" s="785" t="e">
        <f t="shared" si="31"/>
        <v>#DIV/0!</v>
      </c>
      <c r="N183" s="753"/>
      <c r="O183" s="731"/>
      <c r="P183" s="753"/>
      <c r="Q183" s="753"/>
      <c r="R183" s="753"/>
      <c r="S183" s="753"/>
      <c r="T183" s="753"/>
      <c r="U183" s="753"/>
      <c r="V183" s="753"/>
      <c r="W183" s="753"/>
      <c r="X183" s="753"/>
      <c r="Y183" s="753"/>
      <c r="Z183" s="785" t="e">
        <f t="shared" si="27"/>
        <v>#DIV/0!</v>
      </c>
      <c r="AA183" s="753"/>
      <c r="AB183" s="764"/>
      <c r="AC183" s="753"/>
      <c r="AD183" s="753"/>
      <c r="AE183" s="753"/>
      <c r="AF183" s="753"/>
      <c r="AG183" s="753"/>
      <c r="AH183" s="753"/>
      <c r="AI183" s="753"/>
      <c r="AJ183" s="753"/>
      <c r="AK183" s="753"/>
      <c r="AL183" s="753"/>
      <c r="AM183" s="785" t="e">
        <f t="shared" si="28"/>
        <v>#DIV/0!</v>
      </c>
      <c r="AN183" s="753"/>
      <c r="AO183" s="764"/>
      <c r="AP183" s="753"/>
      <c r="AQ183" s="753"/>
      <c r="AR183" s="753"/>
      <c r="AS183" s="753"/>
      <c r="AT183" s="753"/>
      <c r="AU183" s="753"/>
      <c r="AV183" s="753"/>
      <c r="AW183" s="753"/>
      <c r="AX183" s="753"/>
      <c r="AY183" s="753"/>
      <c r="AZ183" s="785" t="e">
        <f t="shared" si="29"/>
        <v>#DIV/0!</v>
      </c>
      <c r="BA183" s="753"/>
      <c r="BB183" s="731"/>
      <c r="BC183" s="753"/>
      <c r="BD183" s="753"/>
      <c r="BE183" s="753"/>
      <c r="BF183" s="753"/>
      <c r="BG183" s="753"/>
      <c r="BH183" s="753"/>
      <c r="BI183" s="753"/>
      <c r="BJ183" s="753"/>
      <c r="BK183" s="753"/>
      <c r="BL183" s="753"/>
      <c r="BM183" s="785" t="e">
        <f t="shared" si="30"/>
        <v>#DIV/0!</v>
      </c>
      <c r="BN183" s="753"/>
      <c r="BO183" s="729"/>
      <c r="BP183" s="729"/>
      <c r="BQ183" s="729"/>
      <c r="BR183" s="729"/>
      <c r="BS183" s="729"/>
      <c r="BT183" s="729"/>
      <c r="BU183" s="729"/>
      <c r="BV183" s="729"/>
      <c r="BW183" s="729"/>
      <c r="BX183" s="729"/>
      <c r="BY183" s="729"/>
      <c r="BZ183" s="729"/>
      <c r="CA183" s="729"/>
      <c r="CB183" s="729"/>
      <c r="CC183" s="729"/>
      <c r="CD183" s="729"/>
      <c r="CE183" s="729"/>
      <c r="CF183" s="729"/>
      <c r="CG183" s="729"/>
    </row>
    <row r="184" spans="3:85" ht="14.4">
      <c r="C184" s="753"/>
      <c r="D184" s="753"/>
      <c r="E184" s="753"/>
      <c r="F184" s="753"/>
      <c r="G184" s="753"/>
      <c r="H184" s="753"/>
      <c r="I184" s="753"/>
      <c r="J184" s="753"/>
      <c r="K184" s="753"/>
      <c r="L184" s="753"/>
      <c r="M184" s="785" t="e">
        <f t="shared" si="31"/>
        <v>#DIV/0!</v>
      </c>
      <c r="N184" s="753"/>
      <c r="O184" s="731"/>
      <c r="P184" s="753"/>
      <c r="Q184" s="753"/>
      <c r="R184" s="753"/>
      <c r="S184" s="753"/>
      <c r="T184" s="753"/>
      <c r="U184" s="753"/>
      <c r="V184" s="753"/>
      <c r="W184" s="753"/>
      <c r="X184" s="753"/>
      <c r="Y184" s="753"/>
      <c r="Z184" s="785" t="e">
        <f t="shared" si="27"/>
        <v>#DIV/0!</v>
      </c>
      <c r="AA184" s="753"/>
      <c r="AB184" s="764"/>
      <c r="AC184" s="753"/>
      <c r="AD184" s="753"/>
      <c r="AE184" s="753"/>
      <c r="AF184" s="753"/>
      <c r="AG184" s="753"/>
      <c r="AH184" s="753"/>
      <c r="AI184" s="753"/>
      <c r="AJ184" s="753"/>
      <c r="AK184" s="753"/>
      <c r="AL184" s="753"/>
      <c r="AM184" s="785" t="e">
        <f t="shared" si="28"/>
        <v>#DIV/0!</v>
      </c>
      <c r="AN184" s="753"/>
      <c r="AO184" s="764"/>
      <c r="AP184" s="753"/>
      <c r="AQ184" s="753"/>
      <c r="AR184" s="753"/>
      <c r="AS184" s="753"/>
      <c r="AT184" s="753"/>
      <c r="AU184" s="753"/>
      <c r="AV184" s="753"/>
      <c r="AW184" s="753"/>
      <c r="AX184" s="753"/>
      <c r="AY184" s="753"/>
      <c r="AZ184" s="785" t="e">
        <f t="shared" si="29"/>
        <v>#DIV/0!</v>
      </c>
      <c r="BA184" s="753"/>
      <c r="BB184" s="731"/>
      <c r="BC184" s="753"/>
      <c r="BD184" s="753"/>
      <c r="BE184" s="753"/>
      <c r="BF184" s="753"/>
      <c r="BG184" s="753"/>
      <c r="BH184" s="753"/>
      <c r="BI184" s="753"/>
      <c r="BJ184" s="753"/>
      <c r="BK184" s="753"/>
      <c r="BL184" s="753"/>
      <c r="BM184" s="785" t="e">
        <f t="shared" si="30"/>
        <v>#DIV/0!</v>
      </c>
      <c r="BN184" s="753"/>
      <c r="BO184" s="729"/>
      <c r="BP184" s="729"/>
      <c r="BQ184" s="729"/>
      <c r="BR184" s="729"/>
      <c r="BS184" s="729"/>
      <c r="BT184" s="729"/>
      <c r="BU184" s="729"/>
      <c r="BV184" s="729"/>
      <c r="BW184" s="729"/>
      <c r="BX184" s="729"/>
      <c r="BY184" s="729"/>
      <c r="BZ184" s="729"/>
      <c r="CA184" s="729"/>
      <c r="CB184" s="729"/>
      <c r="CC184" s="729"/>
      <c r="CD184" s="729"/>
      <c r="CE184" s="729"/>
      <c r="CF184" s="729"/>
      <c r="CG184" s="729"/>
    </row>
    <row r="185" spans="3:85" ht="14.4">
      <c r="C185" s="753"/>
      <c r="D185" s="753"/>
      <c r="E185" s="753"/>
      <c r="F185" s="753"/>
      <c r="G185" s="753"/>
      <c r="H185" s="753"/>
      <c r="I185" s="753"/>
      <c r="J185" s="753"/>
      <c r="K185" s="753"/>
      <c r="L185" s="753"/>
      <c r="M185" s="785" t="e">
        <f t="shared" si="31"/>
        <v>#DIV/0!</v>
      </c>
      <c r="N185" s="753"/>
      <c r="O185" s="731"/>
      <c r="P185" s="753"/>
      <c r="Q185" s="753"/>
      <c r="R185" s="753"/>
      <c r="S185" s="753"/>
      <c r="T185" s="753"/>
      <c r="U185" s="753"/>
      <c r="V185" s="753"/>
      <c r="W185" s="753"/>
      <c r="X185" s="753"/>
      <c r="Y185" s="753"/>
      <c r="Z185" s="785" t="e">
        <f t="shared" si="27"/>
        <v>#DIV/0!</v>
      </c>
      <c r="AA185" s="753"/>
      <c r="AB185" s="764"/>
      <c r="AC185" s="753"/>
      <c r="AD185" s="753"/>
      <c r="AE185" s="753"/>
      <c r="AF185" s="753"/>
      <c r="AG185" s="753"/>
      <c r="AH185" s="753"/>
      <c r="AI185" s="753"/>
      <c r="AJ185" s="753"/>
      <c r="AK185" s="753"/>
      <c r="AL185" s="753"/>
      <c r="AM185" s="785" t="e">
        <f t="shared" si="28"/>
        <v>#DIV/0!</v>
      </c>
      <c r="AN185" s="753"/>
      <c r="AO185" s="764"/>
      <c r="AP185" s="753"/>
      <c r="AQ185" s="753"/>
      <c r="AR185" s="753"/>
      <c r="AS185" s="753"/>
      <c r="AT185" s="753"/>
      <c r="AU185" s="753"/>
      <c r="AV185" s="753"/>
      <c r="AW185" s="753"/>
      <c r="AX185" s="753"/>
      <c r="AY185" s="753"/>
      <c r="AZ185" s="785" t="e">
        <f t="shared" si="29"/>
        <v>#DIV/0!</v>
      </c>
      <c r="BA185" s="753"/>
      <c r="BB185" s="731"/>
      <c r="BC185" s="753"/>
      <c r="BD185" s="753"/>
      <c r="BE185" s="753"/>
      <c r="BF185" s="753"/>
      <c r="BG185" s="753"/>
      <c r="BH185" s="753"/>
      <c r="BI185" s="753"/>
      <c r="BJ185" s="753"/>
      <c r="BK185" s="753"/>
      <c r="BL185" s="753"/>
      <c r="BM185" s="785" t="e">
        <f t="shared" si="30"/>
        <v>#DIV/0!</v>
      </c>
      <c r="BN185" s="753"/>
      <c r="BO185" s="729"/>
      <c r="BP185" s="729"/>
      <c r="BQ185" s="729"/>
      <c r="BR185" s="729"/>
      <c r="BS185" s="729"/>
      <c r="BT185" s="729"/>
      <c r="BU185" s="729"/>
      <c r="BV185" s="729"/>
      <c r="BW185" s="729"/>
      <c r="BX185" s="729"/>
      <c r="BY185" s="729"/>
      <c r="BZ185" s="729"/>
      <c r="CA185" s="729"/>
      <c r="CB185" s="729"/>
      <c r="CC185" s="729"/>
      <c r="CD185" s="729"/>
      <c r="CE185" s="729"/>
      <c r="CF185" s="729"/>
      <c r="CG185" s="729"/>
    </row>
    <row r="186" spans="3:85" ht="14.4">
      <c r="C186" s="753"/>
      <c r="D186" s="753"/>
      <c r="E186" s="753"/>
      <c r="F186" s="753"/>
      <c r="G186" s="753"/>
      <c r="H186" s="753"/>
      <c r="I186" s="753"/>
      <c r="J186" s="753"/>
      <c r="K186" s="753"/>
      <c r="L186" s="753"/>
      <c r="M186" s="785" t="e">
        <f t="shared" si="31"/>
        <v>#DIV/0!</v>
      </c>
      <c r="N186" s="753"/>
      <c r="O186" s="731"/>
      <c r="P186" s="753"/>
      <c r="Q186" s="753"/>
      <c r="R186" s="753"/>
      <c r="S186" s="753"/>
      <c r="T186" s="753"/>
      <c r="U186" s="753"/>
      <c r="V186" s="753"/>
      <c r="W186" s="753"/>
      <c r="X186" s="753"/>
      <c r="Y186" s="753"/>
      <c r="Z186" s="785" t="e">
        <f t="shared" si="27"/>
        <v>#DIV/0!</v>
      </c>
      <c r="AA186" s="753"/>
      <c r="AB186" s="764"/>
      <c r="AC186" s="753"/>
      <c r="AD186" s="753"/>
      <c r="AE186" s="753"/>
      <c r="AF186" s="753"/>
      <c r="AG186" s="753"/>
      <c r="AH186" s="753"/>
      <c r="AI186" s="753"/>
      <c r="AJ186" s="753"/>
      <c r="AK186" s="753"/>
      <c r="AL186" s="753"/>
      <c r="AM186" s="785" t="e">
        <f t="shared" si="28"/>
        <v>#DIV/0!</v>
      </c>
      <c r="AN186" s="753"/>
      <c r="AO186" s="764"/>
      <c r="AP186" s="753"/>
      <c r="AQ186" s="753"/>
      <c r="AR186" s="753"/>
      <c r="AS186" s="753"/>
      <c r="AT186" s="753"/>
      <c r="AU186" s="753"/>
      <c r="AV186" s="753"/>
      <c r="AW186" s="753"/>
      <c r="AX186" s="753"/>
      <c r="AY186" s="753"/>
      <c r="AZ186" s="785" t="e">
        <f t="shared" si="29"/>
        <v>#DIV/0!</v>
      </c>
      <c r="BA186" s="753"/>
      <c r="BB186" s="731"/>
      <c r="BC186" s="753"/>
      <c r="BD186" s="753"/>
      <c r="BE186" s="753"/>
      <c r="BF186" s="753"/>
      <c r="BG186" s="753"/>
      <c r="BH186" s="753"/>
      <c r="BI186" s="753"/>
      <c r="BJ186" s="753"/>
      <c r="BK186" s="753"/>
      <c r="BL186" s="753"/>
      <c r="BM186" s="785" t="e">
        <f t="shared" si="30"/>
        <v>#DIV/0!</v>
      </c>
      <c r="BN186" s="753"/>
      <c r="BO186" s="729"/>
      <c r="BP186" s="729"/>
      <c r="BQ186" s="729"/>
      <c r="BR186" s="729"/>
      <c r="BS186" s="729"/>
      <c r="BT186" s="729"/>
      <c r="BU186" s="729"/>
      <c r="BV186" s="729"/>
      <c r="BW186" s="729"/>
      <c r="BX186" s="729"/>
      <c r="BY186" s="729"/>
      <c r="BZ186" s="729"/>
      <c r="CA186" s="729"/>
      <c r="CB186" s="729"/>
      <c r="CC186" s="729"/>
      <c r="CD186" s="729"/>
      <c r="CE186" s="729"/>
      <c r="CF186" s="729"/>
      <c r="CG186" s="729"/>
    </row>
    <row r="187" spans="3:85" ht="14.4">
      <c r="C187" s="753"/>
      <c r="D187" s="753"/>
      <c r="E187" s="753"/>
      <c r="F187" s="753"/>
      <c r="G187" s="753"/>
      <c r="H187" s="753"/>
      <c r="I187" s="753"/>
      <c r="J187" s="753"/>
      <c r="K187" s="753"/>
      <c r="L187" s="753"/>
      <c r="M187" s="785" t="e">
        <f t="shared" si="31"/>
        <v>#DIV/0!</v>
      </c>
      <c r="N187" s="753"/>
      <c r="O187" s="731"/>
      <c r="P187" s="753"/>
      <c r="Q187" s="753"/>
      <c r="R187" s="753"/>
      <c r="S187" s="753"/>
      <c r="T187" s="753"/>
      <c r="U187" s="753"/>
      <c r="V187" s="753"/>
      <c r="W187" s="753"/>
      <c r="X187" s="753"/>
      <c r="Y187" s="753"/>
      <c r="Z187" s="785" t="e">
        <f t="shared" si="27"/>
        <v>#DIV/0!</v>
      </c>
      <c r="AA187" s="753"/>
      <c r="AB187" s="764"/>
      <c r="AC187" s="753"/>
      <c r="AD187" s="753"/>
      <c r="AE187" s="753"/>
      <c r="AF187" s="753"/>
      <c r="AG187" s="753"/>
      <c r="AH187" s="753"/>
      <c r="AI187" s="753"/>
      <c r="AJ187" s="753"/>
      <c r="AK187" s="753"/>
      <c r="AL187" s="753"/>
      <c r="AM187" s="785" t="e">
        <f t="shared" si="28"/>
        <v>#DIV/0!</v>
      </c>
      <c r="AN187" s="753"/>
      <c r="AO187" s="764"/>
      <c r="AP187" s="753"/>
      <c r="AQ187" s="753"/>
      <c r="AR187" s="753"/>
      <c r="AS187" s="753"/>
      <c r="AT187" s="753"/>
      <c r="AU187" s="753"/>
      <c r="AV187" s="753"/>
      <c r="AW187" s="753"/>
      <c r="AX187" s="753"/>
      <c r="AY187" s="753"/>
      <c r="AZ187" s="785" t="e">
        <f t="shared" si="29"/>
        <v>#DIV/0!</v>
      </c>
      <c r="BA187" s="753"/>
      <c r="BB187" s="731"/>
      <c r="BC187" s="753"/>
      <c r="BD187" s="753"/>
      <c r="BE187" s="753"/>
      <c r="BF187" s="753"/>
      <c r="BG187" s="753"/>
      <c r="BH187" s="753"/>
      <c r="BI187" s="753"/>
      <c r="BJ187" s="753"/>
      <c r="BK187" s="753"/>
      <c r="BL187" s="753"/>
      <c r="BM187" s="785" t="e">
        <f t="shared" si="30"/>
        <v>#DIV/0!</v>
      </c>
      <c r="BN187" s="753"/>
      <c r="BO187" s="729"/>
      <c r="BP187" s="729"/>
      <c r="BQ187" s="729"/>
      <c r="BR187" s="729"/>
      <c r="BS187" s="729"/>
      <c r="BT187" s="729"/>
      <c r="BU187" s="729"/>
      <c r="BV187" s="729"/>
      <c r="BW187" s="729"/>
      <c r="BX187" s="729"/>
      <c r="BY187" s="729"/>
      <c r="BZ187" s="729"/>
      <c r="CA187" s="729"/>
      <c r="CB187" s="729"/>
      <c r="CC187" s="729"/>
      <c r="CD187" s="729"/>
      <c r="CE187" s="729"/>
      <c r="CF187" s="729"/>
      <c r="CG187" s="729"/>
    </row>
    <row r="188" spans="3:85" ht="14.4">
      <c r="C188" s="753"/>
      <c r="D188" s="753"/>
      <c r="E188" s="753"/>
      <c r="F188" s="753"/>
      <c r="G188" s="753"/>
      <c r="H188" s="753"/>
      <c r="I188" s="753"/>
      <c r="J188" s="753"/>
      <c r="K188" s="753"/>
      <c r="L188" s="753"/>
      <c r="M188" s="785" t="e">
        <f t="shared" si="31"/>
        <v>#DIV/0!</v>
      </c>
      <c r="N188" s="753"/>
      <c r="O188" s="731"/>
      <c r="P188" s="753"/>
      <c r="Q188" s="753"/>
      <c r="R188" s="753"/>
      <c r="S188" s="753"/>
      <c r="T188" s="753"/>
      <c r="U188" s="753"/>
      <c r="V188" s="753"/>
      <c r="W188" s="753"/>
      <c r="X188" s="753"/>
      <c r="Y188" s="753"/>
      <c r="Z188" s="785" t="e">
        <f t="shared" si="27"/>
        <v>#DIV/0!</v>
      </c>
      <c r="AA188" s="753"/>
      <c r="AB188" s="764"/>
      <c r="AC188" s="753"/>
      <c r="AD188" s="753"/>
      <c r="AE188" s="753"/>
      <c r="AF188" s="753"/>
      <c r="AG188" s="753"/>
      <c r="AH188" s="753"/>
      <c r="AI188" s="753"/>
      <c r="AJ188" s="753"/>
      <c r="AK188" s="753"/>
      <c r="AL188" s="753"/>
      <c r="AM188" s="785" t="e">
        <f t="shared" si="28"/>
        <v>#DIV/0!</v>
      </c>
      <c r="AN188" s="753"/>
      <c r="AO188" s="764"/>
      <c r="AP188" s="753"/>
      <c r="AQ188" s="753"/>
      <c r="AR188" s="753"/>
      <c r="AS188" s="753"/>
      <c r="AT188" s="753"/>
      <c r="AU188" s="753"/>
      <c r="AV188" s="753"/>
      <c r="AW188" s="753"/>
      <c r="AX188" s="753"/>
      <c r="AY188" s="753"/>
      <c r="AZ188" s="785" t="e">
        <f t="shared" si="29"/>
        <v>#DIV/0!</v>
      </c>
      <c r="BA188" s="753"/>
      <c r="BB188" s="731"/>
      <c r="BC188" s="753"/>
      <c r="BD188" s="753"/>
      <c r="BE188" s="753"/>
      <c r="BF188" s="753"/>
      <c r="BG188" s="753"/>
      <c r="BH188" s="753"/>
      <c r="BI188" s="753"/>
      <c r="BJ188" s="753"/>
      <c r="BK188" s="753"/>
      <c r="BL188" s="753"/>
      <c r="BM188" s="785" t="e">
        <f t="shared" si="30"/>
        <v>#DIV/0!</v>
      </c>
      <c r="BN188" s="753"/>
      <c r="BO188" s="729"/>
      <c r="BP188" s="729"/>
      <c r="BQ188" s="729"/>
      <c r="BR188" s="729"/>
      <c r="BS188" s="729"/>
      <c r="BT188" s="729"/>
      <c r="BU188" s="729"/>
      <c r="BV188" s="729"/>
      <c r="BW188" s="729"/>
      <c r="BX188" s="729"/>
      <c r="BY188" s="729"/>
      <c r="BZ188" s="729"/>
      <c r="CA188" s="729"/>
      <c r="CB188" s="729"/>
      <c r="CC188" s="729"/>
      <c r="CD188" s="729"/>
      <c r="CE188" s="729"/>
      <c r="CF188" s="729"/>
      <c r="CG188" s="729"/>
    </row>
    <row r="189" spans="3:85" ht="14.4">
      <c r="C189" s="753"/>
      <c r="D189" s="753"/>
      <c r="E189" s="753"/>
      <c r="F189" s="753"/>
      <c r="G189" s="753"/>
      <c r="H189" s="753"/>
      <c r="I189" s="753"/>
      <c r="J189" s="753"/>
      <c r="K189" s="753"/>
      <c r="L189" s="753"/>
      <c r="M189" s="785" t="e">
        <f t="shared" si="31"/>
        <v>#DIV/0!</v>
      </c>
      <c r="N189" s="753"/>
      <c r="O189" s="731"/>
      <c r="P189" s="753"/>
      <c r="Q189" s="753"/>
      <c r="R189" s="753"/>
      <c r="S189" s="753"/>
      <c r="T189" s="753"/>
      <c r="U189" s="753"/>
      <c r="V189" s="753"/>
      <c r="W189" s="753"/>
      <c r="X189" s="753"/>
      <c r="Y189" s="753"/>
      <c r="Z189" s="785" t="e">
        <f t="shared" si="27"/>
        <v>#DIV/0!</v>
      </c>
      <c r="AA189" s="753"/>
      <c r="AB189" s="764"/>
      <c r="AC189" s="753"/>
      <c r="AD189" s="753"/>
      <c r="AE189" s="753"/>
      <c r="AF189" s="753"/>
      <c r="AG189" s="753"/>
      <c r="AH189" s="753"/>
      <c r="AI189" s="753"/>
      <c r="AJ189" s="753"/>
      <c r="AK189" s="753"/>
      <c r="AL189" s="753"/>
      <c r="AM189" s="785" t="e">
        <f t="shared" si="28"/>
        <v>#DIV/0!</v>
      </c>
      <c r="AN189" s="753"/>
      <c r="AO189" s="764"/>
      <c r="AP189" s="753"/>
      <c r="AQ189" s="753"/>
      <c r="AR189" s="753"/>
      <c r="AS189" s="753"/>
      <c r="AT189" s="753"/>
      <c r="AU189" s="753"/>
      <c r="AV189" s="753"/>
      <c r="AW189" s="753"/>
      <c r="AX189" s="753"/>
      <c r="AY189" s="753"/>
      <c r="AZ189" s="785" t="e">
        <f t="shared" si="29"/>
        <v>#DIV/0!</v>
      </c>
      <c r="BA189" s="753"/>
      <c r="BB189" s="731"/>
      <c r="BC189" s="753"/>
      <c r="BD189" s="753"/>
      <c r="BE189" s="753"/>
      <c r="BF189" s="753"/>
      <c r="BG189" s="753"/>
      <c r="BH189" s="753"/>
      <c r="BI189" s="753"/>
      <c r="BJ189" s="753"/>
      <c r="BK189" s="753"/>
      <c r="BL189" s="753"/>
      <c r="BM189" s="785" t="e">
        <f t="shared" si="30"/>
        <v>#DIV/0!</v>
      </c>
      <c r="BN189" s="753"/>
      <c r="BO189" s="729"/>
      <c r="BP189" s="729"/>
      <c r="BQ189" s="729"/>
      <c r="BR189" s="729"/>
      <c r="BS189" s="729"/>
      <c r="BT189" s="729"/>
      <c r="BU189" s="729"/>
      <c r="BV189" s="729"/>
      <c r="BW189" s="729"/>
      <c r="BX189" s="729"/>
      <c r="BY189" s="729"/>
      <c r="BZ189" s="729"/>
      <c r="CA189" s="729"/>
      <c r="CB189" s="729"/>
      <c r="CC189" s="729"/>
      <c r="CD189" s="729"/>
      <c r="CE189" s="729"/>
      <c r="CF189" s="729"/>
      <c r="CG189" s="729"/>
    </row>
    <row r="190" spans="3:85" ht="14.4">
      <c r="C190" s="753"/>
      <c r="D190" s="753"/>
      <c r="E190" s="753"/>
      <c r="F190" s="753"/>
      <c r="G190" s="753"/>
      <c r="H190" s="753"/>
      <c r="I190" s="753"/>
      <c r="J190" s="753"/>
      <c r="K190" s="753"/>
      <c r="L190" s="753"/>
      <c r="M190" s="785" t="e">
        <f t="shared" si="31"/>
        <v>#DIV/0!</v>
      </c>
      <c r="N190" s="753"/>
      <c r="O190" s="731"/>
      <c r="P190" s="753"/>
      <c r="Q190" s="753"/>
      <c r="R190" s="753"/>
      <c r="S190" s="753"/>
      <c r="T190" s="753"/>
      <c r="U190" s="753"/>
      <c r="V190" s="753"/>
      <c r="W190" s="753"/>
      <c r="X190" s="753"/>
      <c r="Y190" s="753"/>
      <c r="Z190" s="785" t="e">
        <f t="shared" si="27"/>
        <v>#DIV/0!</v>
      </c>
      <c r="AA190" s="753"/>
      <c r="AB190" s="764"/>
      <c r="AC190" s="753"/>
      <c r="AD190" s="753"/>
      <c r="AE190" s="753"/>
      <c r="AF190" s="753"/>
      <c r="AG190" s="753"/>
      <c r="AH190" s="753"/>
      <c r="AI190" s="753"/>
      <c r="AJ190" s="753"/>
      <c r="AK190" s="753"/>
      <c r="AL190" s="753"/>
      <c r="AM190" s="785" t="e">
        <f t="shared" si="28"/>
        <v>#DIV/0!</v>
      </c>
      <c r="AN190" s="753"/>
      <c r="AO190" s="764"/>
      <c r="AP190" s="753"/>
      <c r="AQ190" s="753"/>
      <c r="AR190" s="753"/>
      <c r="AS190" s="753"/>
      <c r="AT190" s="753"/>
      <c r="AU190" s="753"/>
      <c r="AV190" s="753"/>
      <c r="AW190" s="753"/>
      <c r="AX190" s="753"/>
      <c r="AY190" s="753"/>
      <c r="AZ190" s="785" t="e">
        <f t="shared" si="29"/>
        <v>#DIV/0!</v>
      </c>
      <c r="BA190" s="753"/>
      <c r="BB190" s="731"/>
      <c r="BC190" s="753"/>
      <c r="BD190" s="753"/>
      <c r="BE190" s="753"/>
      <c r="BF190" s="753"/>
      <c r="BG190" s="753"/>
      <c r="BH190" s="753"/>
      <c r="BI190" s="753"/>
      <c r="BJ190" s="753"/>
      <c r="BK190" s="753"/>
      <c r="BL190" s="753"/>
      <c r="BM190" s="785" t="e">
        <f t="shared" si="30"/>
        <v>#DIV/0!</v>
      </c>
      <c r="BN190" s="753"/>
      <c r="BO190" s="729"/>
      <c r="BP190" s="729"/>
      <c r="BQ190" s="729"/>
      <c r="BR190" s="729"/>
      <c r="BS190" s="729"/>
      <c r="BT190" s="729"/>
      <c r="BU190" s="729"/>
      <c r="BV190" s="729"/>
      <c r="BW190" s="729"/>
      <c r="BX190" s="729"/>
      <c r="BY190" s="729"/>
      <c r="BZ190" s="729"/>
      <c r="CA190" s="729"/>
      <c r="CB190" s="729"/>
      <c r="CC190" s="729"/>
      <c r="CD190" s="729"/>
      <c r="CE190" s="729"/>
      <c r="CF190" s="729"/>
      <c r="CG190" s="729"/>
    </row>
    <row r="191" spans="3:85" ht="14.4">
      <c r="C191" s="753"/>
      <c r="D191" s="753"/>
      <c r="E191" s="753"/>
      <c r="F191" s="753"/>
      <c r="G191" s="753"/>
      <c r="H191" s="753"/>
      <c r="I191" s="753"/>
      <c r="J191" s="753"/>
      <c r="K191" s="753"/>
      <c r="L191" s="753"/>
      <c r="M191" s="785" t="e">
        <f t="shared" si="31"/>
        <v>#DIV/0!</v>
      </c>
      <c r="N191" s="753"/>
      <c r="O191" s="731"/>
      <c r="P191" s="753"/>
      <c r="Q191" s="753"/>
      <c r="R191" s="753"/>
      <c r="S191" s="753"/>
      <c r="T191" s="753"/>
      <c r="U191" s="753"/>
      <c r="V191" s="753"/>
      <c r="W191" s="753"/>
      <c r="X191" s="753"/>
      <c r="Y191" s="753"/>
      <c r="Z191" s="785" t="e">
        <f t="shared" si="27"/>
        <v>#DIV/0!</v>
      </c>
      <c r="AA191" s="753"/>
      <c r="AB191" s="764"/>
      <c r="AC191" s="753"/>
      <c r="AD191" s="753"/>
      <c r="AE191" s="753"/>
      <c r="AF191" s="753"/>
      <c r="AG191" s="753"/>
      <c r="AH191" s="753"/>
      <c r="AI191" s="753"/>
      <c r="AJ191" s="753"/>
      <c r="AK191" s="753"/>
      <c r="AL191" s="753"/>
      <c r="AM191" s="785" t="e">
        <f t="shared" si="28"/>
        <v>#DIV/0!</v>
      </c>
      <c r="AN191" s="753"/>
      <c r="AO191" s="764"/>
      <c r="AP191" s="753"/>
      <c r="AQ191" s="753"/>
      <c r="AR191" s="753"/>
      <c r="AS191" s="753"/>
      <c r="AT191" s="753"/>
      <c r="AU191" s="753"/>
      <c r="AV191" s="753"/>
      <c r="AW191" s="753"/>
      <c r="AX191" s="753"/>
      <c r="AY191" s="753"/>
      <c r="AZ191" s="785" t="e">
        <f t="shared" si="29"/>
        <v>#DIV/0!</v>
      </c>
      <c r="BA191" s="753"/>
      <c r="BB191" s="731"/>
      <c r="BC191" s="753"/>
      <c r="BD191" s="753"/>
      <c r="BE191" s="753"/>
      <c r="BF191" s="753"/>
      <c r="BG191" s="753"/>
      <c r="BH191" s="753"/>
      <c r="BI191" s="753"/>
      <c r="BJ191" s="753"/>
      <c r="BK191" s="753"/>
      <c r="BL191" s="753"/>
      <c r="BM191" s="785" t="e">
        <f t="shared" si="30"/>
        <v>#DIV/0!</v>
      </c>
      <c r="BN191" s="753"/>
      <c r="BO191" s="729"/>
      <c r="BP191" s="729"/>
      <c r="BQ191" s="729"/>
      <c r="BR191" s="729"/>
      <c r="BS191" s="729"/>
      <c r="BT191" s="729"/>
      <c r="BU191" s="729"/>
      <c r="BV191" s="729"/>
      <c r="BW191" s="729"/>
      <c r="BX191" s="729"/>
      <c r="BY191" s="729"/>
      <c r="BZ191" s="729"/>
      <c r="CA191" s="729"/>
      <c r="CB191" s="729"/>
      <c r="CC191" s="729"/>
      <c r="CD191" s="729"/>
      <c r="CE191" s="729"/>
      <c r="CF191" s="729"/>
      <c r="CG191" s="729"/>
    </row>
    <row r="192" spans="3:85" ht="14.4">
      <c r="C192" s="753"/>
      <c r="D192" s="753"/>
      <c r="E192" s="753"/>
      <c r="F192" s="753"/>
      <c r="G192" s="753"/>
      <c r="H192" s="753"/>
      <c r="I192" s="753"/>
      <c r="J192" s="753"/>
      <c r="K192" s="753"/>
      <c r="L192" s="753"/>
      <c r="M192" s="785" t="e">
        <f t="shared" si="31"/>
        <v>#DIV/0!</v>
      </c>
      <c r="N192" s="753"/>
      <c r="O192" s="731"/>
      <c r="P192" s="753"/>
      <c r="Q192" s="753"/>
      <c r="R192" s="753"/>
      <c r="S192" s="753"/>
      <c r="T192" s="753"/>
      <c r="U192" s="753"/>
      <c r="V192" s="753"/>
      <c r="W192" s="753"/>
      <c r="X192" s="753"/>
      <c r="Y192" s="753"/>
      <c r="Z192" s="785" t="e">
        <f t="shared" si="27"/>
        <v>#DIV/0!</v>
      </c>
      <c r="AA192" s="753"/>
      <c r="AB192" s="764"/>
      <c r="AC192" s="753"/>
      <c r="AD192" s="753"/>
      <c r="AE192" s="753"/>
      <c r="AF192" s="753"/>
      <c r="AG192" s="753"/>
      <c r="AH192" s="753"/>
      <c r="AI192" s="753"/>
      <c r="AJ192" s="753"/>
      <c r="AK192" s="753"/>
      <c r="AL192" s="753"/>
      <c r="AM192" s="785" t="e">
        <f t="shared" si="28"/>
        <v>#DIV/0!</v>
      </c>
      <c r="AN192" s="753"/>
      <c r="AO192" s="764"/>
      <c r="AP192" s="753"/>
      <c r="AQ192" s="753"/>
      <c r="AR192" s="753"/>
      <c r="AS192" s="753"/>
      <c r="AT192" s="753"/>
      <c r="AU192" s="753"/>
      <c r="AV192" s="753"/>
      <c r="AW192" s="753"/>
      <c r="AX192" s="753"/>
      <c r="AY192" s="753"/>
      <c r="AZ192" s="785" t="e">
        <f t="shared" si="29"/>
        <v>#DIV/0!</v>
      </c>
      <c r="BA192" s="753"/>
      <c r="BB192" s="731"/>
      <c r="BC192" s="753"/>
      <c r="BD192" s="753"/>
      <c r="BE192" s="753"/>
      <c r="BF192" s="753"/>
      <c r="BG192" s="753"/>
      <c r="BH192" s="753"/>
      <c r="BI192" s="753"/>
      <c r="BJ192" s="753"/>
      <c r="BK192" s="753"/>
      <c r="BL192" s="753"/>
      <c r="BM192" s="785" t="e">
        <f t="shared" si="30"/>
        <v>#DIV/0!</v>
      </c>
      <c r="BN192" s="753"/>
      <c r="BO192" s="729"/>
      <c r="BP192" s="729"/>
      <c r="BQ192" s="729"/>
      <c r="BR192" s="729"/>
      <c r="BS192" s="729"/>
      <c r="BT192" s="729"/>
      <c r="BU192" s="729"/>
      <c r="BV192" s="729"/>
      <c r="BW192" s="729"/>
      <c r="BX192" s="729"/>
      <c r="BY192" s="729"/>
      <c r="BZ192" s="729"/>
      <c r="CA192" s="729"/>
      <c r="CB192" s="729"/>
      <c r="CC192" s="729"/>
      <c r="CD192" s="729"/>
      <c r="CE192" s="729"/>
      <c r="CF192" s="729"/>
      <c r="CG192" s="729"/>
    </row>
    <row r="193" spans="3:85" ht="14.4">
      <c r="C193" s="753"/>
      <c r="D193" s="753"/>
      <c r="E193" s="753"/>
      <c r="F193" s="753"/>
      <c r="G193" s="753"/>
      <c r="H193" s="753"/>
      <c r="I193" s="753"/>
      <c r="J193" s="753"/>
      <c r="K193" s="753"/>
      <c r="L193" s="753"/>
      <c r="M193" s="785" t="e">
        <f t="shared" si="31"/>
        <v>#DIV/0!</v>
      </c>
      <c r="N193" s="753"/>
      <c r="O193" s="731"/>
      <c r="P193" s="753"/>
      <c r="Q193" s="753"/>
      <c r="R193" s="753"/>
      <c r="S193" s="753"/>
      <c r="T193" s="753"/>
      <c r="U193" s="753"/>
      <c r="V193" s="753"/>
      <c r="W193" s="753"/>
      <c r="X193" s="753"/>
      <c r="Y193" s="753"/>
      <c r="Z193" s="785" t="e">
        <f t="shared" si="27"/>
        <v>#DIV/0!</v>
      </c>
      <c r="AA193" s="753"/>
      <c r="AB193" s="764"/>
      <c r="AC193" s="753"/>
      <c r="AD193" s="753"/>
      <c r="AE193" s="753"/>
      <c r="AF193" s="753"/>
      <c r="AG193" s="753"/>
      <c r="AH193" s="753"/>
      <c r="AI193" s="753"/>
      <c r="AJ193" s="753"/>
      <c r="AK193" s="753"/>
      <c r="AL193" s="753"/>
      <c r="AM193" s="785" t="e">
        <f t="shared" si="28"/>
        <v>#DIV/0!</v>
      </c>
      <c r="AN193" s="753"/>
      <c r="AO193" s="764"/>
      <c r="AP193" s="753"/>
      <c r="AQ193" s="753"/>
      <c r="AR193" s="753"/>
      <c r="AS193" s="753"/>
      <c r="AT193" s="753"/>
      <c r="AU193" s="753"/>
      <c r="AV193" s="753"/>
      <c r="AW193" s="753"/>
      <c r="AX193" s="753"/>
      <c r="AY193" s="753"/>
      <c r="AZ193" s="785" t="e">
        <f t="shared" si="29"/>
        <v>#DIV/0!</v>
      </c>
      <c r="BA193" s="753"/>
      <c r="BB193" s="731"/>
      <c r="BC193" s="753"/>
      <c r="BD193" s="753"/>
      <c r="BE193" s="753"/>
      <c r="BF193" s="753"/>
      <c r="BG193" s="753"/>
      <c r="BH193" s="753"/>
      <c r="BI193" s="753"/>
      <c r="BJ193" s="753"/>
      <c r="BK193" s="753"/>
      <c r="BL193" s="753"/>
      <c r="BM193" s="785" t="e">
        <f t="shared" si="30"/>
        <v>#DIV/0!</v>
      </c>
      <c r="BN193" s="753"/>
      <c r="BO193" s="729"/>
      <c r="BP193" s="729"/>
      <c r="BQ193" s="729"/>
      <c r="BR193" s="729"/>
      <c r="BS193" s="729"/>
      <c r="BT193" s="729"/>
      <c r="BU193" s="729"/>
      <c r="BV193" s="729"/>
      <c r="BW193" s="729"/>
      <c r="BX193" s="729"/>
      <c r="BY193" s="729"/>
      <c r="BZ193" s="729"/>
      <c r="CA193" s="729"/>
      <c r="CB193" s="729"/>
      <c r="CC193" s="729"/>
      <c r="CD193" s="729"/>
      <c r="CE193" s="729"/>
      <c r="CF193" s="729"/>
      <c r="CG193" s="729"/>
    </row>
    <row r="194" spans="3:85" ht="14.4">
      <c r="C194" s="753"/>
      <c r="D194" s="753"/>
      <c r="E194" s="753"/>
      <c r="F194" s="753"/>
      <c r="G194" s="753"/>
      <c r="H194" s="753"/>
      <c r="I194" s="753"/>
      <c r="J194" s="753"/>
      <c r="K194" s="753"/>
      <c r="L194" s="753"/>
      <c r="M194" s="785" t="e">
        <f t="shared" si="31"/>
        <v>#DIV/0!</v>
      </c>
      <c r="N194" s="753"/>
      <c r="O194" s="731"/>
      <c r="P194" s="753"/>
      <c r="Q194" s="753"/>
      <c r="R194" s="753"/>
      <c r="S194" s="753"/>
      <c r="T194" s="753"/>
      <c r="U194" s="753"/>
      <c r="V194" s="753"/>
      <c r="W194" s="753"/>
      <c r="X194" s="753"/>
      <c r="Y194" s="753"/>
      <c r="Z194" s="785" t="e">
        <f t="shared" si="27"/>
        <v>#DIV/0!</v>
      </c>
      <c r="AA194" s="753"/>
      <c r="AB194" s="764"/>
      <c r="AC194" s="753"/>
      <c r="AD194" s="753"/>
      <c r="AE194" s="753"/>
      <c r="AF194" s="753"/>
      <c r="AG194" s="753"/>
      <c r="AH194" s="753"/>
      <c r="AI194" s="753"/>
      <c r="AJ194" s="753"/>
      <c r="AK194" s="753"/>
      <c r="AL194" s="753"/>
      <c r="AM194" s="785" t="e">
        <f t="shared" si="28"/>
        <v>#DIV/0!</v>
      </c>
      <c r="AN194" s="753"/>
      <c r="AO194" s="764"/>
      <c r="AP194" s="753"/>
      <c r="AQ194" s="753"/>
      <c r="AR194" s="753"/>
      <c r="AS194" s="753"/>
      <c r="AT194" s="753"/>
      <c r="AU194" s="753"/>
      <c r="AV194" s="753"/>
      <c r="AW194" s="753"/>
      <c r="AX194" s="753"/>
      <c r="AY194" s="753"/>
      <c r="AZ194" s="785" t="e">
        <f t="shared" si="29"/>
        <v>#DIV/0!</v>
      </c>
      <c r="BA194" s="753"/>
      <c r="BB194" s="731"/>
      <c r="BC194" s="753"/>
      <c r="BD194" s="753"/>
      <c r="BE194" s="753"/>
      <c r="BF194" s="753"/>
      <c r="BG194" s="753"/>
      <c r="BH194" s="753"/>
      <c r="BI194" s="753"/>
      <c r="BJ194" s="753"/>
      <c r="BK194" s="753"/>
      <c r="BL194" s="753"/>
      <c r="BM194" s="785" t="e">
        <f t="shared" si="30"/>
        <v>#DIV/0!</v>
      </c>
      <c r="BN194" s="753"/>
      <c r="BO194" s="729"/>
      <c r="BP194" s="729"/>
      <c r="BQ194" s="729"/>
      <c r="BR194" s="729"/>
      <c r="BS194" s="729"/>
      <c r="BT194" s="729"/>
      <c r="BU194" s="729"/>
      <c r="BV194" s="729"/>
      <c r="BW194" s="729"/>
      <c r="BX194" s="729"/>
      <c r="BY194" s="729"/>
      <c r="BZ194" s="729"/>
      <c r="CA194" s="729"/>
      <c r="CB194" s="729"/>
      <c r="CC194" s="729"/>
      <c r="CD194" s="729"/>
      <c r="CE194" s="729"/>
      <c r="CF194" s="729"/>
      <c r="CG194" s="729"/>
    </row>
    <row r="195" spans="3:85" ht="14.4">
      <c r="C195" s="753"/>
      <c r="D195" s="753"/>
      <c r="E195" s="753"/>
      <c r="F195" s="753"/>
      <c r="G195" s="753"/>
      <c r="H195" s="753"/>
      <c r="I195" s="753"/>
      <c r="J195" s="753"/>
      <c r="K195" s="753"/>
      <c r="L195" s="753"/>
      <c r="M195" s="785" t="e">
        <f t="shared" si="31"/>
        <v>#DIV/0!</v>
      </c>
      <c r="N195" s="753"/>
      <c r="O195" s="731"/>
      <c r="P195" s="753"/>
      <c r="Q195" s="753"/>
      <c r="R195" s="753"/>
      <c r="S195" s="753"/>
      <c r="T195" s="753"/>
      <c r="U195" s="753"/>
      <c r="V195" s="753"/>
      <c r="W195" s="753"/>
      <c r="X195" s="753"/>
      <c r="Y195" s="753"/>
      <c r="Z195" s="785" t="e">
        <f t="shared" si="27"/>
        <v>#DIV/0!</v>
      </c>
      <c r="AA195" s="753"/>
      <c r="AB195" s="764"/>
      <c r="AC195" s="753"/>
      <c r="AD195" s="753"/>
      <c r="AE195" s="753"/>
      <c r="AF195" s="753"/>
      <c r="AG195" s="753"/>
      <c r="AH195" s="753"/>
      <c r="AI195" s="753"/>
      <c r="AJ195" s="753"/>
      <c r="AK195" s="753"/>
      <c r="AL195" s="753"/>
      <c r="AM195" s="785" t="e">
        <f t="shared" si="28"/>
        <v>#DIV/0!</v>
      </c>
      <c r="AN195" s="753"/>
      <c r="AO195" s="764"/>
      <c r="AP195" s="753"/>
      <c r="AQ195" s="753"/>
      <c r="AR195" s="753"/>
      <c r="AS195" s="753"/>
      <c r="AT195" s="753"/>
      <c r="AU195" s="753"/>
      <c r="AV195" s="753"/>
      <c r="AW195" s="753"/>
      <c r="AX195" s="753"/>
      <c r="AY195" s="753"/>
      <c r="AZ195" s="785" t="e">
        <f t="shared" si="29"/>
        <v>#DIV/0!</v>
      </c>
      <c r="BA195" s="753"/>
      <c r="BB195" s="731"/>
      <c r="BC195" s="753"/>
      <c r="BD195" s="753"/>
      <c r="BE195" s="753"/>
      <c r="BF195" s="753"/>
      <c r="BG195" s="753"/>
      <c r="BH195" s="753"/>
      <c r="BI195" s="753"/>
      <c r="BJ195" s="753"/>
      <c r="BK195" s="753"/>
      <c r="BL195" s="753"/>
      <c r="BM195" s="785" t="e">
        <f t="shared" si="30"/>
        <v>#DIV/0!</v>
      </c>
      <c r="BN195" s="753"/>
      <c r="BO195" s="729"/>
      <c r="BP195" s="729"/>
      <c r="BQ195" s="729"/>
      <c r="BR195" s="729"/>
      <c r="BS195" s="729"/>
      <c r="BT195" s="729"/>
      <c r="BU195" s="729"/>
      <c r="BV195" s="729"/>
      <c r="BW195" s="729"/>
      <c r="BX195" s="729"/>
      <c r="BY195" s="729"/>
      <c r="BZ195" s="729"/>
      <c r="CA195" s="729"/>
      <c r="CB195" s="729"/>
      <c r="CC195" s="729"/>
      <c r="CD195" s="729"/>
      <c r="CE195" s="729"/>
      <c r="CF195" s="729"/>
      <c r="CG195" s="729"/>
    </row>
    <row r="196" spans="3:85" ht="14.4">
      <c r="C196" s="753"/>
      <c r="D196" s="753"/>
      <c r="E196" s="753"/>
      <c r="F196" s="753"/>
      <c r="G196" s="753"/>
      <c r="H196" s="753"/>
      <c r="I196" s="753"/>
      <c r="J196" s="753"/>
      <c r="K196" s="753"/>
      <c r="L196" s="753"/>
      <c r="M196" s="785" t="e">
        <f t="shared" si="31"/>
        <v>#DIV/0!</v>
      </c>
      <c r="N196" s="753"/>
      <c r="O196" s="731"/>
      <c r="P196" s="753"/>
      <c r="Q196" s="753"/>
      <c r="R196" s="753"/>
      <c r="S196" s="753"/>
      <c r="T196" s="753"/>
      <c r="U196" s="753"/>
      <c r="V196" s="753"/>
      <c r="W196" s="753"/>
      <c r="X196" s="753"/>
      <c r="Y196" s="753"/>
      <c r="Z196" s="785" t="e">
        <f t="shared" si="27"/>
        <v>#DIV/0!</v>
      </c>
      <c r="AA196" s="753"/>
      <c r="AB196" s="764"/>
      <c r="AC196" s="753"/>
      <c r="AD196" s="753"/>
      <c r="AE196" s="753"/>
      <c r="AF196" s="753"/>
      <c r="AG196" s="753"/>
      <c r="AH196" s="753"/>
      <c r="AI196" s="753"/>
      <c r="AJ196" s="753"/>
      <c r="AK196" s="753"/>
      <c r="AL196" s="753"/>
      <c r="AM196" s="785" t="e">
        <f t="shared" si="28"/>
        <v>#DIV/0!</v>
      </c>
      <c r="AN196" s="753"/>
      <c r="AO196" s="764"/>
      <c r="AP196" s="753"/>
      <c r="AQ196" s="753"/>
      <c r="AR196" s="753"/>
      <c r="AS196" s="753"/>
      <c r="AT196" s="753"/>
      <c r="AU196" s="753"/>
      <c r="AV196" s="753"/>
      <c r="AW196" s="753"/>
      <c r="AX196" s="753"/>
      <c r="AY196" s="753"/>
      <c r="AZ196" s="785" t="e">
        <f t="shared" si="29"/>
        <v>#DIV/0!</v>
      </c>
      <c r="BA196" s="753"/>
      <c r="BB196" s="731"/>
      <c r="BC196" s="753"/>
      <c r="BD196" s="753"/>
      <c r="BE196" s="753"/>
      <c r="BF196" s="753"/>
      <c r="BG196" s="753"/>
      <c r="BH196" s="753"/>
      <c r="BI196" s="753"/>
      <c r="BJ196" s="753"/>
      <c r="BK196" s="753"/>
      <c r="BL196" s="753"/>
      <c r="BM196" s="785" t="e">
        <f t="shared" si="30"/>
        <v>#DIV/0!</v>
      </c>
      <c r="BN196" s="753"/>
      <c r="BO196" s="729"/>
      <c r="BP196" s="729"/>
      <c r="BQ196" s="729"/>
      <c r="BR196" s="729"/>
      <c r="BS196" s="729"/>
      <c r="BT196" s="729"/>
      <c r="BU196" s="729"/>
      <c r="BV196" s="729"/>
      <c r="BW196" s="729"/>
      <c r="BX196" s="729"/>
      <c r="BY196" s="729"/>
      <c r="BZ196" s="729"/>
      <c r="CA196" s="729"/>
      <c r="CB196" s="729"/>
      <c r="CC196" s="729"/>
      <c r="CD196" s="729"/>
      <c r="CE196" s="729"/>
      <c r="CF196" s="729"/>
      <c r="CG196" s="729"/>
    </row>
    <row r="197" spans="3:85" ht="14.4">
      <c r="C197" s="753"/>
      <c r="D197" s="753"/>
      <c r="E197" s="753"/>
      <c r="F197" s="753"/>
      <c r="G197" s="753"/>
      <c r="H197" s="753"/>
      <c r="I197" s="753"/>
      <c r="J197" s="753"/>
      <c r="K197" s="753"/>
      <c r="L197" s="753"/>
      <c r="M197" s="785" t="e">
        <f t="shared" si="31"/>
        <v>#DIV/0!</v>
      </c>
      <c r="N197" s="753"/>
      <c r="O197" s="731"/>
      <c r="P197" s="753"/>
      <c r="Q197" s="753"/>
      <c r="R197" s="753"/>
      <c r="S197" s="753"/>
      <c r="T197" s="753"/>
      <c r="U197" s="753"/>
      <c r="V197" s="753"/>
      <c r="W197" s="753"/>
      <c r="X197" s="753"/>
      <c r="Y197" s="753"/>
      <c r="Z197" s="785" t="e">
        <f t="shared" si="27"/>
        <v>#DIV/0!</v>
      </c>
      <c r="AA197" s="753"/>
      <c r="AB197" s="764"/>
      <c r="AC197" s="753"/>
      <c r="AD197" s="753"/>
      <c r="AE197" s="753"/>
      <c r="AF197" s="753"/>
      <c r="AG197" s="753"/>
      <c r="AH197" s="753"/>
      <c r="AI197" s="753"/>
      <c r="AJ197" s="753"/>
      <c r="AK197" s="753"/>
      <c r="AL197" s="753"/>
      <c r="AM197" s="785" t="e">
        <f t="shared" si="28"/>
        <v>#DIV/0!</v>
      </c>
      <c r="AN197" s="753"/>
      <c r="AO197" s="764"/>
      <c r="AP197" s="753"/>
      <c r="AQ197" s="753"/>
      <c r="AR197" s="753"/>
      <c r="AS197" s="753"/>
      <c r="AT197" s="753"/>
      <c r="AU197" s="753"/>
      <c r="AV197" s="753"/>
      <c r="AW197" s="753"/>
      <c r="AX197" s="753"/>
      <c r="AY197" s="753"/>
      <c r="AZ197" s="785" t="e">
        <f t="shared" si="29"/>
        <v>#DIV/0!</v>
      </c>
      <c r="BA197" s="753"/>
      <c r="BB197" s="731"/>
      <c r="BC197" s="753"/>
      <c r="BD197" s="753"/>
      <c r="BE197" s="753"/>
      <c r="BF197" s="753"/>
      <c r="BG197" s="753"/>
      <c r="BH197" s="753"/>
      <c r="BI197" s="753"/>
      <c r="BJ197" s="753"/>
      <c r="BK197" s="753"/>
      <c r="BL197" s="753"/>
      <c r="BM197" s="785" t="e">
        <f t="shared" si="30"/>
        <v>#DIV/0!</v>
      </c>
      <c r="BN197" s="753"/>
      <c r="BO197" s="729"/>
      <c r="BP197" s="729"/>
      <c r="BQ197" s="729"/>
      <c r="BR197" s="729"/>
      <c r="BS197" s="729"/>
      <c r="BT197" s="729"/>
      <c r="BU197" s="729"/>
      <c r="BV197" s="729"/>
      <c r="BW197" s="729"/>
      <c r="BX197" s="729"/>
      <c r="BY197" s="729"/>
      <c r="BZ197" s="729"/>
      <c r="CA197" s="729"/>
      <c r="CB197" s="729"/>
      <c r="CC197" s="729"/>
      <c r="CD197" s="729"/>
      <c r="CE197" s="729"/>
      <c r="CF197" s="729"/>
      <c r="CG197" s="729"/>
    </row>
    <row r="198" spans="3:85" ht="14.4">
      <c r="C198" s="753"/>
      <c r="D198" s="753"/>
      <c r="E198" s="753"/>
      <c r="F198" s="753"/>
      <c r="G198" s="753"/>
      <c r="H198" s="753"/>
      <c r="I198" s="753"/>
      <c r="J198" s="753"/>
      <c r="K198" s="753"/>
      <c r="L198" s="753"/>
      <c r="M198" s="785" t="e">
        <f t="shared" si="31"/>
        <v>#DIV/0!</v>
      </c>
      <c r="N198" s="753"/>
      <c r="O198" s="731"/>
      <c r="P198" s="753"/>
      <c r="Q198" s="753"/>
      <c r="R198" s="753"/>
      <c r="S198" s="753"/>
      <c r="T198" s="753"/>
      <c r="U198" s="753"/>
      <c r="V198" s="753"/>
      <c r="W198" s="753"/>
      <c r="X198" s="753"/>
      <c r="Y198" s="753"/>
      <c r="Z198" s="785" t="e">
        <f t="shared" si="27"/>
        <v>#DIV/0!</v>
      </c>
      <c r="AA198" s="753"/>
      <c r="AB198" s="764"/>
      <c r="AC198" s="753"/>
      <c r="AD198" s="753"/>
      <c r="AE198" s="753"/>
      <c r="AF198" s="753"/>
      <c r="AG198" s="753"/>
      <c r="AH198" s="753"/>
      <c r="AI198" s="753"/>
      <c r="AJ198" s="753"/>
      <c r="AK198" s="753"/>
      <c r="AL198" s="753"/>
      <c r="AM198" s="785" t="e">
        <f t="shared" si="28"/>
        <v>#DIV/0!</v>
      </c>
      <c r="AN198" s="753"/>
      <c r="AO198" s="764"/>
      <c r="AP198" s="753"/>
      <c r="AQ198" s="753"/>
      <c r="AR198" s="753"/>
      <c r="AS198" s="753"/>
      <c r="AT198" s="753"/>
      <c r="AU198" s="753"/>
      <c r="AV198" s="753"/>
      <c r="AW198" s="753"/>
      <c r="AX198" s="753"/>
      <c r="AY198" s="753"/>
      <c r="AZ198" s="785" t="e">
        <f t="shared" si="29"/>
        <v>#DIV/0!</v>
      </c>
      <c r="BA198" s="753"/>
      <c r="BB198" s="731"/>
      <c r="BC198" s="753"/>
      <c r="BD198" s="753"/>
      <c r="BE198" s="753"/>
      <c r="BF198" s="753"/>
      <c r="BG198" s="753"/>
      <c r="BH198" s="753"/>
      <c r="BI198" s="753"/>
      <c r="BJ198" s="753"/>
      <c r="BK198" s="753"/>
      <c r="BL198" s="753"/>
      <c r="BM198" s="785" t="e">
        <f t="shared" si="30"/>
        <v>#DIV/0!</v>
      </c>
      <c r="BN198" s="753"/>
      <c r="BO198" s="729"/>
      <c r="BP198" s="729"/>
      <c r="BQ198" s="729"/>
      <c r="BR198" s="729"/>
      <c r="BS198" s="729"/>
      <c r="BT198" s="729"/>
      <c r="BU198" s="729"/>
      <c r="BV198" s="729"/>
      <c r="BW198" s="729"/>
      <c r="BX198" s="729"/>
      <c r="BY198" s="729"/>
      <c r="BZ198" s="729"/>
      <c r="CA198" s="729"/>
      <c r="CB198" s="729"/>
      <c r="CC198" s="729"/>
      <c r="CD198" s="729"/>
      <c r="CE198" s="729"/>
      <c r="CF198" s="729"/>
      <c r="CG198" s="729"/>
    </row>
    <row r="199" spans="3:85" ht="14.4">
      <c r="C199" s="753"/>
      <c r="D199" s="753"/>
      <c r="E199" s="753"/>
      <c r="F199" s="753"/>
      <c r="G199" s="753"/>
      <c r="H199" s="753"/>
      <c r="I199" s="753"/>
      <c r="J199" s="753"/>
      <c r="K199" s="753"/>
      <c r="L199" s="753"/>
      <c r="M199" s="785" t="e">
        <f t="shared" si="31"/>
        <v>#DIV/0!</v>
      </c>
      <c r="N199" s="753"/>
      <c r="O199" s="731"/>
      <c r="P199" s="753"/>
      <c r="Q199" s="753"/>
      <c r="R199" s="753"/>
      <c r="S199" s="753"/>
      <c r="T199" s="753"/>
      <c r="U199" s="753"/>
      <c r="V199" s="753"/>
      <c r="W199" s="753"/>
      <c r="X199" s="753"/>
      <c r="Y199" s="753"/>
      <c r="Z199" s="785" t="e">
        <f t="shared" si="27"/>
        <v>#DIV/0!</v>
      </c>
      <c r="AA199" s="753"/>
      <c r="AB199" s="764"/>
      <c r="AC199" s="753"/>
      <c r="AD199" s="753"/>
      <c r="AE199" s="753"/>
      <c r="AF199" s="753"/>
      <c r="AG199" s="753"/>
      <c r="AH199" s="753"/>
      <c r="AI199" s="753"/>
      <c r="AJ199" s="753"/>
      <c r="AK199" s="753"/>
      <c r="AL199" s="753"/>
      <c r="AM199" s="785" t="e">
        <f t="shared" si="28"/>
        <v>#DIV/0!</v>
      </c>
      <c r="AN199" s="753"/>
      <c r="AO199" s="764"/>
      <c r="AP199" s="753"/>
      <c r="AQ199" s="753"/>
      <c r="AR199" s="753"/>
      <c r="AS199" s="753"/>
      <c r="AT199" s="753"/>
      <c r="AU199" s="753"/>
      <c r="AV199" s="753"/>
      <c r="AW199" s="753"/>
      <c r="AX199" s="753"/>
      <c r="AY199" s="753"/>
      <c r="AZ199" s="785" t="e">
        <f t="shared" si="29"/>
        <v>#DIV/0!</v>
      </c>
      <c r="BA199" s="753"/>
      <c r="BB199" s="731"/>
      <c r="BC199" s="753"/>
      <c r="BD199" s="753"/>
      <c r="BE199" s="753"/>
      <c r="BF199" s="753"/>
      <c r="BG199" s="753"/>
      <c r="BH199" s="753"/>
      <c r="BI199" s="753"/>
      <c r="BJ199" s="753"/>
      <c r="BK199" s="753"/>
      <c r="BL199" s="753"/>
      <c r="BM199" s="785" t="e">
        <f t="shared" si="30"/>
        <v>#DIV/0!</v>
      </c>
      <c r="BN199" s="753"/>
      <c r="BO199" s="729"/>
      <c r="BP199" s="729"/>
      <c r="BQ199" s="729"/>
      <c r="BR199" s="729"/>
      <c r="BS199" s="729"/>
      <c r="BT199" s="729"/>
      <c r="BU199" s="729"/>
      <c r="BV199" s="729"/>
      <c r="BW199" s="729"/>
      <c r="BX199" s="729"/>
      <c r="BY199" s="729"/>
      <c r="BZ199" s="729"/>
      <c r="CA199" s="729"/>
      <c r="CB199" s="729"/>
      <c r="CC199" s="729"/>
      <c r="CD199" s="729"/>
      <c r="CE199" s="729"/>
      <c r="CF199" s="729"/>
      <c r="CG199" s="729"/>
    </row>
    <row r="200" spans="3:85" ht="14.4">
      <c r="C200" s="753"/>
      <c r="D200" s="753"/>
      <c r="E200" s="753"/>
      <c r="F200" s="753"/>
      <c r="G200" s="753"/>
      <c r="H200" s="753"/>
      <c r="I200" s="753"/>
      <c r="J200" s="753"/>
      <c r="K200" s="753"/>
      <c r="L200" s="753"/>
      <c r="M200" s="785" t="e">
        <f t="shared" si="31"/>
        <v>#DIV/0!</v>
      </c>
      <c r="N200" s="753"/>
      <c r="O200" s="731"/>
      <c r="P200" s="753"/>
      <c r="Q200" s="753"/>
      <c r="R200" s="753"/>
      <c r="S200" s="753"/>
      <c r="T200" s="753"/>
      <c r="U200" s="753"/>
      <c r="V200" s="753"/>
      <c r="W200" s="753"/>
      <c r="X200" s="753"/>
      <c r="Y200" s="753"/>
      <c r="Z200" s="785" t="e">
        <f t="shared" si="27"/>
        <v>#DIV/0!</v>
      </c>
      <c r="AA200" s="753"/>
      <c r="AB200" s="764"/>
      <c r="AC200" s="753"/>
      <c r="AD200" s="753"/>
      <c r="AE200" s="753"/>
      <c r="AF200" s="753"/>
      <c r="AG200" s="753"/>
      <c r="AH200" s="753"/>
      <c r="AI200" s="753"/>
      <c r="AJ200" s="753"/>
      <c r="AK200" s="753"/>
      <c r="AL200" s="753"/>
      <c r="AM200" s="785" t="e">
        <f t="shared" si="28"/>
        <v>#DIV/0!</v>
      </c>
      <c r="AN200" s="753"/>
      <c r="AO200" s="764"/>
      <c r="AP200" s="753"/>
      <c r="AQ200" s="753"/>
      <c r="AR200" s="753"/>
      <c r="AS200" s="753"/>
      <c r="AT200" s="753"/>
      <c r="AU200" s="753"/>
      <c r="AV200" s="753"/>
      <c r="AW200" s="753"/>
      <c r="AX200" s="753"/>
      <c r="AY200" s="753"/>
      <c r="AZ200" s="785" t="e">
        <f t="shared" si="29"/>
        <v>#DIV/0!</v>
      </c>
      <c r="BA200" s="753"/>
      <c r="BB200" s="731"/>
      <c r="BC200" s="753"/>
      <c r="BD200" s="753"/>
      <c r="BE200" s="753"/>
      <c r="BF200" s="753"/>
      <c r="BG200" s="753"/>
      <c r="BH200" s="753"/>
      <c r="BI200" s="753"/>
      <c r="BJ200" s="753"/>
      <c r="BK200" s="753"/>
      <c r="BL200" s="753"/>
      <c r="BM200" s="785" t="e">
        <f t="shared" si="30"/>
        <v>#DIV/0!</v>
      </c>
      <c r="BN200" s="753"/>
      <c r="BO200" s="729"/>
      <c r="BP200" s="729"/>
      <c r="BQ200" s="729"/>
      <c r="BR200" s="729"/>
      <c r="BS200" s="729"/>
      <c r="BT200" s="729"/>
      <c r="BU200" s="729"/>
      <c r="BV200" s="729"/>
      <c r="BW200" s="729"/>
      <c r="BX200" s="729"/>
      <c r="BY200" s="729"/>
      <c r="BZ200" s="729"/>
      <c r="CA200" s="729"/>
      <c r="CB200" s="729"/>
      <c r="CC200" s="729"/>
      <c r="CD200" s="729"/>
      <c r="CE200" s="729"/>
      <c r="CF200" s="729"/>
      <c r="CG200" s="729"/>
    </row>
    <row r="201" spans="3:85" ht="14.4">
      <c r="C201" s="753"/>
      <c r="D201" s="753"/>
      <c r="E201" s="753"/>
      <c r="F201" s="753"/>
      <c r="G201" s="753"/>
      <c r="H201" s="753"/>
      <c r="I201" s="753"/>
      <c r="J201" s="753"/>
      <c r="K201" s="753"/>
      <c r="L201" s="753"/>
      <c r="M201" s="785" t="e">
        <f t="shared" si="31"/>
        <v>#DIV/0!</v>
      </c>
      <c r="N201" s="753"/>
      <c r="O201" s="731"/>
      <c r="P201" s="753"/>
      <c r="Q201" s="753"/>
      <c r="R201" s="753"/>
      <c r="S201" s="753"/>
      <c r="T201" s="753"/>
      <c r="U201" s="753"/>
      <c r="V201" s="753"/>
      <c r="W201" s="753"/>
      <c r="X201" s="753"/>
      <c r="Y201" s="753"/>
      <c r="Z201" s="785" t="e">
        <f t="shared" si="27"/>
        <v>#DIV/0!</v>
      </c>
      <c r="AA201" s="753"/>
      <c r="AB201" s="764"/>
      <c r="AC201" s="753"/>
      <c r="AD201" s="753"/>
      <c r="AE201" s="753"/>
      <c r="AF201" s="753"/>
      <c r="AG201" s="753"/>
      <c r="AH201" s="753"/>
      <c r="AI201" s="753"/>
      <c r="AJ201" s="753"/>
      <c r="AK201" s="753"/>
      <c r="AL201" s="753"/>
      <c r="AM201" s="785" t="e">
        <f t="shared" si="28"/>
        <v>#DIV/0!</v>
      </c>
      <c r="AN201" s="753"/>
      <c r="AO201" s="764"/>
      <c r="AP201" s="753"/>
      <c r="AQ201" s="753"/>
      <c r="AR201" s="753"/>
      <c r="AS201" s="753"/>
      <c r="AT201" s="753"/>
      <c r="AU201" s="753"/>
      <c r="AV201" s="753"/>
      <c r="AW201" s="753"/>
      <c r="AX201" s="753"/>
      <c r="AY201" s="753"/>
      <c r="AZ201" s="785" t="e">
        <f t="shared" si="29"/>
        <v>#DIV/0!</v>
      </c>
      <c r="BA201" s="753"/>
      <c r="BB201" s="731"/>
      <c r="BC201" s="753"/>
      <c r="BD201" s="753"/>
      <c r="BE201" s="753"/>
      <c r="BF201" s="753"/>
      <c r="BG201" s="753"/>
      <c r="BH201" s="753"/>
      <c r="BI201" s="753"/>
      <c r="BJ201" s="753"/>
      <c r="BK201" s="753"/>
      <c r="BL201" s="753"/>
      <c r="BM201" s="785" t="e">
        <f t="shared" si="30"/>
        <v>#DIV/0!</v>
      </c>
      <c r="BN201" s="753"/>
      <c r="BO201" s="729"/>
      <c r="BP201" s="729"/>
      <c r="BQ201" s="729"/>
      <c r="BR201" s="729"/>
      <c r="BS201" s="729"/>
      <c r="BT201" s="729"/>
      <c r="BU201" s="729"/>
      <c r="BV201" s="729"/>
      <c r="BW201" s="729"/>
      <c r="BX201" s="729"/>
      <c r="BY201" s="729"/>
      <c r="BZ201" s="729"/>
      <c r="CA201" s="729"/>
      <c r="CB201" s="729"/>
      <c r="CC201" s="729"/>
      <c r="CD201" s="729"/>
      <c r="CE201" s="729"/>
      <c r="CF201" s="729"/>
      <c r="CG201" s="729"/>
    </row>
    <row r="202" spans="3:85" ht="14.4">
      <c r="C202" s="753"/>
      <c r="D202" s="753"/>
      <c r="E202" s="753"/>
      <c r="F202" s="753"/>
      <c r="G202" s="753"/>
      <c r="H202" s="753"/>
      <c r="I202" s="753"/>
      <c r="J202" s="753"/>
      <c r="K202" s="753"/>
      <c r="L202" s="753"/>
      <c r="M202" s="785" t="e">
        <f t="shared" si="31"/>
        <v>#DIV/0!</v>
      </c>
      <c r="N202" s="753"/>
      <c r="O202" s="731"/>
      <c r="P202" s="753"/>
      <c r="Q202" s="753"/>
      <c r="R202" s="753"/>
      <c r="S202" s="753"/>
      <c r="T202" s="753"/>
      <c r="U202" s="753"/>
      <c r="V202" s="753"/>
      <c r="W202" s="753"/>
      <c r="X202" s="753"/>
      <c r="Y202" s="753"/>
      <c r="Z202" s="785" t="e">
        <f t="shared" si="27"/>
        <v>#DIV/0!</v>
      </c>
      <c r="AA202" s="753"/>
      <c r="AB202" s="764"/>
      <c r="AC202" s="753"/>
      <c r="AD202" s="753"/>
      <c r="AE202" s="753"/>
      <c r="AF202" s="753"/>
      <c r="AG202" s="753"/>
      <c r="AH202" s="753"/>
      <c r="AI202" s="753"/>
      <c r="AJ202" s="753"/>
      <c r="AK202" s="753"/>
      <c r="AL202" s="753"/>
      <c r="AM202" s="785" t="e">
        <f t="shared" si="28"/>
        <v>#DIV/0!</v>
      </c>
      <c r="AN202" s="753"/>
      <c r="AO202" s="764"/>
      <c r="AP202" s="753"/>
      <c r="AQ202" s="753"/>
      <c r="AR202" s="753"/>
      <c r="AS202" s="753"/>
      <c r="AT202" s="753"/>
      <c r="AU202" s="753"/>
      <c r="AV202" s="753"/>
      <c r="AW202" s="753"/>
      <c r="AX202" s="753"/>
      <c r="AY202" s="753"/>
      <c r="AZ202" s="785" t="e">
        <f t="shared" si="29"/>
        <v>#DIV/0!</v>
      </c>
      <c r="BA202" s="753"/>
      <c r="BB202" s="731"/>
      <c r="BC202" s="753"/>
      <c r="BD202" s="753"/>
      <c r="BE202" s="753"/>
      <c r="BF202" s="753"/>
      <c r="BG202" s="753"/>
      <c r="BH202" s="753"/>
      <c r="BI202" s="753"/>
      <c r="BJ202" s="753"/>
      <c r="BK202" s="753"/>
      <c r="BL202" s="753"/>
      <c r="BM202" s="785" t="e">
        <f t="shared" si="30"/>
        <v>#DIV/0!</v>
      </c>
      <c r="BN202" s="753"/>
      <c r="BO202" s="729"/>
      <c r="BP202" s="729"/>
      <c r="BQ202" s="729"/>
      <c r="BR202" s="729"/>
      <c r="BS202" s="729"/>
      <c r="BT202" s="729"/>
      <c r="BU202" s="729"/>
      <c r="BV202" s="729"/>
      <c r="BW202" s="729"/>
      <c r="BX202" s="729"/>
      <c r="BY202" s="729"/>
      <c r="BZ202" s="729"/>
      <c r="CA202" s="729"/>
      <c r="CB202" s="729"/>
      <c r="CC202" s="729"/>
      <c r="CD202" s="729"/>
      <c r="CE202" s="729"/>
      <c r="CF202" s="729"/>
      <c r="CG202" s="729"/>
    </row>
    <row r="203" spans="3:85">
      <c r="D203" s="759"/>
      <c r="E203" s="759"/>
      <c r="F203" s="759"/>
      <c r="G203" s="759"/>
      <c r="O203" s="731"/>
      <c r="Q203" s="759"/>
      <c r="R203" s="759"/>
      <c r="S203" s="759"/>
      <c r="T203" s="759"/>
      <c r="AB203" s="764"/>
      <c r="AC203" s="764"/>
      <c r="AD203" s="759"/>
      <c r="AE203" s="759"/>
      <c r="AF203" s="759"/>
      <c r="AG203" s="759"/>
      <c r="AQ203" s="759"/>
      <c r="AR203" s="759"/>
      <c r="AS203" s="759"/>
      <c r="AT203" s="759"/>
      <c r="BB203" s="731"/>
      <c r="BD203" s="759"/>
      <c r="BE203" s="759"/>
      <c r="BF203" s="759"/>
      <c r="BG203" s="759"/>
      <c r="BN203" s="729"/>
      <c r="BO203" s="729"/>
      <c r="BP203" s="729"/>
      <c r="BQ203" s="729"/>
      <c r="BR203" s="729"/>
      <c r="BS203" s="729"/>
      <c r="BT203" s="729"/>
      <c r="BU203" s="729"/>
      <c r="BV203" s="729"/>
      <c r="BW203" s="729"/>
      <c r="BX203" s="729"/>
      <c r="BY203" s="729"/>
      <c r="BZ203" s="729"/>
      <c r="CA203" s="729"/>
      <c r="CB203" s="729"/>
      <c r="CC203" s="729"/>
      <c r="CD203" s="729"/>
      <c r="CE203" s="729"/>
      <c r="CF203" s="729"/>
      <c r="CG203" s="729"/>
    </row>
    <row r="204" spans="3:85">
      <c r="D204" s="750" t="s">
        <v>2444</v>
      </c>
      <c r="E204" s="786">
        <f>COUNTIF($M$176:$M$202, "&gt;=0.15")</f>
        <v>0</v>
      </c>
      <c r="F204" s="759"/>
      <c r="H204" s="729" t="s">
        <v>2445</v>
      </c>
      <c r="Q204" s="750" t="s">
        <v>2444</v>
      </c>
      <c r="R204" s="786">
        <f>COUNTIF($M$176:$M$202, "&gt;=0.15")</f>
        <v>0</v>
      </c>
      <c r="S204" s="759"/>
      <c r="AB204" s="764"/>
      <c r="AC204" s="764"/>
      <c r="AD204" s="750" t="s">
        <v>2444</v>
      </c>
      <c r="AE204" s="786">
        <f>COUNTIF($M$176:$M$202, "&gt;=0.15")</f>
        <v>0</v>
      </c>
      <c r="AF204" s="759"/>
      <c r="AQ204" s="750" t="s">
        <v>2444</v>
      </c>
      <c r="AR204" s="786">
        <f>COUNTIF($M$176:$M$202, "&gt;=0.15")</f>
        <v>0</v>
      </c>
      <c r="AS204" s="759"/>
      <c r="BD204" s="750" t="s">
        <v>2444</v>
      </c>
      <c r="BE204" s="786">
        <f>COUNTIF($M$176:$M$202, "&gt;=0.15")</f>
        <v>0</v>
      </c>
      <c r="BF204" s="759"/>
      <c r="BN204" s="729"/>
      <c r="BO204" s="729"/>
      <c r="BP204" s="729"/>
      <c r="BQ204" s="729"/>
      <c r="BR204" s="729"/>
      <c r="BS204" s="729"/>
      <c r="BT204" s="729"/>
      <c r="BU204" s="729"/>
      <c r="BV204" s="729"/>
      <c r="BW204" s="729"/>
      <c r="BX204" s="729"/>
      <c r="BY204" s="729"/>
      <c r="BZ204" s="729"/>
      <c r="CA204" s="729"/>
      <c r="CB204" s="729"/>
      <c r="CC204" s="729"/>
      <c r="CD204" s="729"/>
      <c r="CE204" s="729"/>
      <c r="CF204" s="729"/>
      <c r="CG204" s="729"/>
    </row>
    <row r="205" spans="3:85">
      <c r="D205" s="750" t="s">
        <v>2446</v>
      </c>
      <c r="E205" s="787">
        <f>COUNTIF($M$176:$M$202, "&lt;=0.05")</f>
        <v>0</v>
      </c>
      <c r="Q205" s="750" t="s">
        <v>2446</v>
      </c>
      <c r="R205" s="787">
        <f>COUNTIF($M$176:$M$202, "&lt;=0.05")</f>
        <v>0</v>
      </c>
      <c r="AB205" s="764"/>
      <c r="AC205" s="764"/>
      <c r="AD205" s="750" t="s">
        <v>2446</v>
      </c>
      <c r="AE205" s="787">
        <f>COUNTIF($M$176:$M$202, "&lt;=0.05")</f>
        <v>0</v>
      </c>
      <c r="AO205" s="764"/>
      <c r="AP205" s="764"/>
      <c r="AQ205" s="750" t="s">
        <v>2446</v>
      </c>
      <c r="AR205" s="787">
        <f>COUNTIF($M$176:$M$202, "&lt;=0.05")</f>
        <v>0</v>
      </c>
      <c r="BD205" s="750" t="s">
        <v>2446</v>
      </c>
      <c r="BE205" s="787">
        <f>COUNTIF($M$176:$M$202, "&lt;=0.05")</f>
        <v>0</v>
      </c>
      <c r="BN205" s="729"/>
      <c r="BO205" s="729"/>
      <c r="BP205" s="729"/>
      <c r="BQ205" s="729"/>
      <c r="BR205" s="729"/>
      <c r="BS205" s="729"/>
      <c r="BT205" s="729"/>
      <c r="BU205" s="729"/>
      <c r="BV205" s="729"/>
      <c r="BW205" s="729"/>
      <c r="BX205" s="729"/>
      <c r="BY205" s="729"/>
      <c r="BZ205" s="729"/>
      <c r="CA205" s="729"/>
      <c r="CB205" s="729"/>
      <c r="CC205" s="729"/>
      <c r="CD205" s="729"/>
      <c r="CE205" s="729"/>
      <c r="CF205" s="729"/>
      <c r="CG205" s="729"/>
    </row>
    <row r="206" spans="3:85">
      <c r="T206" s="764"/>
      <c r="U206" s="764"/>
      <c r="V206" s="764"/>
      <c r="W206" s="764"/>
      <c r="X206" s="764"/>
      <c r="Y206" s="764"/>
      <c r="Z206" s="764"/>
      <c r="AA206" s="764"/>
      <c r="AB206" s="764"/>
      <c r="AC206" s="764"/>
      <c r="AD206" s="764"/>
      <c r="AE206" s="764"/>
      <c r="AF206" s="764"/>
      <c r="AG206" s="764"/>
      <c r="AH206" s="764"/>
      <c r="AI206" s="764"/>
      <c r="AJ206" s="764"/>
      <c r="AK206" s="764"/>
      <c r="AL206" s="764"/>
      <c r="AM206" s="764"/>
      <c r="BN206" s="729"/>
      <c r="BO206" s="729"/>
      <c r="BP206" s="729"/>
      <c r="BQ206" s="729"/>
      <c r="BR206" s="729"/>
      <c r="BS206" s="729"/>
      <c r="BT206" s="729"/>
      <c r="BU206" s="729"/>
      <c r="BV206" s="729"/>
      <c r="BW206" s="729"/>
      <c r="BX206" s="729"/>
      <c r="BY206" s="729"/>
      <c r="BZ206" s="729"/>
      <c r="CA206" s="729"/>
      <c r="CB206" s="729"/>
      <c r="CC206" s="729"/>
      <c r="CD206" s="729"/>
      <c r="CE206" s="729"/>
      <c r="CF206" s="729"/>
      <c r="CG206" s="729"/>
    </row>
    <row r="207" spans="3:85">
      <c r="T207" s="764"/>
      <c r="U207" s="764"/>
      <c r="V207" s="764"/>
      <c r="W207" s="764"/>
      <c r="X207" s="764"/>
      <c r="Y207" s="764"/>
      <c r="Z207" s="764"/>
      <c r="AA207" s="764"/>
      <c r="AB207" s="764"/>
      <c r="AC207" s="764"/>
      <c r="AD207" s="764"/>
      <c r="AE207" s="764"/>
      <c r="AF207" s="764"/>
      <c r="AG207" s="764"/>
      <c r="AH207" s="764"/>
      <c r="AI207" s="764"/>
      <c r="AJ207" s="764"/>
      <c r="AK207" s="764"/>
      <c r="AL207" s="764"/>
      <c r="AM207" s="764"/>
      <c r="BN207" s="729"/>
      <c r="BO207" s="729"/>
      <c r="BP207" s="729"/>
      <c r="BQ207" s="729"/>
      <c r="BR207" s="729"/>
      <c r="BS207" s="729"/>
      <c r="BT207" s="729"/>
      <c r="BU207" s="729"/>
      <c r="BV207" s="729"/>
      <c r="BW207" s="729"/>
      <c r="BX207" s="729"/>
      <c r="BY207" s="729"/>
      <c r="BZ207" s="729"/>
      <c r="CA207" s="729"/>
      <c r="CB207" s="729"/>
      <c r="CC207" s="729"/>
      <c r="CD207" s="729"/>
      <c r="CE207" s="729"/>
      <c r="CF207" s="729"/>
      <c r="CG207" s="729"/>
    </row>
    <row r="208" spans="3:85">
      <c r="T208" s="764"/>
      <c r="U208" s="764"/>
      <c r="V208" s="764"/>
      <c r="W208" s="764"/>
      <c r="X208" s="764"/>
      <c r="Y208" s="764"/>
      <c r="Z208" s="764"/>
      <c r="AA208" s="764"/>
      <c r="AB208" s="764"/>
      <c r="AC208" s="764"/>
      <c r="AD208" s="764"/>
      <c r="AE208" s="764"/>
      <c r="AF208" s="764"/>
      <c r="AG208" s="764"/>
      <c r="AH208" s="764"/>
      <c r="AI208" s="764"/>
      <c r="AJ208" s="764"/>
      <c r="AK208" s="764"/>
      <c r="AL208" s="764"/>
      <c r="AM208" s="764"/>
      <c r="BN208" s="729"/>
      <c r="BO208" s="729"/>
      <c r="BP208" s="729"/>
      <c r="BQ208" s="729"/>
      <c r="BR208" s="729"/>
      <c r="BS208" s="729"/>
      <c r="BT208" s="729"/>
      <c r="BU208" s="729"/>
      <c r="BV208" s="729"/>
      <c r="BW208" s="729"/>
      <c r="BX208" s="729"/>
      <c r="BY208" s="729"/>
      <c r="BZ208" s="729"/>
      <c r="CA208" s="729"/>
      <c r="CB208" s="729"/>
      <c r="CC208" s="729"/>
      <c r="CD208" s="729"/>
      <c r="CE208" s="729"/>
      <c r="CF208" s="729"/>
      <c r="CG208" s="729"/>
    </row>
    <row r="209" spans="20:85">
      <c r="T209" s="764"/>
      <c r="U209" s="764"/>
      <c r="V209" s="764"/>
      <c r="W209" s="764"/>
      <c r="X209" s="764"/>
      <c r="Y209" s="764"/>
      <c r="Z209" s="764"/>
      <c r="AA209" s="764"/>
      <c r="AB209" s="764"/>
      <c r="AC209" s="764"/>
      <c r="AD209" s="764"/>
      <c r="AE209" s="764"/>
      <c r="AF209" s="764"/>
      <c r="AG209" s="764"/>
      <c r="AH209" s="764"/>
      <c r="AI209" s="764"/>
      <c r="AJ209" s="764"/>
      <c r="AK209" s="764"/>
      <c r="AL209" s="764"/>
      <c r="AM209" s="764"/>
      <c r="BN209" s="729"/>
      <c r="BO209" s="729"/>
      <c r="BP209" s="729"/>
      <c r="BQ209" s="729"/>
      <c r="BR209" s="729"/>
      <c r="BS209" s="729"/>
      <c r="BT209" s="729"/>
      <c r="BU209" s="729"/>
      <c r="BV209" s="729"/>
      <c r="BW209" s="729"/>
      <c r="BX209" s="729"/>
      <c r="BY209" s="729"/>
      <c r="BZ209" s="729"/>
      <c r="CA209" s="729"/>
      <c r="CB209" s="729"/>
      <c r="CC209" s="729"/>
      <c r="CD209" s="729"/>
      <c r="CE209" s="729"/>
      <c r="CF209" s="729"/>
      <c r="CG209" s="729"/>
    </row>
    <row r="210" spans="20:85">
      <c r="T210" s="764"/>
      <c r="U210" s="764"/>
      <c r="V210" s="764"/>
      <c r="W210" s="764"/>
      <c r="X210" s="764"/>
      <c r="Y210" s="764"/>
      <c r="Z210" s="764"/>
      <c r="AA210" s="764"/>
      <c r="AB210" s="764"/>
      <c r="AC210" s="764"/>
      <c r="AD210" s="764"/>
      <c r="AE210" s="764"/>
      <c r="AF210" s="764"/>
      <c r="AG210" s="764"/>
      <c r="AH210" s="764"/>
      <c r="AI210" s="764"/>
      <c r="AJ210" s="764"/>
      <c r="AK210" s="764"/>
      <c r="AL210" s="764"/>
      <c r="AM210" s="764"/>
      <c r="BN210" s="729"/>
      <c r="BO210" s="729"/>
      <c r="BP210" s="729"/>
      <c r="BQ210" s="729"/>
      <c r="BR210" s="729"/>
      <c r="BS210" s="729"/>
      <c r="BT210" s="729"/>
      <c r="BU210" s="729"/>
      <c r="BV210" s="729"/>
      <c r="BW210" s="729"/>
      <c r="BX210" s="729"/>
      <c r="BY210" s="729"/>
      <c r="BZ210" s="729"/>
      <c r="CA210" s="729"/>
      <c r="CB210" s="729"/>
      <c r="CC210" s="729"/>
      <c r="CD210" s="729"/>
      <c r="CE210" s="729"/>
      <c r="CF210" s="729"/>
      <c r="CG210" s="729"/>
    </row>
    <row r="211" spans="20:85">
      <c r="T211" s="764"/>
      <c r="U211" s="764"/>
      <c r="V211" s="764"/>
      <c r="W211" s="764"/>
      <c r="X211" s="764"/>
      <c r="Y211" s="764"/>
      <c r="Z211" s="764"/>
      <c r="AA211" s="764"/>
      <c r="AB211" s="764"/>
      <c r="AC211" s="764"/>
      <c r="AD211" s="764"/>
      <c r="AE211" s="764"/>
      <c r="AF211" s="764"/>
      <c r="AG211" s="764"/>
      <c r="AH211" s="764"/>
      <c r="AI211" s="764"/>
      <c r="AJ211" s="764"/>
      <c r="AK211" s="764"/>
      <c r="AL211" s="764"/>
      <c r="AM211" s="764"/>
      <c r="BN211" s="729"/>
      <c r="BO211" s="729"/>
      <c r="BP211" s="729"/>
      <c r="BQ211" s="729"/>
      <c r="BR211" s="729"/>
      <c r="BS211" s="729"/>
      <c r="BT211" s="729"/>
      <c r="BU211" s="729"/>
      <c r="BV211" s="729"/>
      <c r="BW211" s="729"/>
      <c r="BX211" s="729"/>
      <c r="BY211" s="729"/>
      <c r="BZ211" s="729"/>
      <c r="CA211" s="729"/>
      <c r="CB211" s="729"/>
      <c r="CC211" s="729"/>
      <c r="CD211" s="729"/>
      <c r="CE211" s="729"/>
      <c r="CF211" s="729"/>
      <c r="CG211" s="729"/>
    </row>
    <row r="212" spans="20:85">
      <c r="T212" s="764"/>
      <c r="U212" s="764"/>
      <c r="V212" s="764"/>
      <c r="W212" s="764"/>
      <c r="X212" s="764"/>
      <c r="Y212" s="764"/>
      <c r="Z212" s="764"/>
      <c r="AA212" s="764"/>
      <c r="AB212" s="764"/>
      <c r="AC212" s="764"/>
      <c r="AD212" s="764"/>
      <c r="AE212" s="764"/>
      <c r="AF212" s="764"/>
      <c r="AG212" s="764"/>
      <c r="AH212" s="764"/>
      <c r="AI212" s="764"/>
      <c r="AJ212" s="764"/>
      <c r="AK212" s="764"/>
      <c r="AL212" s="764"/>
      <c r="AM212" s="764"/>
      <c r="BN212" s="729"/>
      <c r="BO212" s="729"/>
      <c r="BP212" s="729"/>
      <c r="BQ212" s="729"/>
      <c r="BR212" s="729"/>
      <c r="BS212" s="729"/>
      <c r="BT212" s="729"/>
      <c r="BU212" s="729"/>
      <c r="BV212" s="729"/>
      <c r="BW212" s="729"/>
      <c r="BX212" s="729"/>
      <c r="BY212" s="729"/>
      <c r="BZ212" s="729"/>
      <c r="CA212" s="729"/>
      <c r="CB212" s="729"/>
      <c r="CC212" s="729"/>
      <c r="CD212" s="729"/>
      <c r="CE212" s="729"/>
      <c r="CF212" s="729"/>
      <c r="CG212" s="729"/>
    </row>
    <row r="213" spans="20:85">
      <c r="T213" s="764"/>
      <c r="U213" s="764"/>
      <c r="V213" s="764"/>
      <c r="W213" s="764"/>
      <c r="X213" s="764"/>
      <c r="Y213" s="764"/>
      <c r="Z213" s="764"/>
      <c r="AA213" s="764"/>
      <c r="AB213" s="764"/>
      <c r="AC213" s="764"/>
      <c r="AD213" s="764"/>
      <c r="AE213" s="764"/>
      <c r="AF213" s="764"/>
      <c r="AG213" s="764"/>
      <c r="AH213" s="764"/>
      <c r="AI213" s="764"/>
      <c r="AJ213" s="764"/>
      <c r="AK213" s="764"/>
      <c r="AL213" s="764"/>
      <c r="AM213" s="764"/>
      <c r="BN213" s="729"/>
      <c r="BO213" s="729"/>
      <c r="BP213" s="729"/>
      <c r="BQ213" s="729"/>
      <c r="BR213" s="729"/>
      <c r="BS213" s="729"/>
      <c r="BT213" s="729"/>
      <c r="BU213" s="729"/>
      <c r="BV213" s="729"/>
      <c r="BW213" s="729"/>
      <c r="BX213" s="729"/>
      <c r="BY213" s="729"/>
      <c r="BZ213" s="729"/>
      <c r="CA213" s="729"/>
      <c r="CB213" s="729"/>
      <c r="CC213" s="729"/>
      <c r="CD213" s="729"/>
      <c r="CE213" s="729"/>
      <c r="CF213" s="729"/>
      <c r="CG213" s="729"/>
    </row>
    <row r="214" spans="20:85">
      <c r="T214" s="764"/>
      <c r="U214" s="764"/>
      <c r="V214" s="764"/>
      <c r="W214" s="764"/>
      <c r="X214" s="764"/>
      <c r="Y214" s="764"/>
      <c r="Z214" s="764"/>
      <c r="AA214" s="764"/>
      <c r="AB214" s="764"/>
      <c r="AC214" s="764"/>
      <c r="AD214" s="764"/>
      <c r="AE214" s="764"/>
      <c r="AF214" s="764"/>
      <c r="AG214" s="764"/>
      <c r="AH214" s="764"/>
      <c r="AI214" s="764"/>
      <c r="AJ214" s="764"/>
      <c r="AK214" s="764"/>
      <c r="AL214" s="764"/>
      <c r="AM214" s="764"/>
      <c r="BN214" s="729"/>
      <c r="BO214" s="729"/>
      <c r="BP214" s="729"/>
      <c r="BQ214" s="729"/>
      <c r="BR214" s="729"/>
      <c r="BS214" s="729"/>
      <c r="BT214" s="729"/>
      <c r="BU214" s="729"/>
      <c r="BV214" s="729"/>
      <c r="BW214" s="729"/>
      <c r="BX214" s="729"/>
      <c r="BY214" s="729"/>
      <c r="BZ214" s="729"/>
      <c r="CA214" s="729"/>
      <c r="CB214" s="729"/>
      <c r="CC214" s="729"/>
      <c r="CD214" s="729"/>
      <c r="CE214" s="729"/>
      <c r="CF214" s="729"/>
      <c r="CG214" s="729"/>
    </row>
    <row r="215" spans="20:85">
      <c r="T215" s="764"/>
      <c r="U215" s="764"/>
      <c r="V215" s="764"/>
      <c r="W215" s="764"/>
      <c r="X215" s="764"/>
      <c r="Y215" s="764"/>
      <c r="Z215" s="764"/>
      <c r="AA215" s="764"/>
      <c r="AB215" s="764"/>
      <c r="AC215" s="764"/>
      <c r="AD215" s="764"/>
      <c r="AE215" s="764"/>
      <c r="AF215" s="764"/>
      <c r="AG215" s="764"/>
      <c r="AH215" s="764"/>
      <c r="AI215" s="764"/>
      <c r="AJ215" s="764"/>
      <c r="AK215" s="764"/>
      <c r="AL215" s="764"/>
      <c r="AM215" s="764"/>
      <c r="BN215" s="729"/>
      <c r="BO215" s="729"/>
      <c r="BP215" s="729"/>
      <c r="BQ215" s="729"/>
      <c r="BR215" s="729"/>
      <c r="BS215" s="729"/>
      <c r="BT215" s="729"/>
      <c r="BU215" s="729"/>
      <c r="BV215" s="729"/>
      <c r="BW215" s="729"/>
      <c r="BX215" s="729"/>
      <c r="BY215" s="729"/>
      <c r="BZ215" s="729"/>
      <c r="CA215" s="729"/>
      <c r="CB215" s="729"/>
      <c r="CC215" s="729"/>
      <c r="CD215" s="729"/>
      <c r="CE215" s="729"/>
      <c r="CF215" s="729"/>
      <c r="CG215" s="729"/>
    </row>
    <row r="216" spans="20:85">
      <c r="T216" s="764"/>
      <c r="U216" s="764"/>
      <c r="V216" s="764"/>
      <c r="W216" s="764"/>
      <c r="X216" s="764"/>
      <c r="Y216" s="764"/>
      <c r="Z216" s="764"/>
      <c r="AA216" s="764"/>
      <c r="AB216" s="764"/>
      <c r="AC216" s="764"/>
      <c r="AD216" s="764"/>
      <c r="AE216" s="764"/>
      <c r="AF216" s="764"/>
      <c r="AG216" s="764"/>
      <c r="AH216" s="764"/>
      <c r="AI216" s="764"/>
      <c r="AJ216" s="764"/>
      <c r="AK216" s="764"/>
      <c r="AL216" s="764"/>
      <c r="AM216" s="764"/>
      <c r="BN216" s="729"/>
      <c r="BO216" s="729"/>
      <c r="BP216" s="729"/>
      <c r="BQ216" s="729"/>
      <c r="BR216" s="729"/>
      <c r="BS216" s="729"/>
      <c r="BT216" s="729"/>
      <c r="BU216" s="729"/>
      <c r="BV216" s="729"/>
      <c r="BW216" s="729"/>
      <c r="BX216" s="729"/>
      <c r="BY216" s="729"/>
      <c r="BZ216" s="729"/>
      <c r="CA216" s="729"/>
      <c r="CB216" s="729"/>
      <c r="CC216" s="729"/>
      <c r="CD216" s="729"/>
      <c r="CE216" s="729"/>
      <c r="CF216" s="729"/>
      <c r="CG216" s="729"/>
    </row>
    <row r="217" spans="20:85">
      <c r="T217" s="764"/>
      <c r="U217" s="764"/>
      <c r="V217" s="764"/>
      <c r="W217" s="764"/>
      <c r="X217" s="764"/>
      <c r="Y217" s="764"/>
      <c r="Z217" s="764"/>
      <c r="AA217" s="764"/>
      <c r="AB217" s="764"/>
      <c r="AC217" s="764"/>
      <c r="AD217" s="764"/>
      <c r="AE217" s="764"/>
      <c r="AF217" s="764"/>
      <c r="AG217" s="764"/>
      <c r="AH217" s="764"/>
      <c r="AI217" s="764"/>
      <c r="AJ217" s="764"/>
      <c r="AK217" s="764"/>
      <c r="AL217" s="764"/>
      <c r="AM217" s="764"/>
      <c r="BN217" s="729"/>
      <c r="BO217" s="729"/>
      <c r="BP217" s="729"/>
      <c r="BQ217" s="729"/>
      <c r="BR217" s="729"/>
      <c r="BS217" s="729"/>
      <c r="BT217" s="729"/>
      <c r="BU217" s="729"/>
      <c r="BV217" s="729"/>
      <c r="BW217" s="729"/>
      <c r="BX217" s="729"/>
      <c r="BY217" s="729"/>
      <c r="BZ217" s="729"/>
      <c r="CA217" s="729"/>
      <c r="CB217" s="729"/>
      <c r="CC217" s="729"/>
      <c r="CD217" s="729"/>
      <c r="CE217" s="729"/>
      <c r="CF217" s="729"/>
      <c r="CG217" s="729"/>
    </row>
    <row r="218" spans="20:85">
      <c r="T218" s="764"/>
      <c r="U218" s="764"/>
      <c r="V218" s="764"/>
      <c r="W218" s="764"/>
      <c r="X218" s="764"/>
      <c r="Y218" s="764"/>
      <c r="Z218" s="764"/>
      <c r="AA218" s="764"/>
      <c r="AB218" s="764"/>
      <c r="AC218" s="764"/>
      <c r="AD218" s="764"/>
      <c r="AE218" s="764"/>
      <c r="AF218" s="764"/>
      <c r="AG218" s="764"/>
      <c r="AH218" s="764"/>
      <c r="AI218" s="764"/>
      <c r="AJ218" s="764"/>
      <c r="AK218" s="764"/>
      <c r="AL218" s="764"/>
      <c r="AM218" s="764"/>
      <c r="BN218" s="729"/>
      <c r="BO218" s="729"/>
      <c r="BP218" s="729"/>
      <c r="BQ218" s="729"/>
      <c r="BR218" s="729"/>
      <c r="BS218" s="729"/>
      <c r="BT218" s="729"/>
      <c r="BU218" s="729"/>
      <c r="BV218" s="729"/>
      <c r="BW218" s="729"/>
      <c r="BX218" s="729"/>
      <c r="BY218" s="729"/>
      <c r="BZ218" s="729"/>
      <c r="CA218" s="729"/>
      <c r="CB218" s="729"/>
      <c r="CC218" s="729"/>
      <c r="CD218" s="729"/>
      <c r="CE218" s="729"/>
      <c r="CF218" s="729"/>
      <c r="CG218" s="729"/>
    </row>
    <row r="219" spans="20:85">
      <c r="T219" s="764"/>
      <c r="U219" s="764"/>
      <c r="V219" s="764"/>
      <c r="W219" s="764"/>
      <c r="X219" s="764"/>
      <c r="Y219" s="764"/>
      <c r="Z219" s="764"/>
      <c r="AA219" s="764"/>
      <c r="AB219" s="764"/>
      <c r="AC219" s="764"/>
      <c r="AD219" s="764"/>
      <c r="AE219" s="764"/>
      <c r="AF219" s="764"/>
      <c r="AG219" s="764"/>
      <c r="AH219" s="764"/>
      <c r="AI219" s="764"/>
      <c r="AJ219" s="764"/>
      <c r="AK219" s="764"/>
      <c r="AL219" s="764"/>
      <c r="AM219" s="764"/>
      <c r="BN219" s="729"/>
      <c r="BO219" s="729"/>
      <c r="BP219" s="729"/>
      <c r="BQ219" s="729"/>
      <c r="BR219" s="729"/>
      <c r="BS219" s="729"/>
      <c r="BT219" s="729"/>
      <c r="BU219" s="729"/>
      <c r="BV219" s="729"/>
      <c r="BW219" s="729"/>
      <c r="BX219" s="729"/>
      <c r="BY219" s="729"/>
      <c r="BZ219" s="729"/>
      <c r="CA219" s="729"/>
      <c r="CB219" s="729"/>
      <c r="CC219" s="729"/>
      <c r="CD219" s="729"/>
      <c r="CE219" s="729"/>
      <c r="CF219" s="729"/>
      <c r="CG219" s="729"/>
    </row>
    <row r="220" spans="20:85">
      <c r="T220" s="764"/>
      <c r="U220" s="764"/>
      <c r="V220" s="764"/>
      <c r="W220" s="764"/>
      <c r="X220" s="764"/>
      <c r="Y220" s="764"/>
      <c r="Z220" s="764"/>
      <c r="AA220" s="764"/>
      <c r="AB220" s="764"/>
      <c r="AC220" s="764"/>
      <c r="AD220" s="764"/>
      <c r="AE220" s="764"/>
      <c r="AF220" s="764"/>
      <c r="AG220" s="764"/>
      <c r="AH220" s="764"/>
      <c r="AI220" s="764"/>
      <c r="AJ220" s="764"/>
      <c r="AK220" s="764"/>
      <c r="AL220" s="764"/>
      <c r="AM220" s="764"/>
      <c r="BN220" s="729"/>
      <c r="BO220" s="729"/>
      <c r="BP220" s="729"/>
      <c r="BQ220" s="729"/>
      <c r="BR220" s="729"/>
      <c r="BS220" s="729"/>
      <c r="BT220" s="729"/>
      <c r="BU220" s="729"/>
      <c r="BV220" s="729"/>
      <c r="BW220" s="729"/>
      <c r="BX220" s="729"/>
      <c r="BY220" s="729"/>
      <c r="BZ220" s="729"/>
      <c r="CA220" s="729"/>
      <c r="CB220" s="729"/>
      <c r="CC220" s="729"/>
      <c r="CD220" s="729"/>
      <c r="CE220" s="729"/>
      <c r="CF220" s="729"/>
      <c r="CG220" s="729"/>
    </row>
    <row r="221" spans="20:85">
      <c r="T221" s="764"/>
      <c r="U221" s="764"/>
      <c r="V221" s="764"/>
      <c r="W221" s="764"/>
      <c r="X221" s="764"/>
      <c r="Y221" s="764"/>
      <c r="Z221" s="764"/>
      <c r="AA221" s="764"/>
      <c r="AB221" s="764"/>
      <c r="AC221" s="764"/>
      <c r="AD221" s="764"/>
      <c r="AE221" s="764"/>
      <c r="AF221" s="764"/>
      <c r="AG221" s="764"/>
      <c r="AH221" s="764"/>
      <c r="AI221" s="764"/>
      <c r="AJ221" s="764"/>
      <c r="AK221" s="764"/>
      <c r="AL221" s="764"/>
      <c r="AM221" s="764"/>
      <c r="BN221" s="729"/>
      <c r="BO221" s="729"/>
      <c r="BP221" s="729"/>
      <c r="BQ221" s="729"/>
      <c r="BR221" s="729"/>
      <c r="BS221" s="729"/>
      <c r="BT221" s="729"/>
      <c r="BU221" s="729"/>
      <c r="BV221" s="729"/>
      <c r="BW221" s="729"/>
      <c r="BX221" s="729"/>
      <c r="BY221" s="729"/>
      <c r="BZ221" s="729"/>
      <c r="CA221" s="729"/>
      <c r="CB221" s="729"/>
      <c r="CC221" s="729"/>
      <c r="CD221" s="729"/>
      <c r="CE221" s="729"/>
      <c r="CF221" s="729"/>
      <c r="CG221" s="729"/>
    </row>
    <row r="222" spans="20:85">
      <c r="T222" s="764"/>
      <c r="U222" s="764"/>
      <c r="V222" s="764"/>
      <c r="W222" s="764"/>
      <c r="X222" s="764"/>
      <c r="Y222" s="764"/>
      <c r="Z222" s="764"/>
      <c r="AA222" s="764"/>
      <c r="AB222" s="764"/>
      <c r="AC222" s="764"/>
      <c r="AD222" s="764"/>
      <c r="AE222" s="764"/>
      <c r="AF222" s="764"/>
      <c r="AG222" s="764"/>
      <c r="AH222" s="764"/>
      <c r="AI222" s="764"/>
      <c r="AJ222" s="764"/>
      <c r="AK222" s="764"/>
      <c r="AL222" s="764"/>
      <c r="AM222" s="764"/>
      <c r="BN222" s="729"/>
      <c r="BO222" s="729"/>
      <c r="BP222" s="729"/>
      <c r="BQ222" s="729"/>
      <c r="BR222" s="729"/>
      <c r="BS222" s="729"/>
      <c r="BT222" s="729"/>
      <c r="BU222" s="729"/>
      <c r="BV222" s="729"/>
      <c r="BW222" s="729"/>
      <c r="BX222" s="729"/>
      <c r="BY222" s="729"/>
      <c r="BZ222" s="729"/>
      <c r="CA222" s="729"/>
      <c r="CB222" s="729"/>
      <c r="CC222" s="729"/>
      <c r="CD222" s="729"/>
      <c r="CE222" s="729"/>
      <c r="CF222" s="729"/>
      <c r="CG222" s="729"/>
    </row>
    <row r="223" spans="20:85">
      <c r="T223" s="764"/>
      <c r="U223" s="764"/>
      <c r="V223" s="764"/>
      <c r="W223" s="764"/>
      <c r="X223" s="764"/>
      <c r="Y223" s="764"/>
      <c r="Z223" s="764"/>
      <c r="AA223" s="764"/>
      <c r="AB223" s="764"/>
      <c r="AC223" s="764"/>
      <c r="AD223" s="764"/>
      <c r="AE223" s="764"/>
      <c r="AF223" s="764"/>
      <c r="AG223" s="764"/>
      <c r="AH223" s="764"/>
      <c r="AI223" s="764"/>
      <c r="AJ223" s="764"/>
      <c r="AK223" s="764"/>
      <c r="AL223" s="764"/>
      <c r="AM223" s="764"/>
      <c r="BN223" s="729"/>
      <c r="BO223" s="729"/>
      <c r="BP223" s="729"/>
      <c r="BQ223" s="729"/>
      <c r="BR223" s="729"/>
      <c r="BS223" s="729"/>
      <c r="BT223" s="729"/>
      <c r="BU223" s="729"/>
      <c r="BV223" s="729"/>
      <c r="BW223" s="729"/>
      <c r="BX223" s="729"/>
      <c r="BY223" s="729"/>
      <c r="BZ223" s="729"/>
      <c r="CA223" s="729"/>
      <c r="CB223" s="729"/>
      <c r="CC223" s="729"/>
      <c r="CD223" s="729"/>
      <c r="CE223" s="729"/>
      <c r="CF223" s="729"/>
      <c r="CG223" s="729"/>
    </row>
    <row r="224" spans="20:85">
      <c r="T224" s="764"/>
      <c r="U224" s="764"/>
      <c r="V224" s="764"/>
      <c r="W224" s="764"/>
      <c r="X224" s="764"/>
      <c r="Y224" s="764"/>
      <c r="Z224" s="764"/>
      <c r="AA224" s="764"/>
      <c r="AB224" s="764"/>
      <c r="AC224" s="764"/>
      <c r="AD224" s="764"/>
      <c r="AE224" s="764"/>
      <c r="AF224" s="764"/>
      <c r="AG224" s="764"/>
      <c r="AH224" s="764"/>
      <c r="AI224" s="764"/>
      <c r="AJ224" s="764"/>
      <c r="AK224" s="764"/>
      <c r="AL224" s="764"/>
      <c r="AM224" s="764"/>
      <c r="BN224" s="729"/>
      <c r="BO224" s="729"/>
      <c r="BP224" s="729"/>
      <c r="BQ224" s="729"/>
      <c r="BR224" s="729"/>
      <c r="BS224" s="729"/>
      <c r="BT224" s="729"/>
      <c r="BU224" s="729"/>
      <c r="BV224" s="729"/>
      <c r="BW224" s="729"/>
      <c r="BX224" s="729"/>
      <c r="BY224" s="729"/>
      <c r="BZ224" s="729"/>
      <c r="CA224" s="729"/>
      <c r="CB224" s="729"/>
      <c r="CC224" s="729"/>
      <c r="CD224" s="729"/>
      <c r="CE224" s="729"/>
      <c r="CF224" s="729"/>
      <c r="CG224" s="729"/>
    </row>
    <row r="225" spans="20:85">
      <c r="T225" s="764"/>
      <c r="U225" s="764"/>
      <c r="V225" s="764"/>
      <c r="W225" s="764"/>
      <c r="X225" s="764"/>
      <c r="Y225" s="764"/>
      <c r="Z225" s="764"/>
      <c r="AA225" s="764"/>
      <c r="AB225" s="764"/>
      <c r="AC225" s="764"/>
      <c r="AD225" s="764"/>
      <c r="AE225" s="764"/>
      <c r="AF225" s="764"/>
      <c r="AG225" s="764"/>
      <c r="AH225" s="764"/>
      <c r="AI225" s="764"/>
      <c r="AJ225" s="764"/>
      <c r="AK225" s="764"/>
      <c r="AL225" s="764"/>
      <c r="AM225" s="764"/>
      <c r="BN225" s="729"/>
      <c r="BO225" s="729"/>
      <c r="BP225" s="729"/>
      <c r="BQ225" s="729"/>
      <c r="BR225" s="729"/>
      <c r="BS225" s="729"/>
      <c r="BT225" s="729"/>
      <c r="BU225" s="729"/>
      <c r="BV225" s="729"/>
      <c r="BW225" s="729"/>
      <c r="BX225" s="729"/>
      <c r="BY225" s="729"/>
      <c r="BZ225" s="729"/>
      <c r="CA225" s="729"/>
      <c r="CB225" s="729"/>
      <c r="CC225" s="729"/>
      <c r="CD225" s="729"/>
      <c r="CE225" s="729"/>
      <c r="CF225" s="729"/>
      <c r="CG225" s="729"/>
    </row>
    <row r="226" spans="20:85">
      <c r="T226" s="764"/>
      <c r="U226" s="764"/>
      <c r="V226" s="764"/>
      <c r="W226" s="764"/>
      <c r="X226" s="764"/>
      <c r="Y226" s="764"/>
      <c r="Z226" s="764"/>
      <c r="AA226" s="764"/>
      <c r="AB226" s="764"/>
      <c r="AC226" s="764"/>
      <c r="AD226" s="764"/>
      <c r="AE226" s="764"/>
      <c r="AF226" s="764"/>
      <c r="AG226" s="764"/>
      <c r="AH226" s="764"/>
      <c r="AI226" s="764"/>
      <c r="AJ226" s="764"/>
      <c r="AK226" s="764"/>
      <c r="AL226" s="764"/>
      <c r="AM226" s="764"/>
      <c r="BN226" s="729"/>
      <c r="BO226" s="729"/>
      <c r="BP226" s="729"/>
      <c r="BQ226" s="729"/>
      <c r="BR226" s="729"/>
      <c r="BS226" s="729"/>
      <c r="BT226" s="729"/>
      <c r="BU226" s="729"/>
      <c r="BV226" s="729"/>
      <c r="BW226" s="729"/>
      <c r="BX226" s="729"/>
      <c r="BY226" s="729"/>
      <c r="BZ226" s="729"/>
      <c r="CA226" s="729"/>
      <c r="CB226" s="729"/>
      <c r="CC226" s="729"/>
      <c r="CD226" s="729"/>
      <c r="CE226" s="729"/>
      <c r="CF226" s="729"/>
      <c r="CG226" s="729"/>
    </row>
    <row r="227" spans="20:85">
      <c r="T227" s="764"/>
      <c r="U227" s="764"/>
      <c r="V227" s="764"/>
      <c r="W227" s="764"/>
      <c r="X227" s="764"/>
      <c r="Y227" s="764"/>
      <c r="Z227" s="764"/>
      <c r="AA227" s="764"/>
      <c r="AB227" s="764"/>
      <c r="AC227" s="764"/>
      <c r="AD227" s="764"/>
      <c r="AE227" s="764"/>
      <c r="AF227" s="764"/>
      <c r="AG227" s="764"/>
      <c r="AH227" s="764"/>
      <c r="AI227" s="764"/>
      <c r="AJ227" s="764"/>
      <c r="AK227" s="764"/>
      <c r="AL227" s="764"/>
      <c r="AM227" s="764"/>
      <c r="BN227" s="729"/>
      <c r="BO227" s="729"/>
      <c r="BP227" s="729"/>
      <c r="BQ227" s="729"/>
      <c r="BR227" s="729"/>
      <c r="BS227" s="729"/>
      <c r="BT227" s="729"/>
      <c r="BU227" s="729"/>
      <c r="BV227" s="729"/>
      <c r="BW227" s="729"/>
      <c r="BX227" s="729"/>
      <c r="BY227" s="729"/>
      <c r="BZ227" s="729"/>
      <c r="CA227" s="729"/>
      <c r="CB227" s="729"/>
      <c r="CC227" s="729"/>
      <c r="CD227" s="729"/>
      <c r="CE227" s="729"/>
      <c r="CF227" s="729"/>
      <c r="CG227" s="729"/>
    </row>
    <row r="228" spans="20:85">
      <c r="T228" s="764"/>
      <c r="U228" s="764"/>
      <c r="V228" s="764"/>
      <c r="W228" s="764"/>
      <c r="X228" s="764"/>
      <c r="Y228" s="764"/>
      <c r="Z228" s="764"/>
      <c r="AA228" s="764"/>
      <c r="AB228" s="764"/>
      <c r="AC228" s="764"/>
      <c r="AD228" s="764"/>
      <c r="AE228" s="764"/>
      <c r="AF228" s="764"/>
      <c r="AG228" s="764"/>
      <c r="AH228" s="764"/>
      <c r="AI228" s="764"/>
      <c r="AJ228" s="764"/>
      <c r="AK228" s="764"/>
      <c r="AL228" s="764"/>
      <c r="AM228" s="764"/>
      <c r="BN228" s="729"/>
      <c r="BO228" s="729"/>
      <c r="BP228" s="729"/>
      <c r="BQ228" s="729"/>
      <c r="BR228" s="729"/>
      <c r="BS228" s="729"/>
      <c r="BT228" s="729"/>
      <c r="BU228" s="729"/>
      <c r="BV228" s="729"/>
      <c r="BW228" s="729"/>
      <c r="BX228" s="729"/>
      <c r="BY228" s="729"/>
      <c r="BZ228" s="729"/>
      <c r="CA228" s="729"/>
      <c r="CB228" s="729"/>
      <c r="CC228" s="729"/>
      <c r="CD228" s="729"/>
      <c r="CE228" s="729"/>
      <c r="CF228" s="729"/>
      <c r="CG228" s="729"/>
    </row>
    <row r="229" spans="20:85">
      <c r="T229" s="764"/>
      <c r="U229" s="764"/>
      <c r="V229" s="764"/>
      <c r="W229" s="764"/>
      <c r="X229" s="764"/>
      <c r="Y229" s="764"/>
      <c r="Z229" s="764"/>
      <c r="AA229" s="764"/>
      <c r="AB229" s="764"/>
      <c r="AC229" s="764"/>
      <c r="AD229" s="764"/>
      <c r="AE229" s="764"/>
      <c r="AF229" s="764"/>
      <c r="AG229" s="764"/>
      <c r="AH229" s="764"/>
      <c r="AI229" s="764"/>
      <c r="AJ229" s="764"/>
      <c r="AK229" s="764"/>
      <c r="AL229" s="764"/>
      <c r="AM229" s="764"/>
      <c r="BN229" s="729"/>
      <c r="BO229" s="729"/>
      <c r="BP229" s="729"/>
      <c r="BQ229" s="729"/>
      <c r="BR229" s="729"/>
      <c r="BS229" s="729"/>
      <c r="BT229" s="729"/>
      <c r="BU229" s="729"/>
      <c r="BV229" s="729"/>
      <c r="BW229" s="729"/>
      <c r="BX229" s="729"/>
      <c r="BY229" s="729"/>
      <c r="BZ229" s="729"/>
      <c r="CA229" s="729"/>
      <c r="CB229" s="729"/>
      <c r="CC229" s="729"/>
      <c r="CD229" s="729"/>
      <c r="CE229" s="729"/>
      <c r="CF229" s="729"/>
      <c r="CG229" s="729"/>
    </row>
    <row r="230" spans="20:85">
      <c r="T230" s="764"/>
      <c r="U230" s="764"/>
      <c r="V230" s="764"/>
      <c r="W230" s="764"/>
      <c r="X230" s="764"/>
      <c r="Y230" s="764"/>
      <c r="Z230" s="764"/>
      <c r="AA230" s="764"/>
      <c r="AB230" s="764"/>
      <c r="AC230" s="764"/>
      <c r="AD230" s="764"/>
      <c r="AE230" s="764"/>
      <c r="AF230" s="764"/>
      <c r="AG230" s="764"/>
      <c r="AH230" s="764"/>
      <c r="AI230" s="764"/>
      <c r="AJ230" s="764"/>
      <c r="AK230" s="764"/>
      <c r="AL230" s="764"/>
      <c r="AM230" s="764"/>
      <c r="BN230" s="729"/>
      <c r="BO230" s="729"/>
      <c r="BP230" s="729"/>
      <c r="BQ230" s="729"/>
      <c r="BR230" s="729"/>
      <c r="BS230" s="729"/>
      <c r="BT230" s="729"/>
      <c r="BU230" s="729"/>
      <c r="BV230" s="729"/>
      <c r="BW230" s="729"/>
      <c r="BX230" s="729"/>
      <c r="BY230" s="729"/>
      <c r="BZ230" s="729"/>
      <c r="CA230" s="729"/>
      <c r="CB230" s="729"/>
      <c r="CC230" s="729"/>
      <c r="CD230" s="729"/>
      <c r="CE230" s="729"/>
      <c r="CF230" s="729"/>
      <c r="CG230" s="729"/>
    </row>
    <row r="231" spans="20:85">
      <c r="T231" s="764"/>
      <c r="U231" s="764"/>
      <c r="V231" s="764"/>
      <c r="W231" s="764"/>
      <c r="X231" s="764"/>
      <c r="Y231" s="764"/>
      <c r="Z231" s="764"/>
      <c r="AA231" s="764"/>
      <c r="AB231" s="764"/>
      <c r="AC231" s="764"/>
      <c r="AD231" s="764"/>
      <c r="AE231" s="764"/>
      <c r="AF231" s="764"/>
      <c r="AG231" s="764"/>
      <c r="AH231" s="764"/>
      <c r="AI231" s="764"/>
      <c r="AJ231" s="764"/>
      <c r="AK231" s="764"/>
      <c r="AL231" s="764"/>
      <c r="AM231" s="764"/>
      <c r="BN231" s="729"/>
      <c r="BO231" s="729"/>
      <c r="BP231" s="729"/>
      <c r="BQ231" s="729"/>
      <c r="BR231" s="729"/>
      <c r="BS231" s="729"/>
      <c r="BT231" s="729"/>
      <c r="BU231" s="729"/>
      <c r="BV231" s="729"/>
      <c r="BW231" s="729"/>
      <c r="BX231" s="729"/>
      <c r="BY231" s="729"/>
      <c r="BZ231" s="729"/>
      <c r="CA231" s="729"/>
      <c r="CB231" s="729"/>
      <c r="CC231" s="729"/>
      <c r="CD231" s="729"/>
      <c r="CE231" s="729"/>
      <c r="CF231" s="729"/>
      <c r="CG231" s="729"/>
    </row>
    <row r="232" spans="20:85">
      <c r="T232" s="764"/>
      <c r="U232" s="764"/>
      <c r="V232" s="764"/>
      <c r="W232" s="764"/>
      <c r="X232" s="764"/>
      <c r="Y232" s="764"/>
      <c r="Z232" s="764"/>
      <c r="AA232" s="764"/>
      <c r="AB232" s="764"/>
      <c r="AC232" s="764"/>
      <c r="AD232" s="764"/>
      <c r="AE232" s="764"/>
      <c r="AF232" s="764"/>
      <c r="AG232" s="764"/>
      <c r="AH232" s="764"/>
      <c r="AI232" s="764"/>
      <c r="AJ232" s="764"/>
      <c r="AK232" s="764"/>
      <c r="AL232" s="764"/>
      <c r="AM232" s="764"/>
      <c r="BN232" s="729"/>
      <c r="BO232" s="729"/>
      <c r="BP232" s="729"/>
      <c r="BQ232" s="729"/>
      <c r="BR232" s="729"/>
      <c r="BS232" s="729"/>
      <c r="BT232" s="729"/>
      <c r="BU232" s="729"/>
      <c r="BV232" s="729"/>
      <c r="BW232" s="729"/>
      <c r="BX232" s="729"/>
      <c r="BY232" s="729"/>
      <c r="BZ232" s="729"/>
      <c r="CA232" s="729"/>
      <c r="CB232" s="729"/>
      <c r="CC232" s="729"/>
      <c r="CD232" s="729"/>
      <c r="CE232" s="729"/>
      <c r="CF232" s="729"/>
      <c r="CG232" s="729"/>
    </row>
    <row r="233" spans="20:85">
      <c r="T233" s="764"/>
      <c r="U233" s="764"/>
      <c r="V233" s="764"/>
      <c r="W233" s="764"/>
      <c r="X233" s="764"/>
      <c r="Y233" s="764"/>
      <c r="Z233" s="764"/>
      <c r="AA233" s="764"/>
      <c r="AB233" s="764"/>
      <c r="AC233" s="764"/>
      <c r="AD233" s="764"/>
      <c r="AE233" s="764"/>
      <c r="AF233" s="764"/>
      <c r="AG233" s="764"/>
      <c r="AH233" s="764"/>
      <c r="AI233" s="764"/>
      <c r="AJ233" s="764"/>
      <c r="AK233" s="764"/>
      <c r="AL233" s="764"/>
      <c r="AM233" s="764"/>
      <c r="BN233" s="729"/>
      <c r="BO233" s="729"/>
      <c r="BP233" s="729"/>
      <c r="BQ233" s="729"/>
      <c r="BR233" s="729"/>
      <c r="BS233" s="729"/>
      <c r="BT233" s="729"/>
      <c r="BU233" s="729"/>
      <c r="BV233" s="729"/>
      <c r="BW233" s="729"/>
      <c r="BX233" s="729"/>
      <c r="BY233" s="729"/>
      <c r="BZ233" s="729"/>
      <c r="CA233" s="729"/>
      <c r="CB233" s="729"/>
      <c r="CC233" s="729"/>
      <c r="CD233" s="729"/>
      <c r="CE233" s="729"/>
      <c r="CF233" s="729"/>
      <c r="CG233" s="729"/>
    </row>
    <row r="234" spans="20:85">
      <c r="T234" s="764"/>
      <c r="U234" s="764"/>
      <c r="V234" s="764"/>
      <c r="W234" s="764"/>
      <c r="X234" s="764"/>
      <c r="Y234" s="764"/>
      <c r="Z234" s="764"/>
      <c r="AA234" s="764"/>
      <c r="AB234" s="764"/>
      <c r="AC234" s="764"/>
      <c r="AD234" s="764"/>
      <c r="AE234" s="764"/>
      <c r="AF234" s="764"/>
      <c r="AG234" s="764"/>
      <c r="AH234" s="764"/>
      <c r="AI234" s="764"/>
      <c r="AJ234" s="764"/>
      <c r="AK234" s="764"/>
      <c r="AL234" s="764"/>
      <c r="AM234" s="764"/>
      <c r="BN234" s="729"/>
      <c r="BO234" s="729"/>
      <c r="BP234" s="729"/>
      <c r="BQ234" s="729"/>
      <c r="BR234" s="729"/>
      <c r="BS234" s="729"/>
      <c r="BT234" s="729"/>
      <c r="BU234" s="729"/>
      <c r="BV234" s="729"/>
      <c r="BW234" s="729"/>
      <c r="BX234" s="729"/>
      <c r="BY234" s="729"/>
      <c r="BZ234" s="729"/>
      <c r="CA234" s="729"/>
      <c r="CB234" s="729"/>
      <c r="CC234" s="729"/>
      <c r="CD234" s="729"/>
      <c r="CE234" s="729"/>
      <c r="CF234" s="729"/>
      <c r="CG234" s="729"/>
    </row>
    <row r="235" spans="20:85">
      <c r="T235" s="764"/>
      <c r="U235" s="764"/>
      <c r="V235" s="764"/>
      <c r="W235" s="764"/>
      <c r="X235" s="764"/>
      <c r="Y235" s="764"/>
      <c r="Z235" s="764"/>
      <c r="AA235" s="764"/>
      <c r="AB235" s="764"/>
      <c r="AC235" s="764"/>
      <c r="AD235" s="764"/>
      <c r="AE235" s="764"/>
      <c r="AF235" s="764"/>
      <c r="AG235" s="764"/>
      <c r="AH235" s="764"/>
      <c r="AI235" s="764"/>
      <c r="AJ235" s="764"/>
      <c r="AK235" s="764"/>
      <c r="AL235" s="764"/>
      <c r="AM235" s="764"/>
      <c r="BN235" s="729"/>
      <c r="BO235" s="729"/>
      <c r="BP235" s="729"/>
      <c r="BQ235" s="729"/>
      <c r="BR235" s="729"/>
      <c r="BS235" s="729"/>
      <c r="BT235" s="729"/>
      <c r="BU235" s="729"/>
      <c r="BV235" s="729"/>
      <c r="BW235" s="729"/>
      <c r="BX235" s="729"/>
      <c r="BY235" s="729"/>
      <c r="BZ235" s="729"/>
      <c r="CA235" s="729"/>
      <c r="CB235" s="729"/>
      <c r="CC235" s="729"/>
      <c r="CD235" s="729"/>
      <c r="CE235" s="729"/>
      <c r="CF235" s="729"/>
      <c r="CG235" s="729"/>
    </row>
    <row r="236" spans="20:85">
      <c r="T236" s="764"/>
      <c r="U236" s="764"/>
      <c r="V236" s="764"/>
      <c r="W236" s="764"/>
      <c r="X236" s="764"/>
      <c r="Y236" s="764"/>
      <c r="Z236" s="764"/>
      <c r="AA236" s="764"/>
      <c r="AB236" s="764"/>
      <c r="AC236" s="764"/>
      <c r="AD236" s="764"/>
      <c r="AE236" s="764"/>
      <c r="AF236" s="764"/>
      <c r="AG236" s="764"/>
      <c r="AH236" s="764"/>
      <c r="AI236" s="764"/>
      <c r="AJ236" s="764"/>
      <c r="AK236" s="764"/>
      <c r="AL236" s="764"/>
      <c r="AM236" s="764"/>
      <c r="BN236" s="729"/>
      <c r="BO236" s="729"/>
      <c r="BP236" s="729"/>
      <c r="BQ236" s="729"/>
      <c r="BR236" s="729"/>
      <c r="BS236" s="729"/>
      <c r="BT236" s="729"/>
      <c r="BU236" s="729"/>
      <c r="BV236" s="729"/>
      <c r="BW236" s="729"/>
      <c r="BX236" s="729"/>
      <c r="BY236" s="729"/>
      <c r="BZ236" s="729"/>
      <c r="CA236" s="729"/>
      <c r="CB236" s="729"/>
      <c r="CC236" s="729"/>
      <c r="CD236" s="729"/>
      <c r="CE236" s="729"/>
      <c r="CF236" s="729"/>
      <c r="CG236" s="729"/>
    </row>
    <row r="237" spans="20:85">
      <c r="T237" s="764"/>
      <c r="U237" s="764"/>
      <c r="V237" s="764"/>
      <c r="W237" s="764"/>
      <c r="X237" s="764"/>
      <c r="Y237" s="764"/>
      <c r="Z237" s="764"/>
      <c r="AA237" s="764"/>
      <c r="AB237" s="764"/>
      <c r="AC237" s="764"/>
      <c r="AD237" s="764"/>
      <c r="AE237" s="764"/>
      <c r="AF237" s="764"/>
      <c r="AG237" s="764"/>
      <c r="AH237" s="764"/>
      <c r="AI237" s="764"/>
      <c r="AJ237" s="764"/>
      <c r="AK237" s="764"/>
      <c r="AL237" s="764"/>
      <c r="AM237" s="764"/>
      <c r="BN237" s="729"/>
      <c r="BO237" s="729"/>
      <c r="BP237" s="729"/>
      <c r="BQ237" s="729"/>
      <c r="BR237" s="729"/>
      <c r="BS237" s="729"/>
      <c r="BT237" s="729"/>
      <c r="BU237" s="729"/>
      <c r="BV237" s="729"/>
      <c r="BW237" s="729"/>
      <c r="BX237" s="729"/>
      <c r="BY237" s="729"/>
      <c r="BZ237" s="729"/>
      <c r="CA237" s="729"/>
      <c r="CB237" s="729"/>
      <c r="CC237" s="729"/>
      <c r="CD237" s="729"/>
      <c r="CE237" s="729"/>
      <c r="CF237" s="729"/>
      <c r="CG237" s="729"/>
    </row>
    <row r="238" spans="20:85">
      <c r="T238" s="764"/>
      <c r="U238" s="764"/>
      <c r="V238" s="764"/>
      <c r="W238" s="764"/>
      <c r="X238" s="764"/>
      <c r="Y238" s="764"/>
      <c r="Z238" s="764"/>
      <c r="AA238" s="764"/>
      <c r="AB238" s="764"/>
      <c r="AC238" s="764"/>
      <c r="AD238" s="764"/>
      <c r="AE238" s="764"/>
      <c r="AF238" s="764"/>
      <c r="AG238" s="764"/>
      <c r="AH238" s="764"/>
      <c r="AI238" s="764"/>
      <c r="AJ238" s="764"/>
      <c r="AK238" s="764"/>
      <c r="AL238" s="764"/>
      <c r="AM238" s="764"/>
      <c r="BN238" s="729"/>
      <c r="BO238" s="729"/>
      <c r="BP238" s="729"/>
      <c r="BQ238" s="729"/>
      <c r="BR238" s="729"/>
      <c r="BS238" s="729"/>
      <c r="BT238" s="729"/>
      <c r="BU238" s="729"/>
      <c r="BV238" s="729"/>
      <c r="BW238" s="729"/>
      <c r="BX238" s="729"/>
      <c r="BY238" s="729"/>
      <c r="BZ238" s="729"/>
      <c r="CA238" s="729"/>
      <c r="CB238" s="729"/>
      <c r="CC238" s="729"/>
      <c r="CD238" s="729"/>
      <c r="CE238" s="729"/>
      <c r="CF238" s="729"/>
      <c r="CG238" s="729"/>
    </row>
    <row r="239" spans="20:85">
      <c r="T239" s="764"/>
      <c r="U239" s="764"/>
      <c r="V239" s="764"/>
      <c r="W239" s="764"/>
      <c r="X239" s="764"/>
      <c r="Y239" s="764"/>
      <c r="Z239" s="764"/>
      <c r="AA239" s="764"/>
      <c r="AB239" s="764"/>
      <c r="AC239" s="764"/>
      <c r="AD239" s="764"/>
      <c r="AE239" s="764"/>
      <c r="AF239" s="764"/>
      <c r="AG239" s="764"/>
      <c r="AH239" s="764"/>
      <c r="AI239" s="764"/>
      <c r="AJ239" s="764"/>
      <c r="AK239" s="764"/>
      <c r="AL239" s="764"/>
      <c r="AM239" s="764"/>
      <c r="BN239" s="729"/>
      <c r="BO239" s="729"/>
      <c r="BP239" s="729"/>
      <c r="BQ239" s="729"/>
      <c r="BR239" s="729"/>
      <c r="BS239" s="729"/>
      <c r="BT239" s="729"/>
      <c r="BU239" s="729"/>
      <c r="BV239" s="729"/>
      <c r="BW239" s="729"/>
      <c r="BX239" s="729"/>
      <c r="BY239" s="729"/>
      <c r="BZ239" s="729"/>
      <c r="CA239" s="729"/>
      <c r="CB239" s="729"/>
      <c r="CC239" s="729"/>
      <c r="CD239" s="729"/>
      <c r="CE239" s="729"/>
      <c r="CF239" s="729"/>
      <c r="CG239" s="729"/>
    </row>
    <row r="240" spans="20:85">
      <c r="T240" s="764"/>
      <c r="U240" s="764"/>
      <c r="V240" s="764"/>
      <c r="W240" s="764"/>
      <c r="X240" s="764"/>
      <c r="Y240" s="764"/>
      <c r="Z240" s="764"/>
      <c r="AA240" s="764"/>
      <c r="AB240" s="764"/>
      <c r="AC240" s="764"/>
      <c r="AD240" s="764"/>
      <c r="AE240" s="764"/>
      <c r="AF240" s="764"/>
      <c r="AG240" s="764"/>
      <c r="AH240" s="764"/>
      <c r="AI240" s="764"/>
      <c r="AJ240" s="764"/>
      <c r="AK240" s="764"/>
      <c r="AL240" s="764"/>
      <c r="AM240" s="764"/>
      <c r="BN240" s="729"/>
      <c r="BO240" s="729"/>
      <c r="BP240" s="729"/>
      <c r="BQ240" s="729"/>
      <c r="BR240" s="729"/>
      <c r="BS240" s="729"/>
      <c r="BT240" s="729"/>
      <c r="BU240" s="729"/>
      <c r="BV240" s="729"/>
      <c r="BW240" s="729"/>
      <c r="BX240" s="729"/>
      <c r="BY240" s="729"/>
      <c r="BZ240" s="729"/>
      <c r="CA240" s="729"/>
      <c r="CB240" s="729"/>
      <c r="CC240" s="729"/>
      <c r="CD240" s="729"/>
      <c r="CE240" s="729"/>
      <c r="CF240" s="729"/>
      <c r="CG240" s="729"/>
    </row>
    <row r="241" spans="20:85">
      <c r="T241" s="764"/>
      <c r="U241" s="764"/>
      <c r="V241" s="764"/>
      <c r="W241" s="764"/>
      <c r="X241" s="764"/>
      <c r="Y241" s="764"/>
      <c r="Z241" s="764"/>
      <c r="AA241" s="764"/>
      <c r="AB241" s="764"/>
      <c r="AC241" s="764"/>
      <c r="AD241" s="764"/>
      <c r="AE241" s="764"/>
      <c r="AF241" s="764"/>
      <c r="AG241" s="764"/>
      <c r="AH241" s="764"/>
      <c r="AI241" s="764"/>
      <c r="AJ241" s="764"/>
      <c r="AK241" s="764"/>
      <c r="AL241" s="764"/>
      <c r="AM241" s="764"/>
      <c r="BN241" s="729"/>
      <c r="BO241" s="729"/>
      <c r="BP241" s="729"/>
      <c r="BQ241" s="729"/>
      <c r="BR241" s="729"/>
      <c r="BS241" s="729"/>
      <c r="BT241" s="729"/>
      <c r="BU241" s="729"/>
      <c r="BV241" s="729"/>
      <c r="BW241" s="729"/>
      <c r="BX241" s="729"/>
      <c r="BY241" s="729"/>
      <c r="BZ241" s="729"/>
      <c r="CA241" s="729"/>
      <c r="CB241" s="729"/>
      <c r="CC241" s="729"/>
      <c r="CD241" s="729"/>
      <c r="CE241" s="729"/>
      <c r="CF241" s="729"/>
      <c r="CG241" s="729"/>
    </row>
    <row r="242" spans="20:85">
      <c r="T242" s="764"/>
      <c r="U242" s="764"/>
      <c r="V242" s="764"/>
      <c r="W242" s="764"/>
      <c r="X242" s="764"/>
      <c r="Y242" s="764"/>
      <c r="Z242" s="764"/>
      <c r="AA242" s="764"/>
      <c r="AB242" s="764"/>
      <c r="AC242" s="764"/>
      <c r="AD242" s="764"/>
      <c r="AE242" s="764"/>
      <c r="AF242" s="764"/>
      <c r="AG242" s="764"/>
      <c r="AH242" s="764"/>
      <c r="AI242" s="764"/>
      <c r="AJ242" s="764"/>
      <c r="AK242" s="764"/>
      <c r="AL242" s="764"/>
      <c r="AM242" s="764"/>
      <c r="BN242" s="729"/>
      <c r="BO242" s="729"/>
      <c r="BP242" s="729"/>
      <c r="BQ242" s="729"/>
      <c r="BR242" s="729"/>
      <c r="BS242" s="729"/>
      <c r="BT242" s="729"/>
      <c r="BU242" s="729"/>
      <c r="BV242" s="729"/>
      <c r="BW242" s="729"/>
      <c r="BX242" s="729"/>
      <c r="BY242" s="729"/>
      <c r="BZ242" s="729"/>
      <c r="CA242" s="729"/>
      <c r="CB242" s="729"/>
      <c r="CC242" s="729"/>
      <c r="CD242" s="729"/>
      <c r="CE242" s="729"/>
      <c r="CF242" s="729"/>
      <c r="CG242" s="729"/>
    </row>
    <row r="243" spans="20:85">
      <c r="T243" s="764"/>
      <c r="U243" s="764"/>
      <c r="V243" s="764"/>
      <c r="W243" s="764"/>
      <c r="X243" s="764"/>
      <c r="Y243" s="764"/>
      <c r="Z243" s="764"/>
      <c r="AA243" s="764"/>
      <c r="AB243" s="764"/>
      <c r="AC243" s="764"/>
      <c r="AD243" s="764"/>
      <c r="AE243" s="764"/>
      <c r="AF243" s="764"/>
      <c r="AG243" s="764"/>
      <c r="AH243" s="764"/>
      <c r="AI243" s="764"/>
      <c r="AJ243" s="764"/>
      <c r="AK243" s="764"/>
      <c r="AL243" s="764"/>
      <c r="AM243" s="764"/>
      <c r="BN243" s="729"/>
      <c r="BO243" s="729"/>
      <c r="BP243" s="729"/>
      <c r="BQ243" s="729"/>
      <c r="BR243" s="729"/>
      <c r="BS243" s="729"/>
      <c r="BT243" s="729"/>
      <c r="BU243" s="729"/>
      <c r="BV243" s="729"/>
      <c r="BW243" s="729"/>
      <c r="BX243" s="729"/>
      <c r="BY243" s="729"/>
      <c r="BZ243" s="729"/>
      <c r="CA243" s="729"/>
      <c r="CB243" s="729"/>
      <c r="CC243" s="729"/>
      <c r="CD243" s="729"/>
      <c r="CE243" s="729"/>
      <c r="CF243" s="729"/>
      <c r="CG243" s="729"/>
    </row>
    <row r="244" spans="20:85">
      <c r="T244" s="764"/>
      <c r="U244" s="764"/>
      <c r="V244" s="764"/>
      <c r="W244" s="764"/>
      <c r="X244" s="764"/>
      <c r="Y244" s="764"/>
      <c r="Z244" s="764"/>
      <c r="AA244" s="764"/>
      <c r="AB244" s="764"/>
      <c r="AC244" s="764"/>
      <c r="AD244" s="764"/>
      <c r="AE244" s="764"/>
      <c r="AF244" s="764"/>
      <c r="AG244" s="764"/>
      <c r="AH244" s="764"/>
      <c r="AI244" s="764"/>
      <c r="AJ244" s="764"/>
      <c r="AK244" s="764"/>
      <c r="AL244" s="764"/>
      <c r="AM244" s="764"/>
      <c r="BN244" s="729"/>
      <c r="BO244" s="729"/>
      <c r="BP244" s="729"/>
      <c r="BQ244" s="729"/>
      <c r="BR244" s="729"/>
      <c r="BS244" s="729"/>
      <c r="BT244" s="729"/>
      <c r="BU244" s="729"/>
      <c r="BV244" s="729"/>
      <c r="BW244" s="729"/>
      <c r="BX244" s="729"/>
      <c r="BY244" s="729"/>
      <c r="BZ244" s="729"/>
      <c r="CA244" s="729"/>
      <c r="CB244" s="729"/>
      <c r="CC244" s="729"/>
      <c r="CD244" s="729"/>
      <c r="CE244" s="729"/>
      <c r="CF244" s="729"/>
      <c r="CG244" s="729"/>
    </row>
    <row r="245" spans="20:85">
      <c r="T245" s="764"/>
      <c r="U245" s="764"/>
      <c r="V245" s="764"/>
      <c r="W245" s="764"/>
      <c r="X245" s="764"/>
      <c r="Y245" s="764"/>
      <c r="Z245" s="764"/>
      <c r="AA245" s="764"/>
      <c r="AB245" s="764"/>
      <c r="AC245" s="764"/>
      <c r="AD245" s="764"/>
      <c r="AE245" s="764"/>
      <c r="AF245" s="764"/>
      <c r="AG245" s="764"/>
      <c r="AH245" s="764"/>
      <c r="AI245" s="764"/>
      <c r="AJ245" s="764"/>
      <c r="AK245" s="764"/>
      <c r="AL245" s="764"/>
      <c r="AM245" s="764"/>
      <c r="BN245" s="729"/>
      <c r="BO245" s="729"/>
      <c r="BP245" s="729"/>
      <c r="BQ245" s="729"/>
      <c r="BR245" s="729"/>
      <c r="BS245" s="729"/>
      <c r="BT245" s="729"/>
      <c r="BU245" s="729"/>
      <c r="BV245" s="729"/>
      <c r="BW245" s="729"/>
      <c r="BX245" s="729"/>
      <c r="BY245" s="729"/>
      <c r="BZ245" s="729"/>
      <c r="CA245" s="729"/>
      <c r="CB245" s="729"/>
      <c r="CC245" s="729"/>
      <c r="CD245" s="729"/>
      <c r="CE245" s="729"/>
      <c r="CF245" s="729"/>
      <c r="CG245" s="729"/>
    </row>
    <row r="246" spans="20:85">
      <c r="T246" s="764"/>
      <c r="U246" s="764"/>
      <c r="V246" s="764"/>
      <c r="W246" s="764"/>
      <c r="X246" s="764"/>
      <c r="Y246" s="764"/>
      <c r="Z246" s="764"/>
      <c r="AA246" s="764"/>
      <c r="AB246" s="764"/>
      <c r="AC246" s="764"/>
      <c r="AD246" s="764"/>
      <c r="AE246" s="764"/>
      <c r="AF246" s="764"/>
      <c r="AG246" s="764"/>
      <c r="AH246" s="764"/>
      <c r="AI246" s="764"/>
      <c r="AJ246" s="764"/>
      <c r="AK246" s="764"/>
      <c r="AL246" s="764"/>
      <c r="AM246" s="764"/>
      <c r="BN246" s="729"/>
      <c r="BO246" s="729"/>
      <c r="BP246" s="729"/>
      <c r="BQ246" s="729"/>
      <c r="BR246" s="729"/>
      <c r="BS246" s="729"/>
      <c r="BT246" s="729"/>
      <c r="BU246" s="729"/>
      <c r="BV246" s="729"/>
      <c r="BW246" s="729"/>
      <c r="BX246" s="729"/>
      <c r="BY246" s="729"/>
      <c r="BZ246" s="729"/>
      <c r="CA246" s="729"/>
      <c r="CB246" s="729"/>
      <c r="CC246" s="729"/>
      <c r="CD246" s="729"/>
      <c r="CE246" s="729"/>
      <c r="CF246" s="729"/>
      <c r="CG246" s="729"/>
    </row>
    <row r="247" spans="20:85">
      <c r="T247" s="764"/>
      <c r="U247" s="764"/>
      <c r="V247" s="764"/>
      <c r="W247" s="764"/>
      <c r="X247" s="764"/>
      <c r="Y247" s="764"/>
      <c r="Z247" s="764"/>
      <c r="AA247" s="764"/>
      <c r="AB247" s="764"/>
      <c r="AC247" s="764"/>
      <c r="AD247" s="764"/>
      <c r="AE247" s="764"/>
      <c r="AF247" s="764"/>
      <c r="AG247" s="764"/>
      <c r="AH247" s="764"/>
      <c r="AI247" s="764"/>
      <c r="AJ247" s="764"/>
      <c r="AK247" s="764"/>
      <c r="AL247" s="764"/>
      <c r="AM247" s="764"/>
      <c r="BN247" s="729"/>
      <c r="BO247" s="729"/>
      <c r="BP247" s="729"/>
      <c r="BQ247" s="729"/>
      <c r="BR247" s="729"/>
      <c r="BS247" s="729"/>
      <c r="BT247" s="729"/>
      <c r="BU247" s="729"/>
      <c r="BV247" s="729"/>
      <c r="BW247" s="729"/>
      <c r="BX247" s="729"/>
      <c r="BY247" s="729"/>
      <c r="BZ247" s="729"/>
      <c r="CA247" s="729"/>
      <c r="CB247" s="729"/>
      <c r="CC247" s="729"/>
      <c r="CD247" s="729"/>
      <c r="CE247" s="729"/>
      <c r="CF247" s="729"/>
      <c r="CG247" s="729"/>
    </row>
    <row r="248" spans="20:85">
      <c r="T248" s="764"/>
      <c r="U248" s="764"/>
      <c r="V248" s="764"/>
      <c r="W248" s="764"/>
      <c r="X248" s="764"/>
      <c r="Y248" s="764"/>
      <c r="Z248" s="764"/>
      <c r="AA248" s="764"/>
      <c r="AB248" s="764"/>
      <c r="AC248" s="764"/>
      <c r="AD248" s="764"/>
      <c r="AE248" s="764"/>
      <c r="AF248" s="764"/>
      <c r="AG248" s="764"/>
      <c r="AH248" s="764"/>
      <c r="AI248" s="764"/>
      <c r="AJ248" s="764"/>
      <c r="AK248" s="764"/>
      <c r="AL248" s="764"/>
      <c r="AM248" s="764"/>
      <c r="BN248" s="729"/>
      <c r="BO248" s="729"/>
      <c r="BP248" s="729"/>
      <c r="BQ248" s="729"/>
      <c r="BR248" s="729"/>
      <c r="BS248" s="729"/>
      <c r="BT248" s="729"/>
      <c r="BU248" s="729"/>
      <c r="BV248" s="729"/>
      <c r="BW248" s="729"/>
      <c r="BX248" s="729"/>
      <c r="BY248" s="729"/>
      <c r="BZ248" s="729"/>
      <c r="CA248" s="729"/>
      <c r="CB248" s="729"/>
      <c r="CC248" s="729"/>
      <c r="CD248" s="729"/>
      <c r="CE248" s="729"/>
      <c r="CF248" s="729"/>
      <c r="CG248" s="729"/>
    </row>
    <row r="249" spans="20:85">
      <c r="T249" s="764"/>
      <c r="U249" s="764"/>
      <c r="V249" s="764"/>
      <c r="W249" s="764"/>
      <c r="X249" s="764"/>
      <c r="Y249" s="764"/>
      <c r="Z249" s="764"/>
      <c r="AA249" s="764"/>
      <c r="AB249" s="764"/>
      <c r="AC249" s="764"/>
      <c r="AD249" s="764"/>
      <c r="AE249" s="764"/>
      <c r="AF249" s="764"/>
      <c r="AG249" s="764"/>
      <c r="AH249" s="764"/>
      <c r="AI249" s="764"/>
      <c r="AJ249" s="764"/>
      <c r="AK249" s="764"/>
      <c r="AL249" s="764"/>
      <c r="AM249" s="764"/>
      <c r="BN249" s="729"/>
      <c r="BO249" s="729"/>
      <c r="BP249" s="729"/>
      <c r="BQ249" s="729"/>
      <c r="BR249" s="729"/>
      <c r="BS249" s="729"/>
      <c r="BT249" s="729"/>
      <c r="BU249" s="729"/>
      <c r="BV249" s="729"/>
      <c r="BW249" s="729"/>
      <c r="BX249" s="729"/>
      <c r="BY249" s="729"/>
      <c r="BZ249" s="729"/>
      <c r="CA249" s="729"/>
      <c r="CB249" s="729"/>
      <c r="CC249" s="729"/>
      <c r="CD249" s="729"/>
      <c r="CE249" s="729"/>
      <c r="CF249" s="729"/>
      <c r="CG249" s="729"/>
    </row>
    <row r="250" spans="20:85">
      <c r="T250" s="764"/>
      <c r="U250" s="764"/>
      <c r="V250" s="764"/>
      <c r="W250" s="764"/>
      <c r="X250" s="764"/>
      <c r="Y250" s="764"/>
      <c r="Z250" s="764"/>
      <c r="AA250" s="764"/>
      <c r="AB250" s="764"/>
      <c r="AC250" s="764"/>
      <c r="AD250" s="764"/>
      <c r="AE250" s="764"/>
      <c r="AF250" s="764"/>
      <c r="AG250" s="764"/>
      <c r="AH250" s="764"/>
      <c r="AI250" s="764"/>
      <c r="AJ250" s="764"/>
      <c r="AK250" s="764"/>
      <c r="AL250" s="764"/>
      <c r="AM250" s="764"/>
      <c r="BN250" s="729"/>
      <c r="BO250" s="729"/>
      <c r="BP250" s="729"/>
      <c r="BQ250" s="729"/>
      <c r="BR250" s="729"/>
      <c r="BS250" s="729"/>
      <c r="BT250" s="729"/>
      <c r="BU250" s="729"/>
      <c r="BV250" s="729"/>
      <c r="BW250" s="729"/>
      <c r="BX250" s="729"/>
      <c r="BY250" s="729"/>
      <c r="BZ250" s="729"/>
      <c r="CA250" s="729"/>
      <c r="CB250" s="729"/>
      <c r="CC250" s="729"/>
      <c r="CD250" s="729"/>
      <c r="CE250" s="729"/>
      <c r="CF250" s="729"/>
      <c r="CG250" s="729"/>
    </row>
    <row r="251" spans="20:85">
      <c r="T251" s="764"/>
      <c r="U251" s="764"/>
      <c r="V251" s="764"/>
      <c r="W251" s="764"/>
      <c r="X251" s="764"/>
      <c r="Y251" s="764"/>
      <c r="Z251" s="764"/>
      <c r="AA251" s="764"/>
      <c r="AB251" s="764"/>
      <c r="AC251" s="764"/>
      <c r="AD251" s="764"/>
      <c r="AE251" s="764"/>
      <c r="AF251" s="764"/>
      <c r="AG251" s="764"/>
      <c r="AH251" s="764"/>
      <c r="AI251" s="764"/>
      <c r="AJ251" s="764"/>
      <c r="AK251" s="764"/>
      <c r="AL251" s="764"/>
      <c r="AM251" s="764"/>
      <c r="BN251" s="729"/>
      <c r="BO251" s="729"/>
      <c r="BP251" s="729"/>
      <c r="BQ251" s="729"/>
      <c r="BR251" s="729"/>
      <c r="BS251" s="729"/>
      <c r="BT251" s="729"/>
      <c r="BU251" s="729"/>
      <c r="BV251" s="729"/>
      <c r="BW251" s="729"/>
      <c r="BX251" s="729"/>
      <c r="BY251" s="729"/>
      <c r="BZ251" s="729"/>
      <c r="CA251" s="729"/>
      <c r="CB251" s="729"/>
      <c r="CC251" s="729"/>
      <c r="CD251" s="729"/>
      <c r="CE251" s="729"/>
      <c r="CF251" s="729"/>
      <c r="CG251" s="729"/>
    </row>
    <row r="252" spans="20:85">
      <c r="T252" s="764"/>
      <c r="U252" s="764"/>
      <c r="V252" s="764"/>
      <c r="W252" s="764"/>
      <c r="X252" s="764"/>
      <c r="Y252" s="764"/>
      <c r="Z252" s="764"/>
      <c r="AA252" s="764"/>
      <c r="AB252" s="764"/>
      <c r="AC252" s="764"/>
      <c r="AD252" s="764"/>
      <c r="AE252" s="764"/>
      <c r="AF252" s="764"/>
      <c r="AG252" s="764"/>
      <c r="AH252" s="764"/>
      <c r="AI252" s="764"/>
      <c r="AJ252" s="764"/>
      <c r="AK252" s="764"/>
      <c r="AL252" s="764"/>
      <c r="AM252" s="764"/>
      <c r="BN252" s="729"/>
      <c r="BO252" s="729"/>
      <c r="BP252" s="729"/>
      <c r="BQ252" s="729"/>
      <c r="BR252" s="729"/>
      <c r="BS252" s="729"/>
      <c r="BT252" s="729"/>
      <c r="BU252" s="729"/>
      <c r="BV252" s="729"/>
      <c r="BW252" s="729"/>
      <c r="BX252" s="729"/>
      <c r="BY252" s="729"/>
      <c r="BZ252" s="729"/>
      <c r="CA252" s="729"/>
      <c r="CB252" s="729"/>
      <c r="CC252" s="729"/>
      <c r="CD252" s="729"/>
      <c r="CE252" s="729"/>
      <c r="CF252" s="729"/>
      <c r="CG252" s="729"/>
    </row>
    <row r="253" spans="20:85">
      <c r="T253" s="764"/>
      <c r="U253" s="764"/>
      <c r="V253" s="764"/>
      <c r="W253" s="764"/>
      <c r="X253" s="764"/>
      <c r="Y253" s="764"/>
      <c r="Z253" s="764"/>
      <c r="AA253" s="764"/>
      <c r="AB253" s="764"/>
      <c r="AC253" s="764"/>
      <c r="AD253" s="764"/>
      <c r="AE253" s="764"/>
      <c r="AF253" s="764"/>
      <c r="AG253" s="764"/>
      <c r="AH253" s="764"/>
      <c r="AI253" s="764"/>
      <c r="AJ253" s="764"/>
      <c r="AK253" s="764"/>
      <c r="AL253" s="764"/>
      <c r="AM253" s="764"/>
      <c r="BN253" s="729"/>
      <c r="BO253" s="729"/>
      <c r="BP253" s="729"/>
      <c r="BQ253" s="729"/>
      <c r="BR253" s="729"/>
      <c r="BS253" s="729"/>
      <c r="BT253" s="729"/>
      <c r="BU253" s="729"/>
      <c r="BV253" s="729"/>
      <c r="BW253" s="729"/>
      <c r="BX253" s="729"/>
      <c r="BY253" s="729"/>
      <c r="BZ253" s="729"/>
      <c r="CA253" s="729"/>
      <c r="CB253" s="729"/>
      <c r="CC253" s="729"/>
      <c r="CD253" s="729"/>
      <c r="CE253" s="729"/>
      <c r="CF253" s="729"/>
      <c r="CG253" s="729"/>
    </row>
    <row r="254" spans="20:85">
      <c r="T254" s="764"/>
      <c r="U254" s="764"/>
      <c r="V254" s="764"/>
      <c r="W254" s="764"/>
      <c r="X254" s="764"/>
      <c r="Y254" s="764"/>
      <c r="Z254" s="764"/>
      <c r="AA254" s="764"/>
      <c r="AB254" s="764"/>
      <c r="AC254" s="764"/>
      <c r="AD254" s="764"/>
      <c r="AE254" s="764"/>
      <c r="AF254" s="764"/>
      <c r="AG254" s="764"/>
      <c r="AH254" s="764"/>
      <c r="AI254" s="764"/>
      <c r="AJ254" s="764"/>
      <c r="AK254" s="764"/>
      <c r="AL254" s="764"/>
      <c r="AM254" s="764"/>
      <c r="BN254" s="729"/>
      <c r="BO254" s="729"/>
      <c r="BP254" s="729"/>
      <c r="BQ254" s="729"/>
      <c r="BR254" s="729"/>
      <c r="BS254" s="729"/>
      <c r="BT254" s="729"/>
      <c r="BU254" s="729"/>
      <c r="BV254" s="729"/>
      <c r="BW254" s="729"/>
      <c r="BX254" s="729"/>
      <c r="BY254" s="729"/>
      <c r="BZ254" s="729"/>
      <c r="CA254" s="729"/>
      <c r="CB254" s="729"/>
      <c r="CC254" s="729"/>
      <c r="CD254" s="729"/>
      <c r="CE254" s="729"/>
      <c r="CF254" s="729"/>
      <c r="CG254" s="729"/>
    </row>
    <row r="255" spans="20:85">
      <c r="T255" s="764"/>
      <c r="U255" s="764"/>
      <c r="V255" s="764"/>
      <c r="W255" s="764"/>
      <c r="X255" s="764"/>
      <c r="Y255" s="764"/>
      <c r="Z255" s="764"/>
      <c r="AA255" s="764"/>
      <c r="AB255" s="764"/>
      <c r="AC255" s="764"/>
      <c r="AD255" s="764"/>
      <c r="AE255" s="764"/>
      <c r="AF255" s="764"/>
      <c r="AG255" s="764"/>
      <c r="AH255" s="764"/>
      <c r="AI255" s="764"/>
      <c r="AJ255" s="764"/>
      <c r="AK255" s="764"/>
      <c r="AL255" s="764"/>
      <c r="AM255" s="764"/>
      <c r="BN255" s="729"/>
      <c r="BO255" s="729"/>
      <c r="BP255" s="729"/>
      <c r="BQ255" s="729"/>
      <c r="BR255" s="729"/>
      <c r="BS255" s="729"/>
      <c r="BT255" s="729"/>
      <c r="BU255" s="729"/>
      <c r="BV255" s="729"/>
      <c r="BW255" s="729"/>
      <c r="BX255" s="729"/>
      <c r="BY255" s="729"/>
      <c r="BZ255" s="729"/>
      <c r="CA255" s="729"/>
      <c r="CB255" s="729"/>
      <c r="CC255" s="729"/>
      <c r="CD255" s="729"/>
      <c r="CE255" s="729"/>
      <c r="CF255" s="729"/>
      <c r="CG255" s="729"/>
    </row>
    <row r="256" spans="20:85">
      <c r="T256" s="764"/>
      <c r="U256" s="764"/>
      <c r="V256" s="764"/>
      <c r="W256" s="764"/>
      <c r="X256" s="764"/>
      <c r="Y256" s="764"/>
      <c r="Z256" s="764"/>
      <c r="AA256" s="764"/>
      <c r="AB256" s="764"/>
      <c r="AC256" s="764"/>
      <c r="AD256" s="764"/>
      <c r="AE256" s="764"/>
      <c r="AF256" s="764"/>
      <c r="AG256" s="764"/>
      <c r="AH256" s="764"/>
      <c r="AI256" s="764"/>
      <c r="AJ256" s="764"/>
      <c r="AK256" s="764"/>
      <c r="AL256" s="764"/>
      <c r="AM256" s="764"/>
      <c r="BN256" s="729"/>
      <c r="BO256" s="729"/>
      <c r="BP256" s="729"/>
      <c r="BQ256" s="729"/>
      <c r="BR256" s="729"/>
      <c r="BS256" s="729"/>
      <c r="BT256" s="729"/>
      <c r="BU256" s="729"/>
      <c r="BV256" s="729"/>
      <c r="BW256" s="729"/>
      <c r="BX256" s="729"/>
      <c r="BY256" s="729"/>
      <c r="BZ256" s="729"/>
      <c r="CA256" s="729"/>
      <c r="CB256" s="729"/>
      <c r="CC256" s="729"/>
      <c r="CD256" s="729"/>
      <c r="CE256" s="729"/>
      <c r="CF256" s="729"/>
      <c r="CG256" s="729"/>
    </row>
    <row r="257" spans="20:85">
      <c r="T257" s="764"/>
      <c r="U257" s="764"/>
      <c r="V257" s="764"/>
      <c r="W257" s="764"/>
      <c r="X257" s="764"/>
      <c r="Y257" s="764"/>
      <c r="Z257" s="764"/>
      <c r="AA257" s="764"/>
      <c r="AB257" s="764"/>
      <c r="AC257" s="764"/>
      <c r="AD257" s="764"/>
      <c r="AE257" s="764"/>
      <c r="AF257" s="764"/>
      <c r="AG257" s="764"/>
      <c r="AH257" s="764"/>
      <c r="AI257" s="764"/>
      <c r="AJ257" s="764"/>
      <c r="AK257" s="764"/>
      <c r="AL257" s="764"/>
      <c r="AM257" s="764"/>
      <c r="BN257" s="729"/>
      <c r="BO257" s="729"/>
      <c r="BP257" s="729"/>
      <c r="BQ257" s="729"/>
      <c r="BR257" s="729"/>
      <c r="BS257" s="729"/>
      <c r="BT257" s="729"/>
      <c r="BU257" s="729"/>
      <c r="BV257" s="729"/>
      <c r="BW257" s="729"/>
      <c r="BX257" s="729"/>
      <c r="BY257" s="729"/>
      <c r="BZ257" s="729"/>
      <c r="CA257" s="729"/>
      <c r="CB257" s="729"/>
      <c r="CC257" s="729"/>
      <c r="CD257" s="729"/>
      <c r="CE257" s="729"/>
      <c r="CF257" s="729"/>
      <c r="CG257" s="729"/>
    </row>
  </sheetData>
  <mergeCells count="24">
    <mergeCell ref="BJ174:BL174"/>
    <mergeCell ref="AR137:AT137"/>
    <mergeCell ref="AU137:AV137"/>
    <mergeCell ref="BD137:BF137"/>
    <mergeCell ref="BG137:BH137"/>
    <mergeCell ref="AJ174:AK174"/>
    <mergeCell ref="AT174:AV174"/>
    <mergeCell ref="AW174:AY174"/>
    <mergeCell ref="BG174:BI174"/>
    <mergeCell ref="M122:N122"/>
    <mergeCell ref="T122:U122"/>
    <mergeCell ref="AA122:AB122"/>
    <mergeCell ref="AH122:AI122"/>
    <mergeCell ref="AI137:AJ137"/>
    <mergeCell ref="G174:I174"/>
    <mergeCell ref="J174:K174"/>
    <mergeCell ref="T174:V174"/>
    <mergeCell ref="W174:X174"/>
    <mergeCell ref="AG174:AI174"/>
    <mergeCell ref="H137:J137"/>
    <mergeCell ref="K137:L137"/>
    <mergeCell ref="T137:V137"/>
    <mergeCell ref="W137:X137"/>
    <mergeCell ref="AF137:AH137"/>
  </mergeCells>
  <dataValidations count="4">
    <dataValidation type="list" allowBlank="1" showInputMessage="1" showErrorMessage="1" sqref="R30 K30 D30 Y30 AF30 Y38:Y43 R38:R43 K38:K43 AF38:AF43 D43" xr:uid="{8C1702BE-5C87-47F1-B084-2983C7377E4F}">
      <formula1>"Diesel, Electric, Hybrid, Petrol"</formula1>
    </dataValidation>
    <dataValidation type="list" allowBlank="1" showInputMessage="1" showErrorMessage="1" sqref="Z25:Z30 S25:S30 L25:L30 AG25:AG30 E25:E30 AG38:AG43 L38:L43 S38:S43 Z38:Z43 E38:E43" xr:uid="{8CEF7FA7-5698-40EC-A2A5-060BD4B7C8F9}">
      <formula1>"Miles travelled, Kilometres travelled, Litres of fuel,"</formula1>
    </dataValidation>
    <dataValidation type="list" allowBlank="1" showInputMessage="1" showErrorMessage="1" sqref="G51:G77 AI51:AI77 N51:N77 U51:U77 AB51:AB77 G88:G114 AI88:AI114 N88:N114 U88:U114 AB88:AB114 E176 R176 AE176 AR176 BE176" xr:uid="{89151052-CDDE-4531-B42B-C4AFDB1C62DC}">
      <formula1>"Yes, No"</formula1>
    </dataValidation>
    <dataValidation type="list" allowBlank="1" showInputMessage="1" showErrorMessage="1" sqref="D25:D29 K25:K29 R25:R29 Y25:Y29 AF25:AF29 D38:D42" xr:uid="{9DDF0DFC-CC9C-4A98-86B8-720BB369C951}">
      <formula1>"Diesel, Electric, Hybrid, Petrol, Unspecified"</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47"/>
  <sheetViews>
    <sheetView zoomScale="70" zoomScaleNormal="70" workbookViewId="0"/>
  </sheetViews>
  <sheetFormatPr defaultColWidth="10.21875" defaultRowHeight="12.6"/>
  <cols>
    <col min="1" max="1" width="5.77734375" style="801" customWidth="1"/>
    <col min="2" max="2" width="80.77734375" style="802" customWidth="1"/>
    <col min="3" max="3" width="50.21875" style="802" customWidth="1"/>
    <col min="4" max="4" width="53" style="801" customWidth="1"/>
    <col min="5" max="5" width="29.44140625" style="801" customWidth="1"/>
    <col min="6" max="6" width="24.21875" style="801" customWidth="1"/>
    <col min="7" max="11" width="14.21875" style="801" customWidth="1"/>
    <col min="12" max="16384" width="10.21875" style="801"/>
  </cols>
  <sheetData>
    <row r="1" spans="1:13" s="793" customFormat="1" ht="23.4">
      <c r="A1" s="83" t="str">
        <f>'1.1 Cover'!A1</f>
        <v>Regulatory Reporting Pack</v>
      </c>
      <c r="B1" s="107"/>
    </row>
    <row r="2" spans="1:13" s="793" customFormat="1" ht="23.4">
      <c r="A2" s="83" t="str">
        <f>'1.1 Cover'!A2</f>
        <v>Price base - 2018/19</v>
      </c>
      <c r="B2" s="107"/>
    </row>
    <row r="3" spans="1:13" s="793" customFormat="1" ht="23.4">
      <c r="A3" s="83" t="str">
        <f>'1.1 Cover'!A3</f>
        <v>Regulatory Year: April 2021 - March 2022</v>
      </c>
      <c r="B3" s="107"/>
    </row>
    <row r="4" spans="1:13" s="793" customFormat="1" ht="23.4">
      <c r="A4" s="83" t="s">
        <v>1311</v>
      </c>
      <c r="B4" s="107"/>
    </row>
    <row r="5" spans="1:13" s="443" customFormat="1">
      <c r="B5" s="790"/>
      <c r="C5" s="790"/>
    </row>
    <row r="6" spans="1:13" s="443" customFormat="1">
      <c r="B6" s="790"/>
      <c r="C6" s="790"/>
      <c r="G6" s="1318" t="s">
        <v>2451</v>
      </c>
      <c r="H6" s="1587" t="s">
        <v>3096</v>
      </c>
      <c r="I6" s="1588"/>
      <c r="J6" s="1588"/>
      <c r="K6" s="1589"/>
      <c r="L6" s="1319"/>
      <c r="M6" s="1319"/>
    </row>
    <row r="7" spans="1:13" s="443" customFormat="1" ht="13.8">
      <c r="B7" s="794"/>
      <c r="C7" s="794" t="s">
        <v>1597</v>
      </c>
      <c r="D7" s="795" t="s">
        <v>1598</v>
      </c>
      <c r="E7" s="795" t="s">
        <v>1301</v>
      </c>
      <c r="F7" s="796" t="s">
        <v>1275</v>
      </c>
      <c r="G7" s="797" t="s">
        <v>1353</v>
      </c>
      <c r="H7" s="797" t="s">
        <v>1354</v>
      </c>
      <c r="I7" s="797" t="s">
        <v>1355</v>
      </c>
      <c r="J7" s="797" t="s">
        <v>1356</v>
      </c>
      <c r="K7" s="797" t="s">
        <v>1357</v>
      </c>
    </row>
    <row r="8" spans="1:13" s="443" customFormat="1" ht="25.2">
      <c r="B8" s="415" t="s">
        <v>1276</v>
      </c>
      <c r="C8" s="791" t="s">
        <v>2506</v>
      </c>
      <c r="D8" s="792" t="s">
        <v>1277</v>
      </c>
      <c r="E8" s="792" t="s">
        <v>243</v>
      </c>
      <c r="F8" s="792" t="s">
        <v>2</v>
      </c>
      <c r="G8" s="798"/>
      <c r="H8" s="416"/>
      <c r="I8" s="416"/>
      <c r="J8" s="416"/>
      <c r="K8" s="416"/>
    </row>
    <row r="9" spans="1:13" s="443" customFormat="1">
      <c r="B9" s="1347"/>
      <c r="C9" s="1593" t="s">
        <v>2503</v>
      </c>
      <c r="D9" s="1594"/>
      <c r="E9" s="792" t="s">
        <v>243</v>
      </c>
      <c r="F9" s="792" t="s">
        <v>2</v>
      </c>
      <c r="G9" s="799">
        <f>G8*0.14</f>
        <v>0</v>
      </c>
      <c r="H9" s="799">
        <f t="shared" ref="H9:K9" si="0">H8*0.14</f>
        <v>0</v>
      </c>
      <c r="I9" s="799">
        <f t="shared" si="0"/>
        <v>0</v>
      </c>
      <c r="J9" s="799">
        <f t="shared" si="0"/>
        <v>0</v>
      </c>
      <c r="K9" s="799">
        <f t="shared" si="0"/>
        <v>0</v>
      </c>
      <c r="M9" s="1334"/>
    </row>
    <row r="10" spans="1:13" s="443" customFormat="1" ht="25.2">
      <c r="B10" s="1347"/>
      <c r="C10" s="1348" t="s">
        <v>1278</v>
      </c>
      <c r="D10" s="1349" t="s">
        <v>1279</v>
      </c>
      <c r="E10" s="417" t="s">
        <v>243</v>
      </c>
      <c r="F10" s="792" t="s">
        <v>2</v>
      </c>
      <c r="G10" s="798"/>
      <c r="H10" s="416"/>
      <c r="I10" s="416"/>
      <c r="J10" s="416"/>
      <c r="K10" s="416"/>
      <c r="M10" s="1334"/>
    </row>
    <row r="11" spans="1:13" s="443" customFormat="1">
      <c r="B11" s="1347"/>
      <c r="C11" s="1593" t="s">
        <v>2631</v>
      </c>
      <c r="D11" s="1594"/>
      <c r="E11" s="417" t="s">
        <v>243</v>
      </c>
      <c r="F11" s="792" t="s">
        <v>2</v>
      </c>
      <c r="G11" s="799">
        <f>G10*0.14</f>
        <v>0</v>
      </c>
      <c r="H11" s="799">
        <f t="shared" ref="H11:K11" si="1">H10*0.14</f>
        <v>0</v>
      </c>
      <c r="I11" s="799">
        <f t="shared" si="1"/>
        <v>0</v>
      </c>
      <c r="J11" s="799">
        <f t="shared" si="1"/>
        <v>0</v>
      </c>
      <c r="K11" s="799">
        <f t="shared" si="1"/>
        <v>0</v>
      </c>
      <c r="M11" s="1334"/>
    </row>
    <row r="12" spans="1:13" s="443" customFormat="1">
      <c r="B12" s="1347"/>
      <c r="C12" s="1350" t="s">
        <v>1280</v>
      </c>
      <c r="D12" s="1349" t="s">
        <v>1281</v>
      </c>
      <c r="E12" s="417" t="s">
        <v>243</v>
      </c>
      <c r="F12" s="792" t="s">
        <v>2</v>
      </c>
      <c r="G12" s="798"/>
      <c r="M12" s="1334"/>
    </row>
    <row r="13" spans="1:13" s="443" customFormat="1">
      <c r="B13" s="1347"/>
      <c r="C13" s="1348" t="s">
        <v>1282</v>
      </c>
      <c r="D13" s="1349" t="s">
        <v>1281</v>
      </c>
      <c r="E13" s="417" t="s">
        <v>243</v>
      </c>
      <c r="F13" s="792" t="s">
        <v>2</v>
      </c>
      <c r="G13" s="798"/>
      <c r="M13" s="1334"/>
    </row>
    <row r="14" spans="1:13" s="443" customFormat="1">
      <c r="B14" s="1347"/>
      <c r="C14" s="1590" t="s">
        <v>2498</v>
      </c>
      <c r="D14" s="1592"/>
      <c r="E14" s="417" t="s">
        <v>243</v>
      </c>
      <c r="F14" s="792" t="s">
        <v>2</v>
      </c>
      <c r="G14" s="799">
        <f>SUM(G12:G13)</f>
        <v>0</v>
      </c>
      <c r="H14" s="416"/>
      <c r="I14" s="416"/>
      <c r="J14" s="416"/>
      <c r="K14" s="416"/>
      <c r="M14" s="1334"/>
    </row>
    <row r="15" spans="1:13" s="443" customFormat="1">
      <c r="B15" s="1347"/>
      <c r="C15" s="1348" t="s">
        <v>1283</v>
      </c>
      <c r="D15" s="1349" t="s">
        <v>1284</v>
      </c>
      <c r="E15" s="417" t="s">
        <v>244</v>
      </c>
      <c r="F15" s="792" t="s">
        <v>2</v>
      </c>
      <c r="G15" s="416"/>
      <c r="H15" s="416"/>
      <c r="I15" s="416"/>
      <c r="J15" s="416"/>
      <c r="K15" s="416"/>
      <c r="M15" s="1334"/>
    </row>
    <row r="16" spans="1:13" s="443" customFormat="1">
      <c r="B16" s="1347"/>
      <c r="C16" s="1593" t="s">
        <v>2504</v>
      </c>
      <c r="D16" s="1594"/>
      <c r="E16" s="792" t="s">
        <v>244</v>
      </c>
      <c r="F16" s="792" t="s">
        <v>2</v>
      </c>
      <c r="G16" s="799">
        <f>G15*0.14</f>
        <v>0</v>
      </c>
      <c r="H16" s="799">
        <f t="shared" ref="H16:K16" si="2">H15*0.14</f>
        <v>0</v>
      </c>
      <c r="I16" s="799">
        <f t="shared" si="2"/>
        <v>0</v>
      </c>
      <c r="J16" s="799">
        <f t="shared" si="2"/>
        <v>0</v>
      </c>
      <c r="K16" s="799">
        <f t="shared" si="2"/>
        <v>0</v>
      </c>
      <c r="M16" s="1334"/>
    </row>
    <row r="17" spans="2:27" s="443" customFormat="1" ht="25.2">
      <c r="B17" s="1347"/>
      <c r="C17" s="1348" t="s">
        <v>1285</v>
      </c>
      <c r="D17" s="1349" t="s">
        <v>1286</v>
      </c>
      <c r="E17" s="417"/>
      <c r="F17" s="792" t="s">
        <v>2</v>
      </c>
      <c r="G17" s="416"/>
      <c r="H17" s="416"/>
      <c r="I17" s="416"/>
      <c r="J17" s="416"/>
      <c r="K17" s="416"/>
      <c r="M17" s="1334"/>
    </row>
    <row r="18" spans="2:27" s="443" customFormat="1">
      <c r="B18" s="1351"/>
      <c r="C18" s="1352" t="s">
        <v>2505</v>
      </c>
      <c r="D18" s="1353"/>
      <c r="E18" s="417"/>
      <c r="F18" s="792" t="s">
        <v>2</v>
      </c>
      <c r="G18" s="799">
        <f>((G9-G11)+G14+G16+G17)</f>
        <v>0</v>
      </c>
      <c r="M18" s="1334"/>
    </row>
    <row r="19" spans="2:27" s="443" customFormat="1">
      <c r="B19" s="1354"/>
      <c r="C19" s="1354"/>
      <c r="D19" s="1354"/>
      <c r="M19" s="1334"/>
    </row>
    <row r="20" spans="2:27" s="443" customFormat="1">
      <c r="B20" s="1354"/>
      <c r="C20" s="1354"/>
      <c r="D20" s="1354"/>
      <c r="M20" s="1334"/>
    </row>
    <row r="21" spans="2:27" s="443" customFormat="1">
      <c r="B21" s="1354"/>
      <c r="C21" s="1354"/>
      <c r="D21" s="1354"/>
      <c r="F21" s="1318" t="s">
        <v>2451</v>
      </c>
      <c r="H21" s="1587" t="s">
        <v>3096</v>
      </c>
      <c r="I21" s="1588"/>
      <c r="J21" s="1588"/>
      <c r="K21" s="1589"/>
      <c r="M21" s="1334"/>
    </row>
    <row r="22" spans="2:27" s="443" customFormat="1" ht="13.8">
      <c r="B22" s="1355" t="s">
        <v>1287</v>
      </c>
      <c r="C22" s="1355" t="s">
        <v>1598</v>
      </c>
      <c r="D22" s="1355" t="s">
        <v>1301</v>
      </c>
      <c r="E22" s="442" t="s">
        <v>1275</v>
      </c>
      <c r="F22" s="797" t="s">
        <v>1353</v>
      </c>
      <c r="H22" s="797" t="s">
        <v>1354</v>
      </c>
      <c r="I22" s="797" t="s">
        <v>1355</v>
      </c>
      <c r="J22" s="797" t="s">
        <v>1356</v>
      </c>
      <c r="K22" s="797" t="s">
        <v>1357</v>
      </c>
      <c r="N22" s="1334"/>
    </row>
    <row r="23" spans="2:27" s="443" customFormat="1">
      <c r="B23" s="1348" t="s">
        <v>1288</v>
      </c>
      <c r="C23" s="1349" t="s">
        <v>1289</v>
      </c>
      <c r="D23" s="1353" t="s">
        <v>243</v>
      </c>
      <c r="E23" s="792" t="s">
        <v>2</v>
      </c>
      <c r="F23" s="798"/>
      <c r="N23" s="1334"/>
    </row>
    <row r="24" spans="2:27" s="443" customFormat="1">
      <c r="B24" s="1348" t="s">
        <v>1290</v>
      </c>
      <c r="C24" s="1349" t="s">
        <v>1289</v>
      </c>
      <c r="D24" s="1353" t="s">
        <v>243</v>
      </c>
      <c r="E24" s="792" t="s">
        <v>2</v>
      </c>
      <c r="F24" s="798"/>
      <c r="N24" s="1334"/>
    </row>
    <row r="25" spans="2:27" s="443" customFormat="1">
      <c r="B25" s="1348" t="s">
        <v>1291</v>
      </c>
      <c r="C25" s="1349" t="s">
        <v>1289</v>
      </c>
      <c r="D25" s="1353" t="s">
        <v>243</v>
      </c>
      <c r="E25" s="792" t="s">
        <v>2</v>
      </c>
      <c r="F25" s="798"/>
      <c r="N25" s="1334"/>
    </row>
    <row r="26" spans="2:27" s="443" customFormat="1">
      <c r="B26" s="1590" t="s">
        <v>2497</v>
      </c>
      <c r="C26" s="1592"/>
      <c r="D26" s="1353" t="s">
        <v>243</v>
      </c>
      <c r="E26" s="792" t="s">
        <v>2</v>
      </c>
      <c r="F26" s="800">
        <f>SUM(F23:F25)</f>
        <v>0</v>
      </c>
      <c r="H26" s="416"/>
      <c r="I26" s="416"/>
      <c r="J26" s="416"/>
      <c r="K26" s="416"/>
      <c r="N26" s="1334"/>
    </row>
    <row r="27" spans="2:27" s="443" customFormat="1">
      <c r="B27" s="1348" t="s">
        <v>1292</v>
      </c>
      <c r="C27" s="1349" t="s">
        <v>1293</v>
      </c>
      <c r="D27" s="1353" t="s">
        <v>244</v>
      </c>
      <c r="E27" s="792" t="s">
        <v>2</v>
      </c>
      <c r="F27" s="798"/>
      <c r="N27" s="1334"/>
    </row>
    <row r="28" spans="2:27" s="443" customFormat="1">
      <c r="B28" s="1348" t="s">
        <v>3190</v>
      </c>
      <c r="C28" s="1349" t="s">
        <v>1293</v>
      </c>
      <c r="D28" s="1353" t="s">
        <v>244</v>
      </c>
      <c r="E28" s="792" t="s">
        <v>2</v>
      </c>
      <c r="F28" s="798"/>
      <c r="N28" s="1334"/>
    </row>
    <row r="29" spans="2:27" s="443" customFormat="1">
      <c r="B29" s="1590" t="s">
        <v>2499</v>
      </c>
      <c r="C29" s="1592"/>
      <c r="D29" s="1353" t="s">
        <v>244</v>
      </c>
      <c r="E29" s="792" t="s">
        <v>2</v>
      </c>
      <c r="F29" s="800">
        <f>SUM(F27:F28)</f>
        <v>0</v>
      </c>
      <c r="H29" s="416"/>
      <c r="I29" s="416"/>
      <c r="J29" s="416"/>
      <c r="K29" s="416"/>
      <c r="N29" s="1334"/>
    </row>
    <row r="30" spans="2:27" s="443" customFormat="1">
      <c r="B30" s="1590" t="s">
        <v>2502</v>
      </c>
      <c r="C30" s="1591"/>
      <c r="D30" s="1592"/>
      <c r="E30" s="792" t="s">
        <v>2</v>
      </c>
      <c r="F30" s="800">
        <f>F26+F29</f>
        <v>0</v>
      </c>
      <c r="N30" s="1334"/>
    </row>
    <row r="31" spans="2:27" s="443" customFormat="1">
      <c r="B31" s="1356" t="s">
        <v>2500</v>
      </c>
      <c r="C31" s="1349" t="s">
        <v>1294</v>
      </c>
      <c r="D31" s="1353" t="s">
        <v>244</v>
      </c>
      <c r="E31" s="792" t="s">
        <v>2</v>
      </c>
      <c r="F31" s="416"/>
      <c r="H31" s="416"/>
      <c r="I31" s="416"/>
      <c r="J31" s="416"/>
      <c r="K31" s="416"/>
      <c r="N31" s="1334"/>
    </row>
    <row r="32" spans="2:27">
      <c r="B32" s="1348" t="s">
        <v>1295</v>
      </c>
      <c r="C32" s="1349" t="s">
        <v>1296</v>
      </c>
      <c r="D32" s="1353" t="s">
        <v>243</v>
      </c>
      <c r="E32" s="792" t="s">
        <v>2</v>
      </c>
      <c r="F32" s="798"/>
      <c r="G32" s="443"/>
      <c r="H32" s="416"/>
      <c r="I32" s="416"/>
      <c r="J32" s="416"/>
      <c r="K32" s="416"/>
      <c r="L32" s="443"/>
      <c r="M32" s="443"/>
      <c r="N32" s="1334"/>
      <c r="O32" s="443"/>
      <c r="P32" s="443"/>
      <c r="Q32" s="443"/>
      <c r="R32" s="443"/>
      <c r="S32" s="443"/>
      <c r="T32" s="443"/>
      <c r="U32" s="443"/>
      <c r="V32" s="443"/>
      <c r="W32" s="443"/>
      <c r="X32" s="443"/>
      <c r="Y32" s="443"/>
      <c r="Z32" s="443"/>
      <c r="AA32" s="443"/>
    </row>
    <row r="33" spans="2:27">
      <c r="B33" s="1348" t="s">
        <v>1297</v>
      </c>
      <c r="C33" s="1349" t="s">
        <v>1298</v>
      </c>
      <c r="D33" s="1353" t="s">
        <v>244</v>
      </c>
      <c r="E33" s="792" t="s">
        <v>2</v>
      </c>
      <c r="F33" s="798"/>
      <c r="G33" s="443"/>
      <c r="H33" s="416"/>
      <c r="I33" s="416"/>
      <c r="J33" s="416"/>
      <c r="K33" s="416"/>
      <c r="L33" s="443"/>
      <c r="M33" s="443"/>
      <c r="N33" s="1334"/>
      <c r="O33" s="443"/>
      <c r="P33" s="443"/>
      <c r="Q33" s="443"/>
      <c r="R33" s="443"/>
      <c r="S33" s="443"/>
      <c r="T33" s="443"/>
      <c r="U33" s="443"/>
      <c r="V33" s="443"/>
      <c r="W33" s="443"/>
      <c r="X33" s="443"/>
      <c r="Y33" s="443"/>
      <c r="Z33" s="443"/>
      <c r="AA33" s="443"/>
    </row>
    <row r="34" spans="2:27">
      <c r="B34" s="1590" t="s">
        <v>2501</v>
      </c>
      <c r="C34" s="1591"/>
      <c r="D34" s="1592"/>
      <c r="E34" s="792" t="s">
        <v>2</v>
      </c>
      <c r="F34" s="800">
        <f>SUM(F32:F33)</f>
        <v>0</v>
      </c>
      <c r="G34" s="443"/>
      <c r="H34" s="443"/>
      <c r="I34" s="443"/>
      <c r="J34" s="443"/>
      <c r="K34" s="443"/>
      <c r="L34" s="443"/>
      <c r="M34" s="443"/>
      <c r="N34" s="1334"/>
      <c r="O34" s="443"/>
      <c r="P34" s="443"/>
      <c r="Q34" s="443"/>
      <c r="R34" s="443"/>
      <c r="S34" s="443"/>
      <c r="T34" s="443"/>
      <c r="U34" s="443"/>
      <c r="V34" s="443"/>
      <c r="W34" s="443"/>
      <c r="X34" s="443"/>
      <c r="Y34" s="443"/>
      <c r="Z34" s="443"/>
      <c r="AA34" s="443"/>
    </row>
    <row r="35" spans="2:27">
      <c r="B35" s="418" t="s">
        <v>1490</v>
      </c>
      <c r="C35" s="803" t="s">
        <v>2632</v>
      </c>
      <c r="D35" s="804"/>
      <c r="E35" s="804" t="s">
        <v>2</v>
      </c>
      <c r="F35" s="805">
        <f>F30-F31-G18</f>
        <v>0</v>
      </c>
      <c r="G35" s="443"/>
      <c r="H35" s="443"/>
      <c r="I35" s="443"/>
      <c r="J35" s="443"/>
      <c r="K35" s="443"/>
      <c r="L35" s="443"/>
      <c r="M35" s="443"/>
      <c r="N35" s="1334"/>
      <c r="O35" s="443"/>
      <c r="P35" s="443"/>
      <c r="Q35" s="443"/>
      <c r="R35" s="443"/>
      <c r="S35" s="443"/>
      <c r="T35" s="443"/>
      <c r="U35" s="443"/>
      <c r="V35" s="443"/>
      <c r="W35" s="443"/>
      <c r="X35" s="443"/>
      <c r="Y35" s="443"/>
      <c r="Z35" s="443"/>
      <c r="AA35" s="443"/>
    </row>
    <row r="36" spans="2:27" s="1354" customFormat="1">
      <c r="B36" s="1385"/>
      <c r="C36" s="1386"/>
      <c r="D36" s="1387"/>
      <c r="E36" s="1387"/>
      <c r="F36" s="1346"/>
      <c r="N36" s="1388"/>
    </row>
    <row r="37" spans="2:27">
      <c r="F37" s="1384" t="s">
        <v>3201</v>
      </c>
      <c r="G37" s="416"/>
      <c r="H37" s="416"/>
      <c r="I37" s="416"/>
      <c r="J37" s="416"/>
      <c r="K37" s="416"/>
      <c r="L37" s="443"/>
      <c r="M37" s="443"/>
      <c r="N37" s="1334"/>
      <c r="O37" s="443"/>
      <c r="P37" s="443"/>
      <c r="Q37" s="443"/>
      <c r="R37" s="443"/>
      <c r="S37" s="443"/>
      <c r="T37" s="443"/>
      <c r="U37" s="443"/>
      <c r="V37" s="443"/>
      <c r="W37" s="443"/>
      <c r="X37" s="443"/>
      <c r="Y37" s="443"/>
      <c r="Z37" s="443"/>
      <c r="AA37" s="443"/>
    </row>
    <row r="38" spans="2:27">
      <c r="G38" s="443"/>
      <c r="H38" s="443"/>
      <c r="I38" s="443"/>
      <c r="J38" s="443"/>
      <c r="K38" s="443"/>
      <c r="L38" s="443"/>
      <c r="M38" s="443"/>
      <c r="N38" s="1334"/>
      <c r="O38" s="443"/>
      <c r="P38" s="443"/>
      <c r="Q38" s="443"/>
      <c r="R38" s="443"/>
      <c r="S38" s="443"/>
      <c r="T38" s="443"/>
      <c r="U38" s="443"/>
      <c r="V38" s="443"/>
      <c r="W38" s="443"/>
      <c r="X38" s="443"/>
      <c r="Y38" s="443"/>
      <c r="Z38" s="443"/>
      <c r="AA38" s="443"/>
    </row>
    <row r="39" spans="2:27">
      <c r="B39" s="418" t="s">
        <v>2633</v>
      </c>
      <c r="C39" s="803" t="s">
        <v>2634</v>
      </c>
      <c r="D39" s="804"/>
      <c r="E39" s="804" t="s">
        <v>2</v>
      </c>
      <c r="F39" s="805">
        <f>0.39*(8.5-F35)-F34</f>
        <v>3.3149999999999999</v>
      </c>
      <c r="G39" s="443"/>
      <c r="H39" s="443"/>
      <c r="I39" s="443"/>
      <c r="J39" s="443"/>
      <c r="K39" s="443"/>
      <c r="L39" s="443"/>
      <c r="M39" s="443"/>
      <c r="N39" s="1334"/>
      <c r="O39" s="443"/>
      <c r="P39" s="443"/>
      <c r="Q39" s="443"/>
      <c r="R39" s="443"/>
      <c r="S39" s="443"/>
      <c r="T39" s="443"/>
      <c r="U39" s="443"/>
      <c r="V39" s="443"/>
      <c r="W39" s="443"/>
      <c r="X39" s="443"/>
      <c r="Y39" s="443"/>
      <c r="Z39" s="443"/>
      <c r="AA39" s="443"/>
    </row>
    <row r="40" spans="2:27">
      <c r="G40" s="443"/>
      <c r="M40" s="1335"/>
    </row>
    <row r="41" spans="2:27">
      <c r="M41" s="1335"/>
    </row>
    <row r="44" spans="2:27">
      <c r="B44" s="443" t="s">
        <v>1599</v>
      </c>
      <c r="D44" s="1359" t="s">
        <v>3131</v>
      </c>
      <c r="E44" s="1359" t="s">
        <v>3133</v>
      </c>
      <c r="F44" s="1359" t="s">
        <v>3135</v>
      </c>
    </row>
    <row r="45" spans="2:27" ht="100.8">
      <c r="B45" s="790" t="s">
        <v>1600</v>
      </c>
      <c r="D45" s="1585" t="s">
        <v>3132</v>
      </c>
      <c r="E45" s="1359" t="s">
        <v>3134</v>
      </c>
      <c r="F45" s="1360" t="s">
        <v>3136</v>
      </c>
    </row>
    <row r="46" spans="2:27" ht="37.799999999999997">
      <c r="B46" s="443"/>
      <c r="D46" s="1586"/>
      <c r="E46" s="1359" t="s">
        <v>2200</v>
      </c>
      <c r="F46" s="1360" t="s">
        <v>3136</v>
      </c>
    </row>
    <row r="47" spans="2:27" ht="88.2">
      <c r="B47" s="790" t="s">
        <v>1601</v>
      </c>
    </row>
  </sheetData>
  <mergeCells count="11">
    <mergeCell ref="D45:D46"/>
    <mergeCell ref="H6:K6"/>
    <mergeCell ref="B34:D34"/>
    <mergeCell ref="B30:D30"/>
    <mergeCell ref="B26:C26"/>
    <mergeCell ref="C9:D9"/>
    <mergeCell ref="C16:D16"/>
    <mergeCell ref="C14:D14"/>
    <mergeCell ref="B29:C29"/>
    <mergeCell ref="C11:D11"/>
    <mergeCell ref="H21:K21"/>
  </mergeCells>
  <phoneticPr fontId="54" type="noConversion"/>
  <pageMargins left="0.23622047244094491" right="0.23622047244094491" top="0.74803149606299213" bottom="0.74803149606299213" header="0.31496062992125984" footer="0.31496062992125984"/>
  <pageSetup paperSize="8" scale="47"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K58"/>
  <sheetViews>
    <sheetView zoomScale="80" zoomScaleNormal="80" workbookViewId="0"/>
  </sheetViews>
  <sheetFormatPr defaultColWidth="10.21875" defaultRowHeight="12.6"/>
  <cols>
    <col min="1" max="1" width="5.77734375" style="880" customWidth="1"/>
    <col min="2" max="2" width="28.77734375" style="881" customWidth="1"/>
    <col min="3" max="4" width="38.21875" style="881" customWidth="1"/>
    <col min="5" max="5" width="43.44140625" style="880" bestFit="1" customWidth="1"/>
    <col min="6" max="6" width="41.21875" style="880" customWidth="1"/>
    <col min="7" max="7" width="38.77734375" style="880" customWidth="1"/>
    <col min="8" max="8" width="40" style="880" customWidth="1"/>
    <col min="9" max="9" width="37.21875" style="880" customWidth="1"/>
    <col min="10" max="10" width="27.21875" style="880" bestFit="1" customWidth="1"/>
    <col min="11" max="12" width="33.77734375" style="880" bestFit="1" customWidth="1"/>
    <col min="13" max="13" width="25.77734375" style="880" bestFit="1" customWidth="1"/>
    <col min="14" max="14" width="18.44140625" style="880" bestFit="1" customWidth="1"/>
    <col min="15" max="16384" width="10.21875" style="880"/>
  </cols>
  <sheetData>
    <row r="1" spans="1:11" s="853" customFormat="1" ht="23.4">
      <c r="A1" s="852" t="str">
        <f>'1.1 Cover'!A1</f>
        <v>Regulatory Reporting Pack</v>
      </c>
    </row>
    <row r="2" spans="1:11" s="853" customFormat="1" ht="23.4">
      <c r="A2" s="852" t="str">
        <f>'1.1 Cover'!A2</f>
        <v>Price base - 2018/19</v>
      </c>
    </row>
    <row r="3" spans="1:11" s="853" customFormat="1" ht="23.4">
      <c r="A3" s="852" t="str">
        <f>'1.1 Cover'!A3</f>
        <v>Regulatory Year: April 2021 - March 2022</v>
      </c>
    </row>
    <row r="4" spans="1:11" s="853" customFormat="1" ht="23.4">
      <c r="A4" s="852" t="s">
        <v>2474</v>
      </c>
    </row>
    <row r="5" spans="1:11" s="856" customFormat="1" ht="13.2">
      <c r="A5" s="854"/>
      <c r="B5" s="854"/>
      <c r="C5" s="854"/>
      <c r="D5" s="854"/>
      <c r="E5" s="854"/>
      <c r="F5" s="854"/>
      <c r="G5" s="854"/>
      <c r="H5" s="855"/>
      <c r="I5" s="855"/>
    </row>
    <row r="6" spans="1:11" s="855" customFormat="1">
      <c r="B6" s="857"/>
      <c r="C6" s="857"/>
      <c r="D6" s="857"/>
    </row>
    <row r="7" spans="1:11" s="855" customFormat="1">
      <c r="B7" s="863"/>
      <c r="E7" s="865"/>
      <c r="F7" s="864"/>
      <c r="G7" s="866"/>
    </row>
    <row r="8" spans="1:11" s="855" customFormat="1">
      <c r="B8" s="858" t="s">
        <v>1302</v>
      </c>
      <c r="E8" s="865"/>
      <c r="F8" s="864"/>
      <c r="G8" s="866"/>
    </row>
    <row r="9" spans="1:11" s="855" customFormat="1">
      <c r="B9" s="867"/>
      <c r="C9" s="868"/>
      <c r="D9" s="868"/>
      <c r="E9" s="870"/>
      <c r="F9" s="869"/>
      <c r="G9" s="871"/>
      <c r="H9" s="868"/>
      <c r="I9" s="868"/>
    </row>
    <row r="10" spans="1:11" s="855" customFormat="1" ht="26.55" customHeight="1">
      <c r="B10" s="861" t="s">
        <v>1299</v>
      </c>
      <c r="C10" s="872" t="s">
        <v>1300</v>
      </c>
      <c r="D10" s="872" t="s">
        <v>1301</v>
      </c>
      <c r="E10" s="872" t="s">
        <v>1304</v>
      </c>
      <c r="F10" s="873" t="s">
        <v>1303</v>
      </c>
      <c r="G10" s="1595" t="s">
        <v>1305</v>
      </c>
      <c r="H10" s="1596"/>
      <c r="I10" s="872" t="s">
        <v>1306</v>
      </c>
      <c r="J10" s="860" t="s">
        <v>2635</v>
      </c>
      <c r="K10" s="860" t="s">
        <v>1307</v>
      </c>
    </row>
    <row r="11" spans="1:11" s="855" customFormat="1" ht="13.2">
      <c r="B11" s="874"/>
      <c r="C11" s="875"/>
      <c r="D11" s="875"/>
      <c r="E11" s="876"/>
      <c r="F11" s="862"/>
      <c r="G11" s="862"/>
      <c r="H11" s="877"/>
      <c r="I11" s="862"/>
      <c r="J11" s="862"/>
      <c r="K11" s="862"/>
    </row>
    <row r="12" spans="1:11" s="855" customFormat="1" ht="13.2">
      <c r="B12" s="874"/>
      <c r="C12" s="875"/>
      <c r="D12" s="875"/>
      <c r="E12" s="876"/>
      <c r="F12" s="862"/>
      <c r="G12" s="862"/>
      <c r="H12" s="877"/>
      <c r="I12" s="862"/>
      <c r="J12" s="862"/>
      <c r="K12" s="862"/>
    </row>
    <row r="13" spans="1:11" s="855" customFormat="1" ht="13.2">
      <c r="B13" s="874"/>
      <c r="C13" s="875"/>
      <c r="D13" s="875"/>
      <c r="E13" s="876"/>
      <c r="F13" s="862"/>
      <c r="G13" s="862"/>
      <c r="H13" s="877"/>
      <c r="I13" s="862"/>
      <c r="J13" s="862"/>
      <c r="K13" s="862"/>
    </row>
    <row r="14" spans="1:11" s="855" customFormat="1" ht="13.2">
      <c r="B14" s="874"/>
      <c r="C14" s="875"/>
      <c r="D14" s="875"/>
      <c r="E14" s="876"/>
      <c r="F14" s="862"/>
      <c r="G14" s="862"/>
      <c r="H14" s="877"/>
      <c r="I14" s="862"/>
      <c r="J14" s="862"/>
      <c r="K14" s="862"/>
    </row>
    <row r="15" spans="1:11" s="855" customFormat="1" ht="13.2">
      <c r="B15" s="874"/>
      <c r="C15" s="875"/>
      <c r="D15" s="875"/>
      <c r="E15" s="876"/>
      <c r="F15" s="862"/>
      <c r="G15" s="862"/>
      <c r="H15" s="877"/>
      <c r="I15" s="862"/>
      <c r="J15" s="862"/>
      <c r="K15" s="862"/>
    </row>
    <row r="16" spans="1:11" s="855" customFormat="1" ht="13.2">
      <c r="B16" s="874"/>
      <c r="C16" s="875"/>
      <c r="D16" s="875"/>
      <c r="E16" s="876"/>
      <c r="F16" s="862"/>
      <c r="G16" s="862"/>
      <c r="H16" s="877"/>
      <c r="I16" s="862"/>
      <c r="J16" s="862"/>
      <c r="K16" s="862"/>
    </row>
    <row r="17" spans="2:11" s="855" customFormat="1" ht="13.2">
      <c r="B17" s="874"/>
      <c r="C17" s="875"/>
      <c r="D17" s="875"/>
      <c r="E17" s="876"/>
      <c r="F17" s="862"/>
      <c r="G17" s="862"/>
      <c r="H17" s="877"/>
      <c r="I17" s="862"/>
      <c r="J17" s="862"/>
      <c r="K17" s="862"/>
    </row>
    <row r="18" spans="2:11" s="855" customFormat="1" ht="13.2">
      <c r="B18" s="874"/>
      <c r="C18" s="875"/>
      <c r="D18" s="875"/>
      <c r="E18" s="876"/>
      <c r="F18" s="862"/>
      <c r="G18" s="862"/>
      <c r="H18" s="878"/>
      <c r="I18" s="862"/>
      <c r="J18" s="862"/>
      <c r="K18" s="862"/>
    </row>
    <row r="19" spans="2:11" s="855" customFormat="1" ht="13.2">
      <c r="B19" s="874"/>
      <c r="C19" s="875"/>
      <c r="D19" s="875"/>
      <c r="E19" s="876"/>
      <c r="F19" s="862"/>
      <c r="G19" s="862"/>
      <c r="H19" s="877"/>
      <c r="I19" s="862"/>
      <c r="J19" s="862"/>
      <c r="K19" s="862"/>
    </row>
    <row r="20" spans="2:11" s="855" customFormat="1" ht="13.2">
      <c r="B20" s="874"/>
      <c r="C20" s="875"/>
      <c r="D20" s="875"/>
      <c r="E20" s="876"/>
      <c r="F20" s="862"/>
      <c r="G20" s="862"/>
      <c r="H20" s="877"/>
      <c r="I20" s="862"/>
      <c r="J20" s="862"/>
      <c r="K20" s="862"/>
    </row>
    <row r="21" spans="2:11" s="855" customFormat="1" ht="13.2">
      <c r="B21" s="874"/>
      <c r="C21" s="875"/>
      <c r="D21" s="875"/>
      <c r="E21" s="876"/>
      <c r="F21" s="862"/>
      <c r="G21" s="862"/>
      <c r="H21" s="877"/>
      <c r="I21" s="862"/>
      <c r="J21" s="862"/>
      <c r="K21" s="862"/>
    </row>
    <row r="22" spans="2:11" s="855" customFormat="1">
      <c r="B22" s="879"/>
      <c r="C22" s="879"/>
      <c r="D22" s="879"/>
      <c r="E22" s="862"/>
      <c r="F22" s="862"/>
      <c r="G22" s="862"/>
      <c r="H22" s="877"/>
      <c r="I22" s="862"/>
      <c r="J22" s="862"/>
      <c r="K22" s="862"/>
    </row>
    <row r="23" spans="2:11" s="855" customFormat="1">
      <c r="B23" s="874"/>
      <c r="C23" s="879"/>
      <c r="D23" s="879"/>
      <c r="E23" s="862"/>
      <c r="F23" s="862"/>
      <c r="G23" s="862"/>
      <c r="H23" s="877"/>
      <c r="I23" s="862"/>
      <c r="J23" s="862"/>
      <c r="K23" s="862"/>
    </row>
    <row r="25" spans="2:11" ht="25.2">
      <c r="B25" s="858" t="s">
        <v>1308</v>
      </c>
      <c r="C25" s="855"/>
      <c r="D25" s="855"/>
      <c r="E25" s="865"/>
      <c r="F25" s="864"/>
      <c r="G25" s="866"/>
      <c r="H25" s="855"/>
      <c r="I25" s="855"/>
    </row>
    <row r="26" spans="2:11">
      <c r="B26" s="867"/>
      <c r="C26" s="868"/>
      <c r="D26" s="868"/>
      <c r="E26" s="870"/>
      <c r="F26" s="869"/>
      <c r="G26" s="871"/>
      <c r="H26" s="868"/>
      <c r="I26" s="868"/>
    </row>
    <row r="27" spans="2:11">
      <c r="B27" s="861" t="s">
        <v>1299</v>
      </c>
      <c r="C27" s="872" t="s">
        <v>1300</v>
      </c>
      <c r="D27" s="872" t="s">
        <v>1301</v>
      </c>
      <c r="E27" s="872" t="s">
        <v>2637</v>
      </c>
      <c r="F27" s="872" t="s">
        <v>2636</v>
      </c>
      <c r="G27" s="872" t="s">
        <v>1307</v>
      </c>
    </row>
    <row r="28" spans="2:11">
      <c r="B28" s="874"/>
      <c r="C28" s="875"/>
      <c r="D28" s="875"/>
      <c r="E28" s="862"/>
      <c r="F28" s="862"/>
      <c r="G28" s="862"/>
    </row>
    <row r="29" spans="2:11">
      <c r="B29" s="874"/>
      <c r="C29" s="875"/>
      <c r="D29" s="875"/>
      <c r="E29" s="862"/>
      <c r="F29" s="862"/>
      <c r="G29" s="862"/>
    </row>
    <row r="30" spans="2:11">
      <c r="B30" s="874"/>
      <c r="C30" s="875"/>
      <c r="D30" s="875"/>
      <c r="E30" s="862"/>
      <c r="F30" s="862"/>
      <c r="G30" s="862"/>
    </row>
    <row r="31" spans="2:11">
      <c r="B31" s="874"/>
      <c r="C31" s="875"/>
      <c r="D31" s="875"/>
      <c r="E31" s="862"/>
      <c r="F31" s="862"/>
      <c r="G31" s="862"/>
    </row>
    <row r="32" spans="2:11">
      <c r="B32" s="874"/>
      <c r="C32" s="875"/>
      <c r="D32" s="875"/>
      <c r="E32" s="862"/>
      <c r="F32" s="862"/>
      <c r="G32" s="862"/>
    </row>
    <row r="33" spans="2:7">
      <c r="B33" s="874"/>
      <c r="C33" s="875"/>
      <c r="D33" s="875"/>
      <c r="E33" s="862"/>
      <c r="F33" s="862"/>
      <c r="G33" s="862"/>
    </row>
    <row r="34" spans="2:7">
      <c r="B34" s="874"/>
      <c r="C34" s="875"/>
      <c r="D34" s="875"/>
      <c r="E34" s="862"/>
      <c r="F34" s="862"/>
      <c r="G34" s="862"/>
    </row>
    <row r="35" spans="2:7">
      <c r="B35" s="874"/>
      <c r="C35" s="875"/>
      <c r="D35" s="875"/>
      <c r="E35" s="862"/>
      <c r="F35" s="862"/>
      <c r="G35" s="862"/>
    </row>
    <row r="36" spans="2:7">
      <c r="B36" s="874"/>
      <c r="C36" s="875"/>
      <c r="D36" s="875"/>
      <c r="E36" s="862"/>
      <c r="F36" s="862"/>
      <c r="G36" s="862"/>
    </row>
    <row r="37" spans="2:7">
      <c r="B37" s="874"/>
      <c r="C37" s="875"/>
      <c r="D37" s="875"/>
      <c r="E37" s="862"/>
      <c r="F37" s="862"/>
      <c r="G37" s="862"/>
    </row>
    <row r="38" spans="2:7">
      <c r="B38" s="874"/>
      <c r="C38" s="875"/>
      <c r="D38" s="875"/>
      <c r="E38" s="862"/>
      <c r="F38" s="862"/>
      <c r="G38" s="862"/>
    </row>
    <row r="39" spans="2:7">
      <c r="B39" s="879"/>
      <c r="C39" s="879"/>
      <c r="D39" s="879"/>
      <c r="E39" s="862"/>
      <c r="F39" s="862"/>
      <c r="G39" s="862"/>
    </row>
    <row r="40" spans="2:7">
      <c r="B40" s="874"/>
      <c r="C40" s="879"/>
      <c r="D40" s="879"/>
      <c r="E40" s="862"/>
      <c r="F40" s="862"/>
      <c r="G40" s="862"/>
    </row>
    <row r="43" spans="2:7" ht="25.2">
      <c r="B43" s="858" t="s">
        <v>1291</v>
      </c>
    </row>
    <row r="45" spans="2:7">
      <c r="B45" s="860" t="s">
        <v>1300</v>
      </c>
      <c r="C45" s="859" t="s">
        <v>1309</v>
      </c>
      <c r="D45" s="859" t="s">
        <v>1310</v>
      </c>
    </row>
    <row r="46" spans="2:7">
      <c r="B46" s="875"/>
      <c r="C46" s="874"/>
      <c r="D46" s="874"/>
    </row>
    <row r="47" spans="2:7">
      <c r="B47" s="875"/>
      <c r="C47" s="874"/>
      <c r="D47" s="874"/>
    </row>
    <row r="48" spans="2:7">
      <c r="B48" s="875"/>
      <c r="C48" s="874"/>
      <c r="D48" s="874"/>
    </row>
    <row r="49" spans="2:4">
      <c r="B49" s="875"/>
      <c r="C49" s="874"/>
      <c r="D49" s="874"/>
    </row>
    <row r="50" spans="2:4">
      <c r="B50" s="875"/>
      <c r="C50" s="874"/>
      <c r="D50" s="874"/>
    </row>
    <row r="51" spans="2:4">
      <c r="B51" s="875"/>
      <c r="C51" s="874"/>
      <c r="D51" s="874"/>
    </row>
    <row r="52" spans="2:4">
      <c r="B52" s="875"/>
      <c r="C52" s="874"/>
      <c r="D52" s="874"/>
    </row>
    <row r="53" spans="2:4">
      <c r="B53" s="875"/>
      <c r="C53" s="874"/>
      <c r="D53" s="874"/>
    </row>
    <row r="54" spans="2:4">
      <c r="B54" s="875"/>
      <c r="C54" s="874"/>
      <c r="D54" s="874"/>
    </row>
    <row r="55" spans="2:4">
      <c r="B55" s="875"/>
      <c r="C55" s="874"/>
      <c r="D55" s="874"/>
    </row>
    <row r="56" spans="2:4">
      <c r="B56" s="875"/>
      <c r="C56" s="874"/>
      <c r="D56" s="874"/>
    </row>
    <row r="57" spans="2:4">
      <c r="B57" s="879"/>
      <c r="C57" s="879"/>
      <c r="D57" s="879"/>
    </row>
    <row r="58" spans="2:4">
      <c r="B58" s="879"/>
      <c r="C58" s="874"/>
      <c r="D58" s="879"/>
    </row>
  </sheetData>
  <mergeCells count="1">
    <mergeCell ref="G10:H10"/>
  </mergeCells>
  <pageMargins left="0.23622047244094491" right="0.23622047244094491" top="0.74803149606299213" bottom="0.74803149606299213" header="0.31496062992125984" footer="0.31496062992125984"/>
  <pageSetup paperSize="8" scale="26"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60"/>
  <sheetViews>
    <sheetView zoomScale="80" zoomScaleNormal="80" workbookViewId="0">
      <pane ySplit="6" topLeftCell="A7" activePane="bottomLeft" state="frozen"/>
      <selection activeCell="Q28" sqref="Q28"/>
      <selection pane="bottomLeft"/>
    </sheetView>
  </sheetViews>
  <sheetFormatPr defaultColWidth="0" defaultRowHeight="13.8"/>
  <cols>
    <col min="1" max="3" width="1.44140625" style="64" customWidth="1"/>
    <col min="4" max="4" width="1.77734375" style="64" customWidth="1"/>
    <col min="5" max="5" width="23.44140625" style="64" bestFit="1" customWidth="1"/>
    <col min="6" max="6" width="7.44140625" style="64" bestFit="1" customWidth="1"/>
    <col min="7" max="7" width="9.44140625" style="64" bestFit="1" customWidth="1"/>
    <col min="8" max="16" width="1.77734375" style="64" customWidth="1"/>
    <col min="17" max="17" width="37.21875" style="64" customWidth="1"/>
    <col min="18" max="18" width="35.21875" style="64" customWidth="1"/>
    <col min="19" max="19" width="21" style="64" bestFit="1" customWidth="1"/>
    <col min="20" max="20" width="29.21875" style="64" customWidth="1"/>
    <col min="21" max="21" width="28.77734375" style="64" bestFit="1" customWidth="1"/>
    <col min="22" max="22" width="10.77734375" style="64" bestFit="1" customWidth="1"/>
    <col min="23" max="25" width="1" style="64" customWidth="1"/>
    <col min="26" max="26" width="10.44140625" style="64" customWidth="1"/>
    <col min="27" max="27" width="0.77734375" style="64" customWidth="1"/>
    <col min="28" max="33" width="2" style="64" customWidth="1"/>
    <col min="34" max="34" width="7.21875" style="64" bestFit="1" customWidth="1"/>
    <col min="35" max="39" width="13.77734375" style="64" customWidth="1"/>
    <col min="40" max="45" width="1.44140625" style="64" customWidth="1"/>
    <col min="46" max="63" width="18.44140625" style="64" hidden="1" customWidth="1"/>
    <col min="64" max="16384" width="14" style="64" hidden="1"/>
  </cols>
  <sheetData>
    <row r="1" spans="1:70" s="793" customFormat="1" ht="23.4">
      <c r="A1" s="83" t="str">
        <f>'1.1 Cover'!A1</f>
        <v>Regulatory Reporting Pack</v>
      </c>
      <c r="B1" s="107"/>
    </row>
    <row r="2" spans="1:70" s="793" customFormat="1" ht="23.4">
      <c r="A2" s="83" t="str">
        <f>'1.1 Cover'!A2</f>
        <v>Price base - 2018/19</v>
      </c>
      <c r="B2" s="107"/>
    </row>
    <row r="3" spans="1:70" s="793" customFormat="1" ht="23.4">
      <c r="A3" s="83" t="str">
        <f>'1.1 Cover'!A3</f>
        <v>Regulatory Year: April 2021 - March 2022</v>
      </c>
      <c r="B3" s="107"/>
    </row>
    <row r="4" spans="1:70" s="793" customFormat="1" ht="23.4">
      <c r="A4" s="83" t="s">
        <v>2158</v>
      </c>
      <c r="B4" s="107"/>
    </row>
    <row r="6" spans="1:70" s="817" customFormat="1" ht="46.8">
      <c r="A6" s="810"/>
      <c r="B6" s="811"/>
      <c r="C6" s="811"/>
      <c r="D6" s="3"/>
      <c r="E6" s="3" t="s">
        <v>9</v>
      </c>
      <c r="F6" s="3" t="s">
        <v>37</v>
      </c>
      <c r="G6" s="3" t="s">
        <v>67</v>
      </c>
      <c r="H6" s="3"/>
      <c r="I6" s="3"/>
      <c r="J6" s="3"/>
      <c r="K6" s="3"/>
      <c r="L6" s="3"/>
      <c r="M6" s="3"/>
      <c r="N6" s="3"/>
      <c r="O6" s="3"/>
      <c r="P6" s="812"/>
      <c r="Q6" s="812" t="s">
        <v>2581</v>
      </c>
      <c r="R6" s="812" t="s">
        <v>2582</v>
      </c>
      <c r="S6" s="813" t="s">
        <v>1665</v>
      </c>
      <c r="T6" s="813" t="s">
        <v>1666</v>
      </c>
      <c r="U6" s="813" t="s">
        <v>1667</v>
      </c>
      <c r="V6" s="812" t="s">
        <v>2583</v>
      </c>
      <c r="W6" s="812"/>
      <c r="X6" s="812"/>
      <c r="Y6" s="812"/>
      <c r="Z6" s="812"/>
      <c r="AA6" s="814"/>
      <c r="AB6" s="815"/>
      <c r="AC6" s="815"/>
      <c r="AD6" s="815"/>
      <c r="AE6" s="815"/>
      <c r="AF6" s="815"/>
      <c r="AG6" s="815"/>
      <c r="AH6" s="812" t="s">
        <v>4</v>
      </c>
      <c r="AI6" s="816">
        <v>2022</v>
      </c>
      <c r="AJ6" s="816">
        <v>2023</v>
      </c>
      <c r="AK6" s="816">
        <v>2024</v>
      </c>
      <c r="AL6" s="816">
        <v>2025</v>
      </c>
      <c r="AM6" s="816">
        <v>2026</v>
      </c>
      <c r="AN6" s="810"/>
      <c r="AO6" s="810"/>
      <c r="AP6" s="810"/>
      <c r="AQ6" s="810"/>
      <c r="AR6" s="810"/>
      <c r="AS6" s="810"/>
      <c r="AT6" s="810"/>
      <c r="AU6" s="810"/>
      <c r="AV6" s="810"/>
      <c r="AW6" s="810"/>
      <c r="AX6" s="810"/>
      <c r="AY6" s="810"/>
      <c r="AZ6" s="810"/>
      <c r="BA6" s="810"/>
      <c r="BB6" s="810"/>
      <c r="BC6" s="810"/>
      <c r="BD6" s="810"/>
      <c r="BE6" s="810"/>
      <c r="BF6" s="810"/>
      <c r="BG6" s="810"/>
      <c r="BH6" s="810"/>
      <c r="BI6" s="810"/>
      <c r="BJ6" s="810"/>
      <c r="BK6" s="810"/>
    </row>
    <row r="8" spans="1:70" s="1" customFormat="1" ht="20.399999999999999">
      <c r="B8" s="818" t="s">
        <v>3083</v>
      </c>
    </row>
    <row r="10" spans="1:70">
      <c r="A10" s="819"/>
      <c r="B10" s="819"/>
      <c r="C10" s="820" t="s">
        <v>2588</v>
      </c>
      <c r="D10" s="820"/>
      <c r="E10" s="820"/>
      <c r="F10" s="820"/>
      <c r="G10" s="820"/>
      <c r="H10" s="820"/>
      <c r="I10" s="820"/>
      <c r="J10" s="820"/>
      <c r="K10" s="820"/>
      <c r="L10" s="820"/>
      <c r="M10" s="820"/>
      <c r="N10" s="820"/>
      <c r="O10" s="821"/>
      <c r="P10" s="821"/>
      <c r="Q10" s="821"/>
      <c r="R10" s="821"/>
      <c r="S10" s="821"/>
      <c r="T10" s="821"/>
      <c r="U10" s="821"/>
      <c r="V10" s="821"/>
      <c r="W10" s="821"/>
      <c r="X10" s="821"/>
      <c r="Y10" s="821"/>
      <c r="Z10" s="821"/>
      <c r="AA10" s="821"/>
      <c r="AB10" s="821"/>
      <c r="AC10" s="821"/>
      <c r="AD10" s="821"/>
      <c r="AE10" s="821"/>
      <c r="AF10" s="821"/>
      <c r="AG10" s="821"/>
      <c r="AH10" s="821"/>
      <c r="AI10" s="821"/>
      <c r="AJ10" s="821"/>
      <c r="AK10" s="821"/>
      <c r="AL10" s="821"/>
      <c r="AM10" s="821"/>
    </row>
    <row r="11" spans="1:70" ht="15.6">
      <c r="A11" s="822"/>
      <c r="B11" s="823"/>
      <c r="C11" s="823"/>
      <c r="D11" s="824"/>
      <c r="E11" s="824" t="s">
        <v>2589</v>
      </c>
      <c r="F11" s="824"/>
      <c r="G11" s="824" t="s">
        <v>136</v>
      </c>
      <c r="H11" s="824"/>
      <c r="I11" s="824"/>
      <c r="J11" s="824"/>
      <c r="K11" s="824"/>
      <c r="L11" s="824"/>
      <c r="M11" s="824"/>
      <c r="N11" s="824"/>
      <c r="O11" s="824"/>
      <c r="P11" s="822"/>
      <c r="Q11" s="824" t="s">
        <v>1042</v>
      </c>
      <c r="R11" s="822"/>
      <c r="S11" s="75"/>
      <c r="T11" s="75"/>
      <c r="U11" s="75"/>
      <c r="V11" s="810" t="s">
        <v>11</v>
      </c>
      <c r="W11" s="810"/>
      <c r="X11" s="810"/>
      <c r="Y11" s="810"/>
      <c r="Z11" s="810"/>
      <c r="AA11" s="826"/>
      <c r="AB11" s="822" t="s">
        <v>0</v>
      </c>
      <c r="AC11" s="822"/>
      <c r="AD11" s="822"/>
      <c r="AE11" s="822"/>
      <c r="AF11" s="822"/>
      <c r="AG11" s="822"/>
      <c r="AH11" s="822" t="s">
        <v>2</v>
      </c>
      <c r="AI11" s="75"/>
      <c r="AJ11" s="75"/>
      <c r="AK11" s="75"/>
      <c r="AL11" s="75"/>
      <c r="AM11" s="75"/>
      <c r="AN11" s="822"/>
      <c r="AO11" s="822"/>
      <c r="AP11" s="822"/>
      <c r="AQ11" s="822"/>
      <c r="AR11" s="822"/>
      <c r="AS11" s="827"/>
      <c r="AT11" s="827"/>
      <c r="AU11" s="827"/>
      <c r="AV11" s="827"/>
      <c r="AW11" s="827"/>
      <c r="AX11" s="827"/>
      <c r="AY11" s="822"/>
      <c r="AZ11" s="822"/>
      <c r="BA11" s="822"/>
      <c r="BB11" s="822"/>
      <c r="BC11" s="822"/>
      <c r="BD11" s="822"/>
      <c r="BE11" s="822"/>
      <c r="BF11" s="822"/>
      <c r="BG11" s="827"/>
      <c r="BH11" s="827"/>
      <c r="BI11" s="827"/>
      <c r="BJ11" s="827"/>
      <c r="BK11" s="827"/>
    </row>
    <row r="12" spans="1:70" ht="15.6">
      <c r="A12" s="822"/>
      <c r="B12" s="823"/>
      <c r="C12" s="823"/>
      <c r="D12" s="824"/>
      <c r="E12" s="824" t="s">
        <v>2589</v>
      </c>
      <c r="F12" s="824"/>
      <c r="G12" s="824" t="s">
        <v>136</v>
      </c>
      <c r="H12" s="824"/>
      <c r="I12" s="824"/>
      <c r="J12" s="824"/>
      <c r="K12" s="824"/>
      <c r="L12" s="824"/>
      <c r="M12" s="824"/>
      <c r="N12" s="824"/>
      <c r="O12" s="824"/>
      <c r="P12" s="822"/>
      <c r="Q12" s="824" t="s">
        <v>1042</v>
      </c>
      <c r="R12" s="822"/>
      <c r="S12" s="75"/>
      <c r="T12" s="75"/>
      <c r="U12" s="75"/>
      <c r="V12" s="810" t="s">
        <v>11</v>
      </c>
      <c r="W12" s="810"/>
      <c r="X12" s="810"/>
      <c r="Y12" s="810"/>
      <c r="Z12" s="810"/>
      <c r="AA12" s="826"/>
      <c r="AB12" s="822" t="s">
        <v>0</v>
      </c>
      <c r="AC12" s="822"/>
      <c r="AD12" s="822"/>
      <c r="AE12" s="822"/>
      <c r="AF12" s="822"/>
      <c r="AG12" s="822"/>
      <c r="AH12" s="822" t="s">
        <v>2</v>
      </c>
      <c r="AI12" s="75"/>
      <c r="AJ12" s="75"/>
      <c r="AK12" s="75"/>
      <c r="AL12" s="75"/>
      <c r="AM12" s="75"/>
      <c r="AN12" s="822"/>
      <c r="AO12" s="822"/>
      <c r="AP12" s="822"/>
      <c r="AQ12" s="822"/>
      <c r="AR12" s="822"/>
      <c r="AS12" s="827"/>
      <c r="AT12" s="827"/>
      <c r="AU12" s="827"/>
      <c r="AV12" s="827"/>
      <c r="AW12" s="827"/>
      <c r="AX12" s="827"/>
      <c r="AY12" s="822"/>
      <c r="AZ12" s="822"/>
      <c r="BA12" s="822"/>
      <c r="BB12" s="822"/>
      <c r="BC12" s="822"/>
      <c r="BD12" s="822"/>
      <c r="BE12" s="822"/>
      <c r="BF12" s="822"/>
      <c r="BG12" s="827"/>
      <c r="BH12" s="827"/>
      <c r="BI12" s="827"/>
      <c r="BJ12" s="827"/>
      <c r="BK12" s="827"/>
    </row>
    <row r="13" spans="1:70" ht="15.6">
      <c r="A13" s="822"/>
      <c r="B13" s="823"/>
      <c r="C13" s="823"/>
      <c r="D13" s="824"/>
      <c r="E13" s="824" t="s">
        <v>2589</v>
      </c>
      <c r="F13" s="824"/>
      <c r="G13" s="824" t="s">
        <v>136</v>
      </c>
      <c r="H13" s="824"/>
      <c r="I13" s="824"/>
      <c r="J13" s="824"/>
      <c r="K13" s="824"/>
      <c r="L13" s="824"/>
      <c r="M13" s="824"/>
      <c r="N13" s="824"/>
      <c r="O13" s="824"/>
      <c r="P13" s="822"/>
      <c r="Q13" s="824" t="s">
        <v>1042</v>
      </c>
      <c r="R13" s="822"/>
      <c r="S13" s="75"/>
      <c r="T13" s="75"/>
      <c r="U13" s="75"/>
      <c r="V13" s="810" t="s">
        <v>11</v>
      </c>
      <c r="W13" s="810"/>
      <c r="X13" s="810"/>
      <c r="Y13" s="810"/>
      <c r="Z13" s="810"/>
      <c r="AA13" s="826"/>
      <c r="AB13" s="822" t="s">
        <v>0</v>
      </c>
      <c r="AC13" s="822"/>
      <c r="AD13" s="822"/>
      <c r="AE13" s="822"/>
      <c r="AF13" s="822"/>
      <c r="AG13" s="822"/>
      <c r="AH13" s="822" t="s">
        <v>2</v>
      </c>
      <c r="AI13" s="75"/>
      <c r="AJ13" s="75"/>
      <c r="AK13" s="75"/>
      <c r="AL13" s="75"/>
      <c r="AM13" s="75"/>
      <c r="AN13" s="822"/>
      <c r="AO13" s="822"/>
      <c r="AP13" s="822"/>
      <c r="AQ13" s="822"/>
      <c r="AR13" s="822"/>
      <c r="AS13" s="827"/>
      <c r="AT13" s="827"/>
      <c r="AU13" s="827"/>
      <c r="AV13" s="827"/>
      <c r="AW13" s="827"/>
      <c r="AX13" s="827"/>
      <c r="AY13" s="822"/>
      <c r="AZ13" s="822"/>
      <c r="BA13" s="822"/>
      <c r="BB13" s="822"/>
      <c r="BC13" s="822"/>
      <c r="BD13" s="822"/>
      <c r="BE13" s="822"/>
      <c r="BF13" s="822"/>
      <c r="BG13" s="827"/>
      <c r="BH13" s="827"/>
      <c r="BI13" s="827"/>
      <c r="BJ13" s="827"/>
      <c r="BK13" s="827"/>
    </row>
    <row r="14" spans="1:70" ht="15.6">
      <c r="A14" s="822"/>
      <c r="B14" s="823"/>
      <c r="C14" s="823"/>
      <c r="D14" s="824"/>
      <c r="E14" s="824" t="s">
        <v>2589</v>
      </c>
      <c r="F14" s="824"/>
      <c r="G14" s="824" t="s">
        <v>136</v>
      </c>
      <c r="H14" s="824"/>
      <c r="I14" s="824"/>
      <c r="J14" s="824"/>
      <c r="K14" s="824"/>
      <c r="L14" s="824"/>
      <c r="M14" s="824"/>
      <c r="N14" s="824"/>
      <c r="O14" s="824"/>
      <c r="P14" s="822"/>
      <c r="Q14" s="824" t="s">
        <v>1042</v>
      </c>
      <c r="R14" s="822"/>
      <c r="S14" s="75"/>
      <c r="T14" s="75"/>
      <c r="U14" s="75"/>
      <c r="V14" s="810" t="s">
        <v>11</v>
      </c>
      <c r="W14" s="810"/>
      <c r="X14" s="810"/>
      <c r="Y14" s="810"/>
      <c r="Z14" s="810"/>
      <c r="AA14" s="826"/>
      <c r="AB14" s="822" t="s">
        <v>0</v>
      </c>
      <c r="AC14" s="822"/>
      <c r="AD14" s="822"/>
      <c r="AE14" s="822"/>
      <c r="AF14" s="822"/>
      <c r="AG14" s="822"/>
      <c r="AH14" s="822" t="s">
        <v>2</v>
      </c>
      <c r="AI14" s="75"/>
      <c r="AJ14" s="75"/>
      <c r="AK14" s="75"/>
      <c r="AL14" s="75"/>
      <c r="AM14" s="75"/>
      <c r="AN14" s="822"/>
      <c r="AO14" s="822"/>
      <c r="AP14" s="822"/>
      <c r="AQ14" s="822"/>
      <c r="AR14" s="822"/>
      <c r="AS14" s="827"/>
      <c r="AT14" s="827"/>
      <c r="AU14" s="827"/>
      <c r="AV14" s="827"/>
      <c r="AW14" s="827"/>
      <c r="AX14" s="827"/>
      <c r="AY14" s="822"/>
      <c r="AZ14" s="822"/>
      <c r="BA14" s="822"/>
      <c r="BB14" s="822"/>
      <c r="BC14" s="822"/>
      <c r="BD14" s="822"/>
      <c r="BE14" s="822"/>
      <c r="BF14" s="822"/>
      <c r="BG14" s="827"/>
      <c r="BH14" s="827"/>
      <c r="BI14" s="827"/>
      <c r="BJ14" s="827"/>
      <c r="BK14" s="827"/>
    </row>
    <row r="15" spans="1:70" s="819" customFormat="1">
      <c r="B15" s="828"/>
      <c r="C15" s="828"/>
      <c r="D15" s="824"/>
      <c r="E15" s="824" t="s">
        <v>2589</v>
      </c>
      <c r="F15" s="829"/>
      <c r="G15" s="824" t="s">
        <v>136</v>
      </c>
      <c r="H15" s="829"/>
      <c r="I15" s="829"/>
      <c r="J15" s="829"/>
      <c r="K15" s="829"/>
      <c r="L15" s="829"/>
      <c r="M15" s="829"/>
      <c r="N15" s="829"/>
      <c r="O15" s="829"/>
      <c r="P15" s="822"/>
      <c r="Q15" s="824" t="s">
        <v>1042</v>
      </c>
      <c r="R15" s="822"/>
      <c r="S15" s="75"/>
      <c r="T15" s="75"/>
      <c r="U15" s="75"/>
      <c r="V15" s="828" t="s">
        <v>11</v>
      </c>
      <c r="W15" s="828"/>
      <c r="X15" s="828"/>
      <c r="Y15" s="828"/>
      <c r="Z15" s="828"/>
      <c r="AA15" s="828"/>
      <c r="AB15" s="828" t="s">
        <v>0</v>
      </c>
      <c r="AC15" s="828"/>
      <c r="AD15" s="828"/>
      <c r="AE15" s="829"/>
      <c r="AF15" s="829"/>
      <c r="AG15" s="829"/>
      <c r="AH15" s="829" t="s">
        <v>2</v>
      </c>
      <c r="AI15" s="75"/>
      <c r="AJ15" s="75"/>
      <c r="AK15" s="75"/>
      <c r="AL15" s="75"/>
      <c r="AM15" s="75"/>
      <c r="AN15" s="829"/>
      <c r="AO15" s="829"/>
      <c r="AP15" s="829"/>
      <c r="AQ15" s="829"/>
      <c r="AR15" s="829"/>
      <c r="AS15" s="829"/>
      <c r="AT15" s="829"/>
      <c r="AU15" s="830"/>
      <c r="AV15" s="830"/>
      <c r="AW15" s="830"/>
      <c r="AY15" s="828"/>
      <c r="AZ15" s="830"/>
      <c r="BA15" s="829"/>
      <c r="BB15" s="829"/>
      <c r="BC15" s="829"/>
      <c r="BD15" s="829"/>
      <c r="BE15" s="829"/>
      <c r="BF15" s="829"/>
      <c r="BG15" s="829"/>
      <c r="BH15" s="829"/>
      <c r="BI15" s="830"/>
      <c r="BJ15" s="830"/>
      <c r="BK15" s="830"/>
      <c r="BL15" s="830"/>
      <c r="BM15" s="830"/>
      <c r="BN15" s="830"/>
      <c r="BO15" s="830"/>
      <c r="BP15" s="830"/>
      <c r="BQ15" s="830"/>
      <c r="BR15" s="829"/>
    </row>
    <row r="16" spans="1:70" s="819" customFormat="1">
      <c r="D16" s="824"/>
      <c r="E16" s="824" t="s">
        <v>2589</v>
      </c>
      <c r="F16" s="829"/>
      <c r="G16" s="824" t="s">
        <v>136</v>
      </c>
      <c r="H16" s="829"/>
      <c r="I16" s="829"/>
      <c r="J16" s="829"/>
      <c r="K16" s="829"/>
      <c r="L16" s="829"/>
      <c r="M16" s="829"/>
      <c r="N16" s="829"/>
      <c r="O16" s="829"/>
      <c r="P16" s="822"/>
      <c r="Q16" s="824" t="s">
        <v>1042</v>
      </c>
      <c r="R16" s="822"/>
      <c r="S16" s="75"/>
      <c r="T16" s="75"/>
      <c r="U16" s="75"/>
      <c r="V16" s="831" t="s">
        <v>11</v>
      </c>
      <c r="W16" s="831"/>
      <c r="X16" s="831"/>
      <c r="Y16" s="831"/>
      <c r="Z16" s="831"/>
      <c r="AA16" s="828"/>
      <c r="AB16" s="830" t="s">
        <v>0</v>
      </c>
      <c r="AC16" s="830"/>
      <c r="AD16" s="830"/>
      <c r="AE16" s="829"/>
      <c r="AF16" s="829"/>
      <c r="AG16" s="829"/>
      <c r="AH16" s="829" t="s">
        <v>2</v>
      </c>
      <c r="AI16" s="75"/>
      <c r="AJ16" s="75"/>
      <c r="AK16" s="75"/>
      <c r="AL16" s="75"/>
      <c r="AM16" s="75"/>
      <c r="AN16" s="829"/>
      <c r="AO16" s="829"/>
      <c r="AP16" s="829"/>
      <c r="AQ16" s="829"/>
      <c r="AR16" s="829"/>
      <c r="AS16" s="829"/>
      <c r="AT16" s="829"/>
      <c r="AU16" s="830"/>
      <c r="AV16" s="830"/>
      <c r="AW16" s="830"/>
      <c r="AY16" s="828"/>
      <c r="AZ16" s="830"/>
      <c r="BA16" s="829"/>
      <c r="BB16" s="829"/>
      <c r="BC16" s="829"/>
      <c r="BD16" s="829"/>
      <c r="BE16" s="829"/>
      <c r="BF16" s="829"/>
      <c r="BG16" s="829"/>
      <c r="BH16" s="829"/>
      <c r="BI16" s="830"/>
      <c r="BJ16" s="830"/>
      <c r="BK16" s="830"/>
      <c r="BL16" s="830"/>
      <c r="BM16" s="830"/>
      <c r="BN16" s="830"/>
      <c r="BO16" s="830"/>
      <c r="BP16" s="830"/>
      <c r="BQ16" s="830"/>
      <c r="BR16" s="829"/>
    </row>
    <row r="17" spans="4:70" s="819" customFormat="1">
      <c r="D17" s="824"/>
      <c r="E17" s="824" t="s">
        <v>2589</v>
      </c>
      <c r="F17" s="829"/>
      <c r="G17" s="824" t="s">
        <v>136</v>
      </c>
      <c r="H17" s="829"/>
      <c r="I17" s="829"/>
      <c r="J17" s="829"/>
      <c r="K17" s="829"/>
      <c r="L17" s="829"/>
      <c r="M17" s="829"/>
      <c r="N17" s="829"/>
      <c r="O17" s="829"/>
      <c r="P17" s="822"/>
      <c r="Q17" s="824" t="s">
        <v>1042</v>
      </c>
      <c r="R17" s="822"/>
      <c r="S17" s="75"/>
      <c r="T17" s="75"/>
      <c r="U17" s="75"/>
      <c r="V17" s="831" t="s">
        <v>11</v>
      </c>
      <c r="W17" s="831"/>
      <c r="X17" s="831"/>
      <c r="Y17" s="831"/>
      <c r="Z17" s="831"/>
      <c r="AA17" s="828"/>
      <c r="AB17" s="830" t="s">
        <v>0</v>
      </c>
      <c r="AC17" s="830"/>
      <c r="AD17" s="830"/>
      <c r="AE17" s="829"/>
      <c r="AF17" s="829"/>
      <c r="AG17" s="829"/>
      <c r="AH17" s="829" t="s">
        <v>2</v>
      </c>
      <c r="AI17" s="75"/>
      <c r="AJ17" s="75"/>
      <c r="AK17" s="75"/>
      <c r="AL17" s="75"/>
      <c r="AM17" s="75"/>
      <c r="AN17" s="829"/>
      <c r="AO17" s="829"/>
      <c r="AP17" s="829"/>
      <c r="AQ17" s="829"/>
      <c r="AR17" s="829"/>
      <c r="AS17" s="829"/>
      <c r="AT17" s="829"/>
      <c r="AU17" s="830"/>
      <c r="AV17" s="830"/>
      <c r="AW17" s="830"/>
      <c r="AY17" s="828"/>
      <c r="AZ17" s="830"/>
      <c r="BA17" s="829"/>
      <c r="BB17" s="829"/>
      <c r="BC17" s="829"/>
      <c r="BD17" s="829"/>
      <c r="BE17" s="829"/>
      <c r="BF17" s="829"/>
      <c r="BG17" s="829"/>
      <c r="BH17" s="829"/>
      <c r="BI17" s="830"/>
      <c r="BJ17" s="830"/>
      <c r="BK17" s="830"/>
      <c r="BL17" s="830"/>
      <c r="BM17" s="830"/>
      <c r="BN17" s="830"/>
      <c r="BO17" s="830"/>
      <c r="BP17" s="830"/>
      <c r="BQ17" s="830"/>
      <c r="BR17" s="829"/>
    </row>
    <row r="18" spans="4:70" s="819" customFormat="1">
      <c r="D18" s="824"/>
      <c r="E18" s="824" t="s">
        <v>2589</v>
      </c>
      <c r="F18" s="829"/>
      <c r="G18" s="824" t="s">
        <v>136</v>
      </c>
      <c r="H18" s="829"/>
      <c r="I18" s="829"/>
      <c r="J18" s="829"/>
      <c r="K18" s="829"/>
      <c r="L18" s="829"/>
      <c r="M18" s="829"/>
      <c r="N18" s="829"/>
      <c r="O18" s="829"/>
      <c r="P18" s="822"/>
      <c r="Q18" s="824" t="s">
        <v>1042</v>
      </c>
      <c r="R18" s="822"/>
      <c r="S18" s="75"/>
      <c r="T18" s="75"/>
      <c r="U18" s="75"/>
      <c r="V18" s="831" t="s">
        <v>11</v>
      </c>
      <c r="W18" s="831"/>
      <c r="X18" s="831"/>
      <c r="Y18" s="831"/>
      <c r="Z18" s="831"/>
      <c r="AA18" s="828"/>
      <c r="AB18" s="830"/>
      <c r="AC18" s="830"/>
      <c r="AD18" s="830"/>
      <c r="AE18" s="829"/>
      <c r="AF18" s="829"/>
      <c r="AG18" s="829"/>
      <c r="AH18" s="829" t="s">
        <v>2</v>
      </c>
      <c r="AI18" s="75"/>
      <c r="AJ18" s="75"/>
      <c r="AK18" s="75"/>
      <c r="AL18" s="75"/>
      <c r="AM18" s="75"/>
      <c r="AN18" s="829"/>
      <c r="AO18" s="829"/>
      <c r="AP18" s="829"/>
      <c r="AQ18" s="829"/>
      <c r="AR18" s="829"/>
      <c r="AS18" s="829"/>
      <c r="AT18" s="829"/>
      <c r="AU18" s="830"/>
      <c r="AV18" s="830"/>
      <c r="AW18" s="830"/>
      <c r="AY18" s="828"/>
      <c r="AZ18" s="830"/>
      <c r="BA18" s="829"/>
      <c r="BB18" s="829"/>
      <c r="BC18" s="829"/>
      <c r="BD18" s="829"/>
      <c r="BE18" s="829"/>
      <c r="BF18" s="829"/>
      <c r="BG18" s="829"/>
      <c r="BH18" s="829"/>
      <c r="BI18" s="830"/>
      <c r="BJ18" s="830"/>
      <c r="BK18" s="830"/>
      <c r="BL18" s="830"/>
      <c r="BM18" s="830"/>
      <c r="BN18" s="830"/>
      <c r="BO18" s="830"/>
      <c r="BP18" s="830"/>
      <c r="BQ18" s="830"/>
      <c r="BR18" s="829"/>
    </row>
    <row r="19" spans="4:70" s="819" customFormat="1">
      <c r="D19" s="824"/>
      <c r="E19" s="824" t="s">
        <v>2589</v>
      </c>
      <c r="F19" s="829"/>
      <c r="G19" s="824" t="s">
        <v>136</v>
      </c>
      <c r="H19" s="829"/>
      <c r="I19" s="829"/>
      <c r="J19" s="829"/>
      <c r="K19" s="829"/>
      <c r="L19" s="829"/>
      <c r="M19" s="829"/>
      <c r="N19" s="829"/>
      <c r="O19" s="829"/>
      <c r="P19" s="822"/>
      <c r="Q19" s="824" t="s">
        <v>1042</v>
      </c>
      <c r="R19" s="822"/>
      <c r="S19" s="75"/>
      <c r="T19" s="75"/>
      <c r="U19" s="75"/>
      <c r="V19" s="831" t="s">
        <v>11</v>
      </c>
      <c r="W19" s="831"/>
      <c r="X19" s="831"/>
      <c r="Y19" s="831"/>
      <c r="Z19" s="831"/>
      <c r="AA19" s="828"/>
      <c r="AB19" s="830"/>
      <c r="AC19" s="830"/>
      <c r="AD19" s="830"/>
      <c r="AE19" s="829"/>
      <c r="AF19" s="829"/>
      <c r="AG19" s="829"/>
      <c r="AH19" s="829" t="s">
        <v>2</v>
      </c>
      <c r="AI19" s="75"/>
      <c r="AJ19" s="75"/>
      <c r="AK19" s="75"/>
      <c r="AL19" s="75"/>
      <c r="AM19" s="75"/>
      <c r="AN19" s="829"/>
      <c r="AO19" s="829"/>
      <c r="AP19" s="829"/>
      <c r="AQ19" s="829"/>
      <c r="AR19" s="829"/>
      <c r="AS19" s="829"/>
      <c r="AT19" s="829"/>
      <c r="AU19" s="830"/>
      <c r="AV19" s="830"/>
      <c r="AW19" s="830"/>
      <c r="AY19" s="828"/>
      <c r="AZ19" s="830"/>
      <c r="BA19" s="829"/>
      <c r="BB19" s="829"/>
      <c r="BC19" s="829"/>
      <c r="BD19" s="829"/>
      <c r="BE19" s="829"/>
      <c r="BF19" s="829"/>
      <c r="BG19" s="829"/>
      <c r="BH19" s="829"/>
      <c r="BI19" s="830"/>
      <c r="BJ19" s="830"/>
      <c r="BK19" s="830"/>
      <c r="BL19" s="830"/>
      <c r="BM19" s="830"/>
      <c r="BN19" s="830"/>
      <c r="BO19" s="830"/>
      <c r="BP19" s="830"/>
      <c r="BQ19" s="830"/>
      <c r="BR19" s="829"/>
    </row>
    <row r="20" spans="4:70" s="819" customFormat="1">
      <c r="D20" s="824"/>
      <c r="E20" s="824" t="s">
        <v>2589</v>
      </c>
      <c r="F20" s="829"/>
      <c r="G20" s="824" t="s">
        <v>136</v>
      </c>
      <c r="H20" s="829"/>
      <c r="I20" s="829"/>
      <c r="J20" s="829"/>
      <c r="K20" s="829"/>
      <c r="L20" s="829"/>
      <c r="M20" s="829"/>
      <c r="N20" s="829"/>
      <c r="O20" s="829"/>
      <c r="P20" s="822"/>
      <c r="Q20" s="824" t="s">
        <v>1042</v>
      </c>
      <c r="R20" s="822"/>
      <c r="S20" s="75"/>
      <c r="T20" s="75"/>
      <c r="U20" s="75"/>
      <c r="V20" s="831" t="s">
        <v>11</v>
      </c>
      <c r="W20" s="831"/>
      <c r="X20" s="831"/>
      <c r="Y20" s="831"/>
      <c r="Z20" s="831"/>
      <c r="AA20" s="828"/>
      <c r="AB20" s="830"/>
      <c r="AC20" s="830"/>
      <c r="AD20" s="830"/>
      <c r="AE20" s="829"/>
      <c r="AF20" s="829"/>
      <c r="AG20" s="829"/>
      <c r="AH20" s="829" t="s">
        <v>2</v>
      </c>
      <c r="AI20" s="75"/>
      <c r="AJ20" s="75"/>
      <c r="AK20" s="75"/>
      <c r="AL20" s="75"/>
      <c r="AM20" s="75"/>
      <c r="AN20" s="829"/>
      <c r="AO20" s="829"/>
      <c r="AP20" s="829"/>
      <c r="AQ20" s="829"/>
      <c r="AR20" s="829"/>
      <c r="AS20" s="829"/>
      <c r="AT20" s="829"/>
      <c r="AU20" s="830"/>
      <c r="AV20" s="830"/>
      <c r="AW20" s="830"/>
      <c r="AY20" s="828"/>
      <c r="AZ20" s="830"/>
      <c r="BA20" s="829"/>
      <c r="BB20" s="829"/>
      <c r="BC20" s="829"/>
      <c r="BD20" s="829"/>
      <c r="BE20" s="829"/>
      <c r="BF20" s="829"/>
      <c r="BG20" s="829"/>
      <c r="BH20" s="829"/>
      <c r="BI20" s="830"/>
      <c r="BJ20" s="830"/>
      <c r="BK20" s="830"/>
      <c r="BL20" s="830"/>
      <c r="BM20" s="830"/>
      <c r="BN20" s="830"/>
      <c r="BO20" s="830"/>
      <c r="BP20" s="830"/>
      <c r="BQ20" s="830"/>
      <c r="BR20" s="829"/>
    </row>
    <row r="21" spans="4:70" s="819" customFormat="1">
      <c r="D21" s="824"/>
      <c r="E21" s="824" t="s">
        <v>2589</v>
      </c>
      <c r="F21" s="829"/>
      <c r="G21" s="824" t="s">
        <v>136</v>
      </c>
      <c r="H21" s="829"/>
      <c r="I21" s="829"/>
      <c r="J21" s="829"/>
      <c r="K21" s="829"/>
      <c r="L21" s="829"/>
      <c r="M21" s="829"/>
      <c r="N21" s="829"/>
      <c r="O21" s="829"/>
      <c r="P21" s="822"/>
      <c r="Q21" s="824" t="s">
        <v>1042</v>
      </c>
      <c r="R21" s="822"/>
      <c r="S21" s="75"/>
      <c r="T21" s="75"/>
      <c r="U21" s="75"/>
      <c r="V21" s="831" t="s">
        <v>11</v>
      </c>
      <c r="W21" s="831"/>
      <c r="X21" s="831"/>
      <c r="Y21" s="831"/>
      <c r="Z21" s="831"/>
      <c r="AA21" s="828"/>
      <c r="AB21" s="830"/>
      <c r="AC21" s="830"/>
      <c r="AD21" s="830"/>
      <c r="AE21" s="829"/>
      <c r="AF21" s="829"/>
      <c r="AG21" s="829"/>
      <c r="AH21" s="829" t="s">
        <v>2</v>
      </c>
      <c r="AI21" s="75"/>
      <c r="AJ21" s="75"/>
      <c r="AK21" s="75"/>
      <c r="AL21" s="75"/>
      <c r="AM21" s="75"/>
      <c r="AN21" s="829"/>
      <c r="AO21" s="829"/>
      <c r="AP21" s="829"/>
      <c r="AQ21" s="829"/>
      <c r="AR21" s="829"/>
      <c r="AS21" s="829"/>
      <c r="AT21" s="829"/>
      <c r="AU21" s="830"/>
      <c r="AV21" s="830"/>
      <c r="AW21" s="830"/>
      <c r="AY21" s="828"/>
      <c r="AZ21" s="830"/>
      <c r="BA21" s="829"/>
      <c r="BB21" s="829"/>
      <c r="BC21" s="829"/>
      <c r="BD21" s="829"/>
      <c r="BE21" s="829"/>
      <c r="BF21" s="829"/>
      <c r="BG21" s="829"/>
      <c r="BH21" s="829"/>
      <c r="BI21" s="830"/>
      <c r="BJ21" s="830"/>
      <c r="BK21" s="830"/>
      <c r="BL21" s="830"/>
      <c r="BM21" s="830"/>
      <c r="BN21" s="830"/>
      <c r="BO21" s="830"/>
      <c r="BP21" s="830"/>
      <c r="BQ21" s="830"/>
      <c r="BR21" s="829"/>
    </row>
    <row r="22" spans="4:70" s="819" customFormat="1">
      <c r="D22" s="824"/>
      <c r="E22" s="824" t="s">
        <v>2589</v>
      </c>
      <c r="F22" s="829"/>
      <c r="G22" s="824" t="s">
        <v>136</v>
      </c>
      <c r="H22" s="829"/>
      <c r="I22" s="829"/>
      <c r="J22" s="829"/>
      <c r="K22" s="829"/>
      <c r="L22" s="829"/>
      <c r="M22" s="829"/>
      <c r="N22" s="829"/>
      <c r="O22" s="829"/>
      <c r="P22" s="822"/>
      <c r="Q22" s="824" t="s">
        <v>1042</v>
      </c>
      <c r="R22" s="822"/>
      <c r="S22" s="75"/>
      <c r="T22" s="75"/>
      <c r="U22" s="75"/>
      <c r="V22" s="831" t="s">
        <v>11</v>
      </c>
      <c r="W22" s="831"/>
      <c r="X22" s="831"/>
      <c r="Y22" s="831"/>
      <c r="Z22" s="831"/>
      <c r="AA22" s="828"/>
      <c r="AB22" s="830"/>
      <c r="AC22" s="830"/>
      <c r="AD22" s="830"/>
      <c r="AE22" s="829"/>
      <c r="AF22" s="829"/>
      <c r="AG22" s="829"/>
      <c r="AH22" s="829" t="s">
        <v>2</v>
      </c>
      <c r="AI22" s="75"/>
      <c r="AJ22" s="75"/>
      <c r="AK22" s="75"/>
      <c r="AL22" s="75"/>
      <c r="AM22" s="75"/>
      <c r="AN22" s="829"/>
      <c r="AO22" s="829"/>
      <c r="AP22" s="829"/>
      <c r="AQ22" s="829"/>
      <c r="AR22" s="829"/>
      <c r="AS22" s="829"/>
      <c r="AT22" s="829"/>
      <c r="AU22" s="830"/>
      <c r="AV22" s="830"/>
      <c r="AW22" s="830"/>
      <c r="AY22" s="828"/>
      <c r="AZ22" s="830"/>
      <c r="BA22" s="829"/>
      <c r="BB22" s="829"/>
      <c r="BC22" s="829"/>
      <c r="BD22" s="829"/>
      <c r="BE22" s="829"/>
      <c r="BF22" s="829"/>
      <c r="BG22" s="829"/>
      <c r="BH22" s="829"/>
      <c r="BI22" s="830"/>
      <c r="BJ22" s="830"/>
      <c r="BK22" s="830"/>
      <c r="BL22" s="830"/>
      <c r="BM22" s="830"/>
      <c r="BN22" s="830"/>
      <c r="BO22" s="830"/>
      <c r="BP22" s="830"/>
      <c r="BQ22" s="830"/>
      <c r="BR22" s="829"/>
    </row>
    <row r="23" spans="4:70" s="819" customFormat="1">
      <c r="D23" s="824"/>
      <c r="E23" s="824" t="s">
        <v>2589</v>
      </c>
      <c r="F23" s="829"/>
      <c r="G23" s="824" t="s">
        <v>136</v>
      </c>
      <c r="H23" s="829"/>
      <c r="I23" s="829"/>
      <c r="J23" s="829"/>
      <c r="K23" s="829"/>
      <c r="L23" s="829"/>
      <c r="M23" s="829"/>
      <c r="N23" s="829"/>
      <c r="O23" s="829"/>
      <c r="P23" s="822"/>
      <c r="Q23" s="824" t="s">
        <v>1042</v>
      </c>
      <c r="R23" s="822"/>
      <c r="S23" s="75"/>
      <c r="T23" s="75"/>
      <c r="U23" s="75"/>
      <c r="V23" s="831" t="s">
        <v>11</v>
      </c>
      <c r="W23" s="831"/>
      <c r="X23" s="831"/>
      <c r="Y23" s="831"/>
      <c r="Z23" s="831"/>
      <c r="AA23" s="828"/>
      <c r="AB23" s="830"/>
      <c r="AC23" s="830"/>
      <c r="AD23" s="830"/>
      <c r="AE23" s="829"/>
      <c r="AF23" s="829"/>
      <c r="AG23" s="829"/>
      <c r="AH23" s="829" t="s">
        <v>2</v>
      </c>
      <c r="AI23" s="75"/>
      <c r="AJ23" s="75"/>
      <c r="AK23" s="75"/>
      <c r="AL23" s="75"/>
      <c r="AM23" s="75"/>
      <c r="AN23" s="829"/>
      <c r="AO23" s="829"/>
      <c r="AP23" s="829"/>
      <c r="AQ23" s="829"/>
      <c r="AR23" s="829"/>
      <c r="AS23" s="829"/>
      <c r="AT23" s="829"/>
      <c r="AU23" s="830"/>
      <c r="AV23" s="830"/>
      <c r="AW23" s="830"/>
      <c r="AY23" s="828"/>
      <c r="AZ23" s="830"/>
      <c r="BA23" s="829"/>
      <c r="BB23" s="829"/>
      <c r="BC23" s="829"/>
      <c r="BD23" s="829"/>
      <c r="BE23" s="829"/>
      <c r="BF23" s="829"/>
      <c r="BG23" s="829"/>
      <c r="BH23" s="829"/>
      <c r="BI23" s="830"/>
      <c r="BJ23" s="830"/>
      <c r="BK23" s="830"/>
      <c r="BL23" s="830"/>
      <c r="BM23" s="830"/>
      <c r="BN23" s="830"/>
      <c r="BO23" s="830"/>
      <c r="BP23" s="830"/>
      <c r="BQ23" s="830"/>
      <c r="BR23" s="829"/>
    </row>
    <row r="24" spans="4:70" s="819" customFormat="1">
      <c r="D24" s="824"/>
      <c r="E24" s="824" t="s">
        <v>2589</v>
      </c>
      <c r="F24" s="829"/>
      <c r="G24" s="824" t="s">
        <v>136</v>
      </c>
      <c r="H24" s="829"/>
      <c r="I24" s="829"/>
      <c r="J24" s="829"/>
      <c r="K24" s="829"/>
      <c r="L24" s="829"/>
      <c r="M24" s="829"/>
      <c r="N24" s="829"/>
      <c r="O24" s="829"/>
      <c r="P24" s="822"/>
      <c r="Q24" s="824" t="s">
        <v>1042</v>
      </c>
      <c r="R24" s="822"/>
      <c r="S24" s="75"/>
      <c r="T24" s="75"/>
      <c r="U24" s="75"/>
      <c r="V24" s="831" t="s">
        <v>11</v>
      </c>
      <c r="W24" s="831"/>
      <c r="X24" s="831"/>
      <c r="Y24" s="831"/>
      <c r="Z24" s="831"/>
      <c r="AA24" s="828"/>
      <c r="AB24" s="830"/>
      <c r="AC24" s="830"/>
      <c r="AD24" s="830"/>
      <c r="AE24" s="829"/>
      <c r="AF24" s="829"/>
      <c r="AG24" s="829"/>
      <c r="AH24" s="829" t="s">
        <v>2</v>
      </c>
      <c r="AI24" s="75"/>
      <c r="AJ24" s="75"/>
      <c r="AK24" s="75"/>
      <c r="AL24" s="75"/>
      <c r="AM24" s="75"/>
      <c r="AN24" s="829"/>
      <c r="AO24" s="829"/>
      <c r="AP24" s="829"/>
      <c r="AQ24" s="829"/>
      <c r="AR24" s="829"/>
      <c r="AS24" s="829"/>
      <c r="AT24" s="829"/>
      <c r="AU24" s="830"/>
      <c r="AV24" s="830"/>
      <c r="AW24" s="830"/>
      <c r="AY24" s="828"/>
      <c r="AZ24" s="830"/>
      <c r="BA24" s="829"/>
      <c r="BB24" s="829"/>
      <c r="BC24" s="829"/>
      <c r="BD24" s="829"/>
      <c r="BE24" s="829"/>
      <c r="BF24" s="829"/>
      <c r="BG24" s="829"/>
      <c r="BH24" s="829"/>
      <c r="BI24" s="830"/>
      <c r="BJ24" s="830"/>
      <c r="BK24" s="830"/>
      <c r="BL24" s="830"/>
      <c r="BM24" s="830"/>
      <c r="BN24" s="830"/>
      <c r="BO24" s="830"/>
      <c r="BP24" s="830"/>
      <c r="BQ24" s="830"/>
      <c r="BR24" s="829"/>
    </row>
    <row r="25" spans="4:70" s="819" customFormat="1">
      <c r="D25" s="824"/>
      <c r="E25" s="824" t="s">
        <v>2589</v>
      </c>
      <c r="F25" s="829"/>
      <c r="G25" s="824" t="s">
        <v>136</v>
      </c>
      <c r="H25" s="829"/>
      <c r="I25" s="829"/>
      <c r="J25" s="829"/>
      <c r="K25" s="829"/>
      <c r="L25" s="829"/>
      <c r="M25" s="829"/>
      <c r="N25" s="829"/>
      <c r="O25" s="829"/>
      <c r="P25" s="822"/>
      <c r="Q25" s="824" t="s">
        <v>1042</v>
      </c>
      <c r="R25" s="822"/>
      <c r="S25" s="75"/>
      <c r="T25" s="75"/>
      <c r="U25" s="75"/>
      <c r="V25" s="831" t="s">
        <v>11</v>
      </c>
      <c r="W25" s="831"/>
      <c r="X25" s="831"/>
      <c r="Y25" s="831"/>
      <c r="Z25" s="831"/>
      <c r="AA25" s="828"/>
      <c r="AB25" s="830"/>
      <c r="AC25" s="830"/>
      <c r="AD25" s="830"/>
      <c r="AE25" s="829"/>
      <c r="AF25" s="829"/>
      <c r="AG25" s="829"/>
      <c r="AH25" s="829" t="s">
        <v>2</v>
      </c>
      <c r="AI25" s="75"/>
      <c r="AJ25" s="75"/>
      <c r="AK25" s="75"/>
      <c r="AL25" s="75"/>
      <c r="AM25" s="75"/>
      <c r="AN25" s="829"/>
      <c r="AO25" s="829"/>
      <c r="AP25" s="829"/>
      <c r="AQ25" s="829"/>
      <c r="AR25" s="829"/>
      <c r="AS25" s="829"/>
      <c r="AT25" s="829"/>
      <c r="AU25" s="830"/>
      <c r="AV25" s="830"/>
      <c r="AW25" s="830"/>
      <c r="AY25" s="828"/>
      <c r="AZ25" s="830"/>
      <c r="BA25" s="829"/>
      <c r="BB25" s="829"/>
      <c r="BC25" s="829"/>
      <c r="BD25" s="829"/>
      <c r="BE25" s="829"/>
      <c r="BF25" s="829"/>
      <c r="BG25" s="829"/>
      <c r="BH25" s="829"/>
      <c r="BI25" s="830"/>
      <c r="BJ25" s="830"/>
      <c r="BK25" s="830"/>
      <c r="BL25" s="830"/>
      <c r="BM25" s="830"/>
      <c r="BN25" s="830"/>
      <c r="BO25" s="830"/>
      <c r="BP25" s="830"/>
      <c r="BQ25" s="830"/>
      <c r="BR25" s="829"/>
    </row>
    <row r="26" spans="4:70" s="819" customFormat="1">
      <c r="D26" s="824"/>
      <c r="E26" s="824" t="s">
        <v>2589</v>
      </c>
      <c r="F26" s="829"/>
      <c r="G26" s="824" t="s">
        <v>136</v>
      </c>
      <c r="H26" s="829"/>
      <c r="I26" s="829"/>
      <c r="J26" s="829"/>
      <c r="K26" s="829"/>
      <c r="L26" s="829"/>
      <c r="M26" s="829"/>
      <c r="N26" s="829"/>
      <c r="O26" s="829"/>
      <c r="P26" s="822"/>
      <c r="Q26" s="824" t="s">
        <v>1042</v>
      </c>
      <c r="R26" s="822"/>
      <c r="S26" s="75"/>
      <c r="T26" s="75"/>
      <c r="U26" s="75"/>
      <c r="V26" s="831" t="s">
        <v>11</v>
      </c>
      <c r="W26" s="831"/>
      <c r="X26" s="831"/>
      <c r="Y26" s="831"/>
      <c r="Z26" s="831"/>
      <c r="AA26" s="828"/>
      <c r="AB26" s="830"/>
      <c r="AC26" s="830"/>
      <c r="AD26" s="830"/>
      <c r="AE26" s="829"/>
      <c r="AF26" s="829"/>
      <c r="AG26" s="829"/>
      <c r="AH26" s="829" t="s">
        <v>2</v>
      </c>
      <c r="AI26" s="75"/>
      <c r="AJ26" s="75"/>
      <c r="AK26" s="75"/>
      <c r="AL26" s="75"/>
      <c r="AM26" s="75"/>
      <c r="AN26" s="829"/>
      <c r="AO26" s="829"/>
      <c r="AP26" s="829"/>
      <c r="AQ26" s="829"/>
      <c r="AR26" s="829"/>
      <c r="AS26" s="829"/>
      <c r="AT26" s="829"/>
      <c r="AU26" s="830"/>
      <c r="AV26" s="830"/>
      <c r="AW26" s="830"/>
      <c r="AY26" s="828"/>
      <c r="AZ26" s="830"/>
      <c r="BA26" s="829"/>
      <c r="BB26" s="829"/>
      <c r="BC26" s="829"/>
      <c r="BD26" s="829"/>
      <c r="BE26" s="829"/>
      <c r="BF26" s="829"/>
      <c r="BG26" s="829"/>
      <c r="BH26" s="829"/>
      <c r="BI26" s="830"/>
      <c r="BJ26" s="830"/>
      <c r="BK26" s="830"/>
      <c r="BL26" s="830"/>
      <c r="BM26" s="830"/>
      <c r="BN26" s="830"/>
      <c r="BO26" s="830"/>
      <c r="BP26" s="830"/>
      <c r="BQ26" s="830"/>
      <c r="BR26" s="829"/>
    </row>
    <row r="27" spans="4:70" s="819" customFormat="1">
      <c r="D27" s="824"/>
      <c r="E27" s="824" t="s">
        <v>2589</v>
      </c>
      <c r="F27" s="829"/>
      <c r="G27" s="824" t="s">
        <v>136</v>
      </c>
      <c r="H27" s="829"/>
      <c r="I27" s="829"/>
      <c r="J27" s="829"/>
      <c r="K27" s="829"/>
      <c r="L27" s="829"/>
      <c r="M27" s="829"/>
      <c r="N27" s="829"/>
      <c r="O27" s="829"/>
      <c r="P27" s="822"/>
      <c r="Q27" s="824" t="s">
        <v>1042</v>
      </c>
      <c r="R27" s="822"/>
      <c r="S27" s="75"/>
      <c r="T27" s="75"/>
      <c r="U27" s="75"/>
      <c r="V27" s="831" t="s">
        <v>11</v>
      </c>
      <c r="W27" s="831"/>
      <c r="X27" s="831"/>
      <c r="Y27" s="831"/>
      <c r="Z27" s="831"/>
      <c r="AA27" s="828"/>
      <c r="AB27" s="830"/>
      <c r="AC27" s="830"/>
      <c r="AD27" s="830"/>
      <c r="AE27" s="829"/>
      <c r="AF27" s="829"/>
      <c r="AG27" s="829"/>
      <c r="AH27" s="829" t="s">
        <v>2</v>
      </c>
      <c r="AI27" s="75"/>
      <c r="AJ27" s="75"/>
      <c r="AK27" s="75"/>
      <c r="AL27" s="75"/>
      <c r="AM27" s="75"/>
      <c r="AN27" s="829"/>
      <c r="AO27" s="829"/>
      <c r="AP27" s="829"/>
      <c r="AQ27" s="829"/>
      <c r="AR27" s="829"/>
      <c r="AS27" s="829"/>
      <c r="AT27" s="829"/>
      <c r="AU27" s="830"/>
      <c r="AV27" s="830"/>
      <c r="AW27" s="830"/>
      <c r="AY27" s="828"/>
      <c r="AZ27" s="830"/>
      <c r="BA27" s="829"/>
      <c r="BB27" s="829"/>
      <c r="BC27" s="829"/>
      <c r="BD27" s="829"/>
      <c r="BE27" s="829"/>
      <c r="BF27" s="829"/>
      <c r="BG27" s="829"/>
      <c r="BH27" s="829"/>
      <c r="BI27" s="830"/>
      <c r="BJ27" s="830"/>
      <c r="BK27" s="830"/>
      <c r="BL27" s="830"/>
      <c r="BM27" s="830"/>
      <c r="BN27" s="830"/>
      <c r="BO27" s="830"/>
      <c r="BP27" s="830"/>
      <c r="BQ27" s="830"/>
      <c r="BR27" s="829"/>
    </row>
    <row r="28" spans="4:70" s="819" customFormat="1">
      <c r="D28" s="824"/>
      <c r="E28" s="824" t="s">
        <v>2589</v>
      </c>
      <c r="F28" s="829"/>
      <c r="G28" s="824" t="s">
        <v>136</v>
      </c>
      <c r="H28" s="829"/>
      <c r="I28" s="829"/>
      <c r="J28" s="829"/>
      <c r="K28" s="829"/>
      <c r="L28" s="829"/>
      <c r="M28" s="829"/>
      <c r="N28" s="829"/>
      <c r="O28" s="829"/>
      <c r="P28" s="822"/>
      <c r="Q28" s="824" t="s">
        <v>1042</v>
      </c>
      <c r="R28" s="822"/>
      <c r="S28" s="75"/>
      <c r="T28" s="75"/>
      <c r="U28" s="75"/>
      <c r="V28" s="831" t="s">
        <v>11</v>
      </c>
      <c r="W28" s="831"/>
      <c r="X28" s="831"/>
      <c r="Y28" s="831"/>
      <c r="Z28" s="831"/>
      <c r="AA28" s="828"/>
      <c r="AB28" s="830"/>
      <c r="AC28" s="830"/>
      <c r="AD28" s="830"/>
      <c r="AE28" s="829"/>
      <c r="AF28" s="829"/>
      <c r="AG28" s="829"/>
      <c r="AH28" s="829" t="s">
        <v>2</v>
      </c>
      <c r="AI28" s="75"/>
      <c r="AJ28" s="75"/>
      <c r="AK28" s="75"/>
      <c r="AL28" s="75"/>
      <c r="AM28" s="75"/>
      <c r="AN28" s="829"/>
      <c r="AO28" s="829"/>
      <c r="AP28" s="829"/>
      <c r="AQ28" s="829"/>
      <c r="AR28" s="829"/>
      <c r="AS28" s="829"/>
      <c r="AT28" s="829"/>
      <c r="AU28" s="830"/>
      <c r="AV28" s="830"/>
      <c r="AW28" s="830"/>
      <c r="AY28" s="828"/>
      <c r="AZ28" s="830"/>
      <c r="BA28" s="829"/>
      <c r="BB28" s="829"/>
      <c r="BC28" s="829"/>
      <c r="BD28" s="829"/>
      <c r="BE28" s="829"/>
      <c r="BF28" s="829"/>
      <c r="BG28" s="829"/>
      <c r="BH28" s="829"/>
      <c r="BI28" s="830"/>
      <c r="BJ28" s="830"/>
      <c r="BK28" s="830"/>
      <c r="BL28" s="830"/>
      <c r="BM28" s="830"/>
      <c r="BN28" s="830"/>
      <c r="BO28" s="830"/>
      <c r="BP28" s="830"/>
      <c r="BQ28" s="830"/>
      <c r="BR28" s="829"/>
    </row>
    <row r="29" spans="4:70" s="819" customFormat="1">
      <c r="D29" s="824"/>
      <c r="E29" s="824" t="s">
        <v>2589</v>
      </c>
      <c r="F29" s="829"/>
      <c r="G29" s="824" t="s">
        <v>136</v>
      </c>
      <c r="H29" s="829"/>
      <c r="I29" s="829"/>
      <c r="J29" s="829"/>
      <c r="K29" s="829"/>
      <c r="L29" s="829"/>
      <c r="M29" s="829"/>
      <c r="N29" s="829"/>
      <c r="O29" s="829"/>
      <c r="P29" s="822"/>
      <c r="Q29" s="824" t="s">
        <v>1042</v>
      </c>
      <c r="R29" s="822"/>
      <c r="S29" s="75"/>
      <c r="T29" s="75"/>
      <c r="U29" s="75"/>
      <c r="V29" s="831" t="s">
        <v>11</v>
      </c>
      <c r="W29" s="831"/>
      <c r="X29" s="831"/>
      <c r="Y29" s="831"/>
      <c r="Z29" s="831"/>
      <c r="AA29" s="828"/>
      <c r="AB29" s="830"/>
      <c r="AC29" s="830"/>
      <c r="AD29" s="830"/>
      <c r="AE29" s="829"/>
      <c r="AF29" s="829"/>
      <c r="AG29" s="829"/>
      <c r="AH29" s="829" t="s">
        <v>2</v>
      </c>
      <c r="AI29" s="75"/>
      <c r="AJ29" s="75"/>
      <c r="AK29" s="75"/>
      <c r="AL29" s="75"/>
      <c r="AM29" s="75"/>
      <c r="AN29" s="829"/>
      <c r="AO29" s="829"/>
      <c r="AP29" s="829"/>
      <c r="AQ29" s="829"/>
      <c r="AR29" s="829"/>
      <c r="AS29" s="829"/>
      <c r="AT29" s="829"/>
      <c r="AU29" s="830"/>
      <c r="AV29" s="830"/>
      <c r="AW29" s="830"/>
      <c r="AY29" s="828"/>
      <c r="AZ29" s="830"/>
      <c r="BA29" s="829"/>
      <c r="BB29" s="829"/>
      <c r="BC29" s="829"/>
      <c r="BD29" s="829"/>
      <c r="BE29" s="829"/>
      <c r="BF29" s="829"/>
      <c r="BG29" s="829"/>
      <c r="BH29" s="829"/>
      <c r="BI29" s="830"/>
      <c r="BJ29" s="830"/>
      <c r="BK29" s="830"/>
      <c r="BL29" s="830"/>
      <c r="BM29" s="830"/>
      <c r="BN29" s="830"/>
      <c r="BO29" s="830"/>
      <c r="BP29" s="830"/>
      <c r="BQ29" s="830"/>
      <c r="BR29" s="829"/>
    </row>
    <row r="30" spans="4:70" s="819" customFormat="1">
      <c r="D30" s="824"/>
      <c r="E30" s="824" t="s">
        <v>2589</v>
      </c>
      <c r="F30" s="829"/>
      <c r="G30" s="824" t="s">
        <v>136</v>
      </c>
      <c r="H30" s="829"/>
      <c r="I30" s="829"/>
      <c r="J30" s="829"/>
      <c r="K30" s="829"/>
      <c r="L30" s="829"/>
      <c r="M30" s="829"/>
      <c r="N30" s="829"/>
      <c r="O30" s="829"/>
      <c r="P30" s="822"/>
      <c r="Q30" s="824" t="s">
        <v>1042</v>
      </c>
      <c r="R30" s="822"/>
      <c r="S30" s="75"/>
      <c r="T30" s="75"/>
      <c r="U30" s="75"/>
      <c r="V30" s="831" t="s">
        <v>11</v>
      </c>
      <c r="W30" s="831"/>
      <c r="X30" s="831"/>
      <c r="Y30" s="831"/>
      <c r="Z30" s="831"/>
      <c r="AA30" s="828"/>
      <c r="AB30" s="830"/>
      <c r="AC30" s="830"/>
      <c r="AD30" s="830"/>
      <c r="AE30" s="829"/>
      <c r="AF30" s="829"/>
      <c r="AG30" s="829"/>
      <c r="AH30" s="829" t="s">
        <v>2</v>
      </c>
      <c r="AI30" s="75"/>
      <c r="AJ30" s="75"/>
      <c r="AK30" s="75"/>
      <c r="AL30" s="75"/>
      <c r="AM30" s="75"/>
      <c r="AN30" s="829"/>
      <c r="AO30" s="829"/>
      <c r="AP30" s="829"/>
      <c r="AQ30" s="829"/>
      <c r="AR30" s="829"/>
      <c r="AS30" s="829"/>
      <c r="AT30" s="829"/>
      <c r="AU30" s="830"/>
      <c r="AV30" s="830"/>
      <c r="AW30" s="830"/>
      <c r="AY30" s="828"/>
      <c r="AZ30" s="830"/>
      <c r="BA30" s="829"/>
      <c r="BB30" s="829"/>
      <c r="BC30" s="829"/>
      <c r="BD30" s="829"/>
      <c r="BE30" s="829"/>
      <c r="BF30" s="829"/>
      <c r="BG30" s="829"/>
      <c r="BH30" s="829"/>
      <c r="BI30" s="830"/>
      <c r="BJ30" s="830"/>
      <c r="BK30" s="830"/>
      <c r="BL30" s="830"/>
      <c r="BM30" s="830"/>
      <c r="BN30" s="830"/>
      <c r="BO30" s="830"/>
      <c r="BP30" s="830"/>
      <c r="BQ30" s="830"/>
      <c r="BR30" s="829"/>
    </row>
    <row r="31" spans="4:70" s="819" customFormat="1">
      <c r="D31" s="824"/>
      <c r="E31" s="824" t="s">
        <v>2589</v>
      </c>
      <c r="F31" s="829"/>
      <c r="G31" s="824" t="s">
        <v>136</v>
      </c>
      <c r="H31" s="829"/>
      <c r="I31" s="829"/>
      <c r="J31" s="829"/>
      <c r="K31" s="829"/>
      <c r="L31" s="829"/>
      <c r="M31" s="829"/>
      <c r="N31" s="829"/>
      <c r="O31" s="829"/>
      <c r="P31" s="822"/>
      <c r="Q31" s="824" t="s">
        <v>1042</v>
      </c>
      <c r="R31" s="822"/>
      <c r="S31" s="75"/>
      <c r="T31" s="75"/>
      <c r="U31" s="75"/>
      <c r="V31" s="831" t="s">
        <v>11</v>
      </c>
      <c r="W31" s="831"/>
      <c r="X31" s="831"/>
      <c r="Y31" s="831"/>
      <c r="Z31" s="831"/>
      <c r="AA31" s="828"/>
      <c r="AB31" s="830"/>
      <c r="AC31" s="830"/>
      <c r="AD31" s="830"/>
      <c r="AE31" s="829"/>
      <c r="AF31" s="829"/>
      <c r="AG31" s="829"/>
      <c r="AH31" s="829" t="s">
        <v>2</v>
      </c>
      <c r="AI31" s="75"/>
      <c r="AJ31" s="75"/>
      <c r="AK31" s="75"/>
      <c r="AL31" s="75"/>
      <c r="AM31" s="75"/>
      <c r="AN31" s="829"/>
      <c r="AO31" s="829"/>
      <c r="AP31" s="829"/>
      <c r="AQ31" s="829"/>
      <c r="AR31" s="829"/>
      <c r="AS31" s="829"/>
      <c r="AT31" s="829"/>
      <c r="AU31" s="830"/>
      <c r="AV31" s="830"/>
      <c r="AW31" s="830"/>
      <c r="AY31" s="828"/>
      <c r="AZ31" s="830"/>
      <c r="BA31" s="829"/>
      <c r="BB31" s="829"/>
      <c r="BC31" s="829"/>
      <c r="BD31" s="829"/>
      <c r="BE31" s="829"/>
      <c r="BF31" s="829"/>
      <c r="BG31" s="829"/>
      <c r="BH31" s="829"/>
      <c r="BI31" s="830"/>
      <c r="BJ31" s="830"/>
      <c r="BK31" s="830"/>
      <c r="BL31" s="830"/>
      <c r="BM31" s="830"/>
      <c r="BN31" s="830"/>
      <c r="BO31" s="830"/>
      <c r="BP31" s="830"/>
      <c r="BQ31" s="830"/>
      <c r="BR31" s="829"/>
    </row>
    <row r="32" spans="4:70" s="819" customFormat="1">
      <c r="D32" s="824"/>
      <c r="E32" s="824" t="s">
        <v>2589</v>
      </c>
      <c r="F32" s="829"/>
      <c r="G32" s="824" t="s">
        <v>136</v>
      </c>
      <c r="H32" s="829"/>
      <c r="I32" s="829"/>
      <c r="J32" s="829"/>
      <c r="K32" s="829"/>
      <c r="L32" s="829"/>
      <c r="M32" s="829"/>
      <c r="N32" s="829"/>
      <c r="O32" s="829"/>
      <c r="P32" s="822"/>
      <c r="Q32" s="824" t="s">
        <v>1042</v>
      </c>
      <c r="R32" s="822"/>
      <c r="S32" s="75"/>
      <c r="T32" s="75"/>
      <c r="U32" s="75"/>
      <c r="V32" s="831" t="s">
        <v>11</v>
      </c>
      <c r="W32" s="831"/>
      <c r="X32" s="831"/>
      <c r="Y32" s="831"/>
      <c r="Z32" s="831"/>
      <c r="AA32" s="828"/>
      <c r="AB32" s="830"/>
      <c r="AC32" s="830"/>
      <c r="AD32" s="830"/>
      <c r="AE32" s="829"/>
      <c r="AF32" s="829"/>
      <c r="AG32" s="829"/>
      <c r="AH32" s="829" t="s">
        <v>2</v>
      </c>
      <c r="AI32" s="75"/>
      <c r="AJ32" s="75"/>
      <c r="AK32" s="75"/>
      <c r="AL32" s="75"/>
      <c r="AM32" s="75"/>
      <c r="AN32" s="829"/>
      <c r="AO32" s="829"/>
      <c r="AP32" s="829"/>
      <c r="AQ32" s="829"/>
      <c r="AR32" s="829"/>
      <c r="AS32" s="829"/>
      <c r="AT32" s="829"/>
      <c r="AU32" s="830"/>
      <c r="AV32" s="830"/>
      <c r="AW32" s="830"/>
      <c r="AY32" s="828"/>
      <c r="AZ32" s="830"/>
      <c r="BA32" s="829"/>
      <c r="BB32" s="829"/>
      <c r="BC32" s="829"/>
      <c r="BD32" s="829"/>
      <c r="BE32" s="829"/>
      <c r="BF32" s="829"/>
      <c r="BG32" s="829"/>
      <c r="BH32" s="829"/>
      <c r="BI32" s="830"/>
      <c r="BJ32" s="830"/>
      <c r="BK32" s="830"/>
      <c r="BL32" s="830"/>
      <c r="BM32" s="830"/>
      <c r="BN32" s="830"/>
      <c r="BO32" s="830"/>
      <c r="BP32" s="830"/>
      <c r="BQ32" s="830"/>
      <c r="BR32" s="829"/>
    </row>
    <row r="33" spans="1:70" s="819" customFormat="1" ht="15" customHeight="1">
      <c r="D33" s="824"/>
      <c r="E33" s="824" t="s">
        <v>2589</v>
      </c>
      <c r="F33" s="829"/>
      <c r="G33" s="824" t="s">
        <v>136</v>
      </c>
      <c r="H33" s="829"/>
      <c r="I33" s="829"/>
      <c r="J33" s="829"/>
      <c r="K33" s="829"/>
      <c r="L33" s="829"/>
      <c r="M33" s="829"/>
      <c r="N33" s="829"/>
      <c r="O33" s="829"/>
      <c r="P33" s="822"/>
      <c r="Q33" s="824" t="s">
        <v>1042</v>
      </c>
      <c r="R33" s="822"/>
      <c r="S33" s="75"/>
      <c r="T33" s="75"/>
      <c r="U33" s="75"/>
      <c r="V33" s="831" t="s">
        <v>11</v>
      </c>
      <c r="W33" s="831"/>
      <c r="X33" s="831"/>
      <c r="Y33" s="831"/>
      <c r="Z33" s="831"/>
      <c r="AA33" s="828"/>
      <c r="AB33" s="830"/>
      <c r="AC33" s="830"/>
      <c r="AD33" s="830"/>
      <c r="AE33" s="829"/>
      <c r="AF33" s="829"/>
      <c r="AG33" s="829"/>
      <c r="AH33" s="829" t="s">
        <v>2</v>
      </c>
      <c r="AI33" s="75"/>
      <c r="AJ33" s="75"/>
      <c r="AK33" s="75"/>
      <c r="AL33" s="75"/>
      <c r="AM33" s="75"/>
      <c r="AN33" s="829"/>
      <c r="AO33" s="829"/>
      <c r="AP33" s="829"/>
      <c r="AQ33" s="829"/>
      <c r="AR33" s="829"/>
      <c r="AS33" s="829"/>
      <c r="AT33" s="829"/>
      <c r="AU33" s="830"/>
      <c r="AV33" s="830"/>
      <c r="AW33" s="830"/>
      <c r="AY33" s="828"/>
      <c r="AZ33" s="830"/>
      <c r="BA33" s="829"/>
      <c r="BB33" s="829"/>
      <c r="BC33" s="829"/>
      <c r="BD33" s="829"/>
      <c r="BE33" s="829"/>
      <c r="BF33" s="829"/>
      <c r="BG33" s="829"/>
      <c r="BH33" s="829"/>
      <c r="BI33" s="830"/>
      <c r="BJ33" s="830"/>
      <c r="BK33" s="830"/>
      <c r="BL33" s="830"/>
      <c r="BM33" s="830"/>
      <c r="BN33" s="830"/>
      <c r="BO33" s="830"/>
      <c r="BP33" s="830"/>
      <c r="BQ33" s="830"/>
      <c r="BR33" s="829"/>
    </row>
    <row r="34" spans="1:70" s="819" customFormat="1">
      <c r="P34" s="822"/>
      <c r="Q34" s="822"/>
      <c r="R34" s="832" t="s">
        <v>2591</v>
      </c>
      <c r="S34" s="822"/>
      <c r="T34" s="822"/>
      <c r="U34" s="822"/>
      <c r="V34" s="833"/>
      <c r="W34" s="833"/>
      <c r="X34" s="833"/>
      <c r="Y34" s="833"/>
      <c r="Z34" s="833"/>
      <c r="AA34" s="828"/>
      <c r="AB34" s="830"/>
      <c r="AC34" s="830"/>
      <c r="AD34" s="830"/>
      <c r="AE34" s="829"/>
      <c r="AF34" s="829"/>
      <c r="AG34" s="829"/>
      <c r="AH34" s="829"/>
      <c r="AI34" s="834">
        <f t="shared" ref="AI34:AM34" si="0">SUM(AI11:AI33)</f>
        <v>0</v>
      </c>
      <c r="AJ34" s="834">
        <f t="shared" si="0"/>
        <v>0</v>
      </c>
      <c r="AK34" s="834">
        <f t="shared" si="0"/>
        <v>0</v>
      </c>
      <c r="AL34" s="834">
        <f t="shared" si="0"/>
        <v>0</v>
      </c>
      <c r="AM34" s="834">
        <f t="shared" si="0"/>
        <v>0</v>
      </c>
      <c r="AN34" s="829"/>
      <c r="AO34" s="829"/>
      <c r="AP34" s="829"/>
      <c r="AQ34" s="829"/>
      <c r="AR34" s="829"/>
      <c r="AS34" s="829"/>
      <c r="AT34" s="829"/>
      <c r="AU34" s="830"/>
      <c r="AV34" s="830"/>
      <c r="AW34" s="830"/>
      <c r="AY34" s="828"/>
      <c r="AZ34" s="830"/>
      <c r="BA34" s="829"/>
      <c r="BB34" s="829"/>
      <c r="BC34" s="829"/>
      <c r="BD34" s="829"/>
      <c r="BE34" s="829"/>
      <c r="BF34" s="829"/>
      <c r="BG34" s="829"/>
      <c r="BH34" s="829"/>
      <c r="BI34" s="830"/>
      <c r="BJ34" s="830"/>
      <c r="BK34" s="830"/>
      <c r="BL34" s="830"/>
      <c r="BM34" s="830"/>
      <c r="BN34" s="830"/>
      <c r="BO34" s="830"/>
      <c r="BP34" s="830"/>
      <c r="BQ34" s="830"/>
      <c r="BR34" s="829"/>
    </row>
    <row r="35" spans="1:70" s="819" customFormat="1">
      <c r="P35" s="822"/>
      <c r="Q35" s="822"/>
      <c r="R35" s="822"/>
      <c r="S35" s="822"/>
      <c r="T35" s="822"/>
      <c r="U35" s="822"/>
      <c r="V35" s="833"/>
      <c r="W35" s="833"/>
      <c r="X35" s="833"/>
      <c r="Y35" s="833"/>
      <c r="Z35" s="833"/>
      <c r="AA35" s="828"/>
      <c r="AB35" s="830"/>
      <c r="AC35" s="830"/>
      <c r="AD35" s="830"/>
      <c r="AE35" s="829"/>
      <c r="AF35" s="829"/>
      <c r="AG35" s="829"/>
      <c r="AH35" s="829"/>
      <c r="AK35" s="828"/>
      <c r="AL35" s="830"/>
      <c r="AM35" s="829"/>
      <c r="AN35" s="829"/>
      <c r="AO35" s="829"/>
      <c r="AP35" s="829"/>
      <c r="AQ35" s="829"/>
      <c r="AR35" s="829"/>
      <c r="AS35" s="829"/>
      <c r="AT35" s="829"/>
      <c r="AU35" s="830"/>
      <c r="AV35" s="830"/>
      <c r="AW35" s="830"/>
      <c r="AY35" s="828"/>
      <c r="AZ35" s="830"/>
      <c r="BA35" s="829"/>
      <c r="BB35" s="829"/>
      <c r="BC35" s="829"/>
      <c r="BD35" s="829"/>
      <c r="BE35" s="829"/>
      <c r="BF35" s="829"/>
      <c r="BG35" s="829"/>
      <c r="BH35" s="829"/>
      <c r="BI35" s="830"/>
      <c r="BJ35" s="830"/>
      <c r="BK35" s="830"/>
      <c r="BL35" s="830"/>
      <c r="BM35" s="830"/>
      <c r="BN35" s="830"/>
      <c r="BO35" s="830"/>
      <c r="BP35" s="830"/>
      <c r="BQ35" s="830"/>
      <c r="BR35" s="829"/>
    </row>
    <row r="36" spans="1:70">
      <c r="A36" s="819"/>
      <c r="B36" s="819"/>
      <c r="C36" s="820" t="s">
        <v>1668</v>
      </c>
      <c r="D36" s="820"/>
      <c r="E36" s="820"/>
      <c r="F36" s="820"/>
      <c r="G36" s="820"/>
      <c r="H36" s="820"/>
      <c r="I36" s="820"/>
      <c r="J36" s="820"/>
      <c r="K36" s="820"/>
      <c r="L36" s="820"/>
      <c r="M36" s="820"/>
      <c r="N36" s="820"/>
      <c r="O36" s="821"/>
      <c r="P36" s="821"/>
      <c r="Q36" s="821"/>
      <c r="R36" s="821"/>
      <c r="S36" s="821"/>
      <c r="T36" s="821"/>
      <c r="U36" s="821"/>
      <c r="V36" s="821"/>
      <c r="W36" s="821"/>
      <c r="X36" s="821"/>
      <c r="Y36" s="821"/>
      <c r="Z36" s="821"/>
      <c r="AA36" s="821"/>
      <c r="AB36" s="821"/>
      <c r="AC36" s="821"/>
      <c r="AD36" s="821"/>
      <c r="AE36" s="821"/>
      <c r="AF36" s="821"/>
      <c r="AG36" s="821"/>
      <c r="AH36" s="821"/>
      <c r="AI36" s="821"/>
      <c r="AJ36" s="821"/>
      <c r="AK36" s="821"/>
      <c r="AL36" s="821"/>
      <c r="AM36" s="821"/>
    </row>
    <row r="37" spans="1:70" s="819" customFormat="1">
      <c r="D37" s="824"/>
      <c r="E37" s="824" t="s">
        <v>2589</v>
      </c>
      <c r="F37" s="829"/>
      <c r="G37" s="824" t="s">
        <v>136</v>
      </c>
      <c r="H37" s="829"/>
      <c r="I37" s="829"/>
      <c r="J37" s="829"/>
      <c r="K37" s="829"/>
      <c r="L37" s="829"/>
      <c r="M37" s="829"/>
      <c r="N37" s="829"/>
      <c r="O37" s="829"/>
      <c r="P37" s="822"/>
      <c r="Q37" s="824" t="s">
        <v>1042</v>
      </c>
      <c r="R37" s="822"/>
      <c r="S37" s="75"/>
      <c r="T37" s="75"/>
      <c r="U37" s="75"/>
      <c r="V37" s="831" t="s">
        <v>11</v>
      </c>
      <c r="W37" s="831"/>
      <c r="X37" s="831"/>
      <c r="Y37" s="831"/>
      <c r="Z37" s="831"/>
      <c r="AA37" s="828"/>
      <c r="AB37" s="830"/>
      <c r="AC37" s="830"/>
      <c r="AD37" s="830"/>
      <c r="AE37" s="829"/>
      <c r="AF37" s="829"/>
      <c r="AG37" s="829"/>
      <c r="AH37" s="829" t="s">
        <v>2</v>
      </c>
      <c r="AI37" s="75"/>
      <c r="AJ37" s="75"/>
      <c r="AK37" s="75"/>
      <c r="AL37" s="75"/>
      <c r="AM37" s="75"/>
      <c r="AN37" s="829"/>
      <c r="AO37" s="829"/>
      <c r="AP37" s="829"/>
      <c r="AQ37" s="829"/>
      <c r="AR37" s="829"/>
      <c r="AS37" s="829"/>
      <c r="AT37" s="829"/>
      <c r="AU37" s="830"/>
      <c r="AV37" s="830"/>
      <c r="AW37" s="830"/>
      <c r="AY37" s="828"/>
      <c r="AZ37" s="830"/>
      <c r="BA37" s="829"/>
      <c r="BB37" s="829"/>
      <c r="BC37" s="829"/>
      <c r="BD37" s="829"/>
      <c r="BE37" s="829"/>
      <c r="BF37" s="829"/>
      <c r="BG37" s="829"/>
      <c r="BH37" s="829"/>
      <c r="BI37" s="830"/>
      <c r="BJ37" s="830"/>
      <c r="BK37" s="830"/>
      <c r="BL37" s="830"/>
      <c r="BM37" s="830"/>
      <c r="BN37" s="830"/>
      <c r="BO37" s="830"/>
      <c r="BP37" s="830"/>
      <c r="BQ37" s="830"/>
      <c r="BR37" s="829"/>
    </row>
    <row r="38" spans="1:70" s="819" customFormat="1">
      <c r="D38" s="824"/>
      <c r="E38" s="824" t="s">
        <v>2589</v>
      </c>
      <c r="F38" s="829"/>
      <c r="G38" s="824" t="s">
        <v>136</v>
      </c>
      <c r="H38" s="829"/>
      <c r="I38" s="829"/>
      <c r="J38" s="829"/>
      <c r="K38" s="829"/>
      <c r="L38" s="829"/>
      <c r="M38" s="829"/>
      <c r="N38" s="829"/>
      <c r="O38" s="829"/>
      <c r="P38" s="822"/>
      <c r="Q38" s="824" t="s">
        <v>1042</v>
      </c>
      <c r="R38" s="822"/>
      <c r="S38" s="75"/>
      <c r="T38" s="75"/>
      <c r="U38" s="75"/>
      <c r="V38" s="831" t="s">
        <v>11</v>
      </c>
      <c r="W38" s="831"/>
      <c r="X38" s="831"/>
      <c r="Y38" s="831"/>
      <c r="Z38" s="831"/>
      <c r="AA38" s="828"/>
      <c r="AB38" s="830"/>
      <c r="AC38" s="830"/>
      <c r="AD38" s="830"/>
      <c r="AE38" s="829"/>
      <c r="AF38" s="829"/>
      <c r="AG38" s="829"/>
      <c r="AH38" s="829" t="s">
        <v>2</v>
      </c>
      <c r="AI38" s="75"/>
      <c r="AJ38" s="75"/>
      <c r="AK38" s="75"/>
      <c r="AL38" s="75"/>
      <c r="AM38" s="75"/>
      <c r="AN38" s="829"/>
      <c r="AO38" s="829"/>
      <c r="AP38" s="829"/>
      <c r="AQ38" s="829"/>
      <c r="AR38" s="829"/>
      <c r="AS38" s="829"/>
      <c r="AT38" s="829"/>
      <c r="AU38" s="830"/>
      <c r="AV38" s="830"/>
      <c r="AW38" s="830"/>
      <c r="AY38" s="828"/>
      <c r="AZ38" s="830"/>
      <c r="BA38" s="829"/>
      <c r="BB38" s="829"/>
      <c r="BC38" s="829"/>
      <c r="BD38" s="829"/>
      <c r="BE38" s="829"/>
      <c r="BF38" s="829"/>
      <c r="BG38" s="829"/>
      <c r="BH38" s="829"/>
      <c r="BI38" s="830"/>
      <c r="BJ38" s="830"/>
      <c r="BK38" s="830"/>
      <c r="BL38" s="830"/>
      <c r="BM38" s="830"/>
      <c r="BN38" s="830"/>
      <c r="BO38" s="830"/>
      <c r="BP38" s="830"/>
      <c r="BQ38" s="830"/>
      <c r="BR38" s="829"/>
    </row>
    <row r="39" spans="1:70" s="819" customFormat="1">
      <c r="D39" s="824"/>
      <c r="E39" s="824" t="s">
        <v>2589</v>
      </c>
      <c r="F39" s="829"/>
      <c r="G39" s="824" t="s">
        <v>136</v>
      </c>
      <c r="H39" s="829"/>
      <c r="I39" s="829"/>
      <c r="J39" s="829"/>
      <c r="K39" s="829"/>
      <c r="L39" s="829"/>
      <c r="M39" s="829"/>
      <c r="N39" s="829"/>
      <c r="O39" s="829"/>
      <c r="P39" s="822"/>
      <c r="Q39" s="824" t="s">
        <v>1042</v>
      </c>
      <c r="R39" s="822"/>
      <c r="S39" s="75"/>
      <c r="T39" s="75"/>
      <c r="U39" s="75"/>
      <c r="V39" s="831" t="s">
        <v>11</v>
      </c>
      <c r="W39" s="831"/>
      <c r="X39" s="831"/>
      <c r="Y39" s="831"/>
      <c r="Z39" s="831"/>
      <c r="AA39" s="828"/>
      <c r="AB39" s="830"/>
      <c r="AC39" s="830"/>
      <c r="AD39" s="830"/>
      <c r="AE39" s="829"/>
      <c r="AF39" s="829"/>
      <c r="AG39" s="829"/>
      <c r="AH39" s="829" t="s">
        <v>2</v>
      </c>
      <c r="AI39" s="75"/>
      <c r="AJ39" s="75"/>
      <c r="AK39" s="75"/>
      <c r="AL39" s="75"/>
      <c r="AM39" s="75"/>
      <c r="AN39" s="829"/>
      <c r="AO39" s="829"/>
      <c r="AP39" s="829"/>
      <c r="AQ39" s="829"/>
      <c r="AR39" s="829"/>
      <c r="AS39" s="829"/>
      <c r="AT39" s="829"/>
      <c r="AU39" s="830"/>
      <c r="AV39" s="830"/>
      <c r="AW39" s="830"/>
      <c r="AY39" s="828"/>
      <c r="AZ39" s="830"/>
      <c r="BA39" s="829"/>
      <c r="BB39" s="829"/>
      <c r="BC39" s="829"/>
      <c r="BD39" s="829"/>
      <c r="BE39" s="829"/>
      <c r="BF39" s="829"/>
      <c r="BG39" s="829"/>
      <c r="BH39" s="829"/>
      <c r="BI39" s="830"/>
      <c r="BJ39" s="830"/>
      <c r="BK39" s="830"/>
      <c r="BL39" s="830"/>
      <c r="BM39" s="830"/>
      <c r="BN39" s="830"/>
      <c r="BO39" s="830"/>
      <c r="BP39" s="830"/>
      <c r="BQ39" s="830"/>
      <c r="BR39" s="829"/>
    </row>
    <row r="40" spans="1:70" s="819" customFormat="1">
      <c r="D40" s="824"/>
      <c r="E40" s="824" t="s">
        <v>2589</v>
      </c>
      <c r="F40" s="829"/>
      <c r="G40" s="824" t="s">
        <v>136</v>
      </c>
      <c r="H40" s="829"/>
      <c r="I40" s="829"/>
      <c r="J40" s="829"/>
      <c r="K40" s="829"/>
      <c r="L40" s="829"/>
      <c r="M40" s="829"/>
      <c r="N40" s="829"/>
      <c r="O40" s="829"/>
      <c r="P40" s="822"/>
      <c r="Q40" s="824" t="s">
        <v>1042</v>
      </c>
      <c r="R40" s="822"/>
      <c r="S40" s="75"/>
      <c r="T40" s="75"/>
      <c r="U40" s="75"/>
      <c r="V40" s="831" t="s">
        <v>11</v>
      </c>
      <c r="W40" s="831"/>
      <c r="X40" s="831"/>
      <c r="Y40" s="831"/>
      <c r="Z40" s="831"/>
      <c r="AA40" s="828"/>
      <c r="AB40" s="830"/>
      <c r="AC40" s="830"/>
      <c r="AD40" s="830"/>
      <c r="AE40" s="829"/>
      <c r="AF40" s="829"/>
      <c r="AG40" s="829"/>
      <c r="AH40" s="829" t="s">
        <v>2</v>
      </c>
      <c r="AI40" s="75"/>
      <c r="AJ40" s="75"/>
      <c r="AK40" s="75"/>
      <c r="AL40" s="75"/>
      <c r="AM40" s="75"/>
      <c r="AN40" s="829"/>
      <c r="AO40" s="829"/>
      <c r="AP40" s="829"/>
      <c r="AQ40" s="829"/>
      <c r="AR40" s="829"/>
      <c r="AS40" s="829"/>
      <c r="AT40" s="829"/>
      <c r="AU40" s="830"/>
      <c r="AV40" s="830"/>
      <c r="AW40" s="830"/>
      <c r="AY40" s="828"/>
      <c r="AZ40" s="830"/>
      <c r="BA40" s="829"/>
      <c r="BB40" s="829"/>
      <c r="BC40" s="829"/>
      <c r="BD40" s="829"/>
      <c r="BE40" s="829"/>
      <c r="BF40" s="829"/>
      <c r="BG40" s="829"/>
      <c r="BH40" s="829"/>
      <c r="BI40" s="830"/>
      <c r="BJ40" s="830"/>
      <c r="BK40" s="830"/>
      <c r="BL40" s="830"/>
      <c r="BM40" s="830"/>
      <c r="BN40" s="830"/>
      <c r="BO40" s="830"/>
      <c r="BP40" s="830"/>
      <c r="BQ40" s="830"/>
      <c r="BR40" s="829"/>
    </row>
    <row r="41" spans="1:70" s="819" customFormat="1">
      <c r="D41" s="824"/>
      <c r="E41" s="824" t="s">
        <v>2589</v>
      </c>
      <c r="F41" s="829"/>
      <c r="G41" s="824" t="s">
        <v>136</v>
      </c>
      <c r="H41" s="829"/>
      <c r="I41" s="829"/>
      <c r="J41" s="829"/>
      <c r="K41" s="829"/>
      <c r="L41" s="829"/>
      <c r="M41" s="829"/>
      <c r="N41" s="829"/>
      <c r="O41" s="829"/>
      <c r="P41" s="822"/>
      <c r="Q41" s="824" t="s">
        <v>1042</v>
      </c>
      <c r="R41" s="822"/>
      <c r="S41" s="75"/>
      <c r="T41" s="75"/>
      <c r="U41" s="75"/>
      <c r="V41" s="831" t="s">
        <v>11</v>
      </c>
      <c r="W41" s="831"/>
      <c r="X41" s="831"/>
      <c r="Y41" s="831"/>
      <c r="Z41" s="831"/>
      <c r="AA41" s="828"/>
      <c r="AB41" s="830"/>
      <c r="AC41" s="830"/>
      <c r="AD41" s="830"/>
      <c r="AE41" s="829"/>
      <c r="AF41" s="829"/>
      <c r="AG41" s="829"/>
      <c r="AH41" s="829" t="s">
        <v>2</v>
      </c>
      <c r="AI41" s="75"/>
      <c r="AJ41" s="75"/>
      <c r="AK41" s="75"/>
      <c r="AL41" s="75"/>
      <c r="AM41" s="75"/>
      <c r="AN41" s="829"/>
      <c r="AO41" s="829"/>
      <c r="AP41" s="829"/>
      <c r="AQ41" s="829"/>
      <c r="AR41" s="829"/>
      <c r="AS41" s="829"/>
      <c r="AT41" s="829"/>
      <c r="AU41" s="830"/>
      <c r="AV41" s="830"/>
      <c r="AW41" s="830"/>
      <c r="AY41" s="828"/>
      <c r="AZ41" s="830"/>
      <c r="BA41" s="829"/>
      <c r="BB41" s="829"/>
      <c r="BC41" s="829"/>
      <c r="BD41" s="829"/>
      <c r="BE41" s="829"/>
      <c r="BF41" s="829"/>
      <c r="BG41" s="829"/>
      <c r="BH41" s="829"/>
      <c r="BI41" s="830"/>
      <c r="BJ41" s="830"/>
      <c r="BK41" s="830"/>
      <c r="BL41" s="830"/>
      <c r="BM41" s="830"/>
      <c r="BN41" s="830"/>
      <c r="BO41" s="830"/>
      <c r="BP41" s="830"/>
      <c r="BQ41" s="830"/>
      <c r="BR41" s="829"/>
    </row>
    <row r="42" spans="1:70" s="819" customFormat="1">
      <c r="P42" s="822"/>
      <c r="Q42" s="822"/>
      <c r="R42" s="835" t="s">
        <v>2305</v>
      </c>
      <c r="S42" s="822"/>
      <c r="T42" s="822"/>
      <c r="U42" s="822"/>
      <c r="V42" s="833"/>
      <c r="W42" s="833"/>
      <c r="X42" s="833"/>
      <c r="Y42" s="833"/>
      <c r="Z42" s="833"/>
      <c r="AA42" s="828"/>
      <c r="AB42" s="830"/>
      <c r="AC42" s="830"/>
      <c r="AD42" s="830"/>
      <c r="AE42" s="829"/>
      <c r="AF42" s="829"/>
      <c r="AG42" s="829"/>
      <c r="AH42" s="829"/>
      <c r="AI42" s="834">
        <f>SUM(AI37:AI41)</f>
        <v>0</v>
      </c>
      <c r="AJ42" s="834">
        <f t="shared" ref="AJ42:AM42" si="1">SUM(AJ37:AJ41)</f>
        <v>0</v>
      </c>
      <c r="AK42" s="834">
        <f t="shared" si="1"/>
        <v>0</v>
      </c>
      <c r="AL42" s="834">
        <f t="shared" si="1"/>
        <v>0</v>
      </c>
      <c r="AM42" s="834">
        <f t="shared" si="1"/>
        <v>0</v>
      </c>
      <c r="AN42" s="829"/>
      <c r="AO42" s="829"/>
      <c r="AP42" s="829"/>
      <c r="AQ42" s="829"/>
      <c r="AR42" s="829"/>
      <c r="AS42" s="829"/>
      <c r="AT42" s="829"/>
      <c r="AU42" s="830"/>
      <c r="AV42" s="830"/>
      <c r="AW42" s="830"/>
      <c r="AY42" s="828"/>
      <c r="AZ42" s="830"/>
      <c r="BA42" s="829"/>
      <c r="BB42" s="829"/>
      <c r="BC42" s="829"/>
      <c r="BD42" s="829"/>
      <c r="BE42" s="829"/>
      <c r="BF42" s="829"/>
      <c r="BG42" s="829"/>
      <c r="BH42" s="829"/>
      <c r="BI42" s="830"/>
      <c r="BJ42" s="830"/>
      <c r="BK42" s="830"/>
      <c r="BL42" s="830"/>
      <c r="BM42" s="830"/>
      <c r="BN42" s="830"/>
      <c r="BO42" s="830"/>
      <c r="BP42" s="830"/>
      <c r="BQ42" s="830"/>
      <c r="BR42" s="829"/>
    </row>
    <row r="44" spans="1:70">
      <c r="A44" s="819"/>
      <c r="B44" s="819"/>
      <c r="C44" s="820" t="s">
        <v>2592</v>
      </c>
      <c r="D44" s="820"/>
      <c r="E44" s="820"/>
      <c r="F44" s="820"/>
      <c r="G44" s="820"/>
      <c r="H44" s="820"/>
      <c r="I44" s="820"/>
      <c r="J44" s="820"/>
      <c r="K44" s="820"/>
      <c r="L44" s="820"/>
      <c r="M44" s="820"/>
      <c r="N44" s="820"/>
      <c r="O44" s="821"/>
      <c r="P44" s="821"/>
      <c r="Q44" s="821"/>
      <c r="R44" s="821"/>
      <c r="S44" s="821"/>
      <c r="T44" s="821"/>
      <c r="U44" s="821"/>
      <c r="V44" s="821"/>
      <c r="W44" s="821"/>
      <c r="X44" s="821"/>
      <c r="Y44" s="821"/>
      <c r="Z44" s="821"/>
      <c r="AA44" s="821"/>
      <c r="AB44" s="821"/>
      <c r="AC44" s="821"/>
      <c r="AD44" s="821"/>
      <c r="AE44" s="821"/>
      <c r="AF44" s="821"/>
      <c r="AG44" s="821"/>
      <c r="AH44" s="821"/>
      <c r="AI44" s="821"/>
      <c r="AJ44" s="821"/>
      <c r="AK44" s="821"/>
      <c r="AL44" s="821"/>
      <c r="AM44" s="821"/>
    </row>
    <row r="45" spans="1:70" s="819" customFormat="1">
      <c r="P45" s="822"/>
      <c r="Q45" s="822"/>
      <c r="R45" s="822"/>
      <c r="S45" s="822"/>
      <c r="T45" s="822"/>
      <c r="U45" s="822"/>
      <c r="V45" s="833"/>
      <c r="W45" s="833"/>
      <c r="X45" s="833"/>
      <c r="Y45" s="833"/>
      <c r="Z45" s="833"/>
      <c r="AA45" s="828"/>
      <c r="AB45" s="830"/>
      <c r="AC45" s="830"/>
      <c r="AD45" s="830"/>
      <c r="AE45" s="829"/>
      <c r="AF45" s="829"/>
      <c r="AG45" s="829"/>
      <c r="AH45" s="829"/>
      <c r="AK45" s="828"/>
      <c r="AL45" s="830"/>
      <c r="AM45" s="829"/>
      <c r="AN45" s="829"/>
      <c r="AO45" s="829"/>
      <c r="AP45" s="829"/>
      <c r="AQ45" s="829"/>
      <c r="AR45" s="829"/>
      <c r="AS45" s="829"/>
      <c r="AT45" s="829"/>
      <c r="AU45" s="830"/>
      <c r="AV45" s="830"/>
      <c r="AW45" s="830"/>
      <c r="AY45" s="828"/>
      <c r="AZ45" s="830"/>
      <c r="BA45" s="829"/>
      <c r="BB45" s="829"/>
      <c r="BC45" s="829"/>
      <c r="BD45" s="829"/>
      <c r="BE45" s="829"/>
      <c r="BF45" s="829"/>
      <c r="BG45" s="829"/>
      <c r="BH45" s="829"/>
      <c r="BI45" s="830"/>
      <c r="BJ45" s="830"/>
      <c r="BK45" s="830"/>
      <c r="BL45" s="830"/>
      <c r="BM45" s="830"/>
      <c r="BN45" s="830"/>
      <c r="BO45" s="830"/>
      <c r="BP45" s="830"/>
      <c r="BQ45" s="830"/>
      <c r="BR45" s="829"/>
    </row>
    <row r="46" spans="1:70" s="819" customFormat="1">
      <c r="D46" s="824"/>
      <c r="E46" s="824" t="s">
        <v>2589</v>
      </c>
      <c r="F46" s="829"/>
      <c r="G46" s="824" t="s">
        <v>136</v>
      </c>
      <c r="H46" s="829"/>
      <c r="I46" s="829"/>
      <c r="J46" s="829"/>
      <c r="K46" s="829"/>
      <c r="L46" s="829"/>
      <c r="M46" s="829"/>
      <c r="N46" s="829"/>
      <c r="O46" s="829"/>
      <c r="P46" s="822"/>
      <c r="Q46" s="824" t="s">
        <v>1042</v>
      </c>
      <c r="R46" s="822"/>
      <c r="S46" s="75"/>
      <c r="T46" s="75"/>
      <c r="U46" s="75"/>
      <c r="V46" s="831" t="s">
        <v>11</v>
      </c>
      <c r="W46" s="831"/>
      <c r="X46" s="831"/>
      <c r="Y46" s="831"/>
      <c r="Z46" s="831"/>
      <c r="AA46" s="828"/>
      <c r="AB46" s="830"/>
      <c r="AC46" s="830"/>
      <c r="AD46" s="830"/>
      <c r="AE46" s="829"/>
      <c r="AF46" s="829"/>
      <c r="AG46" s="829"/>
      <c r="AH46" s="829" t="s">
        <v>2</v>
      </c>
      <c r="AI46" s="75"/>
      <c r="AJ46" s="75"/>
      <c r="AK46" s="75"/>
      <c r="AL46" s="75"/>
      <c r="AM46" s="75"/>
      <c r="AN46" s="829"/>
      <c r="AO46" s="829"/>
      <c r="AP46" s="829"/>
      <c r="AQ46" s="829"/>
      <c r="AR46" s="829"/>
      <c r="AS46" s="829"/>
      <c r="AT46" s="829"/>
      <c r="AU46" s="830"/>
      <c r="AV46" s="830"/>
      <c r="AW46" s="830"/>
      <c r="AY46" s="828"/>
      <c r="AZ46" s="830"/>
      <c r="BA46" s="829"/>
      <c r="BB46" s="829"/>
      <c r="BC46" s="829"/>
      <c r="BD46" s="829"/>
      <c r="BE46" s="829"/>
      <c r="BF46" s="829"/>
      <c r="BG46" s="829"/>
      <c r="BH46" s="829"/>
      <c r="BI46" s="830"/>
      <c r="BJ46" s="830"/>
      <c r="BK46" s="830"/>
      <c r="BL46" s="830"/>
      <c r="BM46" s="830"/>
      <c r="BN46" s="830"/>
      <c r="BO46" s="830"/>
      <c r="BP46" s="830"/>
      <c r="BQ46" s="830"/>
      <c r="BR46" s="829"/>
    </row>
    <row r="47" spans="1:70" s="819" customFormat="1" ht="14.4">
      <c r="D47" s="824"/>
      <c r="E47" s="824"/>
      <c r="F47" s="829"/>
      <c r="G47" s="824"/>
      <c r="H47" s="829"/>
      <c r="I47" s="829"/>
      <c r="J47" s="829"/>
      <c r="K47" s="829"/>
      <c r="L47" s="829"/>
      <c r="M47" s="829"/>
      <c r="N47" s="829"/>
      <c r="O47" s="829"/>
      <c r="P47" s="822"/>
      <c r="Q47" s="824" t="s">
        <v>2593</v>
      </c>
      <c r="R47" s="822"/>
      <c r="S47" s="831"/>
      <c r="T47" s="831"/>
      <c r="U47" s="831"/>
      <c r="V47" s="831"/>
      <c r="W47" s="831"/>
      <c r="X47" s="831"/>
      <c r="Y47" s="831"/>
      <c r="Z47" s="831"/>
      <c r="AA47" s="828"/>
      <c r="AB47" s="830"/>
      <c r="AC47" s="830"/>
      <c r="AD47" s="830"/>
      <c r="AE47" s="829"/>
      <c r="AF47" s="829"/>
      <c r="AG47" s="829"/>
      <c r="AH47" s="829"/>
      <c r="AI47" s="1597" t="b">
        <f>SUM($AI$46:$AM$46)&lt;=0.25*SUM($AI$34:$AM$34)</f>
        <v>1</v>
      </c>
      <c r="AJ47" s="1598"/>
      <c r="AK47" s="1598"/>
      <c r="AL47" s="1598"/>
      <c r="AM47" s="1599"/>
      <c r="AN47" s="829"/>
      <c r="AO47" s="829"/>
      <c r="AP47" s="829"/>
      <c r="AQ47" s="829"/>
      <c r="AR47" s="829"/>
      <c r="AS47" s="829"/>
      <c r="AT47" s="829"/>
      <c r="AU47" s="830"/>
      <c r="AV47" s="830"/>
      <c r="AW47" s="830"/>
      <c r="AY47" s="828"/>
      <c r="AZ47" s="830"/>
      <c r="BA47" s="829"/>
      <c r="BB47" s="829"/>
      <c r="BC47" s="829"/>
      <c r="BD47" s="829"/>
      <c r="BE47" s="829"/>
      <c r="BF47" s="829"/>
      <c r="BG47" s="829"/>
      <c r="BH47" s="829"/>
      <c r="BI47" s="830"/>
      <c r="BJ47" s="830"/>
      <c r="BK47" s="830"/>
      <c r="BL47" s="830"/>
      <c r="BM47" s="830"/>
      <c r="BN47" s="830"/>
      <c r="BO47" s="830"/>
      <c r="BP47" s="830"/>
      <c r="BQ47" s="830"/>
      <c r="BR47" s="829"/>
    </row>
    <row r="49" spans="1:70">
      <c r="A49" s="819"/>
      <c r="B49" s="819"/>
      <c r="C49" s="820" t="s">
        <v>1669</v>
      </c>
      <c r="D49" s="820"/>
      <c r="E49" s="820"/>
      <c r="F49" s="820"/>
      <c r="G49" s="820"/>
      <c r="H49" s="820"/>
      <c r="I49" s="820"/>
      <c r="J49" s="820"/>
      <c r="K49" s="820"/>
      <c r="L49" s="820"/>
      <c r="M49" s="820"/>
      <c r="N49" s="820"/>
      <c r="O49" s="821"/>
      <c r="P49" s="821"/>
      <c r="Q49" s="821"/>
      <c r="R49" s="821"/>
      <c r="S49" s="821"/>
      <c r="T49" s="821"/>
      <c r="U49" s="821"/>
      <c r="V49" s="821"/>
      <c r="W49" s="821"/>
      <c r="X49" s="821"/>
      <c r="Y49" s="821"/>
      <c r="Z49" s="821"/>
      <c r="AA49" s="821"/>
      <c r="AB49" s="821"/>
      <c r="AC49" s="821"/>
      <c r="AD49" s="821"/>
      <c r="AE49" s="821"/>
      <c r="AF49" s="821"/>
      <c r="AG49" s="821"/>
      <c r="AH49" s="821"/>
      <c r="AI49" s="821"/>
      <c r="AJ49" s="821"/>
      <c r="AK49" s="821"/>
      <c r="AL49" s="821"/>
      <c r="AM49" s="821"/>
    </row>
    <row r="50" spans="1:70" s="819" customFormat="1">
      <c r="P50" s="822"/>
      <c r="Q50" s="822"/>
      <c r="R50" s="822"/>
      <c r="S50" s="822"/>
      <c r="T50" s="822"/>
      <c r="U50" s="822"/>
      <c r="V50" s="833"/>
      <c r="W50" s="833"/>
      <c r="X50" s="833"/>
      <c r="Y50" s="833"/>
      <c r="Z50" s="833"/>
      <c r="AA50" s="828"/>
      <c r="AB50" s="830"/>
      <c r="AC50" s="830"/>
      <c r="AD50" s="830"/>
      <c r="AE50" s="829"/>
      <c r="AF50" s="829"/>
      <c r="AG50" s="829"/>
      <c r="AH50" s="829"/>
      <c r="AK50" s="828"/>
      <c r="AL50" s="830"/>
      <c r="AM50" s="829"/>
      <c r="AN50" s="829"/>
      <c r="AO50" s="829"/>
      <c r="AP50" s="829"/>
      <c r="AQ50" s="829"/>
      <c r="AR50" s="829"/>
      <c r="AS50" s="829"/>
      <c r="AT50" s="829"/>
      <c r="AU50" s="830"/>
      <c r="AV50" s="830"/>
      <c r="AW50" s="830"/>
      <c r="AY50" s="828"/>
      <c r="AZ50" s="830"/>
      <c r="BA50" s="829"/>
      <c r="BB50" s="829"/>
      <c r="BC50" s="829"/>
      <c r="BD50" s="829"/>
      <c r="BE50" s="829"/>
      <c r="BF50" s="829"/>
      <c r="BG50" s="829"/>
      <c r="BH50" s="829"/>
      <c r="BI50" s="830"/>
      <c r="BJ50" s="830"/>
      <c r="BK50" s="830"/>
      <c r="BL50" s="830"/>
      <c r="BM50" s="830"/>
      <c r="BN50" s="830"/>
      <c r="BO50" s="830"/>
      <c r="BP50" s="830"/>
      <c r="BQ50" s="830"/>
      <c r="BR50" s="829"/>
    </row>
    <row r="51" spans="1:70" s="819" customFormat="1">
      <c r="D51" s="824"/>
      <c r="E51" s="824" t="s">
        <v>2589</v>
      </c>
      <c r="F51" s="829"/>
      <c r="G51" s="824" t="s">
        <v>136</v>
      </c>
      <c r="H51" s="829"/>
      <c r="I51" s="829"/>
      <c r="J51" s="829"/>
      <c r="K51" s="829"/>
      <c r="L51" s="829"/>
      <c r="M51" s="829"/>
      <c r="N51" s="829"/>
      <c r="O51" s="829"/>
      <c r="P51" s="822"/>
      <c r="Q51" s="824" t="s">
        <v>1042</v>
      </c>
      <c r="R51" s="836" t="s">
        <v>2915</v>
      </c>
      <c r="S51" s="822"/>
      <c r="T51" s="822"/>
      <c r="U51" s="822"/>
      <c r="V51" s="833"/>
      <c r="W51" s="833"/>
      <c r="X51" s="833"/>
      <c r="Y51" s="833"/>
      <c r="Z51" s="833"/>
      <c r="AA51" s="828"/>
      <c r="AB51" s="830"/>
      <c r="AC51" s="830"/>
      <c r="AD51" s="830"/>
      <c r="AE51" s="829"/>
      <c r="AF51" s="829"/>
      <c r="AG51" s="829"/>
      <c r="AH51" s="829" t="s">
        <v>2</v>
      </c>
      <c r="AI51" s="1275" t="s">
        <v>2594</v>
      </c>
      <c r="AJ51" s="829"/>
      <c r="AK51" s="829"/>
      <c r="AL51" s="829"/>
      <c r="AM51" s="829"/>
      <c r="AN51" s="829"/>
      <c r="AO51" s="829"/>
      <c r="AP51" s="829"/>
      <c r="AQ51" s="829"/>
      <c r="AR51" s="829"/>
      <c r="AS51" s="829"/>
      <c r="AT51" s="829"/>
      <c r="AU51" s="830"/>
      <c r="AV51" s="830"/>
      <c r="AW51" s="830"/>
      <c r="AY51" s="828"/>
      <c r="AZ51" s="830"/>
      <c r="BA51" s="829"/>
      <c r="BB51" s="829"/>
      <c r="BC51" s="829"/>
      <c r="BD51" s="829"/>
      <c r="BE51" s="829"/>
      <c r="BF51" s="829"/>
      <c r="BG51" s="829"/>
      <c r="BH51" s="829"/>
      <c r="BI51" s="830"/>
      <c r="BJ51" s="830"/>
      <c r="BK51" s="830"/>
      <c r="BL51" s="830"/>
      <c r="BM51" s="830"/>
      <c r="BN51" s="830"/>
      <c r="BO51" s="830"/>
      <c r="BP51" s="830"/>
      <c r="BQ51" s="830"/>
      <c r="BR51" s="829"/>
    </row>
    <row r="52" spans="1:70" s="819" customFormat="1">
      <c r="D52" s="824"/>
      <c r="E52" s="824" t="s">
        <v>2589</v>
      </c>
      <c r="F52" s="829"/>
      <c r="G52" s="824" t="s">
        <v>136</v>
      </c>
      <c r="H52" s="829"/>
      <c r="I52" s="829"/>
      <c r="J52" s="829"/>
      <c r="K52" s="829"/>
      <c r="L52" s="829"/>
      <c r="M52" s="829"/>
      <c r="N52" s="829"/>
      <c r="O52" s="829"/>
      <c r="P52" s="822"/>
      <c r="Q52" s="824" t="s">
        <v>1042</v>
      </c>
      <c r="R52" s="836" t="s">
        <v>2595</v>
      </c>
      <c r="S52" s="822"/>
      <c r="T52" s="822"/>
      <c r="U52" s="822"/>
      <c r="V52" s="833"/>
      <c r="W52" s="833"/>
      <c r="X52" s="833"/>
      <c r="Y52" s="833"/>
      <c r="Z52" s="833"/>
      <c r="AA52" s="828"/>
      <c r="AB52" s="830"/>
      <c r="AC52" s="830"/>
      <c r="AD52" s="830"/>
      <c r="AE52" s="829"/>
      <c r="AF52" s="829"/>
      <c r="AG52" s="829"/>
      <c r="AH52" s="829" t="s">
        <v>2</v>
      </c>
      <c r="AI52" s="1274" t="s">
        <v>2596</v>
      </c>
      <c r="AJ52" s="829"/>
      <c r="AK52" s="829"/>
      <c r="AL52" s="829"/>
      <c r="AM52" s="829"/>
      <c r="AN52" s="829"/>
      <c r="AO52" s="829"/>
      <c r="AP52" s="829"/>
      <c r="AQ52" s="829"/>
      <c r="AR52" s="829"/>
      <c r="AS52" s="829"/>
      <c r="AT52" s="829"/>
      <c r="AU52" s="830"/>
      <c r="AV52" s="830"/>
      <c r="AW52" s="830"/>
      <c r="AY52" s="828"/>
      <c r="AZ52" s="830"/>
      <c r="BA52" s="829"/>
      <c r="BB52" s="829"/>
      <c r="BC52" s="829"/>
      <c r="BD52" s="829"/>
      <c r="BE52" s="829"/>
      <c r="BF52" s="829"/>
      <c r="BG52" s="829"/>
      <c r="BH52" s="829"/>
      <c r="BI52" s="830"/>
      <c r="BJ52" s="830"/>
      <c r="BK52" s="830"/>
      <c r="BL52" s="830"/>
      <c r="BM52" s="830"/>
      <c r="BN52" s="830"/>
      <c r="BO52" s="830"/>
      <c r="BP52" s="830"/>
      <c r="BQ52" s="830"/>
      <c r="BR52" s="829"/>
    </row>
    <row r="53" spans="1:70" s="819" customFormat="1">
      <c r="D53" s="824"/>
      <c r="E53" s="824" t="s">
        <v>2589</v>
      </c>
      <c r="F53" s="829"/>
      <c r="G53" s="824" t="s">
        <v>136</v>
      </c>
      <c r="H53" s="829"/>
      <c r="I53" s="829"/>
      <c r="J53" s="829"/>
      <c r="K53" s="829"/>
      <c r="L53" s="829"/>
      <c r="M53" s="829"/>
      <c r="N53" s="829"/>
      <c r="O53" s="829"/>
      <c r="P53" s="822"/>
      <c r="Q53" s="824" t="s">
        <v>1042</v>
      </c>
      <c r="R53" s="1279" t="s">
        <v>2597</v>
      </c>
      <c r="S53" s="64"/>
      <c r="T53" s="64"/>
      <c r="U53" s="64"/>
      <c r="V53" s="831" t="s">
        <v>11</v>
      </c>
      <c r="W53" s="831"/>
      <c r="X53" s="831"/>
      <c r="Y53" s="831"/>
      <c r="Z53" s="831"/>
      <c r="AA53" s="828"/>
      <c r="AB53" s="830"/>
      <c r="AC53" s="830"/>
      <c r="AD53" s="830"/>
      <c r="AE53" s="829"/>
      <c r="AF53" s="829"/>
      <c r="AG53" s="829"/>
      <c r="AH53" s="829" t="s">
        <v>2</v>
      </c>
      <c r="AI53" s="834">
        <f>IF(AI54=TRUE,0.9*AI34,SUM(AI51:AM52))</f>
        <v>0</v>
      </c>
      <c r="AJ53" s="834">
        <f>IF(AJ54=TRUE,0.9*AJ34,MAX(SUM($AI$51:$AM$52)-SUM($AI$53:AI53),0))</f>
        <v>0</v>
      </c>
      <c r="AK53" s="834">
        <f>IF(AK54=TRUE,0.9*AK34,MAX(SUM($AI$51:$AM$52)-SUM($AI$53:AJ53),0))</f>
        <v>0</v>
      </c>
      <c r="AL53" s="834">
        <f>IF(AL54=TRUE,0.9*AL34,MAX(SUM($AI$51:$AM$52)-SUM($AI$53:AK53),0))</f>
        <v>0</v>
      </c>
      <c r="AM53" s="834">
        <f>IF(AM54=TRUE,0.9*AM34,MAX(SUM($AI$51:$AM$52)-SUM($AI$53:AL53),0))</f>
        <v>0</v>
      </c>
      <c r="AN53" s="837"/>
      <c r="AO53" s="829"/>
      <c r="AP53" s="829"/>
      <c r="AQ53" s="829"/>
      <c r="AR53" s="829"/>
      <c r="AS53" s="829"/>
      <c r="AT53" s="829"/>
      <c r="AU53" s="830"/>
      <c r="AV53" s="830"/>
      <c r="AW53" s="830"/>
      <c r="AY53" s="828"/>
      <c r="AZ53" s="830"/>
      <c r="BA53" s="829"/>
      <c r="BB53" s="829"/>
      <c r="BC53" s="829"/>
      <c r="BD53" s="829"/>
      <c r="BE53" s="829"/>
      <c r="BF53" s="829"/>
      <c r="BG53" s="829"/>
      <c r="BH53" s="829"/>
      <c r="BI53" s="830"/>
      <c r="BJ53" s="830"/>
      <c r="BK53" s="830"/>
      <c r="BL53" s="830"/>
      <c r="BM53" s="830"/>
      <c r="BN53" s="830"/>
      <c r="BO53" s="830"/>
      <c r="BP53" s="830"/>
      <c r="BQ53" s="830"/>
      <c r="BR53" s="829"/>
    </row>
    <row r="54" spans="1:70" ht="14.4">
      <c r="Q54" s="824" t="s">
        <v>2598</v>
      </c>
      <c r="AI54" s="55" t="b">
        <f>0.9*SUM($AI$34:AI34)&lt;=SUM($AI$51:$AM$52)</f>
        <v>1</v>
      </c>
      <c r="AJ54" s="55" t="b">
        <f>0.9*SUM($AI$34:AJ34)&lt;=SUM($AI$51:$AM$52)</f>
        <v>1</v>
      </c>
      <c r="AK54" s="55" t="b">
        <f>0.9*SUM($AI$34:AK34)&lt;=SUM($AI$51:$AM$52)</f>
        <v>1</v>
      </c>
      <c r="AL54" s="55" t="b">
        <f>0.9*SUM($AI$34:AL34)&lt;=SUM($AI$51:$AM$52)</f>
        <v>1</v>
      </c>
      <c r="AM54" s="55" t="b">
        <f>0.9*SUM($AI$34:AM34)&lt;=SUM($AI$51:$AM$52)</f>
        <v>1</v>
      </c>
    </row>
    <row r="55" spans="1:70">
      <c r="AI55" s="837"/>
    </row>
    <row r="56" spans="1:70">
      <c r="A56" s="819"/>
      <c r="B56" s="819"/>
      <c r="C56" s="820" t="s">
        <v>1670</v>
      </c>
      <c r="D56" s="820"/>
      <c r="E56" s="820"/>
      <c r="F56" s="820"/>
      <c r="G56" s="820"/>
      <c r="H56" s="820"/>
      <c r="I56" s="820"/>
      <c r="J56" s="820"/>
      <c r="K56" s="820"/>
      <c r="L56" s="820"/>
      <c r="M56" s="820"/>
      <c r="N56" s="820"/>
      <c r="O56" s="821"/>
      <c r="P56" s="821"/>
      <c r="Q56" s="821"/>
      <c r="R56" s="821"/>
      <c r="S56" s="821"/>
      <c r="T56" s="821"/>
      <c r="U56" s="821"/>
      <c r="V56" s="821"/>
      <c r="W56" s="821"/>
      <c r="X56" s="821"/>
      <c r="Y56" s="821"/>
      <c r="Z56" s="821"/>
      <c r="AA56" s="821"/>
      <c r="AB56" s="821"/>
      <c r="AC56" s="821"/>
      <c r="AD56" s="821"/>
      <c r="AE56" s="821"/>
      <c r="AF56" s="821"/>
      <c r="AG56" s="821"/>
      <c r="AH56" s="821"/>
      <c r="AI56" s="821"/>
      <c r="AJ56" s="821"/>
      <c r="AK56" s="821"/>
      <c r="AL56" s="821"/>
      <c r="AM56" s="821"/>
    </row>
    <row r="57" spans="1:70" s="819" customFormat="1">
      <c r="P57" s="822"/>
      <c r="Q57" s="822"/>
      <c r="R57" s="822"/>
      <c r="S57" s="822"/>
      <c r="T57" s="822"/>
      <c r="U57" s="822"/>
      <c r="V57" s="833"/>
      <c r="W57" s="833"/>
      <c r="X57" s="833"/>
      <c r="Y57" s="833"/>
      <c r="Z57" s="833"/>
      <c r="AA57" s="828"/>
      <c r="AB57" s="830"/>
      <c r="AC57" s="830"/>
      <c r="AD57" s="830"/>
      <c r="AE57" s="829"/>
      <c r="AF57" s="829"/>
      <c r="AG57" s="829"/>
      <c r="AH57" s="829"/>
      <c r="AK57" s="828"/>
      <c r="AL57" s="830"/>
      <c r="AM57" s="829"/>
      <c r="AN57" s="829"/>
      <c r="AO57" s="829"/>
      <c r="AP57" s="829"/>
      <c r="AQ57" s="829"/>
      <c r="AR57" s="829"/>
      <c r="AS57" s="829"/>
      <c r="AT57" s="829"/>
      <c r="AU57" s="830"/>
      <c r="AV57" s="830"/>
      <c r="AW57" s="830"/>
      <c r="AY57" s="828"/>
      <c r="AZ57" s="830"/>
      <c r="BA57" s="829"/>
      <c r="BB57" s="829"/>
      <c r="BC57" s="829"/>
      <c r="BD57" s="829"/>
      <c r="BE57" s="829"/>
      <c r="BF57" s="829"/>
      <c r="BG57" s="829"/>
      <c r="BH57" s="829"/>
      <c r="BI57" s="830"/>
      <c r="BJ57" s="830"/>
      <c r="BK57" s="830"/>
      <c r="BL57" s="830"/>
      <c r="BM57" s="830"/>
      <c r="BN57" s="830"/>
      <c r="BO57" s="830"/>
      <c r="BP57" s="830"/>
      <c r="BQ57" s="830"/>
      <c r="BR57" s="829"/>
    </row>
    <row r="58" spans="1:70" s="819" customFormat="1">
      <c r="D58" s="824"/>
      <c r="E58" s="824" t="s">
        <v>2589</v>
      </c>
      <c r="F58" s="829"/>
      <c r="G58" s="824" t="s">
        <v>136</v>
      </c>
      <c r="H58" s="829"/>
      <c r="I58" s="829"/>
      <c r="J58" s="829"/>
      <c r="K58" s="829"/>
      <c r="L58" s="829"/>
      <c r="M58" s="829"/>
      <c r="N58" s="829"/>
      <c r="O58" s="829"/>
      <c r="P58" s="822"/>
      <c r="Q58" s="824" t="s">
        <v>1042</v>
      </c>
      <c r="R58" s="838" t="s">
        <v>1670</v>
      </c>
      <c r="S58" s="837"/>
      <c r="T58" s="837"/>
      <c r="U58" s="837"/>
      <c r="V58" s="831" t="s">
        <v>11</v>
      </c>
      <c r="W58" s="831"/>
      <c r="X58" s="831"/>
      <c r="Y58" s="831"/>
      <c r="Z58" s="831" t="s">
        <v>2590</v>
      </c>
      <c r="AA58" s="828"/>
      <c r="AB58" s="830"/>
      <c r="AC58" s="830"/>
      <c r="AD58" s="830"/>
      <c r="AE58" s="829"/>
      <c r="AF58" s="829"/>
      <c r="AG58" s="829"/>
      <c r="AH58" s="829" t="s">
        <v>2</v>
      </c>
      <c r="AI58" s="75"/>
      <c r="AJ58" s="75"/>
      <c r="AK58" s="75"/>
      <c r="AL58" s="75"/>
      <c r="AM58" s="75"/>
      <c r="AN58" s="829"/>
      <c r="AO58" s="829"/>
      <c r="AP58" s="829"/>
      <c r="AQ58" s="829"/>
      <c r="AR58" s="829"/>
      <c r="AS58" s="829"/>
      <c r="AT58" s="829"/>
      <c r="AU58" s="830"/>
      <c r="AV58" s="830"/>
      <c r="AW58" s="830"/>
      <c r="AY58" s="828"/>
      <c r="AZ58" s="830"/>
      <c r="BA58" s="829"/>
      <c r="BB58" s="829"/>
      <c r="BC58" s="829"/>
      <c r="BD58" s="829"/>
      <c r="BE58" s="829"/>
      <c r="BF58" s="829"/>
      <c r="BG58" s="829"/>
      <c r="BH58" s="829"/>
      <c r="BI58" s="830"/>
      <c r="BJ58" s="830"/>
      <c r="BK58" s="830"/>
      <c r="BL58" s="830"/>
      <c r="BM58" s="830"/>
      <c r="BN58" s="830"/>
      <c r="BO58" s="830"/>
      <c r="BP58" s="830"/>
      <c r="BQ58" s="830"/>
      <c r="BR58" s="829"/>
    </row>
    <row r="59" spans="1:70" ht="18.75" customHeight="1">
      <c r="AI59" s="425"/>
      <c r="AJ59" s="425"/>
      <c r="AK59" s="425"/>
      <c r="AL59" s="425"/>
      <c r="AM59" s="425"/>
    </row>
    <row r="60" spans="1:70" s="68" customFormat="1" ht="18">
      <c r="A60" s="69" t="s">
        <v>74</v>
      </c>
    </row>
  </sheetData>
  <mergeCells count="1">
    <mergeCell ref="AI47:AM4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0" zoomScaleNormal="80" workbookViewId="0">
      <pane ySplit="6" topLeftCell="A13" activePane="bottomLeft" state="frozen"/>
      <selection activeCell="Q28" sqref="Q28"/>
      <selection pane="bottomLeft"/>
    </sheetView>
  </sheetViews>
  <sheetFormatPr defaultColWidth="9.21875" defaultRowHeight="14.4"/>
  <cols>
    <col min="1" max="1" width="1.77734375" style="425" customWidth="1"/>
    <col min="2" max="7" width="9.21875" style="425"/>
    <col min="8" max="16" width="1.77734375" style="425" customWidth="1"/>
    <col min="17" max="17" width="9.21875" style="425"/>
    <col min="18" max="18" width="77.44140625" style="425" customWidth="1"/>
    <col min="19" max="19" width="19.77734375" style="425" bestFit="1" customWidth="1"/>
    <col min="20" max="20" width="22.21875" style="425" customWidth="1"/>
    <col min="21" max="21" width="24.21875" style="425" customWidth="1"/>
    <col min="22" max="22" width="9.21875" style="425"/>
    <col min="23" max="25" width="1.44140625" style="425" customWidth="1"/>
    <col min="26" max="26" width="9.21875" style="425"/>
    <col min="27" max="33" width="2.21875" style="425" customWidth="1"/>
    <col min="34" max="39" width="9.21875" style="425"/>
    <col min="40" max="40" width="9.77734375" style="425" customWidth="1"/>
    <col min="41" max="16384" width="9.21875" style="425"/>
  </cols>
  <sheetData>
    <row r="1" spans="1:70" s="793" customFormat="1" ht="23.4">
      <c r="A1" s="83" t="str">
        <f>'1.1 Cover'!A1</f>
        <v>Regulatory Reporting Pack</v>
      </c>
      <c r="B1" s="107"/>
    </row>
    <row r="2" spans="1:70" s="793" customFormat="1" ht="23.4">
      <c r="A2" s="83" t="str">
        <f>'1.1 Cover'!A2</f>
        <v>Price base - 2018/19</v>
      </c>
      <c r="B2" s="107"/>
    </row>
    <row r="3" spans="1:70" s="793" customFormat="1" ht="23.4">
      <c r="A3" s="83" t="str">
        <f>'1.1 Cover'!A3</f>
        <v>Regulatory Year: April 2021 - March 2022</v>
      </c>
      <c r="B3" s="107"/>
    </row>
    <row r="4" spans="1:70" s="793" customFormat="1" ht="23.4">
      <c r="A4" s="83" t="s">
        <v>2666</v>
      </c>
      <c r="B4" s="107"/>
    </row>
    <row r="5" spans="1:70" s="64" customFormat="1" ht="13.8"/>
    <row r="6" spans="1:70" s="817" customFormat="1" ht="60.75" customHeight="1">
      <c r="A6" s="810"/>
      <c r="B6" s="811"/>
      <c r="C6" s="811"/>
      <c r="D6" s="3" t="s">
        <v>8</v>
      </c>
      <c r="E6" s="3" t="s">
        <v>9</v>
      </c>
      <c r="F6" s="3" t="s">
        <v>37</v>
      </c>
      <c r="G6" s="3" t="s">
        <v>67</v>
      </c>
      <c r="H6" s="3" t="s">
        <v>2573</v>
      </c>
      <c r="I6" s="3" t="s">
        <v>2574</v>
      </c>
      <c r="J6" s="3" t="s">
        <v>2575</v>
      </c>
      <c r="K6" s="3" t="s">
        <v>2576</v>
      </c>
      <c r="L6" s="3" t="s">
        <v>2577</v>
      </c>
      <c r="M6" s="3" t="s">
        <v>2578</v>
      </c>
      <c r="N6" s="3" t="s">
        <v>10</v>
      </c>
      <c r="O6" s="3" t="s">
        <v>2579</v>
      </c>
      <c r="P6" s="812" t="s">
        <v>2580</v>
      </c>
      <c r="Q6" s="812" t="s">
        <v>2581</v>
      </c>
      <c r="R6" s="812" t="s">
        <v>2582</v>
      </c>
      <c r="S6" s="813" t="s">
        <v>1665</v>
      </c>
      <c r="T6" s="813" t="s">
        <v>1666</v>
      </c>
      <c r="U6" s="813" t="s">
        <v>1667</v>
      </c>
      <c r="V6" s="812" t="s">
        <v>2583</v>
      </c>
      <c r="W6" s="812" t="s">
        <v>1108</v>
      </c>
      <c r="X6" s="812" t="s">
        <v>2584</v>
      </c>
      <c r="Y6" s="812" t="s">
        <v>2585</v>
      </c>
      <c r="Z6" s="812" t="s">
        <v>2586</v>
      </c>
      <c r="AA6" s="814" t="s">
        <v>2587</v>
      </c>
      <c r="AB6" s="815"/>
      <c r="AC6" s="815"/>
      <c r="AD6" s="815"/>
      <c r="AE6" s="815"/>
      <c r="AF6" s="815"/>
      <c r="AG6" s="815"/>
      <c r="AH6" s="812" t="s">
        <v>4</v>
      </c>
      <c r="AI6" s="816">
        <v>2022</v>
      </c>
      <c r="AJ6" s="816">
        <v>2023</v>
      </c>
      <c r="AK6" s="816">
        <v>2024</v>
      </c>
      <c r="AL6" s="816">
        <v>2025</v>
      </c>
      <c r="AM6" s="816">
        <v>2026</v>
      </c>
      <c r="AN6" s="810"/>
      <c r="AO6" s="810"/>
      <c r="AP6" s="810"/>
      <c r="AQ6" s="810"/>
      <c r="AR6" s="810"/>
      <c r="AS6" s="810"/>
      <c r="AT6" s="810"/>
      <c r="AU6" s="810"/>
      <c r="AV6" s="810"/>
      <c r="AW6" s="810"/>
      <c r="AX6" s="810"/>
      <c r="AY6" s="810"/>
      <c r="AZ6" s="810"/>
      <c r="BA6" s="810"/>
      <c r="BB6" s="810"/>
      <c r="BC6" s="810"/>
      <c r="BD6" s="810"/>
      <c r="BE6" s="810"/>
      <c r="BF6" s="810"/>
      <c r="BG6" s="810"/>
      <c r="BH6" s="810"/>
      <c r="BI6" s="810"/>
      <c r="BJ6" s="810"/>
      <c r="BK6" s="810"/>
    </row>
    <row r="8" spans="1:70" s="1" customFormat="1" ht="20.399999999999999">
      <c r="B8" s="818" t="s">
        <v>2605</v>
      </c>
    </row>
    <row r="9" spans="1:70" s="64" customFormat="1" ht="13.8"/>
    <row r="10" spans="1:70" s="842" customFormat="1" ht="13.8">
      <c r="A10" s="841"/>
      <c r="B10" s="839" t="s">
        <v>2606</v>
      </c>
    </row>
    <row r="11" spans="1:70" s="64" customFormat="1" ht="13.8"/>
    <row r="12" spans="1:70" s="819" customFormat="1">
      <c r="D12" s="824"/>
      <c r="E12" s="824" t="s">
        <v>2589</v>
      </c>
      <c r="F12" s="829"/>
      <c r="G12" s="824" t="s">
        <v>136</v>
      </c>
      <c r="H12" s="829"/>
      <c r="I12" s="829"/>
      <c r="J12" s="829"/>
      <c r="K12" s="829"/>
      <c r="L12" s="829"/>
      <c r="M12" s="829"/>
      <c r="N12" s="829"/>
      <c r="O12" s="829"/>
      <c r="P12" s="822"/>
      <c r="Q12" s="824" t="s">
        <v>1456</v>
      </c>
      <c r="R12" s="822"/>
      <c r="S12" s="75"/>
      <c r="T12" s="75"/>
      <c r="U12" s="75"/>
      <c r="V12" s="831" t="s">
        <v>11</v>
      </c>
      <c r="W12" s="831"/>
      <c r="X12" s="831"/>
      <c r="Y12" s="831"/>
      <c r="Z12" s="831" t="s">
        <v>2590</v>
      </c>
      <c r="AA12" s="828"/>
      <c r="AB12" s="830"/>
      <c r="AC12" s="830"/>
      <c r="AD12" s="830"/>
      <c r="AE12" s="829"/>
      <c r="AF12" s="829"/>
      <c r="AG12" s="829"/>
      <c r="AH12" s="829" t="s">
        <v>2</v>
      </c>
      <c r="AI12" s="75"/>
      <c r="AJ12" s="481"/>
      <c r="AK12" s="481"/>
      <c r="AL12" s="481"/>
      <c r="AM12" s="481"/>
      <c r="AN12" s="829"/>
      <c r="AO12" s="829"/>
      <c r="AP12" s="829"/>
      <c r="AQ12" s="829"/>
      <c r="AR12" s="829"/>
      <c r="AS12" s="829"/>
      <c r="AT12" s="829"/>
      <c r="AU12" s="830"/>
      <c r="AV12" s="830"/>
      <c r="AW12" s="830"/>
      <c r="AY12" s="828"/>
      <c r="AZ12" s="830"/>
      <c r="BA12" s="829"/>
      <c r="BB12" s="829"/>
      <c r="BC12" s="829"/>
      <c r="BD12" s="829"/>
      <c r="BE12" s="829"/>
      <c r="BF12" s="829"/>
      <c r="BG12" s="829"/>
      <c r="BH12" s="829"/>
      <c r="BI12" s="830"/>
      <c r="BJ12" s="830"/>
      <c r="BK12" s="830"/>
      <c r="BL12" s="830"/>
      <c r="BM12" s="830"/>
      <c r="BN12" s="830"/>
      <c r="BO12" s="830"/>
      <c r="BP12" s="830"/>
      <c r="BQ12" s="830"/>
      <c r="BR12" s="829"/>
    </row>
    <row r="13" spans="1:70" s="819" customFormat="1">
      <c r="D13" s="824"/>
      <c r="E13" s="824" t="s">
        <v>2589</v>
      </c>
      <c r="F13" s="829"/>
      <c r="G13" s="824" t="s">
        <v>136</v>
      </c>
      <c r="H13" s="829"/>
      <c r="I13" s="829"/>
      <c r="J13" s="829"/>
      <c r="K13" s="829"/>
      <c r="L13" s="829"/>
      <c r="M13" s="829"/>
      <c r="N13" s="829"/>
      <c r="O13" s="829"/>
      <c r="P13" s="822"/>
      <c r="Q13" s="824" t="s">
        <v>1456</v>
      </c>
      <c r="R13" s="822"/>
      <c r="S13" s="75"/>
      <c r="T13" s="75"/>
      <c r="U13" s="75"/>
      <c r="V13" s="831" t="s">
        <v>11</v>
      </c>
      <c r="W13" s="831"/>
      <c r="X13" s="831"/>
      <c r="Y13" s="831"/>
      <c r="Z13" s="831" t="s">
        <v>2590</v>
      </c>
      <c r="AA13" s="828"/>
      <c r="AB13" s="830"/>
      <c r="AC13" s="830"/>
      <c r="AD13" s="830"/>
      <c r="AE13" s="829"/>
      <c r="AF13" s="829"/>
      <c r="AG13" s="829"/>
      <c r="AH13" s="829" t="s">
        <v>2</v>
      </c>
      <c r="AI13" s="75"/>
      <c r="AJ13" s="481"/>
      <c r="AK13" s="481"/>
      <c r="AL13" s="481"/>
      <c r="AM13" s="481"/>
      <c r="AN13" s="829"/>
      <c r="AO13" s="829"/>
      <c r="AP13" s="829"/>
      <c r="AQ13" s="829"/>
      <c r="AR13" s="829"/>
      <c r="AS13" s="829"/>
      <c r="AT13" s="829"/>
      <c r="AU13" s="830"/>
      <c r="AV13" s="830"/>
      <c r="AW13" s="830"/>
      <c r="AY13" s="828"/>
      <c r="AZ13" s="830"/>
      <c r="BA13" s="829"/>
      <c r="BB13" s="829"/>
      <c r="BC13" s="829"/>
      <c r="BD13" s="829"/>
      <c r="BE13" s="829"/>
      <c r="BF13" s="829"/>
      <c r="BG13" s="829"/>
      <c r="BH13" s="829"/>
      <c r="BI13" s="830"/>
      <c r="BJ13" s="830"/>
      <c r="BK13" s="830"/>
      <c r="BL13" s="830"/>
      <c r="BM13" s="830"/>
      <c r="BN13" s="830"/>
      <c r="BO13" s="830"/>
      <c r="BP13" s="830"/>
      <c r="BQ13" s="830"/>
      <c r="BR13" s="829"/>
    </row>
    <row r="14" spans="1:70" s="819" customFormat="1">
      <c r="D14" s="824"/>
      <c r="E14" s="824" t="s">
        <v>2589</v>
      </c>
      <c r="F14" s="829"/>
      <c r="G14" s="824" t="s">
        <v>136</v>
      </c>
      <c r="H14" s="829"/>
      <c r="I14" s="829"/>
      <c r="J14" s="829"/>
      <c r="K14" s="829"/>
      <c r="L14" s="829"/>
      <c r="M14" s="829"/>
      <c r="N14" s="829"/>
      <c r="O14" s="829"/>
      <c r="P14" s="822"/>
      <c r="Q14" s="824" t="s">
        <v>1456</v>
      </c>
      <c r="R14" s="822"/>
      <c r="S14" s="75"/>
      <c r="T14" s="75"/>
      <c r="U14" s="75"/>
      <c r="V14" s="831" t="s">
        <v>11</v>
      </c>
      <c r="W14" s="831"/>
      <c r="X14" s="831"/>
      <c r="Y14" s="831"/>
      <c r="Z14" s="831" t="s">
        <v>2590</v>
      </c>
      <c r="AA14" s="828"/>
      <c r="AB14" s="830"/>
      <c r="AC14" s="830"/>
      <c r="AD14" s="830"/>
      <c r="AE14" s="829"/>
      <c r="AF14" s="829"/>
      <c r="AG14" s="829"/>
      <c r="AH14" s="829" t="s">
        <v>2</v>
      </c>
      <c r="AI14" s="75"/>
      <c r="AJ14" s="481"/>
      <c r="AK14" s="481"/>
      <c r="AL14" s="481"/>
      <c r="AM14" s="481"/>
      <c r="AN14" s="829"/>
      <c r="AO14" s="829"/>
      <c r="AP14" s="829"/>
      <c r="AQ14" s="829"/>
      <c r="AR14" s="829"/>
      <c r="AS14" s="829"/>
      <c r="AT14" s="829"/>
      <c r="AU14" s="830"/>
      <c r="AV14" s="830"/>
      <c r="AW14" s="830"/>
      <c r="AY14" s="828"/>
      <c r="AZ14" s="830"/>
      <c r="BA14" s="829"/>
      <c r="BB14" s="829"/>
      <c r="BC14" s="829"/>
      <c r="BD14" s="829"/>
      <c r="BE14" s="829"/>
      <c r="BF14" s="829"/>
      <c r="BG14" s="829"/>
      <c r="BH14" s="829"/>
      <c r="BI14" s="830"/>
      <c r="BJ14" s="830"/>
      <c r="BK14" s="830"/>
      <c r="BL14" s="830"/>
      <c r="BM14" s="830"/>
      <c r="BN14" s="830"/>
      <c r="BO14" s="830"/>
      <c r="BP14" s="830"/>
      <c r="BQ14" s="830"/>
      <c r="BR14" s="829"/>
    </row>
    <row r="15" spans="1:70" s="819" customFormat="1">
      <c r="D15" s="824"/>
      <c r="E15" s="824" t="s">
        <v>2589</v>
      </c>
      <c r="F15" s="829"/>
      <c r="G15" s="824" t="s">
        <v>136</v>
      </c>
      <c r="H15" s="829"/>
      <c r="I15" s="829"/>
      <c r="J15" s="829"/>
      <c r="K15" s="829"/>
      <c r="L15" s="829"/>
      <c r="M15" s="829"/>
      <c r="N15" s="829"/>
      <c r="O15" s="829"/>
      <c r="P15" s="822"/>
      <c r="Q15" s="824" t="s">
        <v>1456</v>
      </c>
      <c r="R15" s="822"/>
      <c r="S15" s="75"/>
      <c r="T15" s="75"/>
      <c r="U15" s="75"/>
      <c r="V15" s="831" t="s">
        <v>11</v>
      </c>
      <c r="W15" s="831"/>
      <c r="X15" s="831"/>
      <c r="Y15" s="831"/>
      <c r="Z15" s="831" t="s">
        <v>2590</v>
      </c>
      <c r="AA15" s="828"/>
      <c r="AB15" s="830"/>
      <c r="AC15" s="830"/>
      <c r="AD15" s="830"/>
      <c r="AE15" s="829"/>
      <c r="AF15" s="829"/>
      <c r="AG15" s="829"/>
      <c r="AH15" s="829" t="s">
        <v>2</v>
      </c>
      <c r="AI15" s="75"/>
      <c r="AJ15" s="481"/>
      <c r="AK15" s="481"/>
      <c r="AL15" s="481"/>
      <c r="AM15" s="481"/>
      <c r="AN15" s="829"/>
      <c r="AO15" s="829"/>
      <c r="AP15" s="829"/>
      <c r="AQ15" s="829"/>
      <c r="AR15" s="829"/>
      <c r="AS15" s="829"/>
      <c r="AT15" s="829"/>
      <c r="AU15" s="830"/>
      <c r="AV15" s="830"/>
      <c r="AW15" s="830"/>
      <c r="AY15" s="828"/>
      <c r="AZ15" s="830"/>
      <c r="BA15" s="829"/>
      <c r="BB15" s="829"/>
      <c r="BC15" s="829"/>
      <c r="BD15" s="829"/>
      <c r="BE15" s="829"/>
      <c r="BF15" s="829"/>
      <c r="BG15" s="829"/>
      <c r="BH15" s="829"/>
      <c r="BI15" s="830"/>
      <c r="BJ15" s="830"/>
      <c r="BK15" s="830"/>
      <c r="BL15" s="830"/>
      <c r="BM15" s="830"/>
      <c r="BN15" s="830"/>
      <c r="BO15" s="830"/>
      <c r="BP15" s="830"/>
      <c r="BQ15" s="830"/>
      <c r="BR15" s="829"/>
    </row>
    <row r="16" spans="1:70" s="819" customFormat="1">
      <c r="D16" s="824"/>
      <c r="E16" s="824" t="s">
        <v>2589</v>
      </c>
      <c r="F16" s="829"/>
      <c r="G16" s="824" t="s">
        <v>136</v>
      </c>
      <c r="H16" s="829"/>
      <c r="I16" s="829"/>
      <c r="J16" s="829"/>
      <c r="K16" s="829"/>
      <c r="L16" s="829"/>
      <c r="M16" s="829"/>
      <c r="N16" s="829"/>
      <c r="O16" s="829"/>
      <c r="P16" s="822"/>
      <c r="Q16" s="824" t="s">
        <v>1456</v>
      </c>
      <c r="R16" s="822"/>
      <c r="S16" s="75"/>
      <c r="T16" s="75"/>
      <c r="U16" s="75"/>
      <c r="V16" s="831" t="s">
        <v>11</v>
      </c>
      <c r="W16" s="831"/>
      <c r="X16" s="831"/>
      <c r="Y16" s="831"/>
      <c r="Z16" s="831" t="s">
        <v>2590</v>
      </c>
      <c r="AA16" s="828"/>
      <c r="AB16" s="830"/>
      <c r="AC16" s="830"/>
      <c r="AD16" s="830"/>
      <c r="AE16" s="829"/>
      <c r="AF16" s="829"/>
      <c r="AG16" s="829"/>
      <c r="AH16" s="829" t="s">
        <v>2</v>
      </c>
      <c r="AI16" s="75"/>
      <c r="AJ16" s="481"/>
      <c r="AK16" s="481"/>
      <c r="AL16" s="481"/>
      <c r="AM16" s="481"/>
      <c r="AN16" s="829"/>
      <c r="AO16" s="829"/>
      <c r="AP16" s="829"/>
      <c r="AQ16" s="829"/>
      <c r="AR16" s="829"/>
      <c r="AS16" s="829"/>
      <c r="AT16" s="829"/>
      <c r="AU16" s="830"/>
      <c r="AV16" s="830"/>
      <c r="AW16" s="830"/>
      <c r="AY16" s="828"/>
      <c r="AZ16" s="830"/>
      <c r="BA16" s="829"/>
      <c r="BB16" s="829"/>
      <c r="BC16" s="829"/>
      <c r="BD16" s="829"/>
      <c r="BE16" s="829"/>
      <c r="BF16" s="829"/>
      <c r="BG16" s="829"/>
      <c r="BH16" s="829"/>
      <c r="BI16" s="830"/>
      <c r="BJ16" s="830"/>
      <c r="BK16" s="830"/>
      <c r="BL16" s="830"/>
      <c r="BM16" s="830"/>
      <c r="BN16" s="830"/>
      <c r="BO16" s="830"/>
      <c r="BP16" s="830"/>
      <c r="BQ16" s="830"/>
      <c r="BR16" s="829"/>
    </row>
    <row r="17" spans="1:70" s="819" customFormat="1">
      <c r="D17" s="824"/>
      <c r="E17" s="824" t="s">
        <v>2589</v>
      </c>
      <c r="F17" s="829"/>
      <c r="G17" s="824" t="s">
        <v>136</v>
      </c>
      <c r="H17" s="829"/>
      <c r="I17" s="829"/>
      <c r="J17" s="829"/>
      <c r="K17" s="829"/>
      <c r="L17" s="829"/>
      <c r="M17" s="829"/>
      <c r="N17" s="829"/>
      <c r="O17" s="829"/>
      <c r="P17" s="822"/>
      <c r="Q17" s="824" t="s">
        <v>1456</v>
      </c>
      <c r="R17" s="822"/>
      <c r="S17" s="75"/>
      <c r="T17" s="75"/>
      <c r="U17" s="75"/>
      <c r="V17" s="831" t="s">
        <v>11</v>
      </c>
      <c r="W17" s="831"/>
      <c r="X17" s="831"/>
      <c r="Y17" s="831"/>
      <c r="Z17" s="831" t="s">
        <v>2590</v>
      </c>
      <c r="AA17" s="828"/>
      <c r="AB17" s="830"/>
      <c r="AC17" s="830"/>
      <c r="AD17" s="830"/>
      <c r="AE17" s="829"/>
      <c r="AF17" s="829"/>
      <c r="AG17" s="829"/>
      <c r="AH17" s="829" t="s">
        <v>2</v>
      </c>
      <c r="AI17" s="75"/>
      <c r="AJ17" s="481"/>
      <c r="AK17" s="481"/>
      <c r="AL17" s="481"/>
      <c r="AM17" s="481"/>
      <c r="AN17" s="829"/>
      <c r="AO17" s="829"/>
      <c r="AP17" s="829"/>
      <c r="AQ17" s="829"/>
      <c r="AR17" s="829"/>
      <c r="AS17" s="829"/>
      <c r="AT17" s="829"/>
      <c r="AU17" s="830"/>
      <c r="AV17" s="830"/>
      <c r="AW17" s="830"/>
      <c r="AY17" s="828"/>
      <c r="AZ17" s="830"/>
      <c r="BA17" s="829"/>
      <c r="BB17" s="829"/>
      <c r="BC17" s="829"/>
      <c r="BD17" s="829"/>
      <c r="BE17" s="829"/>
      <c r="BF17" s="829"/>
      <c r="BG17" s="829"/>
      <c r="BH17" s="829"/>
      <c r="BI17" s="830"/>
      <c r="BJ17" s="830"/>
      <c r="BK17" s="830"/>
      <c r="BL17" s="830"/>
      <c r="BM17" s="830"/>
      <c r="BN17" s="830"/>
      <c r="BO17" s="830"/>
      <c r="BP17" s="830"/>
      <c r="BQ17" s="830"/>
      <c r="BR17" s="829"/>
    </row>
    <row r="18" spans="1:70" s="819" customFormat="1">
      <c r="D18" s="824"/>
      <c r="E18" s="824" t="s">
        <v>2589</v>
      </c>
      <c r="F18" s="829"/>
      <c r="G18" s="824" t="s">
        <v>136</v>
      </c>
      <c r="H18" s="829"/>
      <c r="I18" s="829"/>
      <c r="J18" s="829"/>
      <c r="K18" s="829"/>
      <c r="L18" s="829"/>
      <c r="M18" s="829"/>
      <c r="N18" s="829"/>
      <c r="O18" s="829"/>
      <c r="P18" s="822"/>
      <c r="Q18" s="824" t="s">
        <v>1456</v>
      </c>
      <c r="R18" s="822"/>
      <c r="S18" s="75"/>
      <c r="T18" s="75"/>
      <c r="U18" s="75"/>
      <c r="V18" s="831" t="s">
        <v>11</v>
      </c>
      <c r="W18" s="831"/>
      <c r="X18" s="831"/>
      <c r="Y18" s="831"/>
      <c r="Z18" s="831" t="s">
        <v>2590</v>
      </c>
      <c r="AA18" s="828"/>
      <c r="AB18" s="830"/>
      <c r="AC18" s="830"/>
      <c r="AD18" s="830"/>
      <c r="AE18" s="829"/>
      <c r="AF18" s="829"/>
      <c r="AG18" s="829"/>
      <c r="AH18" s="829" t="s">
        <v>2</v>
      </c>
      <c r="AI18" s="75"/>
      <c r="AJ18" s="481"/>
      <c r="AK18" s="481"/>
      <c r="AL18" s="481"/>
      <c r="AM18" s="481"/>
      <c r="AN18" s="829"/>
      <c r="AO18" s="829"/>
      <c r="AP18" s="829"/>
      <c r="AQ18" s="829"/>
      <c r="AR18" s="829"/>
      <c r="AS18" s="829"/>
      <c r="AT18" s="829"/>
      <c r="AU18" s="830"/>
      <c r="AV18" s="830"/>
      <c r="AW18" s="830"/>
      <c r="AY18" s="828"/>
      <c r="AZ18" s="830"/>
      <c r="BA18" s="829"/>
      <c r="BB18" s="829"/>
      <c r="BC18" s="829"/>
      <c r="BD18" s="829"/>
      <c r="BE18" s="829"/>
      <c r="BF18" s="829"/>
      <c r="BG18" s="829"/>
      <c r="BH18" s="829"/>
      <c r="BI18" s="830"/>
      <c r="BJ18" s="830"/>
      <c r="BK18" s="830"/>
      <c r="BL18" s="830"/>
      <c r="BM18" s="830"/>
      <c r="BN18" s="830"/>
      <c r="BO18" s="830"/>
      <c r="BP18" s="830"/>
      <c r="BQ18" s="830"/>
      <c r="BR18" s="829"/>
    </row>
    <row r="19" spans="1:70" s="819" customFormat="1">
      <c r="D19" s="824"/>
      <c r="E19" s="824" t="s">
        <v>2589</v>
      </c>
      <c r="F19" s="829"/>
      <c r="G19" s="824" t="s">
        <v>136</v>
      </c>
      <c r="H19" s="829"/>
      <c r="I19" s="829"/>
      <c r="J19" s="829"/>
      <c r="K19" s="829"/>
      <c r="L19" s="829"/>
      <c r="M19" s="829"/>
      <c r="N19" s="829"/>
      <c r="O19" s="829"/>
      <c r="P19" s="822"/>
      <c r="Q19" s="824" t="s">
        <v>1456</v>
      </c>
      <c r="R19" s="822"/>
      <c r="S19" s="75"/>
      <c r="T19" s="75"/>
      <c r="U19" s="75"/>
      <c r="V19" s="831" t="s">
        <v>11</v>
      </c>
      <c r="W19" s="831"/>
      <c r="X19" s="831"/>
      <c r="Y19" s="831"/>
      <c r="Z19" s="831" t="s">
        <v>2590</v>
      </c>
      <c r="AA19" s="828"/>
      <c r="AB19" s="830"/>
      <c r="AC19" s="830"/>
      <c r="AD19" s="830"/>
      <c r="AE19" s="829"/>
      <c r="AF19" s="829"/>
      <c r="AG19" s="829"/>
      <c r="AH19" s="829" t="s">
        <v>2</v>
      </c>
      <c r="AI19" s="75"/>
      <c r="AJ19" s="481"/>
      <c r="AK19" s="481"/>
      <c r="AL19" s="481"/>
      <c r="AM19" s="481"/>
      <c r="AN19" s="829"/>
      <c r="AO19" s="829"/>
      <c r="AP19" s="829"/>
      <c r="AQ19" s="829"/>
      <c r="AR19" s="829"/>
      <c r="AS19" s="829"/>
      <c r="AT19" s="829"/>
      <c r="AU19" s="830"/>
      <c r="AV19" s="830"/>
      <c r="AW19" s="830"/>
      <c r="AY19" s="828"/>
      <c r="AZ19" s="830"/>
      <c r="BA19" s="829"/>
      <c r="BB19" s="829"/>
      <c r="BC19" s="829"/>
      <c r="BD19" s="829"/>
      <c r="BE19" s="829"/>
      <c r="BF19" s="829"/>
      <c r="BG19" s="829"/>
      <c r="BH19" s="829"/>
      <c r="BI19" s="830"/>
      <c r="BJ19" s="830"/>
      <c r="BK19" s="830"/>
      <c r="BL19" s="830"/>
      <c r="BM19" s="830"/>
      <c r="BN19" s="830"/>
      <c r="BO19" s="830"/>
      <c r="BP19" s="830"/>
      <c r="BQ19" s="830"/>
      <c r="BR19" s="829"/>
    </row>
    <row r="20" spans="1:70" s="819" customFormat="1">
      <c r="D20" s="824"/>
      <c r="E20" s="824" t="s">
        <v>2589</v>
      </c>
      <c r="F20" s="829"/>
      <c r="G20" s="824" t="s">
        <v>136</v>
      </c>
      <c r="H20" s="829"/>
      <c r="I20" s="829"/>
      <c r="J20" s="829"/>
      <c r="K20" s="829"/>
      <c r="L20" s="829"/>
      <c r="M20" s="829"/>
      <c r="N20" s="829"/>
      <c r="O20" s="829"/>
      <c r="P20" s="822"/>
      <c r="Q20" s="824" t="s">
        <v>1456</v>
      </c>
      <c r="R20" s="822"/>
      <c r="S20" s="75"/>
      <c r="T20" s="75"/>
      <c r="U20" s="75"/>
      <c r="V20" s="831" t="s">
        <v>11</v>
      </c>
      <c r="W20" s="831"/>
      <c r="X20" s="831"/>
      <c r="Y20" s="831"/>
      <c r="Z20" s="831" t="s">
        <v>2590</v>
      </c>
      <c r="AA20" s="828"/>
      <c r="AB20" s="830"/>
      <c r="AC20" s="830"/>
      <c r="AD20" s="830"/>
      <c r="AE20" s="829"/>
      <c r="AF20" s="829"/>
      <c r="AG20" s="829"/>
      <c r="AH20" s="829" t="s">
        <v>2</v>
      </c>
      <c r="AI20" s="75"/>
      <c r="AJ20" s="481"/>
      <c r="AK20" s="481"/>
      <c r="AL20" s="481"/>
      <c r="AM20" s="481"/>
      <c r="AN20" s="829"/>
      <c r="AO20" s="829"/>
      <c r="AP20" s="829"/>
      <c r="AQ20" s="829"/>
      <c r="AR20" s="829"/>
      <c r="AS20" s="829"/>
      <c r="AT20" s="829"/>
      <c r="AU20" s="830"/>
      <c r="AV20" s="830"/>
      <c r="AW20" s="830"/>
      <c r="AY20" s="828"/>
      <c r="AZ20" s="830"/>
      <c r="BA20" s="829"/>
      <c r="BB20" s="829"/>
      <c r="BC20" s="829"/>
      <c r="BD20" s="829"/>
      <c r="BE20" s="829"/>
      <c r="BF20" s="829"/>
      <c r="BG20" s="829"/>
      <c r="BH20" s="829"/>
      <c r="BI20" s="830"/>
      <c r="BJ20" s="830"/>
      <c r="BK20" s="830"/>
      <c r="BL20" s="830"/>
      <c r="BM20" s="830"/>
      <c r="BN20" s="830"/>
      <c r="BO20" s="830"/>
      <c r="BP20" s="830"/>
      <c r="BQ20" s="830"/>
      <c r="BR20" s="829"/>
    </row>
    <row r="21" spans="1:70" s="843" customFormat="1">
      <c r="Q21" s="844" t="s">
        <v>1456</v>
      </c>
      <c r="R21" s="844" t="s">
        <v>2888</v>
      </c>
      <c r="Z21" s="845" t="s">
        <v>2590</v>
      </c>
      <c r="AA21" s="846"/>
      <c r="AB21" s="847"/>
      <c r="AC21" s="847"/>
      <c r="AD21" s="847"/>
      <c r="AE21" s="848"/>
      <c r="AF21" s="848"/>
      <c r="AG21" s="848"/>
      <c r="AH21" s="848" t="s">
        <v>2</v>
      </c>
      <c r="AI21" s="834">
        <f>SUM(AI12:AI20)</f>
        <v>0</v>
      </c>
      <c r="AJ21" s="481"/>
      <c r="AK21" s="481"/>
      <c r="AL21" s="481"/>
      <c r="AM21" s="481"/>
    </row>
    <row r="22" spans="1:70" s="64" customFormat="1" ht="13.8">
      <c r="Q22" s="824"/>
      <c r="AI22" s="849"/>
      <c r="AJ22" s="840"/>
    </row>
    <row r="23" spans="1:70" s="842" customFormat="1" ht="13.8">
      <c r="A23" s="841"/>
      <c r="B23" s="839" t="s">
        <v>832</v>
      </c>
    </row>
    <row r="24" spans="1:70" s="841" customFormat="1" ht="13.8">
      <c r="B24" s="850"/>
    </row>
    <row r="25" spans="1:70" s="64" customFormat="1">
      <c r="R25" s="64" t="s">
        <v>831</v>
      </c>
      <c r="Z25" s="831" t="s">
        <v>2590</v>
      </c>
      <c r="AA25" s="828"/>
      <c r="AB25" s="830"/>
      <c r="AC25" s="830"/>
      <c r="AD25" s="830"/>
      <c r="AE25" s="829"/>
      <c r="AF25" s="829"/>
      <c r="AG25" s="829"/>
      <c r="AH25" s="829" t="s">
        <v>2</v>
      </c>
      <c r="AI25" s="75"/>
      <c r="AJ25" s="481"/>
      <c r="AK25" s="481"/>
      <c r="AL25" s="481"/>
      <c r="AM25" s="481"/>
    </row>
    <row r="26" spans="1:70" s="64" customFormat="1" ht="13.8"/>
    <row r="27" spans="1:70" s="842" customFormat="1" ht="13.8">
      <c r="A27" s="841"/>
      <c r="B27" s="839" t="s">
        <v>1671</v>
      </c>
    </row>
    <row r="28" spans="1:70" s="841" customFormat="1" ht="13.8">
      <c r="B28" s="850"/>
    </row>
    <row r="29" spans="1:70" s="64" customFormat="1">
      <c r="R29" s="64" t="s">
        <v>2889</v>
      </c>
      <c r="Z29" s="831" t="s">
        <v>2590</v>
      </c>
      <c r="AA29" s="828"/>
      <c r="AB29" s="830"/>
      <c r="AC29" s="830"/>
      <c r="AD29" s="830"/>
      <c r="AE29" s="829"/>
      <c r="AF29" s="829"/>
      <c r="AG29" s="829"/>
      <c r="AH29" s="829" t="s">
        <v>2</v>
      </c>
      <c r="AI29" s="75"/>
      <c r="AJ29" s="481"/>
      <c r="AK29" s="481"/>
      <c r="AL29" s="481"/>
      <c r="AM29" s="481"/>
    </row>
    <row r="30" spans="1:70" s="64" customFormat="1" ht="13.8"/>
    <row r="31" spans="1:70" s="842" customFormat="1" ht="13.8">
      <c r="A31" s="841"/>
      <c r="B31" s="839" t="s">
        <v>1672</v>
      </c>
    </row>
    <row r="32" spans="1:70" s="841" customFormat="1" ht="13.8">
      <c r="B32" s="850"/>
    </row>
    <row r="33" spans="1:40" s="64" customFormat="1">
      <c r="R33" s="64" t="s">
        <v>2607</v>
      </c>
      <c r="Z33" s="831" t="s">
        <v>2590</v>
      </c>
      <c r="AA33" s="828"/>
      <c r="AB33" s="830"/>
      <c r="AC33" s="830"/>
      <c r="AD33" s="830"/>
      <c r="AE33" s="829"/>
      <c r="AF33" s="829"/>
      <c r="AG33" s="829"/>
      <c r="AH33" s="829" t="s">
        <v>1337</v>
      </c>
      <c r="AI33" s="75"/>
      <c r="AJ33" s="481"/>
      <c r="AK33" s="481"/>
      <c r="AL33" s="481"/>
      <c r="AM33" s="481"/>
      <c r="AN33" s="64" t="s">
        <v>2608</v>
      </c>
    </row>
    <row r="34" spans="1:40" s="64" customFormat="1">
      <c r="R34" s="64" t="s">
        <v>2609</v>
      </c>
      <c r="Z34" s="831" t="s">
        <v>2590</v>
      </c>
      <c r="AA34" s="828"/>
      <c r="AB34" s="830"/>
      <c r="AC34" s="830"/>
      <c r="AD34" s="830"/>
      <c r="AE34" s="829"/>
      <c r="AF34" s="829"/>
      <c r="AG34" s="829"/>
      <c r="AH34" s="829" t="s">
        <v>2</v>
      </c>
      <c r="AI34" s="75"/>
      <c r="AJ34" s="481"/>
      <c r="AK34" s="481"/>
      <c r="AL34" s="481"/>
      <c r="AM34" s="481"/>
      <c r="AN34" s="64" t="s">
        <v>2610</v>
      </c>
    </row>
    <row r="35" spans="1:40" s="64" customFormat="1">
      <c r="R35" s="64" t="s">
        <v>2611</v>
      </c>
      <c r="Z35" s="831" t="s">
        <v>2590</v>
      </c>
      <c r="AA35" s="828"/>
      <c r="AB35" s="830"/>
      <c r="AC35" s="830"/>
      <c r="AD35" s="830"/>
      <c r="AE35" s="829"/>
      <c r="AF35" s="829"/>
      <c r="AG35" s="829"/>
      <c r="AH35" s="829" t="s">
        <v>2</v>
      </c>
      <c r="AI35" s="75"/>
      <c r="AJ35" s="481"/>
      <c r="AK35" s="481"/>
      <c r="AL35" s="481"/>
      <c r="AM35" s="481"/>
      <c r="AN35" s="64" t="s">
        <v>2612</v>
      </c>
    </row>
    <row r="36" spans="1:40" s="64" customFormat="1">
      <c r="R36" s="64" t="s">
        <v>2613</v>
      </c>
      <c r="Z36" s="831" t="s">
        <v>2590</v>
      </c>
      <c r="AA36" s="828"/>
      <c r="AB36" s="830"/>
      <c r="AC36" s="830"/>
      <c r="AD36" s="830"/>
      <c r="AE36" s="829"/>
      <c r="AF36" s="829"/>
      <c r="AG36" s="829"/>
      <c r="AH36" s="829" t="s">
        <v>2</v>
      </c>
      <c r="AI36" s="75"/>
      <c r="AJ36" s="481"/>
      <c r="AK36" s="481"/>
      <c r="AL36" s="481"/>
      <c r="AM36" s="481"/>
      <c r="AN36" s="64" t="s">
        <v>2614</v>
      </c>
    </row>
    <row r="37" spans="1:40" s="843" customFormat="1">
      <c r="Q37" s="844" t="s">
        <v>1456</v>
      </c>
      <c r="R37" s="64" t="s">
        <v>1673</v>
      </c>
      <c r="S37" s="64"/>
      <c r="T37" s="64"/>
      <c r="U37" s="64"/>
      <c r="V37" s="64"/>
      <c r="W37" s="64"/>
      <c r="X37" s="64"/>
      <c r="Y37" s="64"/>
      <c r="Z37" s="831" t="s">
        <v>2590</v>
      </c>
      <c r="AA37" s="828"/>
      <c r="AB37" s="830"/>
      <c r="AC37" s="830"/>
      <c r="AD37" s="830"/>
      <c r="AE37" s="829"/>
      <c r="AF37" s="829"/>
      <c r="AG37" s="829"/>
      <c r="AH37" s="829" t="s">
        <v>2</v>
      </c>
      <c r="AI37" s="834">
        <f>AI33*AI34-(AI35+AI36)</f>
        <v>0</v>
      </c>
      <c r="AJ37" s="481"/>
      <c r="AK37" s="481"/>
      <c r="AL37" s="481"/>
      <c r="AM37" s="481"/>
    </row>
    <row r="38" spans="1:40" s="64" customFormat="1" ht="13.8"/>
    <row r="39" spans="1:40" s="842" customFormat="1" ht="13.8">
      <c r="A39" s="841"/>
      <c r="B39" s="839" t="s">
        <v>2615</v>
      </c>
    </row>
    <row r="40" spans="1:40" s="841" customFormat="1" ht="13.8">
      <c r="B40" s="850"/>
    </row>
    <row r="41" spans="1:40" s="64" customFormat="1" ht="13.8">
      <c r="R41" s="64" t="s">
        <v>2616</v>
      </c>
      <c r="Z41" s="831"/>
      <c r="AA41" s="828"/>
      <c r="AB41" s="830"/>
      <c r="AC41" s="830"/>
      <c r="AD41" s="830"/>
      <c r="AE41" s="829"/>
      <c r="AF41" s="829"/>
      <c r="AG41" s="829"/>
      <c r="AH41" s="829" t="s">
        <v>2617</v>
      </c>
      <c r="AI41" s="75"/>
    </row>
    <row r="42" spans="1:40" s="64" customFormat="1" ht="13.8">
      <c r="R42" s="64" t="s">
        <v>2618</v>
      </c>
      <c r="Z42" s="831"/>
      <c r="AA42" s="828"/>
      <c r="AB42" s="830"/>
      <c r="AC42" s="830"/>
      <c r="AD42" s="830"/>
      <c r="AE42" s="829"/>
      <c r="AF42" s="829"/>
      <c r="AG42" s="829"/>
      <c r="AH42" s="829" t="s">
        <v>2617</v>
      </c>
      <c r="AI42" s="75"/>
    </row>
    <row r="43" spans="1:40" s="64" customFormat="1" ht="13.8"/>
    <row r="44" spans="1:40" s="842" customFormat="1" ht="13.8">
      <c r="A44" s="841"/>
      <c r="B44" s="839" t="s">
        <v>2619</v>
      </c>
    </row>
    <row r="45" spans="1:40" s="841" customFormat="1" ht="13.8">
      <c r="B45" s="850"/>
    </row>
    <row r="46" spans="1:40" s="64" customFormat="1">
      <c r="R46" s="843" t="s">
        <v>1674</v>
      </c>
      <c r="Z46" s="831" t="s">
        <v>2590</v>
      </c>
      <c r="AA46" s="828"/>
      <c r="AB46" s="830"/>
      <c r="AC46" s="830"/>
      <c r="AD46" s="830"/>
      <c r="AE46" s="829"/>
      <c r="AF46" s="829"/>
      <c r="AG46" s="829"/>
      <c r="AH46" s="829" t="s">
        <v>2</v>
      </c>
      <c r="AI46" s="834" t="str">
        <f>IFERROR((0.9*MIN(AI21,AI37)-AI29)*(AI41/AI42),"-")</f>
        <v>-</v>
      </c>
      <c r="AJ46" s="481"/>
      <c r="AK46" s="481"/>
      <c r="AL46" s="481"/>
      <c r="AM46" s="481"/>
    </row>
    <row r="47" spans="1:40" s="64" customFormat="1" ht="13.8"/>
    <row r="48" spans="1:40" s="68" customFormat="1" ht="18">
      <c r="A48" s="69" t="s">
        <v>74</v>
      </c>
    </row>
    <row r="49" spans="19:19" s="64" customFormat="1" ht="13.8">
      <c r="S49" s="840"/>
    </row>
    <row r="50" spans="19:19">
      <c r="S50" s="93"/>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pane ySplit="6" topLeftCell="A7" activePane="bottomLeft" state="frozen"/>
      <selection activeCell="Q28" sqref="Q28"/>
      <selection pane="bottomLeft"/>
    </sheetView>
  </sheetViews>
  <sheetFormatPr defaultColWidth="0" defaultRowHeight="13.8"/>
  <cols>
    <col min="1" max="3" width="1.44140625" style="64" customWidth="1"/>
    <col min="4" max="4" width="1.77734375" style="64" customWidth="1"/>
    <col min="5" max="5" width="23.44140625" style="64" bestFit="1" customWidth="1"/>
    <col min="6" max="6" width="7.44140625" style="64" bestFit="1" customWidth="1"/>
    <col min="7" max="7" width="5.21875" style="64" bestFit="1" customWidth="1"/>
    <col min="8" max="8" width="5.21875" style="64" customWidth="1"/>
    <col min="9" max="16" width="1.21875" style="64" customWidth="1"/>
    <col min="17" max="17" width="14.77734375" style="64" bestFit="1" customWidth="1"/>
    <col min="18" max="18" width="14.21875" style="64" bestFit="1" customWidth="1"/>
    <col min="19" max="19" width="21" style="64" bestFit="1" customWidth="1"/>
    <col min="20" max="20" width="38.21875" style="64" bestFit="1" customWidth="1"/>
    <col min="21" max="21" width="28.77734375" style="64" bestFit="1" customWidth="1"/>
    <col min="22" max="22" width="10.77734375" style="64" bestFit="1" customWidth="1"/>
    <col min="23" max="25" width="0.44140625" style="64" customWidth="1"/>
    <col min="26" max="26" width="10.44140625" style="64" bestFit="1" customWidth="1"/>
    <col min="27" max="27" width="11.21875" style="64" bestFit="1" customWidth="1"/>
    <col min="28" max="33" width="2" style="64" customWidth="1"/>
    <col min="34" max="34" width="5.44140625" style="64" bestFit="1" customWidth="1"/>
    <col min="35" max="39" width="10.77734375" style="64" customWidth="1"/>
    <col min="40" max="45" width="1.44140625" style="64" customWidth="1"/>
    <col min="46" max="63" width="18.44140625" style="64" hidden="1" customWidth="1"/>
    <col min="64" max="16384" width="14" style="64" hidden="1"/>
  </cols>
  <sheetData>
    <row r="1" spans="1:70" s="793" customFormat="1" ht="23.4">
      <c r="A1" s="83" t="str">
        <f>'1.1 Cover'!A1</f>
        <v>Regulatory Reporting Pack</v>
      </c>
      <c r="B1" s="107"/>
    </row>
    <row r="2" spans="1:70" s="793" customFormat="1" ht="23.4">
      <c r="A2" s="83" t="str">
        <f>'1.1 Cover'!A2</f>
        <v>Price base - 2018/19</v>
      </c>
      <c r="B2" s="107"/>
    </row>
    <row r="3" spans="1:70" s="793" customFormat="1" ht="23.4">
      <c r="A3" s="83" t="str">
        <f>'1.1 Cover'!A3</f>
        <v>Regulatory Year: April 2021 - March 2022</v>
      </c>
      <c r="B3" s="107"/>
    </row>
    <row r="4" spans="1:70" s="793" customFormat="1" ht="23.4">
      <c r="A4" s="83" t="s">
        <v>2665</v>
      </c>
      <c r="B4" s="107"/>
    </row>
    <row r="6" spans="1:70" s="817" customFormat="1" ht="46.8">
      <c r="A6" s="810"/>
      <c r="B6" s="811"/>
      <c r="C6" s="811"/>
      <c r="D6" s="3"/>
      <c r="E6" s="3" t="s">
        <v>9</v>
      </c>
      <c r="F6" s="3" t="s">
        <v>37</v>
      </c>
      <c r="G6" s="3" t="s">
        <v>67</v>
      </c>
      <c r="H6" s="3" t="s">
        <v>2573</v>
      </c>
      <c r="I6" s="3" t="s">
        <v>2574</v>
      </c>
      <c r="J6" s="3" t="s">
        <v>2575</v>
      </c>
      <c r="K6" s="3" t="s">
        <v>2576</v>
      </c>
      <c r="L6" s="3" t="s">
        <v>2577</v>
      </c>
      <c r="M6" s="3" t="s">
        <v>2578</v>
      </c>
      <c r="N6" s="3" t="s">
        <v>10</v>
      </c>
      <c r="O6" s="3" t="s">
        <v>2579</v>
      </c>
      <c r="P6" s="812" t="s">
        <v>2580</v>
      </c>
      <c r="Q6" s="814" t="s">
        <v>2581</v>
      </c>
      <c r="R6" s="812"/>
      <c r="S6" s="813" t="s">
        <v>1665</v>
      </c>
      <c r="T6" s="813" t="s">
        <v>1666</v>
      </c>
      <c r="U6" s="813" t="s">
        <v>1667</v>
      </c>
      <c r="V6" s="812" t="s">
        <v>2583</v>
      </c>
      <c r="W6" s="812"/>
      <c r="X6" s="812"/>
      <c r="Y6" s="812"/>
      <c r="Z6" s="812"/>
      <c r="AA6" s="814"/>
      <c r="AB6" s="815"/>
      <c r="AC6" s="815"/>
      <c r="AD6" s="815"/>
      <c r="AE6" s="815"/>
      <c r="AF6" s="815"/>
      <c r="AG6" s="815"/>
      <c r="AH6" s="812" t="s">
        <v>4</v>
      </c>
      <c r="AI6" s="816">
        <v>2022</v>
      </c>
      <c r="AJ6" s="816">
        <v>2023</v>
      </c>
      <c r="AK6" s="816">
        <v>2024</v>
      </c>
      <c r="AL6" s="816">
        <v>2025</v>
      </c>
      <c r="AM6" s="816">
        <v>2026</v>
      </c>
      <c r="AN6" s="810"/>
      <c r="AO6" s="810"/>
      <c r="AP6" s="810"/>
      <c r="AQ6" s="810"/>
      <c r="AR6" s="810"/>
      <c r="AS6" s="810"/>
      <c r="AT6" s="810"/>
      <c r="AU6" s="810"/>
      <c r="AV6" s="810"/>
      <c r="AW6" s="810"/>
      <c r="AX6" s="810"/>
      <c r="AY6" s="810"/>
      <c r="AZ6" s="810"/>
      <c r="BA6" s="810"/>
      <c r="BB6" s="810"/>
      <c r="BC6" s="810"/>
      <c r="BD6" s="810"/>
      <c r="BE6" s="810"/>
      <c r="BF6" s="810"/>
      <c r="BG6" s="810"/>
      <c r="BH6" s="810"/>
      <c r="BI6" s="810"/>
      <c r="BJ6" s="810"/>
      <c r="BK6" s="810"/>
    </row>
    <row r="8" spans="1:70" s="1" customFormat="1">
      <c r="B8" s="839" t="s">
        <v>2599</v>
      </c>
    </row>
    <row r="10" spans="1:70" ht="15.6">
      <c r="A10" s="822"/>
      <c r="B10" s="823"/>
      <c r="C10" s="823"/>
      <c r="D10" s="824"/>
      <c r="E10" s="824" t="s">
        <v>2589</v>
      </c>
      <c r="F10" s="824"/>
      <c r="G10" s="824" t="s">
        <v>136</v>
      </c>
      <c r="H10" s="824"/>
      <c r="I10" s="824"/>
      <c r="J10" s="824"/>
      <c r="K10" s="824"/>
      <c r="L10" s="824"/>
      <c r="M10" s="824"/>
      <c r="N10" s="824"/>
      <c r="O10" s="824"/>
      <c r="P10" s="822"/>
      <c r="Q10" s="824" t="s">
        <v>1046</v>
      </c>
      <c r="R10" s="822"/>
      <c r="S10" s="75"/>
      <c r="T10" s="75"/>
      <c r="U10" s="75"/>
      <c r="V10" s="810" t="s">
        <v>11</v>
      </c>
      <c r="W10" s="810"/>
      <c r="X10" s="810"/>
      <c r="Y10" s="810"/>
      <c r="Z10" s="810"/>
      <c r="AA10" s="826"/>
      <c r="AB10" s="822" t="s">
        <v>0</v>
      </c>
      <c r="AC10" s="822"/>
      <c r="AD10" s="822"/>
      <c r="AE10" s="822"/>
      <c r="AF10" s="822"/>
      <c r="AG10" s="822"/>
      <c r="AH10" s="822" t="s">
        <v>2</v>
      </c>
      <c r="AI10" s="75"/>
      <c r="AJ10" s="75"/>
      <c r="AK10" s="75"/>
      <c r="AL10" s="75"/>
      <c r="AM10" s="75"/>
      <c r="AN10" s="822"/>
      <c r="AO10" s="822"/>
      <c r="AP10" s="822"/>
      <c r="AQ10" s="822"/>
      <c r="AR10" s="822"/>
      <c r="AS10" s="827"/>
      <c r="AT10" s="827"/>
      <c r="AU10" s="827"/>
      <c r="AV10" s="827"/>
      <c r="AW10" s="827"/>
      <c r="AX10" s="827"/>
      <c r="AY10" s="822"/>
      <c r="AZ10" s="822"/>
      <c r="BA10" s="822"/>
      <c r="BB10" s="822"/>
      <c r="BC10" s="822"/>
      <c r="BD10" s="822"/>
      <c r="BE10" s="822"/>
      <c r="BF10" s="822"/>
      <c r="BG10" s="827"/>
      <c r="BH10" s="827"/>
      <c r="BI10" s="827"/>
      <c r="BJ10" s="827"/>
      <c r="BK10" s="827"/>
    </row>
    <row r="11" spans="1:70" ht="15.6">
      <c r="A11" s="822"/>
      <c r="B11" s="823"/>
      <c r="C11" s="823"/>
      <c r="D11" s="824"/>
      <c r="E11" s="824" t="s">
        <v>2589</v>
      </c>
      <c r="F11" s="824"/>
      <c r="G11" s="824" t="s">
        <v>136</v>
      </c>
      <c r="H11" s="824"/>
      <c r="I11" s="824"/>
      <c r="J11" s="824"/>
      <c r="K11" s="824"/>
      <c r="L11" s="824"/>
      <c r="M11" s="824"/>
      <c r="N11" s="824"/>
      <c r="O11" s="824"/>
      <c r="P11" s="822"/>
      <c r="Q11" s="824" t="s">
        <v>1046</v>
      </c>
      <c r="R11" s="822"/>
      <c r="S11" s="75"/>
      <c r="T11" s="75"/>
      <c r="U11" s="75"/>
      <c r="V11" s="810" t="s">
        <v>11</v>
      </c>
      <c r="W11" s="810"/>
      <c r="X11" s="810"/>
      <c r="Y11" s="810"/>
      <c r="Z11" s="810"/>
      <c r="AA11" s="826"/>
      <c r="AB11" s="822" t="s">
        <v>0</v>
      </c>
      <c r="AC11" s="822"/>
      <c r="AD11" s="822"/>
      <c r="AE11" s="822"/>
      <c r="AF11" s="822"/>
      <c r="AG11" s="822"/>
      <c r="AH11" s="822" t="s">
        <v>2</v>
      </c>
      <c r="AI11" s="75"/>
      <c r="AJ11" s="75"/>
      <c r="AK11" s="75"/>
      <c r="AL11" s="75"/>
      <c r="AM11" s="75"/>
      <c r="AN11" s="822"/>
      <c r="AO11" s="822"/>
      <c r="AP11" s="822"/>
      <c r="AQ11" s="822"/>
      <c r="AR11" s="822"/>
      <c r="AS11" s="827"/>
      <c r="AT11" s="827"/>
      <c r="AU11" s="827"/>
      <c r="AV11" s="827"/>
      <c r="AW11" s="827"/>
      <c r="AX11" s="827"/>
      <c r="AY11" s="822"/>
      <c r="AZ11" s="822"/>
      <c r="BA11" s="822"/>
      <c r="BB11" s="822"/>
      <c r="BC11" s="822"/>
      <c r="BD11" s="822"/>
      <c r="BE11" s="822"/>
      <c r="BF11" s="822"/>
      <c r="BG11" s="827"/>
      <c r="BH11" s="827"/>
      <c r="BI11" s="827"/>
      <c r="BJ11" s="827"/>
      <c r="BK11" s="827"/>
    </row>
    <row r="12" spans="1:70" ht="15.6">
      <c r="A12" s="822"/>
      <c r="B12" s="823"/>
      <c r="C12" s="823"/>
      <c r="D12" s="824"/>
      <c r="E12" s="824" t="s">
        <v>2589</v>
      </c>
      <c r="F12" s="824"/>
      <c r="G12" s="824" t="s">
        <v>136</v>
      </c>
      <c r="H12" s="824"/>
      <c r="I12" s="824"/>
      <c r="J12" s="824"/>
      <c r="K12" s="824"/>
      <c r="L12" s="824"/>
      <c r="M12" s="824"/>
      <c r="N12" s="824"/>
      <c r="O12" s="824"/>
      <c r="P12" s="822"/>
      <c r="Q12" s="824" t="s">
        <v>1046</v>
      </c>
      <c r="R12" s="822"/>
      <c r="S12" s="75"/>
      <c r="T12" s="75"/>
      <c r="U12" s="75"/>
      <c r="V12" s="810" t="s">
        <v>11</v>
      </c>
      <c r="W12" s="810"/>
      <c r="X12" s="810"/>
      <c r="Y12" s="810"/>
      <c r="Z12" s="810"/>
      <c r="AA12" s="826"/>
      <c r="AB12" s="822" t="s">
        <v>0</v>
      </c>
      <c r="AC12" s="822"/>
      <c r="AD12" s="822"/>
      <c r="AE12" s="822"/>
      <c r="AF12" s="822"/>
      <c r="AG12" s="822"/>
      <c r="AH12" s="822" t="s">
        <v>2</v>
      </c>
      <c r="AI12" s="75"/>
      <c r="AJ12" s="75"/>
      <c r="AK12" s="75"/>
      <c r="AL12" s="75"/>
      <c r="AM12" s="75"/>
      <c r="AN12" s="822"/>
      <c r="AO12" s="822"/>
      <c r="AP12" s="822"/>
      <c r="AQ12" s="822"/>
      <c r="AR12" s="822"/>
      <c r="AS12" s="827"/>
      <c r="AT12" s="827"/>
      <c r="AU12" s="827"/>
      <c r="AV12" s="827"/>
      <c r="AW12" s="827"/>
      <c r="AX12" s="827"/>
      <c r="AY12" s="822"/>
      <c r="AZ12" s="822"/>
      <c r="BA12" s="822"/>
      <c r="BB12" s="822"/>
      <c r="BC12" s="822"/>
      <c r="BD12" s="822"/>
      <c r="BE12" s="822"/>
      <c r="BF12" s="822"/>
      <c r="BG12" s="827"/>
      <c r="BH12" s="827"/>
      <c r="BI12" s="827"/>
      <c r="BJ12" s="827"/>
      <c r="BK12" s="827"/>
    </row>
    <row r="13" spans="1:70" ht="15.6">
      <c r="A13" s="822"/>
      <c r="B13" s="823"/>
      <c r="C13" s="823"/>
      <c r="D13" s="824"/>
      <c r="E13" s="824" t="s">
        <v>2589</v>
      </c>
      <c r="F13" s="824"/>
      <c r="G13" s="824" t="s">
        <v>136</v>
      </c>
      <c r="H13" s="824"/>
      <c r="I13" s="824"/>
      <c r="J13" s="824"/>
      <c r="K13" s="824"/>
      <c r="L13" s="824"/>
      <c r="M13" s="824"/>
      <c r="N13" s="824"/>
      <c r="O13" s="824"/>
      <c r="P13" s="822"/>
      <c r="Q13" s="824" t="s">
        <v>1046</v>
      </c>
      <c r="R13" s="822"/>
      <c r="S13" s="75"/>
      <c r="T13" s="75"/>
      <c r="U13" s="75"/>
      <c r="V13" s="810" t="s">
        <v>11</v>
      </c>
      <c r="W13" s="810"/>
      <c r="X13" s="810"/>
      <c r="Y13" s="810"/>
      <c r="Z13" s="810"/>
      <c r="AA13" s="826"/>
      <c r="AB13" s="822" t="s">
        <v>0</v>
      </c>
      <c r="AC13" s="822"/>
      <c r="AD13" s="822"/>
      <c r="AE13" s="822"/>
      <c r="AF13" s="822"/>
      <c r="AG13" s="822"/>
      <c r="AH13" s="822" t="s">
        <v>2</v>
      </c>
      <c r="AI13" s="75"/>
      <c r="AJ13" s="75"/>
      <c r="AK13" s="75"/>
      <c r="AL13" s="75"/>
      <c r="AM13" s="75"/>
      <c r="AN13" s="822"/>
      <c r="AO13" s="822"/>
      <c r="AP13" s="822"/>
      <c r="AQ13" s="822"/>
      <c r="AR13" s="822"/>
      <c r="AS13" s="827"/>
      <c r="AT13" s="827"/>
      <c r="AU13" s="827"/>
      <c r="AV13" s="827"/>
      <c r="AW13" s="827"/>
      <c r="AX13" s="827"/>
      <c r="AY13" s="822"/>
      <c r="AZ13" s="822"/>
      <c r="BA13" s="822"/>
      <c r="BB13" s="822"/>
      <c r="BC13" s="822"/>
      <c r="BD13" s="822"/>
      <c r="BE13" s="822"/>
      <c r="BF13" s="822"/>
      <c r="BG13" s="827"/>
      <c r="BH13" s="827"/>
      <c r="BI13" s="827"/>
      <c r="BJ13" s="827"/>
      <c r="BK13" s="827"/>
    </row>
    <row r="14" spans="1:70" s="819" customFormat="1">
      <c r="B14" s="828"/>
      <c r="C14" s="828"/>
      <c r="D14" s="824"/>
      <c r="E14" s="824" t="s">
        <v>2589</v>
      </c>
      <c r="F14" s="829"/>
      <c r="G14" s="824" t="s">
        <v>136</v>
      </c>
      <c r="H14" s="829"/>
      <c r="I14" s="829"/>
      <c r="J14" s="829"/>
      <c r="K14" s="829"/>
      <c r="L14" s="829"/>
      <c r="M14" s="829"/>
      <c r="N14" s="829"/>
      <c r="O14" s="829"/>
      <c r="P14" s="822"/>
      <c r="Q14" s="824" t="s">
        <v>1046</v>
      </c>
      <c r="R14" s="822"/>
      <c r="S14" s="75"/>
      <c r="T14" s="75"/>
      <c r="U14" s="75"/>
      <c r="V14" s="828" t="s">
        <v>11</v>
      </c>
      <c r="W14" s="828"/>
      <c r="X14" s="828"/>
      <c r="Y14" s="828"/>
      <c r="Z14" s="828"/>
      <c r="AA14" s="828"/>
      <c r="AB14" s="828" t="s">
        <v>0</v>
      </c>
      <c r="AC14" s="828"/>
      <c r="AD14" s="828"/>
      <c r="AE14" s="829"/>
      <c r="AF14" s="829"/>
      <c r="AG14" s="829"/>
      <c r="AH14" s="829" t="s">
        <v>2</v>
      </c>
      <c r="AI14" s="75"/>
      <c r="AJ14" s="75"/>
      <c r="AK14" s="75"/>
      <c r="AL14" s="75"/>
      <c r="AM14" s="75"/>
      <c r="AN14" s="829"/>
      <c r="AO14" s="829"/>
      <c r="AP14" s="829"/>
      <c r="AQ14" s="829"/>
      <c r="AR14" s="829"/>
      <c r="AS14" s="829"/>
      <c r="AT14" s="829"/>
      <c r="AU14" s="830"/>
      <c r="AV14" s="830"/>
      <c r="AW14" s="830"/>
      <c r="AY14" s="828"/>
      <c r="AZ14" s="830"/>
      <c r="BA14" s="829"/>
      <c r="BB14" s="829"/>
      <c r="BC14" s="829"/>
      <c r="BD14" s="829"/>
      <c r="BE14" s="829"/>
      <c r="BF14" s="829"/>
      <c r="BG14" s="829"/>
      <c r="BH14" s="829"/>
      <c r="BI14" s="830"/>
      <c r="BJ14" s="830"/>
      <c r="BK14" s="830"/>
      <c r="BL14" s="830"/>
      <c r="BM14" s="830"/>
      <c r="BN14" s="830"/>
      <c r="BO14" s="830"/>
      <c r="BP14" s="830"/>
      <c r="BQ14" s="830"/>
      <c r="BR14" s="829"/>
    </row>
    <row r="15" spans="1:70" s="819" customFormat="1">
      <c r="D15" s="824"/>
      <c r="E15" s="824" t="s">
        <v>2589</v>
      </c>
      <c r="F15" s="829"/>
      <c r="G15" s="824" t="s">
        <v>136</v>
      </c>
      <c r="H15" s="829"/>
      <c r="I15" s="829"/>
      <c r="J15" s="829"/>
      <c r="K15" s="829"/>
      <c r="L15" s="829"/>
      <c r="M15" s="829"/>
      <c r="N15" s="829"/>
      <c r="O15" s="829"/>
      <c r="P15" s="822"/>
      <c r="Q15" s="824" t="s">
        <v>1046</v>
      </c>
      <c r="R15" s="822"/>
      <c r="S15" s="75"/>
      <c r="T15" s="75"/>
      <c r="U15" s="75"/>
      <c r="V15" s="831" t="s">
        <v>11</v>
      </c>
      <c r="W15" s="831"/>
      <c r="X15" s="831"/>
      <c r="Y15" s="831"/>
      <c r="Z15" s="831"/>
      <c r="AA15" s="828"/>
      <c r="AB15" s="830" t="s">
        <v>0</v>
      </c>
      <c r="AC15" s="830"/>
      <c r="AD15" s="830"/>
      <c r="AE15" s="829"/>
      <c r="AF15" s="829"/>
      <c r="AG15" s="829"/>
      <c r="AH15" s="829" t="s">
        <v>2</v>
      </c>
      <c r="AI15" s="75"/>
      <c r="AJ15" s="75"/>
      <c r="AK15" s="75"/>
      <c r="AL15" s="75"/>
      <c r="AM15" s="75"/>
      <c r="AN15" s="829"/>
      <c r="AO15" s="829"/>
      <c r="AP15" s="829"/>
      <c r="AQ15" s="829"/>
      <c r="AR15" s="829"/>
      <c r="AS15" s="829"/>
      <c r="AT15" s="829"/>
      <c r="AU15" s="830"/>
      <c r="AV15" s="830"/>
      <c r="AW15" s="830"/>
      <c r="AY15" s="828"/>
      <c r="AZ15" s="830"/>
      <c r="BA15" s="829"/>
      <c r="BB15" s="829"/>
      <c r="BC15" s="829"/>
      <c r="BD15" s="829"/>
      <c r="BE15" s="829"/>
      <c r="BF15" s="829"/>
      <c r="BG15" s="829"/>
      <c r="BH15" s="829"/>
      <c r="BI15" s="830"/>
      <c r="BJ15" s="830"/>
      <c r="BK15" s="830"/>
      <c r="BL15" s="830"/>
      <c r="BM15" s="830"/>
      <c r="BN15" s="830"/>
      <c r="BO15" s="830"/>
      <c r="BP15" s="830"/>
      <c r="BQ15" s="830"/>
      <c r="BR15" s="829"/>
    </row>
    <row r="16" spans="1:70" s="819" customFormat="1">
      <c r="D16" s="824"/>
      <c r="E16" s="824" t="s">
        <v>2589</v>
      </c>
      <c r="F16" s="829"/>
      <c r="G16" s="824" t="s">
        <v>136</v>
      </c>
      <c r="H16" s="829"/>
      <c r="I16" s="829"/>
      <c r="J16" s="829"/>
      <c r="K16" s="829"/>
      <c r="L16" s="829"/>
      <c r="M16" s="829"/>
      <c r="N16" s="829"/>
      <c r="O16" s="829"/>
      <c r="P16" s="822"/>
      <c r="Q16" s="824" t="s">
        <v>1046</v>
      </c>
      <c r="R16" s="822"/>
      <c r="S16" s="75"/>
      <c r="T16" s="75"/>
      <c r="U16" s="75"/>
      <c r="V16" s="831" t="s">
        <v>11</v>
      </c>
      <c r="W16" s="831"/>
      <c r="X16" s="831"/>
      <c r="Y16" s="831"/>
      <c r="Z16" s="831"/>
      <c r="AA16" s="828"/>
      <c r="AB16" s="830" t="s">
        <v>0</v>
      </c>
      <c r="AC16" s="830"/>
      <c r="AD16" s="830"/>
      <c r="AE16" s="829"/>
      <c r="AF16" s="829"/>
      <c r="AG16" s="829"/>
      <c r="AH16" s="829" t="s">
        <v>2</v>
      </c>
      <c r="AI16" s="75"/>
      <c r="AJ16" s="75"/>
      <c r="AK16" s="75"/>
      <c r="AL16" s="75"/>
      <c r="AM16" s="75"/>
      <c r="AN16" s="829"/>
      <c r="AO16" s="829"/>
      <c r="AP16" s="829"/>
      <c r="AQ16" s="829"/>
      <c r="AR16" s="829"/>
      <c r="AS16" s="829"/>
      <c r="AT16" s="829"/>
      <c r="AU16" s="830"/>
      <c r="AV16" s="830"/>
      <c r="AW16" s="830"/>
      <c r="AY16" s="828"/>
      <c r="AZ16" s="830"/>
      <c r="BA16" s="829"/>
      <c r="BB16" s="829"/>
      <c r="BC16" s="829"/>
      <c r="BD16" s="829"/>
      <c r="BE16" s="829"/>
      <c r="BF16" s="829"/>
      <c r="BG16" s="829"/>
      <c r="BH16" s="829"/>
      <c r="BI16" s="830"/>
      <c r="BJ16" s="830"/>
      <c r="BK16" s="830"/>
      <c r="BL16" s="830"/>
      <c r="BM16" s="830"/>
      <c r="BN16" s="830"/>
      <c r="BO16" s="830"/>
      <c r="BP16" s="830"/>
      <c r="BQ16" s="830"/>
      <c r="BR16" s="829"/>
    </row>
    <row r="17" spans="1:70" s="819" customFormat="1">
      <c r="D17" s="824"/>
      <c r="E17" s="824" t="s">
        <v>2589</v>
      </c>
      <c r="F17" s="829"/>
      <c r="G17" s="824" t="s">
        <v>136</v>
      </c>
      <c r="H17" s="829"/>
      <c r="I17" s="829"/>
      <c r="J17" s="829"/>
      <c r="K17" s="829"/>
      <c r="L17" s="829"/>
      <c r="M17" s="829"/>
      <c r="N17" s="829"/>
      <c r="O17" s="829"/>
      <c r="P17" s="822"/>
      <c r="Q17" s="824" t="s">
        <v>1046</v>
      </c>
      <c r="R17" s="822"/>
      <c r="S17" s="75"/>
      <c r="T17" s="75"/>
      <c r="U17" s="75"/>
      <c r="V17" s="831" t="s">
        <v>11</v>
      </c>
      <c r="W17" s="831"/>
      <c r="X17" s="831"/>
      <c r="Y17" s="831"/>
      <c r="Z17" s="831"/>
      <c r="AA17" s="828"/>
      <c r="AB17" s="830"/>
      <c r="AC17" s="830"/>
      <c r="AD17" s="830"/>
      <c r="AE17" s="829"/>
      <c r="AF17" s="829"/>
      <c r="AG17" s="829"/>
      <c r="AH17" s="829" t="s">
        <v>2</v>
      </c>
      <c r="AI17" s="75"/>
      <c r="AJ17" s="75"/>
      <c r="AK17" s="75"/>
      <c r="AL17" s="75"/>
      <c r="AM17" s="75"/>
      <c r="AN17" s="829"/>
      <c r="AO17" s="829"/>
      <c r="AP17" s="829"/>
      <c r="AQ17" s="829"/>
      <c r="AR17" s="829"/>
      <c r="AS17" s="829"/>
      <c r="AT17" s="829"/>
      <c r="AU17" s="830"/>
      <c r="AV17" s="830"/>
      <c r="AW17" s="830"/>
      <c r="AY17" s="828"/>
      <c r="AZ17" s="830"/>
      <c r="BA17" s="829"/>
      <c r="BB17" s="829"/>
      <c r="BC17" s="829"/>
      <c r="BD17" s="829"/>
      <c r="BE17" s="829"/>
      <c r="BF17" s="829"/>
      <c r="BG17" s="829"/>
      <c r="BH17" s="829"/>
      <c r="BI17" s="830"/>
      <c r="BJ17" s="830"/>
      <c r="BK17" s="830"/>
      <c r="BL17" s="830"/>
      <c r="BM17" s="830"/>
      <c r="BN17" s="830"/>
      <c r="BO17" s="830"/>
      <c r="BP17" s="830"/>
      <c r="BQ17" s="830"/>
      <c r="BR17" s="829"/>
    </row>
    <row r="18" spans="1:70" s="819" customFormat="1">
      <c r="D18" s="824"/>
      <c r="E18" s="824" t="s">
        <v>2589</v>
      </c>
      <c r="F18" s="829"/>
      <c r="G18" s="824" t="s">
        <v>136</v>
      </c>
      <c r="H18" s="829"/>
      <c r="I18" s="829"/>
      <c r="J18" s="829"/>
      <c r="K18" s="829"/>
      <c r="L18" s="829"/>
      <c r="M18" s="829"/>
      <c r="N18" s="829"/>
      <c r="O18" s="829"/>
      <c r="P18" s="822"/>
      <c r="Q18" s="824" t="s">
        <v>1046</v>
      </c>
      <c r="R18" s="822"/>
      <c r="S18" s="75"/>
      <c r="T18" s="75"/>
      <c r="U18" s="75"/>
      <c r="V18" s="831" t="s">
        <v>11</v>
      </c>
      <c r="W18" s="831"/>
      <c r="X18" s="831"/>
      <c r="Y18" s="831"/>
      <c r="Z18" s="831"/>
      <c r="AA18" s="828"/>
      <c r="AB18" s="830"/>
      <c r="AC18" s="830"/>
      <c r="AD18" s="830"/>
      <c r="AE18" s="829"/>
      <c r="AF18" s="829"/>
      <c r="AG18" s="829"/>
      <c r="AH18" s="829" t="s">
        <v>2</v>
      </c>
      <c r="AI18" s="75"/>
      <c r="AJ18" s="75"/>
      <c r="AK18" s="75"/>
      <c r="AL18" s="75"/>
      <c r="AM18" s="75"/>
      <c r="AN18" s="829"/>
      <c r="AO18" s="829"/>
      <c r="AP18" s="829"/>
      <c r="AQ18" s="829"/>
      <c r="AR18" s="829"/>
      <c r="AS18" s="829"/>
      <c r="AT18" s="829"/>
      <c r="AU18" s="830"/>
      <c r="AV18" s="830"/>
      <c r="AW18" s="830"/>
      <c r="AY18" s="828"/>
      <c r="AZ18" s="830"/>
      <c r="BA18" s="829"/>
      <c r="BB18" s="829"/>
      <c r="BC18" s="829"/>
      <c r="BD18" s="829"/>
      <c r="BE18" s="829"/>
      <c r="BF18" s="829"/>
      <c r="BG18" s="829"/>
      <c r="BH18" s="829"/>
      <c r="BI18" s="830"/>
      <c r="BJ18" s="830"/>
      <c r="BK18" s="830"/>
      <c r="BL18" s="830"/>
      <c r="BM18" s="830"/>
      <c r="BN18" s="830"/>
      <c r="BO18" s="830"/>
      <c r="BP18" s="830"/>
      <c r="BQ18" s="830"/>
      <c r="BR18" s="829"/>
    </row>
    <row r="19" spans="1:70" s="819" customFormat="1">
      <c r="D19" s="824"/>
      <c r="E19" s="824" t="s">
        <v>2589</v>
      </c>
      <c r="F19" s="829"/>
      <c r="G19" s="824" t="s">
        <v>136</v>
      </c>
      <c r="H19" s="829"/>
      <c r="I19" s="829"/>
      <c r="J19" s="829"/>
      <c r="K19" s="829"/>
      <c r="L19" s="829"/>
      <c r="M19" s="829"/>
      <c r="N19" s="829"/>
      <c r="O19" s="829"/>
      <c r="P19" s="822"/>
      <c r="Q19" s="824" t="s">
        <v>1046</v>
      </c>
      <c r="R19" s="822"/>
      <c r="S19" s="75"/>
      <c r="T19" s="75"/>
      <c r="U19" s="75"/>
      <c r="V19" s="831" t="s">
        <v>11</v>
      </c>
      <c r="W19" s="831"/>
      <c r="X19" s="831"/>
      <c r="Y19" s="831"/>
      <c r="Z19" s="831"/>
      <c r="AA19" s="828"/>
      <c r="AB19" s="830"/>
      <c r="AC19" s="830"/>
      <c r="AD19" s="830"/>
      <c r="AE19" s="829"/>
      <c r="AF19" s="829"/>
      <c r="AG19" s="829"/>
      <c r="AH19" s="829" t="s">
        <v>2</v>
      </c>
      <c r="AI19" s="75"/>
      <c r="AJ19" s="75"/>
      <c r="AK19" s="75"/>
      <c r="AL19" s="75"/>
      <c r="AM19" s="75"/>
      <c r="AN19" s="829"/>
      <c r="AO19" s="829"/>
      <c r="AP19" s="829"/>
      <c r="AQ19" s="829"/>
      <c r="AR19" s="829"/>
      <c r="AS19" s="829"/>
      <c r="AT19" s="829"/>
      <c r="AU19" s="830"/>
      <c r="AV19" s="830"/>
      <c r="AW19" s="830"/>
      <c r="AY19" s="828"/>
      <c r="AZ19" s="830"/>
      <c r="BA19" s="829"/>
      <c r="BB19" s="829"/>
      <c r="BC19" s="829"/>
      <c r="BD19" s="829"/>
      <c r="BE19" s="829"/>
      <c r="BF19" s="829"/>
      <c r="BG19" s="829"/>
      <c r="BH19" s="829"/>
      <c r="BI19" s="830"/>
      <c r="BJ19" s="830"/>
      <c r="BK19" s="830"/>
      <c r="BL19" s="830"/>
      <c r="BM19" s="830"/>
      <c r="BN19" s="830"/>
      <c r="BO19" s="830"/>
      <c r="BP19" s="830"/>
      <c r="BQ19" s="830"/>
      <c r="BR19" s="829"/>
    </row>
    <row r="20" spans="1:70" s="819" customFormat="1">
      <c r="P20" s="822"/>
      <c r="Q20" s="826"/>
      <c r="R20" s="822"/>
      <c r="S20" s="822"/>
      <c r="T20" s="822"/>
      <c r="U20" s="822"/>
      <c r="V20" s="833"/>
      <c r="W20" s="833"/>
      <c r="X20" s="833"/>
      <c r="Y20" s="833"/>
      <c r="Z20" s="833"/>
      <c r="AA20" s="828"/>
      <c r="AB20" s="830"/>
      <c r="AC20" s="830"/>
      <c r="AD20" s="830"/>
      <c r="AE20" s="829"/>
      <c r="AF20" s="829"/>
      <c r="AG20" s="829"/>
      <c r="AH20" s="829"/>
      <c r="AK20" s="828"/>
      <c r="AL20" s="830"/>
      <c r="AM20" s="829"/>
      <c r="AN20" s="829"/>
      <c r="AO20" s="829"/>
      <c r="AP20" s="829"/>
      <c r="AQ20" s="829"/>
      <c r="AR20" s="829"/>
      <c r="AS20" s="829"/>
      <c r="AT20" s="829"/>
      <c r="AU20" s="830"/>
      <c r="AV20" s="830"/>
      <c r="AW20" s="830"/>
      <c r="AY20" s="828"/>
      <c r="AZ20" s="830"/>
      <c r="BA20" s="829"/>
      <c r="BB20" s="829"/>
      <c r="BC20" s="829"/>
      <c r="BD20" s="829"/>
      <c r="BE20" s="829"/>
      <c r="BF20" s="829"/>
      <c r="BG20" s="829"/>
      <c r="BH20" s="829"/>
      <c r="BI20" s="830"/>
      <c r="BJ20" s="830"/>
      <c r="BK20" s="830"/>
      <c r="BL20" s="830"/>
      <c r="BM20" s="830"/>
      <c r="BN20" s="830"/>
      <c r="BO20" s="830"/>
      <c r="BP20" s="830"/>
      <c r="BQ20" s="830"/>
      <c r="BR20" s="829"/>
    </row>
    <row r="21" spans="1:70" s="1" customFormat="1">
      <c r="B21" s="839" t="s">
        <v>2600</v>
      </c>
    </row>
    <row r="23" spans="1:70" ht="15.6">
      <c r="A23" s="822"/>
      <c r="B23" s="823"/>
      <c r="C23" s="823"/>
      <c r="D23" s="824"/>
      <c r="E23" s="824" t="s">
        <v>2589</v>
      </c>
      <c r="F23" s="824"/>
      <c r="G23" s="824" t="s">
        <v>136</v>
      </c>
      <c r="H23" s="824"/>
      <c r="I23" s="824"/>
      <c r="J23" s="824"/>
      <c r="K23" s="824"/>
      <c r="L23" s="824"/>
      <c r="M23" s="824"/>
      <c r="N23" s="824"/>
      <c r="O23" s="824"/>
      <c r="P23" s="822"/>
      <c r="Q23" s="824" t="s">
        <v>1046</v>
      </c>
      <c r="R23" s="822"/>
      <c r="S23" s="75"/>
      <c r="T23" s="75"/>
      <c r="U23" s="75"/>
      <c r="V23" s="810" t="s">
        <v>11</v>
      </c>
      <c r="W23" s="810"/>
      <c r="X23" s="810"/>
      <c r="Y23" s="810"/>
      <c r="Z23" s="810"/>
      <c r="AA23" s="826"/>
      <c r="AB23" s="822" t="s">
        <v>0</v>
      </c>
      <c r="AC23" s="822"/>
      <c r="AD23" s="822"/>
      <c r="AE23" s="822"/>
      <c r="AF23" s="822"/>
      <c r="AG23" s="822"/>
      <c r="AH23" s="822" t="s">
        <v>2</v>
      </c>
      <c r="AI23" s="75"/>
      <c r="AJ23" s="75"/>
      <c r="AK23" s="75"/>
      <c r="AL23" s="75"/>
      <c r="AM23" s="75"/>
      <c r="AN23" s="822"/>
      <c r="AO23" s="822"/>
      <c r="AP23" s="822"/>
      <c r="AQ23" s="822"/>
      <c r="AR23" s="822"/>
      <c r="AS23" s="827"/>
      <c r="AT23" s="827"/>
      <c r="AU23" s="827"/>
      <c r="AV23" s="827"/>
      <c r="AW23" s="827"/>
      <c r="AX23" s="827"/>
      <c r="AY23" s="822"/>
      <c r="AZ23" s="822"/>
      <c r="BA23" s="822"/>
      <c r="BB23" s="822"/>
      <c r="BC23" s="822"/>
      <c r="BD23" s="822"/>
      <c r="BE23" s="822"/>
      <c r="BF23" s="822"/>
      <c r="BG23" s="827"/>
      <c r="BH23" s="827"/>
      <c r="BI23" s="827"/>
      <c r="BJ23" s="827"/>
      <c r="BK23" s="827"/>
    </row>
    <row r="24" spans="1:70" ht="15.6">
      <c r="A24" s="822"/>
      <c r="B24" s="823"/>
      <c r="C24" s="823"/>
      <c r="D24" s="824"/>
      <c r="E24" s="824" t="s">
        <v>2589</v>
      </c>
      <c r="F24" s="824"/>
      <c r="G24" s="824" t="s">
        <v>136</v>
      </c>
      <c r="H24" s="824"/>
      <c r="I24" s="824"/>
      <c r="J24" s="824"/>
      <c r="K24" s="824"/>
      <c r="L24" s="824"/>
      <c r="M24" s="824"/>
      <c r="N24" s="824"/>
      <c r="O24" s="824"/>
      <c r="P24" s="822"/>
      <c r="Q24" s="824" t="s">
        <v>1046</v>
      </c>
      <c r="R24" s="822"/>
      <c r="S24" s="75"/>
      <c r="T24" s="75"/>
      <c r="U24" s="75"/>
      <c r="V24" s="810" t="s">
        <v>11</v>
      </c>
      <c r="W24" s="810"/>
      <c r="X24" s="810"/>
      <c r="Y24" s="810"/>
      <c r="Z24" s="810"/>
      <c r="AA24" s="826"/>
      <c r="AB24" s="822" t="s">
        <v>0</v>
      </c>
      <c r="AC24" s="822"/>
      <c r="AD24" s="822"/>
      <c r="AE24" s="822"/>
      <c r="AF24" s="822"/>
      <c r="AG24" s="822"/>
      <c r="AH24" s="822" t="s">
        <v>2</v>
      </c>
      <c r="AI24" s="75"/>
      <c r="AJ24" s="75"/>
      <c r="AK24" s="75"/>
      <c r="AL24" s="75"/>
      <c r="AM24" s="75"/>
      <c r="AN24" s="822"/>
      <c r="AO24" s="822"/>
      <c r="AP24" s="822"/>
      <c r="AQ24" s="822"/>
      <c r="AR24" s="822"/>
      <c r="AS24" s="827"/>
      <c r="AT24" s="827"/>
      <c r="AU24" s="827"/>
      <c r="AV24" s="827"/>
      <c r="AW24" s="827"/>
      <c r="AX24" s="827"/>
      <c r="AY24" s="822"/>
      <c r="AZ24" s="822"/>
      <c r="BA24" s="822"/>
      <c r="BB24" s="822"/>
      <c r="BC24" s="822"/>
      <c r="BD24" s="822"/>
      <c r="BE24" s="822"/>
      <c r="BF24" s="822"/>
      <c r="BG24" s="827"/>
      <c r="BH24" s="827"/>
      <c r="BI24" s="827"/>
      <c r="BJ24" s="827"/>
      <c r="BK24" s="827"/>
    </row>
    <row r="25" spans="1:70" ht="15.6">
      <c r="A25" s="822"/>
      <c r="B25" s="823"/>
      <c r="C25" s="823"/>
      <c r="D25" s="824"/>
      <c r="E25" s="824" t="s">
        <v>2589</v>
      </c>
      <c r="F25" s="824"/>
      <c r="G25" s="824" t="s">
        <v>136</v>
      </c>
      <c r="H25" s="824"/>
      <c r="I25" s="824"/>
      <c r="J25" s="824"/>
      <c r="K25" s="824"/>
      <c r="L25" s="824"/>
      <c r="M25" s="824"/>
      <c r="N25" s="824"/>
      <c r="O25" s="824"/>
      <c r="P25" s="822"/>
      <c r="Q25" s="824" t="s">
        <v>1046</v>
      </c>
      <c r="R25" s="822"/>
      <c r="S25" s="75"/>
      <c r="T25" s="75"/>
      <c r="U25" s="75"/>
      <c r="V25" s="810" t="s">
        <v>11</v>
      </c>
      <c r="W25" s="810"/>
      <c r="X25" s="810"/>
      <c r="Y25" s="810"/>
      <c r="Z25" s="810"/>
      <c r="AA25" s="826"/>
      <c r="AB25" s="822" t="s">
        <v>0</v>
      </c>
      <c r="AC25" s="822"/>
      <c r="AD25" s="822"/>
      <c r="AE25" s="822"/>
      <c r="AF25" s="822"/>
      <c r="AG25" s="822"/>
      <c r="AH25" s="822" t="s">
        <v>2</v>
      </c>
      <c r="AI25" s="75"/>
      <c r="AJ25" s="75"/>
      <c r="AK25" s="75"/>
      <c r="AL25" s="75"/>
      <c r="AM25" s="75"/>
      <c r="AN25" s="822"/>
      <c r="AO25" s="822"/>
      <c r="AP25" s="822"/>
      <c r="AQ25" s="822"/>
      <c r="AR25" s="822"/>
      <c r="AS25" s="827"/>
      <c r="AT25" s="827"/>
      <c r="AU25" s="827"/>
      <c r="AV25" s="827"/>
      <c r="AW25" s="827"/>
      <c r="AX25" s="827"/>
      <c r="AY25" s="822"/>
      <c r="AZ25" s="822"/>
      <c r="BA25" s="822"/>
      <c r="BB25" s="822"/>
      <c r="BC25" s="822"/>
      <c r="BD25" s="822"/>
      <c r="BE25" s="822"/>
      <c r="BF25" s="822"/>
      <c r="BG25" s="827"/>
      <c r="BH25" s="827"/>
      <c r="BI25" s="827"/>
      <c r="BJ25" s="827"/>
      <c r="BK25" s="827"/>
    </row>
    <row r="26" spans="1:70" ht="15.6">
      <c r="A26" s="822"/>
      <c r="B26" s="823"/>
      <c r="C26" s="823"/>
      <c r="D26" s="824"/>
      <c r="E26" s="824" t="s">
        <v>2589</v>
      </c>
      <c r="F26" s="824"/>
      <c r="G26" s="824" t="s">
        <v>136</v>
      </c>
      <c r="H26" s="824"/>
      <c r="I26" s="824"/>
      <c r="J26" s="824"/>
      <c r="K26" s="824"/>
      <c r="L26" s="824"/>
      <c r="M26" s="824"/>
      <c r="N26" s="824"/>
      <c r="O26" s="824"/>
      <c r="P26" s="822"/>
      <c r="Q26" s="824" t="s">
        <v>1046</v>
      </c>
      <c r="R26" s="822"/>
      <c r="S26" s="75"/>
      <c r="T26" s="75"/>
      <c r="U26" s="75"/>
      <c r="V26" s="810" t="s">
        <v>11</v>
      </c>
      <c r="W26" s="810"/>
      <c r="X26" s="810"/>
      <c r="Y26" s="810"/>
      <c r="Z26" s="810"/>
      <c r="AA26" s="826"/>
      <c r="AB26" s="822" t="s">
        <v>0</v>
      </c>
      <c r="AC26" s="822"/>
      <c r="AD26" s="822"/>
      <c r="AE26" s="822"/>
      <c r="AF26" s="822"/>
      <c r="AG26" s="822"/>
      <c r="AH26" s="822" t="s">
        <v>2</v>
      </c>
      <c r="AI26" s="75"/>
      <c r="AJ26" s="75"/>
      <c r="AK26" s="75"/>
      <c r="AL26" s="75"/>
      <c r="AM26" s="75"/>
      <c r="AN26" s="822"/>
      <c r="AO26" s="822"/>
      <c r="AP26" s="822"/>
      <c r="AQ26" s="822"/>
      <c r="AR26" s="822"/>
      <c r="AS26" s="827"/>
      <c r="AT26" s="827"/>
      <c r="AU26" s="827"/>
      <c r="AV26" s="827"/>
      <c r="AW26" s="827"/>
      <c r="AX26" s="827"/>
      <c r="AY26" s="822"/>
      <c r="AZ26" s="822"/>
      <c r="BA26" s="822"/>
      <c r="BB26" s="822"/>
      <c r="BC26" s="822"/>
      <c r="BD26" s="822"/>
      <c r="BE26" s="822"/>
      <c r="BF26" s="822"/>
      <c r="BG26" s="827"/>
      <c r="BH26" s="827"/>
      <c r="BI26" s="827"/>
      <c r="BJ26" s="827"/>
      <c r="BK26" s="827"/>
    </row>
    <row r="27" spans="1:70" s="819" customFormat="1">
      <c r="B27" s="828"/>
      <c r="C27" s="828"/>
      <c r="D27" s="824"/>
      <c r="E27" s="824" t="s">
        <v>2589</v>
      </c>
      <c r="F27" s="824"/>
      <c r="G27" s="824" t="s">
        <v>136</v>
      </c>
      <c r="H27" s="824"/>
      <c r="I27" s="829"/>
      <c r="J27" s="829"/>
      <c r="K27" s="829"/>
      <c r="L27" s="829"/>
      <c r="M27" s="829"/>
      <c r="N27" s="829"/>
      <c r="O27" s="829"/>
      <c r="P27" s="822"/>
      <c r="Q27" s="824" t="s">
        <v>1046</v>
      </c>
      <c r="R27" s="822"/>
      <c r="S27" s="75"/>
      <c r="T27" s="75"/>
      <c r="U27" s="75"/>
      <c r="V27" s="828" t="s">
        <v>11</v>
      </c>
      <c r="W27" s="828"/>
      <c r="X27" s="828"/>
      <c r="Y27" s="828"/>
      <c r="Z27" s="828"/>
      <c r="AA27" s="828"/>
      <c r="AB27" s="828" t="s">
        <v>0</v>
      </c>
      <c r="AC27" s="828"/>
      <c r="AD27" s="828"/>
      <c r="AE27" s="829"/>
      <c r="AF27" s="829"/>
      <c r="AG27" s="829"/>
      <c r="AH27" s="829" t="s">
        <v>2</v>
      </c>
      <c r="AI27" s="75"/>
      <c r="AJ27" s="75"/>
      <c r="AK27" s="75"/>
      <c r="AL27" s="75"/>
      <c r="AM27" s="75"/>
      <c r="AN27" s="829"/>
      <c r="AO27" s="829"/>
      <c r="AP27" s="829"/>
      <c r="AQ27" s="829"/>
      <c r="AR27" s="829"/>
      <c r="AS27" s="829"/>
      <c r="AT27" s="829"/>
      <c r="AU27" s="830"/>
      <c r="AV27" s="830"/>
      <c r="AW27" s="830"/>
      <c r="AY27" s="828"/>
      <c r="AZ27" s="830"/>
      <c r="BA27" s="829"/>
      <c r="BB27" s="829"/>
      <c r="BC27" s="829"/>
      <c r="BD27" s="829"/>
      <c r="BE27" s="829"/>
      <c r="BF27" s="829"/>
      <c r="BG27" s="829"/>
      <c r="BH27" s="829"/>
      <c r="BI27" s="830"/>
      <c r="BJ27" s="830"/>
      <c r="BK27" s="830"/>
      <c r="BL27" s="830"/>
      <c r="BM27" s="830"/>
      <c r="BN27" s="830"/>
      <c r="BO27" s="830"/>
      <c r="BP27" s="830"/>
      <c r="BQ27" s="830"/>
      <c r="BR27" s="829"/>
    </row>
    <row r="28" spans="1:70" s="819" customFormat="1">
      <c r="D28" s="824"/>
      <c r="E28" s="824" t="s">
        <v>2589</v>
      </c>
      <c r="F28" s="824"/>
      <c r="G28" s="824" t="s">
        <v>136</v>
      </c>
      <c r="H28" s="824"/>
      <c r="I28" s="829"/>
      <c r="J28" s="829"/>
      <c r="K28" s="829"/>
      <c r="L28" s="829"/>
      <c r="M28" s="829"/>
      <c r="N28" s="829"/>
      <c r="O28" s="829"/>
      <c r="P28" s="822"/>
      <c r="Q28" s="824" t="s">
        <v>1046</v>
      </c>
      <c r="R28" s="822"/>
      <c r="S28" s="75"/>
      <c r="T28" s="75"/>
      <c r="U28" s="75"/>
      <c r="V28" s="831" t="s">
        <v>11</v>
      </c>
      <c r="W28" s="831"/>
      <c r="X28" s="831"/>
      <c r="Y28" s="831"/>
      <c r="Z28" s="831"/>
      <c r="AA28" s="828"/>
      <c r="AB28" s="830" t="s">
        <v>0</v>
      </c>
      <c r="AC28" s="830"/>
      <c r="AD28" s="830"/>
      <c r="AE28" s="829"/>
      <c r="AF28" s="829"/>
      <c r="AG28" s="829"/>
      <c r="AH28" s="829" t="s">
        <v>2</v>
      </c>
      <c r="AI28" s="75"/>
      <c r="AJ28" s="75"/>
      <c r="AK28" s="75"/>
      <c r="AL28" s="75"/>
      <c r="AM28" s="75"/>
      <c r="AN28" s="829"/>
      <c r="AO28" s="829"/>
      <c r="AP28" s="829"/>
      <c r="AQ28" s="829"/>
      <c r="AR28" s="829"/>
      <c r="AS28" s="829"/>
      <c r="AT28" s="829"/>
      <c r="AU28" s="830"/>
      <c r="AV28" s="830"/>
      <c r="AW28" s="830"/>
      <c r="AY28" s="828"/>
      <c r="AZ28" s="830"/>
      <c r="BA28" s="829"/>
      <c r="BB28" s="829"/>
      <c r="BC28" s="829"/>
      <c r="BD28" s="829"/>
      <c r="BE28" s="829"/>
      <c r="BF28" s="829"/>
      <c r="BG28" s="829"/>
      <c r="BH28" s="829"/>
      <c r="BI28" s="830"/>
      <c r="BJ28" s="830"/>
      <c r="BK28" s="830"/>
      <c r="BL28" s="830"/>
      <c r="BM28" s="830"/>
      <c r="BN28" s="830"/>
      <c r="BO28" s="830"/>
      <c r="BP28" s="830"/>
      <c r="BQ28" s="830"/>
      <c r="BR28" s="829"/>
    </row>
    <row r="29" spans="1:70" s="819" customFormat="1">
      <c r="D29" s="824"/>
      <c r="E29" s="824" t="s">
        <v>2589</v>
      </c>
      <c r="F29" s="824"/>
      <c r="G29" s="824" t="s">
        <v>136</v>
      </c>
      <c r="H29" s="824"/>
      <c r="I29" s="829"/>
      <c r="J29" s="829"/>
      <c r="K29" s="829"/>
      <c r="L29" s="829"/>
      <c r="M29" s="829"/>
      <c r="N29" s="829"/>
      <c r="O29" s="829"/>
      <c r="P29" s="822"/>
      <c r="Q29" s="824" t="s">
        <v>1046</v>
      </c>
      <c r="R29" s="822"/>
      <c r="S29" s="75"/>
      <c r="T29" s="75"/>
      <c r="U29" s="75"/>
      <c r="V29" s="831" t="s">
        <v>11</v>
      </c>
      <c r="W29" s="831"/>
      <c r="X29" s="831"/>
      <c r="Y29" s="831"/>
      <c r="Z29" s="831"/>
      <c r="AA29" s="828"/>
      <c r="AB29" s="830" t="s">
        <v>0</v>
      </c>
      <c r="AC29" s="830"/>
      <c r="AD29" s="830"/>
      <c r="AE29" s="829"/>
      <c r="AF29" s="829"/>
      <c r="AG29" s="829"/>
      <c r="AH29" s="829" t="s">
        <v>2</v>
      </c>
      <c r="AI29" s="75"/>
      <c r="AJ29" s="75"/>
      <c r="AK29" s="75"/>
      <c r="AL29" s="75"/>
      <c r="AM29" s="75"/>
      <c r="AN29" s="829"/>
      <c r="AO29" s="829"/>
      <c r="AP29" s="829"/>
      <c r="AQ29" s="829"/>
      <c r="AR29" s="829"/>
      <c r="AS29" s="829"/>
      <c r="AT29" s="829"/>
      <c r="AU29" s="830"/>
      <c r="AV29" s="830"/>
      <c r="AW29" s="830"/>
      <c r="AY29" s="828"/>
      <c r="AZ29" s="830"/>
      <c r="BA29" s="829"/>
      <c r="BB29" s="829"/>
      <c r="BC29" s="829"/>
      <c r="BD29" s="829"/>
      <c r="BE29" s="829"/>
      <c r="BF29" s="829"/>
      <c r="BG29" s="829"/>
      <c r="BH29" s="829"/>
      <c r="BI29" s="830"/>
      <c r="BJ29" s="830"/>
      <c r="BK29" s="830"/>
      <c r="BL29" s="830"/>
      <c r="BM29" s="830"/>
      <c r="BN29" s="830"/>
      <c r="BO29" s="830"/>
      <c r="BP29" s="830"/>
      <c r="BQ29" s="830"/>
      <c r="BR29" s="829"/>
    </row>
    <row r="30" spans="1:70" s="819" customFormat="1">
      <c r="D30" s="824"/>
      <c r="E30" s="824" t="s">
        <v>2589</v>
      </c>
      <c r="F30" s="824"/>
      <c r="G30" s="824" t="s">
        <v>136</v>
      </c>
      <c r="H30" s="824"/>
      <c r="I30" s="829"/>
      <c r="J30" s="829"/>
      <c r="K30" s="829"/>
      <c r="L30" s="829"/>
      <c r="M30" s="829"/>
      <c r="N30" s="829"/>
      <c r="O30" s="829"/>
      <c r="P30" s="822"/>
      <c r="Q30" s="824" t="s">
        <v>1046</v>
      </c>
      <c r="R30" s="822"/>
      <c r="S30" s="75"/>
      <c r="T30" s="75"/>
      <c r="U30" s="75"/>
      <c r="V30" s="831" t="s">
        <v>11</v>
      </c>
      <c r="W30" s="831"/>
      <c r="X30" s="831"/>
      <c r="Y30" s="831"/>
      <c r="Z30" s="831"/>
      <c r="AA30" s="828"/>
      <c r="AB30" s="830"/>
      <c r="AC30" s="830"/>
      <c r="AD30" s="830"/>
      <c r="AE30" s="829"/>
      <c r="AF30" s="829"/>
      <c r="AG30" s="829"/>
      <c r="AH30" s="829" t="s">
        <v>2</v>
      </c>
      <c r="AI30" s="75"/>
      <c r="AJ30" s="75"/>
      <c r="AK30" s="75"/>
      <c r="AL30" s="75"/>
      <c r="AM30" s="75"/>
      <c r="AN30" s="829"/>
      <c r="AO30" s="829"/>
      <c r="AP30" s="829"/>
      <c r="AQ30" s="829"/>
      <c r="AR30" s="829"/>
      <c r="AS30" s="829"/>
      <c r="AT30" s="829"/>
      <c r="AU30" s="830"/>
      <c r="AV30" s="830"/>
      <c r="AW30" s="830"/>
      <c r="AY30" s="828"/>
      <c r="AZ30" s="830"/>
      <c r="BA30" s="829"/>
      <c r="BB30" s="829"/>
      <c r="BC30" s="829"/>
      <c r="BD30" s="829"/>
      <c r="BE30" s="829"/>
      <c r="BF30" s="829"/>
      <c r="BG30" s="829"/>
      <c r="BH30" s="829"/>
      <c r="BI30" s="830"/>
      <c r="BJ30" s="830"/>
      <c r="BK30" s="830"/>
      <c r="BL30" s="830"/>
      <c r="BM30" s="830"/>
      <c r="BN30" s="830"/>
      <c r="BO30" s="830"/>
      <c r="BP30" s="830"/>
      <c r="BQ30" s="830"/>
      <c r="BR30" s="829"/>
    </row>
    <row r="31" spans="1:70" s="819" customFormat="1">
      <c r="D31" s="824"/>
      <c r="E31" s="824" t="s">
        <v>2589</v>
      </c>
      <c r="F31" s="824"/>
      <c r="G31" s="824" t="s">
        <v>136</v>
      </c>
      <c r="H31" s="824"/>
      <c r="I31" s="829"/>
      <c r="J31" s="829"/>
      <c r="K31" s="829"/>
      <c r="L31" s="829"/>
      <c r="M31" s="829"/>
      <c r="N31" s="829"/>
      <c r="O31" s="829"/>
      <c r="P31" s="822"/>
      <c r="Q31" s="824" t="s">
        <v>1046</v>
      </c>
      <c r="R31" s="822"/>
      <c r="S31" s="75"/>
      <c r="T31" s="75"/>
      <c r="U31" s="75"/>
      <c r="V31" s="831" t="s">
        <v>11</v>
      </c>
      <c r="W31" s="831"/>
      <c r="X31" s="831"/>
      <c r="Y31" s="831"/>
      <c r="Z31" s="831"/>
      <c r="AA31" s="828"/>
      <c r="AB31" s="830"/>
      <c r="AC31" s="830"/>
      <c r="AD31" s="830"/>
      <c r="AE31" s="829"/>
      <c r="AF31" s="829"/>
      <c r="AG31" s="829"/>
      <c r="AH31" s="829" t="s">
        <v>2</v>
      </c>
      <c r="AI31" s="75"/>
      <c r="AJ31" s="75"/>
      <c r="AK31" s="75"/>
      <c r="AL31" s="75"/>
      <c r="AM31" s="75"/>
      <c r="AN31" s="829"/>
      <c r="AO31" s="829"/>
      <c r="AP31" s="829"/>
      <c r="AQ31" s="829"/>
      <c r="AR31" s="829"/>
      <c r="AS31" s="829"/>
      <c r="AT31" s="829"/>
      <c r="AU31" s="830"/>
      <c r="AV31" s="830"/>
      <c r="AW31" s="830"/>
      <c r="AY31" s="828"/>
      <c r="AZ31" s="830"/>
      <c r="BA31" s="829"/>
      <c r="BB31" s="829"/>
      <c r="BC31" s="829"/>
      <c r="BD31" s="829"/>
      <c r="BE31" s="829"/>
      <c r="BF31" s="829"/>
      <c r="BG31" s="829"/>
      <c r="BH31" s="829"/>
      <c r="BI31" s="830"/>
      <c r="BJ31" s="830"/>
      <c r="BK31" s="830"/>
      <c r="BL31" s="830"/>
      <c r="BM31" s="830"/>
      <c r="BN31" s="830"/>
      <c r="BO31" s="830"/>
      <c r="BP31" s="830"/>
      <c r="BQ31" s="830"/>
      <c r="BR31" s="829"/>
    </row>
    <row r="32" spans="1:70" s="819" customFormat="1">
      <c r="D32" s="824"/>
      <c r="E32" s="824" t="s">
        <v>2589</v>
      </c>
      <c r="F32" s="824"/>
      <c r="G32" s="824" t="s">
        <v>136</v>
      </c>
      <c r="H32" s="824"/>
      <c r="I32" s="829"/>
      <c r="J32" s="829"/>
      <c r="K32" s="829"/>
      <c r="L32" s="829"/>
      <c r="M32" s="829"/>
      <c r="N32" s="829"/>
      <c r="O32" s="829"/>
      <c r="P32" s="822"/>
      <c r="Q32" s="824" t="s">
        <v>1046</v>
      </c>
      <c r="R32" s="822"/>
      <c r="S32" s="75"/>
      <c r="T32" s="75"/>
      <c r="U32" s="75"/>
      <c r="V32" s="831" t="s">
        <v>11</v>
      </c>
      <c r="W32" s="831"/>
      <c r="X32" s="831"/>
      <c r="Y32" s="831"/>
      <c r="Z32" s="831"/>
      <c r="AA32" s="828"/>
      <c r="AB32" s="830"/>
      <c r="AC32" s="830"/>
      <c r="AD32" s="830"/>
      <c r="AE32" s="829"/>
      <c r="AF32" s="829"/>
      <c r="AG32" s="829"/>
      <c r="AH32" s="829" t="s">
        <v>2</v>
      </c>
      <c r="AI32" s="75"/>
      <c r="AJ32" s="75"/>
      <c r="AK32" s="75"/>
      <c r="AL32" s="75"/>
      <c r="AM32" s="75"/>
      <c r="AN32" s="829"/>
      <c r="AO32" s="829"/>
      <c r="AP32" s="829"/>
      <c r="AQ32" s="829"/>
      <c r="AR32" s="829"/>
      <c r="AS32" s="829"/>
      <c r="AT32" s="829"/>
      <c r="AU32" s="830"/>
      <c r="AV32" s="830"/>
      <c r="AW32" s="830"/>
      <c r="AY32" s="828"/>
      <c r="AZ32" s="830"/>
      <c r="BA32" s="829"/>
      <c r="BB32" s="829"/>
      <c r="BC32" s="829"/>
      <c r="BD32" s="829"/>
      <c r="BE32" s="829"/>
      <c r="BF32" s="829"/>
      <c r="BG32" s="829"/>
      <c r="BH32" s="829"/>
      <c r="BI32" s="830"/>
      <c r="BJ32" s="830"/>
      <c r="BK32" s="830"/>
      <c r="BL32" s="830"/>
      <c r="BM32" s="830"/>
      <c r="BN32" s="830"/>
      <c r="BO32" s="830"/>
      <c r="BP32" s="830"/>
      <c r="BQ32" s="830"/>
      <c r="BR32" s="829"/>
    </row>
    <row r="34" spans="1:70" s="1" customFormat="1">
      <c r="B34" s="839" t="s">
        <v>2601</v>
      </c>
    </row>
    <row r="36" spans="1:70" ht="15.6">
      <c r="A36" s="822"/>
      <c r="B36" s="823"/>
      <c r="C36" s="823"/>
      <c r="D36" s="824"/>
      <c r="E36" s="824" t="s">
        <v>2589</v>
      </c>
      <c r="F36" s="824"/>
      <c r="G36" s="824" t="s">
        <v>136</v>
      </c>
      <c r="H36" s="824"/>
      <c r="I36" s="824"/>
      <c r="J36" s="824"/>
      <c r="K36" s="824"/>
      <c r="L36" s="824"/>
      <c r="M36" s="824"/>
      <c r="N36" s="824"/>
      <c r="O36" s="824"/>
      <c r="P36" s="822"/>
      <c r="Q36" s="824" t="s">
        <v>1046</v>
      </c>
      <c r="R36" s="822"/>
      <c r="S36" s="75"/>
      <c r="T36" s="75"/>
      <c r="U36" s="75"/>
      <c r="V36" s="810" t="s">
        <v>11</v>
      </c>
      <c r="W36" s="810"/>
      <c r="X36" s="810"/>
      <c r="Y36" s="810"/>
      <c r="Z36" s="810"/>
      <c r="AA36" s="826"/>
      <c r="AB36" s="822" t="s">
        <v>0</v>
      </c>
      <c r="AC36" s="822"/>
      <c r="AD36" s="822"/>
      <c r="AE36" s="822"/>
      <c r="AF36" s="822"/>
      <c r="AG36" s="822"/>
      <c r="AH36" s="822" t="s">
        <v>2</v>
      </c>
      <c r="AI36" s="75"/>
      <c r="AJ36" s="75"/>
      <c r="AK36" s="75"/>
      <c r="AL36" s="75"/>
      <c r="AM36" s="75"/>
      <c r="AN36" s="822"/>
      <c r="AO36" s="822"/>
      <c r="AP36" s="822"/>
      <c r="AQ36" s="822"/>
      <c r="AR36" s="822"/>
      <c r="AS36" s="827"/>
      <c r="AT36" s="827"/>
      <c r="AU36" s="827"/>
      <c r="AV36" s="827"/>
      <c r="AW36" s="827"/>
      <c r="AX36" s="827"/>
      <c r="AY36" s="822"/>
      <c r="AZ36" s="822"/>
      <c r="BA36" s="822"/>
      <c r="BB36" s="822"/>
      <c r="BC36" s="822"/>
      <c r="BD36" s="822"/>
      <c r="BE36" s="822"/>
      <c r="BF36" s="822"/>
      <c r="BG36" s="827"/>
      <c r="BH36" s="827"/>
      <c r="BI36" s="827"/>
      <c r="BJ36" s="827"/>
      <c r="BK36" s="827"/>
    </row>
    <row r="37" spans="1:70" ht="15.6">
      <c r="A37" s="822"/>
      <c r="B37" s="823"/>
      <c r="C37" s="823"/>
      <c r="D37" s="824"/>
      <c r="E37" s="824" t="s">
        <v>2589</v>
      </c>
      <c r="F37" s="824"/>
      <c r="G37" s="824" t="s">
        <v>136</v>
      </c>
      <c r="H37" s="824"/>
      <c r="I37" s="824"/>
      <c r="J37" s="824"/>
      <c r="K37" s="824"/>
      <c r="L37" s="824"/>
      <c r="M37" s="824"/>
      <c r="N37" s="824"/>
      <c r="O37" s="824"/>
      <c r="P37" s="822"/>
      <c r="Q37" s="824" t="s">
        <v>1046</v>
      </c>
      <c r="R37" s="822"/>
      <c r="S37" s="75"/>
      <c r="T37" s="75"/>
      <c r="U37" s="75"/>
      <c r="V37" s="810" t="s">
        <v>11</v>
      </c>
      <c r="W37" s="810"/>
      <c r="X37" s="810"/>
      <c r="Y37" s="810"/>
      <c r="Z37" s="810"/>
      <c r="AA37" s="826"/>
      <c r="AB37" s="822" t="s">
        <v>0</v>
      </c>
      <c r="AC37" s="822"/>
      <c r="AD37" s="822"/>
      <c r="AE37" s="822"/>
      <c r="AF37" s="822"/>
      <c r="AG37" s="822"/>
      <c r="AH37" s="822" t="s">
        <v>2</v>
      </c>
      <c r="AI37" s="75"/>
      <c r="AJ37" s="75"/>
      <c r="AK37" s="75"/>
      <c r="AL37" s="75"/>
      <c r="AM37" s="75"/>
      <c r="AN37" s="822"/>
      <c r="AO37" s="822"/>
      <c r="AP37" s="822"/>
      <c r="AQ37" s="822"/>
      <c r="AR37" s="822"/>
      <c r="AS37" s="827"/>
      <c r="AT37" s="827"/>
      <c r="AU37" s="827"/>
      <c r="AV37" s="827"/>
      <c r="AW37" s="827"/>
      <c r="AX37" s="827"/>
      <c r="AY37" s="822"/>
      <c r="AZ37" s="822"/>
      <c r="BA37" s="822"/>
      <c r="BB37" s="822"/>
      <c r="BC37" s="822"/>
      <c r="BD37" s="822"/>
      <c r="BE37" s="822"/>
      <c r="BF37" s="822"/>
      <c r="BG37" s="827"/>
      <c r="BH37" s="827"/>
      <c r="BI37" s="827"/>
      <c r="BJ37" s="827"/>
      <c r="BK37" s="827"/>
    </row>
    <row r="38" spans="1:70" ht="15.6">
      <c r="A38" s="822"/>
      <c r="B38" s="823"/>
      <c r="C38" s="823"/>
      <c r="D38" s="824"/>
      <c r="E38" s="824" t="s">
        <v>2589</v>
      </c>
      <c r="F38" s="824"/>
      <c r="G38" s="824" t="s">
        <v>136</v>
      </c>
      <c r="H38" s="824"/>
      <c r="I38" s="824"/>
      <c r="J38" s="824"/>
      <c r="K38" s="824"/>
      <c r="L38" s="824"/>
      <c r="M38" s="824"/>
      <c r="N38" s="824"/>
      <c r="O38" s="824"/>
      <c r="P38" s="822"/>
      <c r="Q38" s="824" t="s">
        <v>1046</v>
      </c>
      <c r="R38" s="822"/>
      <c r="S38" s="75"/>
      <c r="T38" s="75"/>
      <c r="U38" s="75"/>
      <c r="V38" s="810" t="s">
        <v>11</v>
      </c>
      <c r="W38" s="810"/>
      <c r="X38" s="810"/>
      <c r="Y38" s="810"/>
      <c r="Z38" s="810"/>
      <c r="AA38" s="826"/>
      <c r="AB38" s="822" t="s">
        <v>0</v>
      </c>
      <c r="AC38" s="822"/>
      <c r="AD38" s="822"/>
      <c r="AE38" s="822"/>
      <c r="AF38" s="822"/>
      <c r="AG38" s="822"/>
      <c r="AH38" s="822" t="s">
        <v>2</v>
      </c>
      <c r="AI38" s="75"/>
      <c r="AJ38" s="75"/>
      <c r="AK38" s="75"/>
      <c r="AL38" s="75"/>
      <c r="AM38" s="75"/>
      <c r="AN38" s="822"/>
      <c r="AO38" s="822"/>
      <c r="AP38" s="822"/>
      <c r="AQ38" s="822"/>
      <c r="AR38" s="822"/>
      <c r="AS38" s="827"/>
      <c r="AT38" s="827"/>
      <c r="AU38" s="827"/>
      <c r="AV38" s="827"/>
      <c r="AW38" s="827"/>
      <c r="AX38" s="827"/>
      <c r="AY38" s="822"/>
      <c r="AZ38" s="822"/>
      <c r="BA38" s="822"/>
      <c r="BB38" s="822"/>
      <c r="BC38" s="822"/>
      <c r="BD38" s="822"/>
      <c r="BE38" s="822"/>
      <c r="BF38" s="822"/>
      <c r="BG38" s="827"/>
      <c r="BH38" s="827"/>
      <c r="BI38" s="827"/>
      <c r="BJ38" s="827"/>
      <c r="BK38" s="827"/>
    </row>
    <row r="39" spans="1:70" ht="15.6">
      <c r="A39" s="822"/>
      <c r="B39" s="823"/>
      <c r="C39" s="823"/>
      <c r="D39" s="824"/>
      <c r="E39" s="824" t="s">
        <v>2589</v>
      </c>
      <c r="F39" s="824"/>
      <c r="G39" s="824" t="s">
        <v>136</v>
      </c>
      <c r="H39" s="824"/>
      <c r="I39" s="824"/>
      <c r="J39" s="824"/>
      <c r="K39" s="824"/>
      <c r="L39" s="824"/>
      <c r="M39" s="824"/>
      <c r="N39" s="824"/>
      <c r="O39" s="824"/>
      <c r="P39" s="822"/>
      <c r="Q39" s="824" t="s">
        <v>1046</v>
      </c>
      <c r="R39" s="822"/>
      <c r="S39" s="75"/>
      <c r="T39" s="75"/>
      <c r="U39" s="75"/>
      <c r="V39" s="810" t="s">
        <v>11</v>
      </c>
      <c r="W39" s="810"/>
      <c r="X39" s="810"/>
      <c r="Y39" s="810"/>
      <c r="Z39" s="810"/>
      <c r="AA39" s="826"/>
      <c r="AB39" s="822" t="s">
        <v>0</v>
      </c>
      <c r="AC39" s="822"/>
      <c r="AD39" s="822"/>
      <c r="AE39" s="822"/>
      <c r="AF39" s="822"/>
      <c r="AG39" s="822"/>
      <c r="AH39" s="822" t="s">
        <v>2</v>
      </c>
      <c r="AI39" s="75"/>
      <c r="AJ39" s="75"/>
      <c r="AK39" s="75"/>
      <c r="AL39" s="75"/>
      <c r="AM39" s="75"/>
      <c r="AN39" s="822"/>
      <c r="AO39" s="822"/>
      <c r="AP39" s="822"/>
      <c r="AQ39" s="822"/>
      <c r="AR39" s="822"/>
      <c r="AS39" s="827"/>
      <c r="AT39" s="827"/>
      <c r="AU39" s="827"/>
      <c r="AV39" s="827"/>
      <c r="AW39" s="827"/>
      <c r="AX39" s="827"/>
      <c r="AY39" s="822"/>
      <c r="AZ39" s="822"/>
      <c r="BA39" s="822"/>
      <c r="BB39" s="822"/>
      <c r="BC39" s="822"/>
      <c r="BD39" s="822"/>
      <c r="BE39" s="822"/>
      <c r="BF39" s="822"/>
      <c r="BG39" s="827"/>
      <c r="BH39" s="827"/>
      <c r="BI39" s="827"/>
      <c r="BJ39" s="827"/>
      <c r="BK39" s="827"/>
    </row>
    <row r="40" spans="1:70" s="819" customFormat="1">
      <c r="B40" s="828"/>
      <c r="C40" s="828"/>
      <c r="D40" s="824"/>
      <c r="E40" s="824" t="s">
        <v>2589</v>
      </c>
      <c r="F40" s="824"/>
      <c r="G40" s="824" t="s">
        <v>136</v>
      </c>
      <c r="H40" s="824"/>
      <c r="I40" s="829"/>
      <c r="J40" s="829"/>
      <c r="K40" s="829"/>
      <c r="L40" s="829"/>
      <c r="M40" s="829"/>
      <c r="N40" s="829"/>
      <c r="O40" s="829"/>
      <c r="P40" s="822"/>
      <c r="Q40" s="824" t="s">
        <v>1046</v>
      </c>
      <c r="R40" s="822"/>
      <c r="S40" s="75"/>
      <c r="T40" s="75"/>
      <c r="U40" s="75"/>
      <c r="V40" s="828" t="s">
        <v>11</v>
      </c>
      <c r="W40" s="828"/>
      <c r="X40" s="828"/>
      <c r="Y40" s="828"/>
      <c r="Z40" s="828"/>
      <c r="AA40" s="828"/>
      <c r="AB40" s="828" t="s">
        <v>0</v>
      </c>
      <c r="AC40" s="828"/>
      <c r="AD40" s="828"/>
      <c r="AE40" s="829"/>
      <c r="AF40" s="829"/>
      <c r="AG40" s="829"/>
      <c r="AH40" s="829" t="s">
        <v>2</v>
      </c>
      <c r="AI40" s="75"/>
      <c r="AJ40" s="75"/>
      <c r="AK40" s="75"/>
      <c r="AL40" s="75"/>
      <c r="AM40" s="75"/>
      <c r="AN40" s="829"/>
      <c r="AO40" s="829"/>
      <c r="AP40" s="829"/>
      <c r="AQ40" s="829"/>
      <c r="AR40" s="829"/>
      <c r="AS40" s="829"/>
      <c r="AT40" s="829"/>
      <c r="AU40" s="830"/>
      <c r="AV40" s="830"/>
      <c r="AW40" s="830"/>
      <c r="AY40" s="828"/>
      <c r="AZ40" s="830"/>
      <c r="BA40" s="829"/>
      <c r="BB40" s="829"/>
      <c r="BC40" s="829"/>
      <c r="BD40" s="829"/>
      <c r="BE40" s="829"/>
      <c r="BF40" s="829"/>
      <c r="BG40" s="829"/>
      <c r="BH40" s="829"/>
      <c r="BI40" s="830"/>
      <c r="BJ40" s="830"/>
      <c r="BK40" s="830"/>
      <c r="BL40" s="830"/>
      <c r="BM40" s="830"/>
      <c r="BN40" s="830"/>
      <c r="BO40" s="830"/>
      <c r="BP40" s="830"/>
      <c r="BQ40" s="830"/>
      <c r="BR40" s="829"/>
    </row>
    <row r="41" spans="1:70" s="819" customFormat="1">
      <c r="D41" s="824"/>
      <c r="E41" s="824" t="s">
        <v>2589</v>
      </c>
      <c r="F41" s="824"/>
      <c r="G41" s="824" t="s">
        <v>136</v>
      </c>
      <c r="H41" s="824"/>
      <c r="I41" s="829"/>
      <c r="J41" s="829"/>
      <c r="K41" s="829"/>
      <c r="L41" s="829"/>
      <c r="M41" s="829"/>
      <c r="N41" s="829"/>
      <c r="O41" s="829"/>
      <c r="P41" s="822"/>
      <c r="Q41" s="824" t="s">
        <v>1046</v>
      </c>
      <c r="R41" s="822"/>
      <c r="S41" s="75"/>
      <c r="T41" s="75"/>
      <c r="U41" s="75"/>
      <c r="V41" s="831" t="s">
        <v>11</v>
      </c>
      <c r="W41" s="831"/>
      <c r="X41" s="831"/>
      <c r="Y41" s="831"/>
      <c r="Z41" s="831"/>
      <c r="AA41" s="828"/>
      <c r="AB41" s="830" t="s">
        <v>0</v>
      </c>
      <c r="AC41" s="830"/>
      <c r="AD41" s="830"/>
      <c r="AE41" s="829"/>
      <c r="AF41" s="829"/>
      <c r="AG41" s="829"/>
      <c r="AH41" s="829" t="s">
        <v>2</v>
      </c>
      <c r="AI41" s="75"/>
      <c r="AJ41" s="75"/>
      <c r="AK41" s="75"/>
      <c r="AL41" s="75"/>
      <c r="AM41" s="75"/>
      <c r="AN41" s="829"/>
      <c r="AO41" s="829"/>
      <c r="AP41" s="829"/>
      <c r="AQ41" s="829"/>
      <c r="AR41" s="829"/>
      <c r="AS41" s="829"/>
      <c r="AT41" s="829"/>
      <c r="AU41" s="830"/>
      <c r="AV41" s="830"/>
      <c r="AW41" s="830"/>
      <c r="AY41" s="828"/>
      <c r="AZ41" s="830"/>
      <c r="BA41" s="829"/>
      <c r="BB41" s="829"/>
      <c r="BC41" s="829"/>
      <c r="BD41" s="829"/>
      <c r="BE41" s="829"/>
      <c r="BF41" s="829"/>
      <c r="BG41" s="829"/>
      <c r="BH41" s="829"/>
      <c r="BI41" s="830"/>
      <c r="BJ41" s="830"/>
      <c r="BK41" s="830"/>
      <c r="BL41" s="830"/>
      <c r="BM41" s="830"/>
      <c r="BN41" s="830"/>
      <c r="BO41" s="830"/>
      <c r="BP41" s="830"/>
      <c r="BQ41" s="830"/>
      <c r="BR41" s="829"/>
    </row>
    <row r="42" spans="1:70" s="819" customFormat="1">
      <c r="D42" s="824"/>
      <c r="E42" s="824" t="s">
        <v>2589</v>
      </c>
      <c r="F42" s="824"/>
      <c r="G42" s="824" t="s">
        <v>136</v>
      </c>
      <c r="H42" s="824"/>
      <c r="I42" s="829"/>
      <c r="J42" s="829"/>
      <c r="K42" s="829"/>
      <c r="L42" s="829"/>
      <c r="M42" s="829"/>
      <c r="N42" s="829"/>
      <c r="O42" s="829"/>
      <c r="P42" s="822"/>
      <c r="Q42" s="824" t="s">
        <v>1046</v>
      </c>
      <c r="R42" s="822"/>
      <c r="S42" s="75"/>
      <c r="T42" s="75"/>
      <c r="U42" s="75"/>
      <c r="V42" s="831" t="s">
        <v>11</v>
      </c>
      <c r="W42" s="831"/>
      <c r="X42" s="831"/>
      <c r="Y42" s="831"/>
      <c r="Z42" s="831"/>
      <c r="AA42" s="828"/>
      <c r="AB42" s="830" t="s">
        <v>0</v>
      </c>
      <c r="AC42" s="830"/>
      <c r="AD42" s="830"/>
      <c r="AE42" s="829"/>
      <c r="AF42" s="829"/>
      <c r="AG42" s="829"/>
      <c r="AH42" s="829" t="s">
        <v>2</v>
      </c>
      <c r="AI42" s="75"/>
      <c r="AJ42" s="75"/>
      <c r="AK42" s="75"/>
      <c r="AL42" s="75"/>
      <c r="AM42" s="75"/>
      <c r="AN42" s="829"/>
      <c r="AO42" s="829"/>
      <c r="AP42" s="829"/>
      <c r="AQ42" s="829"/>
      <c r="AR42" s="829"/>
      <c r="AS42" s="829"/>
      <c r="AT42" s="829"/>
      <c r="AU42" s="830"/>
      <c r="AV42" s="830"/>
      <c r="AW42" s="830"/>
      <c r="AY42" s="828"/>
      <c r="AZ42" s="830"/>
      <c r="BA42" s="829"/>
      <c r="BB42" s="829"/>
      <c r="BC42" s="829"/>
      <c r="BD42" s="829"/>
      <c r="BE42" s="829"/>
      <c r="BF42" s="829"/>
      <c r="BG42" s="829"/>
      <c r="BH42" s="829"/>
      <c r="BI42" s="830"/>
      <c r="BJ42" s="830"/>
      <c r="BK42" s="830"/>
      <c r="BL42" s="830"/>
      <c r="BM42" s="830"/>
      <c r="BN42" s="830"/>
      <c r="BO42" s="830"/>
      <c r="BP42" s="830"/>
      <c r="BQ42" s="830"/>
      <c r="BR42" s="829"/>
    </row>
    <row r="43" spans="1:70" s="819" customFormat="1">
      <c r="D43" s="824"/>
      <c r="E43" s="824" t="s">
        <v>2589</v>
      </c>
      <c r="F43" s="824"/>
      <c r="G43" s="824" t="s">
        <v>136</v>
      </c>
      <c r="H43" s="824"/>
      <c r="I43" s="829"/>
      <c r="J43" s="829"/>
      <c r="K43" s="829"/>
      <c r="L43" s="829"/>
      <c r="M43" s="829"/>
      <c r="N43" s="829"/>
      <c r="O43" s="829"/>
      <c r="P43" s="822"/>
      <c r="Q43" s="824" t="s">
        <v>1046</v>
      </c>
      <c r="R43" s="822"/>
      <c r="S43" s="75"/>
      <c r="T43" s="75"/>
      <c r="U43" s="75"/>
      <c r="V43" s="831" t="s">
        <v>11</v>
      </c>
      <c r="W43" s="831"/>
      <c r="X43" s="831"/>
      <c r="Y43" s="831"/>
      <c r="Z43" s="831"/>
      <c r="AA43" s="828"/>
      <c r="AB43" s="830"/>
      <c r="AC43" s="830"/>
      <c r="AD43" s="830"/>
      <c r="AE43" s="829"/>
      <c r="AF43" s="829"/>
      <c r="AG43" s="829"/>
      <c r="AH43" s="829" t="s">
        <v>2</v>
      </c>
      <c r="AI43" s="75"/>
      <c r="AJ43" s="75"/>
      <c r="AK43" s="75"/>
      <c r="AL43" s="75"/>
      <c r="AM43" s="75"/>
      <c r="AN43" s="829"/>
      <c r="AO43" s="829"/>
      <c r="AP43" s="829"/>
      <c r="AQ43" s="829"/>
      <c r="AR43" s="829"/>
      <c r="AS43" s="829"/>
      <c r="AT43" s="829"/>
      <c r="AU43" s="830"/>
      <c r="AV43" s="830"/>
      <c r="AW43" s="830"/>
      <c r="AY43" s="828"/>
      <c r="AZ43" s="830"/>
      <c r="BA43" s="829"/>
      <c r="BB43" s="829"/>
      <c r="BC43" s="829"/>
      <c r="BD43" s="829"/>
      <c r="BE43" s="829"/>
      <c r="BF43" s="829"/>
      <c r="BG43" s="829"/>
      <c r="BH43" s="829"/>
      <c r="BI43" s="830"/>
      <c r="BJ43" s="830"/>
      <c r="BK43" s="830"/>
      <c r="BL43" s="830"/>
      <c r="BM43" s="830"/>
      <c r="BN43" s="830"/>
      <c r="BO43" s="830"/>
      <c r="BP43" s="830"/>
      <c r="BQ43" s="830"/>
      <c r="BR43" s="829"/>
    </row>
    <row r="44" spans="1:70" s="819" customFormat="1">
      <c r="D44" s="824"/>
      <c r="E44" s="824" t="s">
        <v>2589</v>
      </c>
      <c r="F44" s="824"/>
      <c r="G44" s="824" t="s">
        <v>136</v>
      </c>
      <c r="H44" s="824"/>
      <c r="I44" s="829"/>
      <c r="J44" s="829"/>
      <c r="K44" s="829"/>
      <c r="L44" s="829"/>
      <c r="M44" s="829"/>
      <c r="N44" s="829"/>
      <c r="O44" s="829"/>
      <c r="P44" s="822"/>
      <c r="Q44" s="824" t="s">
        <v>1046</v>
      </c>
      <c r="R44" s="822"/>
      <c r="S44" s="75"/>
      <c r="T44" s="75"/>
      <c r="U44" s="75"/>
      <c r="V44" s="831" t="s">
        <v>11</v>
      </c>
      <c r="W44" s="831"/>
      <c r="X44" s="831"/>
      <c r="Y44" s="831"/>
      <c r="Z44" s="831"/>
      <c r="AA44" s="828"/>
      <c r="AB44" s="830"/>
      <c r="AC44" s="830"/>
      <c r="AD44" s="830"/>
      <c r="AE44" s="829"/>
      <c r="AF44" s="829"/>
      <c r="AG44" s="829"/>
      <c r="AH44" s="829" t="s">
        <v>2</v>
      </c>
      <c r="AI44" s="75"/>
      <c r="AJ44" s="75"/>
      <c r="AK44" s="75"/>
      <c r="AL44" s="75"/>
      <c r="AM44" s="75"/>
      <c r="AN44" s="829"/>
      <c r="AO44" s="829"/>
      <c r="AP44" s="829"/>
      <c r="AQ44" s="829"/>
      <c r="AR44" s="829"/>
      <c r="AS44" s="829"/>
      <c r="AT44" s="829"/>
      <c r="AU44" s="830"/>
      <c r="AV44" s="830"/>
      <c r="AW44" s="830"/>
      <c r="AY44" s="828"/>
      <c r="AZ44" s="830"/>
      <c r="BA44" s="829"/>
      <c r="BB44" s="829"/>
      <c r="BC44" s="829"/>
      <c r="BD44" s="829"/>
      <c r="BE44" s="829"/>
      <c r="BF44" s="829"/>
      <c r="BG44" s="829"/>
      <c r="BH44" s="829"/>
      <c r="BI44" s="830"/>
      <c r="BJ44" s="830"/>
      <c r="BK44" s="830"/>
      <c r="BL44" s="830"/>
      <c r="BM44" s="830"/>
      <c r="BN44" s="830"/>
      <c r="BO44" s="830"/>
      <c r="BP44" s="830"/>
      <c r="BQ44" s="830"/>
      <c r="BR44" s="829"/>
    </row>
    <row r="45" spans="1:70" s="819" customFormat="1">
      <c r="D45" s="824"/>
      <c r="E45" s="824" t="s">
        <v>2589</v>
      </c>
      <c r="F45" s="824"/>
      <c r="G45" s="824" t="s">
        <v>136</v>
      </c>
      <c r="H45" s="824"/>
      <c r="I45" s="829"/>
      <c r="J45" s="829"/>
      <c r="K45" s="829"/>
      <c r="L45" s="829"/>
      <c r="M45" s="829"/>
      <c r="N45" s="829"/>
      <c r="O45" s="829"/>
      <c r="P45" s="822"/>
      <c r="Q45" s="824" t="s">
        <v>1046</v>
      </c>
      <c r="R45" s="822"/>
      <c r="S45" s="75"/>
      <c r="T45" s="75"/>
      <c r="U45" s="75"/>
      <c r="V45" s="831" t="s">
        <v>11</v>
      </c>
      <c r="W45" s="831"/>
      <c r="X45" s="831"/>
      <c r="Y45" s="831"/>
      <c r="Z45" s="831"/>
      <c r="AA45" s="828"/>
      <c r="AB45" s="830"/>
      <c r="AC45" s="830"/>
      <c r="AD45" s="830"/>
      <c r="AE45" s="829"/>
      <c r="AF45" s="829"/>
      <c r="AG45" s="829"/>
      <c r="AH45" s="829" t="s">
        <v>2</v>
      </c>
      <c r="AI45" s="75"/>
      <c r="AJ45" s="75"/>
      <c r="AK45" s="75"/>
      <c r="AL45" s="75"/>
      <c r="AM45" s="75"/>
      <c r="AN45" s="829"/>
      <c r="AO45" s="829"/>
      <c r="AP45" s="829"/>
      <c r="AQ45" s="829"/>
      <c r="AR45" s="829"/>
      <c r="AS45" s="829"/>
      <c r="AT45" s="829"/>
      <c r="AU45" s="830"/>
      <c r="AV45" s="830"/>
      <c r="AW45" s="830"/>
      <c r="AY45" s="828"/>
      <c r="AZ45" s="830"/>
      <c r="BA45" s="829"/>
      <c r="BB45" s="829"/>
      <c r="BC45" s="829"/>
      <c r="BD45" s="829"/>
      <c r="BE45" s="829"/>
      <c r="BF45" s="829"/>
      <c r="BG45" s="829"/>
      <c r="BH45" s="829"/>
      <c r="BI45" s="830"/>
      <c r="BJ45" s="830"/>
      <c r="BK45" s="830"/>
      <c r="BL45" s="830"/>
      <c r="BM45" s="830"/>
      <c r="BN45" s="830"/>
      <c r="BO45" s="830"/>
      <c r="BP45" s="830"/>
      <c r="BQ45" s="830"/>
      <c r="BR45" s="829"/>
    </row>
    <row r="47" spans="1:70" s="1" customFormat="1">
      <c r="B47" s="839" t="s">
        <v>2602</v>
      </c>
    </row>
    <row r="49" spans="1:70" ht="15.6">
      <c r="A49" s="822"/>
      <c r="B49" s="823"/>
      <c r="C49" s="823"/>
      <c r="D49" s="824"/>
      <c r="E49" s="824" t="s">
        <v>2589</v>
      </c>
      <c r="F49" s="824"/>
      <c r="G49" s="824" t="s">
        <v>136</v>
      </c>
      <c r="H49" s="824"/>
      <c r="I49" s="824"/>
      <c r="J49" s="824"/>
      <c r="K49" s="824"/>
      <c r="L49" s="824"/>
      <c r="M49" s="824"/>
      <c r="N49" s="824"/>
      <c r="O49" s="824"/>
      <c r="P49" s="822"/>
      <c r="Q49" s="824" t="s">
        <v>1046</v>
      </c>
      <c r="R49" s="822"/>
      <c r="S49" s="75"/>
      <c r="T49" s="75"/>
      <c r="U49" s="75"/>
      <c r="V49" s="810" t="s">
        <v>11</v>
      </c>
      <c r="W49" s="810"/>
      <c r="X49" s="810"/>
      <c r="Y49" s="810"/>
      <c r="Z49" s="810"/>
      <c r="AA49" s="826"/>
      <c r="AB49" s="822" t="s">
        <v>0</v>
      </c>
      <c r="AC49" s="822"/>
      <c r="AD49" s="822"/>
      <c r="AE49" s="822"/>
      <c r="AF49" s="822"/>
      <c r="AG49" s="822"/>
      <c r="AH49" s="822" t="s">
        <v>2</v>
      </c>
      <c r="AI49" s="75"/>
      <c r="AJ49" s="75"/>
      <c r="AK49" s="75"/>
      <c r="AL49" s="75"/>
      <c r="AM49" s="75"/>
      <c r="AN49" s="822"/>
      <c r="AO49" s="822"/>
      <c r="AP49" s="822"/>
      <c r="AQ49" s="822"/>
      <c r="AR49" s="822"/>
      <c r="AS49" s="827"/>
      <c r="AT49" s="827"/>
      <c r="AU49" s="827"/>
      <c r="AV49" s="827"/>
      <c r="AW49" s="827"/>
      <c r="AX49" s="827"/>
      <c r="AY49" s="822"/>
      <c r="AZ49" s="822"/>
      <c r="BA49" s="822"/>
      <c r="BB49" s="822"/>
      <c r="BC49" s="822"/>
      <c r="BD49" s="822"/>
      <c r="BE49" s="822"/>
      <c r="BF49" s="822"/>
      <c r="BG49" s="827"/>
      <c r="BH49" s="827"/>
      <c r="BI49" s="827"/>
      <c r="BJ49" s="827"/>
      <c r="BK49" s="827"/>
    </row>
    <row r="50" spans="1:70" ht="15.6">
      <c r="A50" s="822"/>
      <c r="B50" s="823"/>
      <c r="C50" s="823"/>
      <c r="D50" s="824"/>
      <c r="E50" s="824" t="s">
        <v>2589</v>
      </c>
      <c r="F50" s="824"/>
      <c r="G50" s="824" t="s">
        <v>136</v>
      </c>
      <c r="H50" s="824"/>
      <c r="I50" s="824"/>
      <c r="J50" s="824"/>
      <c r="K50" s="824"/>
      <c r="L50" s="824"/>
      <c r="M50" s="824"/>
      <c r="N50" s="824"/>
      <c r="O50" s="824"/>
      <c r="P50" s="822"/>
      <c r="Q50" s="824" t="s">
        <v>1046</v>
      </c>
      <c r="R50" s="822"/>
      <c r="S50" s="75"/>
      <c r="T50" s="75"/>
      <c r="U50" s="75"/>
      <c r="V50" s="810" t="s">
        <v>11</v>
      </c>
      <c r="W50" s="810"/>
      <c r="X50" s="810"/>
      <c r="Y50" s="810"/>
      <c r="Z50" s="810"/>
      <c r="AA50" s="826"/>
      <c r="AB50" s="822" t="s">
        <v>0</v>
      </c>
      <c r="AC50" s="822"/>
      <c r="AD50" s="822"/>
      <c r="AE50" s="822"/>
      <c r="AF50" s="822"/>
      <c r="AG50" s="822"/>
      <c r="AH50" s="822" t="s">
        <v>2</v>
      </c>
      <c r="AI50" s="75"/>
      <c r="AJ50" s="75"/>
      <c r="AK50" s="75"/>
      <c r="AL50" s="75"/>
      <c r="AM50" s="75"/>
      <c r="AN50" s="822"/>
      <c r="AO50" s="822"/>
      <c r="AP50" s="822"/>
      <c r="AQ50" s="822"/>
      <c r="AR50" s="822"/>
      <c r="AS50" s="827"/>
      <c r="AT50" s="827"/>
      <c r="AU50" s="827"/>
      <c r="AV50" s="827"/>
      <c r="AW50" s="827"/>
      <c r="AX50" s="827"/>
      <c r="AY50" s="822"/>
      <c r="AZ50" s="822"/>
      <c r="BA50" s="822"/>
      <c r="BB50" s="822"/>
      <c r="BC50" s="822"/>
      <c r="BD50" s="822"/>
      <c r="BE50" s="822"/>
      <c r="BF50" s="822"/>
      <c r="BG50" s="827"/>
      <c r="BH50" s="827"/>
      <c r="BI50" s="827"/>
      <c r="BJ50" s="827"/>
      <c r="BK50" s="827"/>
    </row>
    <row r="51" spans="1:70" ht="15.6">
      <c r="A51" s="822"/>
      <c r="B51" s="823"/>
      <c r="C51" s="823"/>
      <c r="D51" s="824"/>
      <c r="E51" s="824" t="s">
        <v>2589</v>
      </c>
      <c r="F51" s="824"/>
      <c r="G51" s="824" t="s">
        <v>136</v>
      </c>
      <c r="H51" s="824"/>
      <c r="I51" s="824"/>
      <c r="J51" s="824"/>
      <c r="K51" s="824"/>
      <c r="L51" s="824"/>
      <c r="M51" s="824"/>
      <c r="N51" s="824"/>
      <c r="O51" s="824"/>
      <c r="P51" s="822"/>
      <c r="Q51" s="824" t="s">
        <v>1046</v>
      </c>
      <c r="R51" s="822"/>
      <c r="S51" s="75"/>
      <c r="T51" s="75"/>
      <c r="U51" s="75"/>
      <c r="V51" s="810" t="s">
        <v>11</v>
      </c>
      <c r="W51" s="810"/>
      <c r="X51" s="810"/>
      <c r="Y51" s="810"/>
      <c r="Z51" s="810"/>
      <c r="AA51" s="826"/>
      <c r="AB51" s="822" t="s">
        <v>0</v>
      </c>
      <c r="AC51" s="822"/>
      <c r="AD51" s="822"/>
      <c r="AE51" s="822"/>
      <c r="AF51" s="822"/>
      <c r="AG51" s="822"/>
      <c r="AH51" s="822" t="s">
        <v>2</v>
      </c>
      <c r="AI51" s="75"/>
      <c r="AJ51" s="75"/>
      <c r="AK51" s="75"/>
      <c r="AL51" s="75"/>
      <c r="AM51" s="75"/>
      <c r="AN51" s="822"/>
      <c r="AO51" s="822"/>
      <c r="AP51" s="822"/>
      <c r="AQ51" s="822"/>
      <c r="AR51" s="822"/>
      <c r="AS51" s="827"/>
      <c r="AT51" s="827"/>
      <c r="AU51" s="827"/>
      <c r="AV51" s="827"/>
      <c r="AW51" s="827"/>
      <c r="AX51" s="827"/>
      <c r="AY51" s="822"/>
      <c r="AZ51" s="822"/>
      <c r="BA51" s="822"/>
      <c r="BB51" s="822"/>
      <c r="BC51" s="822"/>
      <c r="BD51" s="822"/>
      <c r="BE51" s="822"/>
      <c r="BF51" s="822"/>
      <c r="BG51" s="827"/>
      <c r="BH51" s="827"/>
      <c r="BI51" s="827"/>
      <c r="BJ51" s="827"/>
      <c r="BK51" s="827"/>
    </row>
    <row r="52" spans="1:70" ht="15.6">
      <c r="A52" s="822"/>
      <c r="B52" s="823"/>
      <c r="C52" s="823"/>
      <c r="D52" s="824"/>
      <c r="E52" s="824" t="s">
        <v>2589</v>
      </c>
      <c r="F52" s="824"/>
      <c r="G52" s="824" t="s">
        <v>136</v>
      </c>
      <c r="H52" s="824"/>
      <c r="I52" s="824"/>
      <c r="J52" s="824"/>
      <c r="K52" s="824"/>
      <c r="L52" s="824"/>
      <c r="M52" s="824"/>
      <c r="N52" s="824"/>
      <c r="O52" s="824"/>
      <c r="P52" s="822"/>
      <c r="Q52" s="824" t="s">
        <v>1046</v>
      </c>
      <c r="R52" s="822"/>
      <c r="S52" s="75"/>
      <c r="T52" s="75"/>
      <c r="U52" s="75"/>
      <c r="V52" s="810" t="s">
        <v>11</v>
      </c>
      <c r="W52" s="810"/>
      <c r="X52" s="810"/>
      <c r="Y52" s="810"/>
      <c r="Z52" s="810"/>
      <c r="AA52" s="826"/>
      <c r="AB52" s="822" t="s">
        <v>0</v>
      </c>
      <c r="AC52" s="822"/>
      <c r="AD52" s="822"/>
      <c r="AE52" s="822"/>
      <c r="AF52" s="822"/>
      <c r="AG52" s="822"/>
      <c r="AH52" s="822" t="s">
        <v>2</v>
      </c>
      <c r="AI52" s="75"/>
      <c r="AJ52" s="75"/>
      <c r="AK52" s="75"/>
      <c r="AL52" s="75"/>
      <c r="AM52" s="75"/>
      <c r="AN52" s="822"/>
      <c r="AO52" s="822"/>
      <c r="AP52" s="822"/>
      <c r="AQ52" s="822"/>
      <c r="AR52" s="822"/>
      <c r="AS52" s="827"/>
      <c r="AT52" s="827"/>
      <c r="AU52" s="827"/>
      <c r="AV52" s="827"/>
      <c r="AW52" s="827"/>
      <c r="AX52" s="827"/>
      <c r="AY52" s="822"/>
      <c r="AZ52" s="822"/>
      <c r="BA52" s="822"/>
      <c r="BB52" s="822"/>
      <c r="BC52" s="822"/>
      <c r="BD52" s="822"/>
      <c r="BE52" s="822"/>
      <c r="BF52" s="822"/>
      <c r="BG52" s="827"/>
      <c r="BH52" s="827"/>
      <c r="BI52" s="827"/>
      <c r="BJ52" s="827"/>
      <c r="BK52" s="827"/>
    </row>
    <row r="53" spans="1:70" s="819" customFormat="1">
      <c r="B53" s="828"/>
      <c r="C53" s="828"/>
      <c r="D53" s="824"/>
      <c r="E53" s="824" t="s">
        <v>2589</v>
      </c>
      <c r="F53" s="824"/>
      <c r="G53" s="824" t="s">
        <v>136</v>
      </c>
      <c r="H53" s="824"/>
      <c r="I53" s="829"/>
      <c r="J53" s="829"/>
      <c r="K53" s="829"/>
      <c r="L53" s="829"/>
      <c r="M53" s="829"/>
      <c r="N53" s="829"/>
      <c r="O53" s="829"/>
      <c r="P53" s="822"/>
      <c r="Q53" s="824" t="s">
        <v>1046</v>
      </c>
      <c r="R53" s="822"/>
      <c r="S53" s="75"/>
      <c r="T53" s="75"/>
      <c r="U53" s="75"/>
      <c r="V53" s="828" t="s">
        <v>11</v>
      </c>
      <c r="W53" s="828"/>
      <c r="X53" s="828"/>
      <c r="Y53" s="828"/>
      <c r="Z53" s="828"/>
      <c r="AA53" s="828"/>
      <c r="AB53" s="828" t="s">
        <v>0</v>
      </c>
      <c r="AC53" s="828"/>
      <c r="AD53" s="828"/>
      <c r="AE53" s="829"/>
      <c r="AF53" s="829"/>
      <c r="AG53" s="829"/>
      <c r="AH53" s="829" t="s">
        <v>2</v>
      </c>
      <c r="AI53" s="75"/>
      <c r="AJ53" s="75"/>
      <c r="AK53" s="75"/>
      <c r="AL53" s="75"/>
      <c r="AM53" s="75"/>
      <c r="AN53" s="829"/>
      <c r="AO53" s="829"/>
      <c r="AP53" s="829"/>
      <c r="AQ53" s="829"/>
      <c r="AR53" s="829"/>
      <c r="AS53" s="829"/>
      <c r="AT53" s="829"/>
      <c r="AU53" s="830"/>
      <c r="AV53" s="830"/>
      <c r="AW53" s="830"/>
      <c r="AY53" s="828"/>
      <c r="AZ53" s="830"/>
      <c r="BA53" s="829"/>
      <c r="BB53" s="829"/>
      <c r="BC53" s="829"/>
      <c r="BD53" s="829"/>
      <c r="BE53" s="829"/>
      <c r="BF53" s="829"/>
      <c r="BG53" s="829"/>
      <c r="BH53" s="829"/>
      <c r="BI53" s="830"/>
      <c r="BJ53" s="830"/>
      <c r="BK53" s="830"/>
      <c r="BL53" s="830"/>
      <c r="BM53" s="830"/>
      <c r="BN53" s="830"/>
      <c r="BO53" s="830"/>
      <c r="BP53" s="830"/>
      <c r="BQ53" s="830"/>
      <c r="BR53" s="829"/>
    </row>
    <row r="54" spans="1:70" s="819" customFormat="1">
      <c r="D54" s="824"/>
      <c r="E54" s="824" t="s">
        <v>2589</v>
      </c>
      <c r="F54" s="824"/>
      <c r="G54" s="824" t="s">
        <v>136</v>
      </c>
      <c r="H54" s="824"/>
      <c r="I54" s="829"/>
      <c r="J54" s="829"/>
      <c r="K54" s="829"/>
      <c r="L54" s="829"/>
      <c r="M54" s="829"/>
      <c r="N54" s="829"/>
      <c r="O54" s="829"/>
      <c r="P54" s="822"/>
      <c r="Q54" s="824" t="s">
        <v>1046</v>
      </c>
      <c r="R54" s="822"/>
      <c r="S54" s="75"/>
      <c r="T54" s="75"/>
      <c r="U54" s="75"/>
      <c r="V54" s="831" t="s">
        <v>11</v>
      </c>
      <c r="W54" s="831"/>
      <c r="X54" s="831"/>
      <c r="Y54" s="831"/>
      <c r="Z54" s="831"/>
      <c r="AA54" s="828"/>
      <c r="AB54" s="830" t="s">
        <v>0</v>
      </c>
      <c r="AC54" s="830"/>
      <c r="AD54" s="830"/>
      <c r="AE54" s="829"/>
      <c r="AF54" s="829"/>
      <c r="AG54" s="829"/>
      <c r="AH54" s="829" t="s">
        <v>2</v>
      </c>
      <c r="AI54" s="75"/>
      <c r="AJ54" s="75"/>
      <c r="AK54" s="75"/>
      <c r="AL54" s="75"/>
      <c r="AM54" s="75"/>
      <c r="AN54" s="829"/>
      <c r="AO54" s="829"/>
      <c r="AP54" s="829"/>
      <c r="AQ54" s="829"/>
      <c r="AR54" s="829"/>
      <c r="AS54" s="829"/>
      <c r="AT54" s="829"/>
      <c r="AU54" s="830"/>
      <c r="AV54" s="830"/>
      <c r="AW54" s="830"/>
      <c r="AY54" s="828"/>
      <c r="AZ54" s="830"/>
      <c r="BA54" s="829"/>
      <c r="BB54" s="829"/>
      <c r="BC54" s="829"/>
      <c r="BD54" s="829"/>
      <c r="BE54" s="829"/>
      <c r="BF54" s="829"/>
      <c r="BG54" s="829"/>
      <c r="BH54" s="829"/>
      <c r="BI54" s="830"/>
      <c r="BJ54" s="830"/>
      <c r="BK54" s="830"/>
      <c r="BL54" s="830"/>
      <c r="BM54" s="830"/>
      <c r="BN54" s="830"/>
      <c r="BO54" s="830"/>
      <c r="BP54" s="830"/>
      <c r="BQ54" s="830"/>
      <c r="BR54" s="829"/>
    </row>
    <row r="55" spans="1:70" s="819" customFormat="1">
      <c r="D55" s="824"/>
      <c r="E55" s="824" t="s">
        <v>2589</v>
      </c>
      <c r="F55" s="824"/>
      <c r="G55" s="824" t="s">
        <v>136</v>
      </c>
      <c r="H55" s="824"/>
      <c r="I55" s="829"/>
      <c r="J55" s="829"/>
      <c r="K55" s="829"/>
      <c r="L55" s="829"/>
      <c r="M55" s="829"/>
      <c r="N55" s="829"/>
      <c r="O55" s="829"/>
      <c r="P55" s="822"/>
      <c r="Q55" s="824" t="s">
        <v>1046</v>
      </c>
      <c r="R55" s="822"/>
      <c r="S55" s="75"/>
      <c r="T55" s="75"/>
      <c r="U55" s="75"/>
      <c r="V55" s="831" t="s">
        <v>11</v>
      </c>
      <c r="W55" s="831"/>
      <c r="X55" s="831"/>
      <c r="Y55" s="831"/>
      <c r="Z55" s="831"/>
      <c r="AA55" s="828"/>
      <c r="AB55" s="830" t="s">
        <v>0</v>
      </c>
      <c r="AC55" s="830"/>
      <c r="AD55" s="830"/>
      <c r="AE55" s="829"/>
      <c r="AF55" s="829"/>
      <c r="AG55" s="829"/>
      <c r="AH55" s="829" t="s">
        <v>2</v>
      </c>
      <c r="AI55" s="75"/>
      <c r="AJ55" s="75"/>
      <c r="AK55" s="75"/>
      <c r="AL55" s="75"/>
      <c r="AM55" s="75"/>
      <c r="AN55" s="829"/>
      <c r="AO55" s="829"/>
      <c r="AP55" s="829"/>
      <c r="AQ55" s="829"/>
      <c r="AR55" s="829"/>
      <c r="AS55" s="829"/>
      <c r="AT55" s="829"/>
      <c r="AU55" s="830"/>
      <c r="AV55" s="830"/>
      <c r="AW55" s="830"/>
      <c r="AY55" s="828"/>
      <c r="AZ55" s="830"/>
      <c r="BA55" s="829"/>
      <c r="BB55" s="829"/>
      <c r="BC55" s="829"/>
      <c r="BD55" s="829"/>
      <c r="BE55" s="829"/>
      <c r="BF55" s="829"/>
      <c r="BG55" s="829"/>
      <c r="BH55" s="829"/>
      <c r="BI55" s="830"/>
      <c r="BJ55" s="830"/>
      <c r="BK55" s="830"/>
      <c r="BL55" s="830"/>
      <c r="BM55" s="830"/>
      <c r="BN55" s="830"/>
      <c r="BO55" s="830"/>
      <c r="BP55" s="830"/>
      <c r="BQ55" s="830"/>
      <c r="BR55" s="829"/>
    </row>
    <row r="56" spans="1:70" s="819" customFormat="1">
      <c r="D56" s="824"/>
      <c r="E56" s="824" t="s">
        <v>2589</v>
      </c>
      <c r="F56" s="824"/>
      <c r="G56" s="824" t="s">
        <v>136</v>
      </c>
      <c r="H56" s="824"/>
      <c r="I56" s="829"/>
      <c r="J56" s="829"/>
      <c r="K56" s="829"/>
      <c r="L56" s="829"/>
      <c r="M56" s="829"/>
      <c r="N56" s="829"/>
      <c r="O56" s="829"/>
      <c r="P56" s="822"/>
      <c r="Q56" s="824" t="s">
        <v>1046</v>
      </c>
      <c r="R56" s="822"/>
      <c r="S56" s="75"/>
      <c r="T56" s="75"/>
      <c r="U56" s="75"/>
      <c r="V56" s="831" t="s">
        <v>11</v>
      </c>
      <c r="W56" s="831"/>
      <c r="X56" s="831"/>
      <c r="Y56" s="831"/>
      <c r="Z56" s="831"/>
      <c r="AA56" s="828"/>
      <c r="AB56" s="830"/>
      <c r="AC56" s="830"/>
      <c r="AD56" s="830"/>
      <c r="AE56" s="829"/>
      <c r="AF56" s="829"/>
      <c r="AG56" s="829"/>
      <c r="AH56" s="829" t="s">
        <v>2</v>
      </c>
      <c r="AI56" s="75"/>
      <c r="AJ56" s="75"/>
      <c r="AK56" s="75"/>
      <c r="AL56" s="75"/>
      <c r="AM56" s="75"/>
      <c r="AN56" s="829"/>
      <c r="AO56" s="829"/>
      <c r="AP56" s="829"/>
      <c r="AQ56" s="829"/>
      <c r="AR56" s="829"/>
      <c r="AS56" s="829"/>
      <c r="AT56" s="829"/>
      <c r="AU56" s="830"/>
      <c r="AV56" s="830"/>
      <c r="AW56" s="830"/>
      <c r="AY56" s="828"/>
      <c r="AZ56" s="830"/>
      <c r="BA56" s="829"/>
      <c r="BB56" s="829"/>
      <c r="BC56" s="829"/>
      <c r="BD56" s="829"/>
      <c r="BE56" s="829"/>
      <c r="BF56" s="829"/>
      <c r="BG56" s="829"/>
      <c r="BH56" s="829"/>
      <c r="BI56" s="830"/>
      <c r="BJ56" s="830"/>
      <c r="BK56" s="830"/>
      <c r="BL56" s="830"/>
      <c r="BM56" s="830"/>
      <c r="BN56" s="830"/>
      <c r="BO56" s="830"/>
      <c r="BP56" s="830"/>
      <c r="BQ56" s="830"/>
      <c r="BR56" s="829"/>
    </row>
    <row r="57" spans="1:70" s="819" customFormat="1">
      <c r="D57" s="824"/>
      <c r="E57" s="824" t="s">
        <v>2589</v>
      </c>
      <c r="F57" s="824"/>
      <c r="G57" s="824" t="s">
        <v>136</v>
      </c>
      <c r="H57" s="824"/>
      <c r="I57" s="829"/>
      <c r="J57" s="829"/>
      <c r="K57" s="829"/>
      <c r="L57" s="829"/>
      <c r="M57" s="829"/>
      <c r="N57" s="829"/>
      <c r="O57" s="829"/>
      <c r="P57" s="822"/>
      <c r="Q57" s="824" t="s">
        <v>1046</v>
      </c>
      <c r="R57" s="822"/>
      <c r="S57" s="75"/>
      <c r="T57" s="75"/>
      <c r="U57" s="75"/>
      <c r="V57" s="831" t="s">
        <v>11</v>
      </c>
      <c r="W57" s="831"/>
      <c r="X57" s="831"/>
      <c r="Y57" s="831"/>
      <c r="Z57" s="831"/>
      <c r="AA57" s="828"/>
      <c r="AB57" s="830"/>
      <c r="AC57" s="830"/>
      <c r="AD57" s="830"/>
      <c r="AE57" s="829"/>
      <c r="AF57" s="829"/>
      <c r="AG57" s="829"/>
      <c r="AH57" s="829" t="s">
        <v>2</v>
      </c>
      <c r="AI57" s="75"/>
      <c r="AJ57" s="75"/>
      <c r="AK57" s="75"/>
      <c r="AL57" s="75"/>
      <c r="AM57" s="75"/>
      <c r="AN57" s="829"/>
      <c r="AO57" s="829"/>
      <c r="AP57" s="829"/>
      <c r="AQ57" s="829"/>
      <c r="AR57" s="829"/>
      <c r="AS57" s="829"/>
      <c r="AT57" s="829"/>
      <c r="AU57" s="830"/>
      <c r="AV57" s="830"/>
      <c r="AW57" s="830"/>
      <c r="AY57" s="828"/>
      <c r="AZ57" s="830"/>
      <c r="BA57" s="829"/>
      <c r="BB57" s="829"/>
      <c r="BC57" s="829"/>
      <c r="BD57" s="829"/>
      <c r="BE57" s="829"/>
      <c r="BF57" s="829"/>
      <c r="BG57" s="829"/>
      <c r="BH57" s="829"/>
      <c r="BI57" s="830"/>
      <c r="BJ57" s="830"/>
      <c r="BK57" s="830"/>
      <c r="BL57" s="830"/>
      <c r="BM57" s="830"/>
      <c r="BN57" s="830"/>
      <c r="BO57" s="830"/>
      <c r="BP57" s="830"/>
      <c r="BQ57" s="830"/>
      <c r="BR57" s="829"/>
    </row>
    <row r="58" spans="1:70" s="819" customFormat="1">
      <c r="D58" s="824"/>
      <c r="E58" s="824" t="s">
        <v>2589</v>
      </c>
      <c r="F58" s="824"/>
      <c r="G58" s="824" t="s">
        <v>136</v>
      </c>
      <c r="H58" s="824"/>
      <c r="I58" s="829"/>
      <c r="J58" s="829"/>
      <c r="K58" s="829"/>
      <c r="L58" s="829"/>
      <c r="M58" s="829"/>
      <c r="N58" s="829"/>
      <c r="O58" s="829"/>
      <c r="P58" s="822"/>
      <c r="Q58" s="824" t="s">
        <v>1046</v>
      </c>
      <c r="R58" s="822"/>
      <c r="S58" s="75"/>
      <c r="T58" s="75"/>
      <c r="U58" s="75"/>
      <c r="V58" s="831" t="s">
        <v>11</v>
      </c>
      <c r="W58" s="831"/>
      <c r="X58" s="831"/>
      <c r="Y58" s="831"/>
      <c r="Z58" s="831"/>
      <c r="AA58" s="828"/>
      <c r="AB58" s="830"/>
      <c r="AC58" s="830"/>
      <c r="AD58" s="830"/>
      <c r="AE58" s="829"/>
      <c r="AF58" s="829"/>
      <c r="AG58" s="829"/>
      <c r="AH58" s="829" t="s">
        <v>2</v>
      </c>
      <c r="AI58" s="75"/>
      <c r="AJ58" s="75"/>
      <c r="AK58" s="75"/>
      <c r="AL58" s="75"/>
      <c r="AM58" s="75"/>
      <c r="AN58" s="829"/>
      <c r="AO58" s="829"/>
      <c r="AP58" s="829"/>
      <c r="AQ58" s="829"/>
      <c r="AR58" s="829"/>
      <c r="AS58" s="829"/>
      <c r="AT58" s="829"/>
      <c r="AU58" s="830"/>
      <c r="AV58" s="830"/>
      <c r="AW58" s="830"/>
      <c r="AY58" s="828"/>
      <c r="AZ58" s="830"/>
      <c r="BA58" s="829"/>
      <c r="BB58" s="829"/>
      <c r="BC58" s="829"/>
      <c r="BD58" s="829"/>
      <c r="BE58" s="829"/>
      <c r="BF58" s="829"/>
      <c r="BG58" s="829"/>
      <c r="BH58" s="829"/>
      <c r="BI58" s="830"/>
      <c r="BJ58" s="830"/>
      <c r="BK58" s="830"/>
      <c r="BL58" s="830"/>
      <c r="BM58" s="830"/>
      <c r="BN58" s="830"/>
      <c r="BO58" s="830"/>
      <c r="BP58" s="830"/>
      <c r="BQ58" s="830"/>
      <c r="BR58" s="829"/>
    </row>
    <row r="60" spans="1:70" s="1" customFormat="1">
      <c r="B60" s="839" t="s">
        <v>2603</v>
      </c>
    </row>
    <row r="62" spans="1:70" ht="15.6">
      <c r="A62" s="822"/>
      <c r="B62" s="823"/>
      <c r="C62" s="823"/>
      <c r="D62" s="824"/>
      <c r="E62" s="824" t="s">
        <v>2589</v>
      </c>
      <c r="F62" s="824"/>
      <c r="G62" s="824" t="s">
        <v>136</v>
      </c>
      <c r="H62" s="824"/>
      <c r="I62" s="824"/>
      <c r="J62" s="824"/>
      <c r="K62" s="824"/>
      <c r="L62" s="824"/>
      <c r="M62" s="824"/>
      <c r="N62" s="824"/>
      <c r="O62" s="824"/>
      <c r="P62" s="822"/>
      <c r="Q62" s="824" t="s">
        <v>1046</v>
      </c>
      <c r="R62" s="822"/>
      <c r="S62" s="75"/>
      <c r="T62" s="75"/>
      <c r="U62" s="75"/>
      <c r="V62" s="810" t="s">
        <v>11</v>
      </c>
      <c r="W62" s="810"/>
      <c r="X62" s="810"/>
      <c r="Y62" s="810"/>
      <c r="Z62" s="810"/>
      <c r="AA62" s="826"/>
      <c r="AB62" s="822" t="s">
        <v>0</v>
      </c>
      <c r="AC62" s="822"/>
      <c r="AD62" s="822"/>
      <c r="AE62" s="822"/>
      <c r="AF62" s="822"/>
      <c r="AG62" s="822"/>
      <c r="AH62" s="822" t="s">
        <v>2</v>
      </c>
      <c r="AI62" s="75"/>
      <c r="AJ62" s="75"/>
      <c r="AK62" s="75"/>
      <c r="AL62" s="75"/>
      <c r="AM62" s="75"/>
      <c r="AN62" s="822"/>
      <c r="AO62" s="822"/>
      <c r="AP62" s="822"/>
      <c r="AQ62" s="822"/>
      <c r="AR62" s="822"/>
      <c r="AS62" s="827"/>
      <c r="AT62" s="827"/>
      <c r="AU62" s="827"/>
      <c r="AV62" s="827"/>
      <c r="AW62" s="827"/>
      <c r="AX62" s="827"/>
      <c r="AY62" s="822"/>
      <c r="AZ62" s="822"/>
      <c r="BA62" s="822"/>
      <c r="BB62" s="822"/>
      <c r="BC62" s="822"/>
      <c r="BD62" s="822"/>
      <c r="BE62" s="822"/>
      <c r="BF62" s="822"/>
      <c r="BG62" s="827"/>
      <c r="BH62" s="827"/>
      <c r="BI62" s="827"/>
      <c r="BJ62" s="827"/>
      <c r="BK62" s="827"/>
    </row>
    <row r="63" spans="1:70" ht="15.6">
      <c r="A63" s="822"/>
      <c r="B63" s="823"/>
      <c r="C63" s="823"/>
      <c r="D63" s="824"/>
      <c r="E63" s="824" t="s">
        <v>2589</v>
      </c>
      <c r="F63" s="824"/>
      <c r="G63" s="824" t="s">
        <v>136</v>
      </c>
      <c r="H63" s="824"/>
      <c r="I63" s="824"/>
      <c r="J63" s="824"/>
      <c r="K63" s="824"/>
      <c r="L63" s="824"/>
      <c r="M63" s="824"/>
      <c r="N63" s="824"/>
      <c r="O63" s="824"/>
      <c r="P63" s="822"/>
      <c r="Q63" s="824" t="s">
        <v>1046</v>
      </c>
      <c r="R63" s="822"/>
      <c r="S63" s="75"/>
      <c r="T63" s="75"/>
      <c r="U63" s="75"/>
      <c r="V63" s="810" t="s">
        <v>11</v>
      </c>
      <c r="W63" s="810"/>
      <c r="X63" s="810"/>
      <c r="Y63" s="810"/>
      <c r="Z63" s="810"/>
      <c r="AA63" s="826"/>
      <c r="AB63" s="822" t="s">
        <v>0</v>
      </c>
      <c r="AC63" s="822"/>
      <c r="AD63" s="822"/>
      <c r="AE63" s="822"/>
      <c r="AF63" s="822"/>
      <c r="AG63" s="822"/>
      <c r="AH63" s="822" t="s">
        <v>2</v>
      </c>
      <c r="AI63" s="75"/>
      <c r="AJ63" s="75"/>
      <c r="AK63" s="75"/>
      <c r="AL63" s="75"/>
      <c r="AM63" s="75"/>
      <c r="AN63" s="822"/>
      <c r="AO63" s="822"/>
      <c r="AP63" s="822"/>
      <c r="AQ63" s="822"/>
      <c r="AR63" s="822"/>
      <c r="AS63" s="827"/>
      <c r="AT63" s="827"/>
      <c r="AU63" s="827"/>
      <c r="AV63" s="827"/>
      <c r="AW63" s="827"/>
      <c r="AX63" s="827"/>
      <c r="AY63" s="822"/>
      <c r="AZ63" s="822"/>
      <c r="BA63" s="822"/>
      <c r="BB63" s="822"/>
      <c r="BC63" s="822"/>
      <c r="BD63" s="822"/>
      <c r="BE63" s="822"/>
      <c r="BF63" s="822"/>
      <c r="BG63" s="827"/>
      <c r="BH63" s="827"/>
      <c r="BI63" s="827"/>
      <c r="BJ63" s="827"/>
      <c r="BK63" s="827"/>
    </row>
    <row r="64" spans="1:70" ht="15.6">
      <c r="A64" s="822"/>
      <c r="B64" s="823"/>
      <c r="C64" s="823"/>
      <c r="D64" s="824"/>
      <c r="E64" s="824" t="s">
        <v>2589</v>
      </c>
      <c r="F64" s="824"/>
      <c r="G64" s="824" t="s">
        <v>136</v>
      </c>
      <c r="H64" s="824"/>
      <c r="I64" s="824"/>
      <c r="J64" s="824"/>
      <c r="K64" s="824"/>
      <c r="L64" s="824"/>
      <c r="M64" s="824"/>
      <c r="N64" s="824"/>
      <c r="O64" s="824"/>
      <c r="P64" s="822"/>
      <c r="Q64" s="824" t="s">
        <v>1046</v>
      </c>
      <c r="R64" s="822"/>
      <c r="S64" s="75"/>
      <c r="T64" s="75"/>
      <c r="U64" s="75"/>
      <c r="V64" s="810" t="s">
        <v>11</v>
      </c>
      <c r="W64" s="810"/>
      <c r="X64" s="810"/>
      <c r="Y64" s="810"/>
      <c r="Z64" s="810"/>
      <c r="AA64" s="826"/>
      <c r="AB64" s="822" t="s">
        <v>0</v>
      </c>
      <c r="AC64" s="822"/>
      <c r="AD64" s="822"/>
      <c r="AE64" s="822"/>
      <c r="AF64" s="822"/>
      <c r="AG64" s="822"/>
      <c r="AH64" s="822" t="s">
        <v>2</v>
      </c>
      <c r="AI64" s="75"/>
      <c r="AJ64" s="75"/>
      <c r="AK64" s="75"/>
      <c r="AL64" s="75"/>
      <c r="AM64" s="75"/>
      <c r="AN64" s="822"/>
      <c r="AO64" s="822"/>
      <c r="AP64" s="822"/>
      <c r="AQ64" s="822"/>
      <c r="AR64" s="822"/>
      <c r="AS64" s="827"/>
      <c r="AT64" s="827"/>
      <c r="AU64" s="827"/>
      <c r="AV64" s="827"/>
      <c r="AW64" s="827"/>
      <c r="AX64" s="827"/>
      <c r="AY64" s="822"/>
      <c r="AZ64" s="822"/>
      <c r="BA64" s="822"/>
      <c r="BB64" s="822"/>
      <c r="BC64" s="822"/>
      <c r="BD64" s="822"/>
      <c r="BE64" s="822"/>
      <c r="BF64" s="822"/>
      <c r="BG64" s="827"/>
      <c r="BH64" s="827"/>
      <c r="BI64" s="827"/>
      <c r="BJ64" s="827"/>
      <c r="BK64" s="827"/>
    </row>
    <row r="65" spans="1:70" ht="15.6">
      <c r="A65" s="822"/>
      <c r="B65" s="823"/>
      <c r="C65" s="823"/>
      <c r="D65" s="824"/>
      <c r="E65" s="824" t="s">
        <v>2589</v>
      </c>
      <c r="F65" s="824"/>
      <c r="G65" s="824" t="s">
        <v>136</v>
      </c>
      <c r="H65" s="824"/>
      <c r="I65" s="824"/>
      <c r="J65" s="824"/>
      <c r="K65" s="824"/>
      <c r="L65" s="824"/>
      <c r="M65" s="824"/>
      <c r="N65" s="824"/>
      <c r="O65" s="824"/>
      <c r="P65" s="822"/>
      <c r="Q65" s="824" t="s">
        <v>1046</v>
      </c>
      <c r="R65" s="822"/>
      <c r="S65" s="75"/>
      <c r="T65" s="75"/>
      <c r="U65" s="75"/>
      <c r="V65" s="810" t="s">
        <v>11</v>
      </c>
      <c r="W65" s="810"/>
      <c r="X65" s="810"/>
      <c r="Y65" s="810"/>
      <c r="Z65" s="810"/>
      <c r="AA65" s="826"/>
      <c r="AB65" s="822" t="s">
        <v>0</v>
      </c>
      <c r="AC65" s="822"/>
      <c r="AD65" s="822"/>
      <c r="AE65" s="822"/>
      <c r="AF65" s="822"/>
      <c r="AG65" s="822"/>
      <c r="AH65" s="822" t="s">
        <v>2</v>
      </c>
      <c r="AI65" s="75"/>
      <c r="AJ65" s="75"/>
      <c r="AK65" s="75"/>
      <c r="AL65" s="75"/>
      <c r="AM65" s="75"/>
      <c r="AN65" s="822"/>
      <c r="AO65" s="822"/>
      <c r="AP65" s="822"/>
      <c r="AQ65" s="822"/>
      <c r="AR65" s="822"/>
      <c r="AS65" s="827"/>
      <c r="AT65" s="827"/>
      <c r="AU65" s="827"/>
      <c r="AV65" s="827"/>
      <c r="AW65" s="827"/>
      <c r="AX65" s="827"/>
      <c r="AY65" s="822"/>
      <c r="AZ65" s="822"/>
      <c r="BA65" s="822"/>
      <c r="BB65" s="822"/>
      <c r="BC65" s="822"/>
      <c r="BD65" s="822"/>
      <c r="BE65" s="822"/>
      <c r="BF65" s="822"/>
      <c r="BG65" s="827"/>
      <c r="BH65" s="827"/>
      <c r="BI65" s="827"/>
      <c r="BJ65" s="827"/>
      <c r="BK65" s="827"/>
    </row>
    <row r="66" spans="1:70" s="819" customFormat="1">
      <c r="B66" s="828"/>
      <c r="C66" s="828"/>
      <c r="D66" s="824"/>
      <c r="E66" s="824" t="s">
        <v>2589</v>
      </c>
      <c r="F66" s="829"/>
      <c r="G66" s="824" t="s">
        <v>136</v>
      </c>
      <c r="H66" s="829"/>
      <c r="I66" s="829"/>
      <c r="J66" s="829"/>
      <c r="K66" s="829"/>
      <c r="L66" s="829"/>
      <c r="M66" s="829"/>
      <c r="N66" s="829"/>
      <c r="O66" s="829"/>
      <c r="P66" s="822"/>
      <c r="Q66" s="824" t="s">
        <v>1046</v>
      </c>
      <c r="R66" s="822"/>
      <c r="S66" s="75"/>
      <c r="T66" s="75"/>
      <c r="U66" s="75"/>
      <c r="V66" s="828" t="s">
        <v>11</v>
      </c>
      <c r="W66" s="828"/>
      <c r="X66" s="828"/>
      <c r="Y66" s="828"/>
      <c r="Z66" s="828"/>
      <c r="AA66" s="828"/>
      <c r="AB66" s="828" t="s">
        <v>0</v>
      </c>
      <c r="AC66" s="828"/>
      <c r="AD66" s="828"/>
      <c r="AE66" s="829"/>
      <c r="AF66" s="829"/>
      <c r="AG66" s="829"/>
      <c r="AH66" s="829" t="s">
        <v>2</v>
      </c>
      <c r="AI66" s="75"/>
      <c r="AJ66" s="75"/>
      <c r="AK66" s="75"/>
      <c r="AL66" s="75"/>
      <c r="AM66" s="75"/>
      <c r="AN66" s="829"/>
      <c r="AO66" s="829"/>
      <c r="AP66" s="829"/>
      <c r="AQ66" s="829"/>
      <c r="AR66" s="829"/>
      <c r="AS66" s="829"/>
      <c r="AT66" s="829"/>
      <c r="AU66" s="830"/>
      <c r="AV66" s="830"/>
      <c r="AW66" s="830"/>
      <c r="AY66" s="828"/>
      <c r="AZ66" s="830"/>
      <c r="BA66" s="829"/>
      <c r="BB66" s="829"/>
      <c r="BC66" s="829"/>
      <c r="BD66" s="829"/>
      <c r="BE66" s="829"/>
      <c r="BF66" s="829"/>
      <c r="BG66" s="829"/>
      <c r="BH66" s="829"/>
      <c r="BI66" s="830"/>
      <c r="BJ66" s="830"/>
      <c r="BK66" s="830"/>
      <c r="BL66" s="830"/>
      <c r="BM66" s="830"/>
      <c r="BN66" s="830"/>
      <c r="BO66" s="830"/>
      <c r="BP66" s="830"/>
      <c r="BQ66" s="830"/>
      <c r="BR66" s="829"/>
    </row>
    <row r="67" spans="1:70" s="819" customFormat="1">
      <c r="D67" s="824"/>
      <c r="E67" s="824" t="s">
        <v>2589</v>
      </c>
      <c r="F67" s="829"/>
      <c r="G67" s="824" t="s">
        <v>136</v>
      </c>
      <c r="H67" s="829"/>
      <c r="I67" s="829"/>
      <c r="J67" s="829"/>
      <c r="K67" s="829"/>
      <c r="L67" s="829"/>
      <c r="M67" s="829"/>
      <c r="N67" s="829"/>
      <c r="O67" s="829"/>
      <c r="P67" s="822"/>
      <c r="Q67" s="824" t="s">
        <v>1046</v>
      </c>
      <c r="R67" s="822"/>
      <c r="S67" s="75"/>
      <c r="T67" s="75"/>
      <c r="U67" s="75"/>
      <c r="V67" s="831" t="s">
        <v>11</v>
      </c>
      <c r="W67" s="831"/>
      <c r="X67" s="831"/>
      <c r="Y67" s="831"/>
      <c r="Z67" s="831"/>
      <c r="AA67" s="828"/>
      <c r="AB67" s="830" t="s">
        <v>0</v>
      </c>
      <c r="AC67" s="830"/>
      <c r="AD67" s="830"/>
      <c r="AE67" s="829"/>
      <c r="AF67" s="829"/>
      <c r="AG67" s="829"/>
      <c r="AH67" s="829" t="s">
        <v>2</v>
      </c>
      <c r="AI67" s="75"/>
      <c r="AJ67" s="75"/>
      <c r="AK67" s="75"/>
      <c r="AL67" s="75"/>
      <c r="AM67" s="75"/>
      <c r="AN67" s="829"/>
      <c r="AO67" s="829"/>
      <c r="AP67" s="829"/>
      <c r="AQ67" s="829"/>
      <c r="AR67" s="829"/>
      <c r="AS67" s="829"/>
      <c r="AT67" s="829"/>
      <c r="AU67" s="830"/>
      <c r="AV67" s="830"/>
      <c r="AW67" s="830"/>
      <c r="AY67" s="828"/>
      <c r="AZ67" s="830"/>
      <c r="BA67" s="829"/>
      <c r="BB67" s="829"/>
      <c r="BC67" s="829"/>
      <c r="BD67" s="829"/>
      <c r="BE67" s="829"/>
      <c r="BF67" s="829"/>
      <c r="BG67" s="829"/>
      <c r="BH67" s="829"/>
      <c r="BI67" s="830"/>
      <c r="BJ67" s="830"/>
      <c r="BK67" s="830"/>
      <c r="BL67" s="830"/>
      <c r="BM67" s="830"/>
      <c r="BN67" s="830"/>
      <c r="BO67" s="830"/>
      <c r="BP67" s="830"/>
      <c r="BQ67" s="830"/>
      <c r="BR67" s="829"/>
    </row>
    <row r="68" spans="1:70" s="819" customFormat="1">
      <c r="D68" s="824"/>
      <c r="E68" s="824" t="s">
        <v>2589</v>
      </c>
      <c r="F68" s="829"/>
      <c r="G68" s="824" t="s">
        <v>136</v>
      </c>
      <c r="H68" s="829"/>
      <c r="I68" s="829"/>
      <c r="J68" s="829"/>
      <c r="K68" s="829"/>
      <c r="L68" s="829"/>
      <c r="M68" s="829"/>
      <c r="N68" s="829"/>
      <c r="O68" s="829"/>
      <c r="P68" s="822"/>
      <c r="Q68" s="824" t="s">
        <v>1046</v>
      </c>
      <c r="R68" s="822"/>
      <c r="S68" s="75"/>
      <c r="T68" s="75"/>
      <c r="U68" s="75"/>
      <c r="V68" s="831" t="s">
        <v>11</v>
      </c>
      <c r="W68" s="831"/>
      <c r="X68" s="831"/>
      <c r="Y68" s="831"/>
      <c r="Z68" s="831"/>
      <c r="AA68" s="828"/>
      <c r="AB68" s="830" t="s">
        <v>0</v>
      </c>
      <c r="AC68" s="830"/>
      <c r="AD68" s="830"/>
      <c r="AE68" s="829"/>
      <c r="AF68" s="829"/>
      <c r="AG68" s="829"/>
      <c r="AH68" s="829" t="s">
        <v>2</v>
      </c>
      <c r="AI68" s="75"/>
      <c r="AJ68" s="75"/>
      <c r="AK68" s="75"/>
      <c r="AL68" s="75"/>
      <c r="AM68" s="75"/>
      <c r="AN68" s="829"/>
      <c r="AO68" s="829"/>
      <c r="AP68" s="829"/>
      <c r="AQ68" s="829"/>
      <c r="AR68" s="829"/>
      <c r="AS68" s="829"/>
      <c r="AT68" s="829"/>
      <c r="AU68" s="830"/>
      <c r="AV68" s="830"/>
      <c r="AW68" s="830"/>
      <c r="AY68" s="828"/>
      <c r="AZ68" s="830"/>
      <c r="BA68" s="829"/>
      <c r="BB68" s="829"/>
      <c r="BC68" s="829"/>
      <c r="BD68" s="829"/>
      <c r="BE68" s="829"/>
      <c r="BF68" s="829"/>
      <c r="BG68" s="829"/>
      <c r="BH68" s="829"/>
      <c r="BI68" s="830"/>
      <c r="BJ68" s="830"/>
      <c r="BK68" s="830"/>
      <c r="BL68" s="830"/>
      <c r="BM68" s="830"/>
      <c r="BN68" s="830"/>
      <c r="BO68" s="830"/>
      <c r="BP68" s="830"/>
      <c r="BQ68" s="830"/>
      <c r="BR68" s="829"/>
    </row>
    <row r="69" spans="1:70" s="819" customFormat="1">
      <c r="D69" s="824"/>
      <c r="E69" s="824" t="s">
        <v>2589</v>
      </c>
      <c r="F69" s="829"/>
      <c r="G69" s="824" t="s">
        <v>136</v>
      </c>
      <c r="H69" s="829"/>
      <c r="I69" s="829"/>
      <c r="J69" s="829"/>
      <c r="K69" s="829"/>
      <c r="L69" s="829"/>
      <c r="M69" s="829"/>
      <c r="N69" s="829"/>
      <c r="O69" s="829"/>
      <c r="P69" s="822"/>
      <c r="Q69" s="824" t="s">
        <v>1046</v>
      </c>
      <c r="R69" s="822"/>
      <c r="S69" s="75"/>
      <c r="T69" s="75"/>
      <c r="U69" s="75"/>
      <c r="V69" s="831" t="s">
        <v>11</v>
      </c>
      <c r="W69" s="831"/>
      <c r="X69" s="831"/>
      <c r="Y69" s="831"/>
      <c r="Z69" s="831"/>
      <c r="AA69" s="828"/>
      <c r="AB69" s="830"/>
      <c r="AC69" s="830"/>
      <c r="AD69" s="830"/>
      <c r="AE69" s="829"/>
      <c r="AF69" s="829"/>
      <c r="AG69" s="829"/>
      <c r="AH69" s="829" t="s">
        <v>2</v>
      </c>
      <c r="AI69" s="75"/>
      <c r="AJ69" s="75"/>
      <c r="AK69" s="75"/>
      <c r="AL69" s="75"/>
      <c r="AM69" s="75"/>
      <c r="AN69" s="829"/>
      <c r="AO69" s="829"/>
      <c r="AP69" s="829"/>
      <c r="AQ69" s="829"/>
      <c r="AR69" s="829"/>
      <c r="AS69" s="829"/>
      <c r="AT69" s="829"/>
      <c r="AU69" s="830"/>
      <c r="AV69" s="830"/>
      <c r="AW69" s="830"/>
      <c r="AY69" s="828"/>
      <c r="AZ69" s="830"/>
      <c r="BA69" s="829"/>
      <c r="BB69" s="829"/>
      <c r="BC69" s="829"/>
      <c r="BD69" s="829"/>
      <c r="BE69" s="829"/>
      <c r="BF69" s="829"/>
      <c r="BG69" s="829"/>
      <c r="BH69" s="829"/>
      <c r="BI69" s="830"/>
      <c r="BJ69" s="830"/>
      <c r="BK69" s="830"/>
      <c r="BL69" s="830"/>
      <c r="BM69" s="830"/>
      <c r="BN69" s="830"/>
      <c r="BO69" s="830"/>
      <c r="BP69" s="830"/>
      <c r="BQ69" s="830"/>
      <c r="BR69" s="829"/>
    </row>
    <row r="70" spans="1:70" s="819" customFormat="1">
      <c r="D70" s="824"/>
      <c r="E70" s="824" t="s">
        <v>2589</v>
      </c>
      <c r="F70" s="829"/>
      <c r="G70" s="824" t="s">
        <v>136</v>
      </c>
      <c r="H70" s="829"/>
      <c r="I70" s="829"/>
      <c r="J70" s="829"/>
      <c r="K70" s="829"/>
      <c r="L70" s="829"/>
      <c r="M70" s="829"/>
      <c r="N70" s="829"/>
      <c r="O70" s="829"/>
      <c r="P70" s="822"/>
      <c r="Q70" s="824" t="s">
        <v>1046</v>
      </c>
      <c r="R70" s="822"/>
      <c r="S70" s="75"/>
      <c r="T70" s="75"/>
      <c r="U70" s="75"/>
      <c r="V70" s="831" t="s">
        <v>11</v>
      </c>
      <c r="W70" s="831"/>
      <c r="X70" s="831"/>
      <c r="Y70" s="831"/>
      <c r="Z70" s="831"/>
      <c r="AA70" s="828"/>
      <c r="AB70" s="830"/>
      <c r="AC70" s="830"/>
      <c r="AD70" s="830"/>
      <c r="AE70" s="829"/>
      <c r="AF70" s="829"/>
      <c r="AG70" s="829"/>
      <c r="AH70" s="829" t="s">
        <v>2</v>
      </c>
      <c r="AI70" s="75"/>
      <c r="AJ70" s="75"/>
      <c r="AK70" s="75"/>
      <c r="AL70" s="75"/>
      <c r="AM70" s="75"/>
      <c r="AN70" s="829"/>
      <c r="AO70" s="829"/>
      <c r="AP70" s="829"/>
      <c r="AQ70" s="829"/>
      <c r="AR70" s="829"/>
      <c r="AS70" s="829"/>
      <c r="AT70" s="829"/>
      <c r="AU70" s="830"/>
      <c r="AV70" s="830"/>
      <c r="AW70" s="830"/>
      <c r="AY70" s="828"/>
      <c r="AZ70" s="830"/>
      <c r="BA70" s="829"/>
      <c r="BB70" s="829"/>
      <c r="BC70" s="829"/>
      <c r="BD70" s="829"/>
      <c r="BE70" s="829"/>
      <c r="BF70" s="829"/>
      <c r="BG70" s="829"/>
      <c r="BH70" s="829"/>
      <c r="BI70" s="830"/>
      <c r="BJ70" s="830"/>
      <c r="BK70" s="830"/>
      <c r="BL70" s="830"/>
      <c r="BM70" s="830"/>
      <c r="BN70" s="830"/>
      <c r="BO70" s="830"/>
      <c r="BP70" s="830"/>
      <c r="BQ70" s="830"/>
      <c r="BR70" s="829"/>
    </row>
    <row r="71" spans="1:70" s="819" customFormat="1">
      <c r="D71" s="824"/>
      <c r="E71" s="824" t="s">
        <v>2589</v>
      </c>
      <c r="F71" s="829"/>
      <c r="G71" s="824" t="s">
        <v>136</v>
      </c>
      <c r="H71" s="829"/>
      <c r="I71" s="829"/>
      <c r="J71" s="829"/>
      <c r="K71" s="829"/>
      <c r="L71" s="829"/>
      <c r="M71" s="829"/>
      <c r="N71" s="829"/>
      <c r="O71" s="829"/>
      <c r="P71" s="822"/>
      <c r="Q71" s="824" t="s">
        <v>1046</v>
      </c>
      <c r="R71" s="822"/>
      <c r="S71" s="75"/>
      <c r="T71" s="75"/>
      <c r="U71" s="75"/>
      <c r="V71" s="831" t="s">
        <v>11</v>
      </c>
      <c r="W71" s="831"/>
      <c r="X71" s="831"/>
      <c r="Y71" s="831"/>
      <c r="Z71" s="831"/>
      <c r="AA71" s="828"/>
      <c r="AB71" s="830"/>
      <c r="AC71" s="830"/>
      <c r="AD71" s="830"/>
      <c r="AE71" s="829"/>
      <c r="AF71" s="829"/>
      <c r="AG71" s="829"/>
      <c r="AH71" s="829" t="s">
        <v>2</v>
      </c>
      <c r="AI71" s="75"/>
      <c r="AJ71" s="75"/>
      <c r="AK71" s="75"/>
      <c r="AL71" s="75"/>
      <c r="AM71" s="75"/>
      <c r="AN71" s="829"/>
      <c r="AO71" s="829"/>
      <c r="AP71" s="829"/>
      <c r="AQ71" s="829"/>
      <c r="AR71" s="829"/>
      <c r="AS71" s="829"/>
      <c r="AT71" s="829"/>
      <c r="AU71" s="830"/>
      <c r="AV71" s="830"/>
      <c r="AW71" s="830"/>
      <c r="AY71" s="828"/>
      <c r="AZ71" s="830"/>
      <c r="BA71" s="829"/>
      <c r="BB71" s="829"/>
      <c r="BC71" s="829"/>
      <c r="BD71" s="829"/>
      <c r="BE71" s="829"/>
      <c r="BF71" s="829"/>
      <c r="BG71" s="829"/>
      <c r="BH71" s="829"/>
      <c r="BI71" s="830"/>
      <c r="BJ71" s="830"/>
      <c r="BK71" s="830"/>
      <c r="BL71" s="830"/>
      <c r="BM71" s="830"/>
      <c r="BN71" s="830"/>
      <c r="BO71" s="830"/>
      <c r="BP71" s="830"/>
      <c r="BQ71" s="830"/>
      <c r="BR71" s="829"/>
    </row>
    <row r="73" spans="1:70" s="1" customFormat="1">
      <c r="B73" s="839" t="s">
        <v>2604</v>
      </c>
    </row>
    <row r="75" spans="1:70" ht="15.6">
      <c r="A75" s="822"/>
      <c r="B75" s="823"/>
      <c r="C75" s="823"/>
      <c r="D75" s="824"/>
      <c r="E75" s="824" t="s">
        <v>2589</v>
      </c>
      <c r="F75" s="824"/>
      <c r="G75" s="824" t="s">
        <v>136</v>
      </c>
      <c r="H75" s="824"/>
      <c r="I75" s="824"/>
      <c r="J75" s="824"/>
      <c r="K75" s="824"/>
      <c r="L75" s="824"/>
      <c r="M75" s="824"/>
      <c r="N75" s="824"/>
      <c r="O75" s="824"/>
      <c r="P75" s="822"/>
      <c r="Q75" s="824" t="s">
        <v>1046</v>
      </c>
      <c r="R75" s="822"/>
      <c r="S75" s="75"/>
      <c r="T75" s="75"/>
      <c r="U75" s="75"/>
      <c r="V75" s="810" t="s">
        <v>11</v>
      </c>
      <c r="W75" s="810"/>
      <c r="X75" s="810"/>
      <c r="Y75" s="810"/>
      <c r="Z75" s="810"/>
      <c r="AA75" s="826"/>
      <c r="AB75" s="822" t="s">
        <v>0</v>
      </c>
      <c r="AC75" s="822"/>
      <c r="AD75" s="822"/>
      <c r="AE75" s="822"/>
      <c r="AF75" s="822"/>
      <c r="AG75" s="822"/>
      <c r="AH75" s="822" t="s">
        <v>2</v>
      </c>
      <c r="AI75" s="75"/>
      <c r="AJ75" s="75"/>
      <c r="AK75" s="75"/>
      <c r="AL75" s="75"/>
      <c r="AM75" s="75"/>
      <c r="AN75" s="822"/>
      <c r="AO75" s="822"/>
      <c r="AP75" s="822"/>
      <c r="AQ75" s="822"/>
      <c r="AR75" s="822"/>
      <c r="AS75" s="827"/>
      <c r="AT75" s="827"/>
      <c r="AU75" s="827"/>
      <c r="AV75" s="827"/>
      <c r="AW75" s="827"/>
      <c r="AX75" s="827"/>
      <c r="AY75" s="822"/>
      <c r="AZ75" s="822"/>
      <c r="BA75" s="822"/>
      <c r="BB75" s="822"/>
      <c r="BC75" s="822"/>
      <c r="BD75" s="822"/>
      <c r="BE75" s="822"/>
      <c r="BF75" s="822"/>
      <c r="BG75" s="827"/>
      <c r="BH75" s="827"/>
      <c r="BI75" s="827"/>
      <c r="BJ75" s="827"/>
      <c r="BK75" s="827"/>
    </row>
    <row r="76" spans="1:70" ht="15.6">
      <c r="A76" s="822"/>
      <c r="B76" s="823"/>
      <c r="C76" s="823"/>
      <c r="D76" s="824"/>
      <c r="E76" s="824" t="s">
        <v>2589</v>
      </c>
      <c r="F76" s="824"/>
      <c r="G76" s="824" t="s">
        <v>136</v>
      </c>
      <c r="H76" s="824"/>
      <c r="I76" s="824"/>
      <c r="J76" s="824"/>
      <c r="K76" s="824"/>
      <c r="L76" s="824"/>
      <c r="M76" s="824"/>
      <c r="N76" s="824"/>
      <c r="O76" s="824"/>
      <c r="P76" s="822"/>
      <c r="Q76" s="824" t="s">
        <v>1046</v>
      </c>
      <c r="R76" s="822"/>
      <c r="S76" s="75"/>
      <c r="T76" s="75"/>
      <c r="U76" s="75"/>
      <c r="V76" s="810" t="s">
        <v>11</v>
      </c>
      <c r="W76" s="810"/>
      <c r="X76" s="810"/>
      <c r="Y76" s="810"/>
      <c r="Z76" s="810"/>
      <c r="AA76" s="826"/>
      <c r="AB76" s="822" t="s">
        <v>0</v>
      </c>
      <c r="AC76" s="822"/>
      <c r="AD76" s="822"/>
      <c r="AE76" s="822"/>
      <c r="AF76" s="822"/>
      <c r="AG76" s="822"/>
      <c r="AH76" s="822" t="s">
        <v>2</v>
      </c>
      <c r="AI76" s="75"/>
      <c r="AJ76" s="75"/>
      <c r="AK76" s="75"/>
      <c r="AL76" s="75"/>
      <c r="AM76" s="75"/>
      <c r="AN76" s="822"/>
      <c r="AO76" s="822"/>
      <c r="AP76" s="822"/>
      <c r="AQ76" s="822"/>
      <c r="AR76" s="822"/>
      <c r="AS76" s="827"/>
      <c r="AT76" s="827"/>
      <c r="AU76" s="827"/>
      <c r="AV76" s="827"/>
      <c r="AW76" s="827"/>
      <c r="AX76" s="827"/>
      <c r="AY76" s="822"/>
      <c r="AZ76" s="822"/>
      <c r="BA76" s="822"/>
      <c r="BB76" s="822"/>
      <c r="BC76" s="822"/>
      <c r="BD76" s="822"/>
      <c r="BE76" s="822"/>
      <c r="BF76" s="822"/>
      <c r="BG76" s="827"/>
      <c r="BH76" s="827"/>
      <c r="BI76" s="827"/>
      <c r="BJ76" s="827"/>
      <c r="BK76" s="827"/>
    </row>
    <row r="77" spans="1:70" ht="15.6">
      <c r="A77" s="822"/>
      <c r="B77" s="823"/>
      <c r="C77" s="823"/>
      <c r="D77" s="824"/>
      <c r="E77" s="824" t="s">
        <v>2589</v>
      </c>
      <c r="F77" s="824"/>
      <c r="G77" s="824" t="s">
        <v>136</v>
      </c>
      <c r="H77" s="824"/>
      <c r="I77" s="824"/>
      <c r="J77" s="824"/>
      <c r="K77" s="824"/>
      <c r="L77" s="824"/>
      <c r="M77" s="824"/>
      <c r="N77" s="824"/>
      <c r="O77" s="824"/>
      <c r="P77" s="822"/>
      <c r="Q77" s="824" t="s">
        <v>1046</v>
      </c>
      <c r="R77" s="822"/>
      <c r="S77" s="75"/>
      <c r="T77" s="75"/>
      <c r="U77" s="75"/>
      <c r="V77" s="810" t="s">
        <v>11</v>
      </c>
      <c r="W77" s="810"/>
      <c r="X77" s="810"/>
      <c r="Y77" s="810"/>
      <c r="Z77" s="810"/>
      <c r="AA77" s="826"/>
      <c r="AB77" s="822" t="s">
        <v>0</v>
      </c>
      <c r="AC77" s="822"/>
      <c r="AD77" s="822"/>
      <c r="AE77" s="822"/>
      <c r="AF77" s="822"/>
      <c r="AG77" s="822"/>
      <c r="AH77" s="822" t="s">
        <v>2</v>
      </c>
      <c r="AI77" s="75"/>
      <c r="AJ77" s="75"/>
      <c r="AK77" s="75"/>
      <c r="AL77" s="75"/>
      <c r="AM77" s="75"/>
      <c r="AN77" s="822"/>
      <c r="AO77" s="822"/>
      <c r="AP77" s="822"/>
      <c r="AQ77" s="822"/>
      <c r="AR77" s="822"/>
      <c r="AS77" s="827"/>
      <c r="AT77" s="827"/>
      <c r="AU77" s="827"/>
      <c r="AV77" s="827"/>
      <c r="AW77" s="827"/>
      <c r="AX77" s="827"/>
      <c r="AY77" s="822"/>
      <c r="AZ77" s="822"/>
      <c r="BA77" s="822"/>
      <c r="BB77" s="822"/>
      <c r="BC77" s="822"/>
      <c r="BD77" s="822"/>
      <c r="BE77" s="822"/>
      <c r="BF77" s="822"/>
      <c r="BG77" s="827"/>
      <c r="BH77" s="827"/>
      <c r="BI77" s="827"/>
      <c r="BJ77" s="827"/>
      <c r="BK77" s="827"/>
    </row>
    <row r="78" spans="1:70" ht="15.6">
      <c r="A78" s="822"/>
      <c r="B78" s="823"/>
      <c r="C78" s="823"/>
      <c r="D78" s="824"/>
      <c r="E78" s="824" t="s">
        <v>2589</v>
      </c>
      <c r="F78" s="824"/>
      <c r="G78" s="824" t="s">
        <v>136</v>
      </c>
      <c r="H78" s="824"/>
      <c r="I78" s="824"/>
      <c r="J78" s="824"/>
      <c r="K78" s="824"/>
      <c r="L78" s="824"/>
      <c r="M78" s="824"/>
      <c r="N78" s="824"/>
      <c r="O78" s="824"/>
      <c r="P78" s="822"/>
      <c r="Q78" s="824" t="s">
        <v>1046</v>
      </c>
      <c r="R78" s="822"/>
      <c r="S78" s="75"/>
      <c r="T78" s="75"/>
      <c r="U78" s="75"/>
      <c r="V78" s="810" t="s">
        <v>11</v>
      </c>
      <c r="W78" s="810"/>
      <c r="X78" s="810"/>
      <c r="Y78" s="810"/>
      <c r="Z78" s="810"/>
      <c r="AA78" s="826"/>
      <c r="AB78" s="822" t="s">
        <v>0</v>
      </c>
      <c r="AC78" s="822"/>
      <c r="AD78" s="822"/>
      <c r="AE78" s="822"/>
      <c r="AF78" s="822"/>
      <c r="AG78" s="822"/>
      <c r="AH78" s="822" t="s">
        <v>2</v>
      </c>
      <c r="AI78" s="75"/>
      <c r="AJ78" s="75"/>
      <c r="AK78" s="75"/>
      <c r="AL78" s="75"/>
      <c r="AM78" s="75"/>
      <c r="AN78" s="822"/>
      <c r="AO78" s="822"/>
      <c r="AP78" s="822"/>
      <c r="AQ78" s="822"/>
      <c r="AR78" s="822"/>
      <c r="AS78" s="827"/>
      <c r="AT78" s="827"/>
      <c r="AU78" s="827"/>
      <c r="AV78" s="827"/>
      <c r="AW78" s="827"/>
      <c r="AX78" s="827"/>
      <c r="AY78" s="822"/>
      <c r="AZ78" s="822"/>
      <c r="BA78" s="822"/>
      <c r="BB78" s="822"/>
      <c r="BC78" s="822"/>
      <c r="BD78" s="822"/>
      <c r="BE78" s="822"/>
      <c r="BF78" s="822"/>
      <c r="BG78" s="827"/>
      <c r="BH78" s="827"/>
      <c r="BI78" s="827"/>
      <c r="BJ78" s="827"/>
      <c r="BK78" s="827"/>
    </row>
    <row r="79" spans="1:70" s="819" customFormat="1">
      <c r="B79" s="828"/>
      <c r="C79" s="828"/>
      <c r="D79" s="824"/>
      <c r="E79" s="824" t="s">
        <v>2589</v>
      </c>
      <c r="F79" s="829"/>
      <c r="G79" s="824" t="s">
        <v>136</v>
      </c>
      <c r="H79" s="829"/>
      <c r="I79" s="829"/>
      <c r="J79" s="829"/>
      <c r="K79" s="829"/>
      <c r="L79" s="829"/>
      <c r="M79" s="829"/>
      <c r="N79" s="829"/>
      <c r="O79" s="829"/>
      <c r="P79" s="822"/>
      <c r="Q79" s="824" t="s">
        <v>1046</v>
      </c>
      <c r="R79" s="822"/>
      <c r="S79" s="75"/>
      <c r="T79" s="75"/>
      <c r="U79" s="75"/>
      <c r="V79" s="828" t="s">
        <v>11</v>
      </c>
      <c r="W79" s="828"/>
      <c r="X79" s="828"/>
      <c r="Y79" s="828"/>
      <c r="Z79" s="828"/>
      <c r="AA79" s="828"/>
      <c r="AB79" s="828" t="s">
        <v>0</v>
      </c>
      <c r="AC79" s="828"/>
      <c r="AD79" s="828"/>
      <c r="AE79" s="829"/>
      <c r="AF79" s="829"/>
      <c r="AG79" s="829"/>
      <c r="AH79" s="829" t="s">
        <v>2</v>
      </c>
      <c r="AI79" s="75"/>
      <c r="AJ79" s="75"/>
      <c r="AK79" s="75"/>
      <c r="AL79" s="75"/>
      <c r="AM79" s="75"/>
      <c r="AN79" s="829"/>
      <c r="AO79" s="829"/>
      <c r="AP79" s="829"/>
      <c r="AQ79" s="829"/>
      <c r="AR79" s="829"/>
      <c r="AS79" s="829"/>
      <c r="AT79" s="829"/>
      <c r="AU79" s="830"/>
      <c r="AV79" s="830"/>
      <c r="AW79" s="830"/>
      <c r="AY79" s="828"/>
      <c r="AZ79" s="830"/>
      <c r="BA79" s="829"/>
      <c r="BB79" s="829"/>
      <c r="BC79" s="829"/>
      <c r="BD79" s="829"/>
      <c r="BE79" s="829"/>
      <c r="BF79" s="829"/>
      <c r="BG79" s="829"/>
      <c r="BH79" s="829"/>
      <c r="BI79" s="830"/>
      <c r="BJ79" s="830"/>
      <c r="BK79" s="830"/>
      <c r="BL79" s="830"/>
      <c r="BM79" s="830"/>
      <c r="BN79" s="830"/>
      <c r="BO79" s="830"/>
      <c r="BP79" s="830"/>
      <c r="BQ79" s="830"/>
      <c r="BR79" s="829"/>
    </row>
    <row r="80" spans="1:70" s="819" customFormat="1">
      <c r="D80" s="824"/>
      <c r="E80" s="824" t="s">
        <v>2589</v>
      </c>
      <c r="F80" s="829"/>
      <c r="G80" s="824" t="s">
        <v>136</v>
      </c>
      <c r="H80" s="829"/>
      <c r="I80" s="829"/>
      <c r="J80" s="829"/>
      <c r="K80" s="829"/>
      <c r="L80" s="829"/>
      <c r="M80" s="829"/>
      <c r="N80" s="829"/>
      <c r="O80" s="829"/>
      <c r="P80" s="822"/>
      <c r="Q80" s="824" t="s">
        <v>1046</v>
      </c>
      <c r="R80" s="822"/>
      <c r="S80" s="75"/>
      <c r="T80" s="75"/>
      <c r="U80" s="75"/>
      <c r="V80" s="831" t="s">
        <v>11</v>
      </c>
      <c r="W80" s="831"/>
      <c r="X80" s="831"/>
      <c r="Y80" s="831"/>
      <c r="Z80" s="831"/>
      <c r="AA80" s="828"/>
      <c r="AB80" s="830" t="s">
        <v>0</v>
      </c>
      <c r="AC80" s="830"/>
      <c r="AD80" s="830"/>
      <c r="AE80" s="829"/>
      <c r="AF80" s="829"/>
      <c r="AG80" s="829"/>
      <c r="AH80" s="829" t="s">
        <v>2</v>
      </c>
      <c r="AI80" s="75"/>
      <c r="AJ80" s="75"/>
      <c r="AK80" s="75"/>
      <c r="AL80" s="75"/>
      <c r="AM80" s="75"/>
      <c r="AN80" s="829"/>
      <c r="AO80" s="829"/>
      <c r="AP80" s="829"/>
      <c r="AQ80" s="829"/>
      <c r="AR80" s="829"/>
      <c r="AS80" s="829"/>
      <c r="AT80" s="829"/>
      <c r="AU80" s="830"/>
      <c r="AV80" s="830"/>
      <c r="AW80" s="830"/>
      <c r="AY80" s="828"/>
      <c r="AZ80" s="830"/>
      <c r="BA80" s="829"/>
      <c r="BB80" s="829"/>
      <c r="BC80" s="829"/>
      <c r="BD80" s="829"/>
      <c r="BE80" s="829"/>
      <c r="BF80" s="829"/>
      <c r="BG80" s="829"/>
      <c r="BH80" s="829"/>
      <c r="BI80" s="830"/>
      <c r="BJ80" s="830"/>
      <c r="BK80" s="830"/>
      <c r="BL80" s="830"/>
      <c r="BM80" s="830"/>
      <c r="BN80" s="830"/>
      <c r="BO80" s="830"/>
      <c r="BP80" s="830"/>
      <c r="BQ80" s="830"/>
      <c r="BR80" s="829"/>
    </row>
    <row r="81" spans="1:70" s="819" customFormat="1">
      <c r="D81" s="824"/>
      <c r="E81" s="824" t="s">
        <v>2589</v>
      </c>
      <c r="F81" s="829"/>
      <c r="G81" s="824" t="s">
        <v>136</v>
      </c>
      <c r="H81" s="829"/>
      <c r="I81" s="829"/>
      <c r="J81" s="829"/>
      <c r="K81" s="829"/>
      <c r="L81" s="829"/>
      <c r="M81" s="829"/>
      <c r="N81" s="829"/>
      <c r="O81" s="829"/>
      <c r="P81" s="822"/>
      <c r="Q81" s="824" t="s">
        <v>1046</v>
      </c>
      <c r="R81" s="822"/>
      <c r="S81" s="75"/>
      <c r="T81" s="75"/>
      <c r="U81" s="75"/>
      <c r="V81" s="831" t="s">
        <v>11</v>
      </c>
      <c r="W81" s="831"/>
      <c r="X81" s="831"/>
      <c r="Y81" s="831"/>
      <c r="Z81" s="831"/>
      <c r="AA81" s="828"/>
      <c r="AB81" s="830" t="s">
        <v>0</v>
      </c>
      <c r="AC81" s="830"/>
      <c r="AD81" s="830"/>
      <c r="AE81" s="829"/>
      <c r="AF81" s="829"/>
      <c r="AG81" s="829"/>
      <c r="AH81" s="829" t="s">
        <v>2</v>
      </c>
      <c r="AI81" s="75"/>
      <c r="AJ81" s="75"/>
      <c r="AK81" s="75"/>
      <c r="AL81" s="75"/>
      <c r="AM81" s="75"/>
      <c r="AN81" s="829"/>
      <c r="AO81" s="829"/>
      <c r="AP81" s="829"/>
      <c r="AQ81" s="829"/>
      <c r="AR81" s="829"/>
      <c r="AS81" s="829"/>
      <c r="AT81" s="829"/>
      <c r="AU81" s="830"/>
      <c r="AV81" s="830"/>
      <c r="AW81" s="830"/>
      <c r="AY81" s="828"/>
      <c r="AZ81" s="830"/>
      <c r="BA81" s="829"/>
      <c r="BB81" s="829"/>
      <c r="BC81" s="829"/>
      <c r="BD81" s="829"/>
      <c r="BE81" s="829"/>
      <c r="BF81" s="829"/>
      <c r="BG81" s="829"/>
      <c r="BH81" s="829"/>
      <c r="BI81" s="830"/>
      <c r="BJ81" s="830"/>
      <c r="BK81" s="830"/>
      <c r="BL81" s="830"/>
      <c r="BM81" s="830"/>
      <c r="BN81" s="830"/>
      <c r="BO81" s="830"/>
      <c r="BP81" s="830"/>
      <c r="BQ81" s="830"/>
      <c r="BR81" s="829"/>
    </row>
    <row r="82" spans="1:70" s="819" customFormat="1">
      <c r="D82" s="824"/>
      <c r="E82" s="824" t="s">
        <v>2589</v>
      </c>
      <c r="F82" s="829"/>
      <c r="G82" s="824" t="s">
        <v>136</v>
      </c>
      <c r="H82" s="829"/>
      <c r="I82" s="829"/>
      <c r="J82" s="829"/>
      <c r="K82" s="829"/>
      <c r="L82" s="829"/>
      <c r="M82" s="829"/>
      <c r="N82" s="829"/>
      <c r="O82" s="829"/>
      <c r="P82" s="822"/>
      <c r="Q82" s="824" t="s">
        <v>1046</v>
      </c>
      <c r="R82" s="822"/>
      <c r="S82" s="75"/>
      <c r="T82" s="75"/>
      <c r="U82" s="75"/>
      <c r="V82" s="831" t="s">
        <v>11</v>
      </c>
      <c r="W82" s="831"/>
      <c r="X82" s="831"/>
      <c r="Y82" s="831"/>
      <c r="Z82" s="831"/>
      <c r="AA82" s="828"/>
      <c r="AB82" s="830"/>
      <c r="AC82" s="830"/>
      <c r="AD82" s="830"/>
      <c r="AE82" s="829"/>
      <c r="AF82" s="829"/>
      <c r="AG82" s="829"/>
      <c r="AH82" s="829" t="s">
        <v>2</v>
      </c>
      <c r="AI82" s="75"/>
      <c r="AJ82" s="75"/>
      <c r="AK82" s="75"/>
      <c r="AL82" s="75"/>
      <c r="AM82" s="75"/>
      <c r="AN82" s="829"/>
      <c r="AO82" s="829"/>
      <c r="AP82" s="829"/>
      <c r="AQ82" s="829"/>
      <c r="AR82" s="829"/>
      <c r="AS82" s="829"/>
      <c r="AT82" s="829"/>
      <c r="AU82" s="830"/>
      <c r="AV82" s="830"/>
      <c r="AW82" s="830"/>
      <c r="AY82" s="828"/>
      <c r="AZ82" s="830"/>
      <c r="BA82" s="829"/>
      <c r="BB82" s="829"/>
      <c r="BC82" s="829"/>
      <c r="BD82" s="829"/>
      <c r="BE82" s="829"/>
      <c r="BF82" s="829"/>
      <c r="BG82" s="829"/>
      <c r="BH82" s="829"/>
      <c r="BI82" s="830"/>
      <c r="BJ82" s="830"/>
      <c r="BK82" s="830"/>
      <c r="BL82" s="830"/>
      <c r="BM82" s="830"/>
      <c r="BN82" s="830"/>
      <c r="BO82" s="830"/>
      <c r="BP82" s="830"/>
      <c r="BQ82" s="830"/>
      <c r="BR82" s="829"/>
    </row>
    <row r="83" spans="1:70" s="819" customFormat="1">
      <c r="D83" s="824"/>
      <c r="E83" s="824" t="s">
        <v>2589</v>
      </c>
      <c r="F83" s="829"/>
      <c r="G83" s="824" t="s">
        <v>136</v>
      </c>
      <c r="H83" s="829"/>
      <c r="I83" s="829"/>
      <c r="J83" s="829"/>
      <c r="K83" s="829"/>
      <c r="L83" s="829"/>
      <c r="M83" s="829"/>
      <c r="N83" s="829"/>
      <c r="O83" s="829"/>
      <c r="P83" s="822"/>
      <c r="Q83" s="824" t="s">
        <v>1046</v>
      </c>
      <c r="R83" s="822"/>
      <c r="S83" s="75"/>
      <c r="T83" s="75"/>
      <c r="U83" s="75"/>
      <c r="V83" s="831" t="s">
        <v>11</v>
      </c>
      <c r="W83" s="831"/>
      <c r="X83" s="831"/>
      <c r="Y83" s="831"/>
      <c r="Z83" s="831"/>
      <c r="AA83" s="828"/>
      <c r="AB83" s="830"/>
      <c r="AC83" s="830"/>
      <c r="AD83" s="830"/>
      <c r="AE83" s="829"/>
      <c r="AF83" s="829"/>
      <c r="AG83" s="829"/>
      <c r="AH83" s="829" t="s">
        <v>2</v>
      </c>
      <c r="AI83" s="75"/>
      <c r="AJ83" s="75"/>
      <c r="AK83" s="75"/>
      <c r="AL83" s="75"/>
      <c r="AM83" s="75"/>
      <c r="AN83" s="829"/>
      <c r="AO83" s="829"/>
      <c r="AP83" s="829"/>
      <c r="AQ83" s="829"/>
      <c r="AR83" s="829"/>
      <c r="AS83" s="829"/>
      <c r="AT83" s="829"/>
      <c r="AU83" s="830"/>
      <c r="AV83" s="830"/>
      <c r="AW83" s="830"/>
      <c r="AY83" s="828"/>
      <c r="AZ83" s="830"/>
      <c r="BA83" s="829"/>
      <c r="BB83" s="829"/>
      <c r="BC83" s="829"/>
      <c r="BD83" s="829"/>
      <c r="BE83" s="829"/>
      <c r="BF83" s="829"/>
      <c r="BG83" s="829"/>
      <c r="BH83" s="829"/>
      <c r="BI83" s="830"/>
      <c r="BJ83" s="830"/>
      <c r="BK83" s="830"/>
      <c r="BL83" s="830"/>
      <c r="BM83" s="830"/>
      <c r="BN83" s="830"/>
      <c r="BO83" s="830"/>
      <c r="BP83" s="830"/>
      <c r="BQ83" s="830"/>
      <c r="BR83" s="829"/>
    </row>
    <row r="84" spans="1:70" s="819" customFormat="1">
      <c r="D84" s="824"/>
      <c r="E84" s="824" t="s">
        <v>2589</v>
      </c>
      <c r="F84" s="829"/>
      <c r="G84" s="824" t="s">
        <v>136</v>
      </c>
      <c r="H84" s="829"/>
      <c r="I84" s="829"/>
      <c r="J84" s="829"/>
      <c r="K84" s="829"/>
      <c r="L84" s="829"/>
      <c r="M84" s="829"/>
      <c r="N84" s="829"/>
      <c r="O84" s="829"/>
      <c r="P84" s="822"/>
      <c r="Q84" s="824" t="s">
        <v>1046</v>
      </c>
      <c r="R84" s="822"/>
      <c r="S84" s="75"/>
      <c r="T84" s="75"/>
      <c r="U84" s="75"/>
      <c r="V84" s="831" t="s">
        <v>11</v>
      </c>
      <c r="W84" s="831"/>
      <c r="X84" s="831"/>
      <c r="Y84" s="831"/>
      <c r="Z84" s="831"/>
      <c r="AA84" s="828"/>
      <c r="AB84" s="830"/>
      <c r="AC84" s="830"/>
      <c r="AD84" s="830"/>
      <c r="AE84" s="829"/>
      <c r="AF84" s="829"/>
      <c r="AG84" s="829"/>
      <c r="AH84" s="829" t="s">
        <v>2</v>
      </c>
      <c r="AI84" s="75"/>
      <c r="AJ84" s="75"/>
      <c r="AK84" s="75"/>
      <c r="AL84" s="75"/>
      <c r="AM84" s="75"/>
      <c r="AN84" s="829"/>
      <c r="AO84" s="829"/>
      <c r="AP84" s="829"/>
      <c r="AQ84" s="829"/>
      <c r="AR84" s="829"/>
      <c r="AS84" s="829"/>
      <c r="AT84" s="829"/>
      <c r="AU84" s="830"/>
      <c r="AV84" s="830"/>
      <c r="AW84" s="830"/>
      <c r="AY84" s="828"/>
      <c r="AZ84" s="830"/>
      <c r="BA84" s="829"/>
      <c r="BB84" s="829"/>
      <c r="BC84" s="829"/>
      <c r="BD84" s="829"/>
      <c r="BE84" s="829"/>
      <c r="BF84" s="829"/>
      <c r="BG84" s="829"/>
      <c r="BH84" s="829"/>
      <c r="BI84" s="830"/>
      <c r="BJ84" s="830"/>
      <c r="BK84" s="830"/>
      <c r="BL84" s="830"/>
      <c r="BM84" s="830"/>
      <c r="BN84" s="830"/>
      <c r="BO84" s="830"/>
      <c r="BP84" s="830"/>
      <c r="BQ84" s="830"/>
      <c r="BR84" s="829"/>
    </row>
    <row r="86" spans="1:70" s="68" customFormat="1" ht="18">
      <c r="A86" s="69" t="s">
        <v>74</v>
      </c>
    </row>
    <row r="88" spans="1:70">
      <c r="AI88" s="840"/>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01"/>
  <sheetViews>
    <sheetView zoomScale="80" zoomScaleNormal="80" workbookViewId="0"/>
  </sheetViews>
  <sheetFormatPr defaultColWidth="0" defaultRowHeight="13.8"/>
  <cols>
    <col min="1" max="3" width="1.44140625" style="64" customWidth="1"/>
    <col min="4" max="4" width="1.77734375" style="64" customWidth="1"/>
    <col min="5" max="5" width="23.44140625" style="64" bestFit="1" customWidth="1"/>
    <col min="6" max="6" width="7.44140625" style="64" bestFit="1" customWidth="1"/>
    <col min="7" max="7" width="5.21875" style="64" bestFit="1" customWidth="1"/>
    <col min="8" max="8" width="5.21875" style="64" customWidth="1"/>
    <col min="9" max="16" width="1.44140625" style="64" customWidth="1"/>
    <col min="17" max="17" width="14.77734375" style="64" bestFit="1" customWidth="1"/>
    <col min="18" max="18" width="1.77734375" style="64" customWidth="1"/>
    <col min="19" max="19" width="21" style="64" bestFit="1" customWidth="1"/>
    <col min="20" max="20" width="38.21875" style="64" bestFit="1" customWidth="1"/>
    <col min="21" max="21" width="28.77734375" style="64" bestFit="1" customWidth="1"/>
    <col min="22" max="22" width="10.77734375" style="64" bestFit="1" customWidth="1"/>
    <col min="23" max="25" width="1.77734375" style="64" customWidth="1"/>
    <col min="26" max="26" width="10.44140625" style="64" bestFit="1" customWidth="1"/>
    <col min="27" max="27" width="11.21875" style="64" bestFit="1" customWidth="1"/>
    <col min="28" max="33" width="2" style="64" customWidth="1"/>
    <col min="34" max="34" width="5.44140625" style="64" bestFit="1" customWidth="1"/>
    <col min="35" max="39" width="18.44140625" style="64" customWidth="1"/>
    <col min="40" max="45" width="1.44140625" style="64" customWidth="1"/>
    <col min="46" max="63" width="18.44140625" style="64" hidden="1" customWidth="1"/>
    <col min="64" max="16384" width="14" style="64" hidden="1"/>
  </cols>
  <sheetData>
    <row r="1" spans="1:70" s="793" customFormat="1" ht="23.4">
      <c r="A1" s="83" t="str">
        <f>'1.1 Cover'!A1</f>
        <v>Regulatory Reporting Pack</v>
      </c>
      <c r="B1" s="107"/>
    </row>
    <row r="2" spans="1:70" s="793" customFormat="1" ht="23.4">
      <c r="A2" s="83" t="str">
        <f>'1.1 Cover'!A2</f>
        <v>Price base - 2018/19</v>
      </c>
      <c r="B2" s="107"/>
    </row>
    <row r="3" spans="1:70" s="793" customFormat="1" ht="23.4">
      <c r="A3" s="83" t="str">
        <f>'1.1 Cover'!A3</f>
        <v>Regulatory Year: April 2021 - March 2022</v>
      </c>
      <c r="B3" s="107"/>
    </row>
    <row r="4" spans="1:70" s="793" customFormat="1" ht="23.4">
      <c r="A4" s="83" t="s">
        <v>1846</v>
      </c>
      <c r="B4" s="107"/>
    </row>
    <row r="6" spans="1:70" s="817" customFormat="1" ht="46.8">
      <c r="A6" s="810"/>
      <c r="B6" s="811"/>
      <c r="C6" s="811"/>
      <c r="D6" s="3" t="s">
        <v>8</v>
      </c>
      <c r="E6" s="3" t="s">
        <v>9</v>
      </c>
      <c r="F6" s="3" t="s">
        <v>37</v>
      </c>
      <c r="G6" s="3" t="s">
        <v>67</v>
      </c>
      <c r="H6" s="3" t="s">
        <v>2573</v>
      </c>
      <c r="I6" s="3" t="s">
        <v>2574</v>
      </c>
      <c r="J6" s="3" t="s">
        <v>2575</v>
      </c>
      <c r="K6" s="3" t="s">
        <v>2576</v>
      </c>
      <c r="L6" s="3" t="s">
        <v>2577</v>
      </c>
      <c r="M6" s="3" t="s">
        <v>2578</v>
      </c>
      <c r="N6" s="3" t="s">
        <v>10</v>
      </c>
      <c r="O6" s="3" t="s">
        <v>2579</v>
      </c>
      <c r="P6" s="812" t="s">
        <v>2580</v>
      </c>
      <c r="Q6" s="814" t="s">
        <v>2581</v>
      </c>
      <c r="R6" s="812"/>
      <c r="S6" s="812" t="s">
        <v>1665</v>
      </c>
      <c r="T6" s="812" t="s">
        <v>1666</v>
      </c>
      <c r="U6" s="813" t="s">
        <v>1667</v>
      </c>
      <c r="V6" s="812" t="s">
        <v>2583</v>
      </c>
      <c r="W6" s="812"/>
      <c r="X6" s="812"/>
      <c r="Y6" s="812"/>
      <c r="Z6" s="812" t="s">
        <v>2586</v>
      </c>
      <c r="AA6" s="814"/>
      <c r="AB6" s="815"/>
      <c r="AC6" s="815"/>
      <c r="AD6" s="815"/>
      <c r="AE6" s="815"/>
      <c r="AF6" s="815"/>
      <c r="AG6" s="815"/>
      <c r="AH6" s="812" t="s">
        <v>4</v>
      </c>
      <c r="AI6" s="816">
        <v>2022</v>
      </c>
      <c r="AJ6" s="816">
        <v>2023</v>
      </c>
      <c r="AK6" s="816">
        <v>2024</v>
      </c>
      <c r="AL6" s="816">
        <v>2025</v>
      </c>
      <c r="AM6" s="816">
        <v>2026</v>
      </c>
      <c r="AN6" s="810"/>
      <c r="AO6" s="810"/>
      <c r="AP6" s="810"/>
      <c r="AQ6" s="810"/>
      <c r="AR6" s="810"/>
      <c r="AS6" s="810"/>
      <c r="AT6" s="810"/>
      <c r="AU6" s="810"/>
      <c r="AV6" s="810"/>
      <c r="AW6" s="810"/>
      <c r="AX6" s="810"/>
      <c r="AY6" s="810"/>
      <c r="AZ6" s="810"/>
      <c r="BA6" s="810"/>
      <c r="BB6" s="810"/>
      <c r="BC6" s="810"/>
      <c r="BD6" s="810"/>
      <c r="BE6" s="810"/>
      <c r="BF6" s="810"/>
      <c r="BG6" s="810"/>
      <c r="BH6" s="810"/>
      <c r="BI6" s="810"/>
      <c r="BJ6" s="810"/>
      <c r="BK6" s="810"/>
    </row>
    <row r="8" spans="1:70" s="1" customFormat="1">
      <c r="B8" s="839" t="s">
        <v>833</v>
      </c>
    </row>
    <row r="10" spans="1:70" ht="15.6">
      <c r="A10" s="822"/>
      <c r="B10" s="823"/>
      <c r="C10" s="823"/>
      <c r="D10" s="824"/>
      <c r="E10" s="824" t="s">
        <v>2589</v>
      </c>
      <c r="F10" s="824"/>
      <c r="G10" s="824" t="s">
        <v>136</v>
      </c>
      <c r="H10" s="824"/>
      <c r="I10" s="824"/>
      <c r="J10" s="824"/>
      <c r="K10" s="824"/>
      <c r="L10" s="824"/>
      <c r="M10" s="824"/>
      <c r="N10" s="824"/>
      <c r="O10" s="824"/>
      <c r="P10" s="822"/>
      <c r="Q10" s="824" t="s">
        <v>1043</v>
      </c>
      <c r="R10" s="822"/>
      <c r="S10" s="75"/>
      <c r="T10" s="75"/>
      <c r="U10" s="75"/>
      <c r="V10" s="810" t="s">
        <v>11</v>
      </c>
      <c r="W10" s="810"/>
      <c r="X10" s="810"/>
      <c r="Y10" s="810"/>
      <c r="Z10" s="810" t="s">
        <v>2590</v>
      </c>
      <c r="AA10" s="826"/>
      <c r="AB10" s="822" t="s">
        <v>0</v>
      </c>
      <c r="AC10" s="822"/>
      <c r="AD10" s="822"/>
      <c r="AE10" s="822"/>
      <c r="AF10" s="822"/>
      <c r="AG10" s="822"/>
      <c r="AH10" s="822" t="s">
        <v>2</v>
      </c>
      <c r="AI10" s="75"/>
      <c r="AJ10" s="75"/>
      <c r="AK10" s="75"/>
      <c r="AL10" s="75"/>
      <c r="AM10" s="75"/>
      <c r="AN10" s="822"/>
      <c r="AO10" s="822"/>
      <c r="AP10" s="822"/>
      <c r="AQ10" s="822"/>
      <c r="AR10" s="822"/>
      <c r="AS10" s="827"/>
      <c r="AT10" s="827"/>
      <c r="AU10" s="827"/>
      <c r="AV10" s="827"/>
      <c r="AW10" s="827"/>
      <c r="AX10" s="827"/>
      <c r="AY10" s="822"/>
      <c r="AZ10" s="822"/>
      <c r="BA10" s="822"/>
      <c r="BB10" s="822"/>
      <c r="BC10" s="822"/>
      <c r="BD10" s="822"/>
      <c r="BE10" s="822"/>
      <c r="BF10" s="822"/>
      <c r="BG10" s="827"/>
      <c r="BH10" s="827"/>
      <c r="BI10" s="827"/>
      <c r="BJ10" s="827"/>
      <c r="BK10" s="827"/>
    </row>
    <row r="11" spans="1:70" ht="15.6">
      <c r="A11" s="822"/>
      <c r="B11" s="823"/>
      <c r="C11" s="823"/>
      <c r="D11" s="824"/>
      <c r="E11" s="824" t="s">
        <v>2589</v>
      </c>
      <c r="F11" s="824"/>
      <c r="G11" s="824" t="s">
        <v>136</v>
      </c>
      <c r="H11" s="824"/>
      <c r="I11" s="824"/>
      <c r="J11" s="824"/>
      <c r="K11" s="824"/>
      <c r="L11" s="824"/>
      <c r="M11" s="824"/>
      <c r="N11" s="824"/>
      <c r="O11" s="824"/>
      <c r="P11" s="822"/>
      <c r="Q11" s="824" t="s">
        <v>1043</v>
      </c>
      <c r="R11" s="822"/>
      <c r="S11" s="75"/>
      <c r="T11" s="75"/>
      <c r="U11" s="75"/>
      <c r="V11" s="810" t="s">
        <v>11</v>
      </c>
      <c r="W11" s="810"/>
      <c r="X11" s="810"/>
      <c r="Y11" s="810"/>
      <c r="Z11" s="810" t="s">
        <v>2590</v>
      </c>
      <c r="AA11" s="826"/>
      <c r="AB11" s="822" t="s">
        <v>0</v>
      </c>
      <c r="AC11" s="822"/>
      <c r="AD11" s="822"/>
      <c r="AE11" s="822"/>
      <c r="AF11" s="822"/>
      <c r="AG11" s="822"/>
      <c r="AH11" s="822" t="s">
        <v>2</v>
      </c>
      <c r="AI11" s="75"/>
      <c r="AJ11" s="75"/>
      <c r="AK11" s="75"/>
      <c r="AL11" s="75"/>
      <c r="AM11" s="75"/>
      <c r="AN11" s="822"/>
      <c r="AO11" s="822"/>
      <c r="AP11" s="822"/>
      <c r="AQ11" s="822"/>
      <c r="AR11" s="822"/>
      <c r="AS11" s="827"/>
      <c r="AT11" s="827"/>
      <c r="AU11" s="827"/>
      <c r="AV11" s="827"/>
      <c r="AW11" s="827"/>
      <c r="AX11" s="827"/>
      <c r="AY11" s="822"/>
      <c r="AZ11" s="822"/>
      <c r="BA11" s="822"/>
      <c r="BB11" s="822"/>
      <c r="BC11" s="822"/>
      <c r="BD11" s="822"/>
      <c r="BE11" s="822"/>
      <c r="BF11" s="822"/>
      <c r="BG11" s="827"/>
      <c r="BH11" s="827"/>
      <c r="BI11" s="827"/>
      <c r="BJ11" s="827"/>
      <c r="BK11" s="827"/>
    </row>
    <row r="12" spans="1:70" ht="15.6">
      <c r="A12" s="822"/>
      <c r="B12" s="823"/>
      <c r="C12" s="823"/>
      <c r="D12" s="824"/>
      <c r="E12" s="824" t="s">
        <v>2589</v>
      </c>
      <c r="F12" s="824"/>
      <c r="G12" s="824" t="s">
        <v>136</v>
      </c>
      <c r="H12" s="824"/>
      <c r="I12" s="824"/>
      <c r="J12" s="824"/>
      <c r="K12" s="824"/>
      <c r="L12" s="824"/>
      <c r="M12" s="824"/>
      <c r="N12" s="824"/>
      <c r="O12" s="824"/>
      <c r="P12" s="822"/>
      <c r="Q12" s="824" t="s">
        <v>1043</v>
      </c>
      <c r="R12" s="822"/>
      <c r="S12" s="75"/>
      <c r="T12" s="75"/>
      <c r="U12" s="75"/>
      <c r="V12" s="810" t="s">
        <v>11</v>
      </c>
      <c r="W12" s="810"/>
      <c r="X12" s="810"/>
      <c r="Y12" s="810"/>
      <c r="Z12" s="810" t="s">
        <v>2590</v>
      </c>
      <c r="AA12" s="826"/>
      <c r="AB12" s="822" t="s">
        <v>0</v>
      </c>
      <c r="AC12" s="822"/>
      <c r="AD12" s="822"/>
      <c r="AE12" s="822"/>
      <c r="AF12" s="822"/>
      <c r="AG12" s="822"/>
      <c r="AH12" s="822" t="s">
        <v>2</v>
      </c>
      <c r="AI12" s="75"/>
      <c r="AJ12" s="75"/>
      <c r="AK12" s="75"/>
      <c r="AL12" s="75"/>
      <c r="AM12" s="75"/>
      <c r="AN12" s="822"/>
      <c r="AO12" s="822"/>
      <c r="AP12" s="822"/>
      <c r="AQ12" s="822"/>
      <c r="AR12" s="822"/>
      <c r="AS12" s="827"/>
      <c r="AT12" s="827"/>
      <c r="AU12" s="827"/>
      <c r="AV12" s="827"/>
      <c r="AW12" s="827"/>
      <c r="AX12" s="827"/>
      <c r="AY12" s="822"/>
      <c r="AZ12" s="822"/>
      <c r="BA12" s="822"/>
      <c r="BB12" s="822"/>
      <c r="BC12" s="822"/>
      <c r="BD12" s="822"/>
      <c r="BE12" s="822"/>
      <c r="BF12" s="822"/>
      <c r="BG12" s="827"/>
      <c r="BH12" s="827"/>
      <c r="BI12" s="827"/>
      <c r="BJ12" s="827"/>
      <c r="BK12" s="827"/>
    </row>
    <row r="13" spans="1:70" ht="15.6">
      <c r="A13" s="822"/>
      <c r="B13" s="823"/>
      <c r="C13" s="823"/>
      <c r="D13" s="824"/>
      <c r="E13" s="824" t="s">
        <v>2589</v>
      </c>
      <c r="F13" s="824"/>
      <c r="G13" s="824" t="s">
        <v>136</v>
      </c>
      <c r="H13" s="824"/>
      <c r="I13" s="824"/>
      <c r="J13" s="824"/>
      <c r="K13" s="824"/>
      <c r="L13" s="824"/>
      <c r="M13" s="824"/>
      <c r="N13" s="824"/>
      <c r="O13" s="824"/>
      <c r="P13" s="822"/>
      <c r="Q13" s="824" t="s">
        <v>1043</v>
      </c>
      <c r="R13" s="822"/>
      <c r="S13" s="75"/>
      <c r="T13" s="75"/>
      <c r="U13" s="75"/>
      <c r="V13" s="810" t="s">
        <v>11</v>
      </c>
      <c r="W13" s="810"/>
      <c r="X13" s="810"/>
      <c r="Y13" s="810"/>
      <c r="Z13" s="810" t="s">
        <v>2590</v>
      </c>
      <c r="AA13" s="826"/>
      <c r="AB13" s="822" t="s">
        <v>0</v>
      </c>
      <c r="AC13" s="822"/>
      <c r="AD13" s="822"/>
      <c r="AE13" s="822"/>
      <c r="AF13" s="822"/>
      <c r="AG13" s="822"/>
      <c r="AH13" s="822" t="s">
        <v>2</v>
      </c>
      <c r="AI13" s="75"/>
      <c r="AJ13" s="75"/>
      <c r="AK13" s="75"/>
      <c r="AL13" s="75"/>
      <c r="AM13" s="75"/>
      <c r="AN13" s="822"/>
      <c r="AO13" s="822"/>
      <c r="AP13" s="822"/>
      <c r="AQ13" s="822"/>
      <c r="AR13" s="822"/>
      <c r="AS13" s="827"/>
      <c r="AT13" s="827"/>
      <c r="AU13" s="827"/>
      <c r="AV13" s="827"/>
      <c r="AW13" s="827"/>
      <c r="AX13" s="827"/>
      <c r="AY13" s="822"/>
      <c r="AZ13" s="822"/>
      <c r="BA13" s="822"/>
      <c r="BB13" s="822"/>
      <c r="BC13" s="822"/>
      <c r="BD13" s="822"/>
      <c r="BE13" s="822"/>
      <c r="BF13" s="822"/>
      <c r="BG13" s="827"/>
      <c r="BH13" s="827"/>
      <c r="BI13" s="827"/>
      <c r="BJ13" s="827"/>
      <c r="BK13" s="827"/>
    </row>
    <row r="14" spans="1:70" s="819" customFormat="1">
      <c r="B14" s="828"/>
      <c r="C14" s="828"/>
      <c r="D14" s="824"/>
      <c r="E14" s="824" t="s">
        <v>2589</v>
      </c>
      <c r="F14" s="829"/>
      <c r="G14" s="824" t="s">
        <v>136</v>
      </c>
      <c r="H14" s="829"/>
      <c r="I14" s="829"/>
      <c r="J14" s="829"/>
      <c r="K14" s="829"/>
      <c r="L14" s="829"/>
      <c r="M14" s="829"/>
      <c r="N14" s="829"/>
      <c r="O14" s="829"/>
      <c r="P14" s="822"/>
      <c r="Q14" s="824" t="s">
        <v>1043</v>
      </c>
      <c r="R14" s="822"/>
      <c r="S14" s="75"/>
      <c r="T14" s="75"/>
      <c r="U14" s="75"/>
      <c r="V14" s="828" t="s">
        <v>11</v>
      </c>
      <c r="W14" s="828"/>
      <c r="X14" s="828"/>
      <c r="Y14" s="828"/>
      <c r="Z14" s="828" t="s">
        <v>2590</v>
      </c>
      <c r="AA14" s="828"/>
      <c r="AB14" s="828" t="s">
        <v>0</v>
      </c>
      <c r="AC14" s="828"/>
      <c r="AD14" s="828"/>
      <c r="AE14" s="829"/>
      <c r="AF14" s="829"/>
      <c r="AG14" s="829"/>
      <c r="AH14" s="829" t="s">
        <v>2</v>
      </c>
      <c r="AI14" s="75"/>
      <c r="AJ14" s="75"/>
      <c r="AK14" s="75"/>
      <c r="AL14" s="75"/>
      <c r="AM14" s="75"/>
      <c r="AN14" s="829"/>
      <c r="AO14" s="829"/>
      <c r="AP14" s="829"/>
      <c r="AQ14" s="829"/>
      <c r="AR14" s="829"/>
      <c r="AS14" s="829"/>
      <c r="AT14" s="829"/>
      <c r="AU14" s="830"/>
      <c r="AV14" s="830"/>
      <c r="AW14" s="830"/>
      <c r="AY14" s="828"/>
      <c r="AZ14" s="830"/>
      <c r="BA14" s="829"/>
      <c r="BB14" s="829"/>
      <c r="BC14" s="829"/>
      <c r="BD14" s="829"/>
      <c r="BE14" s="829"/>
      <c r="BF14" s="829"/>
      <c r="BG14" s="829"/>
      <c r="BH14" s="829"/>
      <c r="BI14" s="830"/>
      <c r="BJ14" s="830"/>
      <c r="BK14" s="830"/>
      <c r="BL14" s="830"/>
      <c r="BM14" s="830"/>
      <c r="BN14" s="830"/>
      <c r="BO14" s="830"/>
      <c r="BP14" s="830"/>
      <c r="BQ14" s="830"/>
      <c r="BR14" s="829"/>
    </row>
    <row r="15" spans="1:70" s="819" customFormat="1">
      <c r="D15" s="824"/>
      <c r="E15" s="824" t="s">
        <v>2589</v>
      </c>
      <c r="F15" s="829"/>
      <c r="G15" s="824" t="s">
        <v>136</v>
      </c>
      <c r="H15" s="829"/>
      <c r="I15" s="829"/>
      <c r="J15" s="829"/>
      <c r="K15" s="829"/>
      <c r="L15" s="829"/>
      <c r="M15" s="829"/>
      <c r="N15" s="829"/>
      <c r="O15" s="829"/>
      <c r="P15" s="822"/>
      <c r="Q15" s="824" t="s">
        <v>1043</v>
      </c>
      <c r="R15" s="822"/>
      <c r="S15" s="75"/>
      <c r="T15" s="75"/>
      <c r="U15" s="75"/>
      <c r="V15" s="831" t="s">
        <v>11</v>
      </c>
      <c r="W15" s="831"/>
      <c r="X15" s="831"/>
      <c r="Y15" s="831"/>
      <c r="Z15" s="831" t="s">
        <v>2590</v>
      </c>
      <c r="AA15" s="828"/>
      <c r="AB15" s="830" t="s">
        <v>0</v>
      </c>
      <c r="AC15" s="830"/>
      <c r="AD15" s="830"/>
      <c r="AE15" s="829"/>
      <c r="AF15" s="829"/>
      <c r="AG15" s="829"/>
      <c r="AH15" s="829" t="s">
        <v>2</v>
      </c>
      <c r="AI15" s="75"/>
      <c r="AJ15" s="75"/>
      <c r="AK15" s="75"/>
      <c r="AL15" s="75"/>
      <c r="AM15" s="75"/>
      <c r="AN15" s="829"/>
      <c r="AO15" s="829"/>
      <c r="AP15" s="829"/>
      <c r="AQ15" s="829"/>
      <c r="AR15" s="829"/>
      <c r="AS15" s="829"/>
      <c r="AT15" s="829"/>
      <c r="AU15" s="830"/>
      <c r="AV15" s="830"/>
      <c r="AW15" s="830"/>
      <c r="AY15" s="828"/>
      <c r="AZ15" s="830"/>
      <c r="BA15" s="829"/>
      <c r="BB15" s="829"/>
      <c r="BC15" s="829"/>
      <c r="BD15" s="829"/>
      <c r="BE15" s="829"/>
      <c r="BF15" s="829"/>
      <c r="BG15" s="829"/>
      <c r="BH15" s="829"/>
      <c r="BI15" s="830"/>
      <c r="BJ15" s="830"/>
      <c r="BK15" s="830"/>
      <c r="BL15" s="830"/>
      <c r="BM15" s="830"/>
      <c r="BN15" s="830"/>
      <c r="BO15" s="830"/>
      <c r="BP15" s="830"/>
      <c r="BQ15" s="830"/>
      <c r="BR15" s="829"/>
    </row>
    <row r="16" spans="1:70" s="819" customFormat="1">
      <c r="D16" s="824"/>
      <c r="E16" s="824" t="s">
        <v>2589</v>
      </c>
      <c r="F16" s="829"/>
      <c r="G16" s="824" t="s">
        <v>136</v>
      </c>
      <c r="H16" s="829"/>
      <c r="I16" s="829"/>
      <c r="J16" s="829"/>
      <c r="K16" s="829"/>
      <c r="L16" s="829"/>
      <c r="M16" s="829"/>
      <c r="N16" s="829"/>
      <c r="O16" s="829"/>
      <c r="P16" s="822"/>
      <c r="Q16" s="824" t="s">
        <v>1043</v>
      </c>
      <c r="R16" s="822"/>
      <c r="S16" s="75"/>
      <c r="T16" s="75"/>
      <c r="U16" s="75"/>
      <c r="V16" s="831" t="s">
        <v>11</v>
      </c>
      <c r="W16" s="831"/>
      <c r="X16" s="831"/>
      <c r="Y16" s="831"/>
      <c r="Z16" s="831" t="s">
        <v>2590</v>
      </c>
      <c r="AA16" s="828"/>
      <c r="AB16" s="830" t="s">
        <v>0</v>
      </c>
      <c r="AC16" s="830"/>
      <c r="AD16" s="830"/>
      <c r="AE16" s="829"/>
      <c r="AF16" s="829"/>
      <c r="AG16" s="829"/>
      <c r="AH16" s="829" t="s">
        <v>2</v>
      </c>
      <c r="AI16" s="75"/>
      <c r="AJ16" s="75"/>
      <c r="AK16" s="75"/>
      <c r="AL16" s="75"/>
      <c r="AM16" s="75"/>
      <c r="AN16" s="829"/>
      <c r="AO16" s="829"/>
      <c r="AP16" s="829"/>
      <c r="AQ16" s="829"/>
      <c r="AR16" s="829"/>
      <c r="AS16" s="829"/>
      <c r="AT16" s="829"/>
      <c r="AU16" s="830"/>
      <c r="AV16" s="830"/>
      <c r="AW16" s="830"/>
      <c r="AY16" s="828"/>
      <c r="AZ16" s="830"/>
      <c r="BA16" s="829"/>
      <c r="BB16" s="829"/>
      <c r="BC16" s="829"/>
      <c r="BD16" s="829"/>
      <c r="BE16" s="829"/>
      <c r="BF16" s="829"/>
      <c r="BG16" s="829"/>
      <c r="BH16" s="829"/>
      <c r="BI16" s="830"/>
      <c r="BJ16" s="830"/>
      <c r="BK16" s="830"/>
      <c r="BL16" s="830"/>
      <c r="BM16" s="830"/>
      <c r="BN16" s="830"/>
      <c r="BO16" s="830"/>
      <c r="BP16" s="830"/>
      <c r="BQ16" s="830"/>
      <c r="BR16" s="829"/>
    </row>
    <row r="17" spans="1:70" s="819" customFormat="1">
      <c r="D17" s="824"/>
      <c r="E17" s="824" t="s">
        <v>2589</v>
      </c>
      <c r="F17" s="829"/>
      <c r="G17" s="824" t="s">
        <v>136</v>
      </c>
      <c r="H17" s="829"/>
      <c r="I17" s="829"/>
      <c r="J17" s="829"/>
      <c r="K17" s="829"/>
      <c r="L17" s="829"/>
      <c r="M17" s="829"/>
      <c r="N17" s="829"/>
      <c r="O17" s="829"/>
      <c r="P17" s="822"/>
      <c r="Q17" s="824" t="s">
        <v>1043</v>
      </c>
      <c r="R17" s="822"/>
      <c r="S17" s="75"/>
      <c r="T17" s="75"/>
      <c r="U17" s="75"/>
      <c r="V17" s="831" t="s">
        <v>11</v>
      </c>
      <c r="W17" s="831"/>
      <c r="X17" s="831"/>
      <c r="Y17" s="831"/>
      <c r="Z17" s="831" t="s">
        <v>2590</v>
      </c>
      <c r="AA17" s="828"/>
      <c r="AB17" s="830"/>
      <c r="AC17" s="830"/>
      <c r="AD17" s="830"/>
      <c r="AE17" s="829"/>
      <c r="AF17" s="829"/>
      <c r="AG17" s="829"/>
      <c r="AH17" s="829" t="s">
        <v>2</v>
      </c>
      <c r="AI17" s="75"/>
      <c r="AJ17" s="75"/>
      <c r="AK17" s="75"/>
      <c r="AL17" s="75"/>
      <c r="AM17" s="75"/>
      <c r="AN17" s="829"/>
      <c r="AO17" s="829"/>
      <c r="AP17" s="829"/>
      <c r="AQ17" s="829"/>
      <c r="AR17" s="829"/>
      <c r="AS17" s="829"/>
      <c r="AT17" s="829"/>
      <c r="AU17" s="830"/>
      <c r="AV17" s="830"/>
      <c r="AW17" s="830"/>
      <c r="AY17" s="828"/>
      <c r="AZ17" s="830"/>
      <c r="BA17" s="829"/>
      <c r="BB17" s="829"/>
      <c r="BC17" s="829"/>
      <c r="BD17" s="829"/>
      <c r="BE17" s="829"/>
      <c r="BF17" s="829"/>
      <c r="BG17" s="829"/>
      <c r="BH17" s="829"/>
      <c r="BI17" s="830"/>
      <c r="BJ17" s="830"/>
      <c r="BK17" s="830"/>
      <c r="BL17" s="830"/>
      <c r="BM17" s="830"/>
      <c r="BN17" s="830"/>
      <c r="BO17" s="830"/>
      <c r="BP17" s="830"/>
      <c r="BQ17" s="830"/>
      <c r="BR17" s="829"/>
    </row>
    <row r="18" spans="1:70" s="819" customFormat="1">
      <c r="D18" s="824"/>
      <c r="E18" s="824" t="s">
        <v>2589</v>
      </c>
      <c r="F18" s="829"/>
      <c r="G18" s="824" t="s">
        <v>136</v>
      </c>
      <c r="H18" s="829"/>
      <c r="I18" s="829"/>
      <c r="J18" s="829"/>
      <c r="K18" s="829"/>
      <c r="L18" s="829"/>
      <c r="M18" s="829"/>
      <c r="N18" s="829"/>
      <c r="O18" s="829"/>
      <c r="P18" s="822"/>
      <c r="Q18" s="824" t="s">
        <v>1043</v>
      </c>
      <c r="R18" s="822"/>
      <c r="S18" s="75"/>
      <c r="T18" s="75"/>
      <c r="U18" s="75"/>
      <c r="V18" s="831" t="s">
        <v>11</v>
      </c>
      <c r="W18" s="831"/>
      <c r="X18" s="831"/>
      <c r="Y18" s="831"/>
      <c r="Z18" s="831" t="s">
        <v>2590</v>
      </c>
      <c r="AA18" s="828"/>
      <c r="AB18" s="830"/>
      <c r="AC18" s="830"/>
      <c r="AD18" s="830"/>
      <c r="AE18" s="829"/>
      <c r="AF18" s="829"/>
      <c r="AG18" s="829"/>
      <c r="AH18" s="829" t="s">
        <v>2</v>
      </c>
      <c r="AI18" s="75"/>
      <c r="AJ18" s="75"/>
      <c r="AK18" s="75"/>
      <c r="AL18" s="75"/>
      <c r="AM18" s="75"/>
      <c r="AN18" s="829"/>
      <c r="AO18" s="829"/>
      <c r="AP18" s="829"/>
      <c r="AQ18" s="829"/>
      <c r="AR18" s="829"/>
      <c r="AS18" s="829"/>
      <c r="AT18" s="829"/>
      <c r="AU18" s="830"/>
      <c r="AV18" s="830"/>
      <c r="AW18" s="830"/>
      <c r="AY18" s="828"/>
      <c r="AZ18" s="830"/>
      <c r="BA18" s="829"/>
      <c r="BB18" s="829"/>
      <c r="BC18" s="829"/>
      <c r="BD18" s="829"/>
      <c r="BE18" s="829"/>
      <c r="BF18" s="829"/>
      <c r="BG18" s="829"/>
      <c r="BH18" s="829"/>
      <c r="BI18" s="830"/>
      <c r="BJ18" s="830"/>
      <c r="BK18" s="830"/>
      <c r="BL18" s="830"/>
      <c r="BM18" s="830"/>
      <c r="BN18" s="830"/>
      <c r="BO18" s="830"/>
      <c r="BP18" s="830"/>
      <c r="BQ18" s="830"/>
      <c r="BR18" s="829"/>
    </row>
    <row r="19" spans="1:70" s="819" customFormat="1">
      <c r="D19" s="824"/>
      <c r="E19" s="824" t="s">
        <v>2589</v>
      </c>
      <c r="F19" s="829"/>
      <c r="G19" s="824" t="s">
        <v>136</v>
      </c>
      <c r="H19" s="829"/>
      <c r="I19" s="829"/>
      <c r="J19" s="829"/>
      <c r="K19" s="829"/>
      <c r="L19" s="829"/>
      <c r="M19" s="829"/>
      <c r="N19" s="829"/>
      <c r="O19" s="829"/>
      <c r="P19" s="822"/>
      <c r="Q19" s="824" t="s">
        <v>1043</v>
      </c>
      <c r="R19" s="822"/>
      <c r="S19" s="75"/>
      <c r="T19" s="75"/>
      <c r="U19" s="75"/>
      <c r="V19" s="831" t="s">
        <v>11</v>
      </c>
      <c r="W19" s="831"/>
      <c r="X19" s="831"/>
      <c r="Y19" s="831"/>
      <c r="Z19" s="831" t="s">
        <v>2590</v>
      </c>
      <c r="AA19" s="828"/>
      <c r="AB19" s="830"/>
      <c r="AC19" s="830"/>
      <c r="AD19" s="830"/>
      <c r="AE19" s="829"/>
      <c r="AF19" s="829"/>
      <c r="AG19" s="829"/>
      <c r="AH19" s="829" t="s">
        <v>2</v>
      </c>
      <c r="AI19" s="75"/>
      <c r="AJ19" s="75"/>
      <c r="AK19" s="75"/>
      <c r="AL19" s="75"/>
      <c r="AM19" s="75"/>
      <c r="AN19" s="829"/>
      <c r="AO19" s="829"/>
      <c r="AP19" s="829"/>
      <c r="AQ19" s="829"/>
      <c r="AR19" s="829"/>
      <c r="AS19" s="829"/>
      <c r="AT19" s="829"/>
      <c r="AU19" s="830"/>
      <c r="AV19" s="830"/>
      <c r="AW19" s="830"/>
      <c r="AY19" s="828"/>
      <c r="AZ19" s="830"/>
      <c r="BA19" s="829"/>
      <c r="BB19" s="829"/>
      <c r="BC19" s="829"/>
      <c r="BD19" s="829"/>
      <c r="BE19" s="829"/>
      <c r="BF19" s="829"/>
      <c r="BG19" s="829"/>
      <c r="BH19" s="829"/>
      <c r="BI19" s="830"/>
      <c r="BJ19" s="830"/>
      <c r="BK19" s="830"/>
      <c r="BL19" s="830"/>
      <c r="BM19" s="830"/>
      <c r="BN19" s="830"/>
      <c r="BO19" s="830"/>
      <c r="BP19" s="830"/>
      <c r="BQ19" s="830"/>
      <c r="BR19" s="829"/>
    </row>
    <row r="20" spans="1:70" s="819" customFormat="1">
      <c r="P20" s="822"/>
      <c r="Q20" s="826"/>
      <c r="R20" s="822"/>
      <c r="S20" s="822"/>
      <c r="T20" s="822"/>
      <c r="U20" s="822"/>
      <c r="V20" s="833"/>
      <c r="W20" s="833"/>
      <c r="X20" s="833"/>
      <c r="Y20" s="833"/>
      <c r="Z20" s="833"/>
      <c r="AA20" s="828"/>
      <c r="AB20" s="830"/>
      <c r="AC20" s="830"/>
      <c r="AD20" s="830"/>
      <c r="AE20" s="829"/>
      <c r="AF20" s="829"/>
      <c r="AG20" s="829"/>
      <c r="AH20" s="829"/>
      <c r="AK20" s="828"/>
      <c r="AL20" s="830"/>
      <c r="AM20" s="829"/>
      <c r="AN20" s="829"/>
      <c r="AO20" s="829"/>
      <c r="AP20" s="829"/>
      <c r="AQ20" s="829"/>
      <c r="AR20" s="829"/>
      <c r="AS20" s="829"/>
      <c r="AT20" s="829"/>
      <c r="AU20" s="830"/>
      <c r="AV20" s="830"/>
      <c r="AW20" s="830"/>
      <c r="AY20" s="828"/>
      <c r="AZ20" s="830"/>
      <c r="BA20" s="829"/>
      <c r="BB20" s="829"/>
      <c r="BC20" s="829"/>
      <c r="BD20" s="829"/>
      <c r="BE20" s="829"/>
      <c r="BF20" s="829"/>
      <c r="BG20" s="829"/>
      <c r="BH20" s="829"/>
      <c r="BI20" s="830"/>
      <c r="BJ20" s="830"/>
      <c r="BK20" s="830"/>
      <c r="BL20" s="830"/>
      <c r="BM20" s="830"/>
      <c r="BN20" s="830"/>
      <c r="BO20" s="830"/>
      <c r="BP20" s="830"/>
      <c r="BQ20" s="830"/>
      <c r="BR20" s="829"/>
    </row>
    <row r="21" spans="1:70" s="1" customFormat="1">
      <c r="B21" s="839" t="s">
        <v>1679</v>
      </c>
    </row>
    <row r="23" spans="1:70" ht="15.6">
      <c r="A23" s="822"/>
      <c r="B23" s="823"/>
      <c r="C23" s="823"/>
      <c r="D23" s="824"/>
      <c r="E23" s="824" t="s">
        <v>2589</v>
      </c>
      <c r="F23" s="824"/>
      <c r="G23" s="824" t="s">
        <v>136</v>
      </c>
      <c r="H23" s="824"/>
      <c r="I23" s="824"/>
      <c r="J23" s="824"/>
      <c r="K23" s="824"/>
      <c r="L23" s="824"/>
      <c r="M23" s="824"/>
      <c r="N23" s="824"/>
      <c r="O23" s="824"/>
      <c r="P23" s="822"/>
      <c r="Q23" s="824" t="s">
        <v>1043</v>
      </c>
      <c r="R23" s="822"/>
      <c r="S23" s="75"/>
      <c r="T23" s="75"/>
      <c r="U23" s="75"/>
      <c r="V23" s="810" t="s">
        <v>11</v>
      </c>
      <c r="W23" s="810"/>
      <c r="X23" s="810"/>
      <c r="Y23" s="810"/>
      <c r="Z23" s="810" t="s">
        <v>2590</v>
      </c>
      <c r="AA23" s="826"/>
      <c r="AB23" s="822" t="s">
        <v>0</v>
      </c>
      <c r="AC23" s="822"/>
      <c r="AD23" s="822"/>
      <c r="AE23" s="822"/>
      <c r="AF23" s="822"/>
      <c r="AG23" s="822"/>
      <c r="AH23" s="822" t="s">
        <v>2</v>
      </c>
      <c r="AI23" s="75"/>
      <c r="AJ23" s="75"/>
      <c r="AK23" s="75"/>
      <c r="AL23" s="75"/>
      <c r="AM23" s="75"/>
      <c r="AN23" s="822"/>
      <c r="AO23" s="822"/>
      <c r="AP23" s="822"/>
      <c r="AQ23" s="822"/>
      <c r="AR23" s="822"/>
      <c r="AS23" s="827"/>
      <c r="AT23" s="827"/>
      <c r="AU23" s="827"/>
      <c r="AV23" s="827"/>
      <c r="AW23" s="827"/>
      <c r="AX23" s="827"/>
      <c r="AY23" s="822"/>
      <c r="AZ23" s="822"/>
      <c r="BA23" s="822"/>
      <c r="BB23" s="822"/>
      <c r="BC23" s="822"/>
      <c r="BD23" s="822"/>
      <c r="BE23" s="822"/>
      <c r="BF23" s="822"/>
      <c r="BG23" s="827"/>
      <c r="BH23" s="827"/>
      <c r="BI23" s="827"/>
      <c r="BJ23" s="827"/>
      <c r="BK23" s="827"/>
    </row>
    <row r="24" spans="1:70" ht="15.6">
      <c r="A24" s="822"/>
      <c r="B24" s="823"/>
      <c r="C24" s="823"/>
      <c r="D24" s="824"/>
      <c r="E24" s="824" t="s">
        <v>2589</v>
      </c>
      <c r="F24" s="824"/>
      <c r="G24" s="824" t="s">
        <v>136</v>
      </c>
      <c r="H24" s="824"/>
      <c r="I24" s="824"/>
      <c r="J24" s="824"/>
      <c r="K24" s="824"/>
      <c r="L24" s="824"/>
      <c r="M24" s="824"/>
      <c r="N24" s="824"/>
      <c r="O24" s="824"/>
      <c r="P24" s="822"/>
      <c r="Q24" s="824" t="s">
        <v>1043</v>
      </c>
      <c r="R24" s="822"/>
      <c r="S24" s="75"/>
      <c r="T24" s="75"/>
      <c r="U24" s="75"/>
      <c r="V24" s="810" t="s">
        <v>11</v>
      </c>
      <c r="W24" s="810"/>
      <c r="X24" s="810"/>
      <c r="Y24" s="810"/>
      <c r="Z24" s="810" t="s">
        <v>2590</v>
      </c>
      <c r="AA24" s="826"/>
      <c r="AB24" s="822" t="s">
        <v>0</v>
      </c>
      <c r="AC24" s="822"/>
      <c r="AD24" s="822"/>
      <c r="AE24" s="822"/>
      <c r="AF24" s="822"/>
      <c r="AG24" s="822"/>
      <c r="AH24" s="822" t="s">
        <v>2</v>
      </c>
      <c r="AI24" s="75"/>
      <c r="AJ24" s="75"/>
      <c r="AK24" s="75"/>
      <c r="AL24" s="75"/>
      <c r="AM24" s="75"/>
      <c r="AN24" s="822"/>
      <c r="AO24" s="822"/>
      <c r="AP24" s="822"/>
      <c r="AQ24" s="822"/>
      <c r="AR24" s="822"/>
      <c r="AS24" s="827"/>
      <c r="AT24" s="827"/>
      <c r="AU24" s="827"/>
      <c r="AV24" s="827"/>
      <c r="AW24" s="827"/>
      <c r="AX24" s="827"/>
      <c r="AY24" s="822"/>
      <c r="AZ24" s="822"/>
      <c r="BA24" s="822"/>
      <c r="BB24" s="822"/>
      <c r="BC24" s="822"/>
      <c r="BD24" s="822"/>
      <c r="BE24" s="822"/>
      <c r="BF24" s="822"/>
      <c r="BG24" s="827"/>
      <c r="BH24" s="827"/>
      <c r="BI24" s="827"/>
      <c r="BJ24" s="827"/>
      <c r="BK24" s="827"/>
    </row>
    <row r="25" spans="1:70" ht="15.6">
      <c r="A25" s="822"/>
      <c r="B25" s="823"/>
      <c r="C25" s="823"/>
      <c r="D25" s="824"/>
      <c r="E25" s="824" t="s">
        <v>2589</v>
      </c>
      <c r="F25" s="824"/>
      <c r="G25" s="824" t="s">
        <v>136</v>
      </c>
      <c r="H25" s="824"/>
      <c r="I25" s="824"/>
      <c r="J25" s="824"/>
      <c r="K25" s="824"/>
      <c r="L25" s="824"/>
      <c r="M25" s="824"/>
      <c r="N25" s="824"/>
      <c r="O25" s="824"/>
      <c r="P25" s="822"/>
      <c r="Q25" s="824" t="s">
        <v>1043</v>
      </c>
      <c r="R25" s="822"/>
      <c r="S25" s="75"/>
      <c r="T25" s="75"/>
      <c r="U25" s="75"/>
      <c r="V25" s="810" t="s">
        <v>11</v>
      </c>
      <c r="W25" s="810"/>
      <c r="X25" s="810"/>
      <c r="Y25" s="810"/>
      <c r="Z25" s="810" t="s">
        <v>2590</v>
      </c>
      <c r="AA25" s="826"/>
      <c r="AB25" s="822" t="s">
        <v>0</v>
      </c>
      <c r="AC25" s="822"/>
      <c r="AD25" s="822"/>
      <c r="AE25" s="822"/>
      <c r="AF25" s="822"/>
      <c r="AG25" s="822"/>
      <c r="AH25" s="822" t="s">
        <v>2</v>
      </c>
      <c r="AI25" s="75"/>
      <c r="AJ25" s="75"/>
      <c r="AK25" s="75"/>
      <c r="AL25" s="75"/>
      <c r="AM25" s="75"/>
      <c r="AN25" s="822"/>
      <c r="AO25" s="822"/>
      <c r="AP25" s="822"/>
      <c r="AQ25" s="822"/>
      <c r="AR25" s="822"/>
      <c r="AS25" s="827"/>
      <c r="AT25" s="827"/>
      <c r="AU25" s="827"/>
      <c r="AV25" s="827"/>
      <c r="AW25" s="827"/>
      <c r="AX25" s="827"/>
      <c r="AY25" s="822"/>
      <c r="AZ25" s="822"/>
      <c r="BA25" s="822"/>
      <c r="BB25" s="822"/>
      <c r="BC25" s="822"/>
      <c r="BD25" s="822"/>
      <c r="BE25" s="822"/>
      <c r="BF25" s="822"/>
      <c r="BG25" s="827"/>
      <c r="BH25" s="827"/>
      <c r="BI25" s="827"/>
      <c r="BJ25" s="827"/>
      <c r="BK25" s="827"/>
    </row>
    <row r="26" spans="1:70" ht="15.6">
      <c r="A26" s="822"/>
      <c r="B26" s="823"/>
      <c r="C26" s="823"/>
      <c r="D26" s="824"/>
      <c r="E26" s="824" t="s">
        <v>2589</v>
      </c>
      <c r="F26" s="824"/>
      <c r="G26" s="824" t="s">
        <v>136</v>
      </c>
      <c r="H26" s="824"/>
      <c r="I26" s="824"/>
      <c r="J26" s="824"/>
      <c r="K26" s="824"/>
      <c r="L26" s="824"/>
      <c r="M26" s="824"/>
      <c r="N26" s="824"/>
      <c r="O26" s="824"/>
      <c r="P26" s="822"/>
      <c r="Q26" s="824" t="s">
        <v>1043</v>
      </c>
      <c r="R26" s="822"/>
      <c r="S26" s="75"/>
      <c r="T26" s="75"/>
      <c r="U26" s="75"/>
      <c r="V26" s="810" t="s">
        <v>11</v>
      </c>
      <c r="W26" s="810"/>
      <c r="X26" s="810"/>
      <c r="Y26" s="810"/>
      <c r="Z26" s="810" t="s">
        <v>2590</v>
      </c>
      <c r="AA26" s="826"/>
      <c r="AB26" s="822" t="s">
        <v>0</v>
      </c>
      <c r="AC26" s="822"/>
      <c r="AD26" s="822"/>
      <c r="AE26" s="822"/>
      <c r="AF26" s="822"/>
      <c r="AG26" s="822"/>
      <c r="AH26" s="822" t="s">
        <v>2</v>
      </c>
      <c r="AI26" s="75"/>
      <c r="AJ26" s="75"/>
      <c r="AK26" s="75"/>
      <c r="AL26" s="75"/>
      <c r="AM26" s="75"/>
      <c r="AN26" s="822"/>
      <c r="AO26" s="822"/>
      <c r="AP26" s="822"/>
      <c r="AQ26" s="822"/>
      <c r="AR26" s="822"/>
      <c r="AS26" s="827"/>
      <c r="AT26" s="827"/>
      <c r="AU26" s="827"/>
      <c r="AV26" s="827"/>
      <c r="AW26" s="827"/>
      <c r="AX26" s="827"/>
      <c r="AY26" s="822"/>
      <c r="AZ26" s="822"/>
      <c r="BA26" s="822"/>
      <c r="BB26" s="822"/>
      <c r="BC26" s="822"/>
      <c r="BD26" s="822"/>
      <c r="BE26" s="822"/>
      <c r="BF26" s="822"/>
      <c r="BG26" s="827"/>
      <c r="BH26" s="827"/>
      <c r="BI26" s="827"/>
      <c r="BJ26" s="827"/>
      <c r="BK26" s="827"/>
    </row>
    <row r="27" spans="1:70" s="819" customFormat="1">
      <c r="B27" s="828"/>
      <c r="C27" s="828"/>
      <c r="D27" s="824"/>
      <c r="E27" s="824" t="s">
        <v>2589</v>
      </c>
      <c r="F27" s="824"/>
      <c r="G27" s="824" t="s">
        <v>136</v>
      </c>
      <c r="H27" s="829"/>
      <c r="I27" s="829"/>
      <c r="J27" s="829"/>
      <c r="K27" s="829"/>
      <c r="L27" s="829"/>
      <c r="M27" s="829"/>
      <c r="N27" s="829"/>
      <c r="O27" s="829"/>
      <c r="P27" s="822"/>
      <c r="Q27" s="824" t="s">
        <v>1043</v>
      </c>
      <c r="R27" s="822"/>
      <c r="S27" s="75"/>
      <c r="T27" s="75"/>
      <c r="U27" s="75"/>
      <c r="V27" s="828" t="s">
        <v>11</v>
      </c>
      <c r="W27" s="828"/>
      <c r="X27" s="828"/>
      <c r="Y27" s="828"/>
      <c r="Z27" s="828" t="s">
        <v>2590</v>
      </c>
      <c r="AA27" s="828"/>
      <c r="AB27" s="828" t="s">
        <v>0</v>
      </c>
      <c r="AC27" s="828"/>
      <c r="AD27" s="828"/>
      <c r="AE27" s="829"/>
      <c r="AF27" s="829"/>
      <c r="AG27" s="829"/>
      <c r="AH27" s="829" t="s">
        <v>2</v>
      </c>
      <c r="AI27" s="75"/>
      <c r="AJ27" s="75"/>
      <c r="AK27" s="75"/>
      <c r="AL27" s="75"/>
      <c r="AM27" s="75"/>
      <c r="AN27" s="829"/>
      <c r="AO27" s="829"/>
      <c r="AP27" s="829"/>
      <c r="AQ27" s="829"/>
      <c r="AR27" s="829"/>
      <c r="AS27" s="829"/>
      <c r="AT27" s="829"/>
      <c r="AU27" s="830"/>
      <c r="AV27" s="830"/>
      <c r="AW27" s="830"/>
      <c r="AY27" s="828"/>
      <c r="AZ27" s="830"/>
      <c r="BA27" s="829"/>
      <c r="BB27" s="829"/>
      <c r="BC27" s="829"/>
      <c r="BD27" s="829"/>
      <c r="BE27" s="829"/>
      <c r="BF27" s="829"/>
      <c r="BG27" s="829"/>
      <c r="BH27" s="829"/>
      <c r="BI27" s="830"/>
      <c r="BJ27" s="830"/>
      <c r="BK27" s="830"/>
      <c r="BL27" s="830"/>
      <c r="BM27" s="830"/>
      <c r="BN27" s="830"/>
      <c r="BO27" s="830"/>
      <c r="BP27" s="830"/>
      <c r="BQ27" s="830"/>
      <c r="BR27" s="829"/>
    </row>
    <row r="28" spans="1:70" s="819" customFormat="1">
      <c r="D28" s="824"/>
      <c r="E28" s="824" t="s">
        <v>2589</v>
      </c>
      <c r="F28" s="824"/>
      <c r="G28" s="824" t="s">
        <v>136</v>
      </c>
      <c r="H28" s="829"/>
      <c r="I28" s="829"/>
      <c r="J28" s="829"/>
      <c r="K28" s="829"/>
      <c r="L28" s="829"/>
      <c r="M28" s="829"/>
      <c r="N28" s="829"/>
      <c r="O28" s="829"/>
      <c r="P28" s="822"/>
      <c r="Q28" s="824" t="s">
        <v>1043</v>
      </c>
      <c r="R28" s="822"/>
      <c r="S28" s="75"/>
      <c r="T28" s="75"/>
      <c r="U28" s="75"/>
      <c r="V28" s="831" t="s">
        <v>11</v>
      </c>
      <c r="W28" s="831"/>
      <c r="X28" s="831"/>
      <c r="Y28" s="831"/>
      <c r="Z28" s="831" t="s">
        <v>2590</v>
      </c>
      <c r="AA28" s="828"/>
      <c r="AB28" s="830" t="s">
        <v>0</v>
      </c>
      <c r="AC28" s="830"/>
      <c r="AD28" s="830"/>
      <c r="AE28" s="829"/>
      <c r="AF28" s="829"/>
      <c r="AG28" s="829"/>
      <c r="AH28" s="829" t="s">
        <v>2</v>
      </c>
      <c r="AI28" s="75"/>
      <c r="AJ28" s="75"/>
      <c r="AK28" s="75"/>
      <c r="AL28" s="75"/>
      <c r="AM28" s="75"/>
      <c r="AN28" s="829"/>
      <c r="AO28" s="829"/>
      <c r="AP28" s="829"/>
      <c r="AQ28" s="829"/>
      <c r="AR28" s="829"/>
      <c r="AS28" s="829"/>
      <c r="AT28" s="829"/>
      <c r="AU28" s="830"/>
      <c r="AV28" s="830"/>
      <c r="AW28" s="830"/>
      <c r="AY28" s="828"/>
      <c r="AZ28" s="830"/>
      <c r="BA28" s="829"/>
      <c r="BB28" s="829"/>
      <c r="BC28" s="829"/>
      <c r="BD28" s="829"/>
      <c r="BE28" s="829"/>
      <c r="BF28" s="829"/>
      <c r="BG28" s="829"/>
      <c r="BH28" s="829"/>
      <c r="BI28" s="830"/>
      <c r="BJ28" s="830"/>
      <c r="BK28" s="830"/>
      <c r="BL28" s="830"/>
      <c r="BM28" s="830"/>
      <c r="BN28" s="830"/>
      <c r="BO28" s="830"/>
      <c r="BP28" s="830"/>
      <c r="BQ28" s="830"/>
      <c r="BR28" s="829"/>
    </row>
    <row r="29" spans="1:70" s="819" customFormat="1">
      <c r="D29" s="824"/>
      <c r="E29" s="824" t="s">
        <v>2589</v>
      </c>
      <c r="F29" s="824"/>
      <c r="G29" s="824" t="s">
        <v>136</v>
      </c>
      <c r="H29" s="829"/>
      <c r="I29" s="829"/>
      <c r="J29" s="829"/>
      <c r="K29" s="829"/>
      <c r="L29" s="829"/>
      <c r="M29" s="829"/>
      <c r="N29" s="829"/>
      <c r="O29" s="829"/>
      <c r="P29" s="822"/>
      <c r="Q29" s="824" t="s">
        <v>1043</v>
      </c>
      <c r="R29" s="822"/>
      <c r="S29" s="75"/>
      <c r="T29" s="75"/>
      <c r="U29" s="75"/>
      <c r="V29" s="831" t="s">
        <v>11</v>
      </c>
      <c r="W29" s="831"/>
      <c r="X29" s="831"/>
      <c r="Y29" s="831"/>
      <c r="Z29" s="831" t="s">
        <v>2590</v>
      </c>
      <c r="AA29" s="828"/>
      <c r="AB29" s="830" t="s">
        <v>0</v>
      </c>
      <c r="AC29" s="830"/>
      <c r="AD29" s="830"/>
      <c r="AE29" s="829"/>
      <c r="AF29" s="829"/>
      <c r="AG29" s="829"/>
      <c r="AH29" s="829" t="s">
        <v>2</v>
      </c>
      <c r="AI29" s="75"/>
      <c r="AJ29" s="75"/>
      <c r="AK29" s="75"/>
      <c r="AL29" s="75"/>
      <c r="AM29" s="75"/>
      <c r="AN29" s="829"/>
      <c r="AO29" s="829"/>
      <c r="AP29" s="829"/>
      <c r="AQ29" s="829"/>
      <c r="AR29" s="829"/>
      <c r="AS29" s="829"/>
      <c r="AT29" s="829"/>
      <c r="AU29" s="830"/>
      <c r="AV29" s="830"/>
      <c r="AW29" s="830"/>
      <c r="AY29" s="828"/>
      <c r="AZ29" s="830"/>
      <c r="BA29" s="829"/>
      <c r="BB29" s="829"/>
      <c r="BC29" s="829"/>
      <c r="BD29" s="829"/>
      <c r="BE29" s="829"/>
      <c r="BF29" s="829"/>
      <c r="BG29" s="829"/>
      <c r="BH29" s="829"/>
      <c r="BI29" s="830"/>
      <c r="BJ29" s="830"/>
      <c r="BK29" s="830"/>
      <c r="BL29" s="830"/>
      <c r="BM29" s="830"/>
      <c r="BN29" s="830"/>
      <c r="BO29" s="830"/>
      <c r="BP29" s="830"/>
      <c r="BQ29" s="830"/>
      <c r="BR29" s="829"/>
    </row>
    <row r="30" spans="1:70" s="819" customFormat="1">
      <c r="D30" s="824"/>
      <c r="E30" s="824" t="s">
        <v>2589</v>
      </c>
      <c r="F30" s="824"/>
      <c r="G30" s="824" t="s">
        <v>136</v>
      </c>
      <c r="H30" s="829"/>
      <c r="I30" s="829"/>
      <c r="J30" s="829"/>
      <c r="K30" s="829"/>
      <c r="L30" s="829"/>
      <c r="M30" s="829"/>
      <c r="N30" s="829"/>
      <c r="O30" s="829"/>
      <c r="P30" s="822"/>
      <c r="Q30" s="824" t="s">
        <v>1043</v>
      </c>
      <c r="R30" s="822"/>
      <c r="S30" s="75"/>
      <c r="T30" s="75"/>
      <c r="U30" s="75"/>
      <c r="V30" s="831" t="s">
        <v>11</v>
      </c>
      <c r="W30" s="831"/>
      <c r="X30" s="831"/>
      <c r="Y30" s="831"/>
      <c r="Z30" s="831" t="s">
        <v>2590</v>
      </c>
      <c r="AA30" s="828"/>
      <c r="AB30" s="830"/>
      <c r="AC30" s="830"/>
      <c r="AD30" s="830"/>
      <c r="AE30" s="829"/>
      <c r="AF30" s="829"/>
      <c r="AG30" s="829"/>
      <c r="AH30" s="829" t="s">
        <v>2</v>
      </c>
      <c r="AI30" s="75"/>
      <c r="AJ30" s="75"/>
      <c r="AK30" s="75"/>
      <c r="AL30" s="75"/>
      <c r="AM30" s="75"/>
      <c r="AN30" s="829"/>
      <c r="AO30" s="829"/>
      <c r="AP30" s="829"/>
      <c r="AQ30" s="829"/>
      <c r="AR30" s="829"/>
      <c r="AS30" s="829"/>
      <c r="AT30" s="829"/>
      <c r="AU30" s="830"/>
      <c r="AV30" s="830"/>
      <c r="AW30" s="830"/>
      <c r="AY30" s="828"/>
      <c r="AZ30" s="830"/>
      <c r="BA30" s="829"/>
      <c r="BB30" s="829"/>
      <c r="BC30" s="829"/>
      <c r="BD30" s="829"/>
      <c r="BE30" s="829"/>
      <c r="BF30" s="829"/>
      <c r="BG30" s="829"/>
      <c r="BH30" s="829"/>
      <c r="BI30" s="830"/>
      <c r="BJ30" s="830"/>
      <c r="BK30" s="830"/>
      <c r="BL30" s="830"/>
      <c r="BM30" s="830"/>
      <c r="BN30" s="830"/>
      <c r="BO30" s="830"/>
      <c r="BP30" s="830"/>
      <c r="BQ30" s="830"/>
      <c r="BR30" s="829"/>
    </row>
    <row r="31" spans="1:70" s="819" customFormat="1">
      <c r="D31" s="824"/>
      <c r="E31" s="824" t="s">
        <v>2589</v>
      </c>
      <c r="F31" s="824"/>
      <c r="G31" s="824" t="s">
        <v>136</v>
      </c>
      <c r="H31" s="829"/>
      <c r="I31" s="829"/>
      <c r="J31" s="829"/>
      <c r="K31" s="829"/>
      <c r="L31" s="829"/>
      <c r="M31" s="829"/>
      <c r="N31" s="829"/>
      <c r="O31" s="829"/>
      <c r="P31" s="822"/>
      <c r="Q31" s="824" t="s">
        <v>1043</v>
      </c>
      <c r="R31" s="822"/>
      <c r="S31" s="75"/>
      <c r="T31" s="75"/>
      <c r="U31" s="75"/>
      <c r="V31" s="831" t="s">
        <v>11</v>
      </c>
      <c r="W31" s="831"/>
      <c r="X31" s="831"/>
      <c r="Y31" s="831"/>
      <c r="Z31" s="831" t="s">
        <v>2590</v>
      </c>
      <c r="AA31" s="828"/>
      <c r="AB31" s="830"/>
      <c r="AC31" s="830"/>
      <c r="AD31" s="830"/>
      <c r="AE31" s="829"/>
      <c r="AF31" s="829"/>
      <c r="AG31" s="829"/>
      <c r="AH31" s="829" t="s">
        <v>2</v>
      </c>
      <c r="AI31" s="75"/>
      <c r="AJ31" s="75"/>
      <c r="AK31" s="75"/>
      <c r="AL31" s="75"/>
      <c r="AM31" s="75"/>
      <c r="AN31" s="829"/>
      <c r="AO31" s="829"/>
      <c r="AP31" s="829"/>
      <c r="AQ31" s="829"/>
      <c r="AR31" s="829"/>
      <c r="AS31" s="829"/>
      <c r="AT31" s="829"/>
      <c r="AU31" s="830"/>
      <c r="AV31" s="830"/>
      <c r="AW31" s="830"/>
      <c r="AY31" s="828"/>
      <c r="AZ31" s="830"/>
      <c r="BA31" s="829"/>
      <c r="BB31" s="829"/>
      <c r="BC31" s="829"/>
      <c r="BD31" s="829"/>
      <c r="BE31" s="829"/>
      <c r="BF31" s="829"/>
      <c r="BG31" s="829"/>
      <c r="BH31" s="829"/>
      <c r="BI31" s="830"/>
      <c r="BJ31" s="830"/>
      <c r="BK31" s="830"/>
      <c r="BL31" s="830"/>
      <c r="BM31" s="830"/>
      <c r="BN31" s="830"/>
      <c r="BO31" s="830"/>
      <c r="BP31" s="830"/>
      <c r="BQ31" s="830"/>
      <c r="BR31" s="829"/>
    </row>
    <row r="32" spans="1:70" s="819" customFormat="1">
      <c r="D32" s="824"/>
      <c r="E32" s="824" t="s">
        <v>2589</v>
      </c>
      <c r="F32" s="824"/>
      <c r="G32" s="824" t="s">
        <v>136</v>
      </c>
      <c r="H32" s="829"/>
      <c r="I32" s="829"/>
      <c r="J32" s="829"/>
      <c r="K32" s="829"/>
      <c r="L32" s="829"/>
      <c r="M32" s="829"/>
      <c r="N32" s="829"/>
      <c r="O32" s="829"/>
      <c r="P32" s="822"/>
      <c r="Q32" s="824" t="s">
        <v>1043</v>
      </c>
      <c r="R32" s="822"/>
      <c r="S32" s="75"/>
      <c r="T32" s="75"/>
      <c r="U32" s="75"/>
      <c r="V32" s="831" t="s">
        <v>11</v>
      </c>
      <c r="W32" s="831"/>
      <c r="X32" s="831"/>
      <c r="Y32" s="831"/>
      <c r="Z32" s="831" t="s">
        <v>2590</v>
      </c>
      <c r="AA32" s="828"/>
      <c r="AB32" s="830"/>
      <c r="AC32" s="830"/>
      <c r="AD32" s="830"/>
      <c r="AE32" s="829"/>
      <c r="AF32" s="829"/>
      <c r="AG32" s="829"/>
      <c r="AH32" s="829" t="s">
        <v>2</v>
      </c>
      <c r="AI32" s="75"/>
      <c r="AJ32" s="75"/>
      <c r="AK32" s="75"/>
      <c r="AL32" s="75"/>
      <c r="AM32" s="75"/>
      <c r="AN32" s="829"/>
      <c r="AO32" s="829"/>
      <c r="AP32" s="829"/>
      <c r="AQ32" s="829"/>
      <c r="AR32" s="829"/>
      <c r="AS32" s="829"/>
      <c r="AT32" s="829"/>
      <c r="AU32" s="830"/>
      <c r="AV32" s="830"/>
      <c r="AW32" s="830"/>
      <c r="AY32" s="828"/>
      <c r="AZ32" s="830"/>
      <c r="BA32" s="829"/>
      <c r="BB32" s="829"/>
      <c r="BC32" s="829"/>
      <c r="BD32" s="829"/>
      <c r="BE32" s="829"/>
      <c r="BF32" s="829"/>
      <c r="BG32" s="829"/>
      <c r="BH32" s="829"/>
      <c r="BI32" s="830"/>
      <c r="BJ32" s="830"/>
      <c r="BK32" s="830"/>
      <c r="BL32" s="830"/>
      <c r="BM32" s="830"/>
      <c r="BN32" s="830"/>
      <c r="BO32" s="830"/>
      <c r="BP32" s="830"/>
      <c r="BQ32" s="830"/>
      <c r="BR32" s="829"/>
    </row>
    <row r="34" spans="1:70" s="1" customFormat="1">
      <c r="B34" s="851" t="s">
        <v>2620</v>
      </c>
    </row>
    <row r="36" spans="1:70" ht="15.6">
      <c r="A36" s="822"/>
      <c r="B36" s="823"/>
      <c r="C36" s="823"/>
      <c r="D36" s="824"/>
      <c r="E36" s="824" t="s">
        <v>2589</v>
      </c>
      <c r="F36" s="824"/>
      <c r="G36" s="824" t="s">
        <v>136</v>
      </c>
      <c r="H36" s="824"/>
      <c r="I36" s="824"/>
      <c r="J36" s="824"/>
      <c r="K36" s="824"/>
      <c r="L36" s="824"/>
      <c r="M36" s="824"/>
      <c r="N36" s="824"/>
      <c r="O36" s="824"/>
      <c r="P36" s="822"/>
      <c r="Q36" s="824" t="s">
        <v>1043</v>
      </c>
      <c r="R36" s="822"/>
      <c r="S36" s="75"/>
      <c r="T36" s="75"/>
      <c r="U36" s="75"/>
      <c r="V36" s="810" t="s">
        <v>11</v>
      </c>
      <c r="W36" s="810"/>
      <c r="X36" s="810"/>
      <c r="Y36" s="810"/>
      <c r="Z36" s="810" t="s">
        <v>2590</v>
      </c>
      <c r="AA36" s="826"/>
      <c r="AB36" s="822" t="s">
        <v>0</v>
      </c>
      <c r="AC36" s="822"/>
      <c r="AD36" s="822"/>
      <c r="AE36" s="822"/>
      <c r="AF36" s="822"/>
      <c r="AG36" s="822"/>
      <c r="AH36" s="822" t="s">
        <v>2</v>
      </c>
      <c r="AI36" s="75"/>
      <c r="AJ36" s="75"/>
      <c r="AK36" s="75"/>
      <c r="AL36" s="75"/>
      <c r="AM36" s="75"/>
      <c r="AN36" s="822"/>
      <c r="AO36" s="822"/>
      <c r="AP36" s="822"/>
      <c r="AQ36" s="822"/>
      <c r="AR36" s="822"/>
      <c r="AS36" s="827"/>
      <c r="AT36" s="827"/>
      <c r="AU36" s="827"/>
      <c r="AV36" s="827"/>
      <c r="AW36" s="827"/>
      <c r="AX36" s="827"/>
      <c r="AY36" s="822"/>
      <c r="AZ36" s="822"/>
      <c r="BA36" s="822"/>
      <c r="BB36" s="822"/>
      <c r="BC36" s="822"/>
      <c r="BD36" s="822"/>
      <c r="BE36" s="822"/>
      <c r="BF36" s="822"/>
      <c r="BG36" s="827"/>
      <c r="BH36" s="827"/>
      <c r="BI36" s="827"/>
      <c r="BJ36" s="827"/>
      <c r="BK36" s="827"/>
    </row>
    <row r="37" spans="1:70" ht="15.6">
      <c r="A37" s="822"/>
      <c r="B37" s="823"/>
      <c r="C37" s="823"/>
      <c r="D37" s="824"/>
      <c r="E37" s="824" t="s">
        <v>2589</v>
      </c>
      <c r="F37" s="824"/>
      <c r="G37" s="824" t="s">
        <v>136</v>
      </c>
      <c r="H37" s="824"/>
      <c r="I37" s="824"/>
      <c r="J37" s="824"/>
      <c r="K37" s="824"/>
      <c r="L37" s="824"/>
      <c r="M37" s="824"/>
      <c r="N37" s="824"/>
      <c r="O37" s="824"/>
      <c r="P37" s="822"/>
      <c r="Q37" s="824" t="s">
        <v>1043</v>
      </c>
      <c r="R37" s="822"/>
      <c r="S37" s="75"/>
      <c r="T37" s="75"/>
      <c r="U37" s="75"/>
      <c r="V37" s="810" t="s">
        <v>11</v>
      </c>
      <c r="W37" s="810"/>
      <c r="X37" s="810"/>
      <c r="Y37" s="810"/>
      <c r="Z37" s="810" t="s">
        <v>2590</v>
      </c>
      <c r="AA37" s="826"/>
      <c r="AB37" s="822" t="s">
        <v>0</v>
      </c>
      <c r="AC37" s="822"/>
      <c r="AD37" s="822"/>
      <c r="AE37" s="822"/>
      <c r="AF37" s="822"/>
      <c r="AG37" s="822"/>
      <c r="AH37" s="822" t="s">
        <v>2</v>
      </c>
      <c r="AI37" s="75"/>
      <c r="AJ37" s="75"/>
      <c r="AK37" s="75"/>
      <c r="AL37" s="75"/>
      <c r="AM37" s="75"/>
      <c r="AN37" s="822"/>
      <c r="AO37" s="822"/>
      <c r="AP37" s="822"/>
      <c r="AQ37" s="822"/>
      <c r="AR37" s="822"/>
      <c r="AS37" s="827"/>
      <c r="AT37" s="827"/>
      <c r="AU37" s="827"/>
      <c r="AV37" s="827"/>
      <c r="AW37" s="827"/>
      <c r="AX37" s="827"/>
      <c r="AY37" s="822"/>
      <c r="AZ37" s="822"/>
      <c r="BA37" s="822"/>
      <c r="BB37" s="822"/>
      <c r="BC37" s="822"/>
      <c r="BD37" s="822"/>
      <c r="BE37" s="822"/>
      <c r="BF37" s="822"/>
      <c r="BG37" s="827"/>
      <c r="BH37" s="827"/>
      <c r="BI37" s="827"/>
      <c r="BJ37" s="827"/>
      <c r="BK37" s="827"/>
    </row>
    <row r="38" spans="1:70" ht="15.6">
      <c r="A38" s="822"/>
      <c r="B38" s="823"/>
      <c r="C38" s="823"/>
      <c r="D38" s="824"/>
      <c r="E38" s="824" t="s">
        <v>2589</v>
      </c>
      <c r="F38" s="824"/>
      <c r="G38" s="824" t="s">
        <v>136</v>
      </c>
      <c r="H38" s="824"/>
      <c r="I38" s="824"/>
      <c r="J38" s="824"/>
      <c r="K38" s="824"/>
      <c r="L38" s="824"/>
      <c r="M38" s="824"/>
      <c r="N38" s="824"/>
      <c r="O38" s="824"/>
      <c r="P38" s="822"/>
      <c r="Q38" s="824" t="s">
        <v>1043</v>
      </c>
      <c r="R38" s="822"/>
      <c r="S38" s="75"/>
      <c r="T38" s="75"/>
      <c r="U38" s="75"/>
      <c r="V38" s="810" t="s">
        <v>11</v>
      </c>
      <c r="W38" s="810"/>
      <c r="X38" s="810"/>
      <c r="Y38" s="810"/>
      <c r="Z38" s="810" t="s">
        <v>2590</v>
      </c>
      <c r="AA38" s="826"/>
      <c r="AB38" s="822" t="s">
        <v>0</v>
      </c>
      <c r="AC38" s="822"/>
      <c r="AD38" s="822"/>
      <c r="AE38" s="822"/>
      <c r="AF38" s="822"/>
      <c r="AG38" s="822"/>
      <c r="AH38" s="822" t="s">
        <v>2</v>
      </c>
      <c r="AI38" s="75"/>
      <c r="AJ38" s="75"/>
      <c r="AK38" s="75"/>
      <c r="AL38" s="75"/>
      <c r="AM38" s="75"/>
      <c r="AN38" s="822"/>
      <c r="AO38" s="822"/>
      <c r="AP38" s="822"/>
      <c r="AQ38" s="822"/>
      <c r="AR38" s="822"/>
      <c r="AS38" s="827"/>
      <c r="AT38" s="827"/>
      <c r="AU38" s="827"/>
      <c r="AV38" s="827"/>
      <c r="AW38" s="827"/>
      <c r="AX38" s="827"/>
      <c r="AY38" s="822"/>
      <c r="AZ38" s="822"/>
      <c r="BA38" s="822"/>
      <c r="BB38" s="822"/>
      <c r="BC38" s="822"/>
      <c r="BD38" s="822"/>
      <c r="BE38" s="822"/>
      <c r="BF38" s="822"/>
      <c r="BG38" s="827"/>
      <c r="BH38" s="827"/>
      <c r="BI38" s="827"/>
      <c r="BJ38" s="827"/>
      <c r="BK38" s="827"/>
    </row>
    <row r="39" spans="1:70" ht="15.6">
      <c r="A39" s="822"/>
      <c r="B39" s="823"/>
      <c r="C39" s="823"/>
      <c r="D39" s="824"/>
      <c r="E39" s="824" t="s">
        <v>2589</v>
      </c>
      <c r="F39" s="824"/>
      <c r="G39" s="824" t="s">
        <v>136</v>
      </c>
      <c r="H39" s="824"/>
      <c r="I39" s="824"/>
      <c r="J39" s="824"/>
      <c r="K39" s="824"/>
      <c r="L39" s="824"/>
      <c r="M39" s="824"/>
      <c r="N39" s="824"/>
      <c r="O39" s="824"/>
      <c r="P39" s="822"/>
      <c r="Q39" s="824" t="s">
        <v>1043</v>
      </c>
      <c r="R39" s="822"/>
      <c r="S39" s="75"/>
      <c r="T39" s="75"/>
      <c r="U39" s="75"/>
      <c r="V39" s="810" t="s">
        <v>11</v>
      </c>
      <c r="W39" s="810"/>
      <c r="X39" s="810"/>
      <c r="Y39" s="810"/>
      <c r="Z39" s="810" t="s">
        <v>2590</v>
      </c>
      <c r="AA39" s="826"/>
      <c r="AB39" s="822" t="s">
        <v>0</v>
      </c>
      <c r="AC39" s="822"/>
      <c r="AD39" s="822"/>
      <c r="AE39" s="822"/>
      <c r="AF39" s="822"/>
      <c r="AG39" s="822"/>
      <c r="AH39" s="822" t="s">
        <v>2</v>
      </c>
      <c r="AI39" s="75"/>
      <c r="AJ39" s="75"/>
      <c r="AK39" s="75"/>
      <c r="AL39" s="75"/>
      <c r="AM39" s="75"/>
      <c r="AN39" s="822"/>
      <c r="AO39" s="822"/>
      <c r="AP39" s="822"/>
      <c r="AQ39" s="822"/>
      <c r="AR39" s="822"/>
      <c r="AS39" s="827"/>
      <c r="AT39" s="827"/>
      <c r="AU39" s="827"/>
      <c r="AV39" s="827"/>
      <c r="AW39" s="827"/>
      <c r="AX39" s="827"/>
      <c r="AY39" s="822"/>
      <c r="AZ39" s="822"/>
      <c r="BA39" s="822"/>
      <c r="BB39" s="822"/>
      <c r="BC39" s="822"/>
      <c r="BD39" s="822"/>
      <c r="BE39" s="822"/>
      <c r="BF39" s="822"/>
      <c r="BG39" s="827"/>
      <c r="BH39" s="827"/>
      <c r="BI39" s="827"/>
      <c r="BJ39" s="827"/>
      <c r="BK39" s="827"/>
    </row>
    <row r="40" spans="1:70" s="819" customFormat="1">
      <c r="B40" s="828"/>
      <c r="C40" s="828"/>
      <c r="D40" s="824"/>
      <c r="E40" s="824" t="s">
        <v>2589</v>
      </c>
      <c r="F40" s="824"/>
      <c r="G40" s="824" t="s">
        <v>136</v>
      </c>
      <c r="H40" s="829"/>
      <c r="I40" s="829"/>
      <c r="J40" s="829"/>
      <c r="K40" s="829"/>
      <c r="L40" s="829"/>
      <c r="M40" s="829"/>
      <c r="N40" s="829"/>
      <c r="O40" s="829"/>
      <c r="P40" s="822"/>
      <c r="Q40" s="824" t="s">
        <v>1043</v>
      </c>
      <c r="R40" s="822"/>
      <c r="S40" s="75"/>
      <c r="T40" s="75"/>
      <c r="U40" s="75"/>
      <c r="V40" s="828" t="s">
        <v>11</v>
      </c>
      <c r="W40" s="828"/>
      <c r="X40" s="828"/>
      <c r="Y40" s="828"/>
      <c r="Z40" s="828" t="s">
        <v>2590</v>
      </c>
      <c r="AA40" s="828"/>
      <c r="AB40" s="828" t="s">
        <v>0</v>
      </c>
      <c r="AC40" s="828"/>
      <c r="AD40" s="828"/>
      <c r="AE40" s="829"/>
      <c r="AF40" s="829"/>
      <c r="AG40" s="829"/>
      <c r="AH40" s="829" t="s">
        <v>2</v>
      </c>
      <c r="AI40" s="75"/>
      <c r="AJ40" s="75"/>
      <c r="AK40" s="75"/>
      <c r="AL40" s="75"/>
      <c r="AM40" s="75"/>
      <c r="AN40" s="829"/>
      <c r="AO40" s="829"/>
      <c r="AP40" s="829"/>
      <c r="AQ40" s="829"/>
      <c r="AR40" s="829"/>
      <c r="AS40" s="829"/>
      <c r="AT40" s="829"/>
      <c r="AU40" s="830"/>
      <c r="AV40" s="830"/>
      <c r="AW40" s="830"/>
      <c r="AY40" s="828"/>
      <c r="AZ40" s="830"/>
      <c r="BA40" s="829"/>
      <c r="BB40" s="829"/>
      <c r="BC40" s="829"/>
      <c r="BD40" s="829"/>
      <c r="BE40" s="829"/>
      <c r="BF40" s="829"/>
      <c r="BG40" s="829"/>
      <c r="BH40" s="829"/>
      <c r="BI40" s="830"/>
      <c r="BJ40" s="830"/>
      <c r="BK40" s="830"/>
      <c r="BL40" s="830"/>
      <c r="BM40" s="830"/>
      <c r="BN40" s="830"/>
      <c r="BO40" s="830"/>
      <c r="BP40" s="830"/>
      <c r="BQ40" s="830"/>
      <c r="BR40" s="829"/>
    </row>
    <row r="41" spans="1:70" s="819" customFormat="1">
      <c r="D41" s="824"/>
      <c r="E41" s="824" t="s">
        <v>2589</v>
      </c>
      <c r="F41" s="824"/>
      <c r="G41" s="824" t="s">
        <v>136</v>
      </c>
      <c r="H41" s="829"/>
      <c r="I41" s="829"/>
      <c r="J41" s="829"/>
      <c r="K41" s="829"/>
      <c r="L41" s="829"/>
      <c r="M41" s="829"/>
      <c r="N41" s="829"/>
      <c r="O41" s="829"/>
      <c r="P41" s="822"/>
      <c r="Q41" s="824" t="s">
        <v>1043</v>
      </c>
      <c r="R41" s="822"/>
      <c r="S41" s="75"/>
      <c r="T41" s="75"/>
      <c r="U41" s="75"/>
      <c r="V41" s="831" t="s">
        <v>11</v>
      </c>
      <c r="W41" s="831"/>
      <c r="X41" s="831"/>
      <c r="Y41" s="831"/>
      <c r="Z41" s="831" t="s">
        <v>2590</v>
      </c>
      <c r="AA41" s="828"/>
      <c r="AB41" s="830" t="s">
        <v>0</v>
      </c>
      <c r="AC41" s="830"/>
      <c r="AD41" s="830"/>
      <c r="AE41" s="829"/>
      <c r="AF41" s="829"/>
      <c r="AG41" s="829"/>
      <c r="AH41" s="829" t="s">
        <v>2</v>
      </c>
      <c r="AI41" s="75"/>
      <c r="AJ41" s="75"/>
      <c r="AK41" s="75"/>
      <c r="AL41" s="75"/>
      <c r="AM41" s="75"/>
      <c r="AN41" s="829"/>
      <c r="AO41" s="829"/>
      <c r="AP41" s="829"/>
      <c r="AQ41" s="829"/>
      <c r="AR41" s="829"/>
      <c r="AS41" s="829"/>
      <c r="AT41" s="829"/>
      <c r="AU41" s="830"/>
      <c r="AV41" s="830"/>
      <c r="AW41" s="830"/>
      <c r="AY41" s="828"/>
      <c r="AZ41" s="830"/>
      <c r="BA41" s="829"/>
      <c r="BB41" s="829"/>
      <c r="BC41" s="829"/>
      <c r="BD41" s="829"/>
      <c r="BE41" s="829"/>
      <c r="BF41" s="829"/>
      <c r="BG41" s="829"/>
      <c r="BH41" s="829"/>
      <c r="BI41" s="830"/>
      <c r="BJ41" s="830"/>
      <c r="BK41" s="830"/>
      <c r="BL41" s="830"/>
      <c r="BM41" s="830"/>
      <c r="BN41" s="830"/>
      <c r="BO41" s="830"/>
      <c r="BP41" s="830"/>
      <c r="BQ41" s="830"/>
      <c r="BR41" s="829"/>
    </row>
    <row r="42" spans="1:70" s="819" customFormat="1">
      <c r="D42" s="824"/>
      <c r="E42" s="824" t="s">
        <v>2589</v>
      </c>
      <c r="F42" s="824"/>
      <c r="G42" s="824" t="s">
        <v>136</v>
      </c>
      <c r="H42" s="829"/>
      <c r="I42" s="829"/>
      <c r="J42" s="829"/>
      <c r="K42" s="829"/>
      <c r="L42" s="829"/>
      <c r="M42" s="829"/>
      <c r="N42" s="829"/>
      <c r="O42" s="829"/>
      <c r="P42" s="822"/>
      <c r="Q42" s="824" t="s">
        <v>1043</v>
      </c>
      <c r="R42" s="822"/>
      <c r="S42" s="75"/>
      <c r="T42" s="75"/>
      <c r="U42" s="75"/>
      <c r="V42" s="831" t="s">
        <v>11</v>
      </c>
      <c r="W42" s="831"/>
      <c r="X42" s="831"/>
      <c r="Y42" s="831"/>
      <c r="Z42" s="831" t="s">
        <v>2590</v>
      </c>
      <c r="AA42" s="828"/>
      <c r="AB42" s="830" t="s">
        <v>0</v>
      </c>
      <c r="AC42" s="830"/>
      <c r="AD42" s="830"/>
      <c r="AE42" s="829"/>
      <c r="AF42" s="829"/>
      <c r="AG42" s="829"/>
      <c r="AH42" s="829" t="s">
        <v>2</v>
      </c>
      <c r="AI42" s="75"/>
      <c r="AJ42" s="75"/>
      <c r="AK42" s="75"/>
      <c r="AL42" s="75"/>
      <c r="AM42" s="75"/>
      <c r="AN42" s="829"/>
      <c r="AO42" s="829"/>
      <c r="AP42" s="829"/>
      <c r="AQ42" s="829"/>
      <c r="AR42" s="829"/>
      <c r="AS42" s="829"/>
      <c r="AT42" s="829"/>
      <c r="AU42" s="830"/>
      <c r="AV42" s="830"/>
      <c r="AW42" s="830"/>
      <c r="AY42" s="828"/>
      <c r="AZ42" s="830"/>
      <c r="BA42" s="829"/>
      <c r="BB42" s="829"/>
      <c r="BC42" s="829"/>
      <c r="BD42" s="829"/>
      <c r="BE42" s="829"/>
      <c r="BF42" s="829"/>
      <c r="BG42" s="829"/>
      <c r="BH42" s="829"/>
      <c r="BI42" s="830"/>
      <c r="BJ42" s="830"/>
      <c r="BK42" s="830"/>
      <c r="BL42" s="830"/>
      <c r="BM42" s="830"/>
      <c r="BN42" s="830"/>
      <c r="BO42" s="830"/>
      <c r="BP42" s="830"/>
      <c r="BQ42" s="830"/>
      <c r="BR42" s="829"/>
    </row>
    <row r="43" spans="1:70" s="819" customFormat="1">
      <c r="D43" s="824"/>
      <c r="E43" s="824" t="s">
        <v>2589</v>
      </c>
      <c r="F43" s="824"/>
      <c r="G43" s="824" t="s">
        <v>136</v>
      </c>
      <c r="H43" s="829"/>
      <c r="I43" s="829"/>
      <c r="J43" s="829"/>
      <c r="K43" s="829"/>
      <c r="L43" s="829"/>
      <c r="M43" s="829"/>
      <c r="N43" s="829"/>
      <c r="O43" s="829"/>
      <c r="P43" s="822"/>
      <c r="Q43" s="824" t="s">
        <v>1043</v>
      </c>
      <c r="R43" s="822"/>
      <c r="S43" s="75"/>
      <c r="T43" s="75"/>
      <c r="U43" s="75"/>
      <c r="V43" s="831" t="s">
        <v>11</v>
      </c>
      <c r="W43" s="831"/>
      <c r="X43" s="831"/>
      <c r="Y43" s="831"/>
      <c r="Z43" s="831" t="s">
        <v>2590</v>
      </c>
      <c r="AA43" s="828"/>
      <c r="AB43" s="830"/>
      <c r="AC43" s="830"/>
      <c r="AD43" s="830"/>
      <c r="AE43" s="829"/>
      <c r="AF43" s="829"/>
      <c r="AG43" s="829"/>
      <c r="AH43" s="829" t="s">
        <v>2</v>
      </c>
      <c r="AI43" s="75"/>
      <c r="AJ43" s="75"/>
      <c r="AK43" s="75"/>
      <c r="AL43" s="75"/>
      <c r="AM43" s="75"/>
      <c r="AN43" s="829"/>
      <c r="AO43" s="829"/>
      <c r="AP43" s="829"/>
      <c r="AQ43" s="829"/>
      <c r="AR43" s="829"/>
      <c r="AS43" s="829"/>
      <c r="AT43" s="829"/>
      <c r="AU43" s="830"/>
      <c r="AV43" s="830"/>
      <c r="AW43" s="830"/>
      <c r="AY43" s="828"/>
      <c r="AZ43" s="830"/>
      <c r="BA43" s="829"/>
      <c r="BB43" s="829"/>
      <c r="BC43" s="829"/>
      <c r="BD43" s="829"/>
      <c r="BE43" s="829"/>
      <c r="BF43" s="829"/>
      <c r="BG43" s="829"/>
      <c r="BH43" s="829"/>
      <c r="BI43" s="830"/>
      <c r="BJ43" s="830"/>
      <c r="BK43" s="830"/>
      <c r="BL43" s="830"/>
      <c r="BM43" s="830"/>
      <c r="BN43" s="830"/>
      <c r="BO43" s="830"/>
      <c r="BP43" s="830"/>
      <c r="BQ43" s="830"/>
      <c r="BR43" s="829"/>
    </row>
    <row r="44" spans="1:70" s="819" customFormat="1">
      <c r="D44" s="824"/>
      <c r="E44" s="824" t="s">
        <v>2589</v>
      </c>
      <c r="F44" s="824"/>
      <c r="G44" s="824" t="s">
        <v>136</v>
      </c>
      <c r="H44" s="829"/>
      <c r="I44" s="829"/>
      <c r="J44" s="829"/>
      <c r="K44" s="829"/>
      <c r="L44" s="829"/>
      <c r="M44" s="829"/>
      <c r="N44" s="829"/>
      <c r="O44" s="829"/>
      <c r="P44" s="822"/>
      <c r="Q44" s="824" t="s">
        <v>1043</v>
      </c>
      <c r="R44" s="822"/>
      <c r="S44" s="75"/>
      <c r="T44" s="75"/>
      <c r="U44" s="75"/>
      <c r="V44" s="831" t="s">
        <v>11</v>
      </c>
      <c r="W44" s="831"/>
      <c r="X44" s="831"/>
      <c r="Y44" s="831"/>
      <c r="Z44" s="831" t="s">
        <v>2590</v>
      </c>
      <c r="AA44" s="828"/>
      <c r="AB44" s="830"/>
      <c r="AC44" s="830"/>
      <c r="AD44" s="830"/>
      <c r="AE44" s="829"/>
      <c r="AF44" s="829"/>
      <c r="AG44" s="829"/>
      <c r="AH44" s="829" t="s">
        <v>2</v>
      </c>
      <c r="AI44" s="75"/>
      <c r="AJ44" s="75"/>
      <c r="AK44" s="75"/>
      <c r="AL44" s="75"/>
      <c r="AM44" s="75"/>
      <c r="AN44" s="829"/>
      <c r="AO44" s="829"/>
      <c r="AP44" s="829"/>
      <c r="AQ44" s="829"/>
      <c r="AR44" s="829"/>
      <c r="AS44" s="829"/>
      <c r="AT44" s="829"/>
      <c r="AU44" s="830"/>
      <c r="AV44" s="830"/>
      <c r="AW44" s="830"/>
      <c r="AY44" s="828"/>
      <c r="AZ44" s="830"/>
      <c r="BA44" s="829"/>
      <c r="BB44" s="829"/>
      <c r="BC44" s="829"/>
      <c r="BD44" s="829"/>
      <c r="BE44" s="829"/>
      <c r="BF44" s="829"/>
      <c r="BG44" s="829"/>
      <c r="BH44" s="829"/>
      <c r="BI44" s="830"/>
      <c r="BJ44" s="830"/>
      <c r="BK44" s="830"/>
      <c r="BL44" s="830"/>
      <c r="BM44" s="830"/>
      <c r="BN44" s="830"/>
      <c r="BO44" s="830"/>
      <c r="BP44" s="830"/>
      <c r="BQ44" s="830"/>
      <c r="BR44" s="829"/>
    </row>
    <row r="45" spans="1:70" s="819" customFormat="1">
      <c r="D45" s="824"/>
      <c r="E45" s="824" t="s">
        <v>2589</v>
      </c>
      <c r="F45" s="824"/>
      <c r="G45" s="824" t="s">
        <v>136</v>
      </c>
      <c r="H45" s="829"/>
      <c r="I45" s="829"/>
      <c r="J45" s="829"/>
      <c r="K45" s="829"/>
      <c r="L45" s="829"/>
      <c r="M45" s="829"/>
      <c r="N45" s="829"/>
      <c r="O45" s="829"/>
      <c r="P45" s="822"/>
      <c r="Q45" s="824" t="s">
        <v>1043</v>
      </c>
      <c r="R45" s="822"/>
      <c r="S45" s="75"/>
      <c r="T45" s="75"/>
      <c r="U45" s="75"/>
      <c r="V45" s="831" t="s">
        <v>11</v>
      </c>
      <c r="W45" s="831"/>
      <c r="X45" s="831"/>
      <c r="Y45" s="831"/>
      <c r="Z45" s="831" t="s">
        <v>2590</v>
      </c>
      <c r="AA45" s="828"/>
      <c r="AB45" s="830"/>
      <c r="AC45" s="830"/>
      <c r="AD45" s="830"/>
      <c r="AE45" s="829"/>
      <c r="AF45" s="829"/>
      <c r="AG45" s="829"/>
      <c r="AH45" s="829" t="s">
        <v>2</v>
      </c>
      <c r="AI45" s="75"/>
      <c r="AJ45" s="75"/>
      <c r="AK45" s="75"/>
      <c r="AL45" s="75"/>
      <c r="AM45" s="75"/>
      <c r="AN45" s="829"/>
      <c r="AO45" s="829"/>
      <c r="AP45" s="829"/>
      <c r="AQ45" s="829"/>
      <c r="AR45" s="829"/>
      <c r="AS45" s="829"/>
      <c r="AT45" s="829"/>
      <c r="AU45" s="830"/>
      <c r="AV45" s="830"/>
      <c r="AW45" s="830"/>
      <c r="AY45" s="828"/>
      <c r="AZ45" s="830"/>
      <c r="BA45" s="829"/>
      <c r="BB45" s="829"/>
      <c r="BC45" s="829"/>
      <c r="BD45" s="829"/>
      <c r="BE45" s="829"/>
      <c r="BF45" s="829"/>
      <c r="BG45" s="829"/>
      <c r="BH45" s="829"/>
      <c r="BI45" s="830"/>
      <c r="BJ45" s="830"/>
      <c r="BK45" s="830"/>
      <c r="BL45" s="830"/>
      <c r="BM45" s="830"/>
      <c r="BN45" s="830"/>
      <c r="BO45" s="830"/>
      <c r="BP45" s="830"/>
      <c r="BQ45" s="830"/>
      <c r="BR45" s="829"/>
    </row>
    <row r="47" spans="1:70" s="1" customFormat="1">
      <c r="B47" s="851" t="s">
        <v>2621</v>
      </c>
    </row>
    <row r="49" spans="1:70" ht="15.6">
      <c r="A49" s="822"/>
      <c r="B49" s="823"/>
      <c r="C49" s="823"/>
      <c r="D49" s="824"/>
      <c r="E49" s="824" t="s">
        <v>2589</v>
      </c>
      <c r="F49" s="824"/>
      <c r="G49" s="824" t="s">
        <v>136</v>
      </c>
      <c r="H49" s="824"/>
      <c r="I49" s="824"/>
      <c r="J49" s="824"/>
      <c r="K49" s="824"/>
      <c r="L49" s="824"/>
      <c r="M49" s="824"/>
      <c r="N49" s="824"/>
      <c r="O49" s="824"/>
      <c r="P49" s="822"/>
      <c r="Q49" s="824" t="s">
        <v>1043</v>
      </c>
      <c r="R49" s="822"/>
      <c r="S49" s="75"/>
      <c r="T49" s="75"/>
      <c r="U49" s="75"/>
      <c r="V49" s="810" t="s">
        <v>11</v>
      </c>
      <c r="W49" s="810"/>
      <c r="X49" s="810"/>
      <c r="Y49" s="810"/>
      <c r="Z49" s="810" t="s">
        <v>2590</v>
      </c>
      <c r="AA49" s="826"/>
      <c r="AB49" s="822" t="s">
        <v>0</v>
      </c>
      <c r="AC49" s="822"/>
      <c r="AD49" s="822"/>
      <c r="AE49" s="822"/>
      <c r="AF49" s="822"/>
      <c r="AG49" s="822"/>
      <c r="AH49" s="822" t="s">
        <v>2</v>
      </c>
      <c r="AI49" s="75"/>
      <c r="AJ49" s="75"/>
      <c r="AK49" s="75"/>
      <c r="AL49" s="75"/>
      <c r="AM49" s="75"/>
      <c r="AN49" s="822"/>
      <c r="AO49" s="822"/>
      <c r="AP49" s="822"/>
      <c r="AQ49" s="822"/>
      <c r="AR49" s="822"/>
      <c r="AS49" s="827"/>
      <c r="AT49" s="827"/>
      <c r="AU49" s="827"/>
      <c r="AV49" s="827"/>
      <c r="AW49" s="827"/>
      <c r="AX49" s="827"/>
      <c r="AY49" s="822"/>
      <c r="AZ49" s="822"/>
      <c r="BA49" s="822"/>
      <c r="BB49" s="822"/>
      <c r="BC49" s="822"/>
      <c r="BD49" s="822"/>
      <c r="BE49" s="822"/>
      <c r="BF49" s="822"/>
      <c r="BG49" s="827"/>
      <c r="BH49" s="827"/>
      <c r="BI49" s="827"/>
      <c r="BJ49" s="827"/>
      <c r="BK49" s="827"/>
    </row>
    <row r="50" spans="1:70" ht="15.6">
      <c r="A50" s="822"/>
      <c r="B50" s="823"/>
      <c r="C50" s="823"/>
      <c r="D50" s="824"/>
      <c r="E50" s="824" t="s">
        <v>2589</v>
      </c>
      <c r="F50" s="824"/>
      <c r="G50" s="824" t="s">
        <v>136</v>
      </c>
      <c r="H50" s="824"/>
      <c r="I50" s="824"/>
      <c r="J50" s="824"/>
      <c r="K50" s="824"/>
      <c r="L50" s="824"/>
      <c r="M50" s="824"/>
      <c r="N50" s="824"/>
      <c r="O50" s="824"/>
      <c r="P50" s="822"/>
      <c r="Q50" s="824" t="s">
        <v>1043</v>
      </c>
      <c r="R50" s="822"/>
      <c r="S50" s="75"/>
      <c r="T50" s="75"/>
      <c r="U50" s="75"/>
      <c r="V50" s="810" t="s">
        <v>11</v>
      </c>
      <c r="W50" s="810"/>
      <c r="X50" s="810"/>
      <c r="Y50" s="810"/>
      <c r="Z50" s="810" t="s">
        <v>2590</v>
      </c>
      <c r="AA50" s="826"/>
      <c r="AB50" s="822" t="s">
        <v>0</v>
      </c>
      <c r="AC50" s="822"/>
      <c r="AD50" s="822"/>
      <c r="AE50" s="822"/>
      <c r="AF50" s="822"/>
      <c r="AG50" s="822"/>
      <c r="AH50" s="822" t="s">
        <v>2</v>
      </c>
      <c r="AI50" s="75"/>
      <c r="AJ50" s="75"/>
      <c r="AK50" s="75"/>
      <c r="AL50" s="75"/>
      <c r="AM50" s="75"/>
      <c r="AN50" s="822"/>
      <c r="AO50" s="822"/>
      <c r="AP50" s="822"/>
      <c r="AQ50" s="822"/>
      <c r="AR50" s="822"/>
      <c r="AS50" s="827"/>
      <c r="AT50" s="827"/>
      <c r="AU50" s="827"/>
      <c r="AV50" s="827"/>
      <c r="AW50" s="827"/>
      <c r="AX50" s="827"/>
      <c r="AY50" s="822"/>
      <c r="AZ50" s="822"/>
      <c r="BA50" s="822"/>
      <c r="BB50" s="822"/>
      <c r="BC50" s="822"/>
      <c r="BD50" s="822"/>
      <c r="BE50" s="822"/>
      <c r="BF50" s="822"/>
      <c r="BG50" s="827"/>
      <c r="BH50" s="827"/>
      <c r="BI50" s="827"/>
      <c r="BJ50" s="827"/>
      <c r="BK50" s="827"/>
    </row>
    <row r="51" spans="1:70" ht="15.6">
      <c r="A51" s="822"/>
      <c r="B51" s="823"/>
      <c r="C51" s="823"/>
      <c r="D51" s="824"/>
      <c r="E51" s="824" t="s">
        <v>2589</v>
      </c>
      <c r="F51" s="824"/>
      <c r="G51" s="824" t="s">
        <v>136</v>
      </c>
      <c r="H51" s="824"/>
      <c r="I51" s="824"/>
      <c r="J51" s="824"/>
      <c r="K51" s="824"/>
      <c r="L51" s="824"/>
      <c r="M51" s="824"/>
      <c r="N51" s="824"/>
      <c r="O51" s="824"/>
      <c r="P51" s="822"/>
      <c r="Q51" s="824" t="s">
        <v>1043</v>
      </c>
      <c r="R51" s="822"/>
      <c r="S51" s="75"/>
      <c r="T51" s="75"/>
      <c r="U51" s="75"/>
      <c r="V51" s="810" t="s">
        <v>11</v>
      </c>
      <c r="W51" s="810"/>
      <c r="X51" s="810"/>
      <c r="Y51" s="810"/>
      <c r="Z51" s="810" t="s">
        <v>2590</v>
      </c>
      <c r="AA51" s="826"/>
      <c r="AB51" s="822" t="s">
        <v>0</v>
      </c>
      <c r="AC51" s="822"/>
      <c r="AD51" s="822"/>
      <c r="AE51" s="822"/>
      <c r="AF51" s="822"/>
      <c r="AG51" s="822"/>
      <c r="AH51" s="822" t="s">
        <v>2</v>
      </c>
      <c r="AI51" s="75"/>
      <c r="AJ51" s="75"/>
      <c r="AK51" s="75"/>
      <c r="AL51" s="75"/>
      <c r="AM51" s="75"/>
      <c r="AN51" s="822"/>
      <c r="AO51" s="822"/>
      <c r="AP51" s="822"/>
      <c r="AQ51" s="822"/>
      <c r="AR51" s="822"/>
      <c r="AS51" s="827"/>
      <c r="AT51" s="827"/>
      <c r="AU51" s="827"/>
      <c r="AV51" s="827"/>
      <c r="AW51" s="827"/>
      <c r="AX51" s="827"/>
      <c r="AY51" s="822"/>
      <c r="AZ51" s="822"/>
      <c r="BA51" s="822"/>
      <c r="BB51" s="822"/>
      <c r="BC51" s="822"/>
      <c r="BD51" s="822"/>
      <c r="BE51" s="822"/>
      <c r="BF51" s="822"/>
      <c r="BG51" s="827"/>
      <c r="BH51" s="827"/>
      <c r="BI51" s="827"/>
      <c r="BJ51" s="827"/>
      <c r="BK51" s="827"/>
    </row>
    <row r="52" spans="1:70" ht="15.6">
      <c r="A52" s="822"/>
      <c r="B52" s="823"/>
      <c r="C52" s="823"/>
      <c r="D52" s="824"/>
      <c r="E52" s="824" t="s">
        <v>2589</v>
      </c>
      <c r="F52" s="824"/>
      <c r="G52" s="824" t="s">
        <v>136</v>
      </c>
      <c r="H52" s="824"/>
      <c r="I52" s="824"/>
      <c r="J52" s="824"/>
      <c r="K52" s="824"/>
      <c r="L52" s="824"/>
      <c r="M52" s="824"/>
      <c r="N52" s="824"/>
      <c r="O52" s="824"/>
      <c r="P52" s="822"/>
      <c r="Q52" s="824" t="s">
        <v>1043</v>
      </c>
      <c r="R52" s="822"/>
      <c r="S52" s="75"/>
      <c r="T52" s="75"/>
      <c r="U52" s="75"/>
      <c r="V52" s="810" t="s">
        <v>11</v>
      </c>
      <c r="W52" s="810"/>
      <c r="X52" s="810"/>
      <c r="Y52" s="810"/>
      <c r="Z52" s="810" t="s">
        <v>2590</v>
      </c>
      <c r="AA52" s="826"/>
      <c r="AB52" s="822" t="s">
        <v>0</v>
      </c>
      <c r="AC52" s="822"/>
      <c r="AD52" s="822"/>
      <c r="AE52" s="822"/>
      <c r="AF52" s="822"/>
      <c r="AG52" s="822"/>
      <c r="AH52" s="822" t="s">
        <v>2</v>
      </c>
      <c r="AI52" s="75"/>
      <c r="AJ52" s="75"/>
      <c r="AK52" s="75"/>
      <c r="AL52" s="75"/>
      <c r="AM52" s="75"/>
      <c r="AN52" s="822"/>
      <c r="AO52" s="822"/>
      <c r="AP52" s="822"/>
      <c r="AQ52" s="822"/>
      <c r="AR52" s="822"/>
      <c r="AS52" s="827"/>
      <c r="AT52" s="827"/>
      <c r="AU52" s="827"/>
      <c r="AV52" s="827"/>
      <c r="AW52" s="827"/>
      <c r="AX52" s="827"/>
      <c r="AY52" s="822"/>
      <c r="AZ52" s="822"/>
      <c r="BA52" s="822"/>
      <c r="BB52" s="822"/>
      <c r="BC52" s="822"/>
      <c r="BD52" s="822"/>
      <c r="BE52" s="822"/>
      <c r="BF52" s="822"/>
      <c r="BG52" s="827"/>
      <c r="BH52" s="827"/>
      <c r="BI52" s="827"/>
      <c r="BJ52" s="827"/>
      <c r="BK52" s="827"/>
    </row>
    <row r="53" spans="1:70" s="819" customFormat="1">
      <c r="B53" s="828"/>
      <c r="C53" s="828"/>
      <c r="D53" s="824"/>
      <c r="E53" s="824" t="s">
        <v>2589</v>
      </c>
      <c r="F53" s="824"/>
      <c r="G53" s="824" t="s">
        <v>136</v>
      </c>
      <c r="H53" s="829"/>
      <c r="I53" s="829"/>
      <c r="J53" s="829"/>
      <c r="K53" s="829"/>
      <c r="L53" s="829"/>
      <c r="M53" s="829"/>
      <c r="N53" s="829"/>
      <c r="O53" s="829"/>
      <c r="P53" s="822"/>
      <c r="Q53" s="824" t="s">
        <v>1043</v>
      </c>
      <c r="R53" s="822"/>
      <c r="S53" s="75"/>
      <c r="T53" s="75"/>
      <c r="U53" s="75"/>
      <c r="V53" s="828" t="s">
        <v>11</v>
      </c>
      <c r="W53" s="828"/>
      <c r="X53" s="828"/>
      <c r="Y53" s="828"/>
      <c r="Z53" s="828" t="s">
        <v>2590</v>
      </c>
      <c r="AA53" s="828"/>
      <c r="AB53" s="828" t="s">
        <v>0</v>
      </c>
      <c r="AC53" s="828"/>
      <c r="AD53" s="828"/>
      <c r="AE53" s="829"/>
      <c r="AF53" s="829"/>
      <c r="AG53" s="829"/>
      <c r="AH53" s="829" t="s">
        <v>2</v>
      </c>
      <c r="AI53" s="75"/>
      <c r="AJ53" s="75"/>
      <c r="AK53" s="75"/>
      <c r="AL53" s="75"/>
      <c r="AM53" s="75"/>
      <c r="AN53" s="829"/>
      <c r="AO53" s="829"/>
      <c r="AP53" s="829"/>
      <c r="AQ53" s="829"/>
      <c r="AR53" s="829"/>
      <c r="AS53" s="829"/>
      <c r="AT53" s="829"/>
      <c r="AU53" s="830"/>
      <c r="AV53" s="830"/>
      <c r="AW53" s="830"/>
      <c r="AY53" s="828"/>
      <c r="AZ53" s="830"/>
      <c r="BA53" s="829"/>
      <c r="BB53" s="829"/>
      <c r="BC53" s="829"/>
      <c r="BD53" s="829"/>
      <c r="BE53" s="829"/>
      <c r="BF53" s="829"/>
      <c r="BG53" s="829"/>
      <c r="BH53" s="829"/>
      <c r="BI53" s="830"/>
      <c r="BJ53" s="830"/>
      <c r="BK53" s="830"/>
      <c r="BL53" s="830"/>
      <c r="BM53" s="830"/>
      <c r="BN53" s="830"/>
      <c r="BO53" s="830"/>
      <c r="BP53" s="830"/>
      <c r="BQ53" s="830"/>
      <c r="BR53" s="829"/>
    </row>
    <row r="54" spans="1:70" s="819" customFormat="1">
      <c r="D54" s="824"/>
      <c r="E54" s="824" t="s">
        <v>2589</v>
      </c>
      <c r="F54" s="824"/>
      <c r="G54" s="824" t="s">
        <v>136</v>
      </c>
      <c r="H54" s="829"/>
      <c r="I54" s="829"/>
      <c r="J54" s="829"/>
      <c r="K54" s="829"/>
      <c r="L54" s="829"/>
      <c r="M54" s="829"/>
      <c r="N54" s="829"/>
      <c r="O54" s="829"/>
      <c r="P54" s="822"/>
      <c r="Q54" s="824" t="s">
        <v>1043</v>
      </c>
      <c r="R54" s="822"/>
      <c r="S54" s="75"/>
      <c r="T54" s="75"/>
      <c r="U54" s="75"/>
      <c r="V54" s="831" t="s">
        <v>11</v>
      </c>
      <c r="W54" s="831"/>
      <c r="X54" s="831"/>
      <c r="Y54" s="831"/>
      <c r="Z54" s="831" t="s">
        <v>2590</v>
      </c>
      <c r="AA54" s="828"/>
      <c r="AB54" s="830" t="s">
        <v>0</v>
      </c>
      <c r="AC54" s="830"/>
      <c r="AD54" s="830"/>
      <c r="AE54" s="829"/>
      <c r="AF54" s="829"/>
      <c r="AG54" s="829"/>
      <c r="AH54" s="829" t="s">
        <v>2</v>
      </c>
      <c r="AI54" s="75"/>
      <c r="AJ54" s="75"/>
      <c r="AK54" s="75"/>
      <c r="AL54" s="75"/>
      <c r="AM54" s="75"/>
      <c r="AN54" s="829"/>
      <c r="AO54" s="829"/>
      <c r="AP54" s="829"/>
      <c r="AQ54" s="829"/>
      <c r="AR54" s="829"/>
      <c r="AS54" s="829"/>
      <c r="AT54" s="829"/>
      <c r="AU54" s="830"/>
      <c r="AV54" s="830"/>
      <c r="AW54" s="830"/>
      <c r="AY54" s="828"/>
      <c r="AZ54" s="830"/>
      <c r="BA54" s="829"/>
      <c r="BB54" s="829"/>
      <c r="BC54" s="829"/>
      <c r="BD54" s="829"/>
      <c r="BE54" s="829"/>
      <c r="BF54" s="829"/>
      <c r="BG54" s="829"/>
      <c r="BH54" s="829"/>
      <c r="BI54" s="830"/>
      <c r="BJ54" s="830"/>
      <c r="BK54" s="830"/>
      <c r="BL54" s="830"/>
      <c r="BM54" s="830"/>
      <c r="BN54" s="830"/>
      <c r="BO54" s="830"/>
      <c r="BP54" s="830"/>
      <c r="BQ54" s="830"/>
      <c r="BR54" s="829"/>
    </row>
    <row r="55" spans="1:70" s="819" customFormat="1">
      <c r="D55" s="824"/>
      <c r="E55" s="824" t="s">
        <v>2589</v>
      </c>
      <c r="F55" s="824"/>
      <c r="G55" s="824" t="s">
        <v>136</v>
      </c>
      <c r="H55" s="829"/>
      <c r="I55" s="829"/>
      <c r="J55" s="829"/>
      <c r="K55" s="829"/>
      <c r="L55" s="829"/>
      <c r="M55" s="829"/>
      <c r="N55" s="829"/>
      <c r="O55" s="829"/>
      <c r="P55" s="822"/>
      <c r="Q55" s="824" t="s">
        <v>1043</v>
      </c>
      <c r="R55" s="822"/>
      <c r="S55" s="75"/>
      <c r="T55" s="75"/>
      <c r="U55" s="75"/>
      <c r="V55" s="831" t="s">
        <v>11</v>
      </c>
      <c r="W55" s="831"/>
      <c r="X55" s="831"/>
      <c r="Y55" s="831"/>
      <c r="Z55" s="831" t="s">
        <v>2590</v>
      </c>
      <c r="AA55" s="828"/>
      <c r="AB55" s="830" t="s">
        <v>0</v>
      </c>
      <c r="AC55" s="830"/>
      <c r="AD55" s="830"/>
      <c r="AE55" s="829"/>
      <c r="AF55" s="829"/>
      <c r="AG55" s="829"/>
      <c r="AH55" s="829" t="s">
        <v>2</v>
      </c>
      <c r="AI55" s="75"/>
      <c r="AJ55" s="75"/>
      <c r="AK55" s="75"/>
      <c r="AL55" s="75"/>
      <c r="AM55" s="75"/>
      <c r="AN55" s="829"/>
      <c r="AO55" s="829"/>
      <c r="AP55" s="829"/>
      <c r="AQ55" s="829"/>
      <c r="AR55" s="829"/>
      <c r="AS55" s="829"/>
      <c r="AT55" s="829"/>
      <c r="AU55" s="830"/>
      <c r="AV55" s="830"/>
      <c r="AW55" s="830"/>
      <c r="AY55" s="828"/>
      <c r="AZ55" s="830"/>
      <c r="BA55" s="829"/>
      <c r="BB55" s="829"/>
      <c r="BC55" s="829"/>
      <c r="BD55" s="829"/>
      <c r="BE55" s="829"/>
      <c r="BF55" s="829"/>
      <c r="BG55" s="829"/>
      <c r="BH55" s="829"/>
      <c r="BI55" s="830"/>
      <c r="BJ55" s="830"/>
      <c r="BK55" s="830"/>
      <c r="BL55" s="830"/>
      <c r="BM55" s="830"/>
      <c r="BN55" s="830"/>
      <c r="BO55" s="830"/>
      <c r="BP55" s="830"/>
      <c r="BQ55" s="830"/>
      <c r="BR55" s="829"/>
    </row>
    <row r="56" spans="1:70" s="819" customFormat="1">
      <c r="D56" s="824"/>
      <c r="E56" s="824" t="s">
        <v>2589</v>
      </c>
      <c r="F56" s="824"/>
      <c r="G56" s="824" t="s">
        <v>136</v>
      </c>
      <c r="H56" s="829"/>
      <c r="I56" s="829"/>
      <c r="J56" s="829"/>
      <c r="K56" s="829"/>
      <c r="L56" s="829"/>
      <c r="M56" s="829"/>
      <c r="N56" s="829"/>
      <c r="O56" s="829"/>
      <c r="P56" s="822"/>
      <c r="Q56" s="824" t="s">
        <v>1043</v>
      </c>
      <c r="R56" s="822"/>
      <c r="S56" s="75"/>
      <c r="T56" s="75"/>
      <c r="U56" s="75"/>
      <c r="V56" s="831" t="s">
        <v>11</v>
      </c>
      <c r="W56" s="831"/>
      <c r="X56" s="831"/>
      <c r="Y56" s="831"/>
      <c r="Z56" s="831" t="s">
        <v>2590</v>
      </c>
      <c r="AA56" s="828"/>
      <c r="AB56" s="830"/>
      <c r="AC56" s="830"/>
      <c r="AD56" s="830"/>
      <c r="AE56" s="829"/>
      <c r="AF56" s="829"/>
      <c r="AG56" s="829"/>
      <c r="AH56" s="829" t="s">
        <v>2</v>
      </c>
      <c r="AI56" s="75"/>
      <c r="AJ56" s="75"/>
      <c r="AK56" s="75"/>
      <c r="AL56" s="75"/>
      <c r="AM56" s="75"/>
      <c r="AN56" s="829"/>
      <c r="AO56" s="829"/>
      <c r="AP56" s="829"/>
      <c r="AQ56" s="829"/>
      <c r="AR56" s="829"/>
      <c r="AS56" s="829"/>
      <c r="AT56" s="829"/>
      <c r="AU56" s="830"/>
      <c r="AV56" s="830"/>
      <c r="AW56" s="830"/>
      <c r="AY56" s="828"/>
      <c r="AZ56" s="830"/>
      <c r="BA56" s="829"/>
      <c r="BB56" s="829"/>
      <c r="BC56" s="829"/>
      <c r="BD56" s="829"/>
      <c r="BE56" s="829"/>
      <c r="BF56" s="829"/>
      <c r="BG56" s="829"/>
      <c r="BH56" s="829"/>
      <c r="BI56" s="830"/>
      <c r="BJ56" s="830"/>
      <c r="BK56" s="830"/>
      <c r="BL56" s="830"/>
      <c r="BM56" s="830"/>
      <c r="BN56" s="830"/>
      <c r="BO56" s="830"/>
      <c r="BP56" s="830"/>
      <c r="BQ56" s="830"/>
      <c r="BR56" s="829"/>
    </row>
    <row r="57" spans="1:70" s="819" customFormat="1">
      <c r="D57" s="824"/>
      <c r="E57" s="824" t="s">
        <v>2589</v>
      </c>
      <c r="F57" s="824"/>
      <c r="G57" s="824" t="s">
        <v>136</v>
      </c>
      <c r="H57" s="829"/>
      <c r="I57" s="829"/>
      <c r="J57" s="829"/>
      <c r="K57" s="829"/>
      <c r="L57" s="829"/>
      <c r="M57" s="829"/>
      <c r="N57" s="829"/>
      <c r="O57" s="829"/>
      <c r="P57" s="822"/>
      <c r="Q57" s="824" t="s">
        <v>1043</v>
      </c>
      <c r="R57" s="822"/>
      <c r="S57" s="75"/>
      <c r="T57" s="75"/>
      <c r="U57" s="75"/>
      <c r="V57" s="831" t="s">
        <v>11</v>
      </c>
      <c r="W57" s="831"/>
      <c r="X57" s="831"/>
      <c r="Y57" s="831"/>
      <c r="Z57" s="831" t="s">
        <v>2590</v>
      </c>
      <c r="AA57" s="828"/>
      <c r="AB57" s="830"/>
      <c r="AC57" s="830"/>
      <c r="AD57" s="830"/>
      <c r="AE57" s="829"/>
      <c r="AF57" s="829"/>
      <c r="AG57" s="829"/>
      <c r="AH57" s="829" t="s">
        <v>2</v>
      </c>
      <c r="AI57" s="75"/>
      <c r="AJ57" s="75"/>
      <c r="AK57" s="75"/>
      <c r="AL57" s="75"/>
      <c r="AM57" s="75"/>
      <c r="AN57" s="829"/>
      <c r="AO57" s="829"/>
      <c r="AP57" s="829"/>
      <c r="AQ57" s="829"/>
      <c r="AR57" s="829"/>
      <c r="AS57" s="829"/>
      <c r="AT57" s="829"/>
      <c r="AU57" s="830"/>
      <c r="AV57" s="830"/>
      <c r="AW57" s="830"/>
      <c r="AY57" s="828"/>
      <c r="AZ57" s="830"/>
      <c r="BA57" s="829"/>
      <c r="BB57" s="829"/>
      <c r="BC57" s="829"/>
      <c r="BD57" s="829"/>
      <c r="BE57" s="829"/>
      <c r="BF57" s="829"/>
      <c r="BG57" s="829"/>
      <c r="BH57" s="829"/>
      <c r="BI57" s="830"/>
      <c r="BJ57" s="830"/>
      <c r="BK57" s="830"/>
      <c r="BL57" s="830"/>
      <c r="BM57" s="830"/>
      <c r="BN57" s="830"/>
      <c r="BO57" s="830"/>
      <c r="BP57" s="830"/>
      <c r="BQ57" s="830"/>
      <c r="BR57" s="829"/>
    </row>
    <row r="58" spans="1:70" s="819" customFormat="1">
      <c r="D58" s="824"/>
      <c r="E58" s="824" t="s">
        <v>2589</v>
      </c>
      <c r="F58" s="824"/>
      <c r="G58" s="824" t="s">
        <v>136</v>
      </c>
      <c r="H58" s="829"/>
      <c r="I58" s="829"/>
      <c r="J58" s="829"/>
      <c r="K58" s="829"/>
      <c r="L58" s="829"/>
      <c r="M58" s="829"/>
      <c r="N58" s="829"/>
      <c r="O58" s="829"/>
      <c r="P58" s="822"/>
      <c r="Q58" s="824" t="s">
        <v>1043</v>
      </c>
      <c r="R58" s="822"/>
      <c r="S58" s="75"/>
      <c r="T58" s="75"/>
      <c r="U58" s="75"/>
      <c r="V58" s="831" t="s">
        <v>11</v>
      </c>
      <c r="W58" s="831"/>
      <c r="X58" s="831"/>
      <c r="Y58" s="831"/>
      <c r="Z58" s="831" t="s">
        <v>2590</v>
      </c>
      <c r="AA58" s="828"/>
      <c r="AB58" s="830"/>
      <c r="AC58" s="830"/>
      <c r="AD58" s="830"/>
      <c r="AE58" s="829"/>
      <c r="AF58" s="829"/>
      <c r="AG58" s="829"/>
      <c r="AH58" s="829" t="s">
        <v>2</v>
      </c>
      <c r="AI58" s="75"/>
      <c r="AJ58" s="75"/>
      <c r="AK58" s="75"/>
      <c r="AL58" s="75"/>
      <c r="AM58" s="75"/>
      <c r="AN58" s="829"/>
      <c r="AO58" s="829"/>
      <c r="AP58" s="829"/>
      <c r="AQ58" s="829"/>
      <c r="AR58" s="829"/>
      <c r="AS58" s="829"/>
      <c r="AT58" s="829"/>
      <c r="AU58" s="830"/>
      <c r="AV58" s="830"/>
      <c r="AW58" s="830"/>
      <c r="AY58" s="828"/>
      <c r="AZ58" s="830"/>
      <c r="BA58" s="829"/>
      <c r="BB58" s="829"/>
      <c r="BC58" s="829"/>
      <c r="BD58" s="829"/>
      <c r="BE58" s="829"/>
      <c r="BF58" s="829"/>
      <c r="BG58" s="829"/>
      <c r="BH58" s="829"/>
      <c r="BI58" s="830"/>
      <c r="BJ58" s="830"/>
      <c r="BK58" s="830"/>
      <c r="BL58" s="830"/>
      <c r="BM58" s="830"/>
      <c r="BN58" s="830"/>
      <c r="BO58" s="830"/>
      <c r="BP58" s="830"/>
      <c r="BQ58" s="830"/>
      <c r="BR58" s="829"/>
    </row>
    <row r="60" spans="1:70" s="1" customFormat="1">
      <c r="B60" s="839" t="s">
        <v>2622</v>
      </c>
    </row>
    <row r="62" spans="1:70" ht="15.6">
      <c r="A62" s="822"/>
      <c r="B62" s="823"/>
      <c r="C62" s="823"/>
      <c r="D62" s="824"/>
      <c r="E62" s="824" t="s">
        <v>2589</v>
      </c>
      <c r="F62" s="824"/>
      <c r="G62" s="824" t="s">
        <v>136</v>
      </c>
      <c r="H62" s="824"/>
      <c r="I62" s="824"/>
      <c r="J62" s="824"/>
      <c r="K62" s="824"/>
      <c r="L62" s="824"/>
      <c r="M62" s="824"/>
      <c r="N62" s="824"/>
      <c r="O62" s="824"/>
      <c r="P62" s="822"/>
      <c r="Q62" s="824" t="s">
        <v>1043</v>
      </c>
      <c r="R62" s="822"/>
      <c r="S62" s="75"/>
      <c r="T62" s="75"/>
      <c r="U62" s="75"/>
      <c r="V62" s="810" t="s">
        <v>11</v>
      </c>
      <c r="W62" s="810"/>
      <c r="X62" s="810"/>
      <c r="Y62" s="810"/>
      <c r="Z62" s="810" t="s">
        <v>2590</v>
      </c>
      <c r="AA62" s="826"/>
      <c r="AB62" s="822" t="s">
        <v>0</v>
      </c>
      <c r="AC62" s="822"/>
      <c r="AD62" s="822"/>
      <c r="AE62" s="822"/>
      <c r="AF62" s="822"/>
      <c r="AG62" s="822"/>
      <c r="AH62" s="822" t="s">
        <v>2</v>
      </c>
      <c r="AI62" s="75"/>
      <c r="AJ62" s="75"/>
      <c r="AK62" s="75"/>
      <c r="AL62" s="75"/>
      <c r="AM62" s="75"/>
      <c r="AN62" s="822"/>
      <c r="AO62" s="822"/>
      <c r="AP62" s="822"/>
      <c r="AQ62" s="822"/>
      <c r="AR62" s="822"/>
      <c r="AS62" s="827"/>
      <c r="AT62" s="827"/>
      <c r="AU62" s="827"/>
      <c r="AV62" s="827"/>
      <c r="AW62" s="827"/>
      <c r="AX62" s="827"/>
      <c r="AY62" s="822"/>
      <c r="AZ62" s="822"/>
      <c r="BA62" s="822"/>
      <c r="BB62" s="822"/>
      <c r="BC62" s="822"/>
      <c r="BD62" s="822"/>
      <c r="BE62" s="822"/>
      <c r="BF62" s="822"/>
      <c r="BG62" s="827"/>
      <c r="BH62" s="827"/>
      <c r="BI62" s="827"/>
      <c r="BJ62" s="827"/>
      <c r="BK62" s="827"/>
    </row>
    <row r="63" spans="1:70" ht="15.6">
      <c r="A63" s="822"/>
      <c r="B63" s="823"/>
      <c r="C63" s="823"/>
      <c r="D63" s="824"/>
      <c r="E63" s="824" t="s">
        <v>2589</v>
      </c>
      <c r="F63" s="824"/>
      <c r="G63" s="824" t="s">
        <v>136</v>
      </c>
      <c r="H63" s="824"/>
      <c r="I63" s="824"/>
      <c r="J63" s="824"/>
      <c r="K63" s="824"/>
      <c r="L63" s="824"/>
      <c r="M63" s="824"/>
      <c r="N63" s="824"/>
      <c r="O63" s="824"/>
      <c r="P63" s="822"/>
      <c r="Q63" s="824" t="s">
        <v>1043</v>
      </c>
      <c r="R63" s="822"/>
      <c r="S63" s="75"/>
      <c r="T63" s="75"/>
      <c r="U63" s="75"/>
      <c r="V63" s="810" t="s">
        <v>11</v>
      </c>
      <c r="W63" s="810"/>
      <c r="X63" s="810"/>
      <c r="Y63" s="810"/>
      <c r="Z63" s="810" t="s">
        <v>2590</v>
      </c>
      <c r="AA63" s="826"/>
      <c r="AB63" s="822" t="s">
        <v>0</v>
      </c>
      <c r="AC63" s="822"/>
      <c r="AD63" s="822"/>
      <c r="AE63" s="822"/>
      <c r="AF63" s="822"/>
      <c r="AG63" s="822"/>
      <c r="AH63" s="822" t="s">
        <v>2</v>
      </c>
      <c r="AI63" s="75"/>
      <c r="AJ63" s="75"/>
      <c r="AK63" s="75"/>
      <c r="AL63" s="75"/>
      <c r="AM63" s="75"/>
      <c r="AN63" s="822"/>
      <c r="AO63" s="822"/>
      <c r="AP63" s="822"/>
      <c r="AQ63" s="822"/>
      <c r="AR63" s="822"/>
      <c r="AS63" s="827"/>
      <c r="AT63" s="827"/>
      <c r="AU63" s="827"/>
      <c r="AV63" s="827"/>
      <c r="AW63" s="827"/>
      <c r="AX63" s="827"/>
      <c r="AY63" s="822"/>
      <c r="AZ63" s="822"/>
      <c r="BA63" s="822"/>
      <c r="BB63" s="822"/>
      <c r="BC63" s="822"/>
      <c r="BD63" s="822"/>
      <c r="BE63" s="822"/>
      <c r="BF63" s="822"/>
      <c r="BG63" s="827"/>
      <c r="BH63" s="827"/>
      <c r="BI63" s="827"/>
      <c r="BJ63" s="827"/>
      <c r="BK63" s="827"/>
    </row>
    <row r="64" spans="1:70" ht="15.6">
      <c r="A64" s="822"/>
      <c r="B64" s="823"/>
      <c r="C64" s="823"/>
      <c r="D64" s="824"/>
      <c r="E64" s="824" t="s">
        <v>2589</v>
      </c>
      <c r="F64" s="824"/>
      <c r="G64" s="824" t="s">
        <v>136</v>
      </c>
      <c r="H64" s="824"/>
      <c r="I64" s="824"/>
      <c r="J64" s="824"/>
      <c r="K64" s="824"/>
      <c r="L64" s="824"/>
      <c r="M64" s="824"/>
      <c r="N64" s="824"/>
      <c r="O64" s="824"/>
      <c r="P64" s="822"/>
      <c r="Q64" s="824" t="s">
        <v>1043</v>
      </c>
      <c r="R64" s="822"/>
      <c r="S64" s="75"/>
      <c r="T64" s="75"/>
      <c r="U64" s="75"/>
      <c r="V64" s="810" t="s">
        <v>11</v>
      </c>
      <c r="W64" s="810"/>
      <c r="X64" s="810"/>
      <c r="Y64" s="810"/>
      <c r="Z64" s="810" t="s">
        <v>2590</v>
      </c>
      <c r="AA64" s="826"/>
      <c r="AB64" s="822" t="s">
        <v>0</v>
      </c>
      <c r="AC64" s="822"/>
      <c r="AD64" s="822"/>
      <c r="AE64" s="822"/>
      <c r="AF64" s="822"/>
      <c r="AG64" s="822"/>
      <c r="AH64" s="822" t="s">
        <v>2</v>
      </c>
      <c r="AI64" s="75"/>
      <c r="AJ64" s="75"/>
      <c r="AK64" s="75"/>
      <c r="AL64" s="75"/>
      <c r="AM64" s="75"/>
      <c r="AN64" s="822"/>
      <c r="AO64" s="822"/>
      <c r="AP64" s="822"/>
      <c r="AQ64" s="822"/>
      <c r="AR64" s="822"/>
      <c r="AS64" s="827"/>
      <c r="AT64" s="827"/>
      <c r="AU64" s="827"/>
      <c r="AV64" s="827"/>
      <c r="AW64" s="827"/>
      <c r="AX64" s="827"/>
      <c r="AY64" s="822"/>
      <c r="AZ64" s="822"/>
      <c r="BA64" s="822"/>
      <c r="BB64" s="822"/>
      <c r="BC64" s="822"/>
      <c r="BD64" s="822"/>
      <c r="BE64" s="822"/>
      <c r="BF64" s="822"/>
      <c r="BG64" s="827"/>
      <c r="BH64" s="827"/>
      <c r="BI64" s="827"/>
      <c r="BJ64" s="827"/>
      <c r="BK64" s="827"/>
    </row>
    <row r="65" spans="1:70" ht="15.6">
      <c r="A65" s="822"/>
      <c r="B65" s="823"/>
      <c r="C65" s="823"/>
      <c r="D65" s="824"/>
      <c r="E65" s="824" t="s">
        <v>2589</v>
      </c>
      <c r="F65" s="824"/>
      <c r="G65" s="824" t="s">
        <v>136</v>
      </c>
      <c r="H65" s="824"/>
      <c r="I65" s="824"/>
      <c r="J65" s="824"/>
      <c r="K65" s="824"/>
      <c r="L65" s="824"/>
      <c r="M65" s="824"/>
      <c r="N65" s="824"/>
      <c r="O65" s="824"/>
      <c r="P65" s="822"/>
      <c r="Q65" s="824" t="s">
        <v>1043</v>
      </c>
      <c r="R65" s="822"/>
      <c r="S65" s="75"/>
      <c r="T65" s="75"/>
      <c r="U65" s="75"/>
      <c r="V65" s="810" t="s">
        <v>11</v>
      </c>
      <c r="W65" s="810"/>
      <c r="X65" s="810"/>
      <c r="Y65" s="810"/>
      <c r="Z65" s="810" t="s">
        <v>2590</v>
      </c>
      <c r="AA65" s="826"/>
      <c r="AB65" s="822" t="s">
        <v>0</v>
      </c>
      <c r="AC65" s="822"/>
      <c r="AD65" s="822"/>
      <c r="AE65" s="822"/>
      <c r="AF65" s="822"/>
      <c r="AG65" s="822"/>
      <c r="AH65" s="822" t="s">
        <v>2</v>
      </c>
      <c r="AI65" s="75"/>
      <c r="AJ65" s="75"/>
      <c r="AK65" s="75"/>
      <c r="AL65" s="75"/>
      <c r="AM65" s="75"/>
      <c r="AN65" s="822"/>
      <c r="AO65" s="822"/>
      <c r="AP65" s="822"/>
      <c r="AQ65" s="822"/>
      <c r="AR65" s="822"/>
      <c r="AS65" s="827"/>
      <c r="AT65" s="827"/>
      <c r="AU65" s="827"/>
      <c r="AV65" s="827"/>
      <c r="AW65" s="827"/>
      <c r="AX65" s="827"/>
      <c r="AY65" s="822"/>
      <c r="AZ65" s="822"/>
      <c r="BA65" s="822"/>
      <c r="BB65" s="822"/>
      <c r="BC65" s="822"/>
      <c r="BD65" s="822"/>
      <c r="BE65" s="822"/>
      <c r="BF65" s="822"/>
      <c r="BG65" s="827"/>
      <c r="BH65" s="827"/>
      <c r="BI65" s="827"/>
      <c r="BJ65" s="827"/>
      <c r="BK65" s="827"/>
    </row>
    <row r="66" spans="1:70" s="819" customFormat="1">
      <c r="B66" s="828"/>
      <c r="C66" s="828"/>
      <c r="D66" s="824"/>
      <c r="E66" s="824" t="s">
        <v>2589</v>
      </c>
      <c r="F66" s="829"/>
      <c r="G66" s="824" t="s">
        <v>136</v>
      </c>
      <c r="H66" s="829"/>
      <c r="I66" s="829"/>
      <c r="J66" s="829"/>
      <c r="K66" s="829"/>
      <c r="L66" s="829"/>
      <c r="M66" s="829"/>
      <c r="N66" s="829"/>
      <c r="O66" s="829"/>
      <c r="P66" s="822"/>
      <c r="Q66" s="824" t="s">
        <v>1043</v>
      </c>
      <c r="R66" s="822"/>
      <c r="S66" s="75"/>
      <c r="T66" s="75"/>
      <c r="U66" s="75"/>
      <c r="V66" s="828" t="s">
        <v>11</v>
      </c>
      <c r="W66" s="828"/>
      <c r="X66" s="828"/>
      <c r="Y66" s="828"/>
      <c r="Z66" s="828" t="s">
        <v>2590</v>
      </c>
      <c r="AA66" s="828"/>
      <c r="AB66" s="828" t="s">
        <v>0</v>
      </c>
      <c r="AC66" s="828"/>
      <c r="AD66" s="828"/>
      <c r="AE66" s="829"/>
      <c r="AF66" s="829"/>
      <c r="AG66" s="829"/>
      <c r="AH66" s="829" t="s">
        <v>2</v>
      </c>
      <c r="AI66" s="75"/>
      <c r="AJ66" s="75"/>
      <c r="AK66" s="75"/>
      <c r="AL66" s="75"/>
      <c r="AM66" s="75"/>
      <c r="AN66" s="829"/>
      <c r="AO66" s="829"/>
      <c r="AP66" s="829"/>
      <c r="AQ66" s="829"/>
      <c r="AR66" s="829"/>
      <c r="AS66" s="829"/>
      <c r="AT66" s="829"/>
      <c r="AU66" s="830"/>
      <c r="AV66" s="830"/>
      <c r="AW66" s="830"/>
      <c r="AY66" s="828"/>
      <c r="AZ66" s="830"/>
      <c r="BA66" s="829"/>
      <c r="BB66" s="829"/>
      <c r="BC66" s="829"/>
      <c r="BD66" s="829"/>
      <c r="BE66" s="829"/>
      <c r="BF66" s="829"/>
      <c r="BG66" s="829"/>
      <c r="BH66" s="829"/>
      <c r="BI66" s="830"/>
      <c r="BJ66" s="830"/>
      <c r="BK66" s="830"/>
      <c r="BL66" s="830"/>
      <c r="BM66" s="830"/>
      <c r="BN66" s="830"/>
      <c r="BO66" s="830"/>
      <c r="BP66" s="830"/>
      <c r="BQ66" s="830"/>
      <c r="BR66" s="829"/>
    </row>
    <row r="67" spans="1:70" s="819" customFormat="1">
      <c r="D67" s="824"/>
      <c r="E67" s="824" t="s">
        <v>2589</v>
      </c>
      <c r="F67" s="829"/>
      <c r="G67" s="824" t="s">
        <v>136</v>
      </c>
      <c r="H67" s="829"/>
      <c r="I67" s="829"/>
      <c r="J67" s="829"/>
      <c r="K67" s="829"/>
      <c r="L67" s="829"/>
      <c r="M67" s="829"/>
      <c r="N67" s="829"/>
      <c r="O67" s="829"/>
      <c r="P67" s="822"/>
      <c r="Q67" s="824" t="s">
        <v>1043</v>
      </c>
      <c r="R67" s="822"/>
      <c r="S67" s="75"/>
      <c r="T67" s="75"/>
      <c r="U67" s="75"/>
      <c r="V67" s="831" t="s">
        <v>11</v>
      </c>
      <c r="W67" s="831"/>
      <c r="X67" s="831"/>
      <c r="Y67" s="831"/>
      <c r="Z67" s="831" t="s">
        <v>2590</v>
      </c>
      <c r="AA67" s="828"/>
      <c r="AB67" s="830" t="s">
        <v>0</v>
      </c>
      <c r="AC67" s="830"/>
      <c r="AD67" s="830"/>
      <c r="AE67" s="829"/>
      <c r="AF67" s="829"/>
      <c r="AG67" s="829"/>
      <c r="AH67" s="829" t="s">
        <v>2</v>
      </c>
      <c r="AI67" s="75"/>
      <c r="AJ67" s="75"/>
      <c r="AK67" s="75"/>
      <c r="AL67" s="75"/>
      <c r="AM67" s="75"/>
      <c r="AN67" s="829"/>
      <c r="AO67" s="829"/>
      <c r="AP67" s="829"/>
      <c r="AQ67" s="829"/>
      <c r="AR67" s="829"/>
      <c r="AS67" s="829"/>
      <c r="AT67" s="829"/>
      <c r="AU67" s="830"/>
      <c r="AV67" s="830"/>
      <c r="AW67" s="830"/>
      <c r="AY67" s="828"/>
      <c r="AZ67" s="830"/>
      <c r="BA67" s="829"/>
      <c r="BB67" s="829"/>
      <c r="BC67" s="829"/>
      <c r="BD67" s="829"/>
      <c r="BE67" s="829"/>
      <c r="BF67" s="829"/>
      <c r="BG67" s="829"/>
      <c r="BH67" s="829"/>
      <c r="BI67" s="830"/>
      <c r="BJ67" s="830"/>
      <c r="BK67" s="830"/>
      <c r="BL67" s="830"/>
      <c r="BM67" s="830"/>
      <c r="BN67" s="830"/>
      <c r="BO67" s="830"/>
      <c r="BP67" s="830"/>
      <c r="BQ67" s="830"/>
      <c r="BR67" s="829"/>
    </row>
    <row r="68" spans="1:70" s="819" customFormat="1">
      <c r="D68" s="824"/>
      <c r="E68" s="824" t="s">
        <v>2589</v>
      </c>
      <c r="F68" s="829"/>
      <c r="G68" s="824" t="s">
        <v>136</v>
      </c>
      <c r="H68" s="829"/>
      <c r="I68" s="829"/>
      <c r="J68" s="829"/>
      <c r="K68" s="829"/>
      <c r="L68" s="829"/>
      <c r="M68" s="829"/>
      <c r="N68" s="829"/>
      <c r="O68" s="829"/>
      <c r="P68" s="822"/>
      <c r="Q68" s="824" t="s">
        <v>1043</v>
      </c>
      <c r="R68" s="822"/>
      <c r="S68" s="75"/>
      <c r="T68" s="75"/>
      <c r="U68" s="75"/>
      <c r="V68" s="831" t="s">
        <v>11</v>
      </c>
      <c r="W68" s="831"/>
      <c r="X68" s="831"/>
      <c r="Y68" s="831"/>
      <c r="Z68" s="831" t="s">
        <v>2590</v>
      </c>
      <c r="AA68" s="828"/>
      <c r="AB68" s="830" t="s">
        <v>0</v>
      </c>
      <c r="AC68" s="830"/>
      <c r="AD68" s="830"/>
      <c r="AE68" s="829"/>
      <c r="AF68" s="829"/>
      <c r="AG68" s="829"/>
      <c r="AH68" s="829" t="s">
        <v>2</v>
      </c>
      <c r="AI68" s="75"/>
      <c r="AJ68" s="75"/>
      <c r="AK68" s="75"/>
      <c r="AL68" s="75"/>
      <c r="AM68" s="75"/>
      <c r="AN68" s="829"/>
      <c r="AO68" s="829"/>
      <c r="AP68" s="829"/>
      <c r="AQ68" s="829"/>
      <c r="AR68" s="829"/>
      <c r="AS68" s="829"/>
      <c r="AT68" s="829"/>
      <c r="AU68" s="830"/>
      <c r="AV68" s="830"/>
      <c r="AW68" s="830"/>
      <c r="AY68" s="828"/>
      <c r="AZ68" s="830"/>
      <c r="BA68" s="829"/>
      <c r="BB68" s="829"/>
      <c r="BC68" s="829"/>
      <c r="BD68" s="829"/>
      <c r="BE68" s="829"/>
      <c r="BF68" s="829"/>
      <c r="BG68" s="829"/>
      <c r="BH68" s="829"/>
      <c r="BI68" s="830"/>
      <c r="BJ68" s="830"/>
      <c r="BK68" s="830"/>
      <c r="BL68" s="830"/>
      <c r="BM68" s="830"/>
      <c r="BN68" s="830"/>
      <c r="BO68" s="830"/>
      <c r="BP68" s="830"/>
      <c r="BQ68" s="830"/>
      <c r="BR68" s="829"/>
    </row>
    <row r="69" spans="1:70" s="819" customFormat="1">
      <c r="D69" s="824"/>
      <c r="E69" s="824" t="s">
        <v>2589</v>
      </c>
      <c r="F69" s="829"/>
      <c r="G69" s="824" t="s">
        <v>136</v>
      </c>
      <c r="H69" s="829"/>
      <c r="I69" s="829"/>
      <c r="J69" s="829"/>
      <c r="K69" s="829"/>
      <c r="L69" s="829"/>
      <c r="M69" s="829"/>
      <c r="N69" s="829"/>
      <c r="O69" s="829"/>
      <c r="P69" s="822"/>
      <c r="Q69" s="824" t="s">
        <v>1043</v>
      </c>
      <c r="R69" s="822"/>
      <c r="S69" s="75"/>
      <c r="T69" s="75"/>
      <c r="U69" s="75"/>
      <c r="V69" s="831" t="s">
        <v>11</v>
      </c>
      <c r="W69" s="831"/>
      <c r="X69" s="831"/>
      <c r="Y69" s="831"/>
      <c r="Z69" s="831" t="s">
        <v>2590</v>
      </c>
      <c r="AA69" s="828"/>
      <c r="AB69" s="830"/>
      <c r="AC69" s="830"/>
      <c r="AD69" s="830"/>
      <c r="AE69" s="829"/>
      <c r="AF69" s="829"/>
      <c r="AG69" s="829"/>
      <c r="AH69" s="829" t="s">
        <v>2</v>
      </c>
      <c r="AI69" s="75"/>
      <c r="AJ69" s="75"/>
      <c r="AK69" s="75"/>
      <c r="AL69" s="75"/>
      <c r="AM69" s="75"/>
      <c r="AN69" s="829"/>
      <c r="AO69" s="829"/>
      <c r="AP69" s="829"/>
      <c r="AQ69" s="829"/>
      <c r="AR69" s="829"/>
      <c r="AS69" s="829"/>
      <c r="AT69" s="829"/>
      <c r="AU69" s="830"/>
      <c r="AV69" s="830"/>
      <c r="AW69" s="830"/>
      <c r="AY69" s="828"/>
      <c r="AZ69" s="830"/>
      <c r="BA69" s="829"/>
      <c r="BB69" s="829"/>
      <c r="BC69" s="829"/>
      <c r="BD69" s="829"/>
      <c r="BE69" s="829"/>
      <c r="BF69" s="829"/>
      <c r="BG69" s="829"/>
      <c r="BH69" s="829"/>
      <c r="BI69" s="830"/>
      <c r="BJ69" s="830"/>
      <c r="BK69" s="830"/>
      <c r="BL69" s="830"/>
      <c r="BM69" s="830"/>
      <c r="BN69" s="830"/>
      <c r="BO69" s="830"/>
      <c r="BP69" s="830"/>
      <c r="BQ69" s="830"/>
      <c r="BR69" s="829"/>
    </row>
    <row r="70" spans="1:70" s="819" customFormat="1">
      <c r="D70" s="824"/>
      <c r="E70" s="824" t="s">
        <v>2589</v>
      </c>
      <c r="F70" s="829"/>
      <c r="G70" s="824" t="s">
        <v>136</v>
      </c>
      <c r="H70" s="829"/>
      <c r="I70" s="829"/>
      <c r="J70" s="829"/>
      <c r="K70" s="829"/>
      <c r="L70" s="829"/>
      <c r="M70" s="829"/>
      <c r="N70" s="829"/>
      <c r="O70" s="829"/>
      <c r="P70" s="822"/>
      <c r="Q70" s="824" t="s">
        <v>1043</v>
      </c>
      <c r="R70" s="822"/>
      <c r="S70" s="75"/>
      <c r="T70" s="75"/>
      <c r="U70" s="75"/>
      <c r="V70" s="831" t="s">
        <v>11</v>
      </c>
      <c r="W70" s="831"/>
      <c r="X70" s="831"/>
      <c r="Y70" s="831"/>
      <c r="Z70" s="831" t="s">
        <v>2590</v>
      </c>
      <c r="AA70" s="828"/>
      <c r="AB70" s="830"/>
      <c r="AC70" s="830"/>
      <c r="AD70" s="830"/>
      <c r="AE70" s="829"/>
      <c r="AF70" s="829"/>
      <c r="AG70" s="829"/>
      <c r="AH70" s="829" t="s">
        <v>2</v>
      </c>
      <c r="AI70" s="75"/>
      <c r="AJ70" s="75"/>
      <c r="AK70" s="75"/>
      <c r="AL70" s="75"/>
      <c r="AM70" s="75"/>
      <c r="AN70" s="829"/>
      <c r="AO70" s="829"/>
      <c r="AP70" s="829"/>
      <c r="AQ70" s="829"/>
      <c r="AR70" s="829"/>
      <c r="AS70" s="829"/>
      <c r="AT70" s="829"/>
      <c r="AU70" s="830"/>
      <c r="AV70" s="830"/>
      <c r="AW70" s="830"/>
      <c r="AY70" s="828"/>
      <c r="AZ70" s="830"/>
      <c r="BA70" s="829"/>
      <c r="BB70" s="829"/>
      <c r="BC70" s="829"/>
      <c r="BD70" s="829"/>
      <c r="BE70" s="829"/>
      <c r="BF70" s="829"/>
      <c r="BG70" s="829"/>
      <c r="BH70" s="829"/>
      <c r="BI70" s="830"/>
      <c r="BJ70" s="830"/>
      <c r="BK70" s="830"/>
      <c r="BL70" s="830"/>
      <c r="BM70" s="830"/>
      <c r="BN70" s="830"/>
      <c r="BO70" s="830"/>
      <c r="BP70" s="830"/>
      <c r="BQ70" s="830"/>
      <c r="BR70" s="829"/>
    </row>
    <row r="71" spans="1:70" s="819" customFormat="1">
      <c r="D71" s="824"/>
      <c r="E71" s="824" t="s">
        <v>2589</v>
      </c>
      <c r="F71" s="829"/>
      <c r="G71" s="824" t="s">
        <v>136</v>
      </c>
      <c r="H71" s="829"/>
      <c r="I71" s="829"/>
      <c r="J71" s="829"/>
      <c r="K71" s="829"/>
      <c r="L71" s="829"/>
      <c r="M71" s="829"/>
      <c r="N71" s="829"/>
      <c r="O71" s="829"/>
      <c r="P71" s="822"/>
      <c r="Q71" s="824" t="s">
        <v>1043</v>
      </c>
      <c r="R71" s="822"/>
      <c r="S71" s="75"/>
      <c r="T71" s="75"/>
      <c r="U71" s="75"/>
      <c r="V71" s="831" t="s">
        <v>11</v>
      </c>
      <c r="W71" s="831"/>
      <c r="X71" s="831"/>
      <c r="Y71" s="831"/>
      <c r="Z71" s="831" t="s">
        <v>2590</v>
      </c>
      <c r="AA71" s="828"/>
      <c r="AB71" s="830"/>
      <c r="AC71" s="830"/>
      <c r="AD71" s="830"/>
      <c r="AE71" s="829"/>
      <c r="AF71" s="829"/>
      <c r="AG71" s="829"/>
      <c r="AH71" s="829" t="s">
        <v>2</v>
      </c>
      <c r="AI71" s="75"/>
      <c r="AJ71" s="75"/>
      <c r="AK71" s="75"/>
      <c r="AL71" s="75"/>
      <c r="AM71" s="75"/>
      <c r="AN71" s="829"/>
      <c r="AO71" s="829"/>
      <c r="AP71" s="829"/>
      <c r="AQ71" s="829"/>
      <c r="AR71" s="829"/>
      <c r="AS71" s="829"/>
      <c r="AT71" s="829"/>
      <c r="AU71" s="830"/>
      <c r="AV71" s="830"/>
      <c r="AW71" s="830"/>
      <c r="AY71" s="828"/>
      <c r="AZ71" s="830"/>
      <c r="BA71" s="829"/>
      <c r="BB71" s="829"/>
      <c r="BC71" s="829"/>
      <c r="BD71" s="829"/>
      <c r="BE71" s="829"/>
      <c r="BF71" s="829"/>
      <c r="BG71" s="829"/>
      <c r="BH71" s="829"/>
      <c r="BI71" s="830"/>
      <c r="BJ71" s="830"/>
      <c r="BK71" s="830"/>
      <c r="BL71" s="830"/>
      <c r="BM71" s="830"/>
      <c r="BN71" s="830"/>
      <c r="BO71" s="830"/>
      <c r="BP71" s="830"/>
      <c r="BQ71" s="830"/>
      <c r="BR71" s="829"/>
    </row>
    <row r="73" spans="1:70" s="1" customFormat="1">
      <c r="B73" s="839" t="s">
        <v>2623</v>
      </c>
    </row>
    <row r="75" spans="1:70" ht="15.6">
      <c r="A75" s="822"/>
      <c r="B75" s="823"/>
      <c r="C75" s="823"/>
      <c r="D75" s="824"/>
      <c r="E75" s="824" t="s">
        <v>2589</v>
      </c>
      <c r="F75" s="824"/>
      <c r="G75" s="824" t="s">
        <v>136</v>
      </c>
      <c r="H75" s="824"/>
      <c r="I75" s="824"/>
      <c r="J75" s="824"/>
      <c r="K75" s="824"/>
      <c r="L75" s="824"/>
      <c r="M75" s="824"/>
      <c r="N75" s="824"/>
      <c r="O75" s="824"/>
      <c r="P75" s="822"/>
      <c r="Q75" s="824" t="s">
        <v>1043</v>
      </c>
      <c r="R75" s="822"/>
      <c r="S75" s="75"/>
      <c r="T75" s="75"/>
      <c r="U75" s="75"/>
      <c r="V75" s="810" t="s">
        <v>11</v>
      </c>
      <c r="W75" s="810"/>
      <c r="X75" s="810"/>
      <c r="Y75" s="810"/>
      <c r="Z75" s="810" t="s">
        <v>2590</v>
      </c>
      <c r="AA75" s="826"/>
      <c r="AB75" s="822" t="s">
        <v>0</v>
      </c>
      <c r="AC75" s="822"/>
      <c r="AD75" s="822"/>
      <c r="AE75" s="822"/>
      <c r="AF75" s="822"/>
      <c r="AG75" s="822"/>
      <c r="AH75" s="822" t="s">
        <v>2</v>
      </c>
      <c r="AI75" s="825"/>
      <c r="AJ75" s="825"/>
      <c r="AK75" s="825"/>
      <c r="AL75" s="825"/>
      <c r="AM75" s="825"/>
      <c r="AN75" s="822"/>
      <c r="AO75" s="822"/>
      <c r="AP75" s="822"/>
      <c r="AQ75" s="822"/>
      <c r="AR75" s="822"/>
      <c r="AS75" s="827"/>
      <c r="AT75" s="827"/>
      <c r="AU75" s="827"/>
      <c r="AV75" s="827"/>
      <c r="AW75" s="827"/>
      <c r="AX75" s="827"/>
      <c r="AY75" s="822"/>
      <c r="AZ75" s="822"/>
      <c r="BA75" s="822"/>
      <c r="BB75" s="822"/>
      <c r="BC75" s="822"/>
      <c r="BD75" s="822"/>
      <c r="BE75" s="822"/>
      <c r="BF75" s="822"/>
      <c r="BG75" s="827"/>
      <c r="BH75" s="827"/>
      <c r="BI75" s="827"/>
      <c r="BJ75" s="827"/>
      <c r="BK75" s="827"/>
    </row>
    <row r="76" spans="1:70" ht="15.6">
      <c r="A76" s="822"/>
      <c r="B76" s="823"/>
      <c r="C76" s="823"/>
      <c r="D76" s="824"/>
      <c r="E76" s="824" t="s">
        <v>2589</v>
      </c>
      <c r="F76" s="824"/>
      <c r="G76" s="824" t="s">
        <v>136</v>
      </c>
      <c r="H76" s="824"/>
      <c r="I76" s="824"/>
      <c r="J76" s="824"/>
      <c r="K76" s="824"/>
      <c r="L76" s="824"/>
      <c r="M76" s="824"/>
      <c r="N76" s="824"/>
      <c r="O76" s="824"/>
      <c r="P76" s="822"/>
      <c r="Q76" s="824" t="s">
        <v>1043</v>
      </c>
      <c r="R76" s="822"/>
      <c r="S76" s="75"/>
      <c r="T76" s="75"/>
      <c r="U76" s="75"/>
      <c r="V76" s="810" t="s">
        <v>11</v>
      </c>
      <c r="W76" s="810"/>
      <c r="X76" s="810"/>
      <c r="Y76" s="810"/>
      <c r="Z76" s="810" t="s">
        <v>2590</v>
      </c>
      <c r="AA76" s="826"/>
      <c r="AB76" s="822" t="s">
        <v>0</v>
      </c>
      <c r="AC76" s="822"/>
      <c r="AD76" s="822"/>
      <c r="AE76" s="822"/>
      <c r="AF76" s="822"/>
      <c r="AG76" s="822"/>
      <c r="AH76" s="822" t="s">
        <v>2</v>
      </c>
      <c r="AI76" s="825"/>
      <c r="AJ76" s="825"/>
      <c r="AK76" s="825"/>
      <c r="AL76" s="825"/>
      <c r="AM76" s="825"/>
      <c r="AN76" s="822"/>
      <c r="AO76" s="822"/>
      <c r="AP76" s="822"/>
      <c r="AQ76" s="822"/>
      <c r="AR76" s="822"/>
      <c r="AS76" s="827"/>
      <c r="AT76" s="827"/>
      <c r="AU76" s="827"/>
      <c r="AV76" s="827"/>
      <c r="AW76" s="827"/>
      <c r="AX76" s="827"/>
      <c r="AY76" s="822"/>
      <c r="AZ76" s="822"/>
      <c r="BA76" s="822"/>
      <c r="BB76" s="822"/>
      <c r="BC76" s="822"/>
      <c r="BD76" s="822"/>
      <c r="BE76" s="822"/>
      <c r="BF76" s="822"/>
      <c r="BG76" s="827"/>
      <c r="BH76" s="827"/>
      <c r="BI76" s="827"/>
      <c r="BJ76" s="827"/>
      <c r="BK76" s="827"/>
    </row>
    <row r="77" spans="1:70" ht="15.6">
      <c r="A77" s="822"/>
      <c r="B77" s="823"/>
      <c r="C77" s="823"/>
      <c r="D77" s="824"/>
      <c r="E77" s="824" t="s">
        <v>2589</v>
      </c>
      <c r="F77" s="824"/>
      <c r="G77" s="824" t="s">
        <v>136</v>
      </c>
      <c r="H77" s="824"/>
      <c r="I77" s="824"/>
      <c r="J77" s="824"/>
      <c r="K77" s="824"/>
      <c r="L77" s="824"/>
      <c r="M77" s="824"/>
      <c r="N77" s="824"/>
      <c r="O77" s="824"/>
      <c r="P77" s="822"/>
      <c r="Q77" s="824" t="s">
        <v>1043</v>
      </c>
      <c r="R77" s="822"/>
      <c r="S77" s="75"/>
      <c r="T77" s="75"/>
      <c r="U77" s="75"/>
      <c r="V77" s="810" t="s">
        <v>11</v>
      </c>
      <c r="W77" s="810"/>
      <c r="X77" s="810"/>
      <c r="Y77" s="810"/>
      <c r="Z77" s="810" t="s">
        <v>2590</v>
      </c>
      <c r="AA77" s="826"/>
      <c r="AB77" s="822" t="s">
        <v>0</v>
      </c>
      <c r="AC77" s="822"/>
      <c r="AD77" s="822"/>
      <c r="AE77" s="822"/>
      <c r="AF77" s="822"/>
      <c r="AG77" s="822"/>
      <c r="AH77" s="822" t="s">
        <v>2</v>
      </c>
      <c r="AI77" s="825"/>
      <c r="AJ77" s="825"/>
      <c r="AK77" s="825"/>
      <c r="AL77" s="825"/>
      <c r="AM77" s="825"/>
      <c r="AN77" s="822"/>
      <c r="AO77" s="822"/>
      <c r="AP77" s="822"/>
      <c r="AQ77" s="822"/>
      <c r="AR77" s="822"/>
      <c r="AS77" s="827"/>
      <c r="AT77" s="827"/>
      <c r="AU77" s="827"/>
      <c r="AV77" s="827"/>
      <c r="AW77" s="827"/>
      <c r="AX77" s="827"/>
      <c r="AY77" s="822"/>
      <c r="AZ77" s="822"/>
      <c r="BA77" s="822"/>
      <c r="BB77" s="822"/>
      <c r="BC77" s="822"/>
      <c r="BD77" s="822"/>
      <c r="BE77" s="822"/>
      <c r="BF77" s="822"/>
      <c r="BG77" s="827"/>
      <c r="BH77" s="827"/>
      <c r="BI77" s="827"/>
      <c r="BJ77" s="827"/>
      <c r="BK77" s="827"/>
    </row>
    <row r="78" spans="1:70" ht="15.6">
      <c r="A78" s="822"/>
      <c r="B78" s="823"/>
      <c r="C78" s="823"/>
      <c r="D78" s="824"/>
      <c r="E78" s="824" t="s">
        <v>2589</v>
      </c>
      <c r="F78" s="824"/>
      <c r="G78" s="824" t="s">
        <v>136</v>
      </c>
      <c r="H78" s="824"/>
      <c r="I78" s="824"/>
      <c r="J78" s="824"/>
      <c r="K78" s="824"/>
      <c r="L78" s="824"/>
      <c r="M78" s="824"/>
      <c r="N78" s="824"/>
      <c r="O78" s="824"/>
      <c r="P78" s="822"/>
      <c r="Q78" s="824" t="s">
        <v>1043</v>
      </c>
      <c r="R78" s="822"/>
      <c r="S78" s="75"/>
      <c r="T78" s="75"/>
      <c r="U78" s="75"/>
      <c r="V78" s="810" t="s">
        <v>11</v>
      </c>
      <c r="W78" s="810"/>
      <c r="X78" s="810"/>
      <c r="Y78" s="810"/>
      <c r="Z78" s="810" t="s">
        <v>2590</v>
      </c>
      <c r="AA78" s="826"/>
      <c r="AB78" s="822" t="s">
        <v>0</v>
      </c>
      <c r="AC78" s="822"/>
      <c r="AD78" s="822"/>
      <c r="AE78" s="822"/>
      <c r="AF78" s="822"/>
      <c r="AG78" s="822"/>
      <c r="AH78" s="822" t="s">
        <v>2</v>
      </c>
      <c r="AI78" s="825"/>
      <c r="AJ78" s="825"/>
      <c r="AK78" s="825"/>
      <c r="AL78" s="825"/>
      <c r="AM78" s="825"/>
      <c r="AN78" s="822"/>
      <c r="AO78" s="822"/>
      <c r="AP78" s="822"/>
      <c r="AQ78" s="822"/>
      <c r="AR78" s="822"/>
      <c r="AS78" s="827"/>
      <c r="AT78" s="827"/>
      <c r="AU78" s="827"/>
      <c r="AV78" s="827"/>
      <c r="AW78" s="827"/>
      <c r="AX78" s="827"/>
      <c r="AY78" s="822"/>
      <c r="AZ78" s="822"/>
      <c r="BA78" s="822"/>
      <c r="BB78" s="822"/>
      <c r="BC78" s="822"/>
      <c r="BD78" s="822"/>
      <c r="BE78" s="822"/>
      <c r="BF78" s="822"/>
      <c r="BG78" s="827"/>
      <c r="BH78" s="827"/>
      <c r="BI78" s="827"/>
      <c r="BJ78" s="827"/>
      <c r="BK78" s="827"/>
    </row>
    <row r="79" spans="1:70" s="819" customFormat="1">
      <c r="B79" s="828"/>
      <c r="C79" s="828"/>
      <c r="D79" s="824"/>
      <c r="E79" s="824" t="s">
        <v>2589</v>
      </c>
      <c r="F79" s="829"/>
      <c r="G79" s="824" t="s">
        <v>136</v>
      </c>
      <c r="H79" s="829"/>
      <c r="I79" s="829"/>
      <c r="J79" s="829"/>
      <c r="K79" s="829"/>
      <c r="L79" s="829"/>
      <c r="M79" s="829"/>
      <c r="N79" s="829"/>
      <c r="O79" s="829"/>
      <c r="P79" s="822"/>
      <c r="Q79" s="824" t="s">
        <v>1043</v>
      </c>
      <c r="R79" s="822"/>
      <c r="S79" s="75"/>
      <c r="T79" s="75"/>
      <c r="U79" s="75"/>
      <c r="V79" s="828" t="s">
        <v>11</v>
      </c>
      <c r="W79" s="828"/>
      <c r="X79" s="828"/>
      <c r="Y79" s="828"/>
      <c r="Z79" s="828" t="s">
        <v>2590</v>
      </c>
      <c r="AA79" s="828"/>
      <c r="AB79" s="828" t="s">
        <v>0</v>
      </c>
      <c r="AC79" s="828"/>
      <c r="AD79" s="828"/>
      <c r="AE79" s="829"/>
      <c r="AF79" s="829"/>
      <c r="AG79" s="829"/>
      <c r="AH79" s="829" t="s">
        <v>2</v>
      </c>
      <c r="AI79" s="825"/>
      <c r="AJ79" s="825"/>
      <c r="AK79" s="825"/>
      <c r="AL79" s="825"/>
      <c r="AM79" s="825"/>
      <c r="AN79" s="829"/>
      <c r="AO79" s="829"/>
      <c r="AP79" s="829"/>
      <c r="AQ79" s="829"/>
      <c r="AR79" s="829"/>
      <c r="AS79" s="829"/>
      <c r="AT79" s="829"/>
      <c r="AU79" s="830"/>
      <c r="AV79" s="830"/>
      <c r="AW79" s="830"/>
      <c r="AY79" s="828"/>
      <c r="AZ79" s="830"/>
      <c r="BA79" s="829"/>
      <c r="BB79" s="829"/>
      <c r="BC79" s="829"/>
      <c r="BD79" s="829"/>
      <c r="BE79" s="829"/>
      <c r="BF79" s="829"/>
      <c r="BG79" s="829"/>
      <c r="BH79" s="829"/>
      <c r="BI79" s="830"/>
      <c r="BJ79" s="830"/>
      <c r="BK79" s="830"/>
      <c r="BL79" s="830"/>
      <c r="BM79" s="830"/>
      <c r="BN79" s="830"/>
      <c r="BO79" s="830"/>
      <c r="BP79" s="830"/>
      <c r="BQ79" s="830"/>
      <c r="BR79" s="829"/>
    </row>
    <row r="80" spans="1:70" s="819" customFormat="1">
      <c r="D80" s="824"/>
      <c r="E80" s="824" t="s">
        <v>2589</v>
      </c>
      <c r="F80" s="829"/>
      <c r="G80" s="824" t="s">
        <v>136</v>
      </c>
      <c r="H80" s="829"/>
      <c r="I80" s="829"/>
      <c r="J80" s="829"/>
      <c r="K80" s="829"/>
      <c r="L80" s="829"/>
      <c r="M80" s="829"/>
      <c r="N80" s="829"/>
      <c r="O80" s="829"/>
      <c r="P80" s="822"/>
      <c r="Q80" s="824" t="s">
        <v>1043</v>
      </c>
      <c r="R80" s="822"/>
      <c r="S80" s="75"/>
      <c r="T80" s="75"/>
      <c r="U80" s="75"/>
      <c r="V80" s="831" t="s">
        <v>11</v>
      </c>
      <c r="W80" s="831"/>
      <c r="X80" s="831"/>
      <c r="Y80" s="831"/>
      <c r="Z80" s="831" t="s">
        <v>2590</v>
      </c>
      <c r="AA80" s="828"/>
      <c r="AB80" s="830" t="s">
        <v>0</v>
      </c>
      <c r="AC80" s="830"/>
      <c r="AD80" s="830"/>
      <c r="AE80" s="829"/>
      <c r="AF80" s="829"/>
      <c r="AG80" s="829"/>
      <c r="AH80" s="829" t="s">
        <v>2</v>
      </c>
      <c r="AI80" s="825"/>
      <c r="AJ80" s="825"/>
      <c r="AK80" s="825"/>
      <c r="AL80" s="825"/>
      <c r="AM80" s="825"/>
      <c r="AN80" s="829"/>
      <c r="AO80" s="829"/>
      <c r="AP80" s="829"/>
      <c r="AQ80" s="829"/>
      <c r="AR80" s="829"/>
      <c r="AS80" s="829"/>
      <c r="AT80" s="829"/>
      <c r="AU80" s="830"/>
      <c r="AV80" s="830"/>
      <c r="AW80" s="830"/>
      <c r="AY80" s="828"/>
      <c r="AZ80" s="830"/>
      <c r="BA80" s="829"/>
      <c r="BB80" s="829"/>
      <c r="BC80" s="829"/>
      <c r="BD80" s="829"/>
      <c r="BE80" s="829"/>
      <c r="BF80" s="829"/>
      <c r="BG80" s="829"/>
      <c r="BH80" s="829"/>
      <c r="BI80" s="830"/>
      <c r="BJ80" s="830"/>
      <c r="BK80" s="830"/>
      <c r="BL80" s="830"/>
      <c r="BM80" s="830"/>
      <c r="BN80" s="830"/>
      <c r="BO80" s="830"/>
      <c r="BP80" s="830"/>
      <c r="BQ80" s="830"/>
      <c r="BR80" s="829"/>
    </row>
    <row r="81" spans="1:70" s="819" customFormat="1">
      <c r="D81" s="824"/>
      <c r="E81" s="824" t="s">
        <v>2589</v>
      </c>
      <c r="F81" s="829"/>
      <c r="G81" s="824" t="s">
        <v>136</v>
      </c>
      <c r="H81" s="829"/>
      <c r="I81" s="829"/>
      <c r="J81" s="829"/>
      <c r="K81" s="829"/>
      <c r="L81" s="829"/>
      <c r="M81" s="829"/>
      <c r="N81" s="829"/>
      <c r="O81" s="829"/>
      <c r="P81" s="822"/>
      <c r="Q81" s="824" t="s">
        <v>1043</v>
      </c>
      <c r="R81" s="822"/>
      <c r="S81" s="75"/>
      <c r="T81" s="75"/>
      <c r="U81" s="75"/>
      <c r="V81" s="831" t="s">
        <v>11</v>
      </c>
      <c r="W81" s="831"/>
      <c r="X81" s="831"/>
      <c r="Y81" s="831"/>
      <c r="Z81" s="831" t="s">
        <v>2590</v>
      </c>
      <c r="AA81" s="828"/>
      <c r="AB81" s="830" t="s">
        <v>0</v>
      </c>
      <c r="AC81" s="830"/>
      <c r="AD81" s="830"/>
      <c r="AE81" s="829"/>
      <c r="AF81" s="829"/>
      <c r="AG81" s="829"/>
      <c r="AH81" s="829" t="s">
        <v>2</v>
      </c>
      <c r="AI81" s="825"/>
      <c r="AJ81" s="825"/>
      <c r="AK81" s="825"/>
      <c r="AL81" s="825"/>
      <c r="AM81" s="825"/>
      <c r="AN81" s="829"/>
      <c r="AO81" s="829"/>
      <c r="AP81" s="829"/>
      <c r="AQ81" s="829"/>
      <c r="AR81" s="829"/>
      <c r="AS81" s="829"/>
      <c r="AT81" s="829"/>
      <c r="AU81" s="830"/>
      <c r="AV81" s="830"/>
      <c r="AW81" s="830"/>
      <c r="AY81" s="828"/>
      <c r="AZ81" s="830"/>
      <c r="BA81" s="829"/>
      <c r="BB81" s="829"/>
      <c r="BC81" s="829"/>
      <c r="BD81" s="829"/>
      <c r="BE81" s="829"/>
      <c r="BF81" s="829"/>
      <c r="BG81" s="829"/>
      <c r="BH81" s="829"/>
      <c r="BI81" s="830"/>
      <c r="BJ81" s="830"/>
      <c r="BK81" s="830"/>
      <c r="BL81" s="830"/>
      <c r="BM81" s="830"/>
      <c r="BN81" s="830"/>
      <c r="BO81" s="830"/>
      <c r="BP81" s="830"/>
      <c r="BQ81" s="830"/>
      <c r="BR81" s="829"/>
    </row>
    <row r="82" spans="1:70" s="819" customFormat="1">
      <c r="D82" s="824"/>
      <c r="E82" s="824" t="s">
        <v>2589</v>
      </c>
      <c r="F82" s="829"/>
      <c r="G82" s="824" t="s">
        <v>136</v>
      </c>
      <c r="H82" s="829"/>
      <c r="I82" s="829"/>
      <c r="J82" s="829"/>
      <c r="K82" s="829"/>
      <c r="L82" s="829"/>
      <c r="M82" s="829"/>
      <c r="N82" s="829"/>
      <c r="O82" s="829"/>
      <c r="P82" s="822"/>
      <c r="Q82" s="824" t="s">
        <v>1043</v>
      </c>
      <c r="R82" s="822"/>
      <c r="S82" s="75"/>
      <c r="T82" s="75"/>
      <c r="U82" s="75"/>
      <c r="V82" s="831" t="s">
        <v>11</v>
      </c>
      <c r="W82" s="831"/>
      <c r="X82" s="831"/>
      <c r="Y82" s="831"/>
      <c r="Z82" s="831" t="s">
        <v>2590</v>
      </c>
      <c r="AA82" s="828"/>
      <c r="AB82" s="830"/>
      <c r="AC82" s="830"/>
      <c r="AD82" s="830"/>
      <c r="AE82" s="829"/>
      <c r="AF82" s="829"/>
      <c r="AG82" s="829"/>
      <c r="AH82" s="829" t="s">
        <v>2</v>
      </c>
      <c r="AI82" s="825"/>
      <c r="AJ82" s="825"/>
      <c r="AK82" s="825"/>
      <c r="AL82" s="825"/>
      <c r="AM82" s="825"/>
      <c r="AN82" s="829"/>
      <c r="AO82" s="829"/>
      <c r="AP82" s="829"/>
      <c r="AQ82" s="829"/>
      <c r="AR82" s="829"/>
      <c r="AS82" s="829"/>
      <c r="AT82" s="829"/>
      <c r="AU82" s="830"/>
      <c r="AV82" s="830"/>
      <c r="AW82" s="830"/>
      <c r="AY82" s="828"/>
      <c r="AZ82" s="830"/>
      <c r="BA82" s="829"/>
      <c r="BB82" s="829"/>
      <c r="BC82" s="829"/>
      <c r="BD82" s="829"/>
      <c r="BE82" s="829"/>
      <c r="BF82" s="829"/>
      <c r="BG82" s="829"/>
      <c r="BH82" s="829"/>
      <c r="BI82" s="830"/>
      <c r="BJ82" s="830"/>
      <c r="BK82" s="830"/>
      <c r="BL82" s="830"/>
      <c r="BM82" s="830"/>
      <c r="BN82" s="830"/>
      <c r="BO82" s="830"/>
      <c r="BP82" s="830"/>
      <c r="BQ82" s="830"/>
      <c r="BR82" s="829"/>
    </row>
    <row r="83" spans="1:70" s="819" customFormat="1">
      <c r="D83" s="824"/>
      <c r="E83" s="824" t="s">
        <v>2589</v>
      </c>
      <c r="F83" s="829"/>
      <c r="G83" s="824" t="s">
        <v>136</v>
      </c>
      <c r="H83" s="829"/>
      <c r="I83" s="829"/>
      <c r="J83" s="829"/>
      <c r="K83" s="829"/>
      <c r="L83" s="829"/>
      <c r="M83" s="829"/>
      <c r="N83" s="829"/>
      <c r="O83" s="829"/>
      <c r="P83" s="822"/>
      <c r="Q83" s="824" t="s">
        <v>1043</v>
      </c>
      <c r="R83" s="822"/>
      <c r="S83" s="75"/>
      <c r="T83" s="75"/>
      <c r="U83" s="75"/>
      <c r="V83" s="831" t="s">
        <v>11</v>
      </c>
      <c r="W83" s="831"/>
      <c r="X83" s="831"/>
      <c r="Y83" s="831"/>
      <c r="Z83" s="831" t="s">
        <v>2590</v>
      </c>
      <c r="AA83" s="828"/>
      <c r="AB83" s="830"/>
      <c r="AC83" s="830"/>
      <c r="AD83" s="830"/>
      <c r="AE83" s="829"/>
      <c r="AF83" s="829"/>
      <c r="AG83" s="829"/>
      <c r="AH83" s="829" t="s">
        <v>2</v>
      </c>
      <c r="AI83" s="825"/>
      <c r="AJ83" s="825"/>
      <c r="AK83" s="825"/>
      <c r="AL83" s="825"/>
      <c r="AM83" s="825"/>
      <c r="AN83" s="829"/>
      <c r="AO83" s="829"/>
      <c r="AP83" s="829"/>
      <c r="AQ83" s="829"/>
      <c r="AR83" s="829"/>
      <c r="AS83" s="829"/>
      <c r="AT83" s="829"/>
      <c r="AU83" s="830"/>
      <c r="AV83" s="830"/>
      <c r="AW83" s="830"/>
      <c r="AY83" s="828"/>
      <c r="AZ83" s="830"/>
      <c r="BA83" s="829"/>
      <c r="BB83" s="829"/>
      <c r="BC83" s="829"/>
      <c r="BD83" s="829"/>
      <c r="BE83" s="829"/>
      <c r="BF83" s="829"/>
      <c r="BG83" s="829"/>
      <c r="BH83" s="829"/>
      <c r="BI83" s="830"/>
      <c r="BJ83" s="830"/>
      <c r="BK83" s="830"/>
      <c r="BL83" s="830"/>
      <c r="BM83" s="830"/>
      <c r="BN83" s="830"/>
      <c r="BO83" s="830"/>
      <c r="BP83" s="830"/>
      <c r="BQ83" s="830"/>
      <c r="BR83" s="829"/>
    </row>
    <row r="84" spans="1:70" s="819" customFormat="1">
      <c r="D84" s="824"/>
      <c r="E84" s="824" t="s">
        <v>2589</v>
      </c>
      <c r="F84" s="829"/>
      <c r="G84" s="824" t="s">
        <v>136</v>
      </c>
      <c r="H84" s="829"/>
      <c r="I84" s="829"/>
      <c r="J84" s="829"/>
      <c r="K84" s="829"/>
      <c r="L84" s="829"/>
      <c r="M84" s="829"/>
      <c r="N84" s="829"/>
      <c r="O84" s="829"/>
      <c r="P84" s="822"/>
      <c r="Q84" s="824" t="s">
        <v>1043</v>
      </c>
      <c r="R84" s="822"/>
      <c r="S84" s="75"/>
      <c r="T84" s="75"/>
      <c r="U84" s="75"/>
      <c r="V84" s="831" t="s">
        <v>11</v>
      </c>
      <c r="W84" s="831"/>
      <c r="X84" s="831"/>
      <c r="Y84" s="831"/>
      <c r="Z84" s="831" t="s">
        <v>2590</v>
      </c>
      <c r="AA84" s="828"/>
      <c r="AB84" s="830"/>
      <c r="AC84" s="830"/>
      <c r="AD84" s="830"/>
      <c r="AE84" s="829"/>
      <c r="AF84" s="829"/>
      <c r="AG84" s="829"/>
      <c r="AH84" s="829" t="s">
        <v>2</v>
      </c>
      <c r="AI84" s="825"/>
      <c r="AJ84" s="825"/>
      <c r="AK84" s="825"/>
      <c r="AL84" s="825"/>
      <c r="AM84" s="825"/>
      <c r="AN84" s="829"/>
      <c r="AO84" s="829"/>
      <c r="AP84" s="829"/>
      <c r="AQ84" s="829"/>
      <c r="AR84" s="829"/>
      <c r="AS84" s="829"/>
      <c r="AT84" s="829"/>
      <c r="AU84" s="830"/>
      <c r="AV84" s="830"/>
      <c r="AW84" s="830"/>
      <c r="AY84" s="828"/>
      <c r="AZ84" s="830"/>
      <c r="BA84" s="829"/>
      <c r="BB84" s="829"/>
      <c r="BC84" s="829"/>
      <c r="BD84" s="829"/>
      <c r="BE84" s="829"/>
      <c r="BF84" s="829"/>
      <c r="BG84" s="829"/>
      <c r="BH84" s="829"/>
      <c r="BI84" s="830"/>
      <c r="BJ84" s="830"/>
      <c r="BK84" s="830"/>
      <c r="BL84" s="830"/>
      <c r="BM84" s="830"/>
      <c r="BN84" s="830"/>
      <c r="BO84" s="830"/>
      <c r="BP84" s="830"/>
      <c r="BQ84" s="830"/>
      <c r="BR84" s="829"/>
    </row>
    <row r="86" spans="1:70" s="1" customFormat="1">
      <c r="B86" s="839" t="s">
        <v>2624</v>
      </c>
    </row>
    <row r="88" spans="1:70" ht="15.6">
      <c r="A88" s="822"/>
      <c r="B88" s="823"/>
      <c r="C88" s="823"/>
      <c r="D88" s="824"/>
      <c r="E88" s="824" t="s">
        <v>2589</v>
      </c>
      <c r="F88" s="824"/>
      <c r="G88" s="824" t="s">
        <v>136</v>
      </c>
      <c r="H88" s="824"/>
      <c r="I88" s="824"/>
      <c r="J88" s="824"/>
      <c r="K88" s="824"/>
      <c r="L88" s="824"/>
      <c r="M88" s="824"/>
      <c r="N88" s="824"/>
      <c r="O88" s="824"/>
      <c r="P88" s="822"/>
      <c r="Q88" s="824" t="s">
        <v>1043</v>
      </c>
      <c r="R88" s="822"/>
      <c r="S88" s="75"/>
      <c r="T88" s="75"/>
      <c r="U88" s="75"/>
      <c r="V88" s="810" t="s">
        <v>11</v>
      </c>
      <c r="W88" s="810"/>
      <c r="X88" s="810"/>
      <c r="Y88" s="810"/>
      <c r="Z88" s="810" t="s">
        <v>2590</v>
      </c>
      <c r="AA88" s="826"/>
      <c r="AB88" s="822" t="s">
        <v>0</v>
      </c>
      <c r="AC88" s="822"/>
      <c r="AD88" s="822"/>
      <c r="AE88" s="822"/>
      <c r="AF88" s="822"/>
      <c r="AG88" s="822"/>
      <c r="AH88" s="822" t="s">
        <v>2</v>
      </c>
      <c r="AI88" s="75"/>
      <c r="AJ88" s="75"/>
      <c r="AK88" s="75"/>
      <c r="AL88" s="75"/>
      <c r="AM88" s="75"/>
      <c r="AN88" s="822"/>
      <c r="AO88" s="822"/>
      <c r="AP88" s="822"/>
      <c r="AQ88" s="822"/>
      <c r="AR88" s="822"/>
      <c r="AS88" s="827"/>
      <c r="AT88" s="827"/>
      <c r="AU88" s="827"/>
      <c r="AV88" s="827"/>
      <c r="AW88" s="827"/>
      <c r="AX88" s="827"/>
      <c r="AY88" s="822"/>
      <c r="AZ88" s="822"/>
      <c r="BA88" s="822"/>
      <c r="BB88" s="822"/>
      <c r="BC88" s="822"/>
      <c r="BD88" s="822"/>
      <c r="BE88" s="822"/>
      <c r="BF88" s="822"/>
      <c r="BG88" s="827"/>
      <c r="BH88" s="827"/>
      <c r="BI88" s="827"/>
      <c r="BJ88" s="827"/>
      <c r="BK88" s="827"/>
    </row>
    <row r="89" spans="1:70" ht="15.6">
      <c r="A89" s="822"/>
      <c r="B89" s="823"/>
      <c r="C89" s="823"/>
      <c r="D89" s="824"/>
      <c r="E89" s="824" t="s">
        <v>2589</v>
      </c>
      <c r="F89" s="824"/>
      <c r="G89" s="824" t="s">
        <v>136</v>
      </c>
      <c r="H89" s="824"/>
      <c r="I89" s="824"/>
      <c r="J89" s="824"/>
      <c r="K89" s="824"/>
      <c r="L89" s="824"/>
      <c r="M89" s="824"/>
      <c r="N89" s="824"/>
      <c r="O89" s="824"/>
      <c r="P89" s="822"/>
      <c r="Q89" s="824" t="s">
        <v>1043</v>
      </c>
      <c r="R89" s="822"/>
      <c r="S89" s="75"/>
      <c r="T89" s="75"/>
      <c r="U89" s="75"/>
      <c r="V89" s="810" t="s">
        <v>11</v>
      </c>
      <c r="W89" s="810"/>
      <c r="X89" s="810"/>
      <c r="Y89" s="810"/>
      <c r="Z89" s="810" t="s">
        <v>2590</v>
      </c>
      <c r="AA89" s="826"/>
      <c r="AB89" s="822" t="s">
        <v>0</v>
      </c>
      <c r="AC89" s="822"/>
      <c r="AD89" s="822"/>
      <c r="AE89" s="822"/>
      <c r="AF89" s="822"/>
      <c r="AG89" s="822"/>
      <c r="AH89" s="822" t="s">
        <v>2</v>
      </c>
      <c r="AI89" s="75"/>
      <c r="AJ89" s="75"/>
      <c r="AK89" s="75"/>
      <c r="AL89" s="75"/>
      <c r="AM89" s="75"/>
      <c r="AN89" s="822"/>
      <c r="AO89" s="822"/>
      <c r="AP89" s="822"/>
      <c r="AQ89" s="822"/>
      <c r="AR89" s="822"/>
      <c r="AS89" s="827"/>
      <c r="AT89" s="827"/>
      <c r="AU89" s="827"/>
      <c r="AV89" s="827"/>
      <c r="AW89" s="827"/>
      <c r="AX89" s="827"/>
      <c r="AY89" s="822"/>
      <c r="AZ89" s="822"/>
      <c r="BA89" s="822"/>
      <c r="BB89" s="822"/>
      <c r="BC89" s="822"/>
      <c r="BD89" s="822"/>
      <c r="BE89" s="822"/>
      <c r="BF89" s="822"/>
      <c r="BG89" s="827"/>
      <c r="BH89" s="827"/>
      <c r="BI89" s="827"/>
      <c r="BJ89" s="827"/>
      <c r="BK89" s="827"/>
    </row>
    <row r="90" spans="1:70" ht="15.6">
      <c r="A90" s="822"/>
      <c r="B90" s="823"/>
      <c r="C90" s="823"/>
      <c r="D90" s="824"/>
      <c r="E90" s="824" t="s">
        <v>2589</v>
      </c>
      <c r="F90" s="824"/>
      <c r="G90" s="824" t="s">
        <v>136</v>
      </c>
      <c r="H90" s="824"/>
      <c r="I90" s="824"/>
      <c r="J90" s="824"/>
      <c r="K90" s="824"/>
      <c r="L90" s="824"/>
      <c r="M90" s="824"/>
      <c r="N90" s="824"/>
      <c r="O90" s="824"/>
      <c r="P90" s="822"/>
      <c r="Q90" s="824" t="s">
        <v>1043</v>
      </c>
      <c r="R90" s="822"/>
      <c r="S90" s="75"/>
      <c r="T90" s="75"/>
      <c r="U90" s="75"/>
      <c r="V90" s="810" t="s">
        <v>11</v>
      </c>
      <c r="W90" s="810"/>
      <c r="X90" s="810"/>
      <c r="Y90" s="810"/>
      <c r="Z90" s="810" t="s">
        <v>2590</v>
      </c>
      <c r="AA90" s="826"/>
      <c r="AB90" s="822" t="s">
        <v>0</v>
      </c>
      <c r="AC90" s="822"/>
      <c r="AD90" s="822"/>
      <c r="AE90" s="822"/>
      <c r="AF90" s="822"/>
      <c r="AG90" s="822"/>
      <c r="AH90" s="822" t="s">
        <v>2</v>
      </c>
      <c r="AI90" s="75"/>
      <c r="AJ90" s="75"/>
      <c r="AK90" s="75"/>
      <c r="AL90" s="75"/>
      <c r="AM90" s="75"/>
      <c r="AN90" s="822"/>
      <c r="AO90" s="822"/>
      <c r="AP90" s="822"/>
      <c r="AQ90" s="822"/>
      <c r="AR90" s="822"/>
      <c r="AS90" s="827"/>
      <c r="AT90" s="827"/>
      <c r="AU90" s="827"/>
      <c r="AV90" s="827"/>
      <c r="AW90" s="827"/>
      <c r="AX90" s="827"/>
      <c r="AY90" s="822"/>
      <c r="AZ90" s="822"/>
      <c r="BA90" s="822"/>
      <c r="BB90" s="822"/>
      <c r="BC90" s="822"/>
      <c r="BD90" s="822"/>
      <c r="BE90" s="822"/>
      <c r="BF90" s="822"/>
      <c r="BG90" s="827"/>
      <c r="BH90" s="827"/>
      <c r="BI90" s="827"/>
      <c r="BJ90" s="827"/>
      <c r="BK90" s="827"/>
    </row>
    <row r="91" spans="1:70" ht="15.6">
      <c r="A91" s="822"/>
      <c r="B91" s="823"/>
      <c r="C91" s="823"/>
      <c r="D91" s="824"/>
      <c r="E91" s="824" t="s">
        <v>2589</v>
      </c>
      <c r="F91" s="824"/>
      <c r="G91" s="824" t="s">
        <v>136</v>
      </c>
      <c r="H91" s="824"/>
      <c r="I91" s="824"/>
      <c r="J91" s="824"/>
      <c r="K91" s="824"/>
      <c r="L91" s="824"/>
      <c r="M91" s="824"/>
      <c r="N91" s="824"/>
      <c r="O91" s="824"/>
      <c r="P91" s="822"/>
      <c r="Q91" s="824" t="s">
        <v>1043</v>
      </c>
      <c r="R91" s="822"/>
      <c r="S91" s="75"/>
      <c r="T91" s="75"/>
      <c r="U91" s="75"/>
      <c r="V91" s="810" t="s">
        <v>11</v>
      </c>
      <c r="W91" s="810"/>
      <c r="X91" s="810"/>
      <c r="Y91" s="810"/>
      <c r="Z91" s="810" t="s">
        <v>2590</v>
      </c>
      <c r="AA91" s="826"/>
      <c r="AB91" s="822" t="s">
        <v>0</v>
      </c>
      <c r="AC91" s="822"/>
      <c r="AD91" s="822"/>
      <c r="AE91" s="822"/>
      <c r="AF91" s="822"/>
      <c r="AG91" s="822"/>
      <c r="AH91" s="822" t="s">
        <v>2</v>
      </c>
      <c r="AI91" s="75"/>
      <c r="AJ91" s="75"/>
      <c r="AK91" s="75"/>
      <c r="AL91" s="75"/>
      <c r="AM91" s="75"/>
      <c r="AN91" s="822"/>
      <c r="AO91" s="822"/>
      <c r="AP91" s="822"/>
      <c r="AQ91" s="822"/>
      <c r="AR91" s="822"/>
      <c r="AS91" s="827"/>
      <c r="AT91" s="827"/>
      <c r="AU91" s="827"/>
      <c r="AV91" s="827"/>
      <c r="AW91" s="827"/>
      <c r="AX91" s="827"/>
      <c r="AY91" s="822"/>
      <c r="AZ91" s="822"/>
      <c r="BA91" s="822"/>
      <c r="BB91" s="822"/>
      <c r="BC91" s="822"/>
      <c r="BD91" s="822"/>
      <c r="BE91" s="822"/>
      <c r="BF91" s="822"/>
      <c r="BG91" s="827"/>
      <c r="BH91" s="827"/>
      <c r="BI91" s="827"/>
      <c r="BJ91" s="827"/>
      <c r="BK91" s="827"/>
    </row>
    <row r="92" spans="1:70" s="819" customFormat="1">
      <c r="B92" s="828"/>
      <c r="C92" s="828"/>
      <c r="D92" s="824"/>
      <c r="E92" s="824" t="s">
        <v>2589</v>
      </c>
      <c r="F92" s="829"/>
      <c r="G92" s="824" t="s">
        <v>136</v>
      </c>
      <c r="H92" s="829"/>
      <c r="I92" s="829"/>
      <c r="J92" s="829"/>
      <c r="K92" s="829"/>
      <c r="L92" s="829"/>
      <c r="M92" s="829"/>
      <c r="N92" s="829"/>
      <c r="O92" s="829"/>
      <c r="P92" s="822"/>
      <c r="Q92" s="824" t="s">
        <v>1043</v>
      </c>
      <c r="R92" s="822"/>
      <c r="S92" s="75"/>
      <c r="T92" s="75"/>
      <c r="U92" s="75"/>
      <c r="V92" s="828" t="s">
        <v>11</v>
      </c>
      <c r="W92" s="828"/>
      <c r="X92" s="828"/>
      <c r="Y92" s="828"/>
      <c r="Z92" s="828" t="s">
        <v>2590</v>
      </c>
      <c r="AA92" s="828"/>
      <c r="AB92" s="828" t="s">
        <v>0</v>
      </c>
      <c r="AC92" s="828"/>
      <c r="AD92" s="828"/>
      <c r="AE92" s="829"/>
      <c r="AF92" s="829"/>
      <c r="AG92" s="829"/>
      <c r="AH92" s="829" t="s">
        <v>2</v>
      </c>
      <c r="AI92" s="75"/>
      <c r="AJ92" s="75"/>
      <c r="AK92" s="75"/>
      <c r="AL92" s="75"/>
      <c r="AM92" s="75"/>
      <c r="AN92" s="829"/>
      <c r="AO92" s="829"/>
      <c r="AP92" s="829"/>
      <c r="AQ92" s="829"/>
      <c r="AR92" s="829"/>
      <c r="AS92" s="829"/>
      <c r="AT92" s="829"/>
      <c r="AU92" s="830"/>
      <c r="AV92" s="830"/>
      <c r="AW92" s="830"/>
      <c r="AY92" s="828"/>
      <c r="AZ92" s="830"/>
      <c r="BA92" s="829"/>
      <c r="BB92" s="829"/>
      <c r="BC92" s="829"/>
      <c r="BD92" s="829"/>
      <c r="BE92" s="829"/>
      <c r="BF92" s="829"/>
      <c r="BG92" s="829"/>
      <c r="BH92" s="829"/>
      <c r="BI92" s="830"/>
      <c r="BJ92" s="830"/>
      <c r="BK92" s="830"/>
      <c r="BL92" s="830"/>
      <c r="BM92" s="830"/>
      <c r="BN92" s="830"/>
      <c r="BO92" s="830"/>
      <c r="BP92" s="830"/>
      <c r="BQ92" s="830"/>
      <c r="BR92" s="829"/>
    </row>
    <row r="93" spans="1:70" s="819" customFormat="1">
      <c r="D93" s="824"/>
      <c r="E93" s="824" t="s">
        <v>2589</v>
      </c>
      <c r="F93" s="829"/>
      <c r="G93" s="824" t="s">
        <v>136</v>
      </c>
      <c r="H93" s="829"/>
      <c r="I93" s="829"/>
      <c r="J93" s="829"/>
      <c r="K93" s="829"/>
      <c r="L93" s="829"/>
      <c r="M93" s="829"/>
      <c r="N93" s="829"/>
      <c r="O93" s="829"/>
      <c r="P93" s="822"/>
      <c r="Q93" s="824" t="s">
        <v>1043</v>
      </c>
      <c r="R93" s="822"/>
      <c r="S93" s="75"/>
      <c r="T93" s="75"/>
      <c r="U93" s="75"/>
      <c r="V93" s="831" t="s">
        <v>11</v>
      </c>
      <c r="W93" s="831"/>
      <c r="X93" s="831"/>
      <c r="Y93" s="831"/>
      <c r="Z93" s="831" t="s">
        <v>2590</v>
      </c>
      <c r="AA93" s="828"/>
      <c r="AB93" s="830" t="s">
        <v>0</v>
      </c>
      <c r="AC93" s="830"/>
      <c r="AD93" s="830"/>
      <c r="AE93" s="829"/>
      <c r="AF93" s="829"/>
      <c r="AG93" s="829"/>
      <c r="AH93" s="829" t="s">
        <v>2</v>
      </c>
      <c r="AI93" s="75"/>
      <c r="AJ93" s="75"/>
      <c r="AK93" s="75"/>
      <c r="AL93" s="75"/>
      <c r="AM93" s="75"/>
      <c r="AN93" s="829"/>
      <c r="AO93" s="829"/>
      <c r="AP93" s="829"/>
      <c r="AQ93" s="829"/>
      <c r="AR93" s="829"/>
      <c r="AS93" s="829"/>
      <c r="AT93" s="829"/>
      <c r="AU93" s="830"/>
      <c r="AV93" s="830"/>
      <c r="AW93" s="830"/>
      <c r="AY93" s="828"/>
      <c r="AZ93" s="830"/>
      <c r="BA93" s="829"/>
      <c r="BB93" s="829"/>
      <c r="BC93" s="829"/>
      <c r="BD93" s="829"/>
      <c r="BE93" s="829"/>
      <c r="BF93" s="829"/>
      <c r="BG93" s="829"/>
      <c r="BH93" s="829"/>
      <c r="BI93" s="830"/>
      <c r="BJ93" s="830"/>
      <c r="BK93" s="830"/>
      <c r="BL93" s="830"/>
      <c r="BM93" s="830"/>
      <c r="BN93" s="830"/>
      <c r="BO93" s="830"/>
      <c r="BP93" s="830"/>
      <c r="BQ93" s="830"/>
      <c r="BR93" s="829"/>
    </row>
    <row r="94" spans="1:70" s="819" customFormat="1">
      <c r="D94" s="824"/>
      <c r="E94" s="824" t="s">
        <v>2589</v>
      </c>
      <c r="F94" s="829"/>
      <c r="G94" s="824" t="s">
        <v>136</v>
      </c>
      <c r="H94" s="829"/>
      <c r="I94" s="829"/>
      <c r="J94" s="829"/>
      <c r="K94" s="829"/>
      <c r="L94" s="829"/>
      <c r="M94" s="829"/>
      <c r="N94" s="829"/>
      <c r="O94" s="829"/>
      <c r="P94" s="822"/>
      <c r="Q94" s="824" t="s">
        <v>1043</v>
      </c>
      <c r="R94" s="822"/>
      <c r="S94" s="75"/>
      <c r="T94" s="75"/>
      <c r="U94" s="75"/>
      <c r="V94" s="831" t="s">
        <v>11</v>
      </c>
      <c r="W94" s="831"/>
      <c r="X94" s="831"/>
      <c r="Y94" s="831"/>
      <c r="Z94" s="831" t="s">
        <v>2590</v>
      </c>
      <c r="AA94" s="828"/>
      <c r="AB94" s="830" t="s">
        <v>0</v>
      </c>
      <c r="AC94" s="830"/>
      <c r="AD94" s="830"/>
      <c r="AE94" s="829"/>
      <c r="AF94" s="829"/>
      <c r="AG94" s="829"/>
      <c r="AH94" s="829" t="s">
        <v>2</v>
      </c>
      <c r="AI94" s="75"/>
      <c r="AJ94" s="75"/>
      <c r="AK94" s="75"/>
      <c r="AL94" s="75"/>
      <c r="AM94" s="75"/>
      <c r="AN94" s="829"/>
      <c r="AO94" s="829"/>
      <c r="AP94" s="829"/>
      <c r="AQ94" s="829"/>
      <c r="AR94" s="829"/>
      <c r="AS94" s="829"/>
      <c r="AT94" s="829"/>
      <c r="AU94" s="830"/>
      <c r="AV94" s="830"/>
      <c r="AW94" s="830"/>
      <c r="AY94" s="828"/>
      <c r="AZ94" s="830"/>
      <c r="BA94" s="829"/>
      <c r="BB94" s="829"/>
      <c r="BC94" s="829"/>
      <c r="BD94" s="829"/>
      <c r="BE94" s="829"/>
      <c r="BF94" s="829"/>
      <c r="BG94" s="829"/>
      <c r="BH94" s="829"/>
      <c r="BI94" s="830"/>
      <c r="BJ94" s="830"/>
      <c r="BK94" s="830"/>
      <c r="BL94" s="830"/>
      <c r="BM94" s="830"/>
      <c r="BN94" s="830"/>
      <c r="BO94" s="830"/>
      <c r="BP94" s="830"/>
      <c r="BQ94" s="830"/>
      <c r="BR94" s="829"/>
    </row>
    <row r="95" spans="1:70" s="819" customFormat="1">
      <c r="D95" s="824"/>
      <c r="E95" s="824" t="s">
        <v>2589</v>
      </c>
      <c r="F95" s="829"/>
      <c r="G95" s="824" t="s">
        <v>136</v>
      </c>
      <c r="H95" s="829"/>
      <c r="I95" s="829"/>
      <c r="J95" s="829"/>
      <c r="K95" s="829"/>
      <c r="L95" s="829"/>
      <c r="M95" s="829"/>
      <c r="N95" s="829"/>
      <c r="O95" s="829"/>
      <c r="P95" s="822"/>
      <c r="Q95" s="824" t="s">
        <v>1043</v>
      </c>
      <c r="R95" s="822"/>
      <c r="S95" s="75"/>
      <c r="T95" s="75"/>
      <c r="U95" s="75"/>
      <c r="V95" s="831" t="s">
        <v>11</v>
      </c>
      <c r="W95" s="831"/>
      <c r="X95" s="831"/>
      <c r="Y95" s="831"/>
      <c r="Z95" s="831" t="s">
        <v>2590</v>
      </c>
      <c r="AA95" s="828"/>
      <c r="AB95" s="830"/>
      <c r="AC95" s="830"/>
      <c r="AD95" s="830"/>
      <c r="AE95" s="829"/>
      <c r="AF95" s="829"/>
      <c r="AG95" s="829"/>
      <c r="AH95" s="829" t="s">
        <v>2</v>
      </c>
      <c r="AI95" s="75"/>
      <c r="AJ95" s="75"/>
      <c r="AK95" s="75"/>
      <c r="AL95" s="75"/>
      <c r="AM95" s="75"/>
      <c r="AN95" s="829"/>
      <c r="AO95" s="829"/>
      <c r="AP95" s="829"/>
      <c r="AQ95" s="829"/>
      <c r="AR95" s="829"/>
      <c r="AS95" s="829"/>
      <c r="AT95" s="829"/>
      <c r="AU95" s="830"/>
      <c r="AV95" s="830"/>
      <c r="AW95" s="830"/>
      <c r="AY95" s="828"/>
      <c r="AZ95" s="830"/>
      <c r="BA95" s="829"/>
      <c r="BB95" s="829"/>
      <c r="BC95" s="829"/>
      <c r="BD95" s="829"/>
      <c r="BE95" s="829"/>
      <c r="BF95" s="829"/>
      <c r="BG95" s="829"/>
      <c r="BH95" s="829"/>
      <c r="BI95" s="830"/>
      <c r="BJ95" s="830"/>
      <c r="BK95" s="830"/>
      <c r="BL95" s="830"/>
      <c r="BM95" s="830"/>
      <c r="BN95" s="830"/>
      <c r="BO95" s="830"/>
      <c r="BP95" s="830"/>
      <c r="BQ95" s="830"/>
      <c r="BR95" s="829"/>
    </row>
    <row r="96" spans="1:70" s="819" customFormat="1">
      <c r="D96" s="824"/>
      <c r="E96" s="824" t="s">
        <v>2589</v>
      </c>
      <c r="F96" s="829"/>
      <c r="G96" s="824" t="s">
        <v>136</v>
      </c>
      <c r="H96" s="829"/>
      <c r="I96" s="829"/>
      <c r="J96" s="829"/>
      <c r="K96" s="829"/>
      <c r="L96" s="829"/>
      <c r="M96" s="829"/>
      <c r="N96" s="829"/>
      <c r="O96" s="829"/>
      <c r="P96" s="822"/>
      <c r="Q96" s="824" t="s">
        <v>1043</v>
      </c>
      <c r="R96" s="822"/>
      <c r="S96" s="75"/>
      <c r="T96" s="75"/>
      <c r="U96" s="75"/>
      <c r="V96" s="831" t="s">
        <v>11</v>
      </c>
      <c r="W96" s="831"/>
      <c r="X96" s="831"/>
      <c r="Y96" s="831"/>
      <c r="Z96" s="831" t="s">
        <v>2590</v>
      </c>
      <c r="AA96" s="828"/>
      <c r="AB96" s="830"/>
      <c r="AC96" s="830"/>
      <c r="AD96" s="830"/>
      <c r="AE96" s="829"/>
      <c r="AF96" s="829"/>
      <c r="AG96" s="829"/>
      <c r="AH96" s="829" t="s">
        <v>2</v>
      </c>
      <c r="AI96" s="75"/>
      <c r="AJ96" s="75"/>
      <c r="AK96" s="75"/>
      <c r="AL96" s="75"/>
      <c r="AM96" s="75"/>
      <c r="AN96" s="829"/>
      <c r="AO96" s="829"/>
      <c r="AP96" s="829"/>
      <c r="AQ96" s="829"/>
      <c r="AR96" s="829"/>
      <c r="AS96" s="829"/>
      <c r="AT96" s="829"/>
      <c r="AU96" s="830"/>
      <c r="AV96" s="830"/>
      <c r="AW96" s="830"/>
      <c r="AY96" s="828"/>
      <c r="AZ96" s="830"/>
      <c r="BA96" s="829"/>
      <c r="BB96" s="829"/>
      <c r="BC96" s="829"/>
      <c r="BD96" s="829"/>
      <c r="BE96" s="829"/>
      <c r="BF96" s="829"/>
      <c r="BG96" s="829"/>
      <c r="BH96" s="829"/>
      <c r="BI96" s="830"/>
      <c r="BJ96" s="830"/>
      <c r="BK96" s="830"/>
      <c r="BL96" s="830"/>
      <c r="BM96" s="830"/>
      <c r="BN96" s="830"/>
      <c r="BO96" s="830"/>
      <c r="BP96" s="830"/>
      <c r="BQ96" s="830"/>
      <c r="BR96" s="829"/>
    </row>
    <row r="97" spans="1:70" s="819" customFormat="1">
      <c r="D97" s="824"/>
      <c r="E97" s="824" t="s">
        <v>2589</v>
      </c>
      <c r="F97" s="829"/>
      <c r="G97" s="824" t="s">
        <v>136</v>
      </c>
      <c r="H97" s="829"/>
      <c r="I97" s="829"/>
      <c r="J97" s="829"/>
      <c r="K97" s="829"/>
      <c r="L97" s="829"/>
      <c r="M97" s="829"/>
      <c r="N97" s="829"/>
      <c r="O97" s="829"/>
      <c r="P97" s="822"/>
      <c r="Q97" s="824" t="s">
        <v>1043</v>
      </c>
      <c r="R97" s="822"/>
      <c r="S97" s="75"/>
      <c r="T97" s="75"/>
      <c r="U97" s="75"/>
      <c r="V97" s="831" t="s">
        <v>11</v>
      </c>
      <c r="W97" s="831"/>
      <c r="X97" s="831"/>
      <c r="Y97" s="831"/>
      <c r="Z97" s="831" t="s">
        <v>2590</v>
      </c>
      <c r="AA97" s="828"/>
      <c r="AB97" s="830"/>
      <c r="AC97" s="830"/>
      <c r="AD97" s="830"/>
      <c r="AE97" s="829"/>
      <c r="AF97" s="829"/>
      <c r="AG97" s="829"/>
      <c r="AH97" s="829" t="s">
        <v>2</v>
      </c>
      <c r="AI97" s="75"/>
      <c r="AJ97" s="75"/>
      <c r="AK97" s="75"/>
      <c r="AL97" s="75"/>
      <c r="AM97" s="75"/>
      <c r="AN97" s="829"/>
      <c r="AO97" s="829"/>
      <c r="AP97" s="829"/>
      <c r="AQ97" s="829"/>
      <c r="AR97" s="829"/>
      <c r="AS97" s="829"/>
      <c r="AT97" s="829"/>
      <c r="AU97" s="830"/>
      <c r="AV97" s="830"/>
      <c r="AW97" s="830"/>
      <c r="AY97" s="828"/>
      <c r="AZ97" s="830"/>
      <c r="BA97" s="829"/>
      <c r="BB97" s="829"/>
      <c r="BC97" s="829"/>
      <c r="BD97" s="829"/>
      <c r="BE97" s="829"/>
      <c r="BF97" s="829"/>
      <c r="BG97" s="829"/>
      <c r="BH97" s="829"/>
      <c r="BI97" s="830"/>
      <c r="BJ97" s="830"/>
      <c r="BK97" s="830"/>
      <c r="BL97" s="830"/>
      <c r="BM97" s="830"/>
      <c r="BN97" s="830"/>
      <c r="BO97" s="830"/>
      <c r="BP97" s="830"/>
      <c r="BQ97" s="830"/>
      <c r="BR97" s="829"/>
    </row>
    <row r="99" spans="1:70" s="68" customFormat="1" ht="18">
      <c r="A99" s="69" t="s">
        <v>74</v>
      </c>
    </row>
    <row r="101" spans="1:70">
      <c r="AI101" s="840"/>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72"/>
  <sheetViews>
    <sheetView zoomScale="85" zoomScaleNormal="85" workbookViewId="0">
      <pane ySplit="8" topLeftCell="A68" activePane="bottomLeft" state="frozen"/>
      <selection pane="bottomLeft" activeCell="AB76" sqref="AB76"/>
    </sheetView>
  </sheetViews>
  <sheetFormatPr defaultColWidth="9.21875" defaultRowHeight="14.4"/>
  <cols>
    <col min="1" max="2" width="1.77734375" style="425" customWidth="1"/>
    <col min="3" max="3" width="46.77734375" style="425" customWidth="1"/>
    <col min="4" max="4" width="46.44140625" style="425" customWidth="1"/>
    <col min="5" max="5" width="14.77734375" style="425" bestFit="1" customWidth="1"/>
    <col min="6" max="6" width="9.21875" style="425" customWidth="1"/>
    <col min="7" max="7" width="5" style="425" customWidth="1"/>
    <col min="8" max="26" width="1.77734375" style="425" customWidth="1"/>
    <col min="27" max="32" width="17" style="425" customWidth="1"/>
    <col min="33" max="33" width="30.77734375" style="426" customWidth="1"/>
    <col min="34" max="34" width="4" style="425" customWidth="1"/>
    <col min="35" max="35" width="9.21875" style="426"/>
    <col min="36" max="16384" width="9.21875" style="425"/>
  </cols>
  <sheetData>
    <row r="1" spans="1:43" s="68" customFormat="1" ht="23.4">
      <c r="A1" s="83" t="str">
        <f>'1.1 Cover'!A1</f>
        <v>Regulatory Reporting Pack</v>
      </c>
      <c r="AG1" s="891"/>
      <c r="AI1" s="891"/>
    </row>
    <row r="2" spans="1:43" s="68" customFormat="1" ht="23.4">
      <c r="A2" s="83" t="str">
        <f>'1.1 Cover'!A2</f>
        <v>Price base - 2018/19</v>
      </c>
      <c r="AG2" s="891"/>
      <c r="AI2" s="891"/>
    </row>
    <row r="3" spans="1:43" s="68" customFormat="1" ht="23.4">
      <c r="A3" s="83" t="str">
        <f>'1.1 Cover'!A3</f>
        <v>Regulatory Year: April 2021 - March 2022</v>
      </c>
      <c r="AG3" s="891"/>
      <c r="AI3" s="891"/>
    </row>
    <row r="4" spans="1:43" s="68" customFormat="1" ht="23.4">
      <c r="A4" s="83" t="s">
        <v>2672</v>
      </c>
      <c r="AG4" s="891"/>
      <c r="AI4" s="891"/>
    </row>
    <row r="5" spans="1:43">
      <c r="AB5" s="1533"/>
      <c r="AC5" s="1533"/>
      <c r="AD5" s="1533"/>
      <c r="AE5" s="1533"/>
      <c r="AF5" s="1533"/>
    </row>
    <row r="6" spans="1:43">
      <c r="AB6" s="1534" t="s">
        <v>107</v>
      </c>
      <c r="AC6" s="1535"/>
      <c r="AD6" s="1535"/>
      <c r="AE6" s="1535"/>
      <c r="AF6" s="1536"/>
    </row>
    <row r="7" spans="1:43" s="65" customFormat="1">
      <c r="D7" s="81"/>
      <c r="E7" s="81"/>
      <c r="F7" s="81"/>
      <c r="G7" s="81"/>
      <c r="H7" s="81"/>
      <c r="I7" s="81"/>
      <c r="J7" s="81"/>
      <c r="K7" s="81"/>
      <c r="L7" s="81"/>
      <c r="M7" s="81"/>
      <c r="N7" s="81"/>
      <c r="O7" s="81"/>
      <c r="P7" s="81"/>
      <c r="Q7" s="81"/>
      <c r="R7" s="80"/>
      <c r="S7" s="80"/>
      <c r="T7" s="80"/>
      <c r="U7" s="80"/>
      <c r="V7" s="80"/>
      <c r="W7" s="80"/>
      <c r="X7" s="80"/>
      <c r="Y7" s="80"/>
      <c r="Z7" s="80"/>
      <c r="AA7" s="425"/>
      <c r="AB7" s="78">
        <v>2022</v>
      </c>
      <c r="AC7" s="77">
        <v>2023</v>
      </c>
      <c r="AD7" s="77">
        <v>2024</v>
      </c>
      <c r="AE7" s="77">
        <v>2025</v>
      </c>
      <c r="AF7" s="76">
        <v>2026</v>
      </c>
      <c r="AG7" s="892" t="s">
        <v>2733</v>
      </c>
      <c r="AI7" s="426"/>
    </row>
    <row r="8" spans="1:43">
      <c r="R8" s="65"/>
      <c r="S8" s="65"/>
      <c r="T8" s="65"/>
      <c r="U8" s="65"/>
    </row>
    <row r="9" spans="1:43" s="1" customFormat="1" ht="17.399999999999999">
      <c r="A9" s="2" t="s">
        <v>2677</v>
      </c>
      <c r="B9" s="2"/>
      <c r="AG9" s="893"/>
      <c r="AI9" s="893"/>
    </row>
    <row r="11" spans="1:43">
      <c r="C11" s="425" t="s">
        <v>2670</v>
      </c>
      <c r="D11" s="674" t="s">
        <v>193</v>
      </c>
      <c r="E11" s="674" t="s">
        <v>201</v>
      </c>
      <c r="G11" s="425" t="s">
        <v>2718</v>
      </c>
      <c r="AB11" s="87">
        <f>IF(AB$7&lt;='1.5 Universal Data'!$C$8,SUMIF('3.1 TO_Totex'!$P$11:$P$82,$E11,'3.1 TO_Totex'!AE$11:AE$82),SUMIF('3.5 Forecast_Totex'!$P$9:$P$66,$E11,'3.5 Forecast_Totex'!AE$9:AE$66))</f>
        <v>0</v>
      </c>
      <c r="AC11" s="87">
        <f>IF(AC$7&lt;='1.5 Universal Data'!$C$8,SUMIF('3.1 TO_Totex'!$P$11:$P$82,$E11,'3.1 TO_Totex'!AF$11:AF$82),SUMIF('3.5 Forecast_Totex'!$P$9:$P$66,$E11,'3.5 Forecast_Totex'!AF$9:AF$66))</f>
        <v>0</v>
      </c>
      <c r="AD11" s="87">
        <f>IF(AD$7&lt;='1.5 Universal Data'!$C$8,SUMIF('3.1 TO_Totex'!$P$11:$P$82,$E11,'3.1 TO_Totex'!AG$11:AG$82),SUMIF('3.5 Forecast_Totex'!$P$9:$P$66,$E11,'3.5 Forecast_Totex'!AG$9:AG$66))</f>
        <v>0</v>
      </c>
      <c r="AE11" s="87">
        <f>IF(AE$7&lt;='1.5 Universal Data'!$C$8,SUMIF('3.1 TO_Totex'!$P$11:$P$82,$E11,'3.1 TO_Totex'!AH$11:AH$82),SUMIF('3.5 Forecast_Totex'!$P$9:$P$66,$E11,'3.5 Forecast_Totex'!AH$9:AH$66))</f>
        <v>0</v>
      </c>
      <c r="AF11" s="87">
        <f>IF(AF$7&lt;='1.5 Universal Data'!$C$8,SUMIF('3.1 TO_Totex'!$P$11:$P$82,$E11,'3.1 TO_Totex'!AI$11:AI$82),SUMIF('3.5 Forecast_Totex'!$P$9:$P$66,$E11,'3.5 Forecast_Totex'!AI$9:AI$66))</f>
        <v>0</v>
      </c>
      <c r="AG11" s="894" t="s">
        <v>2734</v>
      </c>
      <c r="AI11" s="426" t="s">
        <v>2693</v>
      </c>
      <c r="AM11" s="426" t="s">
        <v>2786</v>
      </c>
      <c r="AQ11" s="1263"/>
    </row>
    <row r="12" spans="1:43">
      <c r="C12" s="425" t="s">
        <v>2670</v>
      </c>
      <c r="D12" s="674" t="s">
        <v>194</v>
      </c>
      <c r="E12" s="674" t="s">
        <v>202</v>
      </c>
      <c r="G12" s="425" t="s">
        <v>2718</v>
      </c>
      <c r="AB12" s="87">
        <f>IF(AB$7&lt;='1.5 Universal Data'!$C$8,SUMIF('3.1 TO_Totex'!$P$11:$P$82,$E12,'3.1 TO_Totex'!AE$11:AE$82),SUMIF('3.5 Forecast_Totex'!$P$9:$P$66,$E12,'3.5 Forecast_Totex'!AE$9:AE$66))</f>
        <v>0</v>
      </c>
      <c r="AC12" s="87">
        <f>IF(AC$7&lt;='1.5 Universal Data'!$C$8,SUMIF('3.1 TO_Totex'!$P$11:$P$82,$E12,'3.1 TO_Totex'!AF$11:AF$82),SUMIF('3.5 Forecast_Totex'!$P$9:$P$66,$E12,'3.5 Forecast_Totex'!AF$9:AF$66))</f>
        <v>0</v>
      </c>
      <c r="AD12" s="87">
        <f>IF(AD$7&lt;='1.5 Universal Data'!$C$8,SUMIF('3.1 TO_Totex'!$P$11:$P$82,$E12,'3.1 TO_Totex'!AG$11:AG$82),SUMIF('3.5 Forecast_Totex'!$P$9:$P$66,$E12,'3.5 Forecast_Totex'!AG$9:AG$66))</f>
        <v>0</v>
      </c>
      <c r="AE12" s="87">
        <f>IF(AE$7&lt;='1.5 Universal Data'!$C$8,SUMIF('3.1 TO_Totex'!$P$11:$P$82,$E12,'3.1 TO_Totex'!AH$11:AH$82),SUMIF('3.5 Forecast_Totex'!$P$9:$P$66,$E12,'3.5 Forecast_Totex'!AH$9:AH$66))</f>
        <v>0</v>
      </c>
      <c r="AF12" s="87">
        <f>IF(AF$7&lt;='1.5 Universal Data'!$C$8,SUMIF('3.1 TO_Totex'!$P$11:$P$82,$E12,'3.1 TO_Totex'!AI$11:AI$82),SUMIF('3.5 Forecast_Totex'!$P$9:$P$66,$E12,'3.5 Forecast_Totex'!AI$9:AI$66))</f>
        <v>0</v>
      </c>
      <c r="AG12" s="894" t="s">
        <v>2735</v>
      </c>
      <c r="AI12" s="426" t="s">
        <v>2693</v>
      </c>
      <c r="AM12" s="426" t="s">
        <v>2786</v>
      </c>
      <c r="AQ12" s="1263"/>
    </row>
    <row r="13" spans="1:43">
      <c r="C13" s="425" t="s">
        <v>2670</v>
      </c>
      <c r="D13" s="674" t="s">
        <v>195</v>
      </c>
      <c r="E13" s="674" t="s">
        <v>203</v>
      </c>
      <c r="G13" s="425" t="s">
        <v>2718</v>
      </c>
      <c r="AB13" s="87">
        <f>IF(AB$7&lt;='1.5 Universal Data'!$C$8,SUMIF('3.1 TO_Totex'!$P$11:$P$82,$E13,'3.1 TO_Totex'!AE$11:AE$82),SUMIF('3.5 Forecast_Totex'!$P$9:$P$66,$E13,'3.5 Forecast_Totex'!AE$9:AE$66))</f>
        <v>0</v>
      </c>
      <c r="AC13" s="87">
        <f>IF(AC$7&lt;='1.5 Universal Data'!$C$8,SUMIF('3.1 TO_Totex'!$P$11:$P$82,$E13,'3.1 TO_Totex'!AF$11:AF$82),SUMIF('3.5 Forecast_Totex'!$P$9:$P$66,$E13,'3.5 Forecast_Totex'!AF$9:AF$66))</f>
        <v>0</v>
      </c>
      <c r="AD13" s="87">
        <f>IF(AD$7&lt;='1.5 Universal Data'!$C$8,SUMIF('3.1 TO_Totex'!$P$11:$P$82,$E13,'3.1 TO_Totex'!AG$11:AG$82),SUMIF('3.5 Forecast_Totex'!$P$9:$P$66,$E13,'3.5 Forecast_Totex'!AG$9:AG$66))</f>
        <v>0</v>
      </c>
      <c r="AE13" s="87">
        <f>IF(AE$7&lt;='1.5 Universal Data'!$C$8,SUMIF('3.1 TO_Totex'!$P$11:$P$82,$E13,'3.1 TO_Totex'!AH$11:AH$82),SUMIF('3.5 Forecast_Totex'!$P$9:$P$66,$E13,'3.5 Forecast_Totex'!AH$9:AH$66))</f>
        <v>0</v>
      </c>
      <c r="AF13" s="87">
        <f>IF(AF$7&lt;='1.5 Universal Data'!$C$8,SUMIF('3.1 TO_Totex'!$P$11:$P$82,$E13,'3.1 TO_Totex'!AI$11:AI$82),SUMIF('3.5 Forecast_Totex'!$P$9:$P$66,$E13,'3.5 Forecast_Totex'!AI$9:AI$66))</f>
        <v>0</v>
      </c>
      <c r="AG13" s="894" t="s">
        <v>2732</v>
      </c>
      <c r="AI13" s="426" t="s">
        <v>2693</v>
      </c>
      <c r="AM13" s="426" t="s">
        <v>2786</v>
      </c>
      <c r="AQ13" s="1263"/>
    </row>
    <row r="14" spans="1:43">
      <c r="C14" s="425" t="s">
        <v>2670</v>
      </c>
      <c r="D14" s="674" t="s">
        <v>196</v>
      </c>
      <c r="E14" s="674" t="s">
        <v>204</v>
      </c>
      <c r="G14" s="425" t="s">
        <v>2718</v>
      </c>
      <c r="AB14" s="87">
        <f>IF(AB$7&lt;='1.5 Universal Data'!$C$8,SUMIF('3.1 TO_Totex'!$P$11:$P$82,$E14,'3.1 TO_Totex'!AE$11:AE$82),SUMIF('3.5 Forecast_Totex'!$P$9:$P$66,$E14,'3.5 Forecast_Totex'!AE$9:AE$66))</f>
        <v>0</v>
      </c>
      <c r="AC14" s="87">
        <f>IF(AC$7&lt;='1.5 Universal Data'!$C$8,SUMIF('3.1 TO_Totex'!$P$11:$P$82,$E14,'3.1 TO_Totex'!AF$11:AF$82),SUMIF('3.5 Forecast_Totex'!$P$9:$P$66,$E14,'3.5 Forecast_Totex'!AF$9:AF$66))</f>
        <v>0</v>
      </c>
      <c r="AD14" s="87">
        <f>IF(AD$7&lt;='1.5 Universal Data'!$C$8,SUMIF('3.1 TO_Totex'!$P$11:$P$82,$E14,'3.1 TO_Totex'!AG$11:AG$82),SUMIF('3.5 Forecast_Totex'!$P$9:$P$66,$E14,'3.5 Forecast_Totex'!AG$9:AG$66))</f>
        <v>0</v>
      </c>
      <c r="AE14" s="87">
        <f>IF(AE$7&lt;='1.5 Universal Data'!$C$8,SUMIF('3.1 TO_Totex'!$P$11:$P$82,$E14,'3.1 TO_Totex'!AH$11:AH$82),SUMIF('3.5 Forecast_Totex'!$P$9:$P$66,$E14,'3.5 Forecast_Totex'!AH$9:AH$66))</f>
        <v>0</v>
      </c>
      <c r="AF14" s="87">
        <f>IF(AF$7&lt;='1.5 Universal Data'!$C$8,SUMIF('3.1 TO_Totex'!$P$11:$P$82,$E14,'3.1 TO_Totex'!AI$11:AI$82),SUMIF('3.5 Forecast_Totex'!$P$9:$P$66,$E14,'3.5 Forecast_Totex'!AI$9:AI$66))</f>
        <v>0</v>
      </c>
      <c r="AG14" s="894" t="s">
        <v>2736</v>
      </c>
      <c r="AI14" s="426" t="s">
        <v>2693</v>
      </c>
      <c r="AM14" s="426" t="s">
        <v>2786</v>
      </c>
      <c r="AQ14" s="1263"/>
    </row>
    <row r="15" spans="1:43">
      <c r="C15" s="425" t="s">
        <v>2670</v>
      </c>
      <c r="D15" s="674" t="s">
        <v>197</v>
      </c>
      <c r="E15" s="674" t="s">
        <v>205</v>
      </c>
      <c r="G15" s="425" t="s">
        <v>2718</v>
      </c>
      <c r="AB15" s="87">
        <f>IF(AB$7&lt;='1.5 Universal Data'!$C$8,SUMIF('3.1 TO_Totex'!$P$11:$P$82,$E15,'3.1 TO_Totex'!AE$11:AE$82),SUMIF('3.5 Forecast_Totex'!$P$9:$P$66,$E15,'3.5 Forecast_Totex'!AE$9:AE$66))</f>
        <v>0</v>
      </c>
      <c r="AC15" s="87">
        <f>IF(AC$7&lt;='1.5 Universal Data'!$C$8,SUMIF('3.1 TO_Totex'!$P$11:$P$82,$E15,'3.1 TO_Totex'!AF$11:AF$82),SUMIF('3.5 Forecast_Totex'!$P$9:$P$66,$E15,'3.5 Forecast_Totex'!AF$9:AF$66))</f>
        <v>0</v>
      </c>
      <c r="AD15" s="87">
        <f>IF(AD$7&lt;='1.5 Universal Data'!$C$8,SUMIF('3.1 TO_Totex'!$P$11:$P$82,$E15,'3.1 TO_Totex'!AG$11:AG$82),SUMIF('3.5 Forecast_Totex'!$P$9:$P$66,$E15,'3.5 Forecast_Totex'!AG$9:AG$66))</f>
        <v>0</v>
      </c>
      <c r="AE15" s="87">
        <f>IF(AE$7&lt;='1.5 Universal Data'!$C$8,SUMIF('3.1 TO_Totex'!$P$11:$P$82,$E15,'3.1 TO_Totex'!AH$11:AH$82),SUMIF('3.5 Forecast_Totex'!$P$9:$P$66,$E15,'3.5 Forecast_Totex'!AH$9:AH$66))</f>
        <v>0</v>
      </c>
      <c r="AF15" s="87">
        <f>IF(AF$7&lt;='1.5 Universal Data'!$C$8,SUMIF('3.1 TO_Totex'!$P$11:$P$82,$E15,'3.1 TO_Totex'!AI$11:AI$82),SUMIF('3.5 Forecast_Totex'!$P$9:$P$66,$E15,'3.5 Forecast_Totex'!AI$9:AI$66))</f>
        <v>0</v>
      </c>
      <c r="AG15" s="894" t="s">
        <v>2737</v>
      </c>
      <c r="AI15" s="426" t="s">
        <v>2693</v>
      </c>
      <c r="AM15" s="426" t="s">
        <v>2786</v>
      </c>
      <c r="AQ15" s="1263"/>
    </row>
    <row r="16" spans="1:43">
      <c r="C16" s="425" t="s">
        <v>2670</v>
      </c>
      <c r="D16" s="674" t="s">
        <v>198</v>
      </c>
      <c r="E16" s="674" t="s">
        <v>206</v>
      </c>
      <c r="G16" s="425" t="s">
        <v>2718</v>
      </c>
      <c r="AB16" s="87">
        <f>IF(AB$7&lt;='1.5 Universal Data'!$C$8,SUMIF('3.1 TO_Totex'!$P$11:$P$82,$E16,'3.1 TO_Totex'!AE$11:AE$82),SUMIF('3.5 Forecast_Totex'!$P$9:$P$66,$E16,'3.5 Forecast_Totex'!AE$9:AE$66))</f>
        <v>0</v>
      </c>
      <c r="AC16" s="87">
        <f>IF(AC$7&lt;='1.5 Universal Data'!$C$8,SUMIF('3.1 TO_Totex'!$P$11:$P$82,$E16,'3.1 TO_Totex'!AF$11:AF$82),SUMIF('3.5 Forecast_Totex'!$P$9:$P$66,$E16,'3.5 Forecast_Totex'!AF$9:AF$66))</f>
        <v>0</v>
      </c>
      <c r="AD16" s="87">
        <f>IF(AD$7&lt;='1.5 Universal Data'!$C$8,SUMIF('3.1 TO_Totex'!$P$11:$P$82,$E16,'3.1 TO_Totex'!AG$11:AG$82),SUMIF('3.5 Forecast_Totex'!$P$9:$P$66,$E16,'3.5 Forecast_Totex'!AG$9:AG$66))</f>
        <v>0</v>
      </c>
      <c r="AE16" s="87">
        <f>IF(AE$7&lt;='1.5 Universal Data'!$C$8,SUMIF('3.1 TO_Totex'!$P$11:$P$82,$E16,'3.1 TO_Totex'!AH$11:AH$82),SUMIF('3.5 Forecast_Totex'!$P$9:$P$66,$E16,'3.5 Forecast_Totex'!AH$9:AH$66))</f>
        <v>0</v>
      </c>
      <c r="AF16" s="87">
        <f>IF(AF$7&lt;='1.5 Universal Data'!$C$8,SUMIF('3.1 TO_Totex'!$P$11:$P$82,$E16,'3.1 TO_Totex'!AI$11:AI$82),SUMIF('3.5 Forecast_Totex'!$P$9:$P$66,$E16,'3.5 Forecast_Totex'!AI$9:AI$66))</f>
        <v>0</v>
      </c>
      <c r="AG16" s="894" t="s">
        <v>2738</v>
      </c>
      <c r="AI16" s="426" t="s">
        <v>2693</v>
      </c>
      <c r="AM16" s="426" t="s">
        <v>2786</v>
      </c>
      <c r="AQ16" s="1263"/>
    </row>
    <row r="18" spans="1:43">
      <c r="C18" s="425" t="s">
        <v>2671</v>
      </c>
      <c r="D18" s="674" t="s">
        <v>193</v>
      </c>
      <c r="E18" s="674" t="s">
        <v>207</v>
      </c>
      <c r="G18" s="425" t="s">
        <v>2718</v>
      </c>
      <c r="AB18" s="87">
        <f>IF(AB$7&lt;='1.5 Universal Data'!$C$8,SUMIF('3.1 TO_Totex'!$P$11:$P$82,$E18,'3.1 TO_Totex'!AE$11:AE$82),SUMIF('3.5 Forecast_Totex'!$P$9:$P$66,$E18,'3.5 Forecast_Totex'!AE$9:AE$66))</f>
        <v>0</v>
      </c>
      <c r="AC18" s="87">
        <f>IF(AC$7&lt;='1.5 Universal Data'!$C$8,SUMIF('3.1 TO_Totex'!$P$11:$P$82,$E18,'3.1 TO_Totex'!AF$11:AF$82),SUMIF('3.5 Forecast_Totex'!$P$9:$P$66,$E18,'3.5 Forecast_Totex'!AF$9:AF$66))</f>
        <v>0</v>
      </c>
      <c r="AD18" s="87">
        <f>IF(AD$7&lt;='1.5 Universal Data'!$C$8,SUMIF('3.1 TO_Totex'!$P$11:$P$82,$E18,'3.1 TO_Totex'!AG$11:AG$82),SUMIF('3.5 Forecast_Totex'!$P$9:$P$66,$E18,'3.5 Forecast_Totex'!AG$9:AG$66))</f>
        <v>0</v>
      </c>
      <c r="AE18" s="87">
        <f>IF(AE$7&lt;='1.5 Universal Data'!$C$8,SUMIF('3.1 TO_Totex'!$P$11:$P$82,$E18,'3.1 TO_Totex'!AH$11:AH$82),SUMIF('3.5 Forecast_Totex'!$P$9:$P$66,$E18,'3.5 Forecast_Totex'!AH$9:AH$66))</f>
        <v>0</v>
      </c>
      <c r="AF18" s="87">
        <f>IF(AF$7&lt;='1.5 Universal Data'!$C$8,SUMIF('3.1 TO_Totex'!$P$11:$P$82,$E18,'3.1 TO_Totex'!AI$11:AI$82),SUMIF('3.5 Forecast_Totex'!$P$9:$P$66,$E18,'3.5 Forecast_Totex'!AI$9:AI$66))</f>
        <v>0</v>
      </c>
      <c r="AG18" s="894" t="s">
        <v>2739</v>
      </c>
      <c r="AI18" s="426" t="s">
        <v>2693</v>
      </c>
      <c r="AM18" s="426" t="s">
        <v>2786</v>
      </c>
      <c r="AQ18" s="1263"/>
    </row>
    <row r="19" spans="1:43">
      <c r="C19" s="425" t="s">
        <v>2671</v>
      </c>
      <c r="D19" s="674" t="s">
        <v>194</v>
      </c>
      <c r="E19" s="674" t="s">
        <v>208</v>
      </c>
      <c r="G19" s="425" t="s">
        <v>2718</v>
      </c>
      <c r="AB19" s="87">
        <f>IF(AB$7&lt;='1.5 Universal Data'!$C$8,SUMIF('3.1 TO_Totex'!$P$11:$P$82,$E19,'3.1 TO_Totex'!AE$11:AE$82),SUMIF('3.5 Forecast_Totex'!$P$9:$P$66,$E19,'3.5 Forecast_Totex'!AE$9:AE$66))</f>
        <v>0</v>
      </c>
      <c r="AC19" s="87">
        <f>IF(AC$7&lt;='1.5 Universal Data'!$C$8,SUMIF('3.1 TO_Totex'!$P$11:$P$82,$E19,'3.1 TO_Totex'!AF$11:AF$82),SUMIF('3.5 Forecast_Totex'!$P$9:$P$66,$E19,'3.5 Forecast_Totex'!AF$9:AF$66))</f>
        <v>0</v>
      </c>
      <c r="AD19" s="87">
        <f>IF(AD$7&lt;='1.5 Universal Data'!$C$8,SUMIF('3.1 TO_Totex'!$P$11:$P$82,$E19,'3.1 TO_Totex'!AG$11:AG$82),SUMIF('3.5 Forecast_Totex'!$P$9:$P$66,$E19,'3.5 Forecast_Totex'!AG$9:AG$66))</f>
        <v>0</v>
      </c>
      <c r="AE19" s="87">
        <f>IF(AE$7&lt;='1.5 Universal Data'!$C$8,SUMIF('3.1 TO_Totex'!$P$11:$P$82,$E19,'3.1 TO_Totex'!AH$11:AH$82),SUMIF('3.5 Forecast_Totex'!$P$9:$P$66,$E19,'3.5 Forecast_Totex'!AH$9:AH$66))</f>
        <v>0</v>
      </c>
      <c r="AF19" s="87">
        <f>IF(AF$7&lt;='1.5 Universal Data'!$C$8,SUMIF('3.1 TO_Totex'!$P$11:$P$82,$E19,'3.1 TO_Totex'!AI$11:AI$82),SUMIF('3.5 Forecast_Totex'!$P$9:$P$66,$E19,'3.5 Forecast_Totex'!AI$9:AI$66))</f>
        <v>0</v>
      </c>
      <c r="AG19" s="894" t="s">
        <v>2740</v>
      </c>
      <c r="AI19" s="426" t="s">
        <v>2693</v>
      </c>
      <c r="AM19" s="426" t="s">
        <v>2786</v>
      </c>
      <c r="AQ19" s="1263"/>
    </row>
    <row r="20" spans="1:43">
      <c r="C20" s="425" t="s">
        <v>2671</v>
      </c>
      <c r="D20" s="674" t="s">
        <v>195</v>
      </c>
      <c r="E20" s="674" t="s">
        <v>209</v>
      </c>
      <c r="G20" s="425" t="s">
        <v>2718</v>
      </c>
      <c r="AB20" s="87">
        <f>IF(AB$7&lt;='1.5 Universal Data'!$C$8,SUMIF('3.1 TO_Totex'!$P$11:$P$82,$E20,'3.1 TO_Totex'!AE$11:AE$82),SUMIF('3.5 Forecast_Totex'!$P$9:$P$66,$E20,'3.5 Forecast_Totex'!AE$9:AE$66))</f>
        <v>0</v>
      </c>
      <c r="AC20" s="87">
        <f>IF(AC$7&lt;='1.5 Universal Data'!$C$8,SUMIF('3.1 TO_Totex'!$P$11:$P$82,$E20,'3.1 TO_Totex'!AF$11:AF$82),SUMIF('3.5 Forecast_Totex'!$P$9:$P$66,$E20,'3.5 Forecast_Totex'!AF$9:AF$66))</f>
        <v>0</v>
      </c>
      <c r="AD20" s="87">
        <f>IF(AD$7&lt;='1.5 Universal Data'!$C$8,SUMIF('3.1 TO_Totex'!$P$11:$P$82,$E20,'3.1 TO_Totex'!AG$11:AG$82),SUMIF('3.5 Forecast_Totex'!$P$9:$P$66,$E20,'3.5 Forecast_Totex'!AG$9:AG$66))</f>
        <v>0</v>
      </c>
      <c r="AE20" s="87">
        <f>IF(AE$7&lt;='1.5 Universal Data'!$C$8,SUMIF('3.1 TO_Totex'!$P$11:$P$82,$E20,'3.1 TO_Totex'!AH$11:AH$82),SUMIF('3.5 Forecast_Totex'!$P$9:$P$66,$E20,'3.5 Forecast_Totex'!AH$9:AH$66))</f>
        <v>0</v>
      </c>
      <c r="AF20" s="87">
        <f>IF(AF$7&lt;='1.5 Universal Data'!$C$8,SUMIF('3.1 TO_Totex'!$P$11:$P$82,$E20,'3.1 TO_Totex'!AI$11:AI$82),SUMIF('3.5 Forecast_Totex'!$P$9:$P$66,$E20,'3.5 Forecast_Totex'!AI$9:AI$66))</f>
        <v>0</v>
      </c>
      <c r="AG20" s="894" t="s">
        <v>2741</v>
      </c>
      <c r="AI20" s="426" t="s">
        <v>2693</v>
      </c>
      <c r="AM20" s="426" t="s">
        <v>2786</v>
      </c>
      <c r="AQ20" s="1263"/>
    </row>
    <row r="21" spans="1:43">
      <c r="C21" s="425" t="s">
        <v>2671</v>
      </c>
      <c r="D21" s="674" t="s">
        <v>196</v>
      </c>
      <c r="E21" s="674" t="s">
        <v>210</v>
      </c>
      <c r="G21" s="425" t="s">
        <v>2718</v>
      </c>
      <c r="AB21" s="87">
        <f>IF(AB$7&lt;='1.5 Universal Data'!$C$8,SUMIF('3.1 TO_Totex'!$P$11:$P$82,$E21,'3.1 TO_Totex'!AE$11:AE$82),SUMIF('3.5 Forecast_Totex'!$P$9:$P$66,$E21,'3.5 Forecast_Totex'!AE$9:AE$66))</f>
        <v>0</v>
      </c>
      <c r="AC21" s="87">
        <f>IF(AC$7&lt;='1.5 Universal Data'!$C$8,SUMIF('3.1 TO_Totex'!$P$11:$P$82,$E21,'3.1 TO_Totex'!AF$11:AF$82),SUMIF('3.5 Forecast_Totex'!$P$9:$P$66,$E21,'3.5 Forecast_Totex'!AF$9:AF$66))</f>
        <v>0</v>
      </c>
      <c r="AD21" s="87">
        <f>IF(AD$7&lt;='1.5 Universal Data'!$C$8,SUMIF('3.1 TO_Totex'!$P$11:$P$82,$E21,'3.1 TO_Totex'!AG$11:AG$82),SUMIF('3.5 Forecast_Totex'!$P$9:$P$66,$E21,'3.5 Forecast_Totex'!AG$9:AG$66))</f>
        <v>0</v>
      </c>
      <c r="AE21" s="87">
        <f>IF(AE$7&lt;='1.5 Universal Data'!$C$8,SUMIF('3.1 TO_Totex'!$P$11:$P$82,$E21,'3.1 TO_Totex'!AH$11:AH$82),SUMIF('3.5 Forecast_Totex'!$P$9:$P$66,$E21,'3.5 Forecast_Totex'!AH$9:AH$66))</f>
        <v>0</v>
      </c>
      <c r="AF21" s="87">
        <f>IF(AF$7&lt;='1.5 Universal Data'!$C$8,SUMIF('3.1 TO_Totex'!$P$11:$P$82,$E21,'3.1 TO_Totex'!AI$11:AI$82),SUMIF('3.5 Forecast_Totex'!$P$9:$P$66,$E21,'3.5 Forecast_Totex'!AI$9:AI$66))</f>
        <v>0</v>
      </c>
      <c r="AG21" s="894" t="s">
        <v>2742</v>
      </c>
      <c r="AI21" s="426" t="s">
        <v>2693</v>
      </c>
      <c r="AM21" s="426" t="s">
        <v>2786</v>
      </c>
      <c r="AQ21" s="1263"/>
    </row>
    <row r="22" spans="1:43">
      <c r="C22" s="425" t="s">
        <v>2671</v>
      </c>
      <c r="D22" s="674" t="s">
        <v>197</v>
      </c>
      <c r="E22" s="674" t="s">
        <v>211</v>
      </c>
      <c r="G22" s="425" t="s">
        <v>2718</v>
      </c>
      <c r="AB22" s="87">
        <f>IF(AB$7&lt;='1.5 Universal Data'!$C$8,SUMIF('3.1 TO_Totex'!$P$11:$P$82,$E22,'3.1 TO_Totex'!AE$11:AE$82),SUMIF('3.5 Forecast_Totex'!$P$9:$P$66,$E22,'3.5 Forecast_Totex'!AE$9:AE$66))</f>
        <v>0</v>
      </c>
      <c r="AC22" s="87">
        <f>IF(AC$7&lt;='1.5 Universal Data'!$C$8,SUMIF('3.1 TO_Totex'!$P$11:$P$82,$E22,'3.1 TO_Totex'!AF$11:AF$82),SUMIF('3.5 Forecast_Totex'!$P$9:$P$66,$E22,'3.5 Forecast_Totex'!AF$9:AF$66))</f>
        <v>0</v>
      </c>
      <c r="AD22" s="87">
        <f>IF(AD$7&lt;='1.5 Universal Data'!$C$8,SUMIF('3.1 TO_Totex'!$P$11:$P$82,$E22,'3.1 TO_Totex'!AG$11:AG$82),SUMIF('3.5 Forecast_Totex'!$P$9:$P$66,$E22,'3.5 Forecast_Totex'!AG$9:AG$66))</f>
        <v>0</v>
      </c>
      <c r="AE22" s="87">
        <f>IF(AE$7&lt;='1.5 Universal Data'!$C$8,SUMIF('3.1 TO_Totex'!$P$11:$P$82,$E22,'3.1 TO_Totex'!AH$11:AH$82),SUMIF('3.5 Forecast_Totex'!$P$9:$P$66,$E22,'3.5 Forecast_Totex'!AH$9:AH$66))</f>
        <v>0</v>
      </c>
      <c r="AF22" s="87">
        <f>IF(AF$7&lt;='1.5 Universal Data'!$C$8,SUMIF('3.1 TO_Totex'!$P$11:$P$82,$E22,'3.1 TO_Totex'!AI$11:AI$82),SUMIF('3.5 Forecast_Totex'!$P$9:$P$66,$E22,'3.5 Forecast_Totex'!AI$9:AI$66))</f>
        <v>0</v>
      </c>
      <c r="AG22" s="894" t="s">
        <v>2743</v>
      </c>
      <c r="AI22" s="426" t="s">
        <v>2693</v>
      </c>
      <c r="AM22" s="426" t="s">
        <v>2786</v>
      </c>
      <c r="AQ22" s="1263"/>
    </row>
    <row r="23" spans="1:43">
      <c r="C23" s="425" t="s">
        <v>2671</v>
      </c>
      <c r="D23" s="674" t="s">
        <v>198</v>
      </c>
      <c r="E23" s="674" t="s">
        <v>212</v>
      </c>
      <c r="G23" s="425" t="s">
        <v>2718</v>
      </c>
      <c r="AB23" s="87">
        <f>IF(AB$7&lt;='1.5 Universal Data'!$C$8,SUMIF('3.1 TO_Totex'!$P$11:$P$82,$E23,'3.1 TO_Totex'!AE$11:AE$82),SUMIF('3.5 Forecast_Totex'!$P$9:$P$66,$E23,'3.5 Forecast_Totex'!AE$9:AE$66))</f>
        <v>0</v>
      </c>
      <c r="AC23" s="87">
        <f>IF(AC$7&lt;='1.5 Universal Data'!$C$8,SUMIF('3.1 TO_Totex'!$P$11:$P$82,$E23,'3.1 TO_Totex'!AF$11:AF$82),SUMIF('3.5 Forecast_Totex'!$P$9:$P$66,$E23,'3.5 Forecast_Totex'!AF$9:AF$66))</f>
        <v>0</v>
      </c>
      <c r="AD23" s="87">
        <f>IF(AD$7&lt;='1.5 Universal Data'!$C$8,SUMIF('3.1 TO_Totex'!$P$11:$P$82,$E23,'3.1 TO_Totex'!AG$11:AG$82),SUMIF('3.5 Forecast_Totex'!$P$9:$P$66,$E23,'3.5 Forecast_Totex'!AG$9:AG$66))</f>
        <v>0</v>
      </c>
      <c r="AE23" s="87">
        <f>IF(AE$7&lt;='1.5 Universal Data'!$C$8,SUMIF('3.1 TO_Totex'!$P$11:$P$82,$E23,'3.1 TO_Totex'!AH$11:AH$82),SUMIF('3.5 Forecast_Totex'!$P$9:$P$66,$E23,'3.5 Forecast_Totex'!AH$9:AH$66))</f>
        <v>0</v>
      </c>
      <c r="AF23" s="87">
        <f>IF(AF$7&lt;='1.5 Universal Data'!$C$8,SUMIF('3.1 TO_Totex'!$P$11:$P$82,$E23,'3.1 TO_Totex'!AI$11:AI$82),SUMIF('3.5 Forecast_Totex'!$P$9:$P$66,$E23,'3.5 Forecast_Totex'!AI$9:AI$66))</f>
        <v>0</v>
      </c>
      <c r="AG23" s="894" t="s">
        <v>2744</v>
      </c>
      <c r="AI23" s="426" t="s">
        <v>2693</v>
      </c>
      <c r="AM23" s="426" t="s">
        <v>2786</v>
      </c>
      <c r="AQ23" s="1263"/>
    </row>
    <row r="24" spans="1:43">
      <c r="D24" s="674"/>
    </row>
    <row r="25" spans="1:43" s="1" customFormat="1" ht="17.399999999999999">
      <c r="A25" s="2" t="s">
        <v>2676</v>
      </c>
      <c r="B25" s="2"/>
      <c r="AG25" s="893"/>
      <c r="AI25" s="893"/>
    </row>
    <row r="27" spans="1:43">
      <c r="C27" s="425" t="s">
        <v>2673</v>
      </c>
      <c r="D27" s="677" t="s">
        <v>198</v>
      </c>
      <c r="E27" s="672" t="s">
        <v>215</v>
      </c>
      <c r="G27" s="425" t="s">
        <v>2718</v>
      </c>
      <c r="AB27" s="87">
        <f>IF(AB$7&lt;='1.5 Universal Data'!$C$8,SUMIF('3.2 SO_Totex'!$P$11:$P$25,$E27,'3.2 SO_Totex'!AE$11:AE$25),SUMIF('3.5 Forecast_Totex'!$P$9:$P$66,$E27,'3.5 Forecast_Totex'!AE$9:AE$66))</f>
        <v>0</v>
      </c>
      <c r="AC27" s="87">
        <f>IF(AC$7&lt;='1.5 Universal Data'!$C$8,SUMIF('3.2 SO_Totex'!$P$11:$P$25,$E27,'3.2 SO_Totex'!AF$11:AF$25),SUMIF('3.5 Forecast_Totex'!$P$9:$P$66,$E27,'3.5 Forecast_Totex'!AF$9:AF$66))</f>
        <v>0</v>
      </c>
      <c r="AD27" s="87">
        <f>IF(AD$7&lt;='1.5 Universal Data'!$C$8,SUMIF('3.2 SO_Totex'!$P$11:$P$25,$E27,'3.2 SO_Totex'!AG$11:AG$25),SUMIF('3.5 Forecast_Totex'!$P$9:$P$66,$E27,'3.5 Forecast_Totex'!AG$9:AG$66))</f>
        <v>0</v>
      </c>
      <c r="AE27" s="87">
        <f>IF(AE$7&lt;='1.5 Universal Data'!$C$8,SUMIF('3.2 SO_Totex'!$P$11:$P$25,$E27,'3.2 SO_Totex'!AH$11:AH$25),SUMIF('3.5 Forecast_Totex'!$P$9:$P$66,$E27,'3.5 Forecast_Totex'!AH$9:AH$66))</f>
        <v>0</v>
      </c>
      <c r="AF27" s="87">
        <f>IF(AF$7&lt;='1.5 Universal Data'!$C$8,SUMIF('3.2 SO_Totex'!$P$11:$P$25,$E27,'3.2 SO_Totex'!AI$11:AI$25),SUMIF('3.5 Forecast_Totex'!$P$9:$P$66,$E27,'3.5 Forecast_Totex'!AI$9:AI$66))</f>
        <v>0</v>
      </c>
      <c r="AG27" s="889" t="s">
        <v>2745</v>
      </c>
      <c r="AI27" s="426" t="s">
        <v>2695</v>
      </c>
      <c r="AM27" s="426" t="s">
        <v>2786</v>
      </c>
      <c r="AQ27" s="1263"/>
    </row>
    <row r="28" spans="1:43">
      <c r="C28" s="425" t="s">
        <v>2673</v>
      </c>
      <c r="D28" s="677" t="s">
        <v>214</v>
      </c>
      <c r="E28" s="672" t="s">
        <v>216</v>
      </c>
      <c r="G28" s="425" t="s">
        <v>2718</v>
      </c>
      <c r="AB28" s="87">
        <f>IF(AB$7&lt;='1.5 Universal Data'!$C$8,SUMIF('3.2 SO_Totex'!$P$11:$P$25,$E28,'3.2 SO_Totex'!AE$11:AE$25),SUMIF('3.5 Forecast_Totex'!$P$9:$P$66,$E28,'3.5 Forecast_Totex'!AE$9:AE$66))</f>
        <v>0</v>
      </c>
      <c r="AC28" s="87">
        <f>IF(AC$7&lt;='1.5 Universal Data'!$C$8,SUMIF('3.2 SO_Totex'!$P$11:$P$25,$E28,'3.2 SO_Totex'!AF$11:AF$25),SUMIF('3.5 Forecast_Totex'!$P$9:$P$66,$E28,'3.5 Forecast_Totex'!AF$9:AF$66))</f>
        <v>0</v>
      </c>
      <c r="AD28" s="87">
        <f>IF(AD$7&lt;='1.5 Universal Data'!$C$8,SUMIF('3.2 SO_Totex'!$P$11:$P$25,$E28,'3.2 SO_Totex'!AG$11:AG$25),SUMIF('3.5 Forecast_Totex'!$P$9:$P$66,$E28,'3.5 Forecast_Totex'!AG$9:AG$66))</f>
        <v>0</v>
      </c>
      <c r="AE28" s="87">
        <f>IF(AE$7&lt;='1.5 Universal Data'!$C$8,SUMIF('3.2 SO_Totex'!$P$11:$P$25,$E28,'3.2 SO_Totex'!AH$11:AH$25),SUMIF('3.5 Forecast_Totex'!$P$9:$P$66,$E28,'3.5 Forecast_Totex'!AH$9:AH$66))</f>
        <v>0</v>
      </c>
      <c r="AF28" s="87">
        <f>IF(AF$7&lt;='1.5 Universal Data'!$C$8,SUMIF('3.2 SO_Totex'!$P$11:$P$25,$E28,'3.2 SO_Totex'!AI$11:AI$25),SUMIF('3.5 Forecast_Totex'!$P$9:$P$66,$E28,'3.5 Forecast_Totex'!AI$9:AI$66))</f>
        <v>0</v>
      </c>
      <c r="AG28" s="889" t="s">
        <v>2746</v>
      </c>
      <c r="AI28" s="426" t="s">
        <v>2695</v>
      </c>
      <c r="AM28" s="426" t="s">
        <v>2786</v>
      </c>
      <c r="AQ28" s="1263"/>
    </row>
    <row r="30" spans="1:43" s="1" customFormat="1" ht="17.399999999999999">
      <c r="A30" s="2" t="s">
        <v>2678</v>
      </c>
      <c r="B30" s="2"/>
      <c r="AG30" s="893"/>
      <c r="AI30" s="893"/>
    </row>
    <row r="32" spans="1:43">
      <c r="C32" s="425" t="s">
        <v>1402</v>
      </c>
      <c r="D32" s="425" t="s">
        <v>1359</v>
      </c>
      <c r="E32" s="425" t="s">
        <v>2679</v>
      </c>
      <c r="F32" s="425" t="s">
        <v>1360</v>
      </c>
      <c r="G32" s="425" t="s">
        <v>2718</v>
      </c>
      <c r="AB32" s="87">
        <f>IF('8.10 Pipeline Log'!$H$28="Yes",'8.10 Pipeline Log'!J$28,0)</f>
        <v>0</v>
      </c>
      <c r="AC32" s="87">
        <f>IF('8.10 Pipeline Log'!$H$28="Yes",'8.10 Pipeline Log'!K$28,0)</f>
        <v>0</v>
      </c>
      <c r="AD32" s="87">
        <f>IF('8.10 Pipeline Log'!$H$28="Yes",'8.10 Pipeline Log'!L$28,0)</f>
        <v>0</v>
      </c>
      <c r="AE32" s="87">
        <f>IF('8.10 Pipeline Log'!$H$28="Yes",'8.10 Pipeline Log'!M$28,0)</f>
        <v>0</v>
      </c>
      <c r="AF32" s="87">
        <f>IF('8.10 Pipeline Log'!$H$28="Yes",'8.10 Pipeline Log'!N$28,0)</f>
        <v>0</v>
      </c>
      <c r="AG32" s="426" t="s">
        <v>2747</v>
      </c>
      <c r="AI32" s="426" t="s">
        <v>2696</v>
      </c>
      <c r="AM32" s="426" t="s">
        <v>2786</v>
      </c>
      <c r="AQ32" s="1263"/>
    </row>
    <row r="33" spans="1:43">
      <c r="C33" s="425" t="s">
        <v>1388</v>
      </c>
      <c r="D33" s="425" t="s">
        <v>1359</v>
      </c>
      <c r="E33" s="425" t="s">
        <v>2680</v>
      </c>
      <c r="F33" s="425" t="s">
        <v>1364</v>
      </c>
      <c r="G33" s="425" t="s">
        <v>2718</v>
      </c>
      <c r="AB33" s="87">
        <f>IF('8.10 Pipeline Log'!$H$55="Yes",'8.10 Pipeline Log'!J$55,0)+IF('8.10 Pipeline Log'!$H$58="Yes",'8.10 Pipeline Log'!J$58,0)</f>
        <v>0</v>
      </c>
      <c r="AC33" s="87">
        <f>IF('8.10 Pipeline Log'!$H$55="Yes",'8.10 Pipeline Log'!K$55,0)+IF('8.10 Pipeline Log'!$H$58="Yes",'8.10 Pipeline Log'!K$58,0)</f>
        <v>0</v>
      </c>
      <c r="AD33" s="87">
        <f>IF('8.10 Pipeline Log'!$H$55="Yes",'8.10 Pipeline Log'!L$55,0)+IF('8.10 Pipeline Log'!$H$58="Yes",'8.10 Pipeline Log'!L$58,0)</f>
        <v>0</v>
      </c>
      <c r="AE33" s="87">
        <f>IF('8.10 Pipeline Log'!$H$55="Yes",'8.10 Pipeline Log'!M$55,0)+IF('8.10 Pipeline Log'!$H$58="Yes",'8.10 Pipeline Log'!M$58,0)</f>
        <v>0</v>
      </c>
      <c r="AF33" s="87">
        <f>IF('8.10 Pipeline Log'!$H$55="Yes",'8.10 Pipeline Log'!N$55,0)+IF('8.10 Pipeline Log'!$H$58="Yes",'8.10 Pipeline Log'!N$58,0)</f>
        <v>0</v>
      </c>
      <c r="AG33" s="426" t="s">
        <v>2748</v>
      </c>
      <c r="AI33" s="426" t="s">
        <v>2696</v>
      </c>
      <c r="AM33" s="426" t="s">
        <v>2786</v>
      </c>
      <c r="AQ33" s="1263"/>
    </row>
    <row r="34" spans="1:43">
      <c r="C34" s="425" t="s">
        <v>1391</v>
      </c>
      <c r="D34" s="425" t="s">
        <v>1359</v>
      </c>
      <c r="E34" s="425" t="s">
        <v>2681</v>
      </c>
      <c r="F34" s="425" t="s">
        <v>1366</v>
      </c>
      <c r="G34" s="425" t="s">
        <v>2718</v>
      </c>
      <c r="AB34" s="87">
        <f>IF('8.10 Pipeline Log'!$H$56="Yes",'8.10 Pipeline Log'!J$56,0)+IF('8.10 Pipeline Log'!$H$59="Yes",'8.10 Pipeline Log'!J$59,0)</f>
        <v>0</v>
      </c>
      <c r="AC34" s="87">
        <f>IF('8.10 Pipeline Log'!$H$56="Yes",'8.10 Pipeline Log'!K$56,0)+IF('8.10 Pipeline Log'!$H$59="Yes",'8.10 Pipeline Log'!K$59,0)</f>
        <v>0</v>
      </c>
      <c r="AD34" s="87">
        <f>IF('8.10 Pipeline Log'!$H$56="Yes",'8.10 Pipeline Log'!L$56,0)+IF('8.10 Pipeline Log'!$H$59="Yes",'8.10 Pipeline Log'!L$59,0)</f>
        <v>0</v>
      </c>
      <c r="AE34" s="87">
        <f>IF('8.10 Pipeline Log'!$H$56="Yes",'8.10 Pipeline Log'!M$56,0)+IF('8.10 Pipeline Log'!$H$59="Yes",'8.10 Pipeline Log'!M$59,0)</f>
        <v>0</v>
      </c>
      <c r="AF34" s="87">
        <f>IF('8.10 Pipeline Log'!$H$56="Yes",'8.10 Pipeline Log'!N$56,0)+IF('8.10 Pipeline Log'!$H$59="Yes",'8.10 Pipeline Log'!N$59,0)</f>
        <v>0</v>
      </c>
      <c r="AG34" s="426" t="s">
        <v>2749</v>
      </c>
      <c r="AI34" s="426" t="s">
        <v>2696</v>
      </c>
      <c r="AM34" s="426" t="s">
        <v>2786</v>
      </c>
      <c r="AQ34" s="1263"/>
    </row>
    <row r="35" spans="1:43">
      <c r="C35" s="425" t="s">
        <v>1393</v>
      </c>
      <c r="D35" s="425" t="s">
        <v>1359</v>
      </c>
      <c r="E35" s="425" t="s">
        <v>2682</v>
      </c>
      <c r="F35" s="425" t="s">
        <v>1368</v>
      </c>
      <c r="G35" s="425" t="s">
        <v>2718</v>
      </c>
      <c r="AB35" s="87">
        <f>IF('8.10 Pipeline Log'!$H$60="Yes",'8.10 Pipeline Log'!J$60,0)</f>
        <v>0</v>
      </c>
      <c r="AC35" s="87">
        <f>IF('8.10 Pipeline Log'!$H$60="Yes",'8.10 Pipeline Log'!K$60,0)</f>
        <v>0</v>
      </c>
      <c r="AD35" s="87">
        <f>IF('8.10 Pipeline Log'!$H$60="Yes",'8.10 Pipeline Log'!L$60,0)</f>
        <v>0</v>
      </c>
      <c r="AE35" s="87">
        <f>IF('8.10 Pipeline Log'!$H$60="Yes",'8.10 Pipeline Log'!M$60,0)</f>
        <v>0</v>
      </c>
      <c r="AF35" s="87">
        <f>IF('8.10 Pipeline Log'!$H$60="Yes",'8.10 Pipeline Log'!N$60,0)</f>
        <v>0</v>
      </c>
      <c r="AG35" s="426" t="s">
        <v>2750</v>
      </c>
      <c r="AI35" s="426" t="s">
        <v>2696</v>
      </c>
      <c r="AM35" s="426" t="s">
        <v>2786</v>
      </c>
      <c r="AQ35" s="1263"/>
    </row>
    <row r="36" spans="1:43">
      <c r="C36" s="425" t="s">
        <v>1395</v>
      </c>
      <c r="D36" s="425" t="s">
        <v>1359</v>
      </c>
      <c r="E36" s="425" t="s">
        <v>2683</v>
      </c>
      <c r="F36" s="425" t="s">
        <v>1801</v>
      </c>
      <c r="G36" s="425" t="s">
        <v>2718</v>
      </c>
      <c r="AB36" s="87">
        <f>IF('8.10 Pipeline Log'!$H$63="Yes",'8.10 Pipeline Log'!J$63,0)+IF('8.10 Pipeline Log'!$H$64="Yes",'8.10 Pipeline Log'!J$64,0)+IF('8.10 Pipeline Log'!$H$65="Yes",'8.10 Pipeline Log'!J$65,0)+IF('8.10 Pipeline Log'!$H$66="Yes",'8.10 Pipeline Log'!J$66,0)+IF('8.10 Pipeline Log'!$H$67="Yes",'8.10 Pipeline Log'!J$67,0)</f>
        <v>0</v>
      </c>
      <c r="AC36" s="87">
        <f>IF('8.10 Pipeline Log'!$H$63="Yes",'8.10 Pipeline Log'!K$63,0)+IF('8.10 Pipeline Log'!$H$64="Yes",'8.10 Pipeline Log'!K$64,0)+IF('8.10 Pipeline Log'!$H$65="Yes",'8.10 Pipeline Log'!K$65,0)+IF('8.10 Pipeline Log'!$H$66="Yes",'8.10 Pipeline Log'!K$66,0)+IF('8.10 Pipeline Log'!$H$67="Yes",'8.10 Pipeline Log'!K$67,0)</f>
        <v>0</v>
      </c>
      <c r="AD36" s="87">
        <f>IF('8.10 Pipeline Log'!$H$63="Yes",'8.10 Pipeline Log'!L$63,0)+IF('8.10 Pipeline Log'!$H$64="Yes",'8.10 Pipeline Log'!L$64,0)+IF('8.10 Pipeline Log'!$H$65="Yes",'8.10 Pipeline Log'!L$65,0)+IF('8.10 Pipeline Log'!$H$66="Yes",'8.10 Pipeline Log'!L$66,0)+IF('8.10 Pipeline Log'!$H$67="Yes",'8.10 Pipeline Log'!L$67,0)</f>
        <v>0</v>
      </c>
      <c r="AE36" s="87">
        <f>IF('8.10 Pipeline Log'!$H$63="Yes",'8.10 Pipeline Log'!M$63,0)+IF('8.10 Pipeline Log'!$H$64="Yes",'8.10 Pipeline Log'!M$64,0)+IF('8.10 Pipeline Log'!$H$65="Yes",'8.10 Pipeline Log'!M$65,0)+IF('8.10 Pipeline Log'!$H$66="Yes",'8.10 Pipeline Log'!M$66,0)+IF('8.10 Pipeline Log'!$H$67="Yes",'8.10 Pipeline Log'!M$67,0)</f>
        <v>0</v>
      </c>
      <c r="AF36" s="87">
        <f>IF('8.10 Pipeline Log'!$H$63="Yes",'8.10 Pipeline Log'!N$63,0)+IF('8.10 Pipeline Log'!$H$64="Yes",'8.10 Pipeline Log'!N$64,0)+IF('8.10 Pipeline Log'!$H$65="Yes",'8.10 Pipeline Log'!N$65,0)+IF('8.10 Pipeline Log'!$H$66="Yes",'8.10 Pipeline Log'!N$66,0)+IF('8.10 Pipeline Log'!$H$67="Yes",'8.10 Pipeline Log'!N$67,0)</f>
        <v>0</v>
      </c>
      <c r="AG36" s="426" t="s">
        <v>2751</v>
      </c>
      <c r="AI36" s="426" t="s">
        <v>2696</v>
      </c>
      <c r="AM36" s="426" t="s">
        <v>2786</v>
      </c>
      <c r="AQ36" s="1263"/>
    </row>
    <row r="37" spans="1:43">
      <c r="C37" s="425" t="s">
        <v>1944</v>
      </c>
      <c r="D37" s="425" t="s">
        <v>1359</v>
      </c>
      <c r="E37" s="425" t="s">
        <v>2684</v>
      </c>
      <c r="F37" s="425" t="s">
        <v>1416</v>
      </c>
      <c r="G37" s="425" t="s">
        <v>2718</v>
      </c>
      <c r="AB37" s="87">
        <f>IF('8.10 Pipeline Log'!$H$54="Yes",'8.10 Pipeline Log'!J$54,0)+IF('8.10 Pipeline Log'!$H$57="Yes",'8.10 Pipeline Log'!J$57,0)</f>
        <v>0</v>
      </c>
      <c r="AC37" s="87">
        <f>IF('8.10 Pipeline Log'!$H$54="Yes",'8.10 Pipeline Log'!K$54,0)+IF('8.10 Pipeline Log'!$H$57="Yes",'8.10 Pipeline Log'!K$57,0)</f>
        <v>0</v>
      </c>
      <c r="AD37" s="87">
        <f>IF('8.10 Pipeline Log'!$H$54="Yes",'8.10 Pipeline Log'!L$54,0)+IF('8.10 Pipeline Log'!$H$57="Yes",'8.10 Pipeline Log'!L$57,0)</f>
        <v>0</v>
      </c>
      <c r="AE37" s="87">
        <f>IF('8.10 Pipeline Log'!$H$54="Yes",'8.10 Pipeline Log'!M$54,0)+IF('8.10 Pipeline Log'!$H$57="Yes",'8.10 Pipeline Log'!M$57,0)</f>
        <v>0</v>
      </c>
      <c r="AF37" s="87">
        <f>IF('8.10 Pipeline Log'!$H$54="Yes",'8.10 Pipeline Log'!N$54,0)+IF('8.10 Pipeline Log'!$H$57="Yes",'8.10 Pipeline Log'!N$57,0)</f>
        <v>0</v>
      </c>
      <c r="AG37" s="426" t="s">
        <v>2752</v>
      </c>
      <c r="AI37" s="426" t="s">
        <v>2696</v>
      </c>
      <c r="AM37" s="426" t="s">
        <v>2786</v>
      </c>
      <c r="AQ37" s="1263"/>
    </row>
    <row r="38" spans="1:43">
      <c r="C38" s="425" t="s">
        <v>1797</v>
      </c>
      <c r="D38" s="425" t="s">
        <v>1359</v>
      </c>
      <c r="E38" s="425" t="s">
        <v>2685</v>
      </c>
      <c r="F38" s="425" t="s">
        <v>1798</v>
      </c>
      <c r="G38" s="425" t="s">
        <v>2718</v>
      </c>
      <c r="AB38" s="87">
        <f>IF('8.10 Pipeline Log'!$H$33="Yes",'8.10 Pipeline Log'!J$33,0)+IF('8.10 Pipeline Log'!$H$34="Yes",'8.10 Pipeline Log'!J$34,0)+IF('8.10 Pipeline Log'!$H$35="Yes",'8.10 Pipeline Log'!J$35,0)+IF('8.10 Pipeline Log'!$H$36="Yes",'8.10 Pipeline Log'!J$36,0)+IF('8.10 Pipeline Log'!$H$37="Yes",'8.10 Pipeline Log'!J$37,0)</f>
        <v>0</v>
      </c>
      <c r="AC38" s="87">
        <f>IF('8.10 Pipeline Log'!$H$33="Yes",'8.10 Pipeline Log'!K$33,0)+IF('8.10 Pipeline Log'!$H$34="Yes",'8.10 Pipeline Log'!K$34,0)+IF('8.10 Pipeline Log'!$H$35="Yes",'8.10 Pipeline Log'!K$35,0)+IF('8.10 Pipeline Log'!$H$36="Yes",'8.10 Pipeline Log'!K$36,0)+IF('8.10 Pipeline Log'!$H$37="Yes",'8.10 Pipeline Log'!K$37,0)</f>
        <v>0</v>
      </c>
      <c r="AD38" s="87">
        <f>IF('8.10 Pipeline Log'!$H$33="Yes",'8.10 Pipeline Log'!L$33,0)+IF('8.10 Pipeline Log'!$H$34="Yes",'8.10 Pipeline Log'!L$34,0)+IF('8.10 Pipeline Log'!$H$35="Yes",'8.10 Pipeline Log'!L$35,0)+IF('8.10 Pipeline Log'!$H$36="Yes",'8.10 Pipeline Log'!L$36,0)+IF('8.10 Pipeline Log'!$H$37="Yes",'8.10 Pipeline Log'!L$37,0)</f>
        <v>0</v>
      </c>
      <c r="AE38" s="87">
        <f>IF('8.10 Pipeline Log'!$H$33="Yes",'8.10 Pipeline Log'!M$33,0)+IF('8.10 Pipeline Log'!$H$34="Yes",'8.10 Pipeline Log'!M$34,0)+IF('8.10 Pipeline Log'!$H$35="Yes",'8.10 Pipeline Log'!M$35,0)+IF('8.10 Pipeline Log'!$H$36="Yes",'8.10 Pipeline Log'!M$36,0)+IF('8.10 Pipeline Log'!$H$37="Yes",'8.10 Pipeline Log'!M$37,0)</f>
        <v>0</v>
      </c>
      <c r="AF38" s="87">
        <f>IF('8.10 Pipeline Log'!$H$33="Yes",'8.10 Pipeline Log'!N$33,0)+IF('8.10 Pipeline Log'!$H$34="Yes",'8.10 Pipeline Log'!N$34,0)+IF('8.10 Pipeline Log'!$H$35="Yes",'8.10 Pipeline Log'!N$35,0)+IF('8.10 Pipeline Log'!$H$36="Yes",'8.10 Pipeline Log'!N$36,0)+IF('8.10 Pipeline Log'!$H$37="Yes",'8.10 Pipeline Log'!N$37,0)</f>
        <v>0</v>
      </c>
      <c r="AG38" s="426" t="s">
        <v>2753</v>
      </c>
      <c r="AI38" s="426" t="s">
        <v>2696</v>
      </c>
      <c r="AM38" s="426" t="s">
        <v>2786</v>
      </c>
      <c r="AQ38" s="1263"/>
    </row>
    <row r="39" spans="1:43">
      <c r="C39" s="425" t="s">
        <v>1810</v>
      </c>
      <c r="D39" s="425" t="s">
        <v>1359</v>
      </c>
      <c r="E39" s="425" t="s">
        <v>2686</v>
      </c>
      <c r="F39" s="425" t="s">
        <v>1811</v>
      </c>
      <c r="G39" s="425" t="s">
        <v>2718</v>
      </c>
      <c r="AB39" s="87">
        <f>IF('8.10 Pipeline Log'!$H$70="Yes",'8.10 Pipeline Log'!J$70,0)+IF('8.10 Pipeline Log'!$H$71="Yes",'8.10 Pipeline Log'!J$71,0)+IF('8.10 Pipeline Log'!$H$72="Yes",'8.10 Pipeline Log'!J$72,0)+IF('8.10 Pipeline Log'!$H$73="Yes",'8.10 Pipeline Log'!J$73,0)+IF('8.10 Pipeline Log'!$H$74="Yes",'8.10 Pipeline Log'!J$74,0)</f>
        <v>0</v>
      </c>
      <c r="AC39" s="87">
        <f>IF('8.10 Pipeline Log'!$H$70="Yes",'8.10 Pipeline Log'!K$70,0)+IF('8.10 Pipeline Log'!$H$71="Yes",'8.10 Pipeline Log'!K$71,0)+IF('8.10 Pipeline Log'!$H$72="Yes",'8.10 Pipeline Log'!K$72,0)+IF('8.10 Pipeline Log'!$H$73="Yes",'8.10 Pipeline Log'!K$73,0)+IF('8.10 Pipeline Log'!$H$74="Yes",'8.10 Pipeline Log'!K$74,0)</f>
        <v>0</v>
      </c>
      <c r="AD39" s="87">
        <f>IF('8.10 Pipeline Log'!$H$70="Yes",'8.10 Pipeline Log'!L$70,0)+IF('8.10 Pipeline Log'!$H$71="Yes",'8.10 Pipeline Log'!L$71,0)+IF('8.10 Pipeline Log'!$H$72="Yes",'8.10 Pipeline Log'!L$72,0)+IF('8.10 Pipeline Log'!$H$73="Yes",'8.10 Pipeline Log'!L$73,0)+IF('8.10 Pipeline Log'!$H$74="Yes",'8.10 Pipeline Log'!L$74,0)</f>
        <v>0</v>
      </c>
      <c r="AE39" s="87">
        <f>IF('8.10 Pipeline Log'!$H$70="Yes",'8.10 Pipeline Log'!M$70,0)+IF('8.10 Pipeline Log'!$H$71="Yes",'8.10 Pipeline Log'!M$71,0)+IF('8.10 Pipeline Log'!$H$72="Yes",'8.10 Pipeline Log'!M$72,0)+IF('8.10 Pipeline Log'!$H$73="Yes",'8.10 Pipeline Log'!M$73,0)+IF('8.10 Pipeline Log'!$H$74="Yes",'8.10 Pipeline Log'!M$74,0)</f>
        <v>0</v>
      </c>
      <c r="AF39" s="87">
        <f>IF('8.10 Pipeline Log'!$H$70="Yes",'8.10 Pipeline Log'!N$70,0)+IF('8.10 Pipeline Log'!$H$71="Yes",'8.10 Pipeline Log'!N$71,0)+IF('8.10 Pipeline Log'!$H$72="Yes",'8.10 Pipeline Log'!N$72,0)+IF('8.10 Pipeline Log'!$H$73="Yes",'8.10 Pipeline Log'!N$73,0)+IF('8.10 Pipeline Log'!$H$74="Yes",'8.10 Pipeline Log'!N$74,0)</f>
        <v>0</v>
      </c>
      <c r="AG39" s="426" t="s">
        <v>2754</v>
      </c>
      <c r="AI39" s="426" t="s">
        <v>2696</v>
      </c>
      <c r="AM39" s="426" t="s">
        <v>2786</v>
      </c>
      <c r="AQ39" s="1263"/>
    </row>
    <row r="40" spans="1:43">
      <c r="C40" s="425" t="s">
        <v>1396</v>
      </c>
      <c r="D40" s="425" t="s">
        <v>1359</v>
      </c>
      <c r="E40" s="425" t="s">
        <v>2687</v>
      </c>
      <c r="F40" s="425" t="s">
        <v>1373</v>
      </c>
      <c r="G40" s="425" t="s">
        <v>2718</v>
      </c>
      <c r="AB40" s="87">
        <f>IF('8.10 Pipeline Log'!$H$20="Yes",'8.10 Pipeline Log'!J$20,0)</f>
        <v>0</v>
      </c>
      <c r="AC40" s="87">
        <f>IF('8.10 Pipeline Log'!$H$20="Yes",'8.10 Pipeline Log'!K$20,0)</f>
        <v>0</v>
      </c>
      <c r="AD40" s="87">
        <f>IF('8.10 Pipeline Log'!$H$20="Yes",'8.10 Pipeline Log'!L$20,0)</f>
        <v>0</v>
      </c>
      <c r="AE40" s="87">
        <f>IF('8.10 Pipeline Log'!$H$20="Yes",'8.10 Pipeline Log'!M$20,0)</f>
        <v>0</v>
      </c>
      <c r="AF40" s="87">
        <f>IF('8.10 Pipeline Log'!$H$20="Yes",'8.10 Pipeline Log'!N$20,0)</f>
        <v>0</v>
      </c>
      <c r="AG40" s="426" t="s">
        <v>2755</v>
      </c>
      <c r="AI40" s="426" t="s">
        <v>2696</v>
      </c>
      <c r="AM40" s="426" t="s">
        <v>2786</v>
      </c>
      <c r="AQ40" s="1263"/>
    </row>
    <row r="41" spans="1:43">
      <c r="C41" s="425" t="s">
        <v>1398</v>
      </c>
      <c r="D41" s="425" t="s">
        <v>1359</v>
      </c>
      <c r="E41" s="425" t="s">
        <v>2688</v>
      </c>
      <c r="F41" s="425" t="s">
        <v>1376</v>
      </c>
      <c r="G41" s="425" t="s">
        <v>2718</v>
      </c>
      <c r="AB41" s="87">
        <f>IF('8.10 Pipeline Log'!$H$21="Yes",'8.10 Pipeline Log'!J$21,0)+IF('8.10 Pipeline Log'!$H$22="Yes",'8.10 Pipeline Log'!J$22,0)+IF('8.10 Pipeline Log'!$H$23="Yes",'8.10 Pipeline Log'!J$23,0)+IF('8.10 Pipeline Log'!$H$24="Yes",'8.10 Pipeline Log'!J$24,0)</f>
        <v>0</v>
      </c>
      <c r="AC41" s="87">
        <f>IF('8.10 Pipeline Log'!$H$21="Yes",'8.10 Pipeline Log'!K$21,0)+IF('8.10 Pipeline Log'!$H$22="Yes",'8.10 Pipeline Log'!K$22,0)+IF('8.10 Pipeline Log'!$H$23="Yes",'8.10 Pipeline Log'!K$23,0)+IF('8.10 Pipeline Log'!$H$24="Yes",'8.10 Pipeline Log'!K$24,0)</f>
        <v>0</v>
      </c>
      <c r="AD41" s="87">
        <f>IF('8.10 Pipeline Log'!$H$21="Yes",'8.10 Pipeline Log'!L$21,0)+IF('8.10 Pipeline Log'!$H$22="Yes",'8.10 Pipeline Log'!L$22,0)+IF('8.10 Pipeline Log'!$H$23="Yes",'8.10 Pipeline Log'!L$23,0)+IF('8.10 Pipeline Log'!$H$24="Yes",'8.10 Pipeline Log'!L$24,0)</f>
        <v>0</v>
      </c>
      <c r="AE41" s="87">
        <f>IF('8.10 Pipeline Log'!$H$21="Yes",'8.10 Pipeline Log'!M$21,0)+IF('8.10 Pipeline Log'!$H$22="Yes",'8.10 Pipeline Log'!M$22,0)+IF('8.10 Pipeline Log'!$H$23="Yes",'8.10 Pipeline Log'!M$23,0)+IF('8.10 Pipeline Log'!$H$24="Yes",'8.10 Pipeline Log'!M$24,0)</f>
        <v>0</v>
      </c>
      <c r="AF41" s="87">
        <f>IF('8.10 Pipeline Log'!$H$21="Yes",'8.10 Pipeline Log'!N$21,0)+IF('8.10 Pipeline Log'!$H$22="Yes",'8.10 Pipeline Log'!N$22,0)+IF('8.10 Pipeline Log'!$H$23="Yes",'8.10 Pipeline Log'!N$23,0)+IF('8.10 Pipeline Log'!$H$24="Yes",'8.10 Pipeline Log'!N$24,0)</f>
        <v>0</v>
      </c>
      <c r="AG41" s="426" t="s">
        <v>2756</v>
      </c>
      <c r="AI41" s="426" t="s">
        <v>2696</v>
      </c>
      <c r="AM41" s="426" t="s">
        <v>2786</v>
      </c>
      <c r="AQ41" s="1263"/>
    </row>
    <row r="42" spans="1:43">
      <c r="C42" s="425" t="s">
        <v>1400</v>
      </c>
      <c r="D42" s="425" t="s">
        <v>1359</v>
      </c>
      <c r="E42" s="425" t="s">
        <v>2689</v>
      </c>
      <c r="F42" s="425" t="s">
        <v>1378</v>
      </c>
      <c r="G42" s="425" t="s">
        <v>2718</v>
      </c>
      <c r="AB42" s="87">
        <f>IF('8.10 Pipeline Log'!$H$27="Yes",'8.10 Pipeline Log'!J$27,0)</f>
        <v>0</v>
      </c>
      <c r="AC42" s="87">
        <f>IF('8.10 Pipeline Log'!$H$27="Yes",'8.10 Pipeline Log'!K$27,0)</f>
        <v>0</v>
      </c>
      <c r="AD42" s="87">
        <f>IF('8.10 Pipeline Log'!$H$27="Yes",'8.10 Pipeline Log'!L$27,0)</f>
        <v>0</v>
      </c>
      <c r="AE42" s="87">
        <f>IF('8.10 Pipeline Log'!$H$27="Yes",'8.10 Pipeline Log'!M$27,0)</f>
        <v>0</v>
      </c>
      <c r="AF42" s="87">
        <f>IF('8.10 Pipeline Log'!$H$27="Yes",'8.10 Pipeline Log'!N$27,0)</f>
        <v>0</v>
      </c>
      <c r="AG42" s="426" t="s">
        <v>2757</v>
      </c>
      <c r="AI42" s="426" t="s">
        <v>2696</v>
      </c>
      <c r="AM42" s="426" t="s">
        <v>2786</v>
      </c>
      <c r="AQ42" s="1263"/>
    </row>
    <row r="43" spans="1:43">
      <c r="C43" s="425" t="s">
        <v>1401</v>
      </c>
      <c r="D43" s="425" t="s">
        <v>1359</v>
      </c>
      <c r="E43" s="425" t="s">
        <v>2690</v>
      </c>
      <c r="F43" s="425" t="s">
        <v>1380</v>
      </c>
      <c r="G43" s="425" t="s">
        <v>2718</v>
      </c>
      <c r="AB43" s="87">
        <f>IF('8.10 Pipeline Log'!$H$40="Yes",'8.10 Pipeline Log'!J$40,0)+IF('8.10 Pipeline Log'!$H$41="Yes",'8.10 Pipeline Log'!J$41,0)+IF('8.10 Pipeline Log'!$H$42="Yes",'8.10 Pipeline Log'!J$42,0)+IF('8.10 Pipeline Log'!$H$43="Yes",'8.10 Pipeline Log'!J$43,0)+IF('8.10 Pipeline Log'!$H$44="Yes",'8.10 Pipeline Log'!J$44,0)</f>
        <v>0</v>
      </c>
      <c r="AC43" s="87">
        <f>IF('8.10 Pipeline Log'!$H$40="Yes",'8.10 Pipeline Log'!K$40,0)+IF('8.10 Pipeline Log'!$H$41="Yes",'8.10 Pipeline Log'!K$41,0)+IF('8.10 Pipeline Log'!$H$42="Yes",'8.10 Pipeline Log'!K$42,0)+IF('8.10 Pipeline Log'!$H$43="Yes",'8.10 Pipeline Log'!K$43,0)+IF('8.10 Pipeline Log'!$H$44="Yes",'8.10 Pipeline Log'!K$44,0)</f>
        <v>0</v>
      </c>
      <c r="AD43" s="87">
        <f>IF('8.10 Pipeline Log'!$H$40="Yes",'8.10 Pipeline Log'!L$40,0)+IF('8.10 Pipeline Log'!$H$41="Yes",'8.10 Pipeline Log'!L$41,0)+IF('8.10 Pipeline Log'!$H$42="Yes",'8.10 Pipeline Log'!L$42,0)+IF('8.10 Pipeline Log'!$H$43="Yes",'8.10 Pipeline Log'!L$43,0)+IF('8.10 Pipeline Log'!$H$44="Yes",'8.10 Pipeline Log'!L$44,0)</f>
        <v>0</v>
      </c>
      <c r="AE43" s="87">
        <f>IF('8.10 Pipeline Log'!$H$40="Yes",'8.10 Pipeline Log'!M$40,0)+IF('8.10 Pipeline Log'!$H$41="Yes",'8.10 Pipeline Log'!M$41,0)+IF('8.10 Pipeline Log'!$H$42="Yes",'8.10 Pipeline Log'!M$42,0)+IF('8.10 Pipeline Log'!$H$43="Yes",'8.10 Pipeline Log'!M$43,0)+IF('8.10 Pipeline Log'!$H$44="Yes",'8.10 Pipeline Log'!M$44,0)</f>
        <v>0</v>
      </c>
      <c r="AF43" s="87">
        <f>IF('8.10 Pipeline Log'!$H$40="Yes",'8.10 Pipeline Log'!N$40,0)+IF('8.10 Pipeline Log'!$H$41="Yes",'8.10 Pipeline Log'!N$41,0)+IF('8.10 Pipeline Log'!$H$42="Yes",'8.10 Pipeline Log'!N$42,0)+IF('8.10 Pipeline Log'!$H$43="Yes",'8.10 Pipeline Log'!N$43,0)+IF('8.10 Pipeline Log'!$H$44="Yes",'8.10 Pipeline Log'!N$44,0)</f>
        <v>0</v>
      </c>
      <c r="AG43" s="426" t="s">
        <v>2758</v>
      </c>
      <c r="AI43" s="426" t="s">
        <v>2696</v>
      </c>
      <c r="AM43" s="426" t="s">
        <v>2786</v>
      </c>
      <c r="AQ43" s="1263"/>
    </row>
    <row r="44" spans="1:43">
      <c r="C44" s="425" t="s">
        <v>1803</v>
      </c>
      <c r="D44" s="425" t="s">
        <v>1359</v>
      </c>
      <c r="E44" s="425" t="s">
        <v>1735</v>
      </c>
      <c r="F44" s="425" t="s">
        <v>1804</v>
      </c>
      <c r="G44" s="425" t="s">
        <v>2718</v>
      </c>
      <c r="AB44" s="87">
        <f>IF('8.10 Pipeline Log'!$H$30="Yes",'8.10 Pipeline Log'!J$30,0)</f>
        <v>0</v>
      </c>
      <c r="AC44" s="87">
        <f>IF('8.10 Pipeline Log'!$H$30="Yes",'8.10 Pipeline Log'!K$30,0)</f>
        <v>0</v>
      </c>
      <c r="AD44" s="87">
        <f>IF('8.10 Pipeline Log'!$H$30="Yes",'8.10 Pipeline Log'!L$30,0)</f>
        <v>0</v>
      </c>
      <c r="AE44" s="87">
        <f>IF('8.10 Pipeline Log'!$H$30="Yes",'8.10 Pipeline Log'!M$30,0)</f>
        <v>0</v>
      </c>
      <c r="AF44" s="87">
        <f>IF('8.10 Pipeline Log'!$H$30="Yes",'8.10 Pipeline Log'!N$30,0)</f>
        <v>0</v>
      </c>
      <c r="AG44" s="426" t="s">
        <v>2759</v>
      </c>
      <c r="AI44" s="426" t="s">
        <v>2696</v>
      </c>
      <c r="AM44" s="426" t="s">
        <v>2786</v>
      </c>
      <c r="AQ44" s="1263"/>
    </row>
    <row r="45" spans="1:43">
      <c r="C45" s="425" t="s">
        <v>1403</v>
      </c>
      <c r="D45" s="425" t="s">
        <v>1359</v>
      </c>
      <c r="E45" s="425" t="s">
        <v>2691</v>
      </c>
      <c r="F45" s="425" t="s">
        <v>1383</v>
      </c>
      <c r="G45" s="425" t="s">
        <v>2718</v>
      </c>
      <c r="AB45" s="87">
        <f>IF('8.10 Pipeline Log'!$H$29="Yes",'8.10 Pipeline Log'!J$29,0)</f>
        <v>0</v>
      </c>
      <c r="AC45" s="87">
        <f>IF('8.10 Pipeline Log'!$H$29="Yes",'8.10 Pipeline Log'!K$29,0)</f>
        <v>0</v>
      </c>
      <c r="AD45" s="87">
        <f>IF('8.10 Pipeline Log'!$H$29="Yes",'8.10 Pipeline Log'!L$29,0)</f>
        <v>0</v>
      </c>
      <c r="AE45" s="87">
        <f>IF('8.10 Pipeline Log'!$H$29="Yes",'8.10 Pipeline Log'!M$29,0)</f>
        <v>0</v>
      </c>
      <c r="AF45" s="87">
        <f>IF('8.10 Pipeline Log'!$H$29="Yes",'8.10 Pipeline Log'!N$29,0)</f>
        <v>0</v>
      </c>
      <c r="AG45" s="426" t="s">
        <v>2760</v>
      </c>
      <c r="AI45" s="426" t="s">
        <v>2696</v>
      </c>
      <c r="AM45" s="426" t="s">
        <v>2786</v>
      </c>
      <c r="AQ45" s="1263"/>
    </row>
    <row r="46" spans="1:43">
      <c r="C46" s="425" t="s">
        <v>1807</v>
      </c>
      <c r="D46" s="425" t="s">
        <v>1359</v>
      </c>
      <c r="E46" s="425" t="s">
        <v>2692</v>
      </c>
      <c r="F46" s="425" t="s">
        <v>1808</v>
      </c>
      <c r="G46" s="425" t="s">
        <v>2718</v>
      </c>
      <c r="AB46" s="87">
        <f>IF('8.10 Pipeline Log'!$H$47="Yes",'8.10 Pipeline Log'!J$47,0)+IF('8.10 Pipeline Log'!$H$48="Yes",'8.10 Pipeline Log'!J$48,0)+IF('8.10 Pipeline Log'!$H$49="Yes",'8.10 Pipeline Log'!J$49,0)+IF('8.10 Pipeline Log'!$H$50="Yes",'8.10 Pipeline Log'!J$50,0)+IF('8.10 Pipeline Log'!$H$51="Yes",SUM('8.10 Pipeline Log'!$J$51:$N$51),0)</f>
        <v>0</v>
      </c>
      <c r="AC46" s="87">
        <f>IF('8.10 Pipeline Log'!$H$47="Yes",'8.10 Pipeline Log'!K$47,0)+IF('8.10 Pipeline Log'!$H$48="Yes",'8.10 Pipeline Log'!K$48,0)+IF('8.10 Pipeline Log'!$H$49="Yes",'8.10 Pipeline Log'!K$49,0)+IF('8.10 Pipeline Log'!$H$50="Yes",'8.10 Pipeline Log'!K$50,0)+IF('8.10 Pipeline Log'!$H$51="Yes",SUM('8.10 Pipeline Log'!$J$51:$N$51),0)</f>
        <v>0</v>
      </c>
      <c r="AD46" s="87">
        <f>IF('8.10 Pipeline Log'!$H$47="Yes",'8.10 Pipeline Log'!L$47,0)+IF('8.10 Pipeline Log'!$H$48="Yes",'8.10 Pipeline Log'!L$48,0)+IF('8.10 Pipeline Log'!$H$49="Yes",'8.10 Pipeline Log'!L$49,0)+IF('8.10 Pipeline Log'!$H$50="Yes",'8.10 Pipeline Log'!L$50,0)+IF('8.10 Pipeline Log'!$H$51="Yes",SUM('8.10 Pipeline Log'!$J$51:$N$51),0)</f>
        <v>0</v>
      </c>
      <c r="AE46" s="87">
        <f>IF('8.10 Pipeline Log'!$H$47="Yes",'8.10 Pipeline Log'!M$47,0)+IF('8.10 Pipeline Log'!$H$48="Yes",'8.10 Pipeline Log'!M$48,0)+IF('8.10 Pipeline Log'!$H$49="Yes",'8.10 Pipeline Log'!M$49,0)+IF('8.10 Pipeline Log'!$H$50="Yes",'8.10 Pipeline Log'!M$50,0)+IF('8.10 Pipeline Log'!$H$51="Yes",SUM('8.10 Pipeline Log'!$J$51:$N$51),0)</f>
        <v>0</v>
      </c>
      <c r="AF46" s="87">
        <f>IF('8.10 Pipeline Log'!$H$47="Yes",'8.10 Pipeline Log'!N$47,0)+IF('8.10 Pipeline Log'!$H$48="Yes",'8.10 Pipeline Log'!N$48,0)+IF('8.10 Pipeline Log'!$H$49="Yes",'8.10 Pipeline Log'!N$49,0)+IF('8.10 Pipeline Log'!$H$50="Yes",'8.10 Pipeline Log'!N$50,0)+IF('8.10 Pipeline Log'!$H$51="Yes",SUM('8.10 Pipeline Log'!$J$51:$N$51),0)</f>
        <v>0</v>
      </c>
      <c r="AG46" s="426" t="s">
        <v>2761</v>
      </c>
      <c r="AI46" s="426" t="s">
        <v>2696</v>
      </c>
      <c r="AM46" s="426" t="s">
        <v>2786</v>
      </c>
      <c r="AQ46" s="1263"/>
    </row>
    <row r="48" spans="1:43" s="1" customFormat="1" ht="17.399999999999999">
      <c r="A48" s="2" t="s">
        <v>2697</v>
      </c>
      <c r="B48" s="2"/>
      <c r="AG48" s="893"/>
      <c r="AI48" s="893"/>
    </row>
    <row r="50" spans="1:43">
      <c r="C50" s="425" t="s">
        <v>1388</v>
      </c>
      <c r="D50" s="425" t="s">
        <v>1359</v>
      </c>
      <c r="E50" s="425" t="s">
        <v>2680</v>
      </c>
      <c r="F50" s="425" t="s">
        <v>1364</v>
      </c>
      <c r="G50" s="425" t="s">
        <v>2718</v>
      </c>
      <c r="AB50" s="87">
        <f>IF('8.10 Pipeline Log'!$H$79="Yes",'8.10 Pipeline Log'!J$79,0)+IF('8.10 Pipeline Log'!$H$82="Yes",'8.10 Pipeline Log'!J$82,0)</f>
        <v>0</v>
      </c>
      <c r="AC50" s="87">
        <f>IF('8.10 Pipeline Log'!$H$79="Yes",'8.10 Pipeline Log'!K$79,0)+IF('8.10 Pipeline Log'!$H$82="Yes",'8.10 Pipeline Log'!K$82,0)</f>
        <v>0</v>
      </c>
      <c r="AD50" s="87">
        <f>IF('8.10 Pipeline Log'!$H$79="Yes",'8.10 Pipeline Log'!L$79,0)+IF('8.10 Pipeline Log'!$H$82="Yes",'8.10 Pipeline Log'!L$82,0)</f>
        <v>0</v>
      </c>
      <c r="AE50" s="87">
        <f>IF('8.10 Pipeline Log'!$H$79="Yes",'8.10 Pipeline Log'!M$79,0)+IF('8.10 Pipeline Log'!$H$82="Yes",'8.10 Pipeline Log'!M$82,0)</f>
        <v>0</v>
      </c>
      <c r="AF50" s="87">
        <f>IF('8.10 Pipeline Log'!$H$79="Yes",'8.10 Pipeline Log'!N$79,0)+IF('8.10 Pipeline Log'!$H$82="Yes",'8.10 Pipeline Log'!N$82,0)</f>
        <v>0</v>
      </c>
      <c r="AG50" s="426" t="s">
        <v>2762</v>
      </c>
      <c r="AI50" s="426" t="s">
        <v>2696</v>
      </c>
      <c r="AM50" s="426" t="s">
        <v>2786</v>
      </c>
      <c r="AQ50" s="1263"/>
    </row>
    <row r="51" spans="1:43">
      <c r="C51" s="425" t="s">
        <v>1391</v>
      </c>
      <c r="D51" s="425" t="s">
        <v>1359</v>
      </c>
      <c r="E51" s="425" t="s">
        <v>2681</v>
      </c>
      <c r="F51" s="425" t="s">
        <v>1366</v>
      </c>
      <c r="G51" s="425" t="s">
        <v>2718</v>
      </c>
      <c r="AB51" s="87">
        <f>IF('8.10 Pipeline Log'!$H$80="Yes",'8.10 Pipeline Log'!J$80,0)+IF('8.10 Pipeline Log'!$H$83="Yes",'8.10 Pipeline Log'!J$83,0)</f>
        <v>0</v>
      </c>
      <c r="AC51" s="87">
        <f>IF('8.10 Pipeline Log'!$H$80="Yes",'8.10 Pipeline Log'!K$80,0)+IF('8.10 Pipeline Log'!$H$83="Yes",'8.10 Pipeline Log'!K$83,0)</f>
        <v>0</v>
      </c>
      <c r="AD51" s="87">
        <f>IF('8.10 Pipeline Log'!$H$80="Yes",'8.10 Pipeline Log'!L$80,0)+IF('8.10 Pipeline Log'!$H$83="Yes",'8.10 Pipeline Log'!L$83,0)</f>
        <v>0</v>
      </c>
      <c r="AE51" s="87">
        <f>IF('8.10 Pipeline Log'!$H$80="Yes",'8.10 Pipeline Log'!M$80,0)+IF('8.10 Pipeline Log'!$H$83="Yes",'8.10 Pipeline Log'!M$83,0)</f>
        <v>0</v>
      </c>
      <c r="AF51" s="87">
        <f>IF('8.10 Pipeline Log'!$H$80="Yes",'8.10 Pipeline Log'!N$80,0)+IF('8.10 Pipeline Log'!$H$83="Yes",'8.10 Pipeline Log'!N$83,0)</f>
        <v>0</v>
      </c>
      <c r="AG51" s="426" t="s">
        <v>2763</v>
      </c>
      <c r="AI51" s="426" t="s">
        <v>2696</v>
      </c>
      <c r="AM51" s="426" t="s">
        <v>2786</v>
      </c>
      <c r="AQ51" s="1263"/>
    </row>
    <row r="52" spans="1:43">
      <c r="C52" s="425" t="s">
        <v>1395</v>
      </c>
      <c r="D52" s="425" t="s">
        <v>1359</v>
      </c>
      <c r="E52" s="425" t="s">
        <v>2683</v>
      </c>
      <c r="F52" s="425" t="s">
        <v>1370</v>
      </c>
      <c r="G52" s="425" t="s">
        <v>2718</v>
      </c>
      <c r="AB52" s="87">
        <f>IF('8.10 Pipeline Log'!$H$97="Yes",'8.10 Pipeline Log'!J$97,0)+IF('8.10 Pipeline Log'!$H$98="Yes",'8.10 Pipeline Log'!J$98,0)+IF('8.10 Pipeline Log'!$H$99="Yes",'8.10 Pipeline Log'!J$99,0)+IF('8.10 Pipeline Log'!$H$100="Yes",'8.10 Pipeline Log'!J$100,0)+IF('8.10 Pipeline Log'!$H$101="Yes",'8.10 Pipeline Log'!J$101,0)</f>
        <v>0</v>
      </c>
      <c r="AC52" s="87">
        <f>IF('8.10 Pipeline Log'!$H$97="Yes",'8.10 Pipeline Log'!K$97,0)+IF('8.10 Pipeline Log'!$H$98="Yes",'8.10 Pipeline Log'!K$98,0)+IF('8.10 Pipeline Log'!$H$99="Yes",'8.10 Pipeline Log'!K$99,0)+IF('8.10 Pipeline Log'!$H$100="Yes",'8.10 Pipeline Log'!K$100,0)+IF('8.10 Pipeline Log'!$H$101="Yes",'8.10 Pipeline Log'!K$101,0)</f>
        <v>0</v>
      </c>
      <c r="AD52" s="87">
        <f>IF('8.10 Pipeline Log'!$H$97="Yes",'8.10 Pipeline Log'!L$97,0)+IF('8.10 Pipeline Log'!$H$98="Yes",'8.10 Pipeline Log'!L$98,0)+IF('8.10 Pipeline Log'!$H$99="Yes",'8.10 Pipeline Log'!L$99,0)+IF('8.10 Pipeline Log'!$H$100="Yes",'8.10 Pipeline Log'!L$100,0)+IF('8.10 Pipeline Log'!$H$101="Yes",'8.10 Pipeline Log'!L$101,0)</f>
        <v>0</v>
      </c>
      <c r="AE52" s="87">
        <f>IF('8.10 Pipeline Log'!$H$97="Yes",'8.10 Pipeline Log'!M$97,0)+IF('8.10 Pipeline Log'!$H$98="Yes",'8.10 Pipeline Log'!M$98,0)+IF('8.10 Pipeline Log'!$H$99="Yes",'8.10 Pipeline Log'!M$99,0)+IF('8.10 Pipeline Log'!$H$100="Yes",'8.10 Pipeline Log'!M$100,0)+IF('8.10 Pipeline Log'!$H$101="Yes",'8.10 Pipeline Log'!M$101,0)</f>
        <v>0</v>
      </c>
      <c r="AF52" s="87">
        <f>IF('8.10 Pipeline Log'!$H$97="Yes",'8.10 Pipeline Log'!N$97,0)+IF('8.10 Pipeline Log'!$H$98="Yes",'8.10 Pipeline Log'!N$98,0)+IF('8.10 Pipeline Log'!$H$99="Yes",'8.10 Pipeline Log'!N$99,0)+IF('8.10 Pipeline Log'!$H$100="Yes",'8.10 Pipeline Log'!N$100,0)+IF('8.10 Pipeline Log'!$H$101="Yes",'8.10 Pipeline Log'!N$101,0)</f>
        <v>0</v>
      </c>
      <c r="AG52" s="426" t="s">
        <v>2764</v>
      </c>
      <c r="AI52" s="426" t="s">
        <v>2696</v>
      </c>
      <c r="AM52" s="426" t="s">
        <v>2786</v>
      </c>
      <c r="AQ52" s="1263"/>
    </row>
    <row r="53" spans="1:43">
      <c r="C53" s="425" t="s">
        <v>1869</v>
      </c>
      <c r="D53" s="425" t="s">
        <v>1359</v>
      </c>
      <c r="E53" s="425" t="s">
        <v>2684</v>
      </c>
      <c r="F53" s="425" t="s">
        <v>1416</v>
      </c>
      <c r="G53" s="425" t="s">
        <v>2718</v>
      </c>
      <c r="AB53" s="87">
        <f>IF('8.10 Pipeline Log'!$H$78="Yes",'8.10 Pipeline Log'!J$78,0)+IF('8.10 Pipeline Log'!$H$81="Yes",'8.10 Pipeline Log'!J$81,0)</f>
        <v>0</v>
      </c>
      <c r="AC53" s="87">
        <f>IF('8.10 Pipeline Log'!$H$78="Yes",'8.10 Pipeline Log'!K$78,0)+IF('8.10 Pipeline Log'!$H$81="Yes",'8.10 Pipeline Log'!K$81,0)</f>
        <v>0</v>
      </c>
      <c r="AD53" s="87">
        <f>IF('8.10 Pipeline Log'!$H$78="Yes",'8.10 Pipeline Log'!L$78,0)+IF('8.10 Pipeline Log'!$H$81="Yes",'8.10 Pipeline Log'!L$81,0)</f>
        <v>0</v>
      </c>
      <c r="AE53" s="87">
        <f>IF('8.10 Pipeline Log'!$H$78="Yes",'8.10 Pipeline Log'!M$78,0)+IF('8.10 Pipeline Log'!$H$81="Yes",'8.10 Pipeline Log'!M$81,0)</f>
        <v>0</v>
      </c>
      <c r="AF53" s="87">
        <f>IF('8.10 Pipeline Log'!$H$78="Yes",'8.10 Pipeline Log'!N$78,0)+IF('8.10 Pipeline Log'!$H$81="Yes",'8.10 Pipeline Log'!N$81,0)</f>
        <v>0</v>
      </c>
      <c r="AG53" s="426" t="s">
        <v>2765</v>
      </c>
      <c r="AI53" s="426" t="s">
        <v>2696</v>
      </c>
      <c r="AM53" s="426" t="s">
        <v>2786</v>
      </c>
      <c r="AQ53" s="1263"/>
    </row>
    <row r="54" spans="1:43">
      <c r="C54" s="425" t="s">
        <v>1401</v>
      </c>
      <c r="D54" s="425" t="s">
        <v>1359</v>
      </c>
      <c r="E54" s="425" t="s">
        <v>2690</v>
      </c>
      <c r="F54" s="425" t="s">
        <v>1380</v>
      </c>
      <c r="G54" s="425" t="s">
        <v>2718</v>
      </c>
      <c r="AB54" s="87">
        <f>IF('8.10 Pipeline Log'!$H$91="Yes",'8.10 Pipeline Log'!J$91,0)+IF('8.10 Pipeline Log'!$H$92="Yes",'8.10 Pipeline Log'!J$92)+IF('8.10 Pipeline Log'!$H$93="Yes",'8.10 Pipeline Log'!J$93,0)+IF('8.10 Pipeline Log'!$H$94="Yes",'8.10 Pipeline Log'!J$94)+IF('8.10 Pipeline Log'!$H$95="Yes",'8.10 Pipeline Log'!J$95,0)</f>
        <v>0</v>
      </c>
      <c r="AC54" s="87">
        <f>IF('8.10 Pipeline Log'!$H$91="Yes",'8.10 Pipeline Log'!K$91,0)+IF('8.10 Pipeline Log'!$H$92="Yes",'8.10 Pipeline Log'!K$92)+IF('8.10 Pipeline Log'!$H$93="Yes",'8.10 Pipeline Log'!K$93,0)+IF('8.10 Pipeline Log'!$H$94="Yes",'8.10 Pipeline Log'!K$94)+IF('8.10 Pipeline Log'!$H$95="Yes",'8.10 Pipeline Log'!K$95,0)</f>
        <v>0</v>
      </c>
      <c r="AD54" s="87">
        <f>IF('8.10 Pipeline Log'!$H$91="Yes",'8.10 Pipeline Log'!L$91,0)+IF('8.10 Pipeline Log'!$H$92="Yes",'8.10 Pipeline Log'!L$92)+IF('8.10 Pipeline Log'!$H$93="Yes",'8.10 Pipeline Log'!L$93,0)+IF('8.10 Pipeline Log'!$H$94="Yes",'8.10 Pipeline Log'!L$94)+IF('8.10 Pipeline Log'!$H$95="Yes",'8.10 Pipeline Log'!L$95,0)</f>
        <v>0</v>
      </c>
      <c r="AE54" s="87">
        <f>IF('8.10 Pipeline Log'!$H$91="Yes",'8.10 Pipeline Log'!M$91,0)+IF('8.10 Pipeline Log'!$H$92="Yes",'8.10 Pipeline Log'!M$92)+IF('8.10 Pipeline Log'!$H$93="Yes",'8.10 Pipeline Log'!M$93,0)+IF('8.10 Pipeline Log'!$H$94="Yes",'8.10 Pipeline Log'!M$94)+IF('8.10 Pipeline Log'!$H$95="Yes",'8.10 Pipeline Log'!M$95,0)</f>
        <v>0</v>
      </c>
      <c r="AF54" s="87">
        <f>IF('8.10 Pipeline Log'!$H$91="Yes",'8.10 Pipeline Log'!N$91,0)+IF('8.10 Pipeline Log'!$H$92="Yes",'8.10 Pipeline Log'!N$92)+IF('8.10 Pipeline Log'!$H$93="Yes",'8.10 Pipeline Log'!N$93,0)+IF('8.10 Pipeline Log'!$H$94="Yes",'8.10 Pipeline Log'!N$94)+IF('8.10 Pipeline Log'!$H$95="Yes",'8.10 Pipeline Log'!N$95,0)</f>
        <v>0</v>
      </c>
      <c r="AG54" s="426" t="s">
        <v>2766</v>
      </c>
      <c r="AI54" s="426" t="s">
        <v>2696</v>
      </c>
      <c r="AM54" s="426" t="s">
        <v>2786</v>
      </c>
      <c r="AQ54" s="1263"/>
    </row>
    <row r="56" spans="1:43" s="1" customFormat="1" ht="17.399999999999999">
      <c r="A56" s="2" t="s">
        <v>2698</v>
      </c>
      <c r="B56" s="2"/>
      <c r="AG56" s="893"/>
      <c r="AI56" s="893"/>
    </row>
    <row r="58" spans="1:43">
      <c r="C58" s="425" t="s">
        <v>2710</v>
      </c>
      <c r="D58" s="425" t="s">
        <v>1419</v>
      </c>
      <c r="E58" s="425" t="s">
        <v>2702</v>
      </c>
      <c r="F58" s="425" t="s">
        <v>1420</v>
      </c>
      <c r="G58" s="425" t="s">
        <v>2719</v>
      </c>
      <c r="AB58" s="87">
        <f>'5.1 TO_Indirects'!AE51*('1.5 Universal Data'!$D$34/'1.5 Universal Data'!$D$31)</f>
        <v>0</v>
      </c>
      <c r="AC58" s="87">
        <f>'5.1 TO_Indirects'!AF51*('1.5 Universal Data'!$D$35/'1.5 Universal Data'!$D$31)</f>
        <v>0</v>
      </c>
      <c r="AD58" s="87">
        <f>'5.1 TO_Indirects'!AG51*('1.5 Universal Data'!$D$36/'1.5 Universal Data'!$D$31)</f>
        <v>0</v>
      </c>
      <c r="AE58" s="87">
        <f>'5.1 TO_Indirects'!AH51*('1.5 Universal Data'!$D$37/'1.5 Universal Data'!$D$31)</f>
        <v>0</v>
      </c>
      <c r="AF58" s="87">
        <f>'5.1 TO_Indirects'!AI51*('1.5 Universal Data'!$D$38/'1.5 Universal Data'!$D$31)</f>
        <v>0</v>
      </c>
      <c r="AG58" s="426" t="s">
        <v>2768</v>
      </c>
      <c r="AI58" s="1273" t="s">
        <v>2887</v>
      </c>
      <c r="AM58" s="426" t="s">
        <v>2786</v>
      </c>
      <c r="AQ58" s="1263"/>
    </row>
    <row r="59" spans="1:43">
      <c r="C59" s="425" t="s">
        <v>2710</v>
      </c>
      <c r="D59" s="425" t="s">
        <v>1421</v>
      </c>
      <c r="E59" s="425" t="s">
        <v>2703</v>
      </c>
      <c r="F59" s="425" t="s">
        <v>1420</v>
      </c>
      <c r="G59" s="425" t="s">
        <v>2719</v>
      </c>
      <c r="AB59" s="87">
        <f>'5.1 TO_Indirects'!AE52*('1.5 Universal Data'!$D$34/'1.5 Universal Data'!$D$31)</f>
        <v>0</v>
      </c>
      <c r="AC59" s="87">
        <f>'5.1 TO_Indirects'!AF52*('1.5 Universal Data'!$D$35/'1.5 Universal Data'!$D$31)</f>
        <v>0</v>
      </c>
      <c r="AD59" s="87">
        <f>'5.1 TO_Indirects'!AG52*('1.5 Universal Data'!$D$36/'1.5 Universal Data'!$D$31)</f>
        <v>0</v>
      </c>
      <c r="AE59" s="87">
        <f>'5.1 TO_Indirects'!AH52*('1.5 Universal Data'!$D$37/'1.5 Universal Data'!$D$31)</f>
        <v>0</v>
      </c>
      <c r="AF59" s="87">
        <f>'5.1 TO_Indirects'!AI52*('1.5 Universal Data'!$D$38/'1.5 Universal Data'!$D$31)</f>
        <v>0</v>
      </c>
      <c r="AG59" s="426" t="s">
        <v>2769</v>
      </c>
      <c r="AI59" s="1273" t="s">
        <v>2887</v>
      </c>
      <c r="AM59" s="426" t="s">
        <v>2786</v>
      </c>
      <c r="AQ59" s="1263"/>
    </row>
    <row r="60" spans="1:43">
      <c r="C60" s="425" t="s">
        <v>2710</v>
      </c>
      <c r="D60" s="425" t="s">
        <v>1422</v>
      </c>
      <c r="E60" s="425" t="s">
        <v>2704</v>
      </c>
      <c r="F60" s="425" t="s">
        <v>1420</v>
      </c>
      <c r="G60" s="425" t="s">
        <v>2719</v>
      </c>
      <c r="AB60" s="87">
        <f>'5.1 TO_Indirects'!AE53*('1.5 Universal Data'!$D$34/'1.5 Universal Data'!$D$31)</f>
        <v>0</v>
      </c>
      <c r="AC60" s="87">
        <f>'5.1 TO_Indirects'!AF53*('1.5 Universal Data'!$D$35/'1.5 Universal Data'!$D$31)</f>
        <v>0</v>
      </c>
      <c r="AD60" s="87">
        <f>'5.1 TO_Indirects'!AG53*('1.5 Universal Data'!$D$36/'1.5 Universal Data'!$D$31)</f>
        <v>0</v>
      </c>
      <c r="AE60" s="87">
        <f>'5.1 TO_Indirects'!AH53*('1.5 Universal Data'!$D$37/'1.5 Universal Data'!$D$31)</f>
        <v>0</v>
      </c>
      <c r="AF60" s="87">
        <f>'5.1 TO_Indirects'!AI53*('1.5 Universal Data'!$D$38/'1.5 Universal Data'!$D$31)</f>
        <v>0</v>
      </c>
      <c r="AG60" s="426" t="s">
        <v>2770</v>
      </c>
      <c r="AI60" s="1273" t="s">
        <v>2887</v>
      </c>
      <c r="AM60" s="426" t="s">
        <v>2786</v>
      </c>
      <c r="AQ60" s="1263"/>
    </row>
    <row r="61" spans="1:43">
      <c r="C61" s="425" t="s">
        <v>2710</v>
      </c>
      <c r="D61" s="425" t="s">
        <v>1424</v>
      </c>
      <c r="E61" s="425" t="s">
        <v>2705</v>
      </c>
      <c r="F61" s="425" t="s">
        <v>1420</v>
      </c>
      <c r="G61" s="425" t="s">
        <v>2719</v>
      </c>
      <c r="AB61" s="87">
        <f>'5.1 TO_Indirects'!AE54*('1.5 Universal Data'!$D$34/'1.5 Universal Data'!$D$31)</f>
        <v>0</v>
      </c>
      <c r="AC61" s="87">
        <f>'5.1 TO_Indirects'!AF54*('1.5 Universal Data'!$D$35/'1.5 Universal Data'!$D$31)</f>
        <v>0</v>
      </c>
      <c r="AD61" s="87">
        <f>'5.1 TO_Indirects'!AG54*('1.5 Universal Data'!$D$36/'1.5 Universal Data'!$D$31)</f>
        <v>0</v>
      </c>
      <c r="AE61" s="87">
        <f>'5.1 TO_Indirects'!AH54*('1.5 Universal Data'!$D$37/'1.5 Universal Data'!$D$31)</f>
        <v>0</v>
      </c>
      <c r="AF61" s="87">
        <f>'5.1 TO_Indirects'!AI54*('1.5 Universal Data'!$D$38/'1.5 Universal Data'!$D$31)</f>
        <v>0</v>
      </c>
      <c r="AG61" s="426" t="s">
        <v>2771</v>
      </c>
      <c r="AI61" s="1273" t="s">
        <v>2887</v>
      </c>
      <c r="AM61" s="426" t="s">
        <v>2786</v>
      </c>
      <c r="AQ61" s="1263"/>
    </row>
    <row r="62" spans="1:43">
      <c r="C62" s="425" t="s">
        <v>2710</v>
      </c>
      <c r="D62" s="425" t="s">
        <v>1425</v>
      </c>
      <c r="E62" s="425" t="s">
        <v>2706</v>
      </c>
      <c r="F62" s="425" t="s">
        <v>1420</v>
      </c>
      <c r="G62" s="425" t="s">
        <v>2719</v>
      </c>
      <c r="AB62" s="87">
        <f>'5.1 TO_Indirects'!AE55*('1.5 Universal Data'!$D$34/'1.5 Universal Data'!$D$31)</f>
        <v>0</v>
      </c>
      <c r="AC62" s="87">
        <f>'5.1 TO_Indirects'!AF55*('1.5 Universal Data'!$D$35/'1.5 Universal Data'!$D$31)</f>
        <v>0</v>
      </c>
      <c r="AD62" s="87">
        <f>'5.1 TO_Indirects'!AG55*('1.5 Universal Data'!$D$36/'1.5 Universal Data'!$D$31)</f>
        <v>0</v>
      </c>
      <c r="AE62" s="87">
        <f>'5.1 TO_Indirects'!AH55*('1.5 Universal Data'!$D$37/'1.5 Universal Data'!$D$31)</f>
        <v>0</v>
      </c>
      <c r="AF62" s="87">
        <f>'5.1 TO_Indirects'!AI55*('1.5 Universal Data'!$D$38/'1.5 Universal Data'!$D$31)</f>
        <v>0</v>
      </c>
      <c r="AG62" s="426" t="s">
        <v>2772</v>
      </c>
      <c r="AI62" s="1273" t="s">
        <v>2887</v>
      </c>
      <c r="AM62" s="426" t="s">
        <v>2786</v>
      </c>
      <c r="AQ62" s="1263"/>
    </row>
    <row r="63" spans="1:43" ht="15.6">
      <c r="C63" s="425" t="s">
        <v>2710</v>
      </c>
      <c r="D63" s="425" t="s">
        <v>1834</v>
      </c>
      <c r="E63" s="425" t="s">
        <v>1976</v>
      </c>
      <c r="F63" s="425" t="s">
        <v>1427</v>
      </c>
      <c r="G63" s="425" t="s">
        <v>2719</v>
      </c>
      <c r="AB63" s="87">
        <f>'5.1 TO_Indirects'!AE56*('1.5 Universal Data'!$D$34/'1.5 Universal Data'!$D$31)</f>
        <v>0</v>
      </c>
      <c r="AC63" s="87">
        <f>'5.1 TO_Indirects'!AF56*('1.5 Universal Data'!$D$35/'1.5 Universal Data'!$D$31)</f>
        <v>0</v>
      </c>
      <c r="AD63" s="87">
        <f>'5.1 TO_Indirects'!AG56*('1.5 Universal Data'!$D$36/'1.5 Universal Data'!$D$31)</f>
        <v>0</v>
      </c>
      <c r="AE63" s="87">
        <f>'5.1 TO_Indirects'!AH56*('1.5 Universal Data'!$D$37/'1.5 Universal Data'!$D$31)</f>
        <v>0</v>
      </c>
      <c r="AF63" s="87">
        <f>'5.1 TO_Indirects'!AI56*('1.5 Universal Data'!$D$38/'1.5 Universal Data'!$D$31)</f>
        <v>0</v>
      </c>
      <c r="AG63" s="426" t="s">
        <v>2796</v>
      </c>
      <c r="AI63" s="1273" t="s">
        <v>2887</v>
      </c>
      <c r="AM63" s="426" t="s">
        <v>2786</v>
      </c>
      <c r="AQ63" s="1263"/>
    </row>
    <row r="64" spans="1:43">
      <c r="AI64" s="1273"/>
    </row>
    <row r="65" spans="1:43">
      <c r="C65" s="425" t="s">
        <v>1423</v>
      </c>
      <c r="D65" s="425" t="s">
        <v>1429</v>
      </c>
      <c r="G65" s="425" t="s">
        <v>2719</v>
      </c>
      <c r="AB65" s="87">
        <f>'5.1 TO_Indirects'!AE60*('1.5 Universal Data'!$D$34/'1.5 Universal Data'!$D$31)</f>
        <v>0</v>
      </c>
      <c r="AC65" s="87">
        <f>'5.1 TO_Indirects'!AF60*('1.5 Universal Data'!$D$35/'1.5 Universal Data'!$D$31)</f>
        <v>0</v>
      </c>
      <c r="AD65" s="87">
        <f>'5.1 TO_Indirects'!AG60*('1.5 Universal Data'!$D$36/'1.5 Universal Data'!$D$31)</f>
        <v>0</v>
      </c>
      <c r="AE65" s="87">
        <f>'5.1 TO_Indirects'!AH60*('1.5 Universal Data'!$D$37/'1.5 Universal Data'!$D$31)</f>
        <v>0</v>
      </c>
      <c r="AF65" s="87">
        <f>'5.1 TO_Indirects'!AI60*('1.5 Universal Data'!$D$38/'1.5 Universal Data'!$D$31)</f>
        <v>0</v>
      </c>
      <c r="AG65" s="426" t="s">
        <v>2776</v>
      </c>
      <c r="AI65" s="1273" t="s">
        <v>2887</v>
      </c>
      <c r="AM65" s="426" t="s">
        <v>2786</v>
      </c>
      <c r="AQ65" s="1263"/>
    </row>
    <row r="66" spans="1:43">
      <c r="C66" s="425" t="s">
        <v>1423</v>
      </c>
      <c r="D66" s="425" t="s">
        <v>1430</v>
      </c>
      <c r="G66" s="425" t="s">
        <v>2719</v>
      </c>
      <c r="AB66" s="87">
        <f>'5.1 TO_Indirects'!AE61*('1.5 Universal Data'!$D$34/'1.5 Universal Data'!$D$31)</f>
        <v>0</v>
      </c>
      <c r="AC66" s="87">
        <f>'5.1 TO_Indirects'!AF61*('1.5 Universal Data'!$D$35/'1.5 Universal Data'!$D$31)</f>
        <v>0</v>
      </c>
      <c r="AD66" s="87">
        <f>'5.1 TO_Indirects'!AG61*('1.5 Universal Data'!$D$36/'1.5 Universal Data'!$D$31)</f>
        <v>0</v>
      </c>
      <c r="AE66" s="87">
        <f>'5.1 TO_Indirects'!AH61*('1.5 Universal Data'!$D$37/'1.5 Universal Data'!$D$31)</f>
        <v>0</v>
      </c>
      <c r="AF66" s="87">
        <f>'5.1 TO_Indirects'!AI61*('1.5 Universal Data'!$D$38/'1.5 Universal Data'!$D$31)</f>
        <v>0</v>
      </c>
      <c r="AG66" s="426" t="s">
        <v>2777</v>
      </c>
      <c r="AI66" s="1273" t="s">
        <v>2887</v>
      </c>
      <c r="AM66" s="426" t="s">
        <v>2786</v>
      </c>
      <c r="AQ66" s="1263"/>
    </row>
    <row r="67" spans="1:43">
      <c r="C67" s="425" t="s">
        <v>1423</v>
      </c>
      <c r="D67" s="425" t="s">
        <v>1431</v>
      </c>
      <c r="G67" s="425" t="s">
        <v>2719</v>
      </c>
      <c r="AB67" s="87">
        <f>'5.1 TO_Indirects'!AE62*('1.5 Universal Data'!$D$34/'1.5 Universal Data'!$D$31)</f>
        <v>0</v>
      </c>
      <c r="AC67" s="87">
        <f>'5.1 TO_Indirects'!AF62*('1.5 Universal Data'!$D$35/'1.5 Universal Data'!$D$31)</f>
        <v>0</v>
      </c>
      <c r="AD67" s="87">
        <f>'5.1 TO_Indirects'!AG62*('1.5 Universal Data'!$D$36/'1.5 Universal Data'!$D$31)</f>
        <v>0</v>
      </c>
      <c r="AE67" s="87">
        <f>'5.1 TO_Indirects'!AH62*('1.5 Universal Data'!$D$37/'1.5 Universal Data'!$D$31)</f>
        <v>0</v>
      </c>
      <c r="AF67" s="87">
        <f>'5.1 TO_Indirects'!AI62*('1.5 Universal Data'!$D$38/'1.5 Universal Data'!$D$31)</f>
        <v>0</v>
      </c>
      <c r="AG67" s="426" t="s">
        <v>2778</v>
      </c>
      <c r="AI67" s="1273" t="s">
        <v>2887</v>
      </c>
      <c r="AM67" s="426" t="s">
        <v>2786</v>
      </c>
      <c r="AQ67" s="1263"/>
    </row>
    <row r="68" spans="1:43">
      <c r="C68" s="425" t="s">
        <v>1423</v>
      </c>
      <c r="D68" s="425" t="s">
        <v>1433</v>
      </c>
      <c r="E68" s="425" t="s">
        <v>2707</v>
      </c>
      <c r="F68" s="425" t="s">
        <v>1420</v>
      </c>
      <c r="G68" s="425" t="s">
        <v>2719</v>
      </c>
      <c r="AB68" s="87">
        <f>'5.1 TO_Indirects'!AE63*('1.5 Universal Data'!$D$34/'1.5 Universal Data'!$D$31)</f>
        <v>0</v>
      </c>
      <c r="AC68" s="87">
        <f>'5.1 TO_Indirects'!AF63*('1.5 Universal Data'!$D$35/'1.5 Universal Data'!$D$31)</f>
        <v>0</v>
      </c>
      <c r="AD68" s="87">
        <f>'5.1 TO_Indirects'!AG63*('1.5 Universal Data'!$D$36/'1.5 Universal Data'!$D$31)</f>
        <v>0</v>
      </c>
      <c r="AE68" s="87">
        <f>'5.1 TO_Indirects'!AH63*('1.5 Universal Data'!$D$37/'1.5 Universal Data'!$D$31)</f>
        <v>0</v>
      </c>
      <c r="AF68" s="87">
        <f>'5.1 TO_Indirects'!AI63*('1.5 Universal Data'!$D$38/'1.5 Universal Data'!$D$31)</f>
        <v>0</v>
      </c>
      <c r="AG68" s="426" t="s">
        <v>2773</v>
      </c>
      <c r="AI68" s="1273" t="s">
        <v>2887</v>
      </c>
      <c r="AM68" s="426" t="s">
        <v>2786</v>
      </c>
      <c r="AQ68" s="1263"/>
    </row>
    <row r="70" spans="1:43">
      <c r="C70" s="425" t="s">
        <v>1435</v>
      </c>
      <c r="D70" s="425" t="s">
        <v>1436</v>
      </c>
      <c r="E70" s="425" t="s">
        <v>2708</v>
      </c>
      <c r="F70" s="425" t="s">
        <v>1427</v>
      </c>
      <c r="G70" s="425" t="s">
        <v>2719</v>
      </c>
      <c r="AB70" s="87">
        <f>'5.1 TO_Indirects'!AE67*('1.5 Universal Data'!$D$34/'1.5 Universal Data'!$D$31)</f>
        <v>0</v>
      </c>
      <c r="AC70" s="87">
        <f>'5.1 TO_Indirects'!AF67*('1.5 Universal Data'!$D$35/'1.5 Universal Data'!$D$31)</f>
        <v>0</v>
      </c>
      <c r="AD70" s="87">
        <f>'5.1 TO_Indirects'!AG67*('1.5 Universal Data'!$D$36/'1.5 Universal Data'!$D$31)</f>
        <v>0</v>
      </c>
      <c r="AE70" s="87">
        <f>'5.1 TO_Indirects'!AH67*('1.5 Universal Data'!$D$37/'1.5 Universal Data'!$D$31)</f>
        <v>0</v>
      </c>
      <c r="AF70" s="87">
        <f>'5.1 TO_Indirects'!AI67*('1.5 Universal Data'!$D$38/'1.5 Universal Data'!$D$31)</f>
        <v>0</v>
      </c>
      <c r="AG70" s="426" t="s">
        <v>2774</v>
      </c>
      <c r="AI70" s="1273" t="s">
        <v>2887</v>
      </c>
      <c r="AM70" s="426" t="s">
        <v>2786</v>
      </c>
      <c r="AQ70" s="1263"/>
    </row>
    <row r="72" spans="1:43">
      <c r="C72" s="425" t="s">
        <v>1446</v>
      </c>
      <c r="D72" s="425" t="s">
        <v>1390</v>
      </c>
      <c r="E72" s="425" t="s">
        <v>2709</v>
      </c>
      <c r="F72" s="425" t="s">
        <v>1420</v>
      </c>
      <c r="G72" s="425" t="s">
        <v>2718</v>
      </c>
      <c r="AB72" s="87">
        <f>'5.1 TO_Indirects'!AE71</f>
        <v>0</v>
      </c>
      <c r="AC72" s="87">
        <f>'5.1 TO_Indirects'!AF71</f>
        <v>0</v>
      </c>
      <c r="AD72" s="87">
        <f>'5.1 TO_Indirects'!AG71</f>
        <v>0</v>
      </c>
      <c r="AE72" s="87">
        <f>'5.1 TO_Indirects'!AH71</f>
        <v>0</v>
      </c>
      <c r="AF72" s="87">
        <f>'5.1 TO_Indirects'!AI71</f>
        <v>0</v>
      </c>
      <c r="AG72" s="426" t="s">
        <v>2775</v>
      </c>
      <c r="AI72" s="426" t="s">
        <v>2694</v>
      </c>
      <c r="AM72" s="426" t="s">
        <v>2786</v>
      </c>
      <c r="AQ72" s="1263"/>
    </row>
    <row r="74" spans="1:43" s="1" customFormat="1" ht="17.399999999999999">
      <c r="A74" s="2" t="s">
        <v>2711</v>
      </c>
      <c r="B74" s="2"/>
      <c r="AG74" s="893"/>
      <c r="AI74" s="893"/>
    </row>
    <row r="76" spans="1:43">
      <c r="C76" s="425" t="s">
        <v>1449</v>
      </c>
      <c r="D76" s="425" t="s">
        <v>1450</v>
      </c>
      <c r="E76" s="425" t="s">
        <v>2699</v>
      </c>
      <c r="F76" s="425" t="s">
        <v>1451</v>
      </c>
      <c r="G76" s="425" t="s">
        <v>2719</v>
      </c>
      <c r="AB76" s="87">
        <f>'5.2 SO_Indirects'!AE51*('1.5 Universal Data'!$D$34/'1.5 Universal Data'!$D$31)</f>
        <v>0</v>
      </c>
      <c r="AC76" s="87">
        <f>'5.2 SO_Indirects'!AF51*('1.5 Universal Data'!$D$35/'1.5 Universal Data'!$D$31)</f>
        <v>0</v>
      </c>
      <c r="AD76" s="87">
        <f>'5.2 SO_Indirects'!AG51*('1.5 Universal Data'!$D$36/'1.5 Universal Data'!$D$31)</f>
        <v>0</v>
      </c>
      <c r="AE76" s="87">
        <f>'5.2 SO_Indirects'!AH51*('1.5 Universal Data'!$D$37/'1.5 Universal Data'!$D$31)</f>
        <v>0</v>
      </c>
      <c r="AF76" s="87">
        <f>'5.2 SO_Indirects'!AI51*('1.5 Universal Data'!$D$38/'1.5 Universal Data'!$D$31)</f>
        <v>0</v>
      </c>
      <c r="AG76" s="426" t="s">
        <v>2780</v>
      </c>
      <c r="AI76" s="1273" t="s">
        <v>2887</v>
      </c>
      <c r="AM76" s="426" t="s">
        <v>2786</v>
      </c>
      <c r="AQ76" s="1263"/>
    </row>
    <row r="77" spans="1:43">
      <c r="C77" s="425" t="s">
        <v>1449</v>
      </c>
      <c r="D77" s="425" t="s">
        <v>1452</v>
      </c>
      <c r="E77" s="425" t="s">
        <v>2700</v>
      </c>
      <c r="F77" s="425" t="s">
        <v>1451</v>
      </c>
      <c r="G77" s="425" t="s">
        <v>2719</v>
      </c>
      <c r="AB77" s="87">
        <f>'5.2 SO_Indirects'!AE52*('1.5 Universal Data'!$D$34/'1.5 Universal Data'!$D$31)</f>
        <v>0</v>
      </c>
      <c r="AC77" s="87">
        <f>'5.2 SO_Indirects'!AF52*('1.5 Universal Data'!$D$35/'1.5 Universal Data'!$D$31)</f>
        <v>0</v>
      </c>
      <c r="AD77" s="87">
        <f>'5.2 SO_Indirects'!AG52*('1.5 Universal Data'!$D$36/'1.5 Universal Data'!$D$31)</f>
        <v>0</v>
      </c>
      <c r="AE77" s="87">
        <f>'5.2 SO_Indirects'!AH52*('1.5 Universal Data'!$D$37/'1.5 Universal Data'!$D$31)</f>
        <v>0</v>
      </c>
      <c r="AF77" s="87">
        <f>'5.2 SO_Indirects'!AI52*('1.5 Universal Data'!$D$38/'1.5 Universal Data'!$D$31)</f>
        <v>0</v>
      </c>
      <c r="AG77" s="426" t="s">
        <v>2781</v>
      </c>
      <c r="AI77" s="1273" t="s">
        <v>2887</v>
      </c>
      <c r="AM77" s="426" t="s">
        <v>2786</v>
      </c>
      <c r="AQ77" s="1263"/>
    </row>
    <row r="78" spans="1:43">
      <c r="AI78" s="1273"/>
    </row>
    <row r="79" spans="1:43">
      <c r="C79" s="425" t="s">
        <v>1453</v>
      </c>
      <c r="D79" s="425" t="s">
        <v>1429</v>
      </c>
      <c r="G79" s="425" t="s">
        <v>2719</v>
      </c>
      <c r="AB79" s="87">
        <f>'5.2 SO_Indirects'!AE60*('1.5 Universal Data'!$D$34/'1.5 Universal Data'!$D$31)</f>
        <v>0</v>
      </c>
      <c r="AC79" s="87">
        <f>'5.2 SO_Indirects'!AF60*('1.5 Universal Data'!$D$35/'1.5 Universal Data'!$D$31)</f>
        <v>0</v>
      </c>
      <c r="AD79" s="87">
        <f>'5.2 SO_Indirects'!AG60*('1.5 Universal Data'!$D$36/'1.5 Universal Data'!$D$31)</f>
        <v>0</v>
      </c>
      <c r="AE79" s="87">
        <f>'5.2 SO_Indirects'!AH60*('1.5 Universal Data'!$D$37/'1.5 Universal Data'!$D$31)</f>
        <v>0</v>
      </c>
      <c r="AF79" s="87">
        <f>'5.2 SO_Indirects'!AI60*('1.5 Universal Data'!$D$38/'1.5 Universal Data'!$D$31)</f>
        <v>0</v>
      </c>
      <c r="AG79" s="426" t="s">
        <v>2782</v>
      </c>
      <c r="AI79" s="1273" t="s">
        <v>2694</v>
      </c>
      <c r="AM79" s="426" t="s">
        <v>2786</v>
      </c>
      <c r="AQ79" s="1263"/>
    </row>
    <row r="80" spans="1:43">
      <c r="C80" s="425" t="s">
        <v>1453</v>
      </c>
      <c r="D80" s="425" t="s">
        <v>1430</v>
      </c>
      <c r="G80" s="425" t="s">
        <v>2719</v>
      </c>
      <c r="AB80" s="87">
        <f>'5.2 SO_Indirects'!AE61*('1.5 Universal Data'!$D$34/'1.5 Universal Data'!$D$31)</f>
        <v>0</v>
      </c>
      <c r="AC80" s="87">
        <f>'5.2 SO_Indirects'!AF61*('1.5 Universal Data'!$D$35/'1.5 Universal Data'!$D$31)</f>
        <v>0</v>
      </c>
      <c r="AD80" s="87">
        <f>'5.2 SO_Indirects'!AG61*('1.5 Universal Data'!$D$36/'1.5 Universal Data'!$D$31)</f>
        <v>0</v>
      </c>
      <c r="AE80" s="87">
        <f>'5.2 SO_Indirects'!AH61*('1.5 Universal Data'!$D$37/'1.5 Universal Data'!$D$31)</f>
        <v>0</v>
      </c>
      <c r="AF80" s="87">
        <f>'5.2 SO_Indirects'!AI61*('1.5 Universal Data'!$D$38/'1.5 Universal Data'!$D$31)</f>
        <v>0</v>
      </c>
      <c r="AG80" s="426" t="s">
        <v>2783</v>
      </c>
      <c r="AI80" s="1273" t="s">
        <v>2887</v>
      </c>
      <c r="AM80" s="426" t="s">
        <v>2786</v>
      </c>
      <c r="AQ80" s="1263"/>
    </row>
    <row r="81" spans="1:43">
      <c r="C81" s="425" t="s">
        <v>1453</v>
      </c>
      <c r="D81" s="425" t="s">
        <v>1431</v>
      </c>
      <c r="G81" s="425" t="s">
        <v>2719</v>
      </c>
      <c r="AB81" s="87">
        <f>'5.2 SO_Indirects'!AE62*('1.5 Universal Data'!$D$34/'1.5 Universal Data'!$D$31)</f>
        <v>0</v>
      </c>
      <c r="AC81" s="87">
        <f>'5.2 SO_Indirects'!AF62*('1.5 Universal Data'!$D$35/'1.5 Universal Data'!$D$31)</f>
        <v>0</v>
      </c>
      <c r="AD81" s="87">
        <f>'5.2 SO_Indirects'!AG62*('1.5 Universal Data'!$D$36/'1.5 Universal Data'!$D$31)</f>
        <v>0</v>
      </c>
      <c r="AE81" s="87">
        <f>'5.2 SO_Indirects'!AH62*('1.5 Universal Data'!$D$37/'1.5 Universal Data'!$D$31)</f>
        <v>0</v>
      </c>
      <c r="AF81" s="87">
        <f>'5.2 SO_Indirects'!AI62*('1.5 Universal Data'!$D$38/'1.5 Universal Data'!$D$31)</f>
        <v>0</v>
      </c>
      <c r="AG81" s="426" t="s">
        <v>2784</v>
      </c>
      <c r="AI81" s="1273" t="s">
        <v>2694</v>
      </c>
      <c r="AM81" s="426" t="s">
        <v>2786</v>
      </c>
      <c r="AQ81" s="1263"/>
    </row>
    <row r="82" spans="1:43">
      <c r="C82" s="425" t="s">
        <v>1453</v>
      </c>
      <c r="D82" s="425" t="s">
        <v>1433</v>
      </c>
      <c r="E82" s="425" t="s">
        <v>2701</v>
      </c>
      <c r="F82" s="425" t="s">
        <v>1451</v>
      </c>
      <c r="G82" s="425" t="s">
        <v>2719</v>
      </c>
      <c r="AB82" s="87">
        <f>'5.2 SO_Indirects'!AE63*('1.5 Universal Data'!$D$34/'1.5 Universal Data'!$D$31)</f>
        <v>0</v>
      </c>
      <c r="AC82" s="87">
        <f>'5.2 SO_Indirects'!AF63*('1.5 Universal Data'!$D$35/'1.5 Universal Data'!$D$31)</f>
        <v>0</v>
      </c>
      <c r="AD82" s="87">
        <f>'5.2 SO_Indirects'!AG63*('1.5 Universal Data'!$D$36/'1.5 Universal Data'!$D$31)</f>
        <v>0</v>
      </c>
      <c r="AE82" s="87">
        <f>'5.2 SO_Indirects'!AH63*('1.5 Universal Data'!$D$37/'1.5 Universal Data'!$D$31)</f>
        <v>0</v>
      </c>
      <c r="AF82" s="87">
        <f>'5.2 SO_Indirects'!AI63*('1.5 Universal Data'!$D$38/'1.5 Universal Data'!$D$31)</f>
        <v>0</v>
      </c>
      <c r="AG82" s="426" t="s">
        <v>2785</v>
      </c>
      <c r="AI82" s="426" t="s">
        <v>2694</v>
      </c>
      <c r="AM82" s="426" t="s">
        <v>2786</v>
      </c>
      <c r="AQ82" s="1263"/>
    </row>
    <row r="84" spans="1:43" s="1" customFormat="1" ht="17.399999999999999">
      <c r="A84" s="2" t="s">
        <v>2712</v>
      </c>
      <c r="B84" s="2"/>
      <c r="AG84" s="893"/>
      <c r="AI84" s="893"/>
    </row>
    <row r="86" spans="1:43" ht="15">
      <c r="C86" s="895" t="s">
        <v>1458</v>
      </c>
      <c r="D86" s="895" t="s">
        <v>1476</v>
      </c>
      <c r="E86" s="896" t="s">
        <v>2005</v>
      </c>
      <c r="AB86" s="87">
        <f>'8.1_Satisfacton_Survey'!AE13</f>
        <v>0</v>
      </c>
      <c r="AC86" s="87">
        <f>'8.1_Satisfacton_Survey'!AF13</f>
        <v>0</v>
      </c>
      <c r="AD86" s="87">
        <f>'8.1_Satisfacton_Survey'!AG13</f>
        <v>0</v>
      </c>
      <c r="AE86" s="87">
        <f>'8.1_Satisfacton_Survey'!AH13</f>
        <v>0</v>
      </c>
      <c r="AF86" s="87">
        <f>'8.1_Satisfacton_Survey'!AI13</f>
        <v>0</v>
      </c>
      <c r="AG86" s="426" t="s">
        <v>2767</v>
      </c>
      <c r="AI86" s="426" t="s">
        <v>2891</v>
      </c>
      <c r="AM86" s="426" t="s">
        <v>2786</v>
      </c>
    </row>
    <row r="87" spans="1:43">
      <c r="C87" s="895"/>
      <c r="D87" s="895"/>
      <c r="E87" s="896"/>
    </row>
    <row r="88" spans="1:43">
      <c r="C88" s="895" t="s">
        <v>1460</v>
      </c>
      <c r="D88" s="895" t="s">
        <v>2039</v>
      </c>
      <c r="E88" s="895"/>
      <c r="F88" s="895"/>
      <c r="G88" s="895" t="s">
        <v>2038</v>
      </c>
      <c r="AB88" s="87">
        <f>'8.3 Environmental Scorecard'!H31</f>
        <v>0</v>
      </c>
      <c r="AC88" s="87">
        <f>'8.3 Environmental Scorecard'!O31</f>
        <v>0</v>
      </c>
      <c r="AD88" s="87">
        <f>'8.3 Environmental Scorecard'!V31</f>
        <v>0</v>
      </c>
      <c r="AE88" s="87">
        <f>'8.3 Environmental Scorecard'!AC31</f>
        <v>0</v>
      </c>
      <c r="AF88" s="87">
        <f>'8.3 Environmental Scorecard'!AJ31</f>
        <v>0</v>
      </c>
      <c r="AG88" s="426" t="s">
        <v>2779</v>
      </c>
      <c r="AI88" s="426" t="s">
        <v>2892</v>
      </c>
      <c r="AM88" s="426" t="s">
        <v>2786</v>
      </c>
    </row>
    <row r="89" spans="1:43">
      <c r="C89" s="895" t="s">
        <v>1460</v>
      </c>
      <c r="D89" s="895" t="s">
        <v>2053</v>
      </c>
      <c r="E89" s="895"/>
      <c r="F89" s="895"/>
      <c r="G89" s="895" t="s">
        <v>2038</v>
      </c>
      <c r="AB89" s="87">
        <f>'8.3 Environmental Scorecard'!H44</f>
        <v>0</v>
      </c>
      <c r="AC89" s="87">
        <f>'8.3 Environmental Scorecard'!O44</f>
        <v>0</v>
      </c>
      <c r="AD89" s="87">
        <f>'8.3 Environmental Scorecard'!V44</f>
        <v>0</v>
      </c>
      <c r="AE89" s="87">
        <f>'8.3 Environmental Scorecard'!AC44</f>
        <v>0</v>
      </c>
      <c r="AF89" s="87">
        <f>'8.3 Environmental Scorecard'!AJ44</f>
        <v>0</v>
      </c>
      <c r="AG89" s="426" t="s">
        <v>2788</v>
      </c>
      <c r="AI89" s="426" t="s">
        <v>2892</v>
      </c>
      <c r="AM89" s="426" t="s">
        <v>2786</v>
      </c>
    </row>
    <row r="90" spans="1:43">
      <c r="C90" s="895" t="s">
        <v>1460</v>
      </c>
      <c r="D90" s="895" t="s">
        <v>2065</v>
      </c>
      <c r="E90" s="895"/>
      <c r="F90" s="895"/>
      <c r="G90" s="895" t="s">
        <v>1548</v>
      </c>
      <c r="H90" s="1089"/>
      <c r="AB90" s="87">
        <f>'8.3 Environmental Scorecard'!E80</f>
        <v>0</v>
      </c>
      <c r="AC90" s="87">
        <f>'8.3 Environmental Scorecard'!L80</f>
        <v>0</v>
      </c>
      <c r="AD90" s="87">
        <f>'8.3 Environmental Scorecard'!S80</f>
        <v>0</v>
      </c>
      <c r="AE90" s="87">
        <f>'8.3 Environmental Scorecard'!Z80</f>
        <v>0</v>
      </c>
      <c r="AF90" s="87">
        <f>'8.3 Environmental Scorecard'!AG80</f>
        <v>0</v>
      </c>
      <c r="AG90" s="426" t="s">
        <v>2789</v>
      </c>
      <c r="AI90" s="426" t="s">
        <v>2892</v>
      </c>
      <c r="AM90" s="426" t="s">
        <v>2786</v>
      </c>
    </row>
    <row r="91" spans="1:43">
      <c r="C91" s="895" t="s">
        <v>1460</v>
      </c>
      <c r="D91" s="895" t="s">
        <v>2066</v>
      </c>
      <c r="E91" s="895"/>
      <c r="F91" s="895"/>
      <c r="G91" s="895" t="s">
        <v>1548</v>
      </c>
      <c r="H91" s="1089"/>
      <c r="AB91" s="87">
        <f>'8.3 Environmental Scorecard'!G78+'8.3 Environmental Scorecard'!G115</f>
        <v>0</v>
      </c>
      <c r="AC91" s="87">
        <f>'8.3 Environmental Scorecard'!N78+'8.3 Environmental Scorecard'!N115</f>
        <v>0</v>
      </c>
      <c r="AD91" s="87">
        <f>'8.3 Environmental Scorecard'!U78+'8.3 Environmental Scorecard'!U115</f>
        <v>0</v>
      </c>
      <c r="AE91" s="87">
        <f>'8.3 Environmental Scorecard'!AB78+'8.3 Environmental Scorecard'!AB115</f>
        <v>0</v>
      </c>
      <c r="AF91" s="87">
        <f>'8.3 Environmental Scorecard'!AI78+'8.3 Environmental Scorecard'!AI115</f>
        <v>0</v>
      </c>
      <c r="AG91" s="426" t="s">
        <v>2790</v>
      </c>
      <c r="AI91" s="426" t="s">
        <v>2892</v>
      </c>
      <c r="AM91" s="426" t="s">
        <v>2786</v>
      </c>
    </row>
    <row r="92" spans="1:43">
      <c r="C92" s="895" t="s">
        <v>1460</v>
      </c>
      <c r="D92" s="895" t="s">
        <v>2080</v>
      </c>
      <c r="E92" s="895"/>
      <c r="F92" s="895"/>
      <c r="G92" s="895" t="s">
        <v>1548</v>
      </c>
      <c r="AB92" s="87">
        <f>'8.3 Environmental Scorecard'!E115</f>
        <v>0</v>
      </c>
      <c r="AC92" s="87">
        <f>'8.3 Environmental Scorecard'!L115</f>
        <v>0</v>
      </c>
      <c r="AD92" s="87">
        <f>'8.3 Environmental Scorecard'!S115</f>
        <v>0</v>
      </c>
      <c r="AE92" s="87">
        <f>'8.3 Environmental Scorecard'!Z115</f>
        <v>0</v>
      </c>
      <c r="AF92" s="87">
        <f>'8.3 Environmental Scorecard'!AG115</f>
        <v>0</v>
      </c>
      <c r="AG92" s="426" t="s">
        <v>2791</v>
      </c>
      <c r="AI92" s="426" t="s">
        <v>2892</v>
      </c>
      <c r="AM92" s="426" t="s">
        <v>2786</v>
      </c>
    </row>
    <row r="93" spans="1:43">
      <c r="C93" s="895" t="s">
        <v>1460</v>
      </c>
      <c r="D93" s="895" t="s">
        <v>2093</v>
      </c>
      <c r="E93" s="895"/>
      <c r="F93" s="895"/>
      <c r="G93" s="895" t="s">
        <v>2787</v>
      </c>
      <c r="AB93" s="87">
        <f>'8.3 Environmental Scorecard'!E130</f>
        <v>0</v>
      </c>
      <c r="AC93" s="87">
        <f>'8.3 Environmental Scorecard'!L130</f>
        <v>0</v>
      </c>
      <c r="AD93" s="87">
        <f>'8.3 Environmental Scorecard'!S130</f>
        <v>0</v>
      </c>
      <c r="AE93" s="87">
        <f>'8.3 Environmental Scorecard'!Z130</f>
        <v>0</v>
      </c>
      <c r="AF93" s="87">
        <f>'8.3 Environmental Scorecard'!AG130</f>
        <v>0</v>
      </c>
      <c r="AG93" s="426" t="s">
        <v>2792</v>
      </c>
      <c r="AI93" s="426" t="s">
        <v>2892</v>
      </c>
      <c r="AM93" s="426" t="s">
        <v>2786</v>
      </c>
    </row>
    <row r="94" spans="1:43">
      <c r="C94" s="895" t="s">
        <v>1460</v>
      </c>
      <c r="D94" s="895" t="s">
        <v>2110</v>
      </c>
      <c r="E94" s="895"/>
      <c r="F94" s="895"/>
      <c r="G94" s="895" t="s">
        <v>1338</v>
      </c>
      <c r="AB94" s="87">
        <f>'8.3 Environmental Scorecard'!E204</f>
        <v>0</v>
      </c>
      <c r="AC94" s="87">
        <f>'8.3 Environmental Scorecard'!R204</f>
        <v>0</v>
      </c>
      <c r="AD94" s="87">
        <f>'8.3 Environmental Scorecard'!AE204</f>
        <v>0</v>
      </c>
      <c r="AE94" s="87">
        <f>'8.3 Environmental Scorecard'!AR204</f>
        <v>0</v>
      </c>
      <c r="AF94" s="87">
        <f>'8.3 Environmental Scorecard'!BE204</f>
        <v>0</v>
      </c>
      <c r="AG94" s="426" t="s">
        <v>2793</v>
      </c>
      <c r="AI94" s="426" t="s">
        <v>2892</v>
      </c>
      <c r="AM94" s="426" t="s">
        <v>2786</v>
      </c>
    </row>
    <row r="95" spans="1:43">
      <c r="C95" s="895" t="s">
        <v>1460</v>
      </c>
      <c r="D95" s="895" t="s">
        <v>2112</v>
      </c>
      <c r="E95" s="895"/>
      <c r="F95" s="895"/>
      <c r="G95" s="895" t="s">
        <v>1338</v>
      </c>
      <c r="AB95" s="87">
        <f>'8.3 Environmental Scorecard'!E205</f>
        <v>0</v>
      </c>
      <c r="AC95" s="87">
        <f>'8.3 Environmental Scorecard'!R205</f>
        <v>0</v>
      </c>
      <c r="AD95" s="87">
        <f>'8.3 Environmental Scorecard'!AE205</f>
        <v>0</v>
      </c>
      <c r="AE95" s="87">
        <f>'8.3 Environmental Scorecard'!AR205</f>
        <v>0</v>
      </c>
      <c r="AF95" s="87">
        <f>'8.3 Environmental Scorecard'!BE205</f>
        <v>0</v>
      </c>
      <c r="AG95" s="426" t="s">
        <v>2794</v>
      </c>
      <c r="AI95" s="426" t="s">
        <v>2892</v>
      </c>
      <c r="AM95" s="426" t="s">
        <v>2786</v>
      </c>
    </row>
    <row r="96" spans="1:43">
      <c r="C96" s="895" t="s">
        <v>1460</v>
      </c>
      <c r="D96" s="895" t="s">
        <v>2133</v>
      </c>
      <c r="E96" s="895"/>
      <c r="F96" s="895"/>
      <c r="G96" s="895" t="s">
        <v>2718</v>
      </c>
      <c r="AB96" s="87">
        <f>'8.3 Environmental Scorecard'!E168</f>
        <v>32.92</v>
      </c>
      <c r="AC96" s="87">
        <f>'8.3 Environmental Scorecard'!Q168</f>
        <v>32.92</v>
      </c>
      <c r="AD96" s="87">
        <f>'8.3 Environmental Scorecard'!AC168</f>
        <v>32.92</v>
      </c>
      <c r="AE96" s="87">
        <f>'8.3 Environmental Scorecard'!AO168</f>
        <v>32.92</v>
      </c>
      <c r="AF96" s="87">
        <f>'8.3 Environmental Scorecard'!BA168</f>
        <v>32.92</v>
      </c>
      <c r="AG96" s="426" t="s">
        <v>2795</v>
      </c>
      <c r="AI96" s="426" t="s">
        <v>2893</v>
      </c>
      <c r="AM96" s="426" t="s">
        <v>2786</v>
      </c>
    </row>
    <row r="98" spans="1:39" s="1" customFormat="1" ht="17.399999999999999">
      <c r="A98" s="2" t="s">
        <v>2720</v>
      </c>
      <c r="B98" s="2"/>
      <c r="AG98" s="893"/>
      <c r="AI98" s="893"/>
    </row>
    <row r="100" spans="1:39" ht="15">
      <c r="C100" s="57" t="s">
        <v>2161</v>
      </c>
      <c r="D100" s="897" t="s">
        <v>2162</v>
      </c>
      <c r="E100" s="898" t="s">
        <v>2163</v>
      </c>
      <c r="F100" s="673" t="s">
        <v>1841</v>
      </c>
      <c r="G100" s="425" t="s">
        <v>2718</v>
      </c>
      <c r="AB100" s="87">
        <f>'8.6 NIA'!AI34</f>
        <v>0</v>
      </c>
      <c r="AC100" s="87">
        <f>'8.6 NIA'!AJ34</f>
        <v>0</v>
      </c>
      <c r="AD100" s="87">
        <f>'8.6 NIA'!AK34</f>
        <v>0</v>
      </c>
      <c r="AE100" s="87">
        <f>'8.6 NIA'!AL34</f>
        <v>0</v>
      </c>
      <c r="AF100" s="87">
        <f>'8.6 NIA'!AM34</f>
        <v>0</v>
      </c>
      <c r="AI100" s="426" t="s">
        <v>2886</v>
      </c>
      <c r="AM100" s="426" t="s">
        <v>2786</v>
      </c>
    </row>
    <row r="101" spans="1:39" ht="15">
      <c r="C101" s="57" t="s">
        <v>2161</v>
      </c>
      <c r="D101" s="897" t="s">
        <v>2167</v>
      </c>
      <c r="E101" s="898" t="s">
        <v>2168</v>
      </c>
      <c r="F101" s="673" t="s">
        <v>1841</v>
      </c>
      <c r="G101" s="425" t="s">
        <v>2718</v>
      </c>
      <c r="AB101" s="87" t="str">
        <f>'8.6 NIA'!AI52</f>
        <v>O</v>
      </c>
      <c r="AI101" s="426" t="s">
        <v>2886</v>
      </c>
      <c r="AM101" s="426" t="s">
        <v>2786</v>
      </c>
    </row>
    <row r="102" spans="1:39">
      <c r="D102" s="58"/>
      <c r="E102" s="58"/>
      <c r="AM102" s="426" t="s">
        <v>2786</v>
      </c>
    </row>
    <row r="103" spans="1:39">
      <c r="C103" s="425" t="s">
        <v>2171</v>
      </c>
      <c r="D103" s="425" t="s">
        <v>2172</v>
      </c>
      <c r="E103" s="58" t="s">
        <v>2713</v>
      </c>
      <c r="F103" s="425" t="s">
        <v>1844</v>
      </c>
      <c r="G103" s="425" t="s">
        <v>2719</v>
      </c>
      <c r="AB103" s="87">
        <f>'8.7 CNIA'!AI21</f>
        <v>0</v>
      </c>
      <c r="AC103" s="426" t="s">
        <v>2713</v>
      </c>
      <c r="AI103" s="426" t="s">
        <v>2890</v>
      </c>
      <c r="AM103" s="426" t="s">
        <v>2786</v>
      </c>
    </row>
    <row r="104" spans="1:39">
      <c r="C104" s="425" t="s">
        <v>2171</v>
      </c>
      <c r="D104" s="425" t="s">
        <v>1671</v>
      </c>
      <c r="E104" s="58" t="s">
        <v>2176</v>
      </c>
      <c r="F104" s="425" t="s">
        <v>1844</v>
      </c>
      <c r="G104" s="425" t="s">
        <v>2719</v>
      </c>
      <c r="AB104" s="87">
        <f>'8.7 CNIA'!AI29</f>
        <v>0</v>
      </c>
      <c r="AC104" s="426" t="s">
        <v>2176</v>
      </c>
      <c r="AI104" s="426" t="s">
        <v>2890</v>
      </c>
      <c r="AM104" s="426" t="s">
        <v>2786</v>
      </c>
    </row>
    <row r="105" spans="1:39">
      <c r="C105" s="425" t="s">
        <v>2171</v>
      </c>
      <c r="D105" s="425" t="s">
        <v>2178</v>
      </c>
      <c r="E105" s="58" t="s">
        <v>2714</v>
      </c>
      <c r="F105" s="425" t="s">
        <v>1844</v>
      </c>
      <c r="G105" s="425" t="s">
        <v>1337</v>
      </c>
      <c r="AB105" s="1302">
        <f>'8.7 CNIA'!AI33</f>
        <v>0</v>
      </c>
      <c r="AC105" s="426" t="s">
        <v>2714</v>
      </c>
      <c r="AI105" s="426" t="s">
        <v>2890</v>
      </c>
      <c r="AM105" s="426" t="s">
        <v>2786</v>
      </c>
    </row>
    <row r="106" spans="1:39">
      <c r="C106" s="425" t="s">
        <v>2171</v>
      </c>
      <c r="E106" s="58" t="s">
        <v>2715</v>
      </c>
      <c r="F106" s="425" t="s">
        <v>1844</v>
      </c>
      <c r="G106" s="425" t="s">
        <v>2719</v>
      </c>
      <c r="AB106" s="87">
        <f>'8.7 CNIA'!AI34</f>
        <v>0</v>
      </c>
      <c r="AC106" s="426" t="s">
        <v>2715</v>
      </c>
      <c r="AI106" s="426" t="s">
        <v>2890</v>
      </c>
      <c r="AM106" s="426" t="s">
        <v>2786</v>
      </c>
    </row>
    <row r="107" spans="1:39">
      <c r="C107" s="425" t="s">
        <v>2171</v>
      </c>
      <c r="E107" s="58" t="s">
        <v>2716</v>
      </c>
      <c r="F107" s="425" t="s">
        <v>1844</v>
      </c>
      <c r="G107" s="425" t="s">
        <v>2719</v>
      </c>
      <c r="AB107" s="87">
        <f>'8.7 CNIA'!AI35</f>
        <v>0</v>
      </c>
      <c r="AC107" s="426" t="s">
        <v>2716</v>
      </c>
      <c r="AI107" s="426" t="s">
        <v>2890</v>
      </c>
      <c r="AM107" s="426" t="s">
        <v>2786</v>
      </c>
    </row>
    <row r="108" spans="1:39">
      <c r="C108" s="425" t="s">
        <v>2171</v>
      </c>
      <c r="E108" s="58" t="s">
        <v>2717</v>
      </c>
      <c r="F108" s="425" t="s">
        <v>1844</v>
      </c>
      <c r="G108" s="425" t="s">
        <v>2719</v>
      </c>
      <c r="AB108" s="87">
        <f>'8.7 CNIA'!AI36</f>
        <v>0</v>
      </c>
      <c r="AC108" s="426" t="s">
        <v>2717</v>
      </c>
      <c r="AI108" s="426" t="s">
        <v>2890</v>
      </c>
      <c r="AM108" s="426" t="s">
        <v>2786</v>
      </c>
    </row>
    <row r="110" spans="1:39" s="1" customFormat="1" ht="17.399999999999999">
      <c r="A110" s="2" t="s">
        <v>3018</v>
      </c>
      <c r="B110" s="2"/>
      <c r="AG110" s="893"/>
      <c r="AI110" s="893"/>
    </row>
    <row r="112" spans="1:39" s="1240" customFormat="1">
      <c r="B112" s="1242"/>
      <c r="AG112" s="1241"/>
      <c r="AI112" s="1241"/>
    </row>
    <row r="114" spans="3:39" ht="15.6">
      <c r="C114" s="1235" t="s">
        <v>2196</v>
      </c>
      <c r="D114" s="1235" t="s">
        <v>1482</v>
      </c>
      <c r="E114" s="919" t="s">
        <v>1877</v>
      </c>
      <c r="F114" s="984" t="s">
        <v>1480</v>
      </c>
      <c r="AB114" s="87">
        <f>'8.4 Gas_contraints'!F31</f>
        <v>0</v>
      </c>
      <c r="AC114" s="87">
        <f>'8.4 Gas_contraints'!H31</f>
        <v>0</v>
      </c>
      <c r="AD114" s="87">
        <f>'8.4 Gas_contraints'!I31</f>
        <v>0</v>
      </c>
      <c r="AE114" s="87">
        <f>'8.4 Gas_contraints'!J31</f>
        <v>0</v>
      </c>
      <c r="AF114" s="87">
        <f>'8.4 Gas_contraints'!K31</f>
        <v>0</v>
      </c>
      <c r="AI114" s="426" t="s">
        <v>2885</v>
      </c>
      <c r="AM114" s="426" t="s">
        <v>2786</v>
      </c>
    </row>
    <row r="115" spans="3:39" ht="15.6">
      <c r="C115" s="1235" t="s">
        <v>2196</v>
      </c>
      <c r="D115" s="1235" t="s">
        <v>1497</v>
      </c>
      <c r="E115" s="1278" t="s">
        <v>2198</v>
      </c>
      <c r="F115" s="984" t="s">
        <v>1480</v>
      </c>
      <c r="AB115" s="87">
        <f>'8.4 Gas_contraints'!G9</f>
        <v>0</v>
      </c>
      <c r="AC115" s="87">
        <f>'8.4 Gas_contraints'!H9</f>
        <v>0</v>
      </c>
      <c r="AD115" s="87">
        <f>'8.4 Gas_contraints'!I9</f>
        <v>0</v>
      </c>
      <c r="AE115" s="87">
        <f>'8.4 Gas_contraints'!J9</f>
        <v>0</v>
      </c>
      <c r="AF115" s="87">
        <f>'8.4 Gas_contraints'!K9</f>
        <v>0</v>
      </c>
      <c r="AI115" s="426" t="s">
        <v>2885</v>
      </c>
      <c r="AM115" s="426" t="s">
        <v>2786</v>
      </c>
    </row>
    <row r="116" spans="3:39" ht="15.6">
      <c r="C116" s="1235" t="s">
        <v>2196</v>
      </c>
      <c r="D116" s="1235" t="s">
        <v>1481</v>
      </c>
      <c r="E116" s="919" t="s">
        <v>1875</v>
      </c>
      <c r="F116" s="984" t="s">
        <v>1480</v>
      </c>
      <c r="AB116" s="87">
        <f>'8.4 Gas_contraints'!G11</f>
        <v>0</v>
      </c>
      <c r="AC116" s="87">
        <f>'8.4 Gas_contraints'!H11</f>
        <v>0</v>
      </c>
      <c r="AD116" s="87">
        <f>'8.4 Gas_contraints'!I11</f>
        <v>0</v>
      </c>
      <c r="AE116" s="87">
        <f>'8.4 Gas_contraints'!J11</f>
        <v>0</v>
      </c>
      <c r="AF116" s="87">
        <f>'8.4 Gas_contraints'!K11</f>
        <v>0</v>
      </c>
      <c r="AI116" s="426" t="s">
        <v>2885</v>
      </c>
      <c r="AM116" s="426" t="s">
        <v>2786</v>
      </c>
    </row>
    <row r="117" spans="3:39" ht="15.6">
      <c r="C117" s="1235" t="s">
        <v>2196</v>
      </c>
      <c r="D117" s="1235" t="s">
        <v>1498</v>
      </c>
      <c r="E117" s="919" t="s">
        <v>2199</v>
      </c>
      <c r="F117" s="984" t="s">
        <v>1480</v>
      </c>
      <c r="AB117" s="87">
        <f>'8.4 Gas_contraints'!G14</f>
        <v>0</v>
      </c>
      <c r="AC117" s="87">
        <f>'8.4 Gas_contraints'!H14</f>
        <v>0</v>
      </c>
      <c r="AD117" s="87">
        <f>'8.4 Gas_contraints'!I14</f>
        <v>0</v>
      </c>
      <c r="AE117" s="87">
        <f>'8.4 Gas_contraints'!J14</f>
        <v>0</v>
      </c>
      <c r="AF117" s="87">
        <f>'8.4 Gas_contraints'!K14</f>
        <v>0</v>
      </c>
      <c r="AI117" s="426" t="s">
        <v>2885</v>
      </c>
      <c r="AM117" s="426" t="s">
        <v>2786</v>
      </c>
    </row>
    <row r="118" spans="3:39" ht="15.6">
      <c r="C118" s="1235" t="s">
        <v>2196</v>
      </c>
      <c r="D118" s="1235" t="s">
        <v>1499</v>
      </c>
      <c r="E118" s="919" t="s">
        <v>2200</v>
      </c>
      <c r="F118" s="984" t="s">
        <v>1480</v>
      </c>
      <c r="AB118" s="87">
        <f>'8.4 Gas_contraints'!G16</f>
        <v>0</v>
      </c>
      <c r="AC118" s="87">
        <f>'8.4 Gas_contraints'!H16</f>
        <v>0</v>
      </c>
      <c r="AD118" s="87">
        <f>'8.4 Gas_contraints'!I16</f>
        <v>0</v>
      </c>
      <c r="AE118" s="87">
        <f>'8.4 Gas_contraints'!J16</f>
        <v>0</v>
      </c>
      <c r="AF118" s="87">
        <f>'8.4 Gas_contraints'!K16</f>
        <v>0</v>
      </c>
      <c r="AI118" s="426" t="s">
        <v>2885</v>
      </c>
      <c r="AM118" s="426" t="s">
        <v>2786</v>
      </c>
    </row>
    <row r="119" spans="3:39" ht="15.6">
      <c r="C119" s="1235" t="s">
        <v>2196</v>
      </c>
      <c r="D119" s="1235" t="s">
        <v>1500</v>
      </c>
      <c r="E119" s="919" t="s">
        <v>2201</v>
      </c>
      <c r="F119" s="984" t="s">
        <v>1480</v>
      </c>
      <c r="AB119" s="87">
        <f>'8.4 Gas_contraints'!G17</f>
        <v>0</v>
      </c>
      <c r="AC119" s="87">
        <f>'8.4 Gas_contraints'!H17</f>
        <v>0</v>
      </c>
      <c r="AD119" s="87">
        <f>'8.4 Gas_contraints'!I17</f>
        <v>0</v>
      </c>
      <c r="AE119" s="87">
        <f>'8.4 Gas_contraints'!J17</f>
        <v>0</v>
      </c>
      <c r="AF119" s="87">
        <f>'8.4 Gas_contraints'!K17</f>
        <v>0</v>
      </c>
      <c r="AI119" s="426" t="s">
        <v>2885</v>
      </c>
      <c r="AM119" s="426" t="s">
        <v>2786</v>
      </c>
    </row>
    <row r="121" spans="3:39" ht="15.6">
      <c r="C121" s="1238" t="s">
        <v>2721</v>
      </c>
      <c r="D121" s="1238" t="s">
        <v>1501</v>
      </c>
      <c r="E121" s="1236" t="s">
        <v>2203</v>
      </c>
      <c r="F121" s="984" t="s">
        <v>1480</v>
      </c>
      <c r="G121" s="1163" t="s">
        <v>2</v>
      </c>
      <c r="AB121" s="87">
        <f>'8.4 Gas_contraints'!F26</f>
        <v>0</v>
      </c>
      <c r="AC121" s="87">
        <f>'8.4 Gas_contraints'!H26</f>
        <v>0</v>
      </c>
      <c r="AD121" s="87">
        <f>'8.4 Gas_contraints'!I26</f>
        <v>0</v>
      </c>
      <c r="AE121" s="87">
        <f>'8.4 Gas_contraints'!J26</f>
        <v>0</v>
      </c>
      <c r="AF121" s="87">
        <f>'8.4 Gas_contraints'!K26</f>
        <v>0</v>
      </c>
      <c r="AI121" s="426" t="s">
        <v>2885</v>
      </c>
      <c r="AM121" s="426" t="s">
        <v>2786</v>
      </c>
    </row>
    <row r="122" spans="3:39" ht="15.6">
      <c r="C122" s="1238" t="s">
        <v>2721</v>
      </c>
      <c r="D122" s="1238" t="s">
        <v>1502</v>
      </c>
      <c r="E122" s="1236" t="s">
        <v>2204</v>
      </c>
      <c r="F122" s="984" t="s">
        <v>1480</v>
      </c>
      <c r="G122" s="1163" t="s">
        <v>2</v>
      </c>
      <c r="AB122" s="87">
        <f>'8.4 Gas_contraints'!F29</f>
        <v>0</v>
      </c>
      <c r="AC122" s="87">
        <f>'8.4 Gas_contraints'!H29</f>
        <v>0</v>
      </c>
      <c r="AD122" s="87">
        <f>'8.4 Gas_contraints'!I29</f>
        <v>0</v>
      </c>
      <c r="AE122" s="87">
        <f>'8.4 Gas_contraints'!J29</f>
        <v>0</v>
      </c>
      <c r="AF122" s="87">
        <f>'8.4 Gas_contraints'!K29</f>
        <v>0</v>
      </c>
      <c r="AI122" s="426" t="s">
        <v>2885</v>
      </c>
      <c r="AM122" s="426" t="s">
        <v>2786</v>
      </c>
    </row>
    <row r="123" spans="3:39">
      <c r="C123" s="1239"/>
      <c r="D123" s="1239"/>
      <c r="E123" s="1237"/>
    </row>
    <row r="124" spans="3:39" ht="15.6">
      <c r="C124" s="1238" t="s">
        <v>2722</v>
      </c>
      <c r="D124" s="1238" t="s">
        <v>1504</v>
      </c>
      <c r="E124" s="1236" t="s">
        <v>2206</v>
      </c>
      <c r="F124" s="984" t="s">
        <v>1480</v>
      </c>
      <c r="G124" s="1163" t="s">
        <v>2</v>
      </c>
      <c r="AB124" s="87">
        <f>'8.4 Gas_contraints'!F32</f>
        <v>0</v>
      </c>
      <c r="AC124" s="87">
        <f>'8.4 Gas_contraints'!H32</f>
        <v>0</v>
      </c>
      <c r="AD124" s="87">
        <f>'8.4 Gas_contraints'!I32</f>
        <v>0</v>
      </c>
      <c r="AE124" s="87">
        <f>'8.4 Gas_contraints'!J32</f>
        <v>0</v>
      </c>
      <c r="AF124" s="87">
        <f>'8.4 Gas_contraints'!K32</f>
        <v>0</v>
      </c>
      <c r="AI124" s="426" t="s">
        <v>2885</v>
      </c>
      <c r="AM124" s="426" t="s">
        <v>2786</v>
      </c>
    </row>
    <row r="125" spans="3:39" ht="15.6">
      <c r="C125" s="1238" t="s">
        <v>2722</v>
      </c>
      <c r="D125" s="1238" t="s">
        <v>1505</v>
      </c>
      <c r="E125" s="1236" t="s">
        <v>2207</v>
      </c>
      <c r="F125" s="984" t="s">
        <v>1480</v>
      </c>
      <c r="G125" s="1163" t="s">
        <v>2</v>
      </c>
      <c r="AB125" s="87">
        <f>'8.4 Gas_contraints'!F33</f>
        <v>0</v>
      </c>
      <c r="AC125" s="87">
        <f>'8.4 Gas_contraints'!H33</f>
        <v>0</v>
      </c>
      <c r="AD125" s="87">
        <f>'8.4 Gas_contraints'!I33</f>
        <v>0</v>
      </c>
      <c r="AE125" s="87">
        <f>'8.4 Gas_contraints'!J33</f>
        <v>0</v>
      </c>
      <c r="AF125" s="87">
        <f>'8.4 Gas_contraints'!K33</f>
        <v>0</v>
      </c>
      <c r="AI125" s="426" t="s">
        <v>2885</v>
      </c>
      <c r="AM125" s="426" t="s">
        <v>2786</v>
      </c>
    </row>
    <row r="126" spans="3:39" s="58" customFormat="1">
      <c r="C126" s="1238"/>
      <c r="D126" s="1238"/>
      <c r="E126" s="1379"/>
      <c r="F126" s="1380"/>
      <c r="G126" s="1381"/>
      <c r="AB126" s="1382"/>
      <c r="AC126" s="1382"/>
      <c r="AD126" s="1382"/>
      <c r="AE126" s="1382"/>
      <c r="AF126" s="1382"/>
      <c r="AG126" s="1383"/>
      <c r="AI126" s="1383"/>
      <c r="AM126" s="1383"/>
    </row>
    <row r="127" spans="3:39">
      <c r="C127" s="1238"/>
      <c r="D127" s="1238"/>
      <c r="E127" s="1236" t="s">
        <v>3201</v>
      </c>
      <c r="F127" s="984" t="s">
        <v>1480</v>
      </c>
      <c r="G127" s="1163"/>
      <c r="AB127" s="87">
        <f>'8.4 Gas_contraints'!G35</f>
        <v>0</v>
      </c>
      <c r="AC127" s="87">
        <f>'8.4 Gas_contraints'!H35</f>
        <v>0</v>
      </c>
      <c r="AD127" s="87">
        <f>'8.4 Gas_contraints'!I35</f>
        <v>0</v>
      </c>
      <c r="AE127" s="87">
        <f>'8.4 Gas_contraints'!J35</f>
        <v>0</v>
      </c>
      <c r="AF127" s="87">
        <f>'8.4 Gas_contraints'!K35</f>
        <v>0</v>
      </c>
      <c r="AI127" s="426" t="s">
        <v>2885</v>
      </c>
      <c r="AM127" s="426"/>
    </row>
    <row r="128" spans="3:39" s="1375" customFormat="1" ht="13.8">
      <c r="C128" s="1376"/>
      <c r="D128" s="1376"/>
      <c r="E128" s="1377"/>
      <c r="AG128" s="1378"/>
      <c r="AI128" s="1378"/>
    </row>
    <row r="129" spans="2:39" s="1240" customFormat="1">
      <c r="B129" s="1242"/>
      <c r="AG129" s="1241"/>
      <c r="AI129" s="1241"/>
    </row>
    <row r="131" spans="2:39" ht="15">
      <c r="C131" s="425" t="s">
        <v>2723</v>
      </c>
      <c r="D131" s="1235" t="s">
        <v>1512</v>
      </c>
      <c r="E131" s="919" t="s">
        <v>2213</v>
      </c>
      <c r="F131" s="984" t="s">
        <v>1511</v>
      </c>
      <c r="G131" s="921" t="s">
        <v>1361</v>
      </c>
      <c r="AB131" s="87">
        <f>'9.1_Operating_margins'!C23</f>
        <v>0</v>
      </c>
      <c r="AC131" s="87">
        <f>'9.1_Operating_margins'!D23</f>
        <v>0</v>
      </c>
      <c r="AD131" s="87">
        <f>'9.1_Operating_margins'!E23</f>
        <v>0</v>
      </c>
      <c r="AE131" s="87">
        <f>'9.1_Operating_margins'!F23</f>
        <v>0</v>
      </c>
      <c r="AF131" s="87">
        <f>'9.1_Operating_margins'!G23</f>
        <v>0</v>
      </c>
      <c r="AI131" s="426" t="s">
        <v>2884</v>
      </c>
      <c r="AM131" s="426" t="s">
        <v>2786</v>
      </c>
    </row>
    <row r="133" spans="2:39" s="1240" customFormat="1">
      <c r="B133" s="1242"/>
      <c r="AG133" s="1241"/>
      <c r="AI133" s="1241"/>
    </row>
    <row r="135" spans="2:39" ht="15" customHeight="1">
      <c r="C135" s="425" t="s">
        <v>1526</v>
      </c>
      <c r="D135" s="425" t="s">
        <v>1527</v>
      </c>
      <c r="E135" s="919"/>
      <c r="F135" s="984" t="s">
        <v>1511</v>
      </c>
      <c r="G135" s="974" t="s">
        <v>2</v>
      </c>
      <c r="AB135" s="87" t="e">
        <f>'9.6_Res_Bal_Data'!I379</f>
        <v>#DIV/0!</v>
      </c>
      <c r="AC135" s="87">
        <f>'9.6_Res_Bal_Data'!W15</f>
        <v>0</v>
      </c>
      <c r="AD135" s="87">
        <f>'9.6_Res_Bal_Data'!X15</f>
        <v>0</v>
      </c>
      <c r="AE135" s="87">
        <f>'9.6_Res_Bal_Data'!Y15</f>
        <v>0</v>
      </c>
      <c r="AF135" s="87">
        <f>'9.6_Res_Bal_Data'!Z15</f>
        <v>0</v>
      </c>
      <c r="AI135" s="1273" t="s">
        <v>3128</v>
      </c>
      <c r="AM135" s="426" t="s">
        <v>2786</v>
      </c>
    </row>
    <row r="136" spans="2:39" ht="15" customHeight="1">
      <c r="C136" s="425" t="s">
        <v>1526</v>
      </c>
      <c r="D136" s="425" t="s">
        <v>1528</v>
      </c>
      <c r="E136" s="919"/>
      <c r="F136" s="984" t="s">
        <v>1511</v>
      </c>
      <c r="G136" s="974" t="s">
        <v>2</v>
      </c>
      <c r="AB136" s="87" t="e">
        <f>'9.6_Res_Bal_Data'!N379</f>
        <v>#N/A</v>
      </c>
      <c r="AC136" s="87">
        <f>'9.6_Res_Bal_Data'!W16</f>
        <v>0</v>
      </c>
      <c r="AD136" s="87">
        <f>'9.6_Res_Bal_Data'!X16</f>
        <v>0</v>
      </c>
      <c r="AE136" s="87">
        <f>'9.6_Res_Bal_Data'!Y16</f>
        <v>0</v>
      </c>
      <c r="AF136" s="87">
        <f>'9.6_Res_Bal_Data'!Z16</f>
        <v>0</v>
      </c>
      <c r="AI136" s="1273" t="s">
        <v>3128</v>
      </c>
      <c r="AM136" s="426" t="s">
        <v>2786</v>
      </c>
    </row>
    <row r="138" spans="2:39" s="1240" customFormat="1">
      <c r="B138" s="1242"/>
      <c r="AG138" s="1241"/>
      <c r="AI138" s="1241"/>
    </row>
    <row r="140" spans="2:39" ht="15">
      <c r="C140" s="425" t="s">
        <v>2724</v>
      </c>
      <c r="D140" s="1235" t="s">
        <v>1158</v>
      </c>
      <c r="E140" s="919" t="s">
        <v>2223</v>
      </c>
      <c r="F140" s="984" t="s">
        <v>1511</v>
      </c>
      <c r="G140" s="974" t="s">
        <v>1532</v>
      </c>
      <c r="AB140" s="87">
        <f>SUM('9.7_DF_Overview'!K12:K377)</f>
        <v>0</v>
      </c>
      <c r="AC140" s="87">
        <f>'9.7_DF_Overview'!O22</f>
        <v>0</v>
      </c>
      <c r="AD140" s="87">
        <f>'9.7_DF_Overview'!P22</f>
        <v>0</v>
      </c>
      <c r="AE140" s="87">
        <f>'9.7_DF_Overview'!Q22</f>
        <v>0</v>
      </c>
      <c r="AF140" s="87">
        <f>'9.7_DF_Overview'!R22</f>
        <v>0</v>
      </c>
      <c r="AI140" s="426" t="s">
        <v>3112</v>
      </c>
      <c r="AM140" s="426" t="s">
        <v>2786</v>
      </c>
    </row>
    <row r="141" spans="2:39" ht="15">
      <c r="C141" s="425" t="s">
        <v>2724</v>
      </c>
      <c r="D141" s="1235" t="s">
        <v>1535</v>
      </c>
      <c r="E141" s="919" t="s">
        <v>2224</v>
      </c>
      <c r="F141" s="984" t="s">
        <v>1511</v>
      </c>
      <c r="G141" s="974" t="s">
        <v>1532</v>
      </c>
      <c r="AB141" s="87">
        <f>SUM('9.7_DF_Overview'!J12:J377)</f>
        <v>0</v>
      </c>
      <c r="AC141" s="87">
        <f>'9.7_DF_Overview'!O23</f>
        <v>0</v>
      </c>
      <c r="AD141" s="87">
        <f>'9.7_DF_Overview'!P23</f>
        <v>0</v>
      </c>
      <c r="AE141" s="87">
        <f>'9.7_DF_Overview'!Q23</f>
        <v>0</v>
      </c>
      <c r="AF141" s="87">
        <f>'9.7_DF_Overview'!R23</f>
        <v>0</v>
      </c>
      <c r="AI141" s="426" t="s">
        <v>3112</v>
      </c>
      <c r="AM141" s="426" t="s">
        <v>2786</v>
      </c>
    </row>
    <row r="142" spans="2:39">
      <c r="C142" s="425" t="s">
        <v>2724</v>
      </c>
      <c r="D142" s="1235"/>
      <c r="E142" s="919"/>
      <c r="F142" s="984" t="s">
        <v>1511</v>
      </c>
      <c r="G142" s="974"/>
      <c r="AB142" s="87">
        <f>COUNT('9.7_DF_Overview'!J12:J377)</f>
        <v>0</v>
      </c>
      <c r="AC142" s="87">
        <f>'9.7_DF_Overview'!O24</f>
        <v>0</v>
      </c>
      <c r="AD142" s="87">
        <f>'9.7_DF_Overview'!P24</f>
        <v>0</v>
      </c>
      <c r="AE142" s="87">
        <f>'9.7_DF_Overview'!Q24</f>
        <v>0</v>
      </c>
      <c r="AF142" s="87">
        <f>'9.7_DF_Overview'!R24</f>
        <v>0</v>
      </c>
      <c r="AI142" s="426" t="s">
        <v>3112</v>
      </c>
      <c r="AM142" s="426" t="s">
        <v>2786</v>
      </c>
    </row>
    <row r="144" spans="2:39" s="1240" customFormat="1">
      <c r="B144" s="1242"/>
      <c r="AG144" s="1241"/>
      <c r="AI144" s="1241"/>
    </row>
    <row r="146" spans="2:39">
      <c r="C146" s="425" t="s">
        <v>2725</v>
      </c>
      <c r="D146" s="425" t="s">
        <v>1539</v>
      </c>
      <c r="E146" s="425" t="s">
        <v>2726</v>
      </c>
      <c r="F146" s="425" t="s">
        <v>1511</v>
      </c>
      <c r="G146" s="425" t="s">
        <v>1532</v>
      </c>
      <c r="AA146" s="87">
        <f>'9.8_DF_Adjustment'!I11</f>
        <v>0</v>
      </c>
      <c r="AI146" s="1273" t="s">
        <v>3113</v>
      </c>
      <c r="AM146" s="426" t="s">
        <v>2786</v>
      </c>
    </row>
    <row r="147" spans="2:39">
      <c r="AI147" s="1273"/>
    </row>
    <row r="148" spans="2:39" ht="15" customHeight="1">
      <c r="C148" s="425" t="s">
        <v>3189</v>
      </c>
      <c r="D148" s="1201"/>
      <c r="E148" s="919"/>
      <c r="F148" s="984" t="s">
        <v>1511</v>
      </c>
      <c r="G148" s="974" t="s">
        <v>1531</v>
      </c>
      <c r="AA148" s="87">
        <f>'9.8_DF_Adjustment'!G11</f>
        <v>0</v>
      </c>
      <c r="AB148" s="87">
        <f>'9.8_DF_Adjustment'!C375</f>
        <v>0</v>
      </c>
      <c r="AC148" s="87">
        <f>'9.8_DF_Adjustment'!S9</f>
        <v>0</v>
      </c>
      <c r="AD148" s="87">
        <f>'9.8_DF_Adjustment'!T9</f>
        <v>0</v>
      </c>
      <c r="AE148" s="87">
        <f>'9.8_DF_Adjustment'!U9</f>
        <v>0</v>
      </c>
      <c r="AF148" s="87">
        <f>'9.8_DF_Adjustment'!V9</f>
        <v>0</v>
      </c>
      <c r="AI148" s="1273" t="s">
        <v>3113</v>
      </c>
      <c r="AM148" s="426" t="s">
        <v>2786</v>
      </c>
    </row>
    <row r="150" spans="2:39" s="1240" customFormat="1">
      <c r="B150" s="1242"/>
      <c r="AG150" s="1241"/>
      <c r="AI150" s="1241"/>
    </row>
    <row r="152" spans="2:39">
      <c r="C152" s="57" t="s">
        <v>2727</v>
      </c>
      <c r="D152" s="1243" t="s">
        <v>1547</v>
      </c>
      <c r="E152" s="425" t="s">
        <v>2728</v>
      </c>
      <c r="F152" s="425" t="s">
        <v>1511</v>
      </c>
      <c r="G152" s="425" t="s">
        <v>1548</v>
      </c>
      <c r="AB152" s="87">
        <f>'9.10_GHG_Incentive revenue'!K23</f>
        <v>0</v>
      </c>
      <c r="AC152" s="87">
        <f>'9.10_GHG_Incentive revenue'!R15</f>
        <v>0</v>
      </c>
      <c r="AD152" s="87">
        <f>'9.10_GHG_Incentive revenue'!S15</f>
        <v>0</v>
      </c>
      <c r="AE152" s="87">
        <f>'9.10_GHG_Incentive revenue'!T15</f>
        <v>0</v>
      </c>
      <c r="AF152" s="87">
        <f>'9.10_GHG_Incentive revenue'!U15</f>
        <v>0</v>
      </c>
      <c r="AI152" s="426" t="s">
        <v>3109</v>
      </c>
      <c r="AM152" s="426" t="s">
        <v>2786</v>
      </c>
    </row>
    <row r="153" spans="2:39">
      <c r="D153" s="58"/>
    </row>
    <row r="154" spans="2:39" ht="18">
      <c r="C154" s="425" t="s">
        <v>1558</v>
      </c>
      <c r="D154" s="58" t="s">
        <v>2237</v>
      </c>
      <c r="E154" s="1365"/>
      <c r="F154" s="984" t="s">
        <v>1511</v>
      </c>
      <c r="G154" s="974"/>
      <c r="AB154" s="87">
        <f>'9.10_GHG_Incentive revenue'!F23</f>
        <v>0</v>
      </c>
      <c r="AC154" s="87">
        <f>'9.10_GHG_Incentive revenue'!R17</f>
        <v>0</v>
      </c>
      <c r="AD154" s="87">
        <f>'9.10_GHG_Incentive revenue'!S17</f>
        <v>0</v>
      </c>
      <c r="AE154" s="87">
        <f>'9.10_GHG_Incentive revenue'!T17</f>
        <v>0</v>
      </c>
      <c r="AF154" s="87">
        <f>'9.10_GHG_Incentive revenue'!U17</f>
        <v>0</v>
      </c>
      <c r="AI154" s="426" t="s">
        <v>3109</v>
      </c>
      <c r="AM154" s="426" t="s">
        <v>2786</v>
      </c>
    </row>
    <row r="156" spans="2:39" s="1240" customFormat="1">
      <c r="B156" s="1242"/>
      <c r="AG156" s="1241"/>
      <c r="AI156" s="1241"/>
    </row>
    <row r="158" spans="2:39" ht="15.6">
      <c r="C158" s="57" t="s">
        <v>2244</v>
      </c>
      <c r="D158" s="57" t="s">
        <v>2245</v>
      </c>
      <c r="E158" s="57"/>
      <c r="F158" s="974"/>
      <c r="G158" s="974" t="s">
        <v>2246</v>
      </c>
      <c r="AB158" s="87">
        <f>'9.12_Maintenance_IR'!E11</f>
        <v>0</v>
      </c>
      <c r="AC158" s="87">
        <f>'9.12_Maintenance_IR'!AA15</f>
        <v>0</v>
      </c>
      <c r="AD158" s="87">
        <f>'9.12_Maintenance_IR'!AB15</f>
        <v>0</v>
      </c>
      <c r="AE158" s="87">
        <f>'9.12_Maintenance_IR'!AC15</f>
        <v>0</v>
      </c>
      <c r="AF158" s="87">
        <f>'9.12_Maintenance_IR'!AD15</f>
        <v>0</v>
      </c>
      <c r="AI158" s="426" t="s">
        <v>2882</v>
      </c>
      <c r="AM158" s="426" t="s">
        <v>2786</v>
      </c>
    </row>
    <row r="159" spans="2:39" ht="15.6">
      <c r="C159" s="57" t="s">
        <v>2244</v>
      </c>
      <c r="D159" s="57" t="s">
        <v>1570</v>
      </c>
      <c r="E159" s="57" t="s">
        <v>2249</v>
      </c>
      <c r="F159" s="974"/>
      <c r="G159" s="974" t="s">
        <v>1568</v>
      </c>
      <c r="AB159" s="87">
        <f>'9.12_Maintenance_IR'!I11</f>
        <v>0</v>
      </c>
      <c r="AC159" s="87">
        <f>'9.12_Maintenance_IR'!AA16</f>
        <v>0</v>
      </c>
      <c r="AD159" s="87">
        <f>'9.12_Maintenance_IR'!AB16</f>
        <v>0</v>
      </c>
      <c r="AE159" s="87">
        <f>'9.12_Maintenance_IR'!AC16</f>
        <v>0</v>
      </c>
      <c r="AF159" s="87">
        <f>'9.12_Maintenance_IR'!AD16</f>
        <v>0</v>
      </c>
      <c r="AI159" s="426" t="s">
        <v>2882</v>
      </c>
      <c r="AM159" s="426" t="s">
        <v>2786</v>
      </c>
    </row>
    <row r="160" spans="2:39">
      <c r="C160" s="57"/>
      <c r="D160" s="57"/>
      <c r="E160" s="57"/>
    </row>
    <row r="161" spans="1:39" ht="15.6">
      <c r="C161" s="57" t="s">
        <v>2251</v>
      </c>
      <c r="D161" s="57" t="s">
        <v>2252</v>
      </c>
      <c r="E161" s="57" t="s">
        <v>2253</v>
      </c>
      <c r="F161" s="974"/>
      <c r="G161" s="974" t="s">
        <v>1568</v>
      </c>
      <c r="AB161" s="87">
        <f>'9.12_Maintenance_IR'!S11</f>
        <v>0</v>
      </c>
      <c r="AC161" s="87">
        <f>'9.12_Maintenance_IR'!AA17</f>
        <v>0</v>
      </c>
      <c r="AD161" s="87">
        <f>'9.12_Maintenance_IR'!AB17</f>
        <v>0</v>
      </c>
      <c r="AE161" s="87">
        <f>'9.12_Maintenance_IR'!AC17</f>
        <v>0</v>
      </c>
      <c r="AF161" s="87">
        <f>'9.12_Maintenance_IR'!AD17</f>
        <v>0</v>
      </c>
      <c r="AI161" s="426" t="s">
        <v>2882</v>
      </c>
      <c r="AM161" s="426" t="s">
        <v>2786</v>
      </c>
    </row>
    <row r="162" spans="1:39" ht="15">
      <c r="C162" s="57"/>
      <c r="D162" s="57" t="s">
        <v>1575</v>
      </c>
      <c r="E162" s="57" t="s">
        <v>2255</v>
      </c>
      <c r="F162" s="974"/>
      <c r="G162" s="974" t="s">
        <v>1568</v>
      </c>
      <c r="AB162" s="87">
        <f>'9.12_Maintenance_IR'!U11</f>
        <v>0</v>
      </c>
      <c r="AC162" s="87">
        <f>'9.12_Maintenance_IR'!AA18</f>
        <v>0</v>
      </c>
      <c r="AD162" s="87">
        <f>'9.12_Maintenance_IR'!AB18</f>
        <v>0</v>
      </c>
      <c r="AE162" s="87">
        <f>'9.12_Maintenance_IR'!AC18</f>
        <v>0</v>
      </c>
      <c r="AF162" s="87">
        <f>'9.12_Maintenance_IR'!AD18</f>
        <v>0</v>
      </c>
      <c r="AI162" s="426" t="s">
        <v>2882</v>
      </c>
      <c r="AM162" s="426" t="s">
        <v>2786</v>
      </c>
    </row>
    <row r="163" spans="1:39">
      <c r="C163" s="57"/>
      <c r="D163" s="57"/>
      <c r="E163" s="57"/>
    </row>
    <row r="164" spans="1:39" ht="15.6">
      <c r="C164" s="57" t="s">
        <v>2257</v>
      </c>
      <c r="D164" s="57" t="s">
        <v>1579</v>
      </c>
      <c r="E164" s="57" t="s">
        <v>2259</v>
      </c>
      <c r="F164" s="974"/>
      <c r="G164" s="974" t="s">
        <v>1568</v>
      </c>
      <c r="AB164" s="87">
        <f>'9.12_Maintenance_IR'!N11</f>
        <v>0</v>
      </c>
      <c r="AC164" s="87">
        <f>'9.12_Maintenance_IR'!AA19</f>
        <v>0</v>
      </c>
      <c r="AD164" s="87">
        <f>'9.12_Maintenance_IR'!AB19</f>
        <v>0</v>
      </c>
      <c r="AE164" s="87">
        <f>'9.12_Maintenance_IR'!AC19</f>
        <v>0</v>
      </c>
      <c r="AF164" s="87">
        <f>'9.12_Maintenance_IR'!AD19</f>
        <v>0</v>
      </c>
      <c r="AI164" s="426" t="s">
        <v>2882</v>
      </c>
      <c r="AM164" s="426" t="s">
        <v>2786</v>
      </c>
    </row>
    <row r="166" spans="1:39" s="1240" customFormat="1">
      <c r="B166" s="1242"/>
      <c r="AG166" s="1241"/>
      <c r="AI166" s="1241"/>
    </row>
    <row r="168" spans="1:39">
      <c r="C168" s="425" t="s">
        <v>1584</v>
      </c>
      <c r="E168" s="425" t="s">
        <v>1585</v>
      </c>
      <c r="G168" s="425" t="s">
        <v>2</v>
      </c>
      <c r="I168" s="425">
        <v>0</v>
      </c>
      <c r="J168" s="425">
        <v>0</v>
      </c>
      <c r="K168" s="425">
        <v>0</v>
      </c>
      <c r="L168" s="425">
        <v>0</v>
      </c>
      <c r="M168" s="425">
        <v>0</v>
      </c>
      <c r="AB168" s="87" t="str">
        <f>'9.2_NTS_shrinkage'!Y11</f>
        <v>x</v>
      </c>
      <c r="AC168" s="87">
        <f>'9.2_NTS_shrinkage'!AC10</f>
        <v>0</v>
      </c>
      <c r="AD168" s="87">
        <f>'9.2_NTS_shrinkage'!AD10</f>
        <v>0</v>
      </c>
      <c r="AE168" s="87">
        <f>'9.2_NTS_shrinkage'!AE10</f>
        <v>0</v>
      </c>
      <c r="AF168" s="87">
        <f>'9.2_NTS_shrinkage'!AF10</f>
        <v>0</v>
      </c>
      <c r="AI168" s="1273" t="s">
        <v>3101</v>
      </c>
      <c r="AM168" s="426" t="s">
        <v>2786</v>
      </c>
    </row>
    <row r="169" spans="1:39">
      <c r="C169" s="425" t="s">
        <v>1586</v>
      </c>
      <c r="E169" s="425" t="s">
        <v>1587</v>
      </c>
      <c r="G169" s="425" t="s">
        <v>2</v>
      </c>
      <c r="I169" s="425">
        <v>0</v>
      </c>
      <c r="J169" s="425">
        <v>0</v>
      </c>
      <c r="K169" s="425">
        <v>0</v>
      </c>
      <c r="L169" s="425">
        <v>0</v>
      </c>
      <c r="M169" s="425">
        <v>0</v>
      </c>
      <c r="AB169" s="87" t="str">
        <f>'9.2_NTS_shrinkage'!Y12</f>
        <v>x</v>
      </c>
      <c r="AC169" s="87">
        <f>'9.2_NTS_shrinkage'!AC11</f>
        <v>0</v>
      </c>
      <c r="AD169" s="87">
        <f>'9.2_NTS_shrinkage'!AD11</f>
        <v>0</v>
      </c>
      <c r="AE169" s="87">
        <f>'9.2_NTS_shrinkage'!AE11</f>
        <v>0</v>
      </c>
      <c r="AF169" s="87">
        <f>'9.2_NTS_shrinkage'!AF11</f>
        <v>0</v>
      </c>
      <c r="AI169" s="1273" t="s">
        <v>3101</v>
      </c>
      <c r="AM169" s="426" t="s">
        <v>2786</v>
      </c>
    </row>
    <row r="170" spans="1:39">
      <c r="C170" s="425" t="s">
        <v>1589</v>
      </c>
      <c r="E170" s="425" t="s">
        <v>2883</v>
      </c>
      <c r="G170" s="425" t="s">
        <v>2</v>
      </c>
      <c r="I170" s="425">
        <v>0</v>
      </c>
      <c r="J170" s="425">
        <v>0</v>
      </c>
      <c r="K170" s="425">
        <v>0</v>
      </c>
      <c r="L170" s="425">
        <v>0</v>
      </c>
      <c r="M170" s="425">
        <v>0</v>
      </c>
      <c r="AB170" s="87" t="str">
        <f>'9.2_NTS_shrinkage'!Y17</f>
        <v>x</v>
      </c>
      <c r="AC170" s="87">
        <f>'9.2_NTS_shrinkage'!AC12</f>
        <v>0</v>
      </c>
      <c r="AD170" s="87">
        <f>'9.2_NTS_shrinkage'!AD12</f>
        <v>0</v>
      </c>
      <c r="AE170" s="87">
        <f>'9.2_NTS_shrinkage'!AE12</f>
        <v>0</v>
      </c>
      <c r="AF170" s="87">
        <f>'9.2_NTS_shrinkage'!AF12</f>
        <v>0</v>
      </c>
      <c r="AI170" s="1273" t="s">
        <v>3101</v>
      </c>
      <c r="AM170" s="426" t="s">
        <v>2786</v>
      </c>
    </row>
    <row r="172" spans="1:39" s="68" customFormat="1" ht="18">
      <c r="A172" s="69" t="s">
        <v>74</v>
      </c>
    </row>
  </sheetData>
  <mergeCells count="2">
    <mergeCell ref="AB5:AF5"/>
    <mergeCell ref="AB6:AF6"/>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1"/>
  <sheetViews>
    <sheetView zoomScale="80" zoomScaleNormal="80" workbookViewId="0"/>
  </sheetViews>
  <sheetFormatPr defaultColWidth="9.21875" defaultRowHeight="13.8"/>
  <cols>
    <col min="1" max="1" width="62" style="501" customWidth="1"/>
    <col min="2" max="2" width="12.77734375" style="502" customWidth="1"/>
    <col min="3" max="4" width="12.44140625" style="501" customWidth="1"/>
    <col min="5" max="5" width="25.77734375" style="501" customWidth="1"/>
    <col min="6" max="6" width="33" style="501" customWidth="1"/>
    <col min="7" max="8" width="12.44140625" style="501" customWidth="1"/>
    <col min="9" max="9" width="19.21875" style="501" customWidth="1"/>
    <col min="10" max="18" width="9.77734375" style="501" customWidth="1"/>
    <col min="19" max="23" width="29.77734375" style="501" customWidth="1"/>
    <col min="24" max="25" width="12.44140625" style="501" customWidth="1"/>
    <col min="26" max="26" width="23.44140625" style="501" customWidth="1"/>
    <col min="27" max="27" width="4.77734375" style="502" customWidth="1"/>
    <col min="28" max="16384" width="9.21875" style="502"/>
  </cols>
  <sheetData>
    <row r="1" spans="1:40" s="68" customFormat="1" ht="23.4">
      <c r="A1" s="83" t="str">
        <f>'1.1 Cover'!A1</f>
        <v>Regulatory Reporting Pack</v>
      </c>
    </row>
    <row r="2" spans="1:40" s="68" customFormat="1" ht="23.4">
      <c r="A2" s="83" t="str">
        <f>'1.1 Cover'!A2</f>
        <v>Price base - 2018/19</v>
      </c>
    </row>
    <row r="3" spans="1:40" s="68" customFormat="1" ht="23.4">
      <c r="A3" s="83" t="str">
        <f>'1.1 Cover'!A3</f>
        <v>Regulatory Year: April 2021 - March 2022</v>
      </c>
    </row>
    <row r="4" spans="1:40" s="582" customFormat="1" ht="23.4">
      <c r="A4" s="581" t="s">
        <v>1047</v>
      </c>
    </row>
    <row r="5" spans="1:40" s="580" customFormat="1" ht="16.2" customHeight="1">
      <c r="A5" s="545"/>
      <c r="B5" s="577"/>
      <c r="C5" s="578"/>
      <c r="D5" s="578"/>
      <c r="E5" s="578"/>
      <c r="F5" s="578"/>
      <c r="G5" s="533"/>
      <c r="H5" s="533"/>
      <c r="I5" s="533"/>
      <c r="J5" s="578"/>
      <c r="K5" s="578"/>
      <c r="L5" s="578"/>
      <c r="M5" s="578"/>
      <c r="N5" s="578"/>
      <c r="O5" s="578"/>
      <c r="P5" s="578"/>
      <c r="Q5" s="578"/>
      <c r="R5" s="578"/>
      <c r="S5" s="578"/>
      <c r="T5" s="578"/>
      <c r="U5" s="578"/>
      <c r="V5" s="578"/>
      <c r="W5" s="578"/>
      <c r="X5" s="535"/>
      <c r="Y5" s="579"/>
      <c r="Z5" s="579"/>
      <c r="AA5" s="579"/>
    </row>
    <row r="6" spans="1:40" ht="16.2" hidden="1" customHeight="1">
      <c r="A6" s="545"/>
      <c r="B6" s="546"/>
      <c r="C6" s="533"/>
      <c r="D6" s="533"/>
      <c r="E6" s="533"/>
      <c r="F6" s="533"/>
      <c r="G6" s="533"/>
      <c r="H6" s="533"/>
      <c r="I6" s="533"/>
      <c r="J6" s="533"/>
      <c r="K6" s="533"/>
      <c r="L6" s="533"/>
      <c r="M6" s="533"/>
      <c r="N6" s="533"/>
      <c r="O6" s="533"/>
      <c r="P6" s="533"/>
      <c r="Q6" s="533"/>
      <c r="R6" s="533"/>
      <c r="S6" s="533"/>
      <c r="T6" s="533"/>
      <c r="U6" s="533"/>
      <c r="V6" s="533"/>
      <c r="W6" s="533"/>
      <c r="X6" s="535"/>
      <c r="AA6" s="501"/>
    </row>
    <row r="7" spans="1:40" ht="16.2" hidden="1" customHeight="1">
      <c r="A7" s="545"/>
      <c r="B7" s="546"/>
      <c r="C7" s="533"/>
      <c r="D7" s="533"/>
      <c r="E7" s="533"/>
      <c r="F7" s="533"/>
      <c r="G7" s="536" t="s">
        <v>35</v>
      </c>
      <c r="H7" s="536"/>
      <c r="I7" s="534" t="s">
        <v>1694</v>
      </c>
      <c r="J7" s="533"/>
      <c r="K7" s="533"/>
      <c r="L7" s="533"/>
      <c r="M7" s="533"/>
      <c r="N7" s="533"/>
      <c r="O7" s="533"/>
      <c r="P7" s="533"/>
      <c r="Q7" s="533"/>
      <c r="R7" s="533"/>
      <c r="S7" s="533"/>
      <c r="T7" s="533"/>
      <c r="U7" s="533"/>
      <c r="V7" s="533"/>
      <c r="W7" s="533"/>
      <c r="X7" s="535"/>
      <c r="AA7" s="501"/>
    </row>
    <row r="8" spans="1:40" ht="16.2" hidden="1" customHeight="1">
      <c r="A8" s="547"/>
      <c r="B8" s="546"/>
      <c r="C8" s="533"/>
      <c r="D8" s="533"/>
      <c r="E8" s="533"/>
      <c r="F8" s="533"/>
      <c r="G8" s="537"/>
      <c r="H8" s="537" t="s">
        <v>1695</v>
      </c>
      <c r="I8" s="535" t="s">
        <v>1696</v>
      </c>
      <c r="J8" s="533"/>
      <c r="K8" s="533"/>
      <c r="L8" s="533"/>
      <c r="M8" s="533"/>
      <c r="N8" s="533"/>
      <c r="O8" s="533"/>
      <c r="P8" s="533"/>
      <c r="Q8" s="533"/>
      <c r="R8" s="533"/>
      <c r="S8" s="533"/>
      <c r="T8" s="533"/>
      <c r="U8" s="533"/>
      <c r="V8" s="533"/>
      <c r="W8" s="533"/>
      <c r="X8" s="535"/>
      <c r="AA8" s="501"/>
    </row>
    <row r="9" spans="1:40" ht="16.2" hidden="1" customHeight="1">
      <c r="A9" s="545"/>
      <c r="B9" s="546"/>
      <c r="C9" s="533"/>
      <c r="D9" s="533"/>
      <c r="E9" s="533"/>
      <c r="F9" s="533"/>
      <c r="G9" s="538"/>
      <c r="H9" s="538" t="s">
        <v>924</v>
      </c>
      <c r="I9" s="539" t="s">
        <v>1697</v>
      </c>
      <c r="J9" s="533"/>
      <c r="K9" s="533"/>
      <c r="L9" s="533"/>
      <c r="M9" s="533"/>
      <c r="N9" s="533"/>
      <c r="O9" s="533"/>
      <c r="P9" s="533"/>
      <c r="Q9" s="533"/>
      <c r="R9" s="533"/>
      <c r="S9" s="533"/>
      <c r="T9" s="533"/>
      <c r="U9" s="533"/>
      <c r="V9" s="533"/>
      <c r="W9" s="533"/>
      <c r="X9" s="535"/>
      <c r="AA9" s="501"/>
    </row>
    <row r="10" spans="1:40" s="503" customFormat="1" ht="16.2" customHeight="1">
      <c r="A10" s="548"/>
      <c r="B10" s="549"/>
      <c r="C10" s="540"/>
      <c r="D10" s="540"/>
      <c r="E10" s="540"/>
      <c r="F10" s="540"/>
      <c r="G10" s="540"/>
      <c r="H10" s="540"/>
      <c r="I10" s="540"/>
      <c r="J10" s="540"/>
      <c r="K10" s="540"/>
      <c r="L10" s="540"/>
      <c r="M10" s="540"/>
      <c r="N10" s="540"/>
      <c r="O10" s="540"/>
      <c r="P10" s="540"/>
      <c r="Q10" s="540"/>
      <c r="R10" s="540"/>
      <c r="S10" s="540"/>
      <c r="T10" s="540"/>
      <c r="U10" s="540"/>
      <c r="V10" s="540"/>
      <c r="W10" s="540"/>
      <c r="X10" s="535"/>
      <c r="Y10" s="501"/>
      <c r="Z10" s="501"/>
      <c r="AA10" s="501"/>
      <c r="AB10" s="502"/>
      <c r="AC10" s="502"/>
      <c r="AD10" s="502"/>
      <c r="AE10" s="502"/>
      <c r="AF10" s="502"/>
      <c r="AG10" s="502"/>
      <c r="AH10" s="502"/>
      <c r="AI10" s="502"/>
      <c r="AJ10" s="502"/>
      <c r="AK10" s="502"/>
      <c r="AL10" s="502"/>
      <c r="AM10" s="502"/>
      <c r="AN10" s="502"/>
    </row>
    <row r="11" spans="1:40" ht="16.2" customHeight="1">
      <c r="A11" s="551"/>
      <c r="B11" s="545"/>
      <c r="C11" s="533"/>
      <c r="D11" s="533"/>
      <c r="E11" s="533" t="s">
        <v>1698</v>
      </c>
      <c r="F11" s="544"/>
      <c r="G11" s="534" t="s">
        <v>1699</v>
      </c>
      <c r="H11" s="545" t="s">
        <v>1700</v>
      </c>
      <c r="I11" s="533" t="s">
        <v>1701</v>
      </c>
      <c r="J11" s="565" t="s">
        <v>1702</v>
      </c>
      <c r="K11" s="566"/>
      <c r="L11" s="566"/>
      <c r="M11" s="566"/>
      <c r="N11" s="566"/>
      <c r="O11" s="566"/>
      <c r="P11" s="566"/>
      <c r="Q11" s="566"/>
      <c r="R11" s="567"/>
      <c r="S11" s="568" t="s">
        <v>1703</v>
      </c>
      <c r="T11" s="569"/>
      <c r="U11" s="569"/>
      <c r="V11" s="569"/>
      <c r="W11" s="570"/>
      <c r="X11" s="535"/>
      <c r="AA11" s="501"/>
    </row>
    <row r="12" spans="1:40">
      <c r="A12" s="551"/>
      <c r="B12" s="545" t="s">
        <v>1704</v>
      </c>
      <c r="C12" s="533" t="s">
        <v>98</v>
      </c>
      <c r="D12" s="533" t="s">
        <v>1</v>
      </c>
      <c r="E12" s="533" t="s">
        <v>1705</v>
      </c>
      <c r="F12" s="545" t="s">
        <v>1706</v>
      </c>
      <c r="G12" s="535" t="s">
        <v>1707</v>
      </c>
      <c r="H12" s="545" t="s">
        <v>1708</v>
      </c>
      <c r="I12" s="533" t="s">
        <v>1707</v>
      </c>
      <c r="J12" s="571" t="s">
        <v>1664</v>
      </c>
      <c r="K12" s="572"/>
      <c r="L12" s="572"/>
      <c r="M12" s="572"/>
      <c r="N12" s="573"/>
      <c r="O12" s="571" t="s">
        <v>1709</v>
      </c>
      <c r="P12" s="572"/>
      <c r="Q12" s="573"/>
      <c r="R12" s="536"/>
      <c r="S12" s="536" t="s">
        <v>2808</v>
      </c>
      <c r="T12" s="533" t="s">
        <v>2811</v>
      </c>
      <c r="U12" s="536" t="s">
        <v>2810</v>
      </c>
      <c r="V12" s="534" t="s">
        <v>2815</v>
      </c>
      <c r="W12" s="534" t="s">
        <v>2813</v>
      </c>
      <c r="X12" s="535"/>
      <c r="AA12" s="501"/>
    </row>
    <row r="13" spans="1:40">
      <c r="A13" s="538" t="s">
        <v>1710</v>
      </c>
      <c r="B13" s="545" t="s">
        <v>1711</v>
      </c>
      <c r="C13" s="578" t="s">
        <v>1712</v>
      </c>
      <c r="D13" s="578" t="s">
        <v>1713</v>
      </c>
      <c r="E13" s="578" t="s">
        <v>1714</v>
      </c>
      <c r="F13" s="545" t="s">
        <v>2817</v>
      </c>
      <c r="G13" s="535" t="s">
        <v>1234</v>
      </c>
      <c r="H13" s="545" t="s">
        <v>1715</v>
      </c>
      <c r="I13" s="578" t="s">
        <v>1716</v>
      </c>
      <c r="J13" s="545" t="s">
        <v>1717</v>
      </c>
      <c r="K13" s="578" t="s">
        <v>1718</v>
      </c>
      <c r="L13" s="578" t="s">
        <v>1719</v>
      </c>
      <c r="M13" s="578" t="s">
        <v>1720</v>
      </c>
      <c r="N13" s="535" t="s">
        <v>1721</v>
      </c>
      <c r="O13" s="545" t="s">
        <v>1722</v>
      </c>
      <c r="P13" s="578" t="s">
        <v>1723</v>
      </c>
      <c r="Q13" s="535" t="s">
        <v>1591</v>
      </c>
      <c r="R13" s="537" t="s">
        <v>1011</v>
      </c>
      <c r="S13" s="537" t="s">
        <v>2809</v>
      </c>
      <c r="T13" s="533" t="s">
        <v>2812</v>
      </c>
      <c r="U13" s="537" t="s">
        <v>1724</v>
      </c>
      <c r="V13" s="535" t="s">
        <v>2816</v>
      </c>
      <c r="W13" s="535" t="s">
        <v>2814</v>
      </c>
      <c r="X13" s="535"/>
      <c r="AA13" s="501"/>
    </row>
    <row r="14" spans="1:40">
      <c r="A14" s="537" t="s">
        <v>1387</v>
      </c>
      <c r="B14" s="1247"/>
      <c r="C14" s="1248"/>
      <c r="D14" s="1248"/>
      <c r="E14" s="1248"/>
      <c r="F14" s="1247"/>
      <c r="G14" s="1249"/>
      <c r="H14" s="1248"/>
      <c r="I14" s="1248"/>
      <c r="J14" s="1247"/>
      <c r="K14" s="1248"/>
      <c r="L14" s="1248"/>
      <c r="M14" s="1248"/>
      <c r="N14" s="1248"/>
      <c r="O14" s="1247"/>
      <c r="P14" s="1248"/>
      <c r="Q14" s="1249"/>
      <c r="R14" s="1249"/>
      <c r="S14" s="1250"/>
      <c r="T14" s="1248"/>
      <c r="U14" s="1250"/>
      <c r="V14" s="1249"/>
      <c r="W14" s="1249"/>
      <c r="X14" s="535"/>
      <c r="AA14" s="501"/>
    </row>
    <row r="15" spans="1:40" ht="15.6" customHeight="1">
      <c r="A15" s="552" t="s">
        <v>1725</v>
      </c>
      <c r="B15" s="553">
        <v>3.1</v>
      </c>
      <c r="C15" s="532" t="s">
        <v>2803</v>
      </c>
      <c r="D15" s="532" t="s">
        <v>1695</v>
      </c>
      <c r="E15" s="532" t="s">
        <v>1726</v>
      </c>
      <c r="F15" s="564" t="s">
        <v>3088</v>
      </c>
      <c r="G15" s="561">
        <v>44593</v>
      </c>
      <c r="H15" s="504"/>
      <c r="I15" s="504"/>
      <c r="J15" s="588"/>
      <c r="K15" s="589"/>
      <c r="L15" s="589"/>
      <c r="M15" s="589"/>
      <c r="N15" s="589"/>
      <c r="O15" s="588"/>
      <c r="P15" s="589"/>
      <c r="Q15" s="583"/>
      <c r="R15" s="583"/>
      <c r="S15" s="505"/>
      <c r="T15" s="504"/>
      <c r="U15" s="505"/>
      <c r="V15" s="574"/>
      <c r="W15" s="574"/>
      <c r="X15" s="535"/>
      <c r="AA15" s="501"/>
    </row>
    <row r="16" spans="1:40" ht="15.6" customHeight="1">
      <c r="A16" s="554" t="s">
        <v>1727</v>
      </c>
      <c r="B16" s="555">
        <v>3.11</v>
      </c>
      <c r="C16" s="533" t="s">
        <v>2688</v>
      </c>
      <c r="D16" s="533" t="s">
        <v>1695</v>
      </c>
      <c r="E16" s="533" t="s">
        <v>1726</v>
      </c>
      <c r="F16" s="550" t="s">
        <v>1728</v>
      </c>
      <c r="G16" s="562">
        <v>44682</v>
      </c>
      <c r="H16" s="506"/>
      <c r="I16" s="506"/>
      <c r="J16" s="590"/>
      <c r="K16" s="587"/>
      <c r="L16" s="587"/>
      <c r="M16" s="587"/>
      <c r="N16" s="587"/>
      <c r="O16" s="590"/>
      <c r="P16" s="587"/>
      <c r="Q16" s="584"/>
      <c r="R16" s="584"/>
      <c r="S16" s="507"/>
      <c r="T16" s="506"/>
      <c r="U16" s="507"/>
      <c r="V16" s="575"/>
      <c r="W16" s="575"/>
      <c r="X16" s="535"/>
      <c r="AA16" s="501"/>
    </row>
    <row r="17" spans="1:27" ht="15.6" customHeight="1">
      <c r="A17" s="554" t="s">
        <v>1727</v>
      </c>
      <c r="B17" s="555">
        <v>3.11</v>
      </c>
      <c r="C17" s="533" t="s">
        <v>2688</v>
      </c>
      <c r="D17" s="533" t="s">
        <v>1695</v>
      </c>
      <c r="E17" s="533" t="s">
        <v>1726</v>
      </c>
      <c r="F17" s="550" t="s">
        <v>1729</v>
      </c>
      <c r="G17" s="562">
        <v>44835</v>
      </c>
      <c r="H17" s="506"/>
      <c r="I17" s="506"/>
      <c r="J17" s="590"/>
      <c r="K17" s="587"/>
      <c r="L17" s="587"/>
      <c r="M17" s="587"/>
      <c r="N17" s="587"/>
      <c r="O17" s="590"/>
      <c r="P17" s="587"/>
      <c r="Q17" s="584"/>
      <c r="R17" s="584"/>
      <c r="S17" s="507"/>
      <c r="T17" s="506"/>
      <c r="U17" s="507"/>
      <c r="V17" s="575"/>
      <c r="W17" s="575"/>
      <c r="X17" s="535"/>
      <c r="AA17" s="501"/>
    </row>
    <row r="18" spans="1:27" ht="18" customHeight="1">
      <c r="A18" s="554" t="s">
        <v>1727</v>
      </c>
      <c r="B18" s="555">
        <v>3.11</v>
      </c>
      <c r="C18" s="533" t="s">
        <v>2688</v>
      </c>
      <c r="D18" s="533" t="s">
        <v>1695</v>
      </c>
      <c r="E18" s="533" t="s">
        <v>1726</v>
      </c>
      <c r="F18" s="550" t="s">
        <v>1730</v>
      </c>
      <c r="G18" s="562">
        <v>44896</v>
      </c>
      <c r="H18" s="506"/>
      <c r="I18" s="506"/>
      <c r="J18" s="590"/>
      <c r="K18" s="587"/>
      <c r="L18" s="587"/>
      <c r="M18" s="587"/>
      <c r="N18" s="587"/>
      <c r="O18" s="590"/>
      <c r="P18" s="587"/>
      <c r="Q18" s="584"/>
      <c r="R18" s="584"/>
      <c r="S18" s="507"/>
      <c r="T18" s="506"/>
      <c r="U18" s="507"/>
      <c r="V18" s="575"/>
      <c r="W18" s="575"/>
      <c r="X18" s="535"/>
      <c r="AA18" s="501"/>
    </row>
    <row r="19" spans="1:27" ht="15.6" customHeight="1">
      <c r="A19" s="556" t="s">
        <v>1727</v>
      </c>
      <c r="B19" s="555">
        <v>3.11</v>
      </c>
      <c r="C19" s="533" t="s">
        <v>2688</v>
      </c>
      <c r="D19" s="533" t="s">
        <v>1695</v>
      </c>
      <c r="E19" s="533" t="s">
        <v>1726</v>
      </c>
      <c r="F19" s="558" t="s">
        <v>3089</v>
      </c>
      <c r="G19" s="562">
        <v>44896</v>
      </c>
      <c r="H19" s="506"/>
      <c r="I19" s="506"/>
      <c r="J19" s="591"/>
      <c r="K19" s="592"/>
      <c r="L19" s="592"/>
      <c r="M19" s="592"/>
      <c r="N19" s="592"/>
      <c r="O19" s="591"/>
      <c r="P19" s="592"/>
      <c r="Q19" s="585"/>
      <c r="R19" s="585"/>
      <c r="S19" s="507"/>
      <c r="T19" s="506"/>
      <c r="U19" s="507"/>
      <c r="V19" s="576"/>
      <c r="W19" s="576"/>
      <c r="X19" s="535"/>
      <c r="AA19" s="501"/>
    </row>
    <row r="20" spans="1:27" ht="15.6" customHeight="1">
      <c r="A20" s="552" t="s">
        <v>1725</v>
      </c>
      <c r="B20" s="553">
        <v>3.1</v>
      </c>
      <c r="C20" s="532" t="s">
        <v>2804</v>
      </c>
      <c r="D20" s="532" t="s">
        <v>1695</v>
      </c>
      <c r="E20" s="532" t="s">
        <v>1726</v>
      </c>
      <c r="F20" s="564" t="s">
        <v>1731</v>
      </c>
      <c r="G20" s="561">
        <v>45170</v>
      </c>
      <c r="H20" s="504"/>
      <c r="I20" s="504"/>
      <c r="J20" s="513"/>
      <c r="K20" s="586"/>
      <c r="L20" s="586"/>
      <c r="M20" s="586"/>
      <c r="N20" s="515"/>
      <c r="O20" s="586"/>
      <c r="P20" s="586"/>
      <c r="Q20" s="515"/>
      <c r="R20" s="511">
        <f t="shared" ref="R20:R24" si="0">SUM(J20:Q20)</f>
        <v>0</v>
      </c>
      <c r="S20" s="574"/>
      <c r="T20" s="574"/>
      <c r="U20" s="574"/>
      <c r="V20" s="512"/>
      <c r="W20" s="512"/>
      <c r="X20" s="535"/>
      <c r="AA20" s="501"/>
    </row>
    <row r="21" spans="1:27">
      <c r="A21" s="554" t="s">
        <v>1727</v>
      </c>
      <c r="B21" s="555">
        <v>3.11</v>
      </c>
      <c r="C21" s="533" t="s">
        <v>2688</v>
      </c>
      <c r="D21" s="533" t="s">
        <v>1695</v>
      </c>
      <c r="E21" s="533" t="s">
        <v>1726</v>
      </c>
      <c r="F21" s="550" t="s">
        <v>1732</v>
      </c>
      <c r="G21" s="562">
        <v>45597</v>
      </c>
      <c r="H21" s="506"/>
      <c r="I21" s="506"/>
      <c r="J21" s="513"/>
      <c r="K21" s="514"/>
      <c r="L21" s="514"/>
      <c r="M21" s="514"/>
      <c r="N21" s="515"/>
      <c r="O21" s="514"/>
      <c r="P21" s="514"/>
      <c r="Q21" s="515"/>
      <c r="R21" s="516">
        <f t="shared" si="0"/>
        <v>0</v>
      </c>
      <c r="S21" s="575"/>
      <c r="T21" s="575"/>
      <c r="U21" s="575"/>
      <c r="V21" s="517"/>
      <c r="W21" s="517"/>
      <c r="X21" s="535"/>
    </row>
    <row r="22" spans="1:27">
      <c r="A22" s="554" t="s">
        <v>1727</v>
      </c>
      <c r="B22" s="555">
        <v>3.11</v>
      </c>
      <c r="C22" s="533" t="s">
        <v>2688</v>
      </c>
      <c r="D22" s="533" t="s">
        <v>1695</v>
      </c>
      <c r="E22" s="533" t="s">
        <v>1726</v>
      </c>
      <c r="F22" s="550" t="s">
        <v>1733</v>
      </c>
      <c r="G22" s="562">
        <v>45748</v>
      </c>
      <c r="H22" s="506"/>
      <c r="I22" s="506"/>
      <c r="J22" s="513"/>
      <c r="K22" s="514"/>
      <c r="L22" s="514"/>
      <c r="M22" s="514"/>
      <c r="N22" s="515"/>
      <c r="O22" s="514"/>
      <c r="P22" s="514"/>
      <c r="Q22" s="515"/>
      <c r="R22" s="516">
        <f t="shared" si="0"/>
        <v>0</v>
      </c>
      <c r="S22" s="575"/>
      <c r="T22" s="575"/>
      <c r="U22" s="575"/>
      <c r="V22" s="517"/>
      <c r="W22" s="517"/>
      <c r="X22" s="535"/>
    </row>
    <row r="23" spans="1:27">
      <c r="A23" s="554" t="s">
        <v>1727</v>
      </c>
      <c r="B23" s="555">
        <v>3.11</v>
      </c>
      <c r="C23" s="533" t="s">
        <v>2688</v>
      </c>
      <c r="D23" s="533" t="s">
        <v>1695</v>
      </c>
      <c r="E23" s="533" t="s">
        <v>1726</v>
      </c>
      <c r="F23" s="550" t="s">
        <v>930</v>
      </c>
      <c r="G23" s="562">
        <v>45809</v>
      </c>
      <c r="H23" s="506"/>
      <c r="I23" s="506"/>
      <c r="J23" s="513"/>
      <c r="K23" s="514"/>
      <c r="L23" s="514"/>
      <c r="M23" s="514"/>
      <c r="N23" s="515"/>
      <c r="O23" s="514"/>
      <c r="P23" s="514"/>
      <c r="Q23" s="515"/>
      <c r="R23" s="516">
        <f t="shared" si="0"/>
        <v>0</v>
      </c>
      <c r="S23" s="575"/>
      <c r="T23" s="575"/>
      <c r="U23" s="575"/>
      <c r="V23" s="517"/>
      <c r="W23" s="517"/>
      <c r="X23" s="535"/>
    </row>
    <row r="24" spans="1:27">
      <c r="A24" s="556" t="s">
        <v>1727</v>
      </c>
      <c r="B24" s="557">
        <v>3.11</v>
      </c>
      <c r="C24" s="540" t="s">
        <v>2688</v>
      </c>
      <c r="D24" s="540" t="s">
        <v>1695</v>
      </c>
      <c r="E24" s="540" t="s">
        <v>1726</v>
      </c>
      <c r="F24" s="558" t="s">
        <v>3090</v>
      </c>
      <c r="G24" s="563">
        <v>45809</v>
      </c>
      <c r="H24" s="518"/>
      <c r="I24" s="518"/>
      <c r="J24" s="519"/>
      <c r="K24" s="520"/>
      <c r="L24" s="520"/>
      <c r="M24" s="520"/>
      <c r="N24" s="521"/>
      <c r="O24" s="520"/>
      <c r="P24" s="520"/>
      <c r="Q24" s="521"/>
      <c r="R24" s="522">
        <f t="shared" si="0"/>
        <v>0</v>
      </c>
      <c r="S24" s="576"/>
      <c r="T24" s="576"/>
      <c r="U24" s="576"/>
      <c r="V24" s="523"/>
      <c r="W24" s="523"/>
      <c r="X24" s="535"/>
    </row>
    <row r="25" spans="1:27">
      <c r="A25" s="550"/>
      <c r="B25" s="533"/>
      <c r="C25" s="533"/>
      <c r="D25" s="533"/>
      <c r="E25" s="533"/>
      <c r="F25" s="533"/>
      <c r="G25" s="533"/>
      <c r="H25" s="533"/>
      <c r="I25" s="533"/>
      <c r="J25" s="542"/>
      <c r="K25" s="542"/>
      <c r="L25" s="542"/>
      <c r="M25" s="542"/>
      <c r="N25" s="542"/>
      <c r="O25" s="542"/>
      <c r="P25" s="542"/>
      <c r="Q25" s="542"/>
      <c r="R25" s="543"/>
      <c r="S25" s="533"/>
      <c r="T25" s="533"/>
      <c r="U25" s="533"/>
      <c r="V25" s="533"/>
      <c r="W25" s="533"/>
      <c r="X25" s="535"/>
      <c r="AA25" s="501"/>
    </row>
    <row r="26" spans="1:27">
      <c r="A26" s="550"/>
      <c r="B26" s="533"/>
      <c r="C26" s="533"/>
      <c r="D26" s="533"/>
      <c r="E26" s="533"/>
      <c r="F26" s="533"/>
      <c r="G26" s="533"/>
      <c r="H26" s="533"/>
      <c r="I26" s="533"/>
      <c r="J26" s="542"/>
      <c r="K26" s="542"/>
      <c r="L26" s="542"/>
      <c r="M26" s="542"/>
      <c r="N26" s="542"/>
      <c r="O26" s="542"/>
      <c r="P26" s="542"/>
      <c r="Q26" s="542"/>
      <c r="R26" s="543"/>
      <c r="S26" s="533"/>
      <c r="T26" s="533"/>
      <c r="U26" s="533"/>
      <c r="V26" s="533"/>
      <c r="W26" s="533"/>
      <c r="X26" s="535"/>
      <c r="AA26" s="501"/>
    </row>
    <row r="27" spans="1:27" ht="15.6" customHeight="1">
      <c r="A27" s="1262" t="s">
        <v>1734</v>
      </c>
      <c r="B27" s="532">
        <v>3.12</v>
      </c>
      <c r="C27" s="532" t="s">
        <v>2689</v>
      </c>
      <c r="D27" s="532" t="s">
        <v>1695</v>
      </c>
      <c r="E27" s="532" t="s">
        <v>1726</v>
      </c>
      <c r="F27" s="559" t="s">
        <v>1753</v>
      </c>
      <c r="G27" s="561">
        <v>44621</v>
      </c>
      <c r="H27" s="504"/>
      <c r="I27" s="504"/>
      <c r="J27" s="508"/>
      <c r="K27" s="509"/>
      <c r="L27" s="509"/>
      <c r="M27" s="509"/>
      <c r="N27" s="510"/>
      <c r="O27" s="508"/>
      <c r="P27" s="509"/>
      <c r="Q27" s="509"/>
      <c r="R27" s="1259">
        <f t="shared" ref="R27:R30" si="1">SUM(J27:Q27)</f>
        <v>0</v>
      </c>
      <c r="S27" s="512"/>
      <c r="T27" s="504"/>
      <c r="U27" s="505"/>
      <c r="V27" s="512"/>
      <c r="W27" s="512"/>
      <c r="X27" s="535"/>
      <c r="AA27" s="501"/>
    </row>
    <row r="28" spans="1:27" ht="15.6" customHeight="1">
      <c r="A28" s="550" t="s">
        <v>2729</v>
      </c>
      <c r="B28" s="578">
        <v>3.14</v>
      </c>
      <c r="C28" s="578" t="s">
        <v>2679</v>
      </c>
      <c r="D28" s="578" t="s">
        <v>1695</v>
      </c>
      <c r="E28" s="578" t="s">
        <v>1726</v>
      </c>
      <c r="F28" s="1245" t="s">
        <v>1753</v>
      </c>
      <c r="G28" s="562">
        <v>44927</v>
      </c>
      <c r="H28" s="1244"/>
      <c r="I28" s="1244"/>
      <c r="J28" s="513"/>
      <c r="K28" s="586"/>
      <c r="L28" s="586"/>
      <c r="M28" s="586"/>
      <c r="N28" s="515"/>
      <c r="O28" s="513"/>
      <c r="P28" s="586"/>
      <c r="Q28" s="586"/>
      <c r="R28" s="1260">
        <f t="shared" si="1"/>
        <v>0</v>
      </c>
      <c r="S28" s="517"/>
      <c r="T28" s="1244"/>
      <c r="U28" s="507"/>
      <c r="V28" s="517"/>
      <c r="W28" s="517"/>
      <c r="X28" s="535"/>
      <c r="AA28" s="501"/>
    </row>
    <row r="29" spans="1:27" ht="15.6" customHeight="1">
      <c r="A29" s="550" t="s">
        <v>2730</v>
      </c>
      <c r="B29" s="578">
        <v>3.15</v>
      </c>
      <c r="C29" s="578" t="s">
        <v>2691</v>
      </c>
      <c r="D29" s="578" t="s">
        <v>1695</v>
      </c>
      <c r="E29" s="578" t="s">
        <v>1726</v>
      </c>
      <c r="F29" s="1245" t="s">
        <v>1753</v>
      </c>
      <c r="G29" s="562">
        <v>44927</v>
      </c>
      <c r="H29" s="1244"/>
      <c r="I29" s="1244"/>
      <c r="J29" s="513"/>
      <c r="K29" s="586"/>
      <c r="L29" s="586"/>
      <c r="M29" s="586"/>
      <c r="N29" s="515"/>
      <c r="O29" s="513"/>
      <c r="P29" s="586"/>
      <c r="Q29" s="586"/>
      <c r="R29" s="1260">
        <f t="shared" si="1"/>
        <v>0</v>
      </c>
      <c r="S29" s="517"/>
      <c r="T29" s="1244"/>
      <c r="U29" s="507"/>
      <c r="V29" s="517"/>
      <c r="W29" s="517"/>
      <c r="X29" s="535"/>
      <c r="AA29" s="501"/>
    </row>
    <row r="30" spans="1:27">
      <c r="A30" s="558" t="s">
        <v>264</v>
      </c>
      <c r="B30" s="540">
        <v>3.14</v>
      </c>
      <c r="C30" s="540" t="s">
        <v>1735</v>
      </c>
      <c r="D30" s="540" t="s">
        <v>1695</v>
      </c>
      <c r="E30" s="540" t="s">
        <v>1726</v>
      </c>
      <c r="F30" s="1246" t="s">
        <v>1753</v>
      </c>
      <c r="G30" s="563">
        <v>44927</v>
      </c>
      <c r="H30" s="518"/>
      <c r="I30" s="518"/>
      <c r="J30" s="519"/>
      <c r="K30" s="520"/>
      <c r="L30" s="520"/>
      <c r="M30" s="520"/>
      <c r="N30" s="521"/>
      <c r="O30" s="519"/>
      <c r="P30" s="520"/>
      <c r="Q30" s="520"/>
      <c r="R30" s="1261">
        <f t="shared" si="1"/>
        <v>0</v>
      </c>
      <c r="S30" s="523"/>
      <c r="T30" s="518"/>
      <c r="U30" s="524"/>
      <c r="V30" s="523"/>
      <c r="W30" s="523"/>
      <c r="X30" s="535"/>
    </row>
    <row r="31" spans="1:27">
      <c r="A31" s="550"/>
      <c r="B31" s="533"/>
      <c r="C31" s="533"/>
      <c r="D31" s="533"/>
      <c r="E31" s="533"/>
      <c r="F31" s="533"/>
      <c r="G31" s="533"/>
      <c r="H31" s="533"/>
      <c r="I31" s="533"/>
      <c r="J31" s="542"/>
      <c r="K31" s="542"/>
      <c r="L31" s="542"/>
      <c r="M31" s="542"/>
      <c r="N31" s="542"/>
      <c r="O31" s="542"/>
      <c r="P31" s="542"/>
      <c r="Q31" s="542"/>
      <c r="R31" s="543"/>
      <c r="S31" s="533"/>
      <c r="T31" s="533"/>
      <c r="U31" s="533"/>
      <c r="V31" s="533"/>
      <c r="W31" s="533"/>
      <c r="X31" s="535"/>
    </row>
    <row r="32" spans="1:27">
      <c r="A32" s="550"/>
      <c r="B32" s="533"/>
      <c r="C32" s="533"/>
      <c r="D32" s="533"/>
      <c r="E32" s="533"/>
      <c r="F32" s="533"/>
      <c r="G32" s="533"/>
      <c r="H32" s="533"/>
      <c r="I32" s="533"/>
      <c r="J32" s="533"/>
      <c r="K32" s="533"/>
      <c r="L32" s="533"/>
      <c r="M32" s="533"/>
      <c r="N32" s="533"/>
      <c r="O32" s="533"/>
      <c r="P32" s="533"/>
      <c r="Q32" s="533"/>
      <c r="R32" s="533"/>
      <c r="S32" s="533"/>
      <c r="T32" s="533"/>
      <c r="U32" s="533"/>
      <c r="V32" s="533"/>
      <c r="W32" s="533"/>
      <c r="X32" s="535"/>
    </row>
    <row r="33" spans="1:40" ht="16.2">
      <c r="A33" s="552" t="s">
        <v>1736</v>
      </c>
      <c r="B33" s="532">
        <v>3.8</v>
      </c>
      <c r="C33" s="532" t="s">
        <v>1754</v>
      </c>
      <c r="D33" s="532" t="s">
        <v>924</v>
      </c>
      <c r="E33" s="559" t="s">
        <v>1737</v>
      </c>
      <c r="F33" s="525"/>
      <c r="G33" s="561">
        <v>44317</v>
      </c>
      <c r="H33" s="504"/>
      <c r="I33" s="504"/>
      <c r="J33" s="508"/>
      <c r="K33" s="509"/>
      <c r="L33" s="509"/>
      <c r="M33" s="509"/>
      <c r="N33" s="510"/>
      <c r="O33" s="508"/>
      <c r="P33" s="509"/>
      <c r="Q33" s="510"/>
      <c r="R33" s="511">
        <f t="shared" ref="R33:R37" si="2">SUM(J33:Q33)</f>
        <v>0</v>
      </c>
      <c r="S33" s="505"/>
      <c r="T33" s="504"/>
      <c r="U33" s="505"/>
      <c r="V33" s="512"/>
      <c r="W33" s="512"/>
      <c r="X33" s="535"/>
    </row>
    <row r="34" spans="1:40" ht="16.2">
      <c r="A34" s="554" t="s">
        <v>1736</v>
      </c>
      <c r="B34" s="533">
        <v>3.8</v>
      </c>
      <c r="C34" s="533" t="s">
        <v>1754</v>
      </c>
      <c r="D34" s="533" t="s">
        <v>924</v>
      </c>
      <c r="E34" s="560" t="s">
        <v>1737</v>
      </c>
      <c r="F34" s="526"/>
      <c r="G34" s="562">
        <v>44682</v>
      </c>
      <c r="H34" s="506"/>
      <c r="I34" s="506"/>
      <c r="J34" s="513"/>
      <c r="K34" s="514"/>
      <c r="L34" s="514"/>
      <c r="M34" s="514"/>
      <c r="N34" s="515"/>
      <c r="O34" s="513"/>
      <c r="P34" s="514"/>
      <c r="Q34" s="515"/>
      <c r="R34" s="516">
        <f t="shared" si="2"/>
        <v>0</v>
      </c>
      <c r="S34" s="507"/>
      <c r="T34" s="506"/>
      <c r="U34" s="507"/>
      <c r="V34" s="517"/>
      <c r="W34" s="517"/>
      <c r="X34" s="535"/>
    </row>
    <row r="35" spans="1:40" ht="16.2">
      <c r="A35" s="554" t="s">
        <v>1736</v>
      </c>
      <c r="B35" s="533">
        <v>3.8</v>
      </c>
      <c r="C35" s="533" t="s">
        <v>1754</v>
      </c>
      <c r="D35" s="533" t="s">
        <v>924</v>
      </c>
      <c r="E35" s="533" t="s">
        <v>1737</v>
      </c>
      <c r="F35" s="527"/>
      <c r="G35" s="562">
        <v>45047</v>
      </c>
      <c r="H35" s="506"/>
      <c r="I35" s="506"/>
      <c r="J35" s="513"/>
      <c r="K35" s="514"/>
      <c r="L35" s="514"/>
      <c r="M35" s="514"/>
      <c r="N35" s="515"/>
      <c r="O35" s="513"/>
      <c r="P35" s="514"/>
      <c r="Q35" s="515"/>
      <c r="R35" s="516">
        <f t="shared" si="2"/>
        <v>0</v>
      </c>
      <c r="S35" s="507"/>
      <c r="T35" s="506"/>
      <c r="U35" s="507"/>
      <c r="V35" s="517"/>
      <c r="W35" s="517"/>
      <c r="X35" s="535"/>
    </row>
    <row r="36" spans="1:40" ht="16.2">
      <c r="A36" s="554" t="s">
        <v>1736</v>
      </c>
      <c r="B36" s="533">
        <v>3.8</v>
      </c>
      <c r="C36" s="533" t="s">
        <v>1754</v>
      </c>
      <c r="D36" s="533" t="s">
        <v>924</v>
      </c>
      <c r="E36" s="533" t="s">
        <v>1737</v>
      </c>
      <c r="F36" s="527"/>
      <c r="G36" s="562">
        <v>45413</v>
      </c>
      <c r="H36" s="506"/>
      <c r="I36" s="506"/>
      <c r="J36" s="513"/>
      <c r="K36" s="514"/>
      <c r="L36" s="514"/>
      <c r="M36" s="514"/>
      <c r="N36" s="515"/>
      <c r="O36" s="513"/>
      <c r="P36" s="514"/>
      <c r="Q36" s="515"/>
      <c r="R36" s="516">
        <f t="shared" si="2"/>
        <v>0</v>
      </c>
      <c r="S36" s="507"/>
      <c r="T36" s="506"/>
      <c r="U36" s="507"/>
      <c r="V36" s="517"/>
      <c r="W36" s="517"/>
      <c r="X36" s="535"/>
    </row>
    <row r="37" spans="1:40" ht="16.2">
      <c r="A37" s="556" t="s">
        <v>1736</v>
      </c>
      <c r="B37" s="540">
        <v>3.8</v>
      </c>
      <c r="C37" s="540" t="s">
        <v>1754</v>
      </c>
      <c r="D37" s="540" t="s">
        <v>924</v>
      </c>
      <c r="E37" s="540" t="s">
        <v>1737</v>
      </c>
      <c r="F37" s="528"/>
      <c r="G37" s="563">
        <v>45778</v>
      </c>
      <c r="H37" s="518"/>
      <c r="I37" s="518"/>
      <c r="J37" s="519"/>
      <c r="K37" s="520"/>
      <c r="L37" s="520"/>
      <c r="M37" s="520"/>
      <c r="N37" s="521"/>
      <c r="O37" s="519"/>
      <c r="P37" s="520"/>
      <c r="Q37" s="521"/>
      <c r="R37" s="522">
        <f t="shared" si="2"/>
        <v>0</v>
      </c>
      <c r="S37" s="524"/>
      <c r="T37" s="518"/>
      <c r="U37" s="524"/>
      <c r="V37" s="523"/>
      <c r="W37" s="523"/>
      <c r="X37" s="535"/>
    </row>
    <row r="38" spans="1:40">
      <c r="A38" s="550"/>
      <c r="B38" s="533"/>
      <c r="C38" s="533"/>
      <c r="D38" s="533"/>
      <c r="E38" s="533"/>
      <c r="F38" s="533"/>
      <c r="G38" s="533"/>
      <c r="H38" s="533"/>
      <c r="I38" s="533"/>
      <c r="J38" s="533"/>
      <c r="K38" s="533"/>
      <c r="L38" s="533"/>
      <c r="M38" s="533"/>
      <c r="N38" s="533"/>
      <c r="O38" s="533"/>
      <c r="P38" s="533"/>
      <c r="Q38" s="533"/>
      <c r="R38" s="533"/>
      <c r="S38" s="533"/>
      <c r="T38" s="533"/>
      <c r="U38" s="533"/>
      <c r="V38" s="533"/>
      <c r="W38" s="533"/>
      <c r="X38" s="535"/>
    </row>
    <row r="39" spans="1:40">
      <c r="A39" s="550"/>
      <c r="B39" s="533"/>
      <c r="C39" s="533"/>
      <c r="D39" s="533"/>
      <c r="E39" s="533"/>
      <c r="F39" s="533"/>
      <c r="G39" s="533"/>
      <c r="H39" s="533"/>
      <c r="I39" s="533"/>
      <c r="J39" s="533"/>
      <c r="K39" s="533"/>
      <c r="L39" s="533"/>
      <c r="M39" s="533"/>
      <c r="N39" s="533"/>
      <c r="O39" s="533"/>
      <c r="P39" s="533"/>
      <c r="Q39" s="533"/>
      <c r="R39" s="533"/>
      <c r="S39" s="533"/>
      <c r="T39" s="533"/>
      <c r="U39" s="533"/>
      <c r="V39" s="533"/>
      <c r="W39" s="533"/>
      <c r="X39" s="535"/>
    </row>
    <row r="40" spans="1:40" s="501" customFormat="1">
      <c r="A40" s="552" t="s">
        <v>1755</v>
      </c>
      <c r="B40" s="532">
        <v>3.13</v>
      </c>
      <c r="C40" s="532" t="s">
        <v>2690</v>
      </c>
      <c r="D40" s="532" t="s">
        <v>1695</v>
      </c>
      <c r="E40" s="559" t="s">
        <v>1726</v>
      </c>
      <c r="F40" s="525"/>
      <c r="G40" s="510"/>
      <c r="H40" s="504"/>
      <c r="I40" s="504"/>
      <c r="J40" s="508"/>
      <c r="K40" s="509"/>
      <c r="L40" s="509"/>
      <c r="M40" s="509"/>
      <c r="N40" s="510"/>
      <c r="O40" s="508"/>
      <c r="P40" s="509"/>
      <c r="Q40" s="510"/>
      <c r="R40" s="511">
        <f t="shared" ref="R40:R44" si="3">SUM(J40:Q40)</f>
        <v>0</v>
      </c>
      <c r="S40" s="505"/>
      <c r="T40" s="504"/>
      <c r="U40" s="505"/>
      <c r="V40" s="512"/>
      <c r="W40" s="512"/>
      <c r="X40" s="535"/>
      <c r="AA40" s="502"/>
      <c r="AB40" s="502"/>
      <c r="AC40" s="502"/>
      <c r="AD40" s="502"/>
      <c r="AE40" s="502"/>
      <c r="AF40" s="502"/>
      <c r="AG40" s="502"/>
      <c r="AH40" s="502"/>
      <c r="AI40" s="502"/>
      <c r="AJ40" s="502"/>
      <c r="AK40" s="502"/>
      <c r="AL40" s="502"/>
      <c r="AM40" s="502"/>
      <c r="AN40" s="502"/>
    </row>
    <row r="41" spans="1:40" s="501" customFormat="1">
      <c r="A41" s="554" t="s">
        <v>1755</v>
      </c>
      <c r="B41" s="533">
        <v>3.13</v>
      </c>
      <c r="C41" s="533" t="s">
        <v>2690</v>
      </c>
      <c r="D41" s="533" t="s">
        <v>1695</v>
      </c>
      <c r="E41" s="560" t="s">
        <v>1726</v>
      </c>
      <c r="F41" s="526"/>
      <c r="G41" s="515"/>
      <c r="H41" s="506"/>
      <c r="I41" s="506"/>
      <c r="J41" s="513"/>
      <c r="K41" s="514"/>
      <c r="L41" s="514"/>
      <c r="M41" s="514"/>
      <c r="N41" s="515"/>
      <c r="O41" s="513"/>
      <c r="P41" s="514"/>
      <c r="Q41" s="515"/>
      <c r="R41" s="516">
        <f t="shared" si="3"/>
        <v>0</v>
      </c>
      <c r="S41" s="507"/>
      <c r="T41" s="506"/>
      <c r="U41" s="507"/>
      <c r="V41" s="517"/>
      <c r="W41" s="517"/>
      <c r="X41" s="535"/>
      <c r="AA41" s="502"/>
      <c r="AB41" s="502"/>
      <c r="AC41" s="502"/>
      <c r="AD41" s="502"/>
      <c r="AE41" s="502"/>
      <c r="AF41" s="502"/>
      <c r="AG41" s="502"/>
      <c r="AH41" s="502"/>
      <c r="AI41" s="502"/>
      <c r="AJ41" s="502"/>
      <c r="AK41" s="502"/>
      <c r="AL41" s="502"/>
      <c r="AM41" s="502"/>
      <c r="AN41" s="502"/>
    </row>
    <row r="42" spans="1:40" s="501" customFormat="1">
      <c r="A42" s="554" t="s">
        <v>1755</v>
      </c>
      <c r="B42" s="533">
        <v>3.13</v>
      </c>
      <c r="C42" s="533" t="s">
        <v>2690</v>
      </c>
      <c r="D42" s="533" t="s">
        <v>1695</v>
      </c>
      <c r="E42" s="533" t="s">
        <v>1726</v>
      </c>
      <c r="F42" s="527"/>
      <c r="G42" s="515"/>
      <c r="H42" s="506"/>
      <c r="I42" s="506"/>
      <c r="J42" s="513"/>
      <c r="K42" s="514"/>
      <c r="L42" s="514"/>
      <c r="M42" s="514"/>
      <c r="N42" s="515"/>
      <c r="O42" s="513"/>
      <c r="P42" s="514"/>
      <c r="Q42" s="515"/>
      <c r="R42" s="516">
        <f t="shared" si="3"/>
        <v>0</v>
      </c>
      <c r="S42" s="507"/>
      <c r="T42" s="506"/>
      <c r="U42" s="507"/>
      <c r="V42" s="517"/>
      <c r="W42" s="517"/>
      <c r="X42" s="535"/>
      <c r="AA42" s="502"/>
      <c r="AB42" s="502"/>
      <c r="AC42" s="502"/>
      <c r="AD42" s="502"/>
      <c r="AE42" s="502"/>
      <c r="AF42" s="502"/>
      <c r="AG42" s="502"/>
      <c r="AH42" s="502"/>
      <c r="AI42" s="502"/>
      <c r="AJ42" s="502"/>
      <c r="AK42" s="502"/>
      <c r="AL42" s="502"/>
      <c r="AM42" s="502"/>
      <c r="AN42" s="502"/>
    </row>
    <row r="43" spans="1:40" s="501" customFormat="1">
      <c r="A43" s="554" t="s">
        <v>1755</v>
      </c>
      <c r="B43" s="533">
        <v>3.13</v>
      </c>
      <c r="C43" s="533" t="s">
        <v>2690</v>
      </c>
      <c r="D43" s="533" t="s">
        <v>1695</v>
      </c>
      <c r="E43" s="533" t="s">
        <v>1726</v>
      </c>
      <c r="F43" s="527"/>
      <c r="G43" s="515"/>
      <c r="H43" s="506"/>
      <c r="I43" s="506"/>
      <c r="J43" s="513"/>
      <c r="K43" s="514"/>
      <c r="L43" s="514"/>
      <c r="M43" s="514"/>
      <c r="N43" s="515"/>
      <c r="O43" s="513"/>
      <c r="P43" s="514"/>
      <c r="Q43" s="515"/>
      <c r="R43" s="516">
        <f t="shared" si="3"/>
        <v>0</v>
      </c>
      <c r="S43" s="507"/>
      <c r="T43" s="506"/>
      <c r="U43" s="507"/>
      <c r="V43" s="517"/>
      <c r="W43" s="517"/>
      <c r="X43" s="535"/>
      <c r="AA43" s="502"/>
      <c r="AB43" s="502"/>
      <c r="AC43" s="502"/>
      <c r="AD43" s="502"/>
      <c r="AE43" s="502"/>
      <c r="AF43" s="502"/>
      <c r="AG43" s="502"/>
      <c r="AH43" s="502"/>
      <c r="AI43" s="502"/>
      <c r="AJ43" s="502"/>
      <c r="AK43" s="502"/>
      <c r="AL43" s="502"/>
      <c r="AM43" s="502"/>
      <c r="AN43" s="502"/>
    </row>
    <row r="44" spans="1:40" s="501" customFormat="1">
      <c r="A44" s="556" t="s">
        <v>1755</v>
      </c>
      <c r="B44" s="540">
        <v>3.13</v>
      </c>
      <c r="C44" s="540" t="s">
        <v>2690</v>
      </c>
      <c r="D44" s="540" t="s">
        <v>1695</v>
      </c>
      <c r="E44" s="540" t="s">
        <v>1726</v>
      </c>
      <c r="F44" s="528"/>
      <c r="G44" s="521"/>
      <c r="H44" s="518"/>
      <c r="I44" s="518"/>
      <c r="J44" s="519"/>
      <c r="K44" s="520"/>
      <c r="L44" s="520"/>
      <c r="M44" s="520"/>
      <c r="N44" s="521"/>
      <c r="O44" s="519"/>
      <c r="P44" s="520"/>
      <c r="Q44" s="521"/>
      <c r="R44" s="522">
        <f t="shared" si="3"/>
        <v>0</v>
      </c>
      <c r="S44" s="524"/>
      <c r="T44" s="518"/>
      <c r="U44" s="524"/>
      <c r="V44" s="523"/>
      <c r="W44" s="523"/>
      <c r="X44" s="535"/>
      <c r="AA44" s="502"/>
      <c r="AB44" s="502"/>
      <c r="AC44" s="502"/>
      <c r="AD44" s="502"/>
      <c r="AE44" s="502"/>
      <c r="AF44" s="502"/>
      <c r="AG44" s="502"/>
      <c r="AH44" s="502"/>
      <c r="AI44" s="502"/>
      <c r="AJ44" s="502"/>
      <c r="AK44" s="502"/>
      <c r="AL44" s="502"/>
      <c r="AM44" s="502"/>
      <c r="AN44" s="502"/>
    </row>
    <row r="45" spans="1:40" s="501" customFormat="1">
      <c r="A45" s="550"/>
      <c r="B45" s="533"/>
      <c r="C45" s="533"/>
      <c r="D45" s="533"/>
      <c r="E45" s="533"/>
      <c r="F45" s="533"/>
      <c r="G45" s="533"/>
      <c r="H45" s="533"/>
      <c r="I45" s="533"/>
      <c r="J45" s="533"/>
      <c r="K45" s="533"/>
      <c r="L45" s="533"/>
      <c r="M45" s="533"/>
      <c r="N45" s="533"/>
      <c r="O45" s="533"/>
      <c r="P45" s="533"/>
      <c r="Q45" s="533"/>
      <c r="R45" s="533"/>
      <c r="S45" s="533"/>
      <c r="T45" s="533"/>
      <c r="U45" s="533"/>
      <c r="V45" s="533"/>
      <c r="W45" s="533"/>
      <c r="X45" s="535"/>
      <c r="AA45" s="502"/>
      <c r="AB45" s="502"/>
      <c r="AC45" s="502"/>
      <c r="AD45" s="502"/>
      <c r="AE45" s="502"/>
      <c r="AF45" s="502"/>
      <c r="AG45" s="502"/>
      <c r="AH45" s="502"/>
      <c r="AI45" s="502"/>
      <c r="AJ45" s="502"/>
      <c r="AK45" s="502"/>
      <c r="AL45" s="502"/>
      <c r="AM45" s="502"/>
      <c r="AN45" s="502"/>
    </row>
    <row r="46" spans="1:40" s="501" customFormat="1">
      <c r="A46" s="550"/>
      <c r="B46" s="533"/>
      <c r="C46" s="533"/>
      <c r="D46" s="533"/>
      <c r="E46" s="533"/>
      <c r="F46" s="533"/>
      <c r="G46" s="533"/>
      <c r="H46" s="533"/>
      <c r="I46" s="533"/>
      <c r="J46" s="533"/>
      <c r="K46" s="533"/>
      <c r="L46" s="533"/>
      <c r="M46" s="533"/>
      <c r="N46" s="533"/>
      <c r="O46" s="533"/>
      <c r="P46" s="533"/>
      <c r="Q46" s="533"/>
      <c r="R46" s="533"/>
      <c r="S46" s="533"/>
      <c r="T46" s="533"/>
      <c r="U46" s="533"/>
      <c r="V46" s="533"/>
      <c r="W46" s="533"/>
      <c r="X46" s="535"/>
      <c r="AA46" s="502"/>
      <c r="AB46" s="502"/>
      <c r="AC46" s="502"/>
      <c r="AD46" s="502"/>
      <c r="AE46" s="502"/>
      <c r="AF46" s="502"/>
      <c r="AG46" s="502"/>
      <c r="AH46" s="502"/>
      <c r="AI46" s="502"/>
      <c r="AJ46" s="502"/>
      <c r="AK46" s="502"/>
      <c r="AL46" s="502"/>
      <c r="AM46" s="502"/>
      <c r="AN46" s="502"/>
    </row>
    <row r="47" spans="1:40" s="501" customFormat="1" ht="16.2">
      <c r="A47" s="1262" t="s">
        <v>1738</v>
      </c>
      <c r="B47" s="544">
        <v>3.17</v>
      </c>
      <c r="C47" s="532" t="s">
        <v>1756</v>
      </c>
      <c r="D47" s="532" t="s">
        <v>924</v>
      </c>
      <c r="E47" s="559" t="s">
        <v>1737</v>
      </c>
      <c r="F47" s="553" t="s">
        <v>1753</v>
      </c>
      <c r="G47" s="561">
        <v>44562</v>
      </c>
      <c r="H47" s="504"/>
      <c r="I47" s="504"/>
      <c r="J47" s="508"/>
      <c r="K47" s="509"/>
      <c r="L47" s="509"/>
      <c r="M47" s="509"/>
      <c r="N47" s="510"/>
      <c r="O47" s="508"/>
      <c r="P47" s="509"/>
      <c r="Q47" s="510"/>
      <c r="R47" s="511">
        <f t="shared" ref="R47:R51" si="4">SUM(J47:Q47)</f>
        <v>0</v>
      </c>
      <c r="S47" s="505"/>
      <c r="T47" s="504"/>
      <c r="U47" s="505"/>
      <c r="V47" s="512"/>
      <c r="W47" s="512"/>
      <c r="X47" s="535"/>
      <c r="AA47" s="502"/>
      <c r="AB47" s="502"/>
      <c r="AC47" s="502"/>
      <c r="AD47" s="502"/>
      <c r="AE47" s="502"/>
      <c r="AF47" s="502"/>
      <c r="AG47" s="502"/>
      <c r="AH47" s="502"/>
      <c r="AI47" s="502"/>
      <c r="AJ47" s="502"/>
      <c r="AK47" s="502"/>
      <c r="AL47" s="502"/>
      <c r="AM47" s="502"/>
      <c r="AN47" s="502"/>
    </row>
    <row r="48" spans="1:40" s="501" customFormat="1" ht="16.2">
      <c r="A48" s="550" t="s">
        <v>1738</v>
      </c>
      <c r="B48" s="545">
        <v>3.17</v>
      </c>
      <c r="C48" s="533" t="s">
        <v>1756</v>
      </c>
      <c r="D48" s="533" t="s">
        <v>924</v>
      </c>
      <c r="E48" s="533" t="s">
        <v>1737</v>
      </c>
      <c r="F48" s="555" t="s">
        <v>1753</v>
      </c>
      <c r="G48" s="562">
        <v>44927</v>
      </c>
      <c r="H48" s="506"/>
      <c r="I48" s="506"/>
      <c r="J48" s="513"/>
      <c r="K48" s="514"/>
      <c r="L48" s="514"/>
      <c r="M48" s="514"/>
      <c r="N48" s="515"/>
      <c r="O48" s="513"/>
      <c r="P48" s="514"/>
      <c r="Q48" s="515"/>
      <c r="R48" s="516">
        <f t="shared" si="4"/>
        <v>0</v>
      </c>
      <c r="S48" s="507"/>
      <c r="T48" s="506"/>
      <c r="U48" s="507"/>
      <c r="V48" s="517"/>
      <c r="W48" s="517"/>
      <c r="X48" s="535"/>
      <c r="AA48" s="502"/>
      <c r="AB48" s="502"/>
      <c r="AC48" s="502"/>
      <c r="AD48" s="502"/>
      <c r="AE48" s="502"/>
      <c r="AF48" s="502"/>
      <c r="AG48" s="502"/>
      <c r="AH48" s="502"/>
      <c r="AI48" s="502"/>
      <c r="AJ48" s="502"/>
      <c r="AK48" s="502"/>
      <c r="AL48" s="502"/>
      <c r="AM48" s="502"/>
      <c r="AN48" s="502"/>
    </row>
    <row r="49" spans="1:40" s="501" customFormat="1" ht="16.2">
      <c r="A49" s="550" t="s">
        <v>1739</v>
      </c>
      <c r="B49" s="545">
        <v>3.17</v>
      </c>
      <c r="C49" s="533" t="s">
        <v>1757</v>
      </c>
      <c r="D49" s="533" t="s">
        <v>924</v>
      </c>
      <c r="E49" s="533" t="s">
        <v>1737</v>
      </c>
      <c r="F49" s="555" t="s">
        <v>1753</v>
      </c>
      <c r="G49" s="562">
        <v>44927</v>
      </c>
      <c r="H49" s="506"/>
      <c r="I49" s="506"/>
      <c r="J49" s="513"/>
      <c r="K49" s="514"/>
      <c r="L49" s="514"/>
      <c r="M49" s="514"/>
      <c r="N49" s="515"/>
      <c r="O49" s="513"/>
      <c r="P49" s="514"/>
      <c r="Q49" s="515"/>
      <c r="R49" s="516">
        <f t="shared" si="4"/>
        <v>0</v>
      </c>
      <c r="S49" s="507"/>
      <c r="T49" s="506"/>
      <c r="U49" s="507"/>
      <c r="V49" s="517"/>
      <c r="W49" s="517"/>
      <c r="X49" s="535"/>
      <c r="AA49" s="502"/>
      <c r="AB49" s="502"/>
      <c r="AC49" s="502"/>
      <c r="AD49" s="502"/>
      <c r="AE49" s="502"/>
      <c r="AF49" s="502"/>
      <c r="AG49" s="502"/>
      <c r="AH49" s="502"/>
      <c r="AI49" s="502"/>
      <c r="AJ49" s="502"/>
      <c r="AK49" s="502"/>
      <c r="AL49" s="502"/>
      <c r="AM49" s="502"/>
      <c r="AN49" s="502"/>
    </row>
    <row r="50" spans="1:40" s="501" customFormat="1" ht="16.2">
      <c r="A50" s="550" t="s">
        <v>1738</v>
      </c>
      <c r="B50" s="545">
        <v>3.17</v>
      </c>
      <c r="C50" s="533" t="s">
        <v>1756</v>
      </c>
      <c r="D50" s="533" t="s">
        <v>924</v>
      </c>
      <c r="E50" s="533" t="s">
        <v>1737</v>
      </c>
      <c r="F50" s="555" t="s">
        <v>1753</v>
      </c>
      <c r="G50" s="562">
        <v>45292</v>
      </c>
      <c r="H50" s="506"/>
      <c r="I50" s="506"/>
      <c r="J50" s="513"/>
      <c r="K50" s="514"/>
      <c r="L50" s="514"/>
      <c r="M50" s="514"/>
      <c r="N50" s="515"/>
      <c r="O50" s="513"/>
      <c r="P50" s="514"/>
      <c r="Q50" s="515"/>
      <c r="R50" s="516">
        <f t="shared" si="4"/>
        <v>0</v>
      </c>
      <c r="S50" s="507"/>
      <c r="T50" s="506"/>
      <c r="U50" s="507"/>
      <c r="V50" s="517"/>
      <c r="W50" s="517"/>
      <c r="X50" s="535"/>
      <c r="AA50" s="502"/>
      <c r="AB50" s="502"/>
      <c r="AC50" s="502"/>
      <c r="AD50" s="502"/>
      <c r="AE50" s="502"/>
      <c r="AF50" s="502"/>
      <c r="AG50" s="502"/>
      <c r="AH50" s="502"/>
      <c r="AI50" s="502"/>
      <c r="AJ50" s="502"/>
      <c r="AK50" s="502"/>
      <c r="AL50" s="502"/>
      <c r="AM50" s="502"/>
      <c r="AN50" s="502"/>
    </row>
    <row r="51" spans="1:40" s="501" customFormat="1" ht="16.2">
      <c r="A51" s="558" t="s">
        <v>1738</v>
      </c>
      <c r="B51" s="548">
        <v>3.17</v>
      </c>
      <c r="C51" s="540" t="s">
        <v>1756</v>
      </c>
      <c r="D51" s="540" t="s">
        <v>924</v>
      </c>
      <c r="E51" s="540" t="s">
        <v>1737</v>
      </c>
      <c r="F51" s="548" t="s">
        <v>1753</v>
      </c>
      <c r="G51" s="563">
        <v>45658</v>
      </c>
      <c r="H51" s="518"/>
      <c r="I51" s="518"/>
      <c r="J51" s="519"/>
      <c r="K51" s="520"/>
      <c r="L51" s="520"/>
      <c r="M51" s="520"/>
      <c r="N51" s="521"/>
      <c r="O51" s="519"/>
      <c r="P51" s="520"/>
      <c r="Q51" s="521"/>
      <c r="R51" s="522">
        <f t="shared" si="4"/>
        <v>0</v>
      </c>
      <c r="S51" s="524"/>
      <c r="T51" s="518"/>
      <c r="U51" s="524"/>
      <c r="V51" s="523"/>
      <c r="W51" s="523"/>
      <c r="X51" s="535"/>
      <c r="AA51" s="502"/>
      <c r="AB51" s="502"/>
      <c r="AC51" s="502"/>
      <c r="AD51" s="502"/>
      <c r="AE51" s="502"/>
      <c r="AF51" s="502"/>
      <c r="AG51" s="502"/>
      <c r="AH51" s="502"/>
      <c r="AI51" s="502"/>
      <c r="AJ51" s="502"/>
      <c r="AK51" s="502"/>
      <c r="AL51" s="502"/>
      <c r="AM51" s="502"/>
      <c r="AN51" s="502"/>
    </row>
    <row r="52" spans="1:40" s="501" customFormat="1">
      <c r="A52" s="550"/>
      <c r="B52" s="533"/>
      <c r="C52" s="533"/>
      <c r="D52" s="533"/>
      <c r="E52" s="533"/>
      <c r="F52" s="533"/>
      <c r="G52" s="533"/>
      <c r="H52" s="533"/>
      <c r="I52" s="533"/>
      <c r="J52" s="533"/>
      <c r="K52" s="533"/>
      <c r="L52" s="533"/>
      <c r="M52" s="533"/>
      <c r="N52" s="533"/>
      <c r="O52" s="533"/>
      <c r="P52" s="533"/>
      <c r="Q52" s="533"/>
      <c r="R52" s="533"/>
      <c r="S52" s="533"/>
      <c r="T52" s="533"/>
      <c r="U52" s="533"/>
      <c r="V52" s="533"/>
      <c r="W52" s="533"/>
      <c r="X52" s="535"/>
      <c r="AA52" s="502"/>
      <c r="AB52" s="502"/>
      <c r="AC52" s="502"/>
      <c r="AD52" s="502"/>
      <c r="AE52" s="502"/>
      <c r="AF52" s="502"/>
      <c r="AG52" s="502"/>
      <c r="AH52" s="502"/>
      <c r="AI52" s="502"/>
      <c r="AJ52" s="502"/>
      <c r="AK52" s="502"/>
      <c r="AL52" s="502"/>
      <c r="AM52" s="502"/>
      <c r="AN52" s="502"/>
    </row>
    <row r="53" spans="1:40" s="501" customFormat="1">
      <c r="A53" s="545"/>
      <c r="B53" s="533"/>
      <c r="C53" s="533"/>
      <c r="D53" s="533"/>
      <c r="E53" s="533"/>
      <c r="F53" s="533"/>
      <c r="G53" s="533"/>
      <c r="H53" s="533"/>
      <c r="I53" s="533"/>
      <c r="J53" s="533"/>
      <c r="K53" s="533"/>
      <c r="L53" s="533"/>
      <c r="M53" s="533"/>
      <c r="N53" s="533"/>
      <c r="O53" s="533"/>
      <c r="P53" s="533"/>
      <c r="Q53" s="533"/>
      <c r="R53" s="533"/>
      <c r="S53" s="533"/>
      <c r="T53" s="533"/>
      <c r="U53" s="533"/>
      <c r="V53" s="533"/>
      <c r="W53" s="533"/>
      <c r="X53" s="535"/>
      <c r="AA53" s="502"/>
      <c r="AB53" s="502"/>
      <c r="AC53" s="502"/>
      <c r="AD53" s="502"/>
      <c r="AE53" s="502"/>
      <c r="AF53" s="502"/>
      <c r="AG53" s="502"/>
      <c r="AH53" s="502"/>
      <c r="AI53" s="502"/>
      <c r="AJ53" s="502"/>
      <c r="AK53" s="502"/>
      <c r="AL53" s="502"/>
      <c r="AM53" s="502"/>
      <c r="AN53" s="502"/>
    </row>
    <row r="54" spans="1:40" s="501" customFormat="1" ht="16.2">
      <c r="A54" s="1262" t="s">
        <v>2731</v>
      </c>
      <c r="B54" s="544">
        <v>3.7</v>
      </c>
      <c r="C54" s="532" t="s">
        <v>1758</v>
      </c>
      <c r="D54" s="532" t="s">
        <v>1695</v>
      </c>
      <c r="E54" s="559" t="s">
        <v>1726</v>
      </c>
      <c r="F54" s="553" t="s">
        <v>1753</v>
      </c>
      <c r="G54" s="561">
        <v>44287</v>
      </c>
      <c r="H54" s="504"/>
      <c r="I54" s="504"/>
      <c r="J54" s="508"/>
      <c r="K54" s="509"/>
      <c r="L54" s="509"/>
      <c r="M54" s="509"/>
      <c r="N54" s="510"/>
      <c r="O54" s="508"/>
      <c r="P54" s="509"/>
      <c r="Q54" s="510"/>
      <c r="R54" s="511">
        <f t="shared" ref="R54:R60" si="5">SUM(J54:Q54)</f>
        <v>0</v>
      </c>
      <c r="S54" s="505"/>
      <c r="T54" s="504"/>
      <c r="U54" s="505"/>
      <c r="V54" s="512"/>
      <c r="W54" s="512"/>
      <c r="X54" s="535"/>
      <c r="AA54" s="502"/>
      <c r="AB54" s="502"/>
      <c r="AC54" s="502"/>
      <c r="AD54" s="502"/>
      <c r="AE54" s="502"/>
      <c r="AF54" s="502"/>
      <c r="AG54" s="502"/>
      <c r="AH54" s="502"/>
      <c r="AI54" s="502"/>
      <c r="AJ54" s="502"/>
      <c r="AK54" s="502"/>
      <c r="AL54" s="502"/>
      <c r="AM54" s="502"/>
      <c r="AN54" s="502"/>
    </row>
    <row r="55" spans="1:40" s="501" customFormat="1">
      <c r="A55" s="550" t="s">
        <v>239</v>
      </c>
      <c r="B55" s="545">
        <v>3.2</v>
      </c>
      <c r="C55" s="533" t="s">
        <v>2680</v>
      </c>
      <c r="D55" s="533" t="s">
        <v>924</v>
      </c>
      <c r="E55" s="560" t="s">
        <v>1737</v>
      </c>
      <c r="F55" s="555" t="s">
        <v>1753</v>
      </c>
      <c r="G55" s="562">
        <v>44287</v>
      </c>
      <c r="H55" s="506"/>
      <c r="I55" s="506"/>
      <c r="J55" s="513"/>
      <c r="K55" s="514"/>
      <c r="L55" s="514"/>
      <c r="M55" s="514"/>
      <c r="N55" s="515"/>
      <c r="O55" s="513"/>
      <c r="P55" s="514"/>
      <c r="Q55" s="515"/>
      <c r="R55" s="516">
        <f t="shared" si="5"/>
        <v>0</v>
      </c>
      <c r="S55" s="507"/>
      <c r="T55" s="506"/>
      <c r="U55" s="507"/>
      <c r="V55" s="517"/>
      <c r="W55" s="517"/>
      <c r="X55" s="535"/>
      <c r="AA55" s="502"/>
      <c r="AB55" s="502"/>
      <c r="AC55" s="502"/>
      <c r="AD55" s="502"/>
      <c r="AE55" s="502"/>
      <c r="AF55" s="502"/>
      <c r="AG55" s="502"/>
      <c r="AH55" s="502"/>
      <c r="AI55" s="502"/>
      <c r="AJ55" s="502"/>
      <c r="AK55" s="502"/>
      <c r="AL55" s="502"/>
      <c r="AM55" s="502"/>
      <c r="AN55" s="502"/>
    </row>
    <row r="56" spans="1:40" s="501" customFormat="1">
      <c r="A56" s="550" t="s">
        <v>238</v>
      </c>
      <c r="B56" s="545">
        <v>3.3</v>
      </c>
      <c r="C56" s="533" t="s">
        <v>2681</v>
      </c>
      <c r="D56" s="533" t="s">
        <v>924</v>
      </c>
      <c r="E56" s="560" t="s">
        <v>1737</v>
      </c>
      <c r="F56" s="555" t="s">
        <v>1753</v>
      </c>
      <c r="G56" s="562">
        <v>44287</v>
      </c>
      <c r="H56" s="506"/>
      <c r="I56" s="506"/>
      <c r="J56" s="513"/>
      <c r="K56" s="514"/>
      <c r="L56" s="514"/>
      <c r="M56" s="514"/>
      <c r="N56" s="515"/>
      <c r="O56" s="513"/>
      <c r="P56" s="514"/>
      <c r="Q56" s="515"/>
      <c r="R56" s="516">
        <f t="shared" si="5"/>
        <v>0</v>
      </c>
      <c r="S56" s="507"/>
      <c r="T56" s="506"/>
      <c r="U56" s="507"/>
      <c r="V56" s="517"/>
      <c r="W56" s="517"/>
      <c r="X56" s="535"/>
      <c r="AA56" s="502"/>
      <c r="AB56" s="502"/>
      <c r="AC56" s="502"/>
      <c r="AD56" s="502"/>
      <c r="AE56" s="502"/>
      <c r="AF56" s="502"/>
      <c r="AG56" s="502"/>
      <c r="AH56" s="502"/>
      <c r="AI56" s="502"/>
      <c r="AJ56" s="502"/>
      <c r="AK56" s="502"/>
      <c r="AL56" s="502"/>
      <c r="AM56" s="502"/>
      <c r="AN56" s="502"/>
    </row>
    <row r="57" spans="1:40" s="501" customFormat="1" ht="16.2">
      <c r="A57" s="1262" t="s">
        <v>2731</v>
      </c>
      <c r="B57" s="545">
        <v>3.7</v>
      </c>
      <c r="C57" s="533" t="s">
        <v>1758</v>
      </c>
      <c r="D57" s="533" t="s">
        <v>1695</v>
      </c>
      <c r="E57" s="560" t="s">
        <v>1726</v>
      </c>
      <c r="F57" s="555" t="s">
        <v>1753</v>
      </c>
      <c r="G57" s="562">
        <v>44927</v>
      </c>
      <c r="H57" s="506"/>
      <c r="I57" s="506"/>
      <c r="J57" s="513"/>
      <c r="K57" s="514"/>
      <c r="L57" s="514"/>
      <c r="M57" s="514"/>
      <c r="N57" s="515"/>
      <c r="O57" s="513"/>
      <c r="P57" s="514"/>
      <c r="Q57" s="515"/>
      <c r="R57" s="516">
        <f t="shared" si="5"/>
        <v>0</v>
      </c>
      <c r="S57" s="507"/>
      <c r="T57" s="506"/>
      <c r="U57" s="507"/>
      <c r="V57" s="517"/>
      <c r="W57" s="517"/>
      <c r="X57" s="535"/>
      <c r="AA57" s="502"/>
      <c r="AB57" s="502"/>
      <c r="AC57" s="502"/>
      <c r="AD57" s="502"/>
      <c r="AE57" s="502"/>
      <c r="AF57" s="502"/>
      <c r="AG57" s="502"/>
      <c r="AH57" s="502"/>
      <c r="AI57" s="502"/>
      <c r="AJ57" s="502"/>
      <c r="AK57" s="502"/>
      <c r="AL57" s="502"/>
      <c r="AM57" s="502"/>
      <c r="AN57" s="502"/>
    </row>
    <row r="58" spans="1:40" s="501" customFormat="1">
      <c r="A58" s="550" t="s">
        <v>239</v>
      </c>
      <c r="B58" s="545">
        <v>3.2</v>
      </c>
      <c r="C58" s="533" t="s">
        <v>2680</v>
      </c>
      <c r="D58" s="533" t="s">
        <v>924</v>
      </c>
      <c r="E58" s="533" t="s">
        <v>1737</v>
      </c>
      <c r="F58" s="545" t="s">
        <v>1753</v>
      </c>
      <c r="G58" s="562">
        <v>44927</v>
      </c>
      <c r="H58" s="506"/>
      <c r="I58" s="506"/>
      <c r="J58" s="513"/>
      <c r="K58" s="514"/>
      <c r="L58" s="514"/>
      <c r="M58" s="514"/>
      <c r="N58" s="515"/>
      <c r="O58" s="513"/>
      <c r="P58" s="514"/>
      <c r="Q58" s="515"/>
      <c r="R58" s="516">
        <f t="shared" si="5"/>
        <v>0</v>
      </c>
      <c r="S58" s="507"/>
      <c r="T58" s="506"/>
      <c r="U58" s="507"/>
      <c r="V58" s="517"/>
      <c r="W58" s="517"/>
      <c r="X58" s="535"/>
      <c r="AA58" s="502"/>
      <c r="AB58" s="502"/>
      <c r="AC58" s="502"/>
      <c r="AD58" s="502"/>
      <c r="AE58" s="502"/>
      <c r="AF58" s="502"/>
      <c r="AG58" s="502"/>
      <c r="AH58" s="502"/>
      <c r="AI58" s="502"/>
      <c r="AJ58" s="502"/>
      <c r="AK58" s="502"/>
      <c r="AL58" s="502"/>
      <c r="AM58" s="502"/>
      <c r="AN58" s="502"/>
    </row>
    <row r="59" spans="1:40" s="501" customFormat="1">
      <c r="A59" s="550" t="s">
        <v>238</v>
      </c>
      <c r="B59" s="545">
        <v>3.3</v>
      </c>
      <c r="C59" s="533" t="s">
        <v>2681</v>
      </c>
      <c r="D59" s="533" t="s">
        <v>924</v>
      </c>
      <c r="E59" s="533" t="s">
        <v>1737</v>
      </c>
      <c r="F59" s="545" t="s">
        <v>1753</v>
      </c>
      <c r="G59" s="562">
        <v>44927</v>
      </c>
      <c r="H59" s="506"/>
      <c r="I59" s="506"/>
      <c r="J59" s="513"/>
      <c r="K59" s="514"/>
      <c r="L59" s="514"/>
      <c r="M59" s="514"/>
      <c r="N59" s="515"/>
      <c r="O59" s="513"/>
      <c r="P59" s="514"/>
      <c r="Q59" s="515"/>
      <c r="R59" s="516">
        <f t="shared" si="5"/>
        <v>0</v>
      </c>
      <c r="S59" s="507"/>
      <c r="T59" s="506"/>
      <c r="U59" s="507"/>
      <c r="V59" s="517"/>
      <c r="W59" s="517"/>
      <c r="X59" s="535"/>
      <c r="AA59" s="502"/>
      <c r="AB59" s="502"/>
      <c r="AC59" s="502"/>
      <c r="AD59" s="502"/>
      <c r="AE59" s="502"/>
      <c r="AF59" s="502"/>
      <c r="AG59" s="502"/>
      <c r="AH59" s="502"/>
      <c r="AI59" s="502"/>
      <c r="AJ59" s="502"/>
      <c r="AK59" s="502"/>
      <c r="AL59" s="502"/>
      <c r="AM59" s="502"/>
      <c r="AN59" s="502"/>
    </row>
    <row r="60" spans="1:40" s="501" customFormat="1">
      <c r="A60" s="558" t="s">
        <v>1740</v>
      </c>
      <c r="B60" s="548">
        <v>3.4</v>
      </c>
      <c r="C60" s="540" t="s">
        <v>2682</v>
      </c>
      <c r="D60" s="540" t="s">
        <v>1695</v>
      </c>
      <c r="E60" s="540" t="s">
        <v>1741</v>
      </c>
      <c r="F60" s="548" t="s">
        <v>1753</v>
      </c>
      <c r="G60" s="563">
        <v>45292</v>
      </c>
      <c r="H60" s="518"/>
      <c r="I60" s="518"/>
      <c r="J60" s="519"/>
      <c r="K60" s="520"/>
      <c r="L60" s="520"/>
      <c r="M60" s="520"/>
      <c r="N60" s="521"/>
      <c r="O60" s="519"/>
      <c r="P60" s="520"/>
      <c r="Q60" s="521"/>
      <c r="R60" s="522">
        <f t="shared" si="5"/>
        <v>0</v>
      </c>
      <c r="S60" s="524"/>
      <c r="T60" s="518"/>
      <c r="U60" s="524"/>
      <c r="V60" s="523"/>
      <c r="W60" s="523"/>
      <c r="X60" s="535"/>
      <c r="AA60" s="502"/>
      <c r="AB60" s="502"/>
      <c r="AC60" s="502"/>
      <c r="AD60" s="502"/>
      <c r="AE60" s="502"/>
      <c r="AF60" s="502"/>
      <c r="AG60" s="502"/>
      <c r="AH60" s="502"/>
      <c r="AI60" s="502"/>
      <c r="AJ60" s="502"/>
      <c r="AK60" s="502"/>
      <c r="AL60" s="502"/>
      <c r="AM60" s="502"/>
      <c r="AN60" s="502"/>
    </row>
    <row r="61" spans="1:40" s="501" customFormat="1">
      <c r="A61" s="550"/>
      <c r="B61" s="533"/>
      <c r="C61" s="533"/>
      <c r="D61" s="533"/>
      <c r="E61" s="533"/>
      <c r="F61" s="533"/>
      <c r="G61" s="533"/>
      <c r="H61" s="533"/>
      <c r="I61" s="533"/>
      <c r="J61" s="533"/>
      <c r="K61" s="533"/>
      <c r="L61" s="533"/>
      <c r="M61" s="533"/>
      <c r="N61" s="533"/>
      <c r="O61" s="533"/>
      <c r="P61" s="533"/>
      <c r="Q61" s="533"/>
      <c r="R61" s="533"/>
      <c r="S61" s="533"/>
      <c r="T61" s="533"/>
      <c r="U61" s="533"/>
      <c r="V61" s="533"/>
      <c r="W61" s="533"/>
      <c r="X61" s="535"/>
      <c r="AA61" s="502"/>
      <c r="AB61" s="502"/>
      <c r="AC61" s="502"/>
      <c r="AD61" s="502"/>
      <c r="AE61" s="502"/>
      <c r="AF61" s="502"/>
      <c r="AG61" s="502"/>
      <c r="AH61" s="502"/>
      <c r="AI61" s="502"/>
      <c r="AJ61" s="502"/>
      <c r="AK61" s="502"/>
      <c r="AL61" s="502"/>
      <c r="AM61" s="502"/>
      <c r="AN61" s="502"/>
    </row>
    <row r="62" spans="1:40" s="501" customFormat="1">
      <c r="A62" s="550"/>
      <c r="B62" s="533"/>
      <c r="C62" s="533"/>
      <c r="D62" s="533"/>
      <c r="E62" s="533"/>
      <c r="F62" s="533"/>
      <c r="G62" s="533"/>
      <c r="H62" s="533"/>
      <c r="I62" s="533"/>
      <c r="J62" s="533"/>
      <c r="K62" s="533"/>
      <c r="L62" s="533"/>
      <c r="M62" s="533"/>
      <c r="N62" s="533"/>
      <c r="O62" s="533"/>
      <c r="P62" s="533"/>
      <c r="Q62" s="533"/>
      <c r="R62" s="533"/>
      <c r="S62" s="533"/>
      <c r="T62" s="533"/>
      <c r="U62" s="533"/>
      <c r="V62" s="533"/>
      <c r="W62" s="533"/>
      <c r="X62" s="535"/>
      <c r="AA62" s="502"/>
      <c r="AB62" s="502"/>
      <c r="AC62" s="502"/>
      <c r="AD62" s="502"/>
      <c r="AE62" s="502"/>
      <c r="AF62" s="502"/>
      <c r="AG62" s="502"/>
      <c r="AH62" s="502"/>
      <c r="AI62" s="502"/>
      <c r="AJ62" s="502"/>
      <c r="AK62" s="502"/>
      <c r="AL62" s="502"/>
      <c r="AM62" s="502"/>
      <c r="AN62" s="502"/>
    </row>
    <row r="63" spans="1:40" s="501" customFormat="1" ht="16.2">
      <c r="A63" s="1262" t="s">
        <v>1742</v>
      </c>
      <c r="B63" s="544">
        <v>3.6</v>
      </c>
      <c r="C63" s="532" t="s">
        <v>3091</v>
      </c>
      <c r="D63" s="532" t="s">
        <v>1695</v>
      </c>
      <c r="E63" s="559" t="s">
        <v>1726</v>
      </c>
      <c r="F63" s="525"/>
      <c r="G63" s="529"/>
      <c r="H63" s="504"/>
      <c r="I63" s="504"/>
      <c r="J63" s="508"/>
      <c r="K63" s="509"/>
      <c r="L63" s="509"/>
      <c r="M63" s="509"/>
      <c r="N63" s="510"/>
      <c r="O63" s="508"/>
      <c r="P63" s="509"/>
      <c r="Q63" s="510"/>
      <c r="R63" s="511">
        <f t="shared" ref="R63:R67" si="6">SUM(J63:Q63)</f>
        <v>0</v>
      </c>
      <c r="S63" s="505"/>
      <c r="T63" s="504"/>
      <c r="U63" s="505"/>
      <c r="V63" s="512"/>
      <c r="W63" s="512"/>
      <c r="X63" s="535"/>
      <c r="AA63" s="502"/>
      <c r="AB63" s="502"/>
      <c r="AC63" s="502"/>
      <c r="AD63" s="502"/>
      <c r="AE63" s="502"/>
      <c r="AF63" s="502"/>
      <c r="AG63" s="502"/>
      <c r="AH63" s="502"/>
      <c r="AI63" s="502"/>
      <c r="AJ63" s="502"/>
      <c r="AK63" s="502"/>
      <c r="AL63" s="502"/>
      <c r="AM63" s="502"/>
      <c r="AN63" s="502"/>
    </row>
    <row r="64" spans="1:40" s="501" customFormat="1" ht="16.2">
      <c r="A64" s="550" t="s">
        <v>1742</v>
      </c>
      <c r="B64" s="545">
        <v>3.6</v>
      </c>
      <c r="C64" s="533" t="s">
        <v>3091</v>
      </c>
      <c r="D64" s="533" t="s">
        <v>1695</v>
      </c>
      <c r="E64" s="560" t="s">
        <v>1726</v>
      </c>
      <c r="F64" s="526"/>
      <c r="G64" s="530"/>
      <c r="H64" s="506"/>
      <c r="I64" s="506"/>
      <c r="J64" s="513"/>
      <c r="K64" s="514"/>
      <c r="L64" s="514"/>
      <c r="M64" s="514"/>
      <c r="N64" s="515"/>
      <c r="O64" s="513"/>
      <c r="P64" s="514"/>
      <c r="Q64" s="515"/>
      <c r="R64" s="516">
        <f t="shared" si="6"/>
        <v>0</v>
      </c>
      <c r="S64" s="507"/>
      <c r="T64" s="506"/>
      <c r="U64" s="507"/>
      <c r="V64" s="517"/>
      <c r="W64" s="517"/>
      <c r="X64" s="535"/>
      <c r="AA64" s="502"/>
      <c r="AB64" s="502"/>
      <c r="AC64" s="502"/>
      <c r="AD64" s="502"/>
      <c r="AE64" s="502"/>
      <c r="AF64" s="502"/>
      <c r="AG64" s="502"/>
      <c r="AH64" s="502"/>
      <c r="AI64" s="502"/>
      <c r="AJ64" s="502"/>
      <c r="AK64" s="502"/>
      <c r="AL64" s="502"/>
      <c r="AM64" s="502"/>
      <c r="AN64" s="502"/>
    </row>
    <row r="65" spans="1:40" s="501" customFormat="1" ht="16.2">
      <c r="A65" s="550" t="s">
        <v>1742</v>
      </c>
      <c r="B65" s="545">
        <v>3.6</v>
      </c>
      <c r="C65" s="533" t="s">
        <v>3091</v>
      </c>
      <c r="D65" s="533" t="s">
        <v>1695</v>
      </c>
      <c r="E65" s="533" t="s">
        <v>1726</v>
      </c>
      <c r="F65" s="527"/>
      <c r="G65" s="530"/>
      <c r="H65" s="506"/>
      <c r="I65" s="506"/>
      <c r="J65" s="513"/>
      <c r="K65" s="514"/>
      <c r="L65" s="514"/>
      <c r="M65" s="514"/>
      <c r="N65" s="515"/>
      <c r="O65" s="513"/>
      <c r="P65" s="514"/>
      <c r="Q65" s="515"/>
      <c r="R65" s="516">
        <f t="shared" si="6"/>
        <v>0</v>
      </c>
      <c r="S65" s="507"/>
      <c r="T65" s="506"/>
      <c r="U65" s="507"/>
      <c r="V65" s="517"/>
      <c r="W65" s="517"/>
      <c r="X65" s="535"/>
      <c r="AA65" s="502"/>
      <c r="AB65" s="502"/>
      <c r="AC65" s="502"/>
      <c r="AD65" s="502"/>
      <c r="AE65" s="502"/>
      <c r="AF65" s="502"/>
      <c r="AG65" s="502"/>
      <c r="AH65" s="502"/>
      <c r="AI65" s="502"/>
      <c r="AJ65" s="502"/>
      <c r="AK65" s="502"/>
      <c r="AL65" s="502"/>
      <c r="AM65" s="502"/>
      <c r="AN65" s="502"/>
    </row>
    <row r="66" spans="1:40" s="501" customFormat="1" ht="16.2">
      <c r="A66" s="550" t="s">
        <v>1742</v>
      </c>
      <c r="B66" s="545">
        <v>3.6</v>
      </c>
      <c r="C66" s="533" t="s">
        <v>3091</v>
      </c>
      <c r="D66" s="533" t="s">
        <v>1695</v>
      </c>
      <c r="E66" s="533" t="s">
        <v>1726</v>
      </c>
      <c r="F66" s="527"/>
      <c r="G66" s="530"/>
      <c r="H66" s="506"/>
      <c r="I66" s="506"/>
      <c r="J66" s="513"/>
      <c r="K66" s="514"/>
      <c r="L66" s="514"/>
      <c r="M66" s="514"/>
      <c r="N66" s="515"/>
      <c r="O66" s="513"/>
      <c r="P66" s="514"/>
      <c r="Q66" s="515"/>
      <c r="R66" s="516">
        <f t="shared" si="6"/>
        <v>0</v>
      </c>
      <c r="S66" s="507"/>
      <c r="T66" s="506"/>
      <c r="U66" s="507"/>
      <c r="V66" s="517"/>
      <c r="W66" s="517"/>
      <c r="X66" s="535"/>
      <c r="AA66" s="502"/>
      <c r="AB66" s="502"/>
      <c r="AC66" s="502"/>
      <c r="AD66" s="502"/>
      <c r="AE66" s="502"/>
      <c r="AF66" s="502"/>
      <c r="AG66" s="502"/>
      <c r="AH66" s="502"/>
      <c r="AI66" s="502"/>
      <c r="AJ66" s="502"/>
      <c r="AK66" s="502"/>
      <c r="AL66" s="502"/>
      <c r="AM66" s="502"/>
      <c r="AN66" s="502"/>
    </row>
    <row r="67" spans="1:40" s="501" customFormat="1" ht="16.2">
      <c r="A67" s="558" t="s">
        <v>1742</v>
      </c>
      <c r="B67" s="548">
        <v>3.6</v>
      </c>
      <c r="C67" s="540" t="s">
        <v>3091</v>
      </c>
      <c r="D67" s="540" t="s">
        <v>1695</v>
      </c>
      <c r="E67" s="540" t="s">
        <v>1726</v>
      </c>
      <c r="F67" s="528"/>
      <c r="G67" s="531"/>
      <c r="H67" s="518"/>
      <c r="I67" s="518"/>
      <c r="J67" s="519"/>
      <c r="K67" s="520"/>
      <c r="L67" s="520"/>
      <c r="M67" s="520"/>
      <c r="N67" s="521"/>
      <c r="O67" s="519"/>
      <c r="P67" s="520"/>
      <c r="Q67" s="521"/>
      <c r="R67" s="522">
        <f t="shared" si="6"/>
        <v>0</v>
      </c>
      <c r="S67" s="524"/>
      <c r="T67" s="518"/>
      <c r="U67" s="524"/>
      <c r="V67" s="523"/>
      <c r="W67" s="523"/>
      <c r="X67" s="535"/>
      <c r="AA67" s="502"/>
      <c r="AB67" s="502"/>
      <c r="AC67" s="502"/>
      <c r="AD67" s="502"/>
      <c r="AE67" s="502"/>
      <c r="AF67" s="502"/>
      <c r="AG67" s="502"/>
      <c r="AH67" s="502"/>
      <c r="AI67" s="502"/>
      <c r="AJ67" s="502"/>
      <c r="AK67" s="502"/>
      <c r="AL67" s="502"/>
      <c r="AM67" s="502"/>
      <c r="AN67" s="502"/>
    </row>
    <row r="68" spans="1:40" s="501" customFormat="1">
      <c r="A68" s="550"/>
      <c r="B68" s="533"/>
      <c r="C68" s="533"/>
      <c r="D68" s="533"/>
      <c r="E68" s="533"/>
      <c r="F68" s="533"/>
      <c r="G68" s="541"/>
      <c r="H68" s="533"/>
      <c r="I68" s="533"/>
      <c r="J68" s="533"/>
      <c r="K68" s="533"/>
      <c r="L68" s="533"/>
      <c r="M68" s="533"/>
      <c r="N68" s="533"/>
      <c r="O68" s="533"/>
      <c r="P68" s="533"/>
      <c r="Q68" s="533"/>
      <c r="R68" s="533"/>
      <c r="S68" s="533"/>
      <c r="T68" s="533"/>
      <c r="U68" s="533"/>
      <c r="V68" s="533"/>
      <c r="W68" s="533"/>
      <c r="X68" s="535"/>
      <c r="AA68" s="502"/>
      <c r="AB68" s="502"/>
      <c r="AC68" s="502"/>
      <c r="AD68" s="502"/>
      <c r="AE68" s="502"/>
      <c r="AF68" s="502"/>
      <c r="AG68" s="502"/>
      <c r="AH68" s="502"/>
      <c r="AI68" s="502"/>
      <c r="AJ68" s="502"/>
      <c r="AK68" s="502"/>
      <c r="AL68" s="502"/>
      <c r="AM68" s="502"/>
      <c r="AN68" s="502"/>
    </row>
    <row r="69" spans="1:40" s="501" customFormat="1">
      <c r="A69" s="550"/>
      <c r="B69" s="533"/>
      <c r="C69" s="533"/>
      <c r="D69" s="533"/>
      <c r="E69" s="533"/>
      <c r="F69" s="533"/>
      <c r="G69" s="541"/>
      <c r="H69" s="533"/>
      <c r="I69" s="533"/>
      <c r="J69" s="533"/>
      <c r="K69" s="533"/>
      <c r="L69" s="533"/>
      <c r="M69" s="533"/>
      <c r="N69" s="533"/>
      <c r="O69" s="533"/>
      <c r="P69" s="533"/>
      <c r="Q69" s="533"/>
      <c r="R69" s="533"/>
      <c r="S69" s="533"/>
      <c r="T69" s="533"/>
      <c r="U69" s="533"/>
      <c r="V69" s="533"/>
      <c r="W69" s="533"/>
      <c r="X69" s="535"/>
      <c r="AA69" s="502"/>
      <c r="AB69" s="502"/>
      <c r="AC69" s="502"/>
      <c r="AD69" s="502"/>
      <c r="AE69" s="502"/>
      <c r="AF69" s="502"/>
      <c r="AG69" s="502"/>
      <c r="AH69" s="502"/>
      <c r="AI69" s="502"/>
      <c r="AJ69" s="502"/>
      <c r="AK69" s="502"/>
      <c r="AL69" s="502"/>
      <c r="AM69" s="502"/>
      <c r="AN69" s="502"/>
    </row>
    <row r="70" spans="1:40" s="501" customFormat="1" ht="16.2">
      <c r="A70" s="1262" t="s">
        <v>1743</v>
      </c>
      <c r="B70" s="544">
        <v>3.9</v>
      </c>
      <c r="C70" s="532" t="s">
        <v>1759</v>
      </c>
      <c r="D70" s="532" t="s">
        <v>924</v>
      </c>
      <c r="E70" s="559" t="s">
        <v>1737</v>
      </c>
      <c r="F70" s="525"/>
      <c r="G70" s="529"/>
      <c r="H70" s="504"/>
      <c r="I70" s="504"/>
      <c r="J70" s="508"/>
      <c r="K70" s="509"/>
      <c r="L70" s="509"/>
      <c r="M70" s="509"/>
      <c r="N70" s="510"/>
      <c r="O70" s="508"/>
      <c r="P70" s="509"/>
      <c r="Q70" s="510"/>
      <c r="R70" s="511">
        <f t="shared" ref="R70:R74" si="7">SUM(J70:Q70)</f>
        <v>0</v>
      </c>
      <c r="S70" s="505"/>
      <c r="T70" s="504"/>
      <c r="U70" s="505"/>
      <c r="V70" s="512"/>
      <c r="W70" s="512"/>
      <c r="X70" s="535"/>
      <c r="AA70" s="502"/>
      <c r="AB70" s="502"/>
      <c r="AC70" s="502"/>
      <c r="AD70" s="502"/>
      <c r="AE70" s="502"/>
      <c r="AF70" s="502"/>
      <c r="AG70" s="502"/>
      <c r="AH70" s="502"/>
      <c r="AI70" s="502"/>
      <c r="AJ70" s="502"/>
      <c r="AK70" s="502"/>
      <c r="AL70" s="502"/>
      <c r="AM70" s="502"/>
      <c r="AN70" s="502"/>
    </row>
    <row r="71" spans="1:40" s="501" customFormat="1" ht="16.2">
      <c r="A71" s="550" t="s">
        <v>1743</v>
      </c>
      <c r="B71" s="545">
        <v>3.9</v>
      </c>
      <c r="C71" s="533" t="s">
        <v>1759</v>
      </c>
      <c r="D71" s="533" t="s">
        <v>924</v>
      </c>
      <c r="E71" s="560" t="s">
        <v>1737</v>
      </c>
      <c r="F71" s="526"/>
      <c r="G71" s="530"/>
      <c r="H71" s="506"/>
      <c r="I71" s="506"/>
      <c r="J71" s="513"/>
      <c r="K71" s="514"/>
      <c r="L71" s="514"/>
      <c r="M71" s="514"/>
      <c r="N71" s="515"/>
      <c r="O71" s="513"/>
      <c r="P71" s="514"/>
      <c r="Q71" s="515"/>
      <c r="R71" s="516">
        <f t="shared" si="7"/>
        <v>0</v>
      </c>
      <c r="S71" s="507"/>
      <c r="T71" s="506"/>
      <c r="U71" s="507"/>
      <c r="V71" s="517"/>
      <c r="W71" s="517"/>
      <c r="X71" s="535"/>
      <c r="AA71" s="502"/>
      <c r="AB71" s="502"/>
      <c r="AC71" s="502"/>
      <c r="AD71" s="502"/>
      <c r="AE71" s="502"/>
      <c r="AF71" s="502"/>
      <c r="AG71" s="502"/>
      <c r="AH71" s="502"/>
      <c r="AI71" s="502"/>
      <c r="AJ71" s="502"/>
      <c r="AK71" s="502"/>
      <c r="AL71" s="502"/>
      <c r="AM71" s="502"/>
      <c r="AN71" s="502"/>
    </row>
    <row r="72" spans="1:40" s="501" customFormat="1" ht="16.2">
      <c r="A72" s="550" t="s">
        <v>1743</v>
      </c>
      <c r="B72" s="545">
        <v>3.9</v>
      </c>
      <c r="C72" s="533" t="s">
        <v>1759</v>
      </c>
      <c r="D72" s="533" t="s">
        <v>924</v>
      </c>
      <c r="E72" s="533" t="s">
        <v>1737</v>
      </c>
      <c r="F72" s="527"/>
      <c r="G72" s="530"/>
      <c r="H72" s="506"/>
      <c r="I72" s="506"/>
      <c r="J72" s="513"/>
      <c r="K72" s="514"/>
      <c r="L72" s="514"/>
      <c r="M72" s="514"/>
      <c r="N72" s="515"/>
      <c r="O72" s="513"/>
      <c r="P72" s="514"/>
      <c r="Q72" s="515"/>
      <c r="R72" s="516">
        <f t="shared" si="7"/>
        <v>0</v>
      </c>
      <c r="S72" s="507"/>
      <c r="T72" s="506"/>
      <c r="U72" s="507"/>
      <c r="V72" s="517"/>
      <c r="W72" s="517"/>
      <c r="X72" s="535"/>
      <c r="AA72" s="502"/>
      <c r="AB72" s="502"/>
      <c r="AC72" s="502"/>
      <c r="AD72" s="502"/>
      <c r="AE72" s="502"/>
      <c r="AF72" s="502"/>
      <c r="AG72" s="502"/>
      <c r="AH72" s="502"/>
      <c r="AI72" s="502"/>
      <c r="AJ72" s="502"/>
      <c r="AK72" s="502"/>
      <c r="AL72" s="502"/>
      <c r="AM72" s="502"/>
      <c r="AN72" s="502"/>
    </row>
    <row r="73" spans="1:40" s="501" customFormat="1" ht="16.2">
      <c r="A73" s="550" t="s">
        <v>1743</v>
      </c>
      <c r="B73" s="545">
        <v>3.9</v>
      </c>
      <c r="C73" s="533" t="s">
        <v>1759</v>
      </c>
      <c r="D73" s="533" t="s">
        <v>924</v>
      </c>
      <c r="E73" s="533" t="s">
        <v>1737</v>
      </c>
      <c r="F73" s="527"/>
      <c r="G73" s="530"/>
      <c r="H73" s="506"/>
      <c r="I73" s="506"/>
      <c r="J73" s="513"/>
      <c r="K73" s="514"/>
      <c r="L73" s="514"/>
      <c r="M73" s="514"/>
      <c r="N73" s="515"/>
      <c r="O73" s="513"/>
      <c r="P73" s="514"/>
      <c r="Q73" s="515"/>
      <c r="R73" s="516">
        <f t="shared" si="7"/>
        <v>0</v>
      </c>
      <c r="S73" s="507"/>
      <c r="T73" s="506"/>
      <c r="U73" s="507"/>
      <c r="V73" s="517"/>
      <c r="W73" s="517"/>
      <c r="X73" s="535"/>
      <c r="AA73" s="502"/>
      <c r="AB73" s="502"/>
      <c r="AC73" s="502"/>
      <c r="AD73" s="502"/>
      <c r="AE73" s="502"/>
      <c r="AF73" s="502"/>
      <c r="AG73" s="502"/>
      <c r="AH73" s="502"/>
      <c r="AI73" s="502"/>
      <c r="AJ73" s="502"/>
      <c r="AK73" s="502"/>
      <c r="AL73" s="502"/>
      <c r="AM73" s="502"/>
      <c r="AN73" s="502"/>
    </row>
    <row r="74" spans="1:40" s="501" customFormat="1" ht="16.2">
      <c r="A74" s="558" t="s">
        <v>1743</v>
      </c>
      <c r="B74" s="548">
        <v>3.9</v>
      </c>
      <c r="C74" s="540" t="s">
        <v>1759</v>
      </c>
      <c r="D74" s="540" t="s">
        <v>924</v>
      </c>
      <c r="E74" s="540" t="s">
        <v>1737</v>
      </c>
      <c r="F74" s="528"/>
      <c r="G74" s="531"/>
      <c r="H74" s="518"/>
      <c r="I74" s="518"/>
      <c r="J74" s="519"/>
      <c r="K74" s="520"/>
      <c r="L74" s="520"/>
      <c r="M74" s="520"/>
      <c r="N74" s="521"/>
      <c r="O74" s="519"/>
      <c r="P74" s="520"/>
      <c r="Q74" s="521"/>
      <c r="R74" s="522">
        <f t="shared" si="7"/>
        <v>0</v>
      </c>
      <c r="S74" s="524"/>
      <c r="T74" s="518"/>
      <c r="U74" s="524"/>
      <c r="V74" s="523"/>
      <c r="W74" s="523"/>
      <c r="X74" s="535"/>
      <c r="AA74" s="502"/>
      <c r="AB74" s="502"/>
      <c r="AC74" s="502"/>
      <c r="AD74" s="502"/>
      <c r="AE74" s="502"/>
      <c r="AF74" s="502"/>
      <c r="AG74" s="502"/>
      <c r="AH74" s="502"/>
      <c r="AI74" s="502"/>
      <c r="AJ74" s="502"/>
      <c r="AK74" s="502"/>
      <c r="AL74" s="502"/>
      <c r="AM74" s="502"/>
      <c r="AN74" s="502"/>
    </row>
    <row r="75" spans="1:40" s="501" customFormat="1">
      <c r="A75" s="545"/>
      <c r="B75" s="546"/>
      <c r="C75" s="533"/>
      <c r="D75" s="533"/>
      <c r="E75" s="533"/>
      <c r="F75" s="533"/>
      <c r="G75" s="533"/>
      <c r="H75" s="533"/>
      <c r="I75" s="533"/>
      <c r="J75" s="533"/>
      <c r="K75" s="533"/>
      <c r="L75" s="533"/>
      <c r="M75" s="533"/>
      <c r="N75" s="533"/>
      <c r="O75" s="533"/>
      <c r="P75" s="533"/>
      <c r="Q75" s="533"/>
      <c r="R75" s="533"/>
      <c r="S75" s="533"/>
      <c r="T75" s="533"/>
      <c r="U75" s="533"/>
      <c r="V75" s="533"/>
      <c r="W75" s="533"/>
      <c r="X75" s="535"/>
      <c r="AA75" s="502"/>
      <c r="AB75" s="502"/>
      <c r="AC75" s="502"/>
      <c r="AD75" s="502"/>
      <c r="AE75" s="502"/>
      <c r="AF75" s="502"/>
      <c r="AG75" s="502"/>
      <c r="AH75" s="502"/>
      <c r="AI75" s="502"/>
      <c r="AJ75" s="502"/>
      <c r="AK75" s="502"/>
      <c r="AL75" s="502"/>
      <c r="AM75" s="502"/>
      <c r="AN75" s="502"/>
    </row>
    <row r="76" spans="1:40" s="501" customFormat="1">
      <c r="A76" s="545"/>
      <c r="B76" s="546"/>
      <c r="C76" s="533"/>
      <c r="D76" s="533"/>
      <c r="E76" s="533"/>
      <c r="F76" s="533"/>
      <c r="G76" s="533"/>
      <c r="H76" s="533"/>
      <c r="I76" s="533"/>
      <c r="J76" s="533"/>
      <c r="K76" s="533"/>
      <c r="L76" s="533"/>
      <c r="M76" s="533"/>
      <c r="N76" s="533"/>
      <c r="O76" s="533"/>
      <c r="P76" s="533"/>
      <c r="Q76" s="533"/>
      <c r="R76" s="533"/>
      <c r="S76" s="533"/>
      <c r="T76" s="533"/>
      <c r="U76" s="533"/>
      <c r="V76" s="533"/>
      <c r="W76" s="533"/>
      <c r="X76" s="535"/>
      <c r="AA76" s="502"/>
      <c r="AB76" s="502"/>
      <c r="AC76" s="502"/>
      <c r="AD76" s="502"/>
      <c r="AE76" s="502"/>
      <c r="AF76" s="502"/>
      <c r="AG76" s="502"/>
      <c r="AH76" s="502"/>
      <c r="AI76" s="502"/>
      <c r="AJ76" s="502"/>
      <c r="AK76" s="502"/>
      <c r="AL76" s="502"/>
      <c r="AM76" s="502"/>
      <c r="AN76" s="502"/>
    </row>
    <row r="77" spans="1:40" s="501" customFormat="1">
      <c r="A77" s="545" t="s">
        <v>1405</v>
      </c>
      <c r="B77" s="546"/>
      <c r="C77" s="533"/>
      <c r="D77" s="533"/>
      <c r="E77" s="533"/>
      <c r="F77" s="533"/>
      <c r="G77" s="533"/>
      <c r="H77" s="533"/>
      <c r="I77" s="533"/>
      <c r="J77" s="533"/>
      <c r="K77" s="533"/>
      <c r="L77" s="533"/>
      <c r="M77" s="533"/>
      <c r="N77" s="533"/>
      <c r="O77" s="533"/>
      <c r="P77" s="533"/>
      <c r="Q77" s="533"/>
      <c r="R77" s="533"/>
      <c r="S77" s="533"/>
      <c r="T77" s="533"/>
      <c r="U77" s="533"/>
      <c r="V77" s="533"/>
      <c r="W77" s="533"/>
      <c r="X77" s="535"/>
      <c r="AA77" s="502"/>
      <c r="AB77" s="502"/>
      <c r="AC77" s="502"/>
      <c r="AD77" s="502"/>
      <c r="AE77" s="502"/>
      <c r="AF77" s="502"/>
      <c r="AG77" s="502"/>
      <c r="AH77" s="502"/>
      <c r="AI77" s="502"/>
      <c r="AJ77" s="502"/>
      <c r="AK77" s="502"/>
      <c r="AL77" s="502"/>
      <c r="AM77" s="502"/>
      <c r="AN77" s="502"/>
    </row>
    <row r="78" spans="1:40" s="501" customFormat="1" ht="16.2">
      <c r="A78" s="1262" t="s">
        <v>2731</v>
      </c>
      <c r="B78" s="544">
        <v>3.7</v>
      </c>
      <c r="C78" s="532" t="s">
        <v>1758</v>
      </c>
      <c r="D78" s="532" t="s">
        <v>1695</v>
      </c>
      <c r="E78" s="559" t="s">
        <v>1726</v>
      </c>
      <c r="F78" s="553" t="s">
        <v>1753</v>
      </c>
      <c r="G78" s="561">
        <v>44287</v>
      </c>
      <c r="H78" s="504"/>
      <c r="I78" s="504"/>
      <c r="J78" s="508"/>
      <c r="K78" s="509"/>
      <c r="L78" s="509"/>
      <c r="M78" s="509"/>
      <c r="N78" s="510"/>
      <c r="O78" s="508"/>
      <c r="P78" s="509"/>
      <c r="Q78" s="510"/>
      <c r="R78" s="511">
        <f t="shared" ref="R78:R83" si="8">SUM(J78:Q78)</f>
        <v>0</v>
      </c>
      <c r="S78" s="505"/>
      <c r="T78" s="504"/>
      <c r="U78" s="505"/>
      <c r="V78" s="512"/>
      <c r="W78" s="512"/>
      <c r="X78" s="535"/>
      <c r="AA78" s="502"/>
      <c r="AB78" s="502"/>
      <c r="AC78" s="502"/>
      <c r="AD78" s="502"/>
      <c r="AE78" s="502"/>
      <c r="AF78" s="502"/>
      <c r="AG78" s="502"/>
      <c r="AH78" s="502"/>
      <c r="AI78" s="502"/>
      <c r="AJ78" s="502"/>
      <c r="AK78" s="502"/>
      <c r="AL78" s="502"/>
      <c r="AM78" s="502"/>
      <c r="AN78" s="502"/>
    </row>
    <row r="79" spans="1:40" s="501" customFormat="1">
      <c r="A79" s="550" t="s">
        <v>239</v>
      </c>
      <c r="B79" s="545">
        <v>3.2</v>
      </c>
      <c r="C79" s="578" t="s">
        <v>2680</v>
      </c>
      <c r="D79" s="578" t="s">
        <v>924</v>
      </c>
      <c r="E79" s="1245" t="s">
        <v>1737</v>
      </c>
      <c r="F79" s="555" t="s">
        <v>1753</v>
      </c>
      <c r="G79" s="562">
        <v>44287</v>
      </c>
      <c r="H79" s="1244"/>
      <c r="I79" s="1244"/>
      <c r="J79" s="513"/>
      <c r="K79" s="586"/>
      <c r="L79" s="586"/>
      <c r="M79" s="586"/>
      <c r="N79" s="515"/>
      <c r="O79" s="513"/>
      <c r="P79" s="586"/>
      <c r="Q79" s="515"/>
      <c r="R79" s="516">
        <f t="shared" si="8"/>
        <v>0</v>
      </c>
      <c r="S79" s="507"/>
      <c r="T79" s="1244"/>
      <c r="U79" s="507"/>
      <c r="V79" s="517"/>
      <c r="W79" s="517"/>
      <c r="X79" s="535"/>
      <c r="AA79" s="502"/>
      <c r="AB79" s="502"/>
      <c r="AC79" s="502"/>
      <c r="AD79" s="502"/>
      <c r="AE79" s="502"/>
      <c r="AF79" s="502"/>
      <c r="AG79" s="502"/>
      <c r="AH79" s="502"/>
      <c r="AI79" s="502"/>
      <c r="AJ79" s="502"/>
      <c r="AK79" s="502"/>
      <c r="AL79" s="502"/>
      <c r="AM79" s="502"/>
      <c r="AN79" s="502"/>
    </row>
    <row r="80" spans="1:40" s="501" customFormat="1">
      <c r="A80" s="550" t="s">
        <v>238</v>
      </c>
      <c r="B80" s="545">
        <v>3.3</v>
      </c>
      <c r="C80" s="578" t="s">
        <v>2681</v>
      </c>
      <c r="D80" s="578" t="s">
        <v>924</v>
      </c>
      <c r="E80" s="1245" t="s">
        <v>1737</v>
      </c>
      <c r="F80" s="555" t="s">
        <v>1753</v>
      </c>
      <c r="G80" s="562">
        <v>44287</v>
      </c>
      <c r="H80" s="1244"/>
      <c r="I80" s="1244"/>
      <c r="J80" s="513"/>
      <c r="K80" s="586"/>
      <c r="L80" s="586"/>
      <c r="M80" s="586"/>
      <c r="N80" s="515"/>
      <c r="O80" s="513"/>
      <c r="P80" s="586"/>
      <c r="Q80" s="515"/>
      <c r="R80" s="516">
        <f t="shared" si="8"/>
        <v>0</v>
      </c>
      <c r="S80" s="507"/>
      <c r="T80" s="1244"/>
      <c r="U80" s="507"/>
      <c r="V80" s="517"/>
      <c r="W80" s="517"/>
      <c r="X80" s="535"/>
      <c r="AA80" s="502"/>
      <c r="AB80" s="502"/>
      <c r="AC80" s="502"/>
      <c r="AD80" s="502"/>
      <c r="AE80" s="502"/>
      <c r="AF80" s="502"/>
      <c r="AG80" s="502"/>
      <c r="AH80" s="502"/>
      <c r="AI80" s="502"/>
      <c r="AJ80" s="502"/>
      <c r="AK80" s="502"/>
      <c r="AL80" s="502"/>
      <c r="AM80" s="502"/>
      <c r="AN80" s="502"/>
    </row>
    <row r="81" spans="1:40" s="501" customFormat="1" ht="16.2">
      <c r="A81" s="1262" t="s">
        <v>2731</v>
      </c>
      <c r="B81" s="545">
        <v>3.7</v>
      </c>
      <c r="C81" s="578" t="s">
        <v>1758</v>
      </c>
      <c r="D81" s="578" t="s">
        <v>1695</v>
      </c>
      <c r="E81" s="1245" t="s">
        <v>1726</v>
      </c>
      <c r="F81" s="555" t="s">
        <v>1753</v>
      </c>
      <c r="G81" s="562">
        <v>44927</v>
      </c>
      <c r="H81" s="1244"/>
      <c r="I81" s="1244"/>
      <c r="J81" s="513"/>
      <c r="K81" s="586"/>
      <c r="L81" s="586"/>
      <c r="M81" s="586"/>
      <c r="N81" s="515"/>
      <c r="O81" s="513"/>
      <c r="P81" s="586"/>
      <c r="Q81" s="515"/>
      <c r="R81" s="516">
        <f t="shared" si="8"/>
        <v>0</v>
      </c>
      <c r="S81" s="507"/>
      <c r="T81" s="1244"/>
      <c r="U81" s="507"/>
      <c r="V81" s="517"/>
      <c r="W81" s="517"/>
      <c r="X81" s="535"/>
      <c r="AA81" s="502"/>
      <c r="AB81" s="502"/>
      <c r="AC81" s="502"/>
      <c r="AD81" s="502"/>
      <c r="AE81" s="502"/>
      <c r="AF81" s="502"/>
      <c r="AG81" s="502"/>
      <c r="AH81" s="502"/>
      <c r="AI81" s="502"/>
      <c r="AJ81" s="502"/>
      <c r="AK81" s="502"/>
      <c r="AL81" s="502"/>
      <c r="AM81" s="502"/>
      <c r="AN81" s="502"/>
    </row>
    <row r="82" spans="1:40" s="501" customFormat="1">
      <c r="A82" s="550" t="s">
        <v>239</v>
      </c>
      <c r="B82" s="545">
        <v>3.2</v>
      </c>
      <c r="C82" s="578" t="s">
        <v>2680</v>
      </c>
      <c r="D82" s="578" t="s">
        <v>924</v>
      </c>
      <c r="E82" s="578" t="s">
        <v>1737</v>
      </c>
      <c r="F82" s="545" t="s">
        <v>1753</v>
      </c>
      <c r="G82" s="562">
        <v>44927</v>
      </c>
      <c r="H82" s="1244"/>
      <c r="I82" s="1244"/>
      <c r="J82" s="513"/>
      <c r="K82" s="586"/>
      <c r="L82" s="586"/>
      <c r="M82" s="586"/>
      <c r="N82" s="515"/>
      <c r="O82" s="513"/>
      <c r="P82" s="586"/>
      <c r="Q82" s="515"/>
      <c r="R82" s="516">
        <f t="shared" si="8"/>
        <v>0</v>
      </c>
      <c r="S82" s="507"/>
      <c r="T82" s="1244"/>
      <c r="U82" s="507"/>
      <c r="V82" s="517"/>
      <c r="W82" s="517"/>
      <c r="X82" s="535"/>
      <c r="AA82" s="502"/>
      <c r="AB82" s="502"/>
      <c r="AC82" s="502"/>
      <c r="AD82" s="502"/>
      <c r="AE82" s="502"/>
      <c r="AF82" s="502"/>
      <c r="AG82" s="502"/>
      <c r="AH82" s="502"/>
      <c r="AI82" s="502"/>
      <c r="AJ82" s="502"/>
      <c r="AK82" s="502"/>
      <c r="AL82" s="502"/>
      <c r="AM82" s="502"/>
      <c r="AN82" s="502"/>
    </row>
    <row r="83" spans="1:40" s="501" customFormat="1">
      <c r="A83" s="558" t="s">
        <v>238</v>
      </c>
      <c r="B83" s="548">
        <v>3.3</v>
      </c>
      <c r="C83" s="540" t="s">
        <v>2681</v>
      </c>
      <c r="D83" s="540" t="s">
        <v>924</v>
      </c>
      <c r="E83" s="540" t="s">
        <v>1737</v>
      </c>
      <c r="F83" s="548" t="s">
        <v>1753</v>
      </c>
      <c r="G83" s="563">
        <v>44927</v>
      </c>
      <c r="H83" s="518"/>
      <c r="I83" s="518"/>
      <c r="J83" s="519"/>
      <c r="K83" s="520"/>
      <c r="L83" s="520"/>
      <c r="M83" s="520"/>
      <c r="N83" s="521"/>
      <c r="O83" s="519"/>
      <c r="P83" s="520"/>
      <c r="Q83" s="521"/>
      <c r="R83" s="522">
        <f t="shared" si="8"/>
        <v>0</v>
      </c>
      <c r="S83" s="524"/>
      <c r="T83" s="518"/>
      <c r="U83" s="524"/>
      <c r="V83" s="523"/>
      <c r="W83" s="523"/>
      <c r="X83" s="535"/>
      <c r="AA83" s="502"/>
      <c r="AB83" s="502"/>
      <c r="AC83" s="502"/>
      <c r="AD83" s="502"/>
      <c r="AE83" s="502"/>
      <c r="AF83" s="502"/>
      <c r="AG83" s="502"/>
      <c r="AH83" s="502"/>
      <c r="AI83" s="502"/>
      <c r="AJ83" s="502"/>
      <c r="AK83" s="502"/>
      <c r="AL83" s="502"/>
      <c r="AM83" s="502"/>
      <c r="AN83" s="502"/>
    </row>
    <row r="84" spans="1:40" s="501" customFormat="1">
      <c r="A84" s="545"/>
      <c r="B84" s="546"/>
      <c r="C84" s="533"/>
      <c r="D84" s="533"/>
      <c r="E84" s="533"/>
      <c r="F84" s="533"/>
      <c r="G84" s="533"/>
      <c r="H84" s="533"/>
      <c r="I84" s="533"/>
      <c r="J84" s="533"/>
      <c r="K84" s="533"/>
      <c r="L84" s="533"/>
      <c r="M84" s="533"/>
      <c r="N84" s="533"/>
      <c r="O84" s="533"/>
      <c r="P84" s="533"/>
      <c r="Q84" s="533"/>
      <c r="R84" s="533"/>
      <c r="S84" s="533"/>
      <c r="T84" s="533"/>
      <c r="U84" s="533"/>
      <c r="V84" s="533"/>
      <c r="W84" s="533"/>
      <c r="X84" s="535"/>
      <c r="AA84" s="502"/>
      <c r="AB84" s="502"/>
      <c r="AC84" s="502"/>
      <c r="AD84" s="502"/>
      <c r="AE84" s="502"/>
      <c r="AF84" s="502"/>
      <c r="AG84" s="502"/>
      <c r="AH84" s="502"/>
      <c r="AI84" s="502"/>
      <c r="AJ84" s="502"/>
      <c r="AK84" s="502"/>
      <c r="AL84" s="502"/>
      <c r="AM84" s="502"/>
      <c r="AN84" s="502"/>
    </row>
    <row r="85" spans="1:40" s="501" customFormat="1">
      <c r="A85" s="552" t="s">
        <v>1755</v>
      </c>
      <c r="B85" s="532">
        <v>3.13</v>
      </c>
      <c r="C85" s="532" t="s">
        <v>2690</v>
      </c>
      <c r="D85" s="532" t="s">
        <v>1695</v>
      </c>
      <c r="E85" s="559" t="s">
        <v>1726</v>
      </c>
      <c r="F85" s="525"/>
      <c r="G85" s="510"/>
      <c r="H85" s="504"/>
      <c r="I85" s="504"/>
      <c r="J85" s="508"/>
      <c r="K85" s="509"/>
      <c r="L85" s="509"/>
      <c r="M85" s="509"/>
      <c r="N85" s="510"/>
      <c r="O85" s="508"/>
      <c r="P85" s="509"/>
      <c r="Q85" s="510"/>
      <c r="R85" s="511">
        <f t="shared" ref="R85:R89" si="9">SUM(J85:Q85)</f>
        <v>0</v>
      </c>
      <c r="S85" s="505"/>
      <c r="T85" s="504"/>
      <c r="U85" s="505"/>
      <c r="V85" s="512"/>
      <c r="W85" s="512"/>
      <c r="X85" s="535"/>
      <c r="AA85" s="502"/>
      <c r="AB85" s="502"/>
      <c r="AC85" s="502"/>
      <c r="AD85" s="502"/>
      <c r="AE85" s="502"/>
      <c r="AF85" s="502"/>
      <c r="AG85" s="502"/>
      <c r="AH85" s="502"/>
      <c r="AI85" s="502"/>
      <c r="AJ85" s="502"/>
      <c r="AK85" s="502"/>
      <c r="AL85" s="502"/>
      <c r="AM85" s="502"/>
      <c r="AN85" s="502"/>
    </row>
    <row r="86" spans="1:40" s="501" customFormat="1">
      <c r="A86" s="554" t="s">
        <v>1755</v>
      </c>
      <c r="B86" s="533">
        <v>3.13</v>
      </c>
      <c r="C86" s="533" t="s">
        <v>2690</v>
      </c>
      <c r="D86" s="533" t="s">
        <v>1695</v>
      </c>
      <c r="E86" s="560" t="s">
        <v>1726</v>
      </c>
      <c r="F86" s="526"/>
      <c r="G86" s="515"/>
      <c r="H86" s="506"/>
      <c r="I86" s="506"/>
      <c r="J86" s="513"/>
      <c r="K86" s="514"/>
      <c r="L86" s="514"/>
      <c r="M86" s="514"/>
      <c r="N86" s="515"/>
      <c r="O86" s="513"/>
      <c r="P86" s="514"/>
      <c r="Q86" s="515"/>
      <c r="R86" s="516">
        <f t="shared" si="9"/>
        <v>0</v>
      </c>
      <c r="S86" s="507"/>
      <c r="T86" s="506"/>
      <c r="U86" s="507"/>
      <c r="V86" s="517"/>
      <c r="W86" s="517"/>
      <c r="X86" s="535"/>
      <c r="AA86" s="502"/>
      <c r="AB86" s="502"/>
      <c r="AC86" s="502"/>
      <c r="AD86" s="502"/>
      <c r="AE86" s="502"/>
      <c r="AF86" s="502"/>
      <c r="AG86" s="502"/>
      <c r="AH86" s="502"/>
      <c r="AI86" s="502"/>
      <c r="AJ86" s="502"/>
      <c r="AK86" s="502"/>
      <c r="AL86" s="502"/>
      <c r="AM86" s="502"/>
      <c r="AN86" s="502"/>
    </row>
    <row r="87" spans="1:40" s="501" customFormat="1">
      <c r="A87" s="554" t="s">
        <v>1755</v>
      </c>
      <c r="B87" s="533">
        <v>3.13</v>
      </c>
      <c r="C87" s="533" t="s">
        <v>2690</v>
      </c>
      <c r="D87" s="533" t="s">
        <v>1695</v>
      </c>
      <c r="E87" s="533" t="s">
        <v>1726</v>
      </c>
      <c r="F87" s="527"/>
      <c r="G87" s="515"/>
      <c r="H87" s="506"/>
      <c r="I87" s="506"/>
      <c r="J87" s="513"/>
      <c r="K87" s="514"/>
      <c r="L87" s="514"/>
      <c r="M87" s="514"/>
      <c r="N87" s="515"/>
      <c r="O87" s="513"/>
      <c r="P87" s="514"/>
      <c r="Q87" s="515"/>
      <c r="R87" s="516">
        <f t="shared" si="9"/>
        <v>0</v>
      </c>
      <c r="S87" s="507"/>
      <c r="T87" s="506"/>
      <c r="U87" s="507"/>
      <c r="V87" s="517"/>
      <c r="W87" s="517"/>
      <c r="X87" s="535"/>
      <c r="AA87" s="502"/>
      <c r="AB87" s="502"/>
      <c r="AC87" s="502"/>
      <c r="AD87" s="502"/>
      <c r="AE87" s="502"/>
      <c r="AF87" s="502"/>
      <c r="AG87" s="502"/>
      <c r="AH87" s="502"/>
      <c r="AI87" s="502"/>
      <c r="AJ87" s="502"/>
      <c r="AK87" s="502"/>
      <c r="AL87" s="502"/>
      <c r="AM87" s="502"/>
      <c r="AN87" s="502"/>
    </row>
    <row r="88" spans="1:40" s="501" customFormat="1">
      <c r="A88" s="554" t="s">
        <v>1755</v>
      </c>
      <c r="B88" s="533">
        <v>3.13</v>
      </c>
      <c r="C88" s="533" t="s">
        <v>2690</v>
      </c>
      <c r="D88" s="533" t="s">
        <v>1695</v>
      </c>
      <c r="E88" s="533" t="s">
        <v>1726</v>
      </c>
      <c r="F88" s="527"/>
      <c r="G88" s="515"/>
      <c r="H88" s="506"/>
      <c r="I88" s="506"/>
      <c r="J88" s="513"/>
      <c r="K88" s="514"/>
      <c r="L88" s="514"/>
      <c r="M88" s="514"/>
      <c r="N88" s="515"/>
      <c r="O88" s="513"/>
      <c r="P88" s="514"/>
      <c r="Q88" s="515"/>
      <c r="R88" s="516">
        <f t="shared" si="9"/>
        <v>0</v>
      </c>
      <c r="S88" s="507"/>
      <c r="T88" s="506"/>
      <c r="U88" s="507"/>
      <c r="V88" s="517"/>
      <c r="W88" s="517"/>
      <c r="X88" s="535"/>
      <c r="AA88" s="502"/>
      <c r="AB88" s="502"/>
      <c r="AC88" s="502"/>
      <c r="AD88" s="502"/>
      <c r="AE88" s="502"/>
      <c r="AF88" s="502"/>
      <c r="AG88" s="502"/>
      <c r="AH88" s="502"/>
      <c r="AI88" s="502"/>
      <c r="AJ88" s="502"/>
      <c r="AK88" s="502"/>
      <c r="AL88" s="502"/>
      <c r="AM88" s="502"/>
      <c r="AN88" s="502"/>
    </row>
    <row r="89" spans="1:40" s="501" customFormat="1">
      <c r="A89" s="556" t="s">
        <v>1755</v>
      </c>
      <c r="B89" s="540">
        <v>3.13</v>
      </c>
      <c r="C89" s="540" t="s">
        <v>2690</v>
      </c>
      <c r="D89" s="540" t="s">
        <v>1695</v>
      </c>
      <c r="E89" s="540" t="s">
        <v>1726</v>
      </c>
      <c r="F89" s="528"/>
      <c r="G89" s="521"/>
      <c r="H89" s="518"/>
      <c r="I89" s="518"/>
      <c r="J89" s="519"/>
      <c r="K89" s="520"/>
      <c r="L89" s="520"/>
      <c r="M89" s="520"/>
      <c r="N89" s="521"/>
      <c r="O89" s="519"/>
      <c r="P89" s="520"/>
      <c r="Q89" s="521"/>
      <c r="R89" s="522">
        <f t="shared" si="9"/>
        <v>0</v>
      </c>
      <c r="S89" s="524"/>
      <c r="T89" s="518"/>
      <c r="U89" s="524"/>
      <c r="V89" s="523"/>
      <c r="W89" s="523"/>
      <c r="X89" s="535"/>
      <c r="AA89" s="502"/>
      <c r="AB89" s="502"/>
      <c r="AC89" s="502"/>
      <c r="AD89" s="502"/>
      <c r="AE89" s="502"/>
      <c r="AF89" s="502"/>
      <c r="AG89" s="502"/>
      <c r="AH89" s="502"/>
      <c r="AI89" s="502"/>
      <c r="AJ89" s="502"/>
      <c r="AK89" s="502"/>
      <c r="AL89" s="502"/>
      <c r="AM89" s="502"/>
      <c r="AN89" s="502"/>
    </row>
    <row r="90" spans="1:40" s="501" customFormat="1">
      <c r="A90" s="545"/>
      <c r="B90" s="546"/>
      <c r="C90" s="533"/>
      <c r="D90" s="533"/>
      <c r="E90" s="533"/>
      <c r="F90" s="533"/>
      <c r="G90" s="533"/>
      <c r="H90" s="533"/>
      <c r="I90" s="533"/>
      <c r="J90" s="533"/>
      <c r="K90" s="533"/>
      <c r="L90" s="533"/>
      <c r="M90" s="533"/>
      <c r="N90" s="533"/>
      <c r="O90" s="533"/>
      <c r="P90" s="533"/>
      <c r="Q90" s="533"/>
      <c r="R90" s="533"/>
      <c r="S90" s="533"/>
      <c r="T90" s="533"/>
      <c r="U90" s="533"/>
      <c r="V90" s="533"/>
      <c r="W90" s="533"/>
      <c r="X90" s="535"/>
      <c r="AA90" s="502"/>
      <c r="AB90" s="502"/>
      <c r="AC90" s="502"/>
      <c r="AD90" s="502"/>
      <c r="AE90" s="502"/>
      <c r="AF90" s="502"/>
      <c r="AG90" s="502"/>
      <c r="AH90" s="502"/>
      <c r="AI90" s="502"/>
      <c r="AJ90" s="502"/>
      <c r="AK90" s="502"/>
      <c r="AL90" s="502"/>
      <c r="AM90" s="502"/>
      <c r="AN90" s="502"/>
    </row>
    <row r="91" spans="1:40" s="501" customFormat="1" ht="16.2">
      <c r="A91" s="1262" t="s">
        <v>1742</v>
      </c>
      <c r="B91" s="1251">
        <v>3.6</v>
      </c>
      <c r="C91" s="1252" t="s">
        <v>3091</v>
      </c>
      <c r="D91" s="1252" t="s">
        <v>1695</v>
      </c>
      <c r="E91" s="1253" t="s">
        <v>1726</v>
      </c>
      <c r="F91" s="525"/>
      <c r="G91" s="529"/>
      <c r="H91" s="504"/>
      <c r="I91" s="504"/>
      <c r="J91" s="508"/>
      <c r="K91" s="509"/>
      <c r="L91" s="509"/>
      <c r="M91" s="509"/>
      <c r="N91" s="510"/>
      <c r="O91" s="508"/>
      <c r="P91" s="509"/>
      <c r="Q91" s="510"/>
      <c r="R91" s="511">
        <f t="shared" ref="R91:R95" si="10">SUM(J91:Q91)</f>
        <v>0</v>
      </c>
      <c r="S91" s="505"/>
      <c r="T91" s="504"/>
      <c r="U91" s="505"/>
      <c r="V91" s="512"/>
      <c r="W91" s="512"/>
      <c r="X91" s="1254"/>
      <c r="AA91" s="502"/>
      <c r="AB91" s="502"/>
      <c r="AC91" s="502"/>
      <c r="AD91" s="502"/>
      <c r="AE91" s="502"/>
      <c r="AF91" s="502"/>
      <c r="AG91" s="502"/>
      <c r="AH91" s="502"/>
      <c r="AI91" s="502"/>
      <c r="AJ91" s="502"/>
      <c r="AK91" s="502"/>
      <c r="AL91" s="502"/>
      <c r="AM91" s="502"/>
      <c r="AN91" s="502"/>
    </row>
    <row r="92" spans="1:40" s="501" customFormat="1" ht="16.2">
      <c r="A92" s="550" t="s">
        <v>1742</v>
      </c>
      <c r="B92" s="1255">
        <v>3.6</v>
      </c>
      <c r="C92" s="501" t="s">
        <v>3091</v>
      </c>
      <c r="D92" s="501" t="s">
        <v>1695</v>
      </c>
      <c r="E92" s="1256" t="s">
        <v>1726</v>
      </c>
      <c r="F92" s="526"/>
      <c r="G92" s="530"/>
      <c r="H92" s="506"/>
      <c r="I92" s="506"/>
      <c r="J92" s="513"/>
      <c r="K92" s="514"/>
      <c r="L92" s="514"/>
      <c r="M92" s="514"/>
      <c r="N92" s="515"/>
      <c r="O92" s="513"/>
      <c r="P92" s="514"/>
      <c r="Q92" s="515"/>
      <c r="R92" s="516">
        <f t="shared" si="10"/>
        <v>0</v>
      </c>
      <c r="S92" s="507"/>
      <c r="T92" s="506"/>
      <c r="U92" s="507"/>
      <c r="V92" s="517"/>
      <c r="W92" s="517"/>
      <c r="X92" s="1254"/>
      <c r="AA92" s="502"/>
      <c r="AB92" s="502"/>
      <c r="AC92" s="502"/>
      <c r="AD92" s="502"/>
      <c r="AE92" s="502"/>
      <c r="AF92" s="502"/>
      <c r="AG92" s="502"/>
      <c r="AH92" s="502"/>
      <c r="AI92" s="502"/>
      <c r="AJ92" s="502"/>
      <c r="AK92" s="502"/>
      <c r="AL92" s="502"/>
      <c r="AM92" s="502"/>
      <c r="AN92" s="502"/>
    </row>
    <row r="93" spans="1:40" s="501" customFormat="1" ht="16.2">
      <c r="A93" s="550" t="s">
        <v>1742</v>
      </c>
      <c r="B93" s="1255">
        <v>3.6</v>
      </c>
      <c r="C93" s="501" t="s">
        <v>3091</v>
      </c>
      <c r="D93" s="501" t="s">
        <v>1695</v>
      </c>
      <c r="E93" s="501" t="s">
        <v>1726</v>
      </c>
      <c r="F93" s="527"/>
      <c r="G93" s="530"/>
      <c r="H93" s="506"/>
      <c r="I93" s="506"/>
      <c r="J93" s="513"/>
      <c r="K93" s="514"/>
      <c r="L93" s="514"/>
      <c r="M93" s="514"/>
      <c r="N93" s="515"/>
      <c r="O93" s="513"/>
      <c r="P93" s="514"/>
      <c r="Q93" s="515"/>
      <c r="R93" s="516">
        <f t="shared" si="10"/>
        <v>0</v>
      </c>
      <c r="S93" s="507"/>
      <c r="T93" s="506"/>
      <c r="U93" s="507"/>
      <c r="V93" s="517"/>
      <c r="W93" s="517"/>
      <c r="X93" s="1254"/>
      <c r="AA93" s="502"/>
      <c r="AB93" s="502"/>
      <c r="AC93" s="502"/>
      <c r="AD93" s="502"/>
      <c r="AE93" s="502"/>
      <c r="AF93" s="502"/>
      <c r="AG93" s="502"/>
      <c r="AH93" s="502"/>
      <c r="AI93" s="502"/>
      <c r="AJ93" s="502"/>
      <c r="AK93" s="502"/>
      <c r="AL93" s="502"/>
      <c r="AM93" s="502"/>
      <c r="AN93" s="502"/>
    </row>
    <row r="94" spans="1:40" s="501" customFormat="1" ht="16.2">
      <c r="A94" s="550" t="s">
        <v>1742</v>
      </c>
      <c r="B94" s="1255">
        <v>3.6</v>
      </c>
      <c r="C94" s="501" t="s">
        <v>3091</v>
      </c>
      <c r="D94" s="501" t="s">
        <v>1695</v>
      </c>
      <c r="E94" s="501" t="s">
        <v>1726</v>
      </c>
      <c r="F94" s="527"/>
      <c r="G94" s="530"/>
      <c r="H94" s="506"/>
      <c r="I94" s="506"/>
      <c r="J94" s="513"/>
      <c r="K94" s="514"/>
      <c r="L94" s="514"/>
      <c r="M94" s="514"/>
      <c r="N94" s="515"/>
      <c r="O94" s="513"/>
      <c r="P94" s="514"/>
      <c r="Q94" s="515"/>
      <c r="R94" s="516">
        <f t="shared" si="10"/>
        <v>0</v>
      </c>
      <c r="S94" s="507"/>
      <c r="T94" s="506"/>
      <c r="U94" s="507"/>
      <c r="V94" s="517"/>
      <c r="W94" s="517"/>
      <c r="X94" s="1254"/>
      <c r="AA94" s="502"/>
      <c r="AB94" s="502"/>
      <c r="AC94" s="502"/>
      <c r="AD94" s="502"/>
      <c r="AE94" s="502"/>
      <c r="AF94" s="502"/>
      <c r="AG94" s="502"/>
      <c r="AH94" s="502"/>
      <c r="AI94" s="502"/>
      <c r="AJ94" s="502"/>
      <c r="AK94" s="502"/>
      <c r="AL94" s="502"/>
      <c r="AM94" s="502"/>
      <c r="AN94" s="502"/>
    </row>
    <row r="95" spans="1:40" s="501" customFormat="1" ht="16.2">
      <c r="A95" s="558" t="s">
        <v>1742</v>
      </c>
      <c r="B95" s="1257">
        <v>3.6</v>
      </c>
      <c r="C95" s="1258" t="s">
        <v>3091</v>
      </c>
      <c r="D95" s="1258" t="s">
        <v>1695</v>
      </c>
      <c r="E95" s="1258" t="s">
        <v>1726</v>
      </c>
      <c r="F95" s="528"/>
      <c r="G95" s="531"/>
      <c r="H95" s="518"/>
      <c r="I95" s="518"/>
      <c r="J95" s="519"/>
      <c r="K95" s="520"/>
      <c r="L95" s="520"/>
      <c r="M95" s="520"/>
      <c r="N95" s="521"/>
      <c r="O95" s="519"/>
      <c r="P95" s="520"/>
      <c r="Q95" s="521"/>
      <c r="R95" s="522">
        <f t="shared" si="10"/>
        <v>0</v>
      </c>
      <c r="S95" s="524"/>
      <c r="T95" s="518"/>
      <c r="U95" s="524"/>
      <c r="V95" s="523"/>
      <c r="W95" s="523"/>
      <c r="X95" s="1254"/>
      <c r="AA95" s="502"/>
      <c r="AB95" s="502"/>
      <c r="AC95" s="502"/>
      <c r="AD95" s="502"/>
      <c r="AE95" s="502"/>
      <c r="AF95" s="502"/>
      <c r="AG95" s="502"/>
      <c r="AH95" s="502"/>
      <c r="AI95" s="502"/>
      <c r="AJ95" s="502"/>
      <c r="AK95" s="502"/>
      <c r="AL95" s="502"/>
      <c r="AM95" s="502"/>
      <c r="AN95" s="502"/>
    </row>
    <row r="97" spans="1:40" s="501" customFormat="1" ht="16.2">
      <c r="A97" s="1262" t="s">
        <v>1743</v>
      </c>
      <c r="B97" s="544">
        <v>3.9</v>
      </c>
      <c r="C97" s="532" t="s">
        <v>1759</v>
      </c>
      <c r="D97" s="532" t="s">
        <v>924</v>
      </c>
      <c r="E97" s="559" t="s">
        <v>1737</v>
      </c>
      <c r="F97" s="525"/>
      <c r="G97" s="529"/>
      <c r="H97" s="504"/>
      <c r="I97" s="504"/>
      <c r="J97" s="508"/>
      <c r="K97" s="509"/>
      <c r="L97" s="509"/>
      <c r="M97" s="509"/>
      <c r="N97" s="510"/>
      <c r="O97" s="508"/>
      <c r="P97" s="509"/>
      <c r="Q97" s="510"/>
      <c r="R97" s="511">
        <f t="shared" ref="R97:R101" si="11">SUM(J97:Q97)</f>
        <v>0</v>
      </c>
      <c r="S97" s="505"/>
      <c r="T97" s="504"/>
      <c r="U97" s="505"/>
      <c r="V97" s="512"/>
      <c r="W97" s="512"/>
      <c r="X97" s="535"/>
      <c r="AA97" s="502"/>
      <c r="AB97" s="502"/>
      <c r="AC97" s="502"/>
      <c r="AD97" s="502"/>
      <c r="AE97" s="502"/>
      <c r="AF97" s="502"/>
      <c r="AG97" s="502"/>
      <c r="AH97" s="502"/>
      <c r="AI97" s="502"/>
      <c r="AJ97" s="502"/>
      <c r="AK97" s="502"/>
      <c r="AL97" s="502"/>
      <c r="AM97" s="502"/>
      <c r="AN97" s="502"/>
    </row>
    <row r="98" spans="1:40" s="501" customFormat="1" ht="16.2">
      <c r="A98" s="550" t="s">
        <v>1743</v>
      </c>
      <c r="B98" s="545">
        <v>3.9</v>
      </c>
      <c r="C98" s="533" t="s">
        <v>1759</v>
      </c>
      <c r="D98" s="533" t="s">
        <v>924</v>
      </c>
      <c r="E98" s="560" t="s">
        <v>1737</v>
      </c>
      <c r="F98" s="526"/>
      <c r="G98" s="530"/>
      <c r="H98" s="506"/>
      <c r="I98" s="506"/>
      <c r="J98" s="513"/>
      <c r="K98" s="514"/>
      <c r="L98" s="514"/>
      <c r="M98" s="514"/>
      <c r="N98" s="515"/>
      <c r="O98" s="513"/>
      <c r="P98" s="514"/>
      <c r="Q98" s="515"/>
      <c r="R98" s="516">
        <f t="shared" si="11"/>
        <v>0</v>
      </c>
      <c r="S98" s="507"/>
      <c r="T98" s="506"/>
      <c r="U98" s="507"/>
      <c r="V98" s="517"/>
      <c r="W98" s="517"/>
      <c r="X98" s="535"/>
      <c r="AA98" s="502"/>
      <c r="AB98" s="502"/>
      <c r="AC98" s="502"/>
      <c r="AD98" s="502"/>
      <c r="AE98" s="502"/>
      <c r="AF98" s="502"/>
      <c r="AG98" s="502"/>
      <c r="AH98" s="502"/>
      <c r="AI98" s="502"/>
      <c r="AJ98" s="502"/>
      <c r="AK98" s="502"/>
      <c r="AL98" s="502"/>
      <c r="AM98" s="502"/>
      <c r="AN98" s="502"/>
    </row>
    <row r="99" spans="1:40" s="501" customFormat="1" ht="16.2">
      <c r="A99" s="550" t="s">
        <v>1743</v>
      </c>
      <c r="B99" s="545">
        <v>3.9</v>
      </c>
      <c r="C99" s="533" t="s">
        <v>1759</v>
      </c>
      <c r="D99" s="533" t="s">
        <v>924</v>
      </c>
      <c r="E99" s="533" t="s">
        <v>1737</v>
      </c>
      <c r="F99" s="527"/>
      <c r="G99" s="530"/>
      <c r="H99" s="506"/>
      <c r="I99" s="506"/>
      <c r="J99" s="513"/>
      <c r="K99" s="514"/>
      <c r="L99" s="514"/>
      <c r="M99" s="514"/>
      <c r="N99" s="515"/>
      <c r="O99" s="513"/>
      <c r="P99" s="514"/>
      <c r="Q99" s="515"/>
      <c r="R99" s="516">
        <f t="shared" si="11"/>
        <v>0</v>
      </c>
      <c r="S99" s="507"/>
      <c r="T99" s="506"/>
      <c r="U99" s="507"/>
      <c r="V99" s="517"/>
      <c r="W99" s="517"/>
      <c r="X99" s="535"/>
      <c r="AA99" s="502"/>
      <c r="AB99" s="502"/>
      <c r="AC99" s="502"/>
      <c r="AD99" s="502"/>
      <c r="AE99" s="502"/>
      <c r="AF99" s="502"/>
      <c r="AG99" s="502"/>
      <c r="AH99" s="502"/>
      <c r="AI99" s="502"/>
      <c r="AJ99" s="502"/>
      <c r="AK99" s="502"/>
      <c r="AL99" s="502"/>
      <c r="AM99" s="502"/>
      <c r="AN99" s="502"/>
    </row>
    <row r="100" spans="1:40" s="501" customFormat="1" ht="16.2">
      <c r="A100" s="550" t="s">
        <v>1743</v>
      </c>
      <c r="B100" s="545">
        <v>3.9</v>
      </c>
      <c r="C100" s="533" t="s">
        <v>1759</v>
      </c>
      <c r="D100" s="533" t="s">
        <v>924</v>
      </c>
      <c r="E100" s="533" t="s">
        <v>1737</v>
      </c>
      <c r="F100" s="527"/>
      <c r="G100" s="530"/>
      <c r="H100" s="506"/>
      <c r="I100" s="506"/>
      <c r="J100" s="513"/>
      <c r="K100" s="514"/>
      <c r="L100" s="514"/>
      <c r="M100" s="514"/>
      <c r="N100" s="515"/>
      <c r="O100" s="513"/>
      <c r="P100" s="514"/>
      <c r="Q100" s="515"/>
      <c r="R100" s="516">
        <f t="shared" si="11"/>
        <v>0</v>
      </c>
      <c r="S100" s="507"/>
      <c r="T100" s="506"/>
      <c r="U100" s="507"/>
      <c r="V100" s="517"/>
      <c r="W100" s="517"/>
      <c r="X100" s="535"/>
      <c r="AA100" s="502"/>
      <c r="AB100" s="502"/>
      <c r="AC100" s="502"/>
      <c r="AD100" s="502"/>
      <c r="AE100" s="502"/>
      <c r="AF100" s="502"/>
      <c r="AG100" s="502"/>
      <c r="AH100" s="502"/>
      <c r="AI100" s="502"/>
      <c r="AJ100" s="502"/>
      <c r="AK100" s="502"/>
      <c r="AL100" s="502"/>
      <c r="AM100" s="502"/>
      <c r="AN100" s="502"/>
    </row>
    <row r="101" spans="1:40" s="501" customFormat="1" ht="16.2">
      <c r="A101" s="558" t="s">
        <v>1743</v>
      </c>
      <c r="B101" s="548">
        <v>3.9</v>
      </c>
      <c r="C101" s="540" t="s">
        <v>1759</v>
      </c>
      <c r="D101" s="540" t="s">
        <v>924</v>
      </c>
      <c r="E101" s="540" t="s">
        <v>1737</v>
      </c>
      <c r="F101" s="528"/>
      <c r="G101" s="531"/>
      <c r="H101" s="518"/>
      <c r="I101" s="518"/>
      <c r="J101" s="519"/>
      <c r="K101" s="520"/>
      <c r="L101" s="520"/>
      <c r="M101" s="520"/>
      <c r="N101" s="521"/>
      <c r="O101" s="519"/>
      <c r="P101" s="520"/>
      <c r="Q101" s="521"/>
      <c r="R101" s="522">
        <f t="shared" si="11"/>
        <v>0</v>
      </c>
      <c r="S101" s="524"/>
      <c r="T101" s="518"/>
      <c r="U101" s="524"/>
      <c r="V101" s="523"/>
      <c r="W101" s="523"/>
      <c r="X101" s="535"/>
      <c r="AA101" s="502"/>
      <c r="AB101" s="502"/>
      <c r="AC101" s="502"/>
      <c r="AD101" s="502"/>
      <c r="AE101" s="502"/>
      <c r="AF101" s="502"/>
      <c r="AG101" s="502"/>
      <c r="AH101" s="502"/>
      <c r="AI101" s="502"/>
      <c r="AJ101" s="502"/>
      <c r="AK101" s="502"/>
      <c r="AL101" s="502"/>
      <c r="AM101" s="502"/>
      <c r="AN101" s="502"/>
    </row>
  </sheetData>
  <dataValidations count="2">
    <dataValidation type="list" allowBlank="1" showInputMessage="1" showErrorMessage="1" sqref="I63:I67 I54:I60 I85:I89 I33:I37 I40:I44 I47:I51 I15:I24 I27:I30 I78:I83 I70:I74 I91:I95 I97:I101" xr:uid="{0E8C20E4-DD79-4FF9-9B60-EFE70EBC6F61}">
      <formula1>$I$7:$I$9</formula1>
    </dataValidation>
    <dataValidation type="list" allowBlank="1" showInputMessage="1" showErrorMessage="1" sqref="H63:H67 H54:H60 H70:H74 H33:H37 H40:H44 H47:H51 H15:H24 H27:H30 H78:H83 H85:H89 H91:H95 H97:H101"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30"/>
  <sheetViews>
    <sheetView zoomScale="90" zoomScaleNormal="90" workbookViewId="0">
      <pane ySplit="8" topLeftCell="A9" activePane="bottomLeft" state="frozen"/>
      <selection activeCell="F13" sqref="F13"/>
      <selection pane="bottomLeft" sqref="A1:A3"/>
    </sheetView>
  </sheetViews>
  <sheetFormatPr defaultColWidth="9.21875" defaultRowHeight="14.4"/>
  <cols>
    <col min="1" max="3" width="1.77734375" style="425" customWidth="1"/>
    <col min="4" max="4" width="8.21875" style="425" bestFit="1" customWidth="1"/>
    <col min="5" max="5" width="8.77734375" style="425" bestFit="1" customWidth="1"/>
    <col min="6" max="6" width="22.21875" style="425" bestFit="1" customWidth="1"/>
    <col min="7" max="7" width="7" style="425" customWidth="1"/>
    <col min="8" max="8" width="11.21875" style="425" bestFit="1" customWidth="1"/>
    <col min="9" max="9" width="11.44140625" style="425" bestFit="1" customWidth="1"/>
    <col min="10" max="10" width="9.44140625" style="425" bestFit="1" customWidth="1"/>
    <col min="11" max="11" width="10.21875" style="425" bestFit="1" customWidth="1"/>
    <col min="12" max="12" width="14.21875" style="425" customWidth="1"/>
    <col min="13" max="13" width="5.77734375" style="425" customWidth="1"/>
    <col min="14" max="14" width="2.77734375" style="425" customWidth="1"/>
    <col min="15" max="15" width="5" style="425" customWidth="1"/>
    <col min="16" max="16" width="7.21875" style="425" bestFit="1" customWidth="1"/>
    <col min="17" max="17" width="44" style="425" bestFit="1" customWidth="1"/>
    <col min="18" max="18" width="25" style="425" customWidth="1"/>
    <col min="19" max="19" width="66.77734375" style="425" customWidth="1"/>
    <col min="20" max="28" width="1.77734375" style="425" hidden="1" customWidth="1"/>
    <col min="29" max="29" width="5" style="425" bestFit="1" customWidth="1"/>
    <col min="30" max="30" width="7.77734375" style="425" customWidth="1"/>
    <col min="31" max="16384" width="9.21875" style="425"/>
  </cols>
  <sheetData>
    <row r="1" spans="1:35" s="68" customFormat="1"/>
    <row r="2" spans="1:35" s="68" customFormat="1"/>
    <row r="3" spans="1:35" s="68" customFormat="1"/>
    <row r="4" spans="1:35" s="68" customFormat="1" ht="23.4">
      <c r="A4" s="83" t="s">
        <v>3084</v>
      </c>
    </row>
    <row r="6" spans="1:35">
      <c r="AE6" s="1534" t="s">
        <v>107</v>
      </c>
      <c r="AF6" s="1535"/>
      <c r="AG6" s="1535"/>
      <c r="AH6" s="1535"/>
      <c r="AI6" s="1536"/>
    </row>
    <row r="7" spans="1:35" s="65" customFormat="1">
      <c r="D7" s="81" t="s">
        <v>106</v>
      </c>
      <c r="E7" s="81" t="s">
        <v>67</v>
      </c>
      <c r="F7" s="81" t="s">
        <v>2518</v>
      </c>
      <c r="G7" s="81" t="s">
        <v>2905</v>
      </c>
      <c r="H7" s="81" t="s">
        <v>2508</v>
      </c>
      <c r="I7" s="81" t="s">
        <v>105</v>
      </c>
      <c r="J7" s="81" t="s">
        <v>104</v>
      </c>
      <c r="K7" s="81" t="s">
        <v>103</v>
      </c>
      <c r="L7" s="81" t="s">
        <v>102</v>
      </c>
      <c r="M7" s="81" t="s">
        <v>101</v>
      </c>
      <c r="N7" s="81" t="s">
        <v>100</v>
      </c>
      <c r="O7" s="81" t="s">
        <v>2942</v>
      </c>
      <c r="P7" s="81" t="s">
        <v>98</v>
      </c>
      <c r="Q7" s="81" t="s">
        <v>3085</v>
      </c>
      <c r="R7" s="81" t="s">
        <v>70</v>
      </c>
      <c r="S7" s="81" t="s">
        <v>2927</v>
      </c>
      <c r="T7" s="80" t="s">
        <v>95</v>
      </c>
      <c r="U7" s="80" t="s">
        <v>94</v>
      </c>
      <c r="V7" s="80" t="s">
        <v>93</v>
      </c>
      <c r="W7" s="80" t="s">
        <v>92</v>
      </c>
      <c r="X7" s="80" t="s">
        <v>91</v>
      </c>
      <c r="Y7" s="80" t="s">
        <v>90</v>
      </c>
      <c r="Z7" s="80" t="s">
        <v>89</v>
      </c>
      <c r="AA7" s="80" t="s">
        <v>88</v>
      </c>
      <c r="AB7" s="80" t="s">
        <v>87</v>
      </c>
      <c r="AC7" s="65" t="s">
        <v>4</v>
      </c>
      <c r="AE7" s="78">
        <v>2022</v>
      </c>
      <c r="AF7" s="77">
        <v>2023</v>
      </c>
      <c r="AG7" s="77">
        <v>2024</v>
      </c>
      <c r="AH7" s="77">
        <v>2025</v>
      </c>
      <c r="AI7" s="76">
        <v>2026</v>
      </c>
    </row>
    <row r="8" spans="1:35">
      <c r="S8" s="65"/>
      <c r="T8" s="65"/>
      <c r="U8" s="65"/>
      <c r="V8" s="65"/>
    </row>
    <row r="9" spans="1:35" s="1" customFormat="1" ht="17.399999999999999">
      <c r="A9" s="2" t="s">
        <v>82</v>
      </c>
      <c r="B9" s="2"/>
    </row>
    <row r="11" spans="1:35" s="1" customFormat="1" ht="13.8">
      <c r="A11" s="64"/>
      <c r="B11" s="72" t="s">
        <v>3053</v>
      </c>
    </row>
    <row r="13" spans="1:35">
      <c r="D13" s="425" t="s">
        <v>76</v>
      </c>
      <c r="E13" s="425" t="s">
        <v>136</v>
      </c>
      <c r="F13" s="425" t="s">
        <v>240</v>
      </c>
      <c r="G13" s="425" t="s">
        <v>2590</v>
      </c>
      <c r="H13" s="425" t="s">
        <v>11</v>
      </c>
      <c r="I13" s="425" t="s">
        <v>2929</v>
      </c>
      <c r="J13" s="425" t="s">
        <v>6</v>
      </c>
      <c r="K13" s="425" t="s">
        <v>2909</v>
      </c>
      <c r="L13" s="425" t="s">
        <v>2928</v>
      </c>
      <c r="M13" s="425" t="s">
        <v>2458</v>
      </c>
      <c r="O13" s="426" t="s">
        <v>1010</v>
      </c>
      <c r="P13" s="425" t="s">
        <v>203</v>
      </c>
      <c r="Q13" s="75"/>
      <c r="R13" s="75"/>
      <c r="S13" s="1306"/>
      <c r="T13" s="71"/>
      <c r="U13" s="71"/>
      <c r="V13" s="71"/>
      <c r="AC13" s="425" t="s">
        <v>2</v>
      </c>
      <c r="AD13" s="74"/>
      <c r="AE13" s="75"/>
      <c r="AF13" s="75"/>
      <c r="AG13" s="75"/>
      <c r="AH13" s="75"/>
      <c r="AI13" s="75"/>
    </row>
    <row r="14" spans="1:35">
      <c r="D14" s="425" t="s">
        <v>76</v>
      </c>
      <c r="E14" s="425" t="s">
        <v>136</v>
      </c>
      <c r="F14" s="425" t="s">
        <v>240</v>
      </c>
      <c r="G14" s="425" t="s">
        <v>2590</v>
      </c>
      <c r="H14" s="425" t="s">
        <v>11</v>
      </c>
      <c r="I14" s="425" t="s">
        <v>2929</v>
      </c>
      <c r="J14" s="425" t="s">
        <v>6</v>
      </c>
      <c r="K14" s="425" t="s">
        <v>2909</v>
      </c>
      <c r="L14" s="425" t="s">
        <v>2928</v>
      </c>
      <c r="M14" s="425" t="s">
        <v>2458</v>
      </c>
      <c r="O14" s="426" t="s">
        <v>1010</v>
      </c>
      <c r="P14" s="425" t="s">
        <v>203</v>
      </c>
      <c r="Q14" s="75"/>
      <c r="R14" s="75"/>
      <c r="S14" s="1306"/>
      <c r="T14" s="71"/>
      <c r="U14" s="71"/>
      <c r="V14" s="71"/>
      <c r="AC14" s="425" t="s">
        <v>2</v>
      </c>
      <c r="AD14" s="74"/>
      <c r="AE14" s="75"/>
      <c r="AF14" s="75"/>
      <c r="AG14" s="75"/>
      <c r="AH14" s="75"/>
      <c r="AI14" s="75"/>
    </row>
    <row r="15" spans="1:35">
      <c r="D15" s="425" t="s">
        <v>76</v>
      </c>
      <c r="E15" s="425" t="s">
        <v>136</v>
      </c>
      <c r="F15" s="425" t="s">
        <v>240</v>
      </c>
      <c r="G15" s="425" t="s">
        <v>2590</v>
      </c>
      <c r="H15" s="425" t="s">
        <v>11</v>
      </c>
      <c r="I15" s="425" t="s">
        <v>2929</v>
      </c>
      <c r="J15" s="425" t="s">
        <v>6</v>
      </c>
      <c r="K15" s="425" t="s">
        <v>2909</v>
      </c>
      <c r="L15" s="425" t="s">
        <v>2928</v>
      </c>
      <c r="M15" s="425" t="s">
        <v>2458</v>
      </c>
      <c r="O15" s="426" t="s">
        <v>1010</v>
      </c>
      <c r="P15" s="425" t="s">
        <v>203</v>
      </c>
      <c r="Q15" s="75"/>
      <c r="R15" s="75"/>
      <c r="S15" s="1306"/>
      <c r="T15" s="71"/>
      <c r="U15" s="71"/>
      <c r="V15" s="71"/>
      <c r="AC15" s="425" t="s">
        <v>2</v>
      </c>
      <c r="AD15" s="74"/>
      <c r="AE15" s="75"/>
      <c r="AF15" s="75"/>
      <c r="AG15" s="75"/>
      <c r="AH15" s="75"/>
      <c r="AI15" s="75"/>
    </row>
    <row r="16" spans="1:35">
      <c r="D16" s="425" t="s">
        <v>76</v>
      </c>
      <c r="E16" s="425" t="s">
        <v>136</v>
      </c>
      <c r="F16" s="425" t="s">
        <v>240</v>
      </c>
      <c r="G16" s="425" t="s">
        <v>2590</v>
      </c>
      <c r="H16" s="425" t="s">
        <v>11</v>
      </c>
      <c r="I16" s="425" t="s">
        <v>2929</v>
      </c>
      <c r="J16" s="425" t="s">
        <v>6</v>
      </c>
      <c r="K16" s="425" t="s">
        <v>2909</v>
      </c>
      <c r="L16" s="425" t="s">
        <v>2928</v>
      </c>
      <c r="M16" s="425" t="s">
        <v>2458</v>
      </c>
      <c r="O16" s="426" t="s">
        <v>1010</v>
      </c>
      <c r="P16" s="425" t="s">
        <v>203</v>
      </c>
      <c r="Q16" s="75"/>
      <c r="R16" s="75"/>
      <c r="S16" s="1306"/>
      <c r="T16" s="71"/>
      <c r="U16" s="71"/>
      <c r="V16" s="71"/>
      <c r="AC16" s="425" t="s">
        <v>2</v>
      </c>
      <c r="AD16" s="74"/>
      <c r="AE16" s="75"/>
      <c r="AF16" s="75"/>
      <c r="AG16" s="75"/>
      <c r="AH16" s="75"/>
      <c r="AI16" s="75"/>
    </row>
    <row r="17" spans="1:35">
      <c r="D17" s="425" t="s">
        <v>76</v>
      </c>
      <c r="E17" s="425" t="s">
        <v>136</v>
      </c>
      <c r="F17" s="425" t="s">
        <v>240</v>
      </c>
      <c r="G17" s="425" t="s">
        <v>2590</v>
      </c>
      <c r="H17" s="425" t="s">
        <v>11</v>
      </c>
      <c r="I17" s="425" t="s">
        <v>2929</v>
      </c>
      <c r="J17" s="425" t="s">
        <v>6</v>
      </c>
      <c r="K17" s="425" t="s">
        <v>2909</v>
      </c>
      <c r="L17" s="425" t="s">
        <v>2928</v>
      </c>
      <c r="M17" s="425" t="s">
        <v>2458</v>
      </c>
      <c r="O17" s="426" t="s">
        <v>1010</v>
      </c>
      <c r="P17" s="425" t="s">
        <v>203</v>
      </c>
      <c r="Q17" s="75"/>
      <c r="R17" s="75"/>
      <c r="S17" s="1306"/>
      <c r="T17" s="71"/>
      <c r="U17" s="71"/>
      <c r="V17" s="71"/>
      <c r="AC17" s="425" t="s">
        <v>2</v>
      </c>
      <c r="AD17" s="74"/>
      <c r="AE17" s="75"/>
      <c r="AF17" s="75"/>
      <c r="AG17" s="75"/>
      <c r="AH17" s="75"/>
      <c r="AI17" s="75"/>
    </row>
    <row r="18" spans="1:35">
      <c r="D18" s="425" t="s">
        <v>76</v>
      </c>
      <c r="E18" s="425" t="s">
        <v>136</v>
      </c>
      <c r="F18" s="425" t="s">
        <v>240</v>
      </c>
      <c r="G18" s="425" t="s">
        <v>2590</v>
      </c>
      <c r="H18" s="425" t="s">
        <v>11</v>
      </c>
      <c r="I18" s="425" t="s">
        <v>2929</v>
      </c>
      <c r="J18" s="425" t="s">
        <v>6</v>
      </c>
      <c r="K18" s="425" t="s">
        <v>2909</v>
      </c>
      <c r="L18" s="425" t="s">
        <v>2928</v>
      </c>
      <c r="M18" s="425" t="s">
        <v>2458</v>
      </c>
      <c r="O18" s="426" t="s">
        <v>1010</v>
      </c>
      <c r="P18" s="425" t="s">
        <v>203</v>
      </c>
      <c r="Q18" s="75"/>
      <c r="R18" s="75"/>
      <c r="S18" s="1306"/>
      <c r="T18" s="71"/>
      <c r="U18" s="71"/>
      <c r="V18" s="71"/>
      <c r="AC18" s="425" t="s">
        <v>2</v>
      </c>
      <c r="AD18" s="74"/>
      <c r="AE18" s="75"/>
      <c r="AF18" s="75"/>
      <c r="AG18" s="75"/>
      <c r="AH18" s="75"/>
      <c r="AI18" s="75"/>
    </row>
    <row r="19" spans="1:35">
      <c r="D19" s="425" t="s">
        <v>76</v>
      </c>
      <c r="E19" s="425" t="s">
        <v>136</v>
      </c>
      <c r="F19" s="425" t="s">
        <v>240</v>
      </c>
      <c r="G19" s="425" t="s">
        <v>2590</v>
      </c>
      <c r="H19" s="425" t="s">
        <v>11</v>
      </c>
      <c r="I19" s="425" t="s">
        <v>2929</v>
      </c>
      <c r="J19" s="425" t="s">
        <v>6</v>
      </c>
      <c r="K19" s="425" t="s">
        <v>2909</v>
      </c>
      <c r="L19" s="425" t="s">
        <v>2928</v>
      </c>
      <c r="M19" s="425" t="s">
        <v>2458</v>
      </c>
      <c r="O19" s="426" t="s">
        <v>1010</v>
      </c>
      <c r="P19" s="425" t="s">
        <v>203</v>
      </c>
      <c r="Q19" s="75"/>
      <c r="R19" s="75"/>
      <c r="S19" s="1306"/>
      <c r="T19" s="71"/>
      <c r="U19" s="71"/>
      <c r="V19" s="71"/>
      <c r="AC19" s="425" t="s">
        <v>2</v>
      </c>
      <c r="AD19" s="74"/>
      <c r="AE19" s="75"/>
      <c r="AF19" s="75"/>
      <c r="AG19" s="75"/>
      <c r="AH19" s="75"/>
      <c r="AI19" s="75"/>
    </row>
    <row r="20" spans="1:35">
      <c r="D20" s="425" t="s">
        <v>76</v>
      </c>
      <c r="E20" s="425" t="s">
        <v>136</v>
      </c>
      <c r="F20" s="425" t="s">
        <v>240</v>
      </c>
      <c r="G20" s="425" t="s">
        <v>2590</v>
      </c>
      <c r="H20" s="425" t="s">
        <v>11</v>
      </c>
      <c r="I20" s="425" t="s">
        <v>2929</v>
      </c>
      <c r="J20" s="425" t="s">
        <v>6</v>
      </c>
      <c r="K20" s="425" t="s">
        <v>2909</v>
      </c>
      <c r="L20" s="425" t="s">
        <v>2928</v>
      </c>
      <c r="M20" s="425" t="s">
        <v>2458</v>
      </c>
      <c r="O20" s="426" t="s">
        <v>1010</v>
      </c>
      <c r="P20" s="425" t="s">
        <v>203</v>
      </c>
      <c r="Q20" s="75"/>
      <c r="R20" s="75"/>
      <c r="S20" s="1306"/>
      <c r="T20" s="71"/>
      <c r="U20" s="71"/>
      <c r="V20" s="71"/>
      <c r="AC20" s="425" t="s">
        <v>2</v>
      </c>
      <c r="AD20" s="74"/>
      <c r="AE20" s="75"/>
      <c r="AF20" s="75"/>
      <c r="AG20" s="75"/>
      <c r="AH20" s="75"/>
      <c r="AI20" s="75"/>
    </row>
    <row r="21" spans="1:35">
      <c r="D21" s="425" t="s">
        <v>76</v>
      </c>
      <c r="E21" s="425" t="s">
        <v>136</v>
      </c>
      <c r="F21" s="425" t="s">
        <v>240</v>
      </c>
      <c r="G21" s="425" t="s">
        <v>2590</v>
      </c>
      <c r="H21" s="425" t="s">
        <v>11</v>
      </c>
      <c r="I21" s="425" t="s">
        <v>2929</v>
      </c>
      <c r="J21" s="425" t="s">
        <v>6</v>
      </c>
      <c r="K21" s="425" t="s">
        <v>2909</v>
      </c>
      <c r="L21" s="425" t="s">
        <v>2928</v>
      </c>
      <c r="M21" s="425" t="s">
        <v>2458</v>
      </c>
      <c r="O21" s="426" t="s">
        <v>1010</v>
      </c>
      <c r="P21" s="425" t="s">
        <v>203</v>
      </c>
      <c r="Q21" s="75"/>
      <c r="R21" s="75"/>
      <c r="S21" s="1306"/>
      <c r="T21" s="71"/>
      <c r="U21" s="71"/>
      <c r="V21" s="71"/>
      <c r="AC21" s="425" t="s">
        <v>2</v>
      </c>
      <c r="AD21" s="74"/>
      <c r="AE21" s="75"/>
      <c r="AF21" s="75"/>
      <c r="AG21" s="75"/>
      <c r="AH21" s="75"/>
      <c r="AI21" s="75"/>
    </row>
    <row r="22" spans="1:35">
      <c r="D22" s="425" t="s">
        <v>76</v>
      </c>
      <c r="E22" s="425" t="s">
        <v>136</v>
      </c>
      <c r="F22" s="425" t="s">
        <v>240</v>
      </c>
      <c r="G22" s="425" t="s">
        <v>2590</v>
      </c>
      <c r="H22" s="425" t="s">
        <v>11</v>
      </c>
      <c r="I22" s="425" t="s">
        <v>2929</v>
      </c>
      <c r="J22" s="425" t="s">
        <v>6</v>
      </c>
      <c r="K22" s="425" t="s">
        <v>2909</v>
      </c>
      <c r="L22" s="425" t="s">
        <v>2928</v>
      </c>
      <c r="M22" s="425" t="s">
        <v>2458</v>
      </c>
      <c r="O22" s="426" t="s">
        <v>1010</v>
      </c>
      <c r="P22" s="425" t="s">
        <v>203</v>
      </c>
      <c r="Q22" s="75"/>
      <c r="R22" s="75"/>
      <c r="S22" s="1306"/>
      <c r="T22" s="71"/>
      <c r="U22" s="71"/>
      <c r="V22" s="71"/>
      <c r="AC22" s="425" t="s">
        <v>2</v>
      </c>
      <c r="AD22" s="74"/>
      <c r="AE22" s="75"/>
      <c r="AF22" s="75"/>
      <c r="AG22" s="75"/>
      <c r="AH22" s="75"/>
      <c r="AI22" s="75"/>
    </row>
    <row r="23" spans="1:35">
      <c r="D23" s="425" t="s">
        <v>76</v>
      </c>
      <c r="E23" s="425" t="s">
        <v>136</v>
      </c>
      <c r="F23" s="425" t="s">
        <v>240</v>
      </c>
      <c r="G23" s="425" t="s">
        <v>2590</v>
      </c>
      <c r="H23" s="425" t="s">
        <v>11</v>
      </c>
      <c r="I23" s="425" t="s">
        <v>2929</v>
      </c>
      <c r="J23" s="425" t="s">
        <v>6</v>
      </c>
      <c r="K23" s="425" t="s">
        <v>2909</v>
      </c>
      <c r="L23" s="425" t="s">
        <v>2928</v>
      </c>
      <c r="M23" s="425" t="s">
        <v>2458</v>
      </c>
      <c r="O23" s="426" t="s">
        <v>1010</v>
      </c>
      <c r="P23" s="425" t="s">
        <v>203</v>
      </c>
      <c r="Q23" s="75"/>
      <c r="R23" s="75"/>
      <c r="S23" s="1306"/>
      <c r="T23" s="71"/>
      <c r="U23" s="71"/>
      <c r="V23" s="71"/>
      <c r="AC23" s="425" t="s">
        <v>2</v>
      </c>
      <c r="AD23" s="74"/>
      <c r="AE23" s="75"/>
      <c r="AF23" s="75"/>
      <c r="AG23" s="75"/>
      <c r="AH23" s="75"/>
      <c r="AI23" s="75"/>
    </row>
    <row r="24" spans="1:35">
      <c r="D24" s="425" t="s">
        <v>76</v>
      </c>
      <c r="E24" s="425" t="s">
        <v>136</v>
      </c>
      <c r="F24" s="425" t="s">
        <v>240</v>
      </c>
      <c r="G24" s="425" t="s">
        <v>2590</v>
      </c>
      <c r="H24" s="425" t="s">
        <v>11</v>
      </c>
      <c r="I24" s="425" t="s">
        <v>2929</v>
      </c>
      <c r="J24" s="425" t="s">
        <v>6</v>
      </c>
      <c r="K24" s="425" t="s">
        <v>2909</v>
      </c>
      <c r="L24" s="425" t="s">
        <v>2928</v>
      </c>
      <c r="M24" s="425" t="s">
        <v>2458</v>
      </c>
      <c r="O24" s="426" t="s">
        <v>1010</v>
      </c>
      <c r="P24" s="425" t="s">
        <v>203</v>
      </c>
      <c r="Q24" s="75"/>
      <c r="R24" s="75"/>
      <c r="S24" s="1306"/>
      <c r="T24" s="71"/>
      <c r="U24" s="71"/>
      <c r="V24" s="71"/>
      <c r="AC24" s="425" t="s">
        <v>2</v>
      </c>
      <c r="AD24" s="74"/>
      <c r="AE24" s="75"/>
      <c r="AF24" s="75"/>
      <c r="AG24" s="75"/>
      <c r="AH24" s="75"/>
      <c r="AI24" s="75"/>
    </row>
    <row r="25" spans="1:35">
      <c r="D25" s="425" t="s">
        <v>76</v>
      </c>
      <c r="E25" s="425" t="s">
        <v>136</v>
      </c>
      <c r="F25" s="425" t="s">
        <v>240</v>
      </c>
      <c r="G25" s="425" t="s">
        <v>2590</v>
      </c>
      <c r="H25" s="425" t="s">
        <v>11</v>
      </c>
      <c r="I25" s="425" t="s">
        <v>2929</v>
      </c>
      <c r="J25" s="425" t="s">
        <v>6</v>
      </c>
      <c r="K25" s="425" t="s">
        <v>2909</v>
      </c>
      <c r="L25" s="425" t="s">
        <v>2928</v>
      </c>
      <c r="M25" s="425" t="s">
        <v>2458</v>
      </c>
      <c r="O25" s="426" t="s">
        <v>1010</v>
      </c>
      <c r="P25" s="425" t="s">
        <v>203</v>
      </c>
      <c r="Q25" s="75"/>
      <c r="R25" s="75"/>
      <c r="S25" s="1306"/>
      <c r="T25" s="71"/>
      <c r="U25" s="71"/>
      <c r="V25" s="71"/>
      <c r="AC25" s="425" t="s">
        <v>2</v>
      </c>
      <c r="AD25" s="74"/>
      <c r="AE25" s="75"/>
      <c r="AF25" s="75"/>
      <c r="AG25" s="75"/>
      <c r="AH25" s="75"/>
      <c r="AI25" s="75"/>
    </row>
    <row r="26" spans="1:35">
      <c r="D26" s="425" t="s">
        <v>76</v>
      </c>
      <c r="E26" s="425" t="s">
        <v>136</v>
      </c>
      <c r="F26" s="425" t="s">
        <v>240</v>
      </c>
      <c r="G26" s="425" t="s">
        <v>2590</v>
      </c>
      <c r="H26" s="425" t="s">
        <v>11</v>
      </c>
      <c r="I26" s="425" t="s">
        <v>2929</v>
      </c>
      <c r="J26" s="425" t="s">
        <v>6</v>
      </c>
      <c r="K26" s="425" t="s">
        <v>2909</v>
      </c>
      <c r="L26" s="425" t="s">
        <v>2928</v>
      </c>
      <c r="M26" s="425" t="s">
        <v>2458</v>
      </c>
      <c r="O26" s="426" t="s">
        <v>1010</v>
      </c>
      <c r="P26" s="425" t="s">
        <v>203</v>
      </c>
      <c r="Q26" s="75"/>
      <c r="R26" s="75"/>
      <c r="S26" s="1306"/>
      <c r="T26" s="71"/>
      <c r="U26" s="71"/>
      <c r="V26" s="71"/>
      <c r="AC26" s="425" t="s">
        <v>2</v>
      </c>
      <c r="AD26" s="74"/>
      <c r="AE26" s="75"/>
      <c r="AF26" s="75"/>
      <c r="AG26" s="75"/>
      <c r="AH26" s="75"/>
      <c r="AI26" s="75"/>
    </row>
    <row r="27" spans="1:35">
      <c r="D27" s="425" t="s">
        <v>76</v>
      </c>
      <c r="E27" s="425" t="s">
        <v>136</v>
      </c>
      <c r="F27" s="425" t="s">
        <v>240</v>
      </c>
      <c r="G27" s="425" t="s">
        <v>2590</v>
      </c>
      <c r="H27" s="425" t="s">
        <v>11</v>
      </c>
      <c r="I27" s="425" t="s">
        <v>2929</v>
      </c>
      <c r="J27" s="425" t="s">
        <v>6</v>
      </c>
      <c r="K27" s="425" t="s">
        <v>2909</v>
      </c>
      <c r="L27" s="425" t="s">
        <v>2928</v>
      </c>
      <c r="M27" s="425" t="s">
        <v>2458</v>
      </c>
      <c r="O27" s="426" t="s">
        <v>1010</v>
      </c>
      <c r="P27" s="425" t="s">
        <v>203</v>
      </c>
      <c r="Q27" s="75"/>
      <c r="R27" s="75"/>
      <c r="S27" s="1306"/>
      <c r="T27" s="71"/>
      <c r="U27" s="71"/>
      <c r="V27" s="71"/>
      <c r="AC27" s="425" t="s">
        <v>2</v>
      </c>
      <c r="AD27" s="74"/>
      <c r="AE27" s="75"/>
      <c r="AF27" s="75"/>
      <c r="AG27" s="75"/>
      <c r="AH27" s="75"/>
      <c r="AI27" s="75"/>
    </row>
    <row r="28" spans="1:35" s="65" customFormat="1">
      <c r="D28" s="425" t="s">
        <v>76</v>
      </c>
      <c r="E28" s="425" t="s">
        <v>136</v>
      </c>
      <c r="F28" s="425" t="s">
        <v>240</v>
      </c>
      <c r="G28" s="425" t="s">
        <v>2590</v>
      </c>
      <c r="H28" s="425" t="s">
        <v>11</v>
      </c>
      <c r="I28" s="425" t="s">
        <v>2929</v>
      </c>
      <c r="J28" s="425" t="s">
        <v>6</v>
      </c>
      <c r="K28" s="425" t="s">
        <v>2909</v>
      </c>
      <c r="L28" s="425" t="s">
        <v>2928</v>
      </c>
      <c r="M28" s="425" t="s">
        <v>2458</v>
      </c>
      <c r="N28" s="425"/>
      <c r="O28" s="426" t="s">
        <v>1010</v>
      </c>
      <c r="P28" s="425" t="s">
        <v>203</v>
      </c>
      <c r="Q28" s="75"/>
      <c r="R28" s="75"/>
      <c r="S28" s="1306"/>
      <c r="T28" s="71"/>
      <c r="U28" s="71"/>
      <c r="V28" s="71"/>
      <c r="W28" s="425"/>
      <c r="X28" s="425"/>
      <c r="Y28" s="425"/>
      <c r="Z28" s="425"/>
      <c r="AA28" s="425"/>
      <c r="AB28" s="425"/>
      <c r="AC28" s="425" t="s">
        <v>2</v>
      </c>
      <c r="AD28" s="74"/>
      <c r="AE28" s="75"/>
      <c r="AF28" s="75"/>
      <c r="AG28" s="75"/>
      <c r="AH28" s="75"/>
      <c r="AI28" s="75"/>
    </row>
    <row r="30" spans="1:35" s="68" customFormat="1" ht="18">
      <c r="A30" s="69" t="s">
        <v>74</v>
      </c>
    </row>
  </sheetData>
  <mergeCells count="1">
    <mergeCell ref="AE6:AI6"/>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Q13:Q28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zoomScale="85" zoomScaleNormal="85" workbookViewId="0">
      <selection activeCell="D10" sqref="D10"/>
    </sheetView>
  </sheetViews>
  <sheetFormatPr defaultRowHeight="13.8"/>
  <cols>
    <col min="1" max="1" width="4.77734375" style="1489" customWidth="1"/>
    <col min="2" max="2" width="12" style="1489" bestFit="1" customWidth="1"/>
    <col min="3" max="3" width="40.21875" style="1489" customWidth="1"/>
    <col min="4" max="4" width="74" style="1489" bestFit="1" customWidth="1"/>
    <col min="5" max="5" width="12.77734375" style="1489" bestFit="1" customWidth="1"/>
    <col min="6" max="6" width="17.21875" style="1489" bestFit="1" customWidth="1"/>
    <col min="7" max="7" width="3.21875" style="1489" customWidth="1"/>
    <col min="8" max="12" width="9.5546875" style="1489" customWidth="1"/>
    <col min="13" max="246" width="9.21875" style="1489"/>
    <col min="247" max="247" width="9.77734375" style="1489" customWidth="1"/>
    <col min="248" max="248" width="62.77734375" style="1489" customWidth="1"/>
    <col min="249" max="251" width="13.21875" style="1489" customWidth="1"/>
    <col min="252" max="252" width="13.77734375" style="1489" customWidth="1"/>
    <col min="253" max="253" width="9.21875" style="1489"/>
    <col min="254" max="256" width="13.21875" style="1489" customWidth="1"/>
    <col min="257" max="257" width="13.77734375" style="1489" customWidth="1"/>
    <col min="258" max="502" width="9.21875" style="1489"/>
    <col min="503" max="503" width="9.77734375" style="1489" customWidth="1"/>
    <col min="504" max="504" width="62.77734375" style="1489" customWidth="1"/>
    <col min="505" max="507" width="13.21875" style="1489" customWidth="1"/>
    <col min="508" max="508" width="13.77734375" style="1489" customWidth="1"/>
    <col min="509" max="509" width="9.21875" style="1489"/>
    <col min="510" max="512" width="13.21875" style="1489" customWidth="1"/>
    <col min="513" max="513" width="13.77734375" style="1489" customWidth="1"/>
    <col min="514" max="758" width="9.21875" style="1489"/>
    <col min="759" max="759" width="9.77734375" style="1489" customWidth="1"/>
    <col min="760" max="760" width="62.77734375" style="1489" customWidth="1"/>
    <col min="761" max="763" width="13.21875" style="1489" customWidth="1"/>
    <col min="764" max="764" width="13.77734375" style="1489" customWidth="1"/>
    <col min="765" max="765" width="9.21875" style="1489"/>
    <col min="766" max="768" width="13.21875" style="1489" customWidth="1"/>
    <col min="769" max="769" width="13.77734375" style="1489" customWidth="1"/>
    <col min="770" max="1014" width="9.21875" style="1489"/>
    <col min="1015" max="1015" width="9.77734375" style="1489" customWidth="1"/>
    <col min="1016" max="1016" width="62.77734375" style="1489" customWidth="1"/>
    <col min="1017" max="1019" width="13.21875" style="1489" customWidth="1"/>
    <col min="1020" max="1020" width="13.77734375" style="1489" customWidth="1"/>
    <col min="1021" max="1021" width="9.21875" style="1489"/>
    <col min="1022" max="1024" width="13.21875" style="1489" customWidth="1"/>
    <col min="1025" max="1025" width="13.77734375" style="1489" customWidth="1"/>
    <col min="1026" max="1270" width="9.21875" style="1489"/>
    <col min="1271" max="1271" width="9.77734375" style="1489" customWidth="1"/>
    <col min="1272" max="1272" width="62.77734375" style="1489" customWidth="1"/>
    <col min="1273" max="1275" width="13.21875" style="1489" customWidth="1"/>
    <col min="1276" max="1276" width="13.77734375" style="1489" customWidth="1"/>
    <col min="1277" max="1277" width="9.21875" style="1489"/>
    <col min="1278" max="1280" width="13.21875" style="1489" customWidth="1"/>
    <col min="1281" max="1281" width="13.77734375" style="1489" customWidth="1"/>
    <col min="1282" max="1526" width="9.21875" style="1489"/>
    <col min="1527" max="1527" width="9.77734375" style="1489" customWidth="1"/>
    <col min="1528" max="1528" width="62.77734375" style="1489" customWidth="1"/>
    <col min="1529" max="1531" width="13.21875" style="1489" customWidth="1"/>
    <col min="1532" max="1532" width="13.77734375" style="1489" customWidth="1"/>
    <col min="1533" max="1533" width="9.21875" style="1489"/>
    <col min="1534" max="1536" width="13.21875" style="1489" customWidth="1"/>
    <col min="1537" max="1537" width="13.77734375" style="1489" customWidth="1"/>
    <col min="1538" max="1782" width="9.21875" style="1489"/>
    <col min="1783" max="1783" width="9.77734375" style="1489" customWidth="1"/>
    <col min="1784" max="1784" width="62.77734375" style="1489" customWidth="1"/>
    <col min="1785" max="1787" width="13.21875" style="1489" customWidth="1"/>
    <col min="1788" max="1788" width="13.77734375" style="1489" customWidth="1"/>
    <col min="1789" max="1789" width="9.21875" style="1489"/>
    <col min="1790" max="1792" width="13.21875" style="1489" customWidth="1"/>
    <col min="1793" max="1793" width="13.77734375" style="1489" customWidth="1"/>
    <col min="1794" max="2038" width="9.21875" style="1489"/>
    <col min="2039" max="2039" width="9.77734375" style="1489" customWidth="1"/>
    <col min="2040" max="2040" width="62.77734375" style="1489" customWidth="1"/>
    <col min="2041" max="2043" width="13.21875" style="1489" customWidth="1"/>
    <col min="2044" max="2044" width="13.77734375" style="1489" customWidth="1"/>
    <col min="2045" max="2045" width="9.21875" style="1489"/>
    <col min="2046" max="2048" width="13.21875" style="1489" customWidth="1"/>
    <col min="2049" max="2049" width="13.77734375" style="1489" customWidth="1"/>
    <col min="2050" max="2294" width="9.21875" style="1489"/>
    <col min="2295" max="2295" width="9.77734375" style="1489" customWidth="1"/>
    <col min="2296" max="2296" width="62.77734375" style="1489" customWidth="1"/>
    <col min="2297" max="2299" width="13.21875" style="1489" customWidth="1"/>
    <col min="2300" max="2300" width="13.77734375" style="1489" customWidth="1"/>
    <col min="2301" max="2301" width="9.21875" style="1489"/>
    <col min="2302" max="2304" width="13.21875" style="1489" customWidth="1"/>
    <col min="2305" max="2305" width="13.77734375" style="1489" customWidth="1"/>
    <col min="2306" max="2550" width="9.21875" style="1489"/>
    <col min="2551" max="2551" width="9.77734375" style="1489" customWidth="1"/>
    <col min="2552" max="2552" width="62.77734375" style="1489" customWidth="1"/>
    <col min="2553" max="2555" width="13.21875" style="1489" customWidth="1"/>
    <col min="2556" max="2556" width="13.77734375" style="1489" customWidth="1"/>
    <col min="2557" max="2557" width="9.21875" style="1489"/>
    <col min="2558" max="2560" width="13.21875" style="1489" customWidth="1"/>
    <col min="2561" max="2561" width="13.77734375" style="1489" customWidth="1"/>
    <col min="2562" max="2806" width="9.21875" style="1489"/>
    <col min="2807" max="2807" width="9.77734375" style="1489" customWidth="1"/>
    <col min="2808" max="2808" width="62.77734375" style="1489" customWidth="1"/>
    <col min="2809" max="2811" width="13.21875" style="1489" customWidth="1"/>
    <col min="2812" max="2812" width="13.77734375" style="1489" customWidth="1"/>
    <col min="2813" max="2813" width="9.21875" style="1489"/>
    <col min="2814" max="2816" width="13.21875" style="1489" customWidth="1"/>
    <col min="2817" max="2817" width="13.77734375" style="1489" customWidth="1"/>
    <col min="2818" max="3062" width="9.21875" style="1489"/>
    <col min="3063" max="3063" width="9.77734375" style="1489" customWidth="1"/>
    <col min="3064" max="3064" width="62.77734375" style="1489" customWidth="1"/>
    <col min="3065" max="3067" width="13.21875" style="1489" customWidth="1"/>
    <col min="3068" max="3068" width="13.77734375" style="1489" customWidth="1"/>
    <col min="3069" max="3069" width="9.21875" style="1489"/>
    <col min="3070" max="3072" width="13.21875" style="1489" customWidth="1"/>
    <col min="3073" max="3073" width="13.77734375" style="1489" customWidth="1"/>
    <col min="3074" max="3318" width="9.21875" style="1489"/>
    <col min="3319" max="3319" width="9.77734375" style="1489" customWidth="1"/>
    <col min="3320" max="3320" width="62.77734375" style="1489" customWidth="1"/>
    <col min="3321" max="3323" width="13.21875" style="1489" customWidth="1"/>
    <col min="3324" max="3324" width="13.77734375" style="1489" customWidth="1"/>
    <col min="3325" max="3325" width="9.21875" style="1489"/>
    <col min="3326" max="3328" width="13.21875" style="1489" customWidth="1"/>
    <col min="3329" max="3329" width="13.77734375" style="1489" customWidth="1"/>
    <col min="3330" max="3574" width="9.21875" style="1489"/>
    <col min="3575" max="3575" width="9.77734375" style="1489" customWidth="1"/>
    <col min="3576" max="3576" width="62.77734375" style="1489" customWidth="1"/>
    <col min="3577" max="3579" width="13.21875" style="1489" customWidth="1"/>
    <col min="3580" max="3580" width="13.77734375" style="1489" customWidth="1"/>
    <col min="3581" max="3581" width="9.21875" style="1489"/>
    <col min="3582" max="3584" width="13.21875" style="1489" customWidth="1"/>
    <col min="3585" max="3585" width="13.77734375" style="1489" customWidth="1"/>
    <col min="3586" max="3830" width="9.21875" style="1489"/>
    <col min="3831" max="3831" width="9.77734375" style="1489" customWidth="1"/>
    <col min="3832" max="3832" width="62.77734375" style="1489" customWidth="1"/>
    <col min="3833" max="3835" width="13.21875" style="1489" customWidth="1"/>
    <col min="3836" max="3836" width="13.77734375" style="1489" customWidth="1"/>
    <col min="3837" max="3837" width="9.21875" style="1489"/>
    <col min="3838" max="3840" width="13.21875" style="1489" customWidth="1"/>
    <col min="3841" max="3841" width="13.77734375" style="1489" customWidth="1"/>
    <col min="3842" max="4086" width="9.21875" style="1489"/>
    <col min="4087" max="4087" width="9.77734375" style="1489" customWidth="1"/>
    <col min="4088" max="4088" width="62.77734375" style="1489" customWidth="1"/>
    <col min="4089" max="4091" width="13.21875" style="1489" customWidth="1"/>
    <col min="4092" max="4092" width="13.77734375" style="1489" customWidth="1"/>
    <col min="4093" max="4093" width="9.21875" style="1489"/>
    <col min="4094" max="4096" width="13.21875" style="1489" customWidth="1"/>
    <col min="4097" max="4097" width="13.77734375" style="1489" customWidth="1"/>
    <col min="4098" max="4342" width="9.21875" style="1489"/>
    <col min="4343" max="4343" width="9.77734375" style="1489" customWidth="1"/>
    <col min="4344" max="4344" width="62.77734375" style="1489" customWidth="1"/>
    <col min="4345" max="4347" width="13.21875" style="1489" customWidth="1"/>
    <col min="4348" max="4348" width="13.77734375" style="1489" customWidth="1"/>
    <col min="4349" max="4349" width="9.21875" style="1489"/>
    <col min="4350" max="4352" width="13.21875" style="1489" customWidth="1"/>
    <col min="4353" max="4353" width="13.77734375" style="1489" customWidth="1"/>
    <col min="4354" max="4598" width="9.21875" style="1489"/>
    <col min="4599" max="4599" width="9.77734375" style="1489" customWidth="1"/>
    <col min="4600" max="4600" width="62.77734375" style="1489" customWidth="1"/>
    <col min="4601" max="4603" width="13.21875" style="1489" customWidth="1"/>
    <col min="4604" max="4604" width="13.77734375" style="1489" customWidth="1"/>
    <col min="4605" max="4605" width="9.21875" style="1489"/>
    <col min="4606" max="4608" width="13.21875" style="1489" customWidth="1"/>
    <col min="4609" max="4609" width="13.77734375" style="1489" customWidth="1"/>
    <col min="4610" max="4854" width="9.21875" style="1489"/>
    <col min="4855" max="4855" width="9.77734375" style="1489" customWidth="1"/>
    <col min="4856" max="4856" width="62.77734375" style="1489" customWidth="1"/>
    <col min="4857" max="4859" width="13.21875" style="1489" customWidth="1"/>
    <col min="4860" max="4860" width="13.77734375" style="1489" customWidth="1"/>
    <col min="4861" max="4861" width="9.21875" style="1489"/>
    <col min="4862" max="4864" width="13.21875" style="1489" customWidth="1"/>
    <col min="4865" max="4865" width="13.77734375" style="1489" customWidth="1"/>
    <col min="4866" max="5110" width="9.21875" style="1489"/>
    <col min="5111" max="5111" width="9.77734375" style="1489" customWidth="1"/>
    <col min="5112" max="5112" width="62.77734375" style="1489" customWidth="1"/>
    <col min="5113" max="5115" width="13.21875" style="1489" customWidth="1"/>
    <col min="5116" max="5116" width="13.77734375" style="1489" customWidth="1"/>
    <col min="5117" max="5117" width="9.21875" style="1489"/>
    <col min="5118" max="5120" width="13.21875" style="1489" customWidth="1"/>
    <col min="5121" max="5121" width="13.77734375" style="1489" customWidth="1"/>
    <col min="5122" max="5366" width="9.21875" style="1489"/>
    <col min="5367" max="5367" width="9.77734375" style="1489" customWidth="1"/>
    <col min="5368" max="5368" width="62.77734375" style="1489" customWidth="1"/>
    <col min="5369" max="5371" width="13.21875" style="1489" customWidth="1"/>
    <col min="5372" max="5372" width="13.77734375" style="1489" customWidth="1"/>
    <col min="5373" max="5373" width="9.21875" style="1489"/>
    <col min="5374" max="5376" width="13.21875" style="1489" customWidth="1"/>
    <col min="5377" max="5377" width="13.77734375" style="1489" customWidth="1"/>
    <col min="5378" max="5622" width="9.21875" style="1489"/>
    <col min="5623" max="5623" width="9.77734375" style="1489" customWidth="1"/>
    <col min="5624" max="5624" width="62.77734375" style="1489" customWidth="1"/>
    <col min="5625" max="5627" width="13.21875" style="1489" customWidth="1"/>
    <col min="5628" max="5628" width="13.77734375" style="1489" customWidth="1"/>
    <col min="5629" max="5629" width="9.21875" style="1489"/>
    <col min="5630" max="5632" width="13.21875" style="1489" customWidth="1"/>
    <col min="5633" max="5633" width="13.77734375" style="1489" customWidth="1"/>
    <col min="5634" max="5878" width="9.21875" style="1489"/>
    <col min="5879" max="5879" width="9.77734375" style="1489" customWidth="1"/>
    <col min="5880" max="5880" width="62.77734375" style="1489" customWidth="1"/>
    <col min="5881" max="5883" width="13.21875" style="1489" customWidth="1"/>
    <col min="5884" max="5884" width="13.77734375" style="1489" customWidth="1"/>
    <col min="5885" max="5885" width="9.21875" style="1489"/>
    <col min="5886" max="5888" width="13.21875" style="1489" customWidth="1"/>
    <col min="5889" max="5889" width="13.77734375" style="1489" customWidth="1"/>
    <col min="5890" max="6134" width="9.21875" style="1489"/>
    <col min="6135" max="6135" width="9.77734375" style="1489" customWidth="1"/>
    <col min="6136" max="6136" width="62.77734375" style="1489" customWidth="1"/>
    <col min="6137" max="6139" width="13.21875" style="1489" customWidth="1"/>
    <col min="6140" max="6140" width="13.77734375" style="1489" customWidth="1"/>
    <col min="6141" max="6141" width="9.21875" style="1489"/>
    <col min="6142" max="6144" width="13.21875" style="1489" customWidth="1"/>
    <col min="6145" max="6145" width="13.77734375" style="1489" customWidth="1"/>
    <col min="6146" max="6390" width="9.21875" style="1489"/>
    <col min="6391" max="6391" width="9.77734375" style="1489" customWidth="1"/>
    <col min="6392" max="6392" width="62.77734375" style="1489" customWidth="1"/>
    <col min="6393" max="6395" width="13.21875" style="1489" customWidth="1"/>
    <col min="6396" max="6396" width="13.77734375" style="1489" customWidth="1"/>
    <col min="6397" max="6397" width="9.21875" style="1489"/>
    <col min="6398" max="6400" width="13.21875" style="1489" customWidth="1"/>
    <col min="6401" max="6401" width="13.77734375" style="1489" customWidth="1"/>
    <col min="6402" max="6646" width="9.21875" style="1489"/>
    <col min="6647" max="6647" width="9.77734375" style="1489" customWidth="1"/>
    <col min="6648" max="6648" width="62.77734375" style="1489" customWidth="1"/>
    <col min="6649" max="6651" width="13.21875" style="1489" customWidth="1"/>
    <col min="6652" max="6652" width="13.77734375" style="1489" customWidth="1"/>
    <col min="6653" max="6653" width="9.21875" style="1489"/>
    <col min="6654" max="6656" width="13.21875" style="1489" customWidth="1"/>
    <col min="6657" max="6657" width="13.77734375" style="1489" customWidth="1"/>
    <col min="6658" max="6902" width="9.21875" style="1489"/>
    <col min="6903" max="6903" width="9.77734375" style="1489" customWidth="1"/>
    <col min="6904" max="6904" width="62.77734375" style="1489" customWidth="1"/>
    <col min="6905" max="6907" width="13.21875" style="1489" customWidth="1"/>
    <col min="6908" max="6908" width="13.77734375" style="1489" customWidth="1"/>
    <col min="6909" max="6909" width="9.21875" style="1489"/>
    <col min="6910" max="6912" width="13.21875" style="1489" customWidth="1"/>
    <col min="6913" max="6913" width="13.77734375" style="1489" customWidth="1"/>
    <col min="6914" max="7158" width="9.21875" style="1489"/>
    <col min="7159" max="7159" width="9.77734375" style="1489" customWidth="1"/>
    <col min="7160" max="7160" width="62.77734375" style="1489" customWidth="1"/>
    <col min="7161" max="7163" width="13.21875" style="1489" customWidth="1"/>
    <col min="7164" max="7164" width="13.77734375" style="1489" customWidth="1"/>
    <col min="7165" max="7165" width="9.21875" style="1489"/>
    <col min="7166" max="7168" width="13.21875" style="1489" customWidth="1"/>
    <col min="7169" max="7169" width="13.77734375" style="1489" customWidth="1"/>
    <col min="7170" max="7414" width="9.21875" style="1489"/>
    <col min="7415" max="7415" width="9.77734375" style="1489" customWidth="1"/>
    <col min="7416" max="7416" width="62.77734375" style="1489" customWidth="1"/>
    <col min="7417" max="7419" width="13.21875" style="1489" customWidth="1"/>
    <col min="7420" max="7420" width="13.77734375" style="1489" customWidth="1"/>
    <col min="7421" max="7421" width="9.21875" style="1489"/>
    <col min="7422" max="7424" width="13.21875" style="1489" customWidth="1"/>
    <col min="7425" max="7425" width="13.77734375" style="1489" customWidth="1"/>
    <col min="7426" max="7670" width="9.21875" style="1489"/>
    <col min="7671" max="7671" width="9.77734375" style="1489" customWidth="1"/>
    <col min="7672" max="7672" width="62.77734375" style="1489" customWidth="1"/>
    <col min="7673" max="7675" width="13.21875" style="1489" customWidth="1"/>
    <col min="7676" max="7676" width="13.77734375" style="1489" customWidth="1"/>
    <col min="7677" max="7677" width="9.21875" style="1489"/>
    <col min="7678" max="7680" width="13.21875" style="1489" customWidth="1"/>
    <col min="7681" max="7681" width="13.77734375" style="1489" customWidth="1"/>
    <col min="7682" max="7926" width="9.21875" style="1489"/>
    <col min="7927" max="7927" width="9.77734375" style="1489" customWidth="1"/>
    <col min="7928" max="7928" width="62.77734375" style="1489" customWidth="1"/>
    <col min="7929" max="7931" width="13.21875" style="1489" customWidth="1"/>
    <col min="7932" max="7932" width="13.77734375" style="1489" customWidth="1"/>
    <col min="7933" max="7933" width="9.21875" style="1489"/>
    <col min="7934" max="7936" width="13.21875" style="1489" customWidth="1"/>
    <col min="7937" max="7937" width="13.77734375" style="1489" customWidth="1"/>
    <col min="7938" max="8182" width="9.21875" style="1489"/>
    <col min="8183" max="8183" width="9.77734375" style="1489" customWidth="1"/>
    <col min="8184" max="8184" width="62.77734375" style="1489" customWidth="1"/>
    <col min="8185" max="8187" width="13.21875" style="1489" customWidth="1"/>
    <col min="8188" max="8188" width="13.77734375" style="1489" customWidth="1"/>
    <col min="8189" max="8189" width="9.21875" style="1489"/>
    <col min="8190" max="8192" width="13.21875" style="1489" customWidth="1"/>
    <col min="8193" max="8193" width="13.77734375" style="1489" customWidth="1"/>
    <col min="8194" max="8438" width="9.21875" style="1489"/>
    <col min="8439" max="8439" width="9.77734375" style="1489" customWidth="1"/>
    <col min="8440" max="8440" width="62.77734375" style="1489" customWidth="1"/>
    <col min="8441" max="8443" width="13.21875" style="1489" customWidth="1"/>
    <col min="8444" max="8444" width="13.77734375" style="1489" customWidth="1"/>
    <col min="8445" max="8445" width="9.21875" style="1489"/>
    <col min="8446" max="8448" width="13.21875" style="1489" customWidth="1"/>
    <col min="8449" max="8449" width="13.77734375" style="1489" customWidth="1"/>
    <col min="8450" max="8694" width="9.21875" style="1489"/>
    <col min="8695" max="8695" width="9.77734375" style="1489" customWidth="1"/>
    <col min="8696" max="8696" width="62.77734375" style="1489" customWidth="1"/>
    <col min="8697" max="8699" width="13.21875" style="1489" customWidth="1"/>
    <col min="8700" max="8700" width="13.77734375" style="1489" customWidth="1"/>
    <col min="8701" max="8701" width="9.21875" style="1489"/>
    <col min="8702" max="8704" width="13.21875" style="1489" customWidth="1"/>
    <col min="8705" max="8705" width="13.77734375" style="1489" customWidth="1"/>
    <col min="8706" max="8950" width="9.21875" style="1489"/>
    <col min="8951" max="8951" width="9.77734375" style="1489" customWidth="1"/>
    <col min="8952" max="8952" width="62.77734375" style="1489" customWidth="1"/>
    <col min="8953" max="8955" width="13.21875" style="1489" customWidth="1"/>
    <col min="8956" max="8956" width="13.77734375" style="1489" customWidth="1"/>
    <col min="8957" max="8957" width="9.21875" style="1489"/>
    <col min="8958" max="8960" width="13.21875" style="1489" customWidth="1"/>
    <col min="8961" max="8961" width="13.77734375" style="1489" customWidth="1"/>
    <col min="8962" max="9206" width="9.21875" style="1489"/>
    <col min="9207" max="9207" width="9.77734375" style="1489" customWidth="1"/>
    <col min="9208" max="9208" width="62.77734375" style="1489" customWidth="1"/>
    <col min="9209" max="9211" width="13.21875" style="1489" customWidth="1"/>
    <col min="9212" max="9212" width="13.77734375" style="1489" customWidth="1"/>
    <col min="9213" max="9213" width="9.21875" style="1489"/>
    <col min="9214" max="9216" width="13.21875" style="1489" customWidth="1"/>
    <col min="9217" max="9217" width="13.77734375" style="1489" customWidth="1"/>
    <col min="9218" max="9462" width="9.21875" style="1489"/>
    <col min="9463" max="9463" width="9.77734375" style="1489" customWidth="1"/>
    <col min="9464" max="9464" width="62.77734375" style="1489" customWidth="1"/>
    <col min="9465" max="9467" width="13.21875" style="1489" customWidth="1"/>
    <col min="9468" max="9468" width="13.77734375" style="1489" customWidth="1"/>
    <col min="9469" max="9469" width="9.21875" style="1489"/>
    <col min="9470" max="9472" width="13.21875" style="1489" customWidth="1"/>
    <col min="9473" max="9473" width="13.77734375" style="1489" customWidth="1"/>
    <col min="9474" max="9718" width="9.21875" style="1489"/>
    <col min="9719" max="9719" width="9.77734375" style="1489" customWidth="1"/>
    <col min="9720" max="9720" width="62.77734375" style="1489" customWidth="1"/>
    <col min="9721" max="9723" width="13.21875" style="1489" customWidth="1"/>
    <col min="9724" max="9724" width="13.77734375" style="1489" customWidth="1"/>
    <col min="9725" max="9725" width="9.21875" style="1489"/>
    <col min="9726" max="9728" width="13.21875" style="1489" customWidth="1"/>
    <col min="9729" max="9729" width="13.77734375" style="1489" customWidth="1"/>
    <col min="9730" max="9974" width="9.21875" style="1489"/>
    <col min="9975" max="9975" width="9.77734375" style="1489" customWidth="1"/>
    <col min="9976" max="9976" width="62.77734375" style="1489" customWidth="1"/>
    <col min="9977" max="9979" width="13.21875" style="1489" customWidth="1"/>
    <col min="9980" max="9980" width="13.77734375" style="1489" customWidth="1"/>
    <col min="9981" max="9981" width="9.21875" style="1489"/>
    <col min="9982" max="9984" width="13.21875" style="1489" customWidth="1"/>
    <col min="9985" max="9985" width="13.77734375" style="1489" customWidth="1"/>
    <col min="9986" max="10230" width="9.21875" style="1489"/>
    <col min="10231" max="10231" width="9.77734375" style="1489" customWidth="1"/>
    <col min="10232" max="10232" width="62.77734375" style="1489" customWidth="1"/>
    <col min="10233" max="10235" width="13.21875" style="1489" customWidth="1"/>
    <col min="10236" max="10236" width="13.77734375" style="1489" customWidth="1"/>
    <col min="10237" max="10237" width="9.21875" style="1489"/>
    <col min="10238" max="10240" width="13.21875" style="1489" customWidth="1"/>
    <col min="10241" max="10241" width="13.77734375" style="1489" customWidth="1"/>
    <col min="10242" max="10486" width="9.21875" style="1489"/>
    <col min="10487" max="10487" width="9.77734375" style="1489" customWidth="1"/>
    <col min="10488" max="10488" width="62.77734375" style="1489" customWidth="1"/>
    <col min="10489" max="10491" width="13.21875" style="1489" customWidth="1"/>
    <col min="10492" max="10492" width="13.77734375" style="1489" customWidth="1"/>
    <col min="10493" max="10493" width="9.21875" style="1489"/>
    <col min="10494" max="10496" width="13.21875" style="1489" customWidth="1"/>
    <col min="10497" max="10497" width="13.77734375" style="1489" customWidth="1"/>
    <col min="10498" max="10742" width="9.21875" style="1489"/>
    <col min="10743" max="10743" width="9.77734375" style="1489" customWidth="1"/>
    <col min="10744" max="10744" width="62.77734375" style="1489" customWidth="1"/>
    <col min="10745" max="10747" width="13.21875" style="1489" customWidth="1"/>
    <col min="10748" max="10748" width="13.77734375" style="1489" customWidth="1"/>
    <col min="10749" max="10749" width="9.21875" style="1489"/>
    <col min="10750" max="10752" width="13.21875" style="1489" customWidth="1"/>
    <col min="10753" max="10753" width="13.77734375" style="1489" customWidth="1"/>
    <col min="10754" max="10998" width="9.21875" style="1489"/>
    <col min="10999" max="10999" width="9.77734375" style="1489" customWidth="1"/>
    <col min="11000" max="11000" width="62.77734375" style="1489" customWidth="1"/>
    <col min="11001" max="11003" width="13.21875" style="1489" customWidth="1"/>
    <col min="11004" max="11004" width="13.77734375" style="1489" customWidth="1"/>
    <col min="11005" max="11005" width="9.21875" style="1489"/>
    <col min="11006" max="11008" width="13.21875" style="1489" customWidth="1"/>
    <col min="11009" max="11009" width="13.77734375" style="1489" customWidth="1"/>
    <col min="11010" max="11254" width="9.21875" style="1489"/>
    <col min="11255" max="11255" width="9.77734375" style="1489" customWidth="1"/>
    <col min="11256" max="11256" width="62.77734375" style="1489" customWidth="1"/>
    <col min="11257" max="11259" width="13.21875" style="1489" customWidth="1"/>
    <col min="11260" max="11260" width="13.77734375" style="1489" customWidth="1"/>
    <col min="11261" max="11261" width="9.21875" style="1489"/>
    <col min="11262" max="11264" width="13.21875" style="1489" customWidth="1"/>
    <col min="11265" max="11265" width="13.77734375" style="1489" customWidth="1"/>
    <col min="11266" max="11510" width="9.21875" style="1489"/>
    <col min="11511" max="11511" width="9.77734375" style="1489" customWidth="1"/>
    <col min="11512" max="11512" width="62.77734375" style="1489" customWidth="1"/>
    <col min="11513" max="11515" width="13.21875" style="1489" customWidth="1"/>
    <col min="11516" max="11516" width="13.77734375" style="1489" customWidth="1"/>
    <col min="11517" max="11517" width="9.21875" style="1489"/>
    <col min="11518" max="11520" width="13.21875" style="1489" customWidth="1"/>
    <col min="11521" max="11521" width="13.77734375" style="1489" customWidth="1"/>
    <col min="11522" max="11766" width="9.21875" style="1489"/>
    <col min="11767" max="11767" width="9.77734375" style="1489" customWidth="1"/>
    <col min="11768" max="11768" width="62.77734375" style="1489" customWidth="1"/>
    <col min="11769" max="11771" width="13.21875" style="1489" customWidth="1"/>
    <col min="11772" max="11772" width="13.77734375" style="1489" customWidth="1"/>
    <col min="11773" max="11773" width="9.21875" style="1489"/>
    <col min="11774" max="11776" width="13.21875" style="1489" customWidth="1"/>
    <col min="11777" max="11777" width="13.77734375" style="1489" customWidth="1"/>
    <col min="11778" max="12022" width="9.21875" style="1489"/>
    <col min="12023" max="12023" width="9.77734375" style="1489" customWidth="1"/>
    <col min="12024" max="12024" width="62.77734375" style="1489" customWidth="1"/>
    <col min="12025" max="12027" width="13.21875" style="1489" customWidth="1"/>
    <col min="12028" max="12028" width="13.77734375" style="1489" customWidth="1"/>
    <col min="12029" max="12029" width="9.21875" style="1489"/>
    <col min="12030" max="12032" width="13.21875" style="1489" customWidth="1"/>
    <col min="12033" max="12033" width="13.77734375" style="1489" customWidth="1"/>
    <col min="12034" max="12278" width="9.21875" style="1489"/>
    <col min="12279" max="12279" width="9.77734375" style="1489" customWidth="1"/>
    <col min="12280" max="12280" width="62.77734375" style="1489" customWidth="1"/>
    <col min="12281" max="12283" width="13.21875" style="1489" customWidth="1"/>
    <col min="12284" max="12284" width="13.77734375" style="1489" customWidth="1"/>
    <col min="12285" max="12285" width="9.21875" style="1489"/>
    <col min="12286" max="12288" width="13.21875" style="1489" customWidth="1"/>
    <col min="12289" max="12289" width="13.77734375" style="1489" customWidth="1"/>
    <col min="12290" max="12534" width="9.21875" style="1489"/>
    <col min="12535" max="12535" width="9.77734375" style="1489" customWidth="1"/>
    <col min="12536" max="12536" width="62.77734375" style="1489" customWidth="1"/>
    <col min="12537" max="12539" width="13.21875" style="1489" customWidth="1"/>
    <col min="12540" max="12540" width="13.77734375" style="1489" customWidth="1"/>
    <col min="12541" max="12541" width="9.21875" style="1489"/>
    <col min="12542" max="12544" width="13.21875" style="1489" customWidth="1"/>
    <col min="12545" max="12545" width="13.77734375" style="1489" customWidth="1"/>
    <col min="12546" max="12790" width="9.21875" style="1489"/>
    <col min="12791" max="12791" width="9.77734375" style="1489" customWidth="1"/>
    <col min="12792" max="12792" width="62.77734375" style="1489" customWidth="1"/>
    <col min="12793" max="12795" width="13.21875" style="1489" customWidth="1"/>
    <col min="12796" max="12796" width="13.77734375" style="1489" customWidth="1"/>
    <col min="12797" max="12797" width="9.21875" style="1489"/>
    <col min="12798" max="12800" width="13.21875" style="1489" customWidth="1"/>
    <col min="12801" max="12801" width="13.77734375" style="1489" customWidth="1"/>
    <col min="12802" max="13046" width="9.21875" style="1489"/>
    <col min="13047" max="13047" width="9.77734375" style="1489" customWidth="1"/>
    <col min="13048" max="13048" width="62.77734375" style="1489" customWidth="1"/>
    <col min="13049" max="13051" width="13.21875" style="1489" customWidth="1"/>
    <col min="13052" max="13052" width="13.77734375" style="1489" customWidth="1"/>
    <col min="13053" max="13053" width="9.21875" style="1489"/>
    <col min="13054" max="13056" width="13.21875" style="1489" customWidth="1"/>
    <col min="13057" max="13057" width="13.77734375" style="1489" customWidth="1"/>
    <col min="13058" max="13302" width="9.21875" style="1489"/>
    <col min="13303" max="13303" width="9.77734375" style="1489" customWidth="1"/>
    <col min="13304" max="13304" width="62.77734375" style="1489" customWidth="1"/>
    <col min="13305" max="13307" width="13.21875" style="1489" customWidth="1"/>
    <col min="13308" max="13308" width="13.77734375" style="1489" customWidth="1"/>
    <col min="13309" max="13309" width="9.21875" style="1489"/>
    <col min="13310" max="13312" width="13.21875" style="1489" customWidth="1"/>
    <col min="13313" max="13313" width="13.77734375" style="1489" customWidth="1"/>
    <col min="13314" max="13558" width="9.21875" style="1489"/>
    <col min="13559" max="13559" width="9.77734375" style="1489" customWidth="1"/>
    <col min="13560" max="13560" width="62.77734375" style="1489" customWidth="1"/>
    <col min="13561" max="13563" width="13.21875" style="1489" customWidth="1"/>
    <col min="13564" max="13564" width="13.77734375" style="1489" customWidth="1"/>
    <col min="13565" max="13565" width="9.21875" style="1489"/>
    <col min="13566" max="13568" width="13.21875" style="1489" customWidth="1"/>
    <col min="13569" max="13569" width="13.77734375" style="1489" customWidth="1"/>
    <col min="13570" max="13814" width="9.21875" style="1489"/>
    <col min="13815" max="13815" width="9.77734375" style="1489" customWidth="1"/>
    <col min="13816" max="13816" width="62.77734375" style="1489" customWidth="1"/>
    <col min="13817" max="13819" width="13.21875" style="1489" customWidth="1"/>
    <col min="13820" max="13820" width="13.77734375" style="1489" customWidth="1"/>
    <col min="13821" max="13821" width="9.21875" style="1489"/>
    <col min="13822" max="13824" width="13.21875" style="1489" customWidth="1"/>
    <col min="13825" max="13825" width="13.77734375" style="1489" customWidth="1"/>
    <col min="13826" max="14070" width="9.21875" style="1489"/>
    <col min="14071" max="14071" width="9.77734375" style="1489" customWidth="1"/>
    <col min="14072" max="14072" width="62.77734375" style="1489" customWidth="1"/>
    <col min="14073" max="14075" width="13.21875" style="1489" customWidth="1"/>
    <col min="14076" max="14076" width="13.77734375" style="1489" customWidth="1"/>
    <col min="14077" max="14077" width="9.21875" style="1489"/>
    <col min="14078" max="14080" width="13.21875" style="1489" customWidth="1"/>
    <col min="14081" max="14081" width="13.77734375" style="1489" customWidth="1"/>
    <col min="14082" max="14326" width="9.21875" style="1489"/>
    <col min="14327" max="14327" width="9.77734375" style="1489" customWidth="1"/>
    <col min="14328" max="14328" width="62.77734375" style="1489" customWidth="1"/>
    <col min="14329" max="14331" width="13.21875" style="1489" customWidth="1"/>
    <col min="14332" max="14332" width="13.77734375" style="1489" customWidth="1"/>
    <col min="14333" max="14333" width="9.21875" style="1489"/>
    <col min="14334" max="14336" width="13.21875" style="1489" customWidth="1"/>
    <col min="14337" max="14337" width="13.77734375" style="1489" customWidth="1"/>
    <col min="14338" max="14582" width="9.21875" style="1489"/>
    <col min="14583" max="14583" width="9.77734375" style="1489" customWidth="1"/>
    <col min="14584" max="14584" width="62.77734375" style="1489" customWidth="1"/>
    <col min="14585" max="14587" width="13.21875" style="1489" customWidth="1"/>
    <col min="14588" max="14588" width="13.77734375" style="1489" customWidth="1"/>
    <col min="14589" max="14589" width="9.21875" style="1489"/>
    <col min="14590" max="14592" width="13.21875" style="1489" customWidth="1"/>
    <col min="14593" max="14593" width="13.77734375" style="1489" customWidth="1"/>
    <col min="14594" max="14838" width="9.21875" style="1489"/>
    <col min="14839" max="14839" width="9.77734375" style="1489" customWidth="1"/>
    <col min="14840" max="14840" width="62.77734375" style="1489" customWidth="1"/>
    <col min="14841" max="14843" width="13.21875" style="1489" customWidth="1"/>
    <col min="14844" max="14844" width="13.77734375" style="1489" customWidth="1"/>
    <col min="14845" max="14845" width="9.21875" style="1489"/>
    <col min="14846" max="14848" width="13.21875" style="1489" customWidth="1"/>
    <col min="14849" max="14849" width="13.77734375" style="1489" customWidth="1"/>
    <col min="14850" max="15094" width="9.21875" style="1489"/>
    <col min="15095" max="15095" width="9.77734375" style="1489" customWidth="1"/>
    <col min="15096" max="15096" width="62.77734375" style="1489" customWidth="1"/>
    <col min="15097" max="15099" width="13.21875" style="1489" customWidth="1"/>
    <col min="15100" max="15100" width="13.77734375" style="1489" customWidth="1"/>
    <col min="15101" max="15101" width="9.21875" style="1489"/>
    <col min="15102" max="15104" width="13.21875" style="1489" customWidth="1"/>
    <col min="15105" max="15105" width="13.77734375" style="1489" customWidth="1"/>
    <col min="15106" max="15350" width="9.21875" style="1489"/>
    <col min="15351" max="15351" width="9.77734375" style="1489" customWidth="1"/>
    <col min="15352" max="15352" width="62.77734375" style="1489" customWidth="1"/>
    <col min="15353" max="15355" width="13.21875" style="1489" customWidth="1"/>
    <col min="15356" max="15356" width="13.77734375" style="1489" customWidth="1"/>
    <col min="15357" max="15357" width="9.21875" style="1489"/>
    <col min="15358" max="15360" width="13.21875" style="1489" customWidth="1"/>
    <col min="15361" max="15361" width="13.77734375" style="1489" customWidth="1"/>
    <col min="15362" max="15606" width="9.21875" style="1489"/>
    <col min="15607" max="15607" width="9.77734375" style="1489" customWidth="1"/>
    <col min="15608" max="15608" width="62.77734375" style="1489" customWidth="1"/>
    <col min="15609" max="15611" width="13.21875" style="1489" customWidth="1"/>
    <col min="15612" max="15612" width="13.77734375" style="1489" customWidth="1"/>
    <col min="15613" max="15613" width="9.21875" style="1489"/>
    <col min="15614" max="15616" width="13.21875" style="1489" customWidth="1"/>
    <col min="15617" max="15617" width="13.77734375" style="1489" customWidth="1"/>
    <col min="15618" max="15862" width="9.21875" style="1489"/>
    <col min="15863" max="15863" width="9.77734375" style="1489" customWidth="1"/>
    <col min="15864" max="15864" width="62.77734375" style="1489" customWidth="1"/>
    <col min="15865" max="15867" width="13.21875" style="1489" customWidth="1"/>
    <col min="15868" max="15868" width="13.77734375" style="1489" customWidth="1"/>
    <col min="15869" max="15869" width="9.21875" style="1489"/>
    <col min="15870" max="15872" width="13.21875" style="1489" customWidth="1"/>
    <col min="15873" max="15873" width="13.77734375" style="1489" customWidth="1"/>
    <col min="15874" max="16118" width="9.21875" style="1489"/>
    <col min="16119" max="16119" width="9.77734375" style="1489" customWidth="1"/>
    <col min="16120" max="16120" width="62.77734375" style="1489" customWidth="1"/>
    <col min="16121" max="16123" width="13.21875" style="1489" customWidth="1"/>
    <col min="16124" max="16124" width="13.77734375" style="1489" customWidth="1"/>
    <col min="16125" max="16125" width="9.21875" style="1489"/>
    <col min="16126" max="16128" width="13.21875" style="1489" customWidth="1"/>
    <col min="16129" max="16129" width="13.77734375" style="1489" customWidth="1"/>
    <col min="16130" max="16384" width="9.21875" style="1489"/>
  </cols>
  <sheetData>
    <row r="1" spans="1:17" s="1486" customFormat="1" ht="23.4">
      <c r="A1" s="83" t="str">
        <f>'1.1 Cover'!A1</f>
        <v>Regulatory Reporting Pack</v>
      </c>
      <c r="B1" s="83"/>
      <c r="C1" s="83"/>
      <c r="D1" s="83"/>
      <c r="E1" s="83"/>
      <c r="F1" s="83"/>
      <c r="G1" s="83"/>
      <c r="H1" s="83"/>
    </row>
    <row r="2" spans="1:17" s="1486" customFormat="1" ht="23.4">
      <c r="A2" s="83" t="str">
        <f>'1.1 Cover'!A2</f>
        <v>Price base - 2018/19</v>
      </c>
      <c r="B2" s="83"/>
      <c r="C2" s="83"/>
      <c r="D2" s="83"/>
      <c r="E2" s="83"/>
      <c r="F2" s="83"/>
      <c r="G2" s="83"/>
      <c r="H2" s="83"/>
    </row>
    <row r="3" spans="1:17" s="1486" customFormat="1" ht="23.4">
      <c r="A3" s="83" t="str">
        <f>'1.1 Cover'!A3</f>
        <v>Regulatory Year: April 2021 - March 2022</v>
      </c>
      <c r="B3" s="83"/>
      <c r="C3" s="83"/>
      <c r="D3" s="83"/>
      <c r="E3" s="83"/>
      <c r="F3" s="83"/>
      <c r="G3" s="83"/>
      <c r="H3" s="83"/>
    </row>
    <row r="4" spans="1:17" s="1487" customFormat="1" ht="23.4">
      <c r="A4" s="83" t="s">
        <v>3228</v>
      </c>
      <c r="B4" s="83"/>
      <c r="C4" s="83"/>
      <c r="D4" s="83"/>
      <c r="E4" s="83"/>
      <c r="F4" s="83"/>
      <c r="G4" s="83"/>
      <c r="H4" s="83"/>
    </row>
    <row r="5" spans="1:17" s="1486" customFormat="1" ht="21">
      <c r="A5" s="1488"/>
      <c r="B5" s="1488"/>
      <c r="C5" s="1488"/>
      <c r="D5" s="1488"/>
      <c r="E5" s="1488"/>
      <c r="F5" s="1488"/>
      <c r="G5" s="1488"/>
      <c r="H5" s="1488"/>
    </row>
    <row r="6" spans="1:17">
      <c r="B6" s="1490" t="s">
        <v>3280</v>
      </c>
      <c r="C6" s="1490" t="s">
        <v>3281</v>
      </c>
      <c r="D6" s="1490" t="s">
        <v>3282</v>
      </c>
      <c r="E6" s="1490"/>
      <c r="F6" s="1491" t="s">
        <v>4</v>
      </c>
      <c r="G6" s="1492"/>
      <c r="H6" s="1600" t="s">
        <v>107</v>
      </c>
      <c r="I6" s="1600"/>
      <c r="J6" s="1600"/>
      <c r="K6" s="1600"/>
      <c r="L6" s="1600"/>
    </row>
    <row r="7" spans="1:17">
      <c r="G7" s="1491"/>
      <c r="H7" s="1493">
        <v>2022</v>
      </c>
      <c r="I7" s="1493">
        <v>2023</v>
      </c>
      <c r="J7" s="1493">
        <v>2024</v>
      </c>
      <c r="K7" s="1493">
        <v>2025</v>
      </c>
      <c r="L7" s="1493">
        <v>2026</v>
      </c>
    </row>
    <row r="8" spans="1:17" ht="11.25" customHeight="1">
      <c r="B8" s="1494"/>
      <c r="C8" s="1495"/>
      <c r="D8" s="1496"/>
      <c r="E8" s="1496"/>
      <c r="F8" s="1497"/>
      <c r="G8" s="1497"/>
      <c r="H8" s="1498"/>
    </row>
    <row r="9" spans="1:17">
      <c r="B9" s="1499" t="s">
        <v>82</v>
      </c>
      <c r="C9" s="1500" t="s">
        <v>3283</v>
      </c>
      <c r="D9" s="1501"/>
      <c r="E9" s="1501"/>
      <c r="F9" s="1502" t="s">
        <v>1361</v>
      </c>
      <c r="G9" s="1502"/>
      <c r="H9" s="1503"/>
      <c r="I9" s="1503"/>
      <c r="J9" s="1503"/>
      <c r="K9" s="1503"/>
      <c r="L9" s="1503"/>
    </row>
    <row r="10" spans="1:17">
      <c r="B10" s="1504" t="s">
        <v>82</v>
      </c>
      <c r="C10" s="1505" t="s">
        <v>3283</v>
      </c>
      <c r="D10" s="1501"/>
      <c r="E10" s="1501"/>
      <c r="F10" s="1492" t="s">
        <v>1361</v>
      </c>
      <c r="G10" s="1492"/>
      <c r="H10" s="1503"/>
      <c r="I10" s="1503"/>
      <c r="J10" s="1503"/>
      <c r="K10" s="1503"/>
      <c r="L10" s="1503"/>
      <c r="Q10" s="1506"/>
    </row>
    <row r="11" spans="1:17">
      <c r="B11" s="1504" t="s">
        <v>82</v>
      </c>
      <c r="C11" s="1505" t="s">
        <v>3283</v>
      </c>
      <c r="D11" s="1501"/>
      <c r="E11" s="1501"/>
      <c r="F11" s="1492" t="s">
        <v>1361</v>
      </c>
      <c r="G11" s="1492"/>
      <c r="H11" s="1503"/>
      <c r="I11" s="1503"/>
      <c r="J11" s="1503"/>
      <c r="K11" s="1503"/>
      <c r="L11" s="1503"/>
    </row>
    <row r="12" spans="1:17">
      <c r="B12" s="1504" t="s">
        <v>82</v>
      </c>
      <c r="C12" s="1505" t="s">
        <v>3283</v>
      </c>
      <c r="D12" s="1501"/>
      <c r="E12" s="1501"/>
      <c r="F12" s="1492" t="s">
        <v>1361</v>
      </c>
      <c r="G12" s="1492"/>
      <c r="H12" s="1503"/>
      <c r="I12" s="1503"/>
      <c r="J12" s="1503"/>
      <c r="K12" s="1503"/>
      <c r="L12" s="1503"/>
    </row>
    <row r="13" spans="1:17">
      <c r="B13" s="1504" t="s">
        <v>82</v>
      </c>
      <c r="C13" s="1505" t="s">
        <v>3283</v>
      </c>
      <c r="D13" s="1501"/>
      <c r="E13" s="1501"/>
      <c r="F13" s="1492" t="s">
        <v>1361</v>
      </c>
      <c r="G13" s="1492"/>
      <c r="H13" s="1503"/>
      <c r="I13" s="1503"/>
      <c r="J13" s="1503"/>
      <c r="K13" s="1503"/>
      <c r="L13" s="1503"/>
    </row>
    <row r="14" spans="1:17">
      <c r="B14" s="1504" t="s">
        <v>82</v>
      </c>
      <c r="C14" s="1505" t="s">
        <v>3283</v>
      </c>
      <c r="D14" s="1501"/>
      <c r="E14" s="1501"/>
      <c r="F14" s="1492" t="s">
        <v>1361</v>
      </c>
      <c r="G14" s="1492"/>
      <c r="H14" s="1503"/>
      <c r="I14" s="1503"/>
      <c r="J14" s="1503"/>
      <c r="K14" s="1503"/>
      <c r="L14" s="1503"/>
    </row>
    <row r="15" spans="1:17">
      <c r="B15" s="1504" t="s">
        <v>82</v>
      </c>
      <c r="C15" s="1505" t="s">
        <v>3283</v>
      </c>
      <c r="D15" s="1501"/>
      <c r="E15" s="1501"/>
      <c r="F15" s="1492" t="s">
        <v>1361</v>
      </c>
      <c r="G15" s="1492"/>
      <c r="H15" s="1503"/>
      <c r="I15" s="1503"/>
      <c r="J15" s="1503"/>
      <c r="K15" s="1503"/>
      <c r="L15" s="1503"/>
    </row>
    <row r="16" spans="1:17">
      <c r="B16" s="1504" t="s">
        <v>82</v>
      </c>
      <c r="C16" s="1505" t="s">
        <v>3283</v>
      </c>
      <c r="D16" s="1501"/>
      <c r="E16" s="1501"/>
      <c r="F16" s="1492" t="s">
        <v>1361</v>
      </c>
      <c r="G16" s="1492"/>
      <c r="H16" s="1503"/>
      <c r="I16" s="1503"/>
      <c r="J16" s="1503"/>
      <c r="K16" s="1503"/>
      <c r="L16" s="1503"/>
    </row>
    <row r="17" spans="2:12">
      <c r="B17" s="1504" t="s">
        <v>82</v>
      </c>
      <c r="C17" s="1505" t="s">
        <v>3283</v>
      </c>
      <c r="D17" s="1501"/>
      <c r="E17" s="1501"/>
      <c r="F17" s="1492" t="s">
        <v>1361</v>
      </c>
      <c r="G17" s="1492"/>
      <c r="H17" s="1503"/>
      <c r="I17" s="1503"/>
      <c r="J17" s="1503"/>
      <c r="K17" s="1503"/>
      <c r="L17" s="1503"/>
    </row>
    <row r="18" spans="2:12">
      <c r="B18" s="1504" t="s">
        <v>82</v>
      </c>
      <c r="C18" s="1505" t="s">
        <v>3283</v>
      </c>
      <c r="D18" s="1501"/>
      <c r="E18" s="1501"/>
      <c r="F18" s="1492" t="s">
        <v>1361</v>
      </c>
      <c r="G18" s="1492"/>
      <c r="H18" s="1503"/>
      <c r="I18" s="1503"/>
      <c r="J18" s="1503"/>
      <c r="K18" s="1503"/>
      <c r="L18" s="1503"/>
    </row>
    <row r="19" spans="2:12">
      <c r="B19" s="1504" t="s">
        <v>82</v>
      </c>
      <c r="C19" s="1505" t="s">
        <v>3283</v>
      </c>
      <c r="D19" s="1501"/>
      <c r="E19" s="1501"/>
      <c r="F19" s="1492" t="s">
        <v>1361</v>
      </c>
      <c r="G19" s="1492"/>
      <c r="H19" s="1503"/>
      <c r="I19" s="1503"/>
      <c r="J19" s="1503"/>
      <c r="K19" s="1503"/>
      <c r="L19" s="1503"/>
    </row>
    <row r="20" spans="2:12">
      <c r="B20" s="1504" t="s">
        <v>82</v>
      </c>
      <c r="C20" s="1505" t="s">
        <v>3283</v>
      </c>
      <c r="D20" s="1501"/>
      <c r="E20" s="1501"/>
      <c r="F20" s="1492" t="s">
        <v>1361</v>
      </c>
      <c r="G20" s="1492"/>
      <c r="H20" s="1503"/>
      <c r="I20" s="1503"/>
      <c r="J20" s="1503"/>
      <c r="K20" s="1503"/>
      <c r="L20" s="1503"/>
    </row>
    <row r="21" spans="2:12">
      <c r="B21" s="1504" t="s">
        <v>82</v>
      </c>
      <c r="C21" s="1505" t="s">
        <v>3283</v>
      </c>
      <c r="D21" s="1501"/>
      <c r="E21" s="1501"/>
      <c r="F21" s="1492" t="s">
        <v>1361</v>
      </c>
      <c r="G21" s="1492"/>
      <c r="H21" s="1503"/>
      <c r="I21" s="1503"/>
      <c r="J21" s="1503"/>
      <c r="K21" s="1503"/>
      <c r="L21" s="1503"/>
    </row>
    <row r="22" spans="2:12">
      <c r="B22" s="1504" t="s">
        <v>82</v>
      </c>
      <c r="C22" s="1505" t="s">
        <v>3283</v>
      </c>
      <c r="D22" s="1501"/>
      <c r="E22" s="1501"/>
      <c r="F22" s="1492" t="s">
        <v>1361</v>
      </c>
      <c r="G22" s="1492"/>
      <c r="H22" s="1503"/>
      <c r="I22" s="1503"/>
      <c r="J22" s="1503"/>
      <c r="K22" s="1503"/>
      <c r="L22" s="1503"/>
    </row>
    <row r="23" spans="2:12">
      <c r="B23" s="1504" t="s">
        <v>82</v>
      </c>
      <c r="C23" s="1505" t="s">
        <v>3283</v>
      </c>
      <c r="D23" s="1501"/>
      <c r="E23" s="1501"/>
      <c r="F23" s="1492" t="s">
        <v>1361</v>
      </c>
      <c r="G23" s="1492"/>
      <c r="H23" s="1503"/>
      <c r="I23" s="1503"/>
      <c r="J23" s="1503"/>
      <c r="K23" s="1503"/>
      <c r="L23" s="1503"/>
    </row>
    <row r="24" spans="2:12" ht="14.4">
      <c r="B24" s="1507"/>
      <c r="C24" s="1508"/>
      <c r="D24" s="1509" t="s">
        <v>3284</v>
      </c>
      <c r="E24" s="1510"/>
      <c r="F24" s="1511" t="s">
        <v>1361</v>
      </c>
      <c r="G24" s="1511"/>
      <c r="H24" s="1512">
        <f>SUM(H9:H23)</f>
        <v>0</v>
      </c>
      <c r="I24" s="1512">
        <f t="shared" ref="I24:L24" si="0">SUM(I9:I23)</f>
        <v>0</v>
      </c>
      <c r="J24" s="1512">
        <f t="shared" si="0"/>
        <v>0</v>
      </c>
      <c r="K24" s="1512">
        <f t="shared" si="0"/>
        <v>0</v>
      </c>
      <c r="L24" s="1512">
        <f t="shared" si="0"/>
        <v>0</v>
      </c>
    </row>
    <row r="25" spans="2:12" ht="14.4">
      <c r="B25" s="1513"/>
      <c r="C25" s="1514"/>
      <c r="D25" s="1495"/>
      <c r="E25" s="1515"/>
      <c r="F25" s="1492"/>
      <c r="G25" s="1492"/>
      <c r="H25" s="1256"/>
      <c r="I25" s="1256"/>
      <c r="J25" s="1256"/>
      <c r="K25" s="1256"/>
      <c r="L25" s="1256"/>
    </row>
    <row r="26" spans="2:12">
      <c r="B26" s="1516" t="s">
        <v>82</v>
      </c>
      <c r="C26" s="1517" t="s">
        <v>3285</v>
      </c>
      <c r="D26" s="1501" t="s">
        <v>3286</v>
      </c>
      <c r="E26" s="1501" t="s">
        <v>3287</v>
      </c>
      <c r="F26" s="1502" t="s">
        <v>1361</v>
      </c>
      <c r="G26" s="1502"/>
      <c r="H26" s="1503"/>
      <c r="I26" s="1503"/>
      <c r="J26" s="1503"/>
      <c r="K26" s="1503"/>
      <c r="L26" s="1503"/>
    </row>
    <row r="27" spans="2:12">
      <c r="B27" s="1504" t="s">
        <v>82</v>
      </c>
      <c r="C27" s="1518" t="s">
        <v>3285</v>
      </c>
      <c r="D27" s="1501" t="s">
        <v>3288</v>
      </c>
      <c r="E27" s="1501" t="s">
        <v>3289</v>
      </c>
      <c r="F27" s="1492" t="s">
        <v>1361</v>
      </c>
      <c r="G27" s="1492"/>
      <c r="H27" s="1503"/>
      <c r="I27" s="1503"/>
      <c r="J27" s="1503"/>
      <c r="K27" s="1503"/>
      <c r="L27" s="1503"/>
    </row>
    <row r="28" spans="2:12">
      <c r="B28" s="1504" t="s">
        <v>82</v>
      </c>
      <c r="C28" s="1518" t="s">
        <v>3285</v>
      </c>
      <c r="D28" s="1501" t="s">
        <v>3290</v>
      </c>
      <c r="E28" s="1501" t="s">
        <v>3291</v>
      </c>
      <c r="F28" s="1492" t="s">
        <v>1361</v>
      </c>
      <c r="G28" s="1492"/>
      <c r="H28" s="1503"/>
      <c r="I28" s="1503"/>
      <c r="J28" s="1503"/>
      <c r="K28" s="1503"/>
      <c r="L28" s="1503"/>
    </row>
    <row r="29" spans="2:12">
      <c r="B29" s="1504" t="s">
        <v>82</v>
      </c>
      <c r="C29" s="1518" t="s">
        <v>3285</v>
      </c>
      <c r="D29" s="1501" t="s">
        <v>3292</v>
      </c>
      <c r="E29" s="1501" t="s">
        <v>3293</v>
      </c>
      <c r="F29" s="1492" t="s">
        <v>1361</v>
      </c>
      <c r="G29" s="1492"/>
      <c r="H29" s="1503"/>
      <c r="I29" s="1503"/>
      <c r="J29" s="1503"/>
      <c r="K29" s="1503"/>
      <c r="L29" s="1503"/>
    </row>
    <row r="30" spans="2:12">
      <c r="B30" s="1504" t="s">
        <v>82</v>
      </c>
      <c r="C30" s="1518" t="s">
        <v>3285</v>
      </c>
      <c r="D30" s="1501" t="s">
        <v>3294</v>
      </c>
      <c r="E30" s="1501" t="s">
        <v>3295</v>
      </c>
      <c r="F30" s="1492" t="s">
        <v>1361</v>
      </c>
      <c r="G30" s="1492"/>
      <c r="H30" s="1503"/>
      <c r="I30" s="1503"/>
      <c r="J30" s="1503"/>
      <c r="K30" s="1503"/>
      <c r="L30" s="1503"/>
    </row>
    <row r="31" spans="2:12">
      <c r="B31" s="1504" t="s">
        <v>82</v>
      </c>
      <c r="C31" s="1518" t="s">
        <v>3285</v>
      </c>
      <c r="D31" s="1501" t="s">
        <v>3296</v>
      </c>
      <c r="E31" s="1501" t="s">
        <v>3297</v>
      </c>
      <c r="F31" s="1492" t="s">
        <v>1361</v>
      </c>
      <c r="G31" s="1492"/>
      <c r="H31" s="1503"/>
      <c r="I31" s="1503"/>
      <c r="J31" s="1503"/>
      <c r="K31" s="1503"/>
      <c r="L31" s="1503"/>
    </row>
    <row r="32" spans="2:12">
      <c r="B32" s="1504" t="s">
        <v>82</v>
      </c>
      <c r="C32" s="1518" t="s">
        <v>3285</v>
      </c>
      <c r="D32" s="1501" t="s">
        <v>3298</v>
      </c>
      <c r="E32" s="1501" t="s">
        <v>3299</v>
      </c>
      <c r="F32" s="1492" t="s">
        <v>1361</v>
      </c>
      <c r="G32" s="1492"/>
      <c r="H32" s="1503"/>
      <c r="I32" s="1503"/>
      <c r="J32" s="1503"/>
      <c r="K32" s="1503"/>
      <c r="L32" s="1503"/>
    </row>
    <row r="33" spans="2:12">
      <c r="B33" s="1504" t="s">
        <v>82</v>
      </c>
      <c r="C33" s="1518" t="s">
        <v>3285</v>
      </c>
      <c r="D33" s="1501" t="s">
        <v>3300</v>
      </c>
      <c r="E33" s="1501" t="s">
        <v>3301</v>
      </c>
      <c r="F33" s="1492" t="s">
        <v>1361</v>
      </c>
      <c r="G33" s="1492"/>
      <c r="H33" s="1503"/>
      <c r="I33" s="1503"/>
      <c r="J33" s="1503"/>
      <c r="K33" s="1503"/>
      <c r="L33" s="1503"/>
    </row>
    <row r="34" spans="2:12">
      <c r="B34" s="1504" t="s">
        <v>82</v>
      </c>
      <c r="C34" s="1518" t="s">
        <v>3285</v>
      </c>
      <c r="D34" s="1501" t="s">
        <v>3302</v>
      </c>
      <c r="E34" s="1501" t="s">
        <v>3303</v>
      </c>
      <c r="F34" s="1492" t="s">
        <v>1361</v>
      </c>
      <c r="G34" s="1492"/>
      <c r="H34" s="1503"/>
      <c r="I34" s="1503"/>
      <c r="J34" s="1503"/>
      <c r="K34" s="1503"/>
      <c r="L34" s="1503"/>
    </row>
    <row r="35" spans="2:12">
      <c r="B35" s="1504" t="s">
        <v>82</v>
      </c>
      <c r="C35" s="1518" t="s">
        <v>3285</v>
      </c>
      <c r="D35" s="1501" t="s">
        <v>3304</v>
      </c>
      <c r="E35" s="1501" t="s">
        <v>3305</v>
      </c>
      <c r="F35" s="1492" t="s">
        <v>1361</v>
      </c>
      <c r="G35" s="1492"/>
      <c r="H35" s="1503"/>
      <c r="I35" s="1503"/>
      <c r="J35" s="1503"/>
      <c r="K35" s="1503"/>
      <c r="L35" s="1503"/>
    </row>
    <row r="36" spans="2:12">
      <c r="B36" s="1504" t="s">
        <v>82</v>
      </c>
      <c r="C36" s="1518" t="s">
        <v>3285</v>
      </c>
      <c r="D36" s="1501" t="s">
        <v>3306</v>
      </c>
      <c r="E36" s="1501" t="s">
        <v>3307</v>
      </c>
      <c r="F36" s="1492" t="s">
        <v>1361</v>
      </c>
      <c r="G36" s="1492"/>
      <c r="H36" s="1503"/>
      <c r="I36" s="1503"/>
      <c r="J36" s="1503"/>
      <c r="K36" s="1503"/>
      <c r="L36" s="1503"/>
    </row>
    <row r="37" spans="2:12">
      <c r="B37" s="1504" t="s">
        <v>82</v>
      </c>
      <c r="C37" s="1518" t="s">
        <v>3285</v>
      </c>
      <c r="D37" s="1501" t="s">
        <v>3308</v>
      </c>
      <c r="E37" s="1501" t="s">
        <v>3309</v>
      </c>
      <c r="F37" s="1492" t="s">
        <v>1361</v>
      </c>
      <c r="G37" s="1492"/>
      <c r="H37" s="1503"/>
      <c r="I37" s="1503"/>
      <c r="J37" s="1503"/>
      <c r="K37" s="1503"/>
      <c r="L37" s="1503"/>
    </row>
    <row r="38" spans="2:12">
      <c r="B38" s="1504" t="s">
        <v>82</v>
      </c>
      <c r="C38" s="1518" t="s">
        <v>3285</v>
      </c>
      <c r="D38" s="1501" t="s">
        <v>3310</v>
      </c>
      <c r="E38" s="1501" t="s">
        <v>3311</v>
      </c>
      <c r="F38" s="1492" t="s">
        <v>1361</v>
      </c>
      <c r="G38" s="1492"/>
      <c r="H38" s="1503"/>
      <c r="I38" s="1503"/>
      <c r="J38" s="1503"/>
      <c r="K38" s="1503"/>
      <c r="L38" s="1503"/>
    </row>
    <row r="39" spans="2:12">
      <c r="B39" s="1504" t="s">
        <v>82</v>
      </c>
      <c r="C39" s="1518" t="s">
        <v>3285</v>
      </c>
      <c r="D39" s="1501" t="s">
        <v>3312</v>
      </c>
      <c r="E39" s="1501" t="s">
        <v>3313</v>
      </c>
      <c r="F39" s="1492" t="s">
        <v>1361</v>
      </c>
      <c r="G39" s="1492"/>
      <c r="H39" s="1503"/>
      <c r="I39" s="1503"/>
      <c r="J39" s="1503"/>
      <c r="K39" s="1503"/>
      <c r="L39" s="1503"/>
    </row>
    <row r="40" spans="2:12">
      <c r="B40" s="1504" t="s">
        <v>82</v>
      </c>
      <c r="C40" s="1518" t="s">
        <v>3285</v>
      </c>
      <c r="D40" s="1501" t="s">
        <v>3314</v>
      </c>
      <c r="E40" s="1501" t="s">
        <v>3315</v>
      </c>
      <c r="F40" s="1492" t="s">
        <v>1361</v>
      </c>
      <c r="G40" s="1492"/>
      <c r="H40" s="1503"/>
      <c r="I40" s="1503"/>
      <c r="J40" s="1503"/>
      <c r="K40" s="1503"/>
      <c r="L40" s="1503"/>
    </row>
    <row r="41" spans="2:12" s="1519" customFormat="1" ht="14.4">
      <c r="B41" s="1507"/>
      <c r="C41" s="1520"/>
      <c r="D41" s="1509" t="s">
        <v>3316</v>
      </c>
      <c r="E41" s="1510"/>
      <c r="F41" s="1511" t="s">
        <v>1361</v>
      </c>
      <c r="G41" s="1511"/>
      <c r="H41" s="1512">
        <f>SUM(H26:H40)</f>
        <v>0</v>
      </c>
      <c r="I41" s="1512">
        <f>SUM(I26:I40)</f>
        <v>0</v>
      </c>
      <c r="J41" s="1512">
        <f t="shared" ref="J41:L41" si="1">SUM(J26:J40)</f>
        <v>0</v>
      </c>
      <c r="K41" s="1512">
        <f t="shared" si="1"/>
        <v>0</v>
      </c>
      <c r="L41" s="1512">
        <f t="shared" si="1"/>
        <v>0</v>
      </c>
    </row>
    <row r="42" spans="2:12" s="1519" customFormat="1" ht="14.4">
      <c r="B42" s="1513"/>
      <c r="C42" s="1521"/>
      <c r="D42" s="1495"/>
      <c r="E42" s="1515"/>
      <c r="F42" s="1492"/>
      <c r="G42" s="1492"/>
      <c r="H42" s="1256"/>
      <c r="I42" s="1256"/>
      <c r="J42" s="1256"/>
      <c r="K42" s="1256"/>
      <c r="L42" s="1256"/>
    </row>
    <row r="43" spans="2:12">
      <c r="B43" s="1516" t="s">
        <v>82</v>
      </c>
      <c r="C43" s="1517" t="s">
        <v>3228</v>
      </c>
      <c r="D43" s="1501" t="s">
        <v>3286</v>
      </c>
      <c r="E43" s="1501" t="s">
        <v>3287</v>
      </c>
      <c r="F43" s="1502" t="s">
        <v>1361</v>
      </c>
      <c r="G43" s="1502"/>
      <c r="H43" s="1503"/>
      <c r="I43" s="1503"/>
      <c r="J43" s="1503"/>
      <c r="K43" s="1503"/>
      <c r="L43" s="1503"/>
    </row>
    <row r="44" spans="2:12">
      <c r="B44" s="1504" t="s">
        <v>82</v>
      </c>
      <c r="C44" s="1522" t="s">
        <v>3228</v>
      </c>
      <c r="D44" s="1501" t="s">
        <v>3288</v>
      </c>
      <c r="E44" s="1501" t="s">
        <v>3289</v>
      </c>
      <c r="F44" s="1492" t="s">
        <v>1361</v>
      </c>
      <c r="G44" s="1492"/>
      <c r="H44" s="1503"/>
      <c r="I44" s="1503"/>
      <c r="J44" s="1503"/>
      <c r="K44" s="1503"/>
      <c r="L44" s="1503"/>
    </row>
    <row r="45" spans="2:12">
      <c r="B45" s="1504" t="s">
        <v>82</v>
      </c>
      <c r="C45" s="1522" t="s">
        <v>3228</v>
      </c>
      <c r="D45" s="1501" t="s">
        <v>3290</v>
      </c>
      <c r="E45" s="1501" t="s">
        <v>3291</v>
      </c>
      <c r="F45" s="1492" t="s">
        <v>1361</v>
      </c>
      <c r="G45" s="1492"/>
      <c r="H45" s="1503"/>
      <c r="I45" s="1503"/>
      <c r="J45" s="1503"/>
      <c r="K45" s="1503"/>
      <c r="L45" s="1503"/>
    </row>
    <row r="46" spans="2:12">
      <c r="B46" s="1504" t="s">
        <v>82</v>
      </c>
      <c r="C46" s="1522" t="s">
        <v>3228</v>
      </c>
      <c r="D46" s="1501" t="s">
        <v>3292</v>
      </c>
      <c r="E46" s="1501" t="s">
        <v>3293</v>
      </c>
      <c r="F46" s="1492" t="s">
        <v>1361</v>
      </c>
      <c r="G46" s="1492"/>
      <c r="H46" s="1503"/>
      <c r="I46" s="1503"/>
      <c r="J46" s="1503"/>
      <c r="K46" s="1503"/>
      <c r="L46" s="1503"/>
    </row>
    <row r="47" spans="2:12">
      <c r="B47" s="1504" t="s">
        <v>82</v>
      </c>
      <c r="C47" s="1522" t="s">
        <v>3228</v>
      </c>
      <c r="D47" s="1501" t="s">
        <v>3294</v>
      </c>
      <c r="E47" s="1501" t="s">
        <v>3295</v>
      </c>
      <c r="F47" s="1492" t="s">
        <v>1361</v>
      </c>
      <c r="G47" s="1492"/>
      <c r="H47" s="1503"/>
      <c r="I47" s="1503"/>
      <c r="J47" s="1503"/>
      <c r="K47" s="1503"/>
      <c r="L47" s="1503"/>
    </row>
    <row r="48" spans="2:12">
      <c r="B48" s="1504" t="s">
        <v>82</v>
      </c>
      <c r="C48" s="1522" t="s">
        <v>3228</v>
      </c>
      <c r="D48" s="1501" t="s">
        <v>3296</v>
      </c>
      <c r="E48" s="1501" t="s">
        <v>3297</v>
      </c>
      <c r="F48" s="1492" t="s">
        <v>1361</v>
      </c>
      <c r="G48" s="1492"/>
      <c r="H48" s="1503"/>
      <c r="I48" s="1503"/>
      <c r="J48" s="1503"/>
      <c r="K48" s="1503"/>
      <c r="L48" s="1503"/>
    </row>
    <row r="49" spans="2:12">
      <c r="B49" s="1504" t="s">
        <v>82</v>
      </c>
      <c r="C49" s="1522" t="s">
        <v>3228</v>
      </c>
      <c r="D49" s="1501" t="s">
        <v>3298</v>
      </c>
      <c r="E49" s="1501" t="s">
        <v>3299</v>
      </c>
      <c r="F49" s="1492" t="s">
        <v>1361</v>
      </c>
      <c r="G49" s="1492"/>
      <c r="H49" s="1503"/>
      <c r="I49" s="1503"/>
      <c r="J49" s="1503"/>
      <c r="K49" s="1503"/>
      <c r="L49" s="1503"/>
    </row>
    <row r="50" spans="2:12">
      <c r="B50" s="1504" t="s">
        <v>82</v>
      </c>
      <c r="C50" s="1522" t="s">
        <v>3228</v>
      </c>
      <c r="D50" s="1501" t="s">
        <v>3300</v>
      </c>
      <c r="E50" s="1501" t="s">
        <v>3301</v>
      </c>
      <c r="F50" s="1492" t="s">
        <v>1361</v>
      </c>
      <c r="G50" s="1492"/>
      <c r="H50" s="1503"/>
      <c r="I50" s="1503"/>
      <c r="J50" s="1503"/>
      <c r="K50" s="1503"/>
      <c r="L50" s="1503"/>
    </row>
    <row r="51" spans="2:12">
      <c r="B51" s="1504" t="s">
        <v>82</v>
      </c>
      <c r="C51" s="1522" t="s">
        <v>3228</v>
      </c>
      <c r="D51" s="1501" t="s">
        <v>3302</v>
      </c>
      <c r="E51" s="1501" t="s">
        <v>3303</v>
      </c>
      <c r="F51" s="1492" t="s">
        <v>1361</v>
      </c>
      <c r="G51" s="1492"/>
      <c r="H51" s="1503"/>
      <c r="I51" s="1503"/>
      <c r="J51" s="1503"/>
      <c r="K51" s="1503"/>
      <c r="L51" s="1503"/>
    </row>
    <row r="52" spans="2:12">
      <c r="B52" s="1504" t="s">
        <v>82</v>
      </c>
      <c r="C52" s="1522" t="s">
        <v>3228</v>
      </c>
      <c r="D52" s="1501" t="s">
        <v>3304</v>
      </c>
      <c r="E52" s="1501" t="s">
        <v>3305</v>
      </c>
      <c r="F52" s="1492" t="s">
        <v>1361</v>
      </c>
      <c r="G52" s="1492"/>
      <c r="H52" s="1503"/>
      <c r="I52" s="1503"/>
      <c r="J52" s="1503"/>
      <c r="K52" s="1503"/>
      <c r="L52" s="1503"/>
    </row>
    <row r="53" spans="2:12">
      <c r="B53" s="1504" t="s">
        <v>82</v>
      </c>
      <c r="C53" s="1522" t="s">
        <v>3228</v>
      </c>
      <c r="D53" s="1501" t="s">
        <v>3306</v>
      </c>
      <c r="E53" s="1501" t="s">
        <v>3307</v>
      </c>
      <c r="F53" s="1492" t="s">
        <v>1361</v>
      </c>
      <c r="G53" s="1492"/>
      <c r="H53" s="1503"/>
      <c r="I53" s="1503"/>
      <c r="J53" s="1503"/>
      <c r="K53" s="1503"/>
      <c r="L53" s="1503"/>
    </row>
    <row r="54" spans="2:12">
      <c r="B54" s="1504" t="s">
        <v>82</v>
      </c>
      <c r="C54" s="1522" t="s">
        <v>3228</v>
      </c>
      <c r="D54" s="1501" t="s">
        <v>3308</v>
      </c>
      <c r="E54" s="1501" t="s">
        <v>3309</v>
      </c>
      <c r="F54" s="1492" t="s">
        <v>1361</v>
      </c>
      <c r="G54" s="1492"/>
      <c r="H54" s="1503"/>
      <c r="I54" s="1503"/>
      <c r="J54" s="1503"/>
      <c r="K54" s="1503"/>
      <c r="L54" s="1503"/>
    </row>
    <row r="55" spans="2:12">
      <c r="B55" s="1504" t="s">
        <v>82</v>
      </c>
      <c r="C55" s="1522" t="s">
        <v>3228</v>
      </c>
      <c r="D55" s="1501" t="s">
        <v>3310</v>
      </c>
      <c r="E55" s="1501" t="s">
        <v>3311</v>
      </c>
      <c r="F55" s="1492" t="s">
        <v>1361</v>
      </c>
      <c r="G55" s="1492"/>
      <c r="H55" s="1503"/>
      <c r="I55" s="1503"/>
      <c r="J55" s="1503"/>
      <c r="K55" s="1503"/>
      <c r="L55" s="1503"/>
    </row>
    <row r="56" spans="2:12">
      <c r="B56" s="1504" t="s">
        <v>82</v>
      </c>
      <c r="C56" s="1522" t="s">
        <v>3228</v>
      </c>
      <c r="D56" s="1501" t="s">
        <v>3312</v>
      </c>
      <c r="E56" s="1501" t="s">
        <v>3313</v>
      </c>
      <c r="F56" s="1492" t="s">
        <v>1361</v>
      </c>
      <c r="G56" s="1492"/>
      <c r="H56" s="1503"/>
      <c r="I56" s="1503"/>
      <c r="J56" s="1503"/>
      <c r="K56" s="1503"/>
      <c r="L56" s="1503"/>
    </row>
    <row r="57" spans="2:12">
      <c r="B57" s="1504" t="s">
        <v>82</v>
      </c>
      <c r="C57" s="1522" t="s">
        <v>3228</v>
      </c>
      <c r="D57" s="1501" t="s">
        <v>3314</v>
      </c>
      <c r="E57" s="1501" t="s">
        <v>3315</v>
      </c>
      <c r="F57" s="1492" t="s">
        <v>1361</v>
      </c>
      <c r="G57" s="1492"/>
      <c r="H57" s="1503"/>
      <c r="I57" s="1503"/>
      <c r="J57" s="1503"/>
      <c r="K57" s="1503"/>
      <c r="L57" s="1503"/>
    </row>
    <row r="58" spans="2:12" ht="14.4">
      <c r="B58" s="1507"/>
      <c r="C58" s="1523"/>
      <c r="D58" s="1509" t="s">
        <v>3228</v>
      </c>
      <c r="E58" s="1510"/>
      <c r="F58" s="1511" t="s">
        <v>1361</v>
      </c>
      <c r="G58" s="1511"/>
      <c r="H58" s="1512">
        <f>SUM(H43:H57)</f>
        <v>0</v>
      </c>
      <c r="I58" s="1512">
        <f t="shared" ref="I58:L58" si="2">SUM(I43:I57)</f>
        <v>0</v>
      </c>
      <c r="J58" s="1512">
        <f t="shared" si="2"/>
        <v>0</v>
      </c>
      <c r="K58" s="1512">
        <f t="shared" si="2"/>
        <v>0</v>
      </c>
      <c r="L58" s="1512">
        <f t="shared" si="2"/>
        <v>0</v>
      </c>
    </row>
    <row r="59" spans="2:12" ht="14.4">
      <c r="B59" s="1513"/>
      <c r="C59" s="1524"/>
      <c r="D59" s="1495"/>
      <c r="E59" s="1515"/>
      <c r="F59" s="1492"/>
      <c r="G59" s="1492"/>
      <c r="H59" s="1256"/>
      <c r="I59" s="1256"/>
      <c r="J59" s="1256"/>
      <c r="K59" s="1256"/>
      <c r="L59" s="1256"/>
    </row>
    <row r="60" spans="2:12" ht="14.4">
      <c r="B60" s="1525"/>
      <c r="C60" s="1526" t="s">
        <v>3317</v>
      </c>
      <c r="D60" s="1509" t="s">
        <v>3318</v>
      </c>
      <c r="E60" s="1510"/>
      <c r="F60" s="1501" t="s">
        <v>1361</v>
      </c>
      <c r="G60" s="1510"/>
      <c r="H60" s="1512">
        <f>+H58+H41</f>
        <v>0</v>
      </c>
      <c r="I60" s="1512">
        <f>+I58+I41</f>
        <v>0</v>
      </c>
      <c r="J60" s="1512">
        <f t="shared" ref="J60:L60" si="3">+J58+J41</f>
        <v>0</v>
      </c>
      <c r="K60" s="1512">
        <f t="shared" si="3"/>
        <v>0</v>
      </c>
      <c r="L60" s="1512">
        <f t="shared" si="3"/>
        <v>0</v>
      </c>
    </row>
  </sheetData>
  <mergeCells count="1">
    <mergeCell ref="H6:L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zoomScale="80" zoomScaleNormal="80" workbookViewId="0">
      <pane ySplit="4" topLeftCell="A5" activePane="bottomLeft" state="frozen"/>
      <selection activeCell="D31" sqref="D31"/>
      <selection pane="bottomLeft"/>
    </sheetView>
  </sheetViews>
  <sheetFormatPr defaultColWidth="10.21875" defaultRowHeight="13.2"/>
  <cols>
    <col min="1" max="1" width="5.77734375" style="144" customWidth="1"/>
    <col min="2" max="2" width="14.21875" style="144" customWidth="1"/>
    <col min="3" max="3" width="32.21875" style="144" customWidth="1"/>
    <col min="4" max="5" width="15.44140625" style="144" customWidth="1"/>
    <col min="6" max="6" width="14" style="144" customWidth="1"/>
    <col min="7" max="16384" width="10.21875" style="144"/>
  </cols>
  <sheetData>
    <row r="1" spans="1:5" s="68" customFormat="1" ht="23.4">
      <c r="A1" s="83" t="str">
        <f>'1.1 Cover'!A1</f>
        <v>Regulatory Reporting Pack</v>
      </c>
    </row>
    <row r="2" spans="1:5" s="68" customFormat="1" ht="23.4">
      <c r="A2" s="83" t="str">
        <f>'1.1 Cover'!A2</f>
        <v>Price base - 2018/19</v>
      </c>
    </row>
    <row r="3" spans="1:5" s="68" customFormat="1" ht="23.4">
      <c r="A3" s="83" t="str">
        <f>'1.1 Cover'!A3</f>
        <v>Regulatory Year: April 2021 - March 2022</v>
      </c>
    </row>
    <row r="4" spans="1:5" s="68" customFormat="1" ht="23.4">
      <c r="A4" s="83" t="s">
        <v>1023</v>
      </c>
    </row>
    <row r="5" spans="1:5" s="151" customFormat="1" ht="14.4">
      <c r="B5" s="152"/>
      <c r="C5" s="152"/>
      <c r="D5" s="152"/>
      <c r="E5" s="152"/>
    </row>
    <row r="6" spans="1:5" s="151" customFormat="1" ht="14.4">
      <c r="B6" s="153"/>
      <c r="C6" s="152"/>
      <c r="D6" s="152"/>
      <c r="E6" s="152"/>
    </row>
    <row r="7" spans="1:5" s="151" customFormat="1" ht="14.4">
      <c r="B7" s="152"/>
      <c r="C7" s="154"/>
      <c r="D7" s="154"/>
      <c r="E7" s="154"/>
    </row>
    <row r="8" spans="1:5" s="151" customFormat="1">
      <c r="B8" s="1601" t="s">
        <v>1016</v>
      </c>
      <c r="C8" s="155" t="s">
        <v>1017</v>
      </c>
    </row>
    <row r="9" spans="1:5" s="151" customFormat="1" ht="15.6">
      <c r="B9" s="1602"/>
      <c r="C9" s="156" t="s">
        <v>1018</v>
      </c>
    </row>
    <row r="10" spans="1:5">
      <c r="B10" s="1603"/>
      <c r="C10" s="145" t="s">
        <v>1019</v>
      </c>
    </row>
    <row r="11" spans="1:5" ht="14.4">
      <c r="B11" s="146">
        <v>44287</v>
      </c>
      <c r="C11" s="147"/>
    </row>
    <row r="12" spans="1:5" ht="14.4">
      <c r="B12" s="146">
        <v>44317</v>
      </c>
      <c r="C12" s="147"/>
    </row>
    <row r="13" spans="1:5" ht="14.4">
      <c r="B13" s="146">
        <v>44348</v>
      </c>
      <c r="C13" s="147"/>
    </row>
    <row r="14" spans="1:5" ht="14.4">
      <c r="B14" s="146">
        <v>44378</v>
      </c>
      <c r="C14" s="147"/>
    </row>
    <row r="15" spans="1:5" ht="14.4">
      <c r="B15" s="146">
        <v>44409</v>
      </c>
      <c r="C15" s="147"/>
    </row>
    <row r="16" spans="1:5" ht="14.4">
      <c r="B16" s="146">
        <v>44440</v>
      </c>
      <c r="C16" s="147"/>
    </row>
    <row r="17" spans="2:7" ht="14.4">
      <c r="B17" s="146">
        <v>44470</v>
      </c>
      <c r="C17" s="147"/>
    </row>
    <row r="18" spans="2:7" ht="14.4">
      <c r="B18" s="146">
        <v>44501</v>
      </c>
      <c r="C18" s="147"/>
    </row>
    <row r="19" spans="2:7" ht="14.4">
      <c r="B19" s="146">
        <v>44531</v>
      </c>
      <c r="C19" s="147"/>
    </row>
    <row r="20" spans="2:7" ht="14.4">
      <c r="B20" s="146">
        <v>44562</v>
      </c>
      <c r="C20" s="147"/>
    </row>
    <row r="21" spans="2:7" ht="14.4">
      <c r="B21" s="146">
        <v>44593</v>
      </c>
      <c r="C21" s="147"/>
      <c r="D21" s="1604" t="s">
        <v>3097</v>
      </c>
      <c r="E21" s="1604"/>
      <c r="F21" s="1604"/>
      <c r="G21" s="1604"/>
    </row>
    <row r="22" spans="2:7" ht="14.4">
      <c r="B22" s="146">
        <v>44621</v>
      </c>
      <c r="C22" s="147"/>
      <c r="D22" s="1320" t="s">
        <v>1354</v>
      </c>
      <c r="E22" s="1320" t="s">
        <v>1355</v>
      </c>
      <c r="F22" s="1320" t="s">
        <v>1356</v>
      </c>
      <c r="G22" s="1320" t="s">
        <v>1357</v>
      </c>
    </row>
    <row r="23" spans="2:7" ht="28.5" customHeight="1">
      <c r="B23" s="148" t="s">
        <v>1022</v>
      </c>
      <c r="C23" s="149">
        <f>SUM(C11:C22)</f>
        <v>0</v>
      </c>
      <c r="D23" s="416"/>
      <c r="E23" s="416"/>
      <c r="F23" s="416"/>
      <c r="G23" s="416"/>
    </row>
  </sheetData>
  <mergeCells count="2">
    <mergeCell ref="B8:B10"/>
    <mergeCell ref="D21:G21"/>
  </mergeCells>
  <pageMargins left="0.23622047244094491" right="0.23622047244094491" top="0.74803149606299213" bottom="0.74803149606299213" header="0.31496062992125984" footer="0.31496062992125984"/>
  <pageSetup paperSize="8"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R58"/>
  <sheetViews>
    <sheetView zoomScale="54" zoomScaleNormal="80" workbookViewId="0">
      <pane ySplit="4" topLeftCell="A5" activePane="bottomLeft" state="frozen"/>
      <selection activeCell="D31" sqref="D31"/>
      <selection pane="bottomLeft"/>
    </sheetView>
  </sheetViews>
  <sheetFormatPr defaultColWidth="10.21875" defaultRowHeight="15"/>
  <cols>
    <col min="1" max="1" width="5.77734375" style="159" customWidth="1"/>
    <col min="2" max="2" width="16.44140625" style="159" customWidth="1"/>
    <col min="3" max="3" width="70.77734375" style="159" customWidth="1"/>
    <col min="4" max="4" width="17.21875" style="159" customWidth="1"/>
    <col min="5" max="5" width="11.21875" style="159" customWidth="1"/>
    <col min="6" max="7" width="11" style="159" bestFit="1" customWidth="1"/>
    <col min="8" max="8" width="18" style="159" customWidth="1"/>
    <col min="9" max="9" width="11" style="159" bestFit="1" customWidth="1"/>
    <col min="10" max="10" width="14" style="159" customWidth="1"/>
    <col min="11" max="11" width="8.77734375" style="159" bestFit="1" customWidth="1"/>
    <col min="12" max="12" width="10.21875" style="159"/>
    <col min="13" max="13" width="14.21875" style="159" bestFit="1" customWidth="1"/>
    <col min="14" max="14" width="13.44140625" style="159" customWidth="1"/>
    <col min="15" max="15" width="9.77734375" style="159" customWidth="1"/>
    <col min="16" max="16" width="12.77734375" style="159" customWidth="1"/>
    <col min="17" max="17" width="14.21875" style="159" customWidth="1"/>
    <col min="18" max="18" width="9" style="159" bestFit="1" customWidth="1"/>
    <col min="19" max="19" width="8.77734375" style="159" customWidth="1"/>
    <col min="20" max="21" width="8.77734375" style="159" bestFit="1" customWidth="1"/>
    <col min="22" max="22" width="9" style="159" bestFit="1" customWidth="1"/>
    <col min="23" max="23" width="16.77734375" style="159" customWidth="1"/>
    <col min="24" max="24" width="10.77734375" style="159" bestFit="1" customWidth="1"/>
    <col min="25" max="25" width="12" style="159" customWidth="1"/>
    <col min="26" max="27" width="10.21875" style="159"/>
    <col min="28" max="28" width="55.77734375" style="159" customWidth="1"/>
    <col min="29" max="33" width="18" style="159" customWidth="1"/>
    <col min="34" max="16384" width="10.21875" style="159"/>
  </cols>
  <sheetData>
    <row r="1" spans="1:33" s="68" customFormat="1" ht="23.4">
      <c r="A1" s="83" t="str">
        <f>'1.1 Cover'!A1</f>
        <v>Regulatory Reporting Pack</v>
      </c>
    </row>
    <row r="2" spans="1:33" s="68" customFormat="1" ht="23.4">
      <c r="A2" s="83" t="str">
        <f>'1.1 Cover'!A2</f>
        <v>Price base - 2018/19</v>
      </c>
    </row>
    <row r="3" spans="1:33" s="68" customFormat="1" ht="23.4">
      <c r="A3" s="83" t="str">
        <f>'1.1 Cover'!A3</f>
        <v>Regulatory Year: April 2021 - March 2022</v>
      </c>
    </row>
    <row r="4" spans="1:33" s="68" customFormat="1" ht="23.4">
      <c r="A4" s="83" t="s">
        <v>2455</v>
      </c>
    </row>
    <row r="5" spans="1:33" s="302" customFormat="1">
      <c r="F5" s="303"/>
      <c r="G5" s="304"/>
      <c r="H5" s="304"/>
      <c r="I5" s="305"/>
      <c r="J5" s="305"/>
      <c r="K5" s="305"/>
      <c r="L5" s="305"/>
      <c r="M5" s="305"/>
      <c r="N5" s="305"/>
      <c r="O5" s="305"/>
      <c r="P5" s="305"/>
      <c r="Q5" s="305"/>
      <c r="R5" s="305"/>
      <c r="S5" s="305"/>
      <c r="T5" s="305"/>
      <c r="U5" s="305"/>
      <c r="V5" s="305"/>
      <c r="W5" s="305"/>
      <c r="X5" s="305"/>
      <c r="Y5" s="305"/>
    </row>
    <row r="6" spans="1:33" s="302" customFormat="1">
      <c r="F6" s="303"/>
      <c r="G6" s="304"/>
      <c r="H6" s="304"/>
      <c r="I6" s="305"/>
      <c r="J6" s="305"/>
      <c r="K6" s="305"/>
      <c r="L6" s="305"/>
      <c r="M6" s="305"/>
      <c r="N6" s="305"/>
      <c r="O6" s="305"/>
      <c r="P6" s="305"/>
      <c r="Q6" s="305"/>
      <c r="R6" s="305"/>
      <c r="S6" s="305"/>
      <c r="T6" s="305"/>
      <c r="U6" s="305"/>
      <c r="V6" s="305"/>
      <c r="W6" s="305"/>
      <c r="X6" s="305"/>
      <c r="Y6" s="305"/>
    </row>
    <row r="7" spans="1:33" s="302" customFormat="1" ht="15.6" thickBot="1">
      <c r="F7" s="305"/>
      <c r="I7" s="305"/>
      <c r="J7" s="305"/>
      <c r="K7" s="305"/>
      <c r="L7" s="305"/>
      <c r="M7" s="305"/>
      <c r="N7" s="305"/>
      <c r="O7" s="305"/>
      <c r="P7" s="305"/>
      <c r="Q7" s="305"/>
      <c r="R7" s="305"/>
      <c r="S7" s="305"/>
      <c r="T7" s="305"/>
      <c r="U7" s="305"/>
      <c r="V7" s="305"/>
      <c r="W7" s="305"/>
      <c r="X7" s="305"/>
      <c r="Y7" s="305"/>
    </row>
    <row r="8" spans="1:33" s="302" customFormat="1" ht="63" thickBot="1">
      <c r="B8" s="306" t="s">
        <v>1094</v>
      </c>
      <c r="C8" s="307" t="s">
        <v>1093</v>
      </c>
      <c r="D8" s="308" t="s">
        <v>1092</v>
      </c>
      <c r="E8" s="309" t="s">
        <v>4</v>
      </c>
      <c r="F8" s="310">
        <v>44287</v>
      </c>
      <c r="G8" s="310">
        <v>44317</v>
      </c>
      <c r="H8" s="310">
        <v>44348</v>
      </c>
      <c r="I8" s="311" t="s">
        <v>1639</v>
      </c>
      <c r="J8" s="310">
        <v>44378</v>
      </c>
      <c r="K8" s="310">
        <v>44409</v>
      </c>
      <c r="L8" s="310">
        <v>44440</v>
      </c>
      <c r="M8" s="311" t="s">
        <v>1640</v>
      </c>
      <c r="N8" s="310" t="s">
        <v>1638</v>
      </c>
      <c r="O8" s="310">
        <v>44470</v>
      </c>
      <c r="P8" s="310">
        <v>44501</v>
      </c>
      <c r="Q8" s="310">
        <v>44531</v>
      </c>
      <c r="R8" s="311" t="s">
        <v>1641</v>
      </c>
      <c r="S8" s="310">
        <v>44562</v>
      </c>
      <c r="T8" s="310">
        <v>44593</v>
      </c>
      <c r="U8" s="310">
        <v>44621</v>
      </c>
      <c r="V8" s="311" t="s">
        <v>1642</v>
      </c>
      <c r="W8" s="310" t="s">
        <v>1643</v>
      </c>
      <c r="X8" s="312" t="s">
        <v>1091</v>
      </c>
      <c r="Y8" s="313" t="s">
        <v>1090</v>
      </c>
      <c r="AB8" s="1608" t="s">
        <v>3098</v>
      </c>
      <c r="AC8" s="1608"/>
      <c r="AD8" s="1608"/>
      <c r="AE8" s="1608"/>
      <c r="AF8" s="1608"/>
      <c r="AG8" s="1322"/>
    </row>
    <row r="9" spans="1:33" s="314" customFormat="1" ht="15.6">
      <c r="B9" s="315" t="s">
        <v>1089</v>
      </c>
      <c r="C9" s="316"/>
      <c r="D9" s="317"/>
      <c r="E9" s="318"/>
      <c r="F9" s="319"/>
      <c r="G9" s="320"/>
      <c r="H9" s="320"/>
      <c r="I9" s="320"/>
      <c r="J9" s="321"/>
      <c r="K9" s="321"/>
      <c r="L9" s="321"/>
      <c r="M9" s="322"/>
      <c r="N9" s="320"/>
      <c r="O9" s="320"/>
      <c r="P9" s="320"/>
      <c r="Q9" s="320"/>
      <c r="R9" s="322"/>
      <c r="S9" s="320"/>
      <c r="T9" s="320"/>
      <c r="U9" s="320"/>
      <c r="V9" s="322"/>
      <c r="W9" s="320"/>
      <c r="X9" s="322"/>
      <c r="Y9" s="323"/>
      <c r="AB9" s="324"/>
      <c r="AC9" s="1321" t="s">
        <v>1354</v>
      </c>
      <c r="AD9" s="1321" t="s">
        <v>1355</v>
      </c>
      <c r="AE9" s="1321" t="s">
        <v>1356</v>
      </c>
      <c r="AF9" s="1321" t="s">
        <v>1357</v>
      </c>
    </row>
    <row r="10" spans="1:33" s="314" customFormat="1" ht="18.600000000000001">
      <c r="B10" s="324" t="s">
        <v>1088</v>
      </c>
      <c r="C10" s="325" t="s">
        <v>1087</v>
      </c>
      <c r="D10" s="317" t="s">
        <v>1063</v>
      </c>
      <c r="E10" s="318" t="s">
        <v>2</v>
      </c>
      <c r="F10" s="326" t="s">
        <v>1062</v>
      </c>
      <c r="G10" s="327" t="s">
        <v>1062</v>
      </c>
      <c r="H10" s="327" t="s">
        <v>1062</v>
      </c>
      <c r="I10" s="328" t="s">
        <v>1062</v>
      </c>
      <c r="J10" s="329"/>
      <c r="K10" s="329"/>
      <c r="L10" s="329"/>
      <c r="M10" s="323" t="s">
        <v>1062</v>
      </c>
      <c r="N10" s="327"/>
      <c r="O10" s="330"/>
      <c r="P10" s="327"/>
      <c r="Q10" s="327"/>
      <c r="R10" s="323" t="s">
        <v>1062</v>
      </c>
      <c r="S10" s="330"/>
      <c r="T10" s="327"/>
      <c r="U10" s="327"/>
      <c r="V10" s="323" t="s">
        <v>1062</v>
      </c>
      <c r="W10" s="327"/>
      <c r="X10" s="447"/>
      <c r="Y10" s="323" t="s">
        <v>1062</v>
      </c>
      <c r="AB10" s="324" t="s">
        <v>3152</v>
      </c>
      <c r="AC10" s="416"/>
      <c r="AD10" s="416"/>
      <c r="AE10" s="416"/>
      <c r="AF10" s="416"/>
    </row>
    <row r="11" spans="1:33" s="314" customFormat="1" ht="15.6">
      <c r="B11" s="324"/>
      <c r="C11" s="325" t="s">
        <v>3122</v>
      </c>
      <c r="D11" s="317" t="s">
        <v>1063</v>
      </c>
      <c r="E11" s="318" t="s">
        <v>2</v>
      </c>
      <c r="F11" s="326" t="s">
        <v>1062</v>
      </c>
      <c r="G11" s="327" t="s">
        <v>1062</v>
      </c>
      <c r="H11" s="327" t="s">
        <v>1062</v>
      </c>
      <c r="I11" s="328" t="s">
        <v>1062</v>
      </c>
      <c r="J11" s="329"/>
      <c r="K11" s="329"/>
      <c r="L11" s="329"/>
      <c r="M11" s="323" t="s">
        <v>1062</v>
      </c>
      <c r="N11" s="327"/>
      <c r="O11" s="330"/>
      <c r="P11" s="327"/>
      <c r="Q11" s="327"/>
      <c r="R11" s="323" t="s">
        <v>1062</v>
      </c>
      <c r="S11" s="330"/>
      <c r="T11" s="327"/>
      <c r="U11" s="327"/>
      <c r="V11" s="323" t="s">
        <v>1062</v>
      </c>
      <c r="W11" s="327"/>
      <c r="X11" s="447"/>
      <c r="Y11" s="323" t="s">
        <v>1062</v>
      </c>
      <c r="AB11" s="324" t="s">
        <v>3153</v>
      </c>
      <c r="AC11" s="416"/>
      <c r="AD11" s="416"/>
      <c r="AE11" s="416"/>
      <c r="AF11" s="416"/>
    </row>
    <row r="12" spans="1:33" s="314" customFormat="1" ht="15.6">
      <c r="B12" s="324"/>
      <c r="C12" s="325" t="s">
        <v>3123</v>
      </c>
      <c r="D12" s="317" t="s">
        <v>1063</v>
      </c>
      <c r="E12" s="318" t="s">
        <v>2</v>
      </c>
      <c r="F12" s="326" t="s">
        <v>1062</v>
      </c>
      <c r="G12" s="327" t="s">
        <v>1062</v>
      </c>
      <c r="H12" s="327" t="s">
        <v>1062</v>
      </c>
      <c r="I12" s="328" t="s">
        <v>1062</v>
      </c>
      <c r="J12" s="329"/>
      <c r="K12" s="329"/>
      <c r="L12" s="329"/>
      <c r="M12" s="323" t="s">
        <v>1062</v>
      </c>
      <c r="N12" s="327"/>
      <c r="O12" s="330"/>
      <c r="P12" s="327"/>
      <c r="Q12" s="327"/>
      <c r="R12" s="323" t="s">
        <v>1062</v>
      </c>
      <c r="S12" s="330"/>
      <c r="T12" s="327"/>
      <c r="U12" s="327"/>
      <c r="V12" s="323" t="s">
        <v>1062</v>
      </c>
      <c r="W12" s="327"/>
      <c r="X12" s="447"/>
      <c r="Y12" s="323" t="s">
        <v>1062</v>
      </c>
      <c r="AB12" s="324" t="s">
        <v>3124</v>
      </c>
      <c r="AC12" s="416"/>
      <c r="AD12" s="416"/>
      <c r="AE12" s="416"/>
      <c r="AF12" s="416"/>
    </row>
    <row r="13" spans="1:33" s="314" customFormat="1" ht="18.600000000000001">
      <c r="B13" s="324" t="s">
        <v>1086</v>
      </c>
      <c r="C13" s="325" t="s">
        <v>1085</v>
      </c>
      <c r="D13" s="317" t="s">
        <v>1063</v>
      </c>
      <c r="E13" s="317" t="s">
        <v>2</v>
      </c>
      <c r="F13" s="1345" t="str">
        <f>IFERROR("",F11-F12)</f>
        <v/>
      </c>
      <c r="G13" s="1341" t="str">
        <f>IFERROR("",G11-G12)</f>
        <v/>
      </c>
      <c r="H13" s="1341" t="str">
        <f>IFERROR("",H11-H12)</f>
        <v/>
      </c>
      <c r="I13" s="1343" t="str">
        <f>IFERROR("",I11-I12)</f>
        <v/>
      </c>
      <c r="J13" s="329"/>
      <c r="K13" s="329"/>
      <c r="L13" s="321"/>
      <c r="M13" s="1344" t="str">
        <f>IFERROR("",M11-M12)</f>
        <v/>
      </c>
      <c r="N13" s="330"/>
      <c r="O13" s="330"/>
      <c r="P13" s="327"/>
      <c r="Q13" s="343"/>
      <c r="R13" s="1344" t="str">
        <f>IFERROR("",R11-R12)</f>
        <v/>
      </c>
      <c r="S13" s="330"/>
      <c r="T13" s="327"/>
      <c r="U13" s="343"/>
      <c r="V13" s="1342" t="str">
        <f>IFERROR("",V11-V12)</f>
        <v/>
      </c>
      <c r="W13" s="330"/>
      <c r="X13" s="447"/>
      <c r="Y13" s="447" t="str">
        <f>IFERROR("",Y11-Y12)</f>
        <v/>
      </c>
    </row>
    <row r="14" spans="1:33" s="314" customFormat="1" ht="15.6">
      <c r="B14" s="324"/>
      <c r="C14" s="325" t="s">
        <v>1084</v>
      </c>
      <c r="D14" s="317" t="s">
        <v>1063</v>
      </c>
      <c r="E14" s="318" t="s">
        <v>2</v>
      </c>
      <c r="F14" s="326" t="s">
        <v>1062</v>
      </c>
      <c r="G14" s="327" t="s">
        <v>1062</v>
      </c>
      <c r="H14" s="327" t="s">
        <v>1062</v>
      </c>
      <c r="I14" s="328" t="s">
        <v>1062</v>
      </c>
      <c r="J14" s="329"/>
      <c r="K14" s="329"/>
      <c r="L14" s="329"/>
      <c r="M14" s="323" t="s">
        <v>1062</v>
      </c>
      <c r="N14" s="327"/>
      <c r="O14" s="330"/>
      <c r="P14" s="327"/>
      <c r="Q14" s="327"/>
      <c r="R14" s="323" t="s">
        <v>1062</v>
      </c>
      <c r="S14" s="330"/>
      <c r="T14" s="327"/>
      <c r="U14" s="327"/>
      <c r="V14" s="323" t="s">
        <v>1062</v>
      </c>
      <c r="W14" s="327"/>
      <c r="X14" s="447"/>
      <c r="Y14" s="323" t="s">
        <v>1062</v>
      </c>
    </row>
    <row r="15" spans="1:33" s="314" customFormat="1" ht="15.6">
      <c r="B15" s="324"/>
      <c r="C15" s="325" t="s">
        <v>1083</v>
      </c>
      <c r="D15" s="317" t="s">
        <v>1063</v>
      </c>
      <c r="E15" s="318" t="s">
        <v>2</v>
      </c>
      <c r="F15" s="326" t="s">
        <v>1062</v>
      </c>
      <c r="G15" s="327" t="s">
        <v>1062</v>
      </c>
      <c r="H15" s="327" t="s">
        <v>1062</v>
      </c>
      <c r="I15" s="328" t="s">
        <v>1062</v>
      </c>
      <c r="J15" s="329"/>
      <c r="K15" s="329"/>
      <c r="L15" s="329"/>
      <c r="M15" s="323" t="s">
        <v>1062</v>
      </c>
      <c r="N15" s="327"/>
      <c r="O15" s="330"/>
      <c r="P15" s="327"/>
      <c r="Q15" s="327"/>
      <c r="R15" s="323" t="s">
        <v>1062</v>
      </c>
      <c r="S15" s="330"/>
      <c r="T15" s="327"/>
      <c r="U15" s="327"/>
      <c r="V15" s="323" t="s">
        <v>1062</v>
      </c>
      <c r="W15" s="327"/>
      <c r="X15" s="447"/>
      <c r="Y15" s="323" t="s">
        <v>1062</v>
      </c>
    </row>
    <row r="16" spans="1:33" s="314" customFormat="1" ht="30">
      <c r="B16" s="332"/>
      <c r="C16" s="333" t="s">
        <v>1082</v>
      </c>
      <c r="D16" s="317" t="s">
        <v>1063</v>
      </c>
      <c r="E16" s="318" t="s">
        <v>2</v>
      </c>
      <c r="F16" s="326" t="s">
        <v>1062</v>
      </c>
      <c r="G16" s="327" t="s">
        <v>1062</v>
      </c>
      <c r="H16" s="327" t="s">
        <v>1062</v>
      </c>
      <c r="I16" s="328" t="s">
        <v>1062</v>
      </c>
      <c r="J16" s="329"/>
      <c r="K16" s="329"/>
      <c r="L16" s="329"/>
      <c r="M16" s="323" t="s">
        <v>1062</v>
      </c>
      <c r="N16" s="327"/>
      <c r="O16" s="330"/>
      <c r="P16" s="327"/>
      <c r="Q16" s="327"/>
      <c r="R16" s="323" t="s">
        <v>1062</v>
      </c>
      <c r="S16" s="330"/>
      <c r="T16" s="327"/>
      <c r="U16" s="327"/>
      <c r="V16" s="323" t="s">
        <v>1062</v>
      </c>
      <c r="W16" s="327"/>
      <c r="X16" s="447"/>
      <c r="Y16" s="323" t="s">
        <v>1062</v>
      </c>
    </row>
    <row r="17" spans="2:25" s="314" customFormat="1" ht="18.600000000000001">
      <c r="B17" s="324" t="s">
        <v>1081</v>
      </c>
      <c r="C17" s="325" t="s">
        <v>1080</v>
      </c>
      <c r="D17" s="317" t="s">
        <v>1063</v>
      </c>
      <c r="E17" s="318" t="s">
        <v>2</v>
      </c>
      <c r="F17" s="326" t="s">
        <v>1062</v>
      </c>
      <c r="G17" s="327" t="s">
        <v>1062</v>
      </c>
      <c r="H17" s="327" t="s">
        <v>1062</v>
      </c>
      <c r="I17" s="328" t="s">
        <v>1062</v>
      </c>
      <c r="J17" s="329"/>
      <c r="K17" s="329"/>
      <c r="L17" s="329"/>
      <c r="M17" s="323" t="s">
        <v>1062</v>
      </c>
      <c r="N17" s="327"/>
      <c r="O17" s="330"/>
      <c r="P17" s="327"/>
      <c r="Q17" s="327"/>
      <c r="R17" s="323" t="s">
        <v>1062</v>
      </c>
      <c r="S17" s="330"/>
      <c r="T17" s="327"/>
      <c r="U17" s="327"/>
      <c r="V17" s="323" t="s">
        <v>1062</v>
      </c>
      <c r="W17" s="327"/>
      <c r="X17" s="447"/>
      <c r="Y17" s="323" t="s">
        <v>1062</v>
      </c>
    </row>
    <row r="18" spans="2:25" s="314" customFormat="1" ht="15.6">
      <c r="B18" s="315" t="s">
        <v>1079</v>
      </c>
      <c r="C18" s="316"/>
      <c r="D18" s="317"/>
      <c r="E18" s="318"/>
      <c r="F18" s="319"/>
      <c r="G18" s="320"/>
      <c r="H18" s="320"/>
      <c r="I18" s="320"/>
      <c r="J18" s="321"/>
      <c r="K18" s="321"/>
      <c r="L18" s="321"/>
      <c r="M18" s="322"/>
      <c r="N18" s="320"/>
      <c r="O18" s="320"/>
      <c r="P18" s="320"/>
      <c r="Q18" s="320"/>
      <c r="R18" s="322"/>
      <c r="S18" s="320"/>
      <c r="T18" s="320"/>
      <c r="U18" s="320"/>
      <c r="V18" s="322"/>
      <c r="W18" s="320"/>
      <c r="X18" s="448"/>
      <c r="Y18" s="323"/>
    </row>
    <row r="19" spans="2:25" s="314" customFormat="1" ht="15.6">
      <c r="B19" s="324"/>
      <c r="C19" s="325" t="s">
        <v>1078</v>
      </c>
      <c r="D19" s="317" t="s">
        <v>1076</v>
      </c>
      <c r="E19" s="318" t="s">
        <v>834</v>
      </c>
      <c r="F19" s="326"/>
      <c r="G19" s="327"/>
      <c r="H19" s="323"/>
      <c r="I19" s="326"/>
      <c r="J19" s="334"/>
      <c r="K19" s="335"/>
      <c r="L19" s="323"/>
      <c r="M19" s="326"/>
      <c r="N19" s="323"/>
      <c r="O19" s="326"/>
      <c r="P19" s="327"/>
      <c r="Q19" s="323"/>
      <c r="R19" s="326"/>
      <c r="S19" s="326"/>
      <c r="T19" s="327"/>
      <c r="U19" s="323"/>
      <c r="V19" s="326"/>
      <c r="W19" s="323"/>
      <c r="X19" s="447"/>
      <c r="Y19" s="323"/>
    </row>
    <row r="20" spans="2:25" s="314" customFormat="1" ht="15.6">
      <c r="B20" s="324"/>
      <c r="C20" s="325" t="s">
        <v>1077</v>
      </c>
      <c r="D20" s="317" t="s">
        <v>1075</v>
      </c>
      <c r="E20" s="318" t="s">
        <v>834</v>
      </c>
      <c r="F20" s="326"/>
      <c r="G20" s="327"/>
      <c r="H20" s="327"/>
      <c r="I20" s="323"/>
      <c r="J20" s="334"/>
      <c r="K20" s="335"/>
      <c r="L20" s="327"/>
      <c r="M20" s="323"/>
      <c r="N20" s="327"/>
      <c r="O20" s="326"/>
      <c r="P20" s="327"/>
      <c r="Q20" s="327"/>
      <c r="R20" s="323"/>
      <c r="S20" s="326"/>
      <c r="T20" s="327"/>
      <c r="U20" s="327"/>
      <c r="V20" s="323"/>
      <c r="W20" s="327"/>
      <c r="X20" s="447"/>
      <c r="Y20" s="323"/>
    </row>
    <row r="21" spans="2:25" s="314" customFormat="1" ht="15.6">
      <c r="B21" s="324"/>
      <c r="C21" s="325" t="s">
        <v>1760</v>
      </c>
      <c r="D21" s="317" t="s">
        <v>1076</v>
      </c>
      <c r="E21" s="318" t="s">
        <v>2</v>
      </c>
      <c r="F21" s="326"/>
      <c r="G21" s="328"/>
      <c r="H21" s="327"/>
      <c r="I21" s="328"/>
      <c r="J21" s="334"/>
      <c r="K21" s="328"/>
      <c r="L21" s="327"/>
      <c r="M21" s="328"/>
      <c r="N21" s="343"/>
      <c r="O21" s="326"/>
      <c r="P21" s="328"/>
      <c r="Q21" s="327"/>
      <c r="R21" s="328"/>
      <c r="S21" s="326"/>
      <c r="T21" s="328"/>
      <c r="U21" s="327"/>
      <c r="V21" s="328"/>
      <c r="W21" s="328"/>
      <c r="X21" s="447"/>
      <c r="Y21" s="336"/>
    </row>
    <row r="22" spans="2:25" s="314" customFormat="1" ht="15.6">
      <c r="B22" s="324"/>
      <c r="C22" s="325" t="s">
        <v>1761</v>
      </c>
      <c r="D22" s="317" t="s">
        <v>1076</v>
      </c>
      <c r="E22" s="318" t="s">
        <v>2</v>
      </c>
      <c r="F22" s="326"/>
      <c r="G22" s="328"/>
      <c r="H22" s="327"/>
      <c r="I22" s="328"/>
      <c r="J22" s="334"/>
      <c r="K22" s="328"/>
      <c r="L22" s="327"/>
      <c r="M22" s="328"/>
      <c r="N22" s="343"/>
      <c r="O22" s="326"/>
      <c r="P22" s="328"/>
      <c r="Q22" s="327"/>
      <c r="R22" s="328"/>
      <c r="S22" s="326"/>
      <c r="T22" s="328"/>
      <c r="U22" s="327"/>
      <c r="V22" s="328"/>
      <c r="W22" s="328"/>
      <c r="X22" s="447"/>
      <c r="Y22" s="336"/>
    </row>
    <row r="23" spans="2:25" s="314" customFormat="1" ht="15.6">
      <c r="B23" s="324"/>
      <c r="C23" s="325" t="s">
        <v>1762</v>
      </c>
      <c r="D23" s="317" t="s">
        <v>1076</v>
      </c>
      <c r="E23" s="318" t="s">
        <v>2</v>
      </c>
      <c r="F23" s="326"/>
      <c r="G23" s="328"/>
      <c r="H23" s="327"/>
      <c r="I23" s="328"/>
      <c r="J23" s="334"/>
      <c r="K23" s="328"/>
      <c r="L23" s="327"/>
      <c r="M23" s="328"/>
      <c r="N23" s="343"/>
      <c r="O23" s="326"/>
      <c r="P23" s="328"/>
      <c r="Q23" s="327"/>
      <c r="R23" s="328"/>
      <c r="S23" s="326"/>
      <c r="T23" s="328"/>
      <c r="U23" s="327"/>
      <c r="V23" s="328"/>
      <c r="W23" s="328"/>
      <c r="X23" s="447"/>
      <c r="Y23" s="336"/>
    </row>
    <row r="24" spans="2:25" s="314" customFormat="1" ht="15.6">
      <c r="B24" s="324"/>
      <c r="C24" s="325" t="s">
        <v>1763</v>
      </c>
      <c r="D24" s="317" t="s">
        <v>1075</v>
      </c>
      <c r="E24" s="318" t="s">
        <v>2</v>
      </c>
      <c r="F24" s="326"/>
      <c r="G24" s="328"/>
      <c r="H24" s="327"/>
      <c r="I24" s="328"/>
      <c r="J24" s="334"/>
      <c r="K24" s="328"/>
      <c r="L24" s="327"/>
      <c r="M24" s="328"/>
      <c r="N24" s="343"/>
      <c r="O24" s="326"/>
      <c r="P24" s="328"/>
      <c r="Q24" s="327"/>
      <c r="R24" s="328"/>
      <c r="S24" s="326"/>
      <c r="T24" s="328"/>
      <c r="U24" s="327"/>
      <c r="V24" s="328"/>
      <c r="W24" s="343"/>
      <c r="X24" s="447"/>
      <c r="Y24" s="336"/>
    </row>
    <row r="25" spans="2:25" s="314" customFormat="1" ht="15.6">
      <c r="B25" s="324"/>
      <c r="C25" s="325" t="s">
        <v>1764</v>
      </c>
      <c r="D25" s="317" t="s">
        <v>1075</v>
      </c>
      <c r="E25" s="318" t="s">
        <v>2</v>
      </c>
      <c r="F25" s="326"/>
      <c r="G25" s="327"/>
      <c r="H25" s="327"/>
      <c r="I25" s="328"/>
      <c r="J25" s="334"/>
      <c r="K25" s="335"/>
      <c r="L25" s="327"/>
      <c r="M25" s="328"/>
      <c r="N25" s="327"/>
      <c r="O25" s="326"/>
      <c r="P25" s="327"/>
      <c r="Q25" s="327"/>
      <c r="R25" s="328"/>
      <c r="S25" s="326"/>
      <c r="T25" s="327"/>
      <c r="U25" s="320"/>
      <c r="V25" s="328"/>
      <c r="W25" s="327"/>
      <c r="X25" s="447"/>
      <c r="Y25" s="336"/>
    </row>
    <row r="26" spans="2:25" s="314" customFormat="1" ht="15.6">
      <c r="B26" s="324"/>
      <c r="C26" s="325" t="s">
        <v>1765</v>
      </c>
      <c r="D26" s="317" t="s">
        <v>1075</v>
      </c>
      <c r="E26" s="318" t="s">
        <v>2</v>
      </c>
      <c r="F26" s="326"/>
      <c r="G26" s="327"/>
      <c r="H26" s="327"/>
      <c r="I26" s="328"/>
      <c r="J26" s="334"/>
      <c r="K26" s="335"/>
      <c r="L26" s="327"/>
      <c r="M26" s="328"/>
      <c r="N26" s="327"/>
      <c r="O26" s="326"/>
      <c r="P26" s="327"/>
      <c r="Q26" s="327"/>
      <c r="R26" s="328"/>
      <c r="S26" s="326"/>
      <c r="T26" s="327"/>
      <c r="U26" s="320"/>
      <c r="V26" s="328"/>
      <c r="W26" s="327"/>
      <c r="X26" s="447"/>
      <c r="Y26" s="336"/>
    </row>
    <row r="27" spans="2:25" s="314" customFormat="1" ht="15.6">
      <c r="B27" s="324"/>
      <c r="C27" s="325" t="s">
        <v>1766</v>
      </c>
      <c r="D27" s="317" t="s">
        <v>1063</v>
      </c>
      <c r="E27" s="318" t="s">
        <v>2</v>
      </c>
      <c r="F27" s="326"/>
      <c r="G27" s="328"/>
      <c r="H27" s="327"/>
      <c r="I27" s="328"/>
      <c r="J27" s="334"/>
      <c r="K27" s="328"/>
      <c r="L27" s="327"/>
      <c r="M27" s="328"/>
      <c r="N27" s="343"/>
      <c r="O27" s="326"/>
      <c r="P27" s="328"/>
      <c r="Q27" s="327"/>
      <c r="R27" s="328"/>
      <c r="S27" s="326"/>
      <c r="T27" s="328"/>
      <c r="U27" s="327"/>
      <c r="V27" s="328"/>
      <c r="W27" s="343"/>
      <c r="X27" s="447"/>
      <c r="Y27" s="336"/>
    </row>
    <row r="28" spans="2:25" s="314" customFormat="1" ht="15.6">
      <c r="B28" s="324"/>
      <c r="C28" s="325" t="s">
        <v>1767</v>
      </c>
      <c r="D28" s="317" t="s">
        <v>1063</v>
      </c>
      <c r="E28" s="318" t="s">
        <v>2</v>
      </c>
      <c r="F28" s="326"/>
      <c r="G28" s="327"/>
      <c r="H28" s="327"/>
      <c r="I28" s="328"/>
      <c r="J28" s="334"/>
      <c r="K28" s="335"/>
      <c r="L28" s="327"/>
      <c r="M28" s="328"/>
      <c r="N28" s="327"/>
      <c r="O28" s="326"/>
      <c r="P28" s="327"/>
      <c r="Q28" s="327"/>
      <c r="R28" s="328"/>
      <c r="S28" s="326"/>
      <c r="T28" s="327"/>
      <c r="U28" s="320"/>
      <c r="V28" s="328"/>
      <c r="W28" s="327"/>
      <c r="X28" s="447"/>
      <c r="Y28" s="336"/>
    </row>
    <row r="29" spans="2:25" s="314" customFormat="1" ht="15.6">
      <c r="B29" s="324"/>
      <c r="C29" s="325" t="s">
        <v>1768</v>
      </c>
      <c r="D29" s="317" t="s">
        <v>1063</v>
      </c>
      <c r="E29" s="318" t="s">
        <v>2</v>
      </c>
      <c r="F29" s="326"/>
      <c r="G29" s="327"/>
      <c r="H29" s="327"/>
      <c r="I29" s="328"/>
      <c r="J29" s="334"/>
      <c r="K29" s="335"/>
      <c r="L29" s="327"/>
      <c r="M29" s="328"/>
      <c r="N29" s="327"/>
      <c r="O29" s="326"/>
      <c r="P29" s="327"/>
      <c r="Q29" s="327"/>
      <c r="R29" s="328"/>
      <c r="S29" s="326"/>
      <c r="T29" s="327"/>
      <c r="U29" s="320"/>
      <c r="V29" s="328"/>
      <c r="W29" s="327"/>
      <c r="X29" s="447"/>
      <c r="Y29" s="336"/>
    </row>
    <row r="30" spans="2:25" s="314" customFormat="1" ht="16.2" thickBot="1">
      <c r="B30" s="315" t="s">
        <v>1074</v>
      </c>
      <c r="C30" s="316"/>
      <c r="D30" s="317"/>
      <c r="E30" s="318"/>
      <c r="F30" s="319"/>
      <c r="G30" s="320"/>
      <c r="H30" s="320"/>
      <c r="I30" s="320"/>
      <c r="J30" s="321"/>
      <c r="K30" s="321"/>
      <c r="L30" s="321"/>
      <c r="M30" s="322"/>
      <c r="N30" s="320"/>
      <c r="O30" s="320"/>
      <c r="P30" s="320"/>
      <c r="Q30" s="320"/>
      <c r="R30" s="322"/>
      <c r="S30" s="320"/>
      <c r="T30" s="320"/>
      <c r="U30" s="320"/>
      <c r="V30" s="322"/>
      <c r="W30" s="320"/>
      <c r="X30" s="448"/>
      <c r="Y30" s="337"/>
    </row>
    <row r="31" spans="2:25" s="314" customFormat="1" ht="15.6">
      <c r="B31" s="324"/>
      <c r="C31" s="325" t="s">
        <v>1073</v>
      </c>
      <c r="D31" s="317" t="s">
        <v>1068</v>
      </c>
      <c r="E31" s="318" t="s">
        <v>2</v>
      </c>
      <c r="F31" s="326"/>
      <c r="G31" s="326"/>
      <c r="H31" s="326"/>
      <c r="I31" s="328"/>
      <c r="J31" s="326"/>
      <c r="K31" s="326"/>
      <c r="L31" s="326"/>
      <c r="M31" s="328"/>
      <c r="N31" s="326"/>
      <c r="O31" s="326"/>
      <c r="P31" s="326"/>
      <c r="Q31" s="326"/>
      <c r="R31" s="328"/>
      <c r="S31" s="326"/>
      <c r="T31" s="326"/>
      <c r="U31" s="326"/>
      <c r="V31" s="328"/>
      <c r="W31" s="326"/>
      <c r="X31" s="449"/>
      <c r="Y31" s="338"/>
    </row>
    <row r="32" spans="2:25" s="314" customFormat="1" ht="15.6">
      <c r="B32" s="324"/>
      <c r="C32" s="325" t="s">
        <v>1072</v>
      </c>
      <c r="D32" s="317" t="s">
        <v>1068</v>
      </c>
      <c r="E32" s="318" t="s">
        <v>2</v>
      </c>
      <c r="F32" s="326"/>
      <c r="G32" s="330"/>
      <c r="H32" s="330"/>
      <c r="I32" s="328"/>
      <c r="J32" s="330"/>
      <c r="K32" s="330"/>
      <c r="L32" s="330"/>
      <c r="M32" s="328"/>
      <c r="N32" s="330"/>
      <c r="O32" s="330"/>
      <c r="P32" s="330"/>
      <c r="Q32" s="330"/>
      <c r="R32" s="328"/>
      <c r="S32" s="330"/>
      <c r="T32" s="330"/>
      <c r="U32" s="330"/>
      <c r="V32" s="328"/>
      <c r="W32" s="330"/>
      <c r="X32" s="449"/>
      <c r="Y32" s="339"/>
    </row>
    <row r="33" spans="2:44" s="314" customFormat="1" ht="15.6">
      <c r="B33" s="324"/>
      <c r="C33" s="325" t="s">
        <v>1071</v>
      </c>
      <c r="D33" s="317" t="s">
        <v>1068</v>
      </c>
      <c r="E33" s="318" t="s">
        <v>2</v>
      </c>
      <c r="F33" s="326"/>
      <c r="G33" s="330"/>
      <c r="H33" s="330"/>
      <c r="I33" s="328"/>
      <c r="J33" s="330"/>
      <c r="K33" s="330"/>
      <c r="L33" s="330"/>
      <c r="M33" s="328"/>
      <c r="N33" s="330"/>
      <c r="O33" s="330"/>
      <c r="P33" s="330"/>
      <c r="Q33" s="330"/>
      <c r="R33" s="328"/>
      <c r="S33" s="330"/>
      <c r="T33" s="330"/>
      <c r="U33" s="330"/>
      <c r="V33" s="328"/>
      <c r="W33" s="330"/>
      <c r="X33" s="449"/>
      <c r="Y33" s="339"/>
    </row>
    <row r="34" spans="2:44" s="314" customFormat="1" ht="15.6">
      <c r="B34" s="324"/>
      <c r="C34" s="325" t="s">
        <v>1070</v>
      </c>
      <c r="D34" s="317" t="s">
        <v>1068</v>
      </c>
      <c r="E34" s="318" t="s">
        <v>2</v>
      </c>
      <c r="F34" s="326"/>
      <c r="G34" s="330"/>
      <c r="H34" s="330"/>
      <c r="I34" s="328" t="s">
        <v>1062</v>
      </c>
      <c r="J34" s="330"/>
      <c r="K34" s="330"/>
      <c r="L34" s="330"/>
      <c r="M34" s="328" t="s">
        <v>1062</v>
      </c>
      <c r="N34" s="330"/>
      <c r="O34" s="330"/>
      <c r="P34" s="330"/>
      <c r="Q34" s="330"/>
      <c r="R34" s="328" t="s">
        <v>1062</v>
      </c>
      <c r="S34" s="330"/>
      <c r="T34" s="330"/>
      <c r="U34" s="330"/>
      <c r="V34" s="328" t="s">
        <v>1062</v>
      </c>
      <c r="W34" s="330"/>
      <c r="X34" s="449"/>
      <c r="Y34" s="339" t="s">
        <v>1062</v>
      </c>
      <c r="Z34" s="162"/>
      <c r="AA34" s="162"/>
      <c r="AB34" s="162"/>
      <c r="AC34" s="162"/>
      <c r="AD34" s="162"/>
      <c r="AE34" s="162"/>
      <c r="AF34" s="162"/>
      <c r="AG34" s="162"/>
      <c r="AH34" s="162"/>
      <c r="AI34" s="162"/>
      <c r="AJ34" s="162"/>
      <c r="AK34" s="162"/>
      <c r="AL34" s="162"/>
      <c r="AM34" s="162"/>
      <c r="AN34" s="162"/>
      <c r="AO34" s="162"/>
      <c r="AP34" s="162"/>
      <c r="AQ34" s="162"/>
      <c r="AR34" s="162"/>
    </row>
    <row r="35" spans="2:44" s="314" customFormat="1" ht="15.6">
      <c r="B35" s="324"/>
      <c r="C35" s="325" t="s">
        <v>1069</v>
      </c>
      <c r="D35" s="317" t="s">
        <v>1068</v>
      </c>
      <c r="E35" s="318" t="s">
        <v>2</v>
      </c>
      <c r="F35" s="326"/>
      <c r="G35" s="330"/>
      <c r="H35" s="330"/>
      <c r="I35" s="328" t="s">
        <v>1062</v>
      </c>
      <c r="J35" s="330"/>
      <c r="K35" s="330"/>
      <c r="L35" s="330"/>
      <c r="M35" s="328" t="s">
        <v>1062</v>
      </c>
      <c r="N35" s="330"/>
      <c r="O35" s="330"/>
      <c r="P35" s="330"/>
      <c r="Q35" s="330"/>
      <c r="R35" s="328" t="s">
        <v>1062</v>
      </c>
      <c r="S35" s="330"/>
      <c r="T35" s="330"/>
      <c r="U35" s="330"/>
      <c r="V35" s="328" t="s">
        <v>1062</v>
      </c>
      <c r="W35" s="330"/>
      <c r="X35" s="449"/>
      <c r="Y35" s="339" t="s">
        <v>1062</v>
      </c>
      <c r="Z35" s="162"/>
      <c r="AA35" s="162"/>
      <c r="AB35" s="162"/>
      <c r="AC35" s="162"/>
      <c r="AD35" s="162"/>
      <c r="AE35" s="162"/>
      <c r="AF35" s="162"/>
      <c r="AG35" s="162"/>
      <c r="AH35" s="162"/>
      <c r="AI35" s="162"/>
      <c r="AJ35" s="162"/>
      <c r="AK35" s="162"/>
      <c r="AL35" s="162"/>
      <c r="AM35" s="162"/>
      <c r="AN35" s="162"/>
      <c r="AO35" s="162"/>
      <c r="AP35" s="162"/>
      <c r="AQ35" s="162"/>
      <c r="AR35" s="162"/>
    </row>
    <row r="36" spans="2:44" s="314" customFormat="1" ht="15.6">
      <c r="B36" s="315" t="s">
        <v>236</v>
      </c>
      <c r="C36" s="316"/>
      <c r="D36" s="317"/>
      <c r="E36" s="318"/>
      <c r="F36" s="340"/>
      <c r="G36" s="341"/>
      <c r="H36" s="341"/>
      <c r="I36" s="341"/>
      <c r="J36" s="341"/>
      <c r="K36" s="341"/>
      <c r="L36" s="341"/>
      <c r="M36" s="341"/>
      <c r="N36" s="341"/>
      <c r="O36" s="341"/>
      <c r="P36" s="341"/>
      <c r="Q36" s="341"/>
      <c r="R36" s="341"/>
      <c r="S36" s="341"/>
      <c r="T36" s="341"/>
      <c r="U36" s="341"/>
      <c r="V36" s="341"/>
      <c r="W36" s="341"/>
      <c r="X36" s="450"/>
      <c r="Y36" s="331" t="s">
        <v>1062</v>
      </c>
      <c r="Z36" s="162"/>
      <c r="AA36" s="162"/>
      <c r="AB36" s="162"/>
      <c r="AC36" s="162"/>
      <c r="AD36" s="162"/>
      <c r="AE36" s="162"/>
      <c r="AF36" s="162"/>
      <c r="AG36" s="162"/>
      <c r="AH36" s="162"/>
      <c r="AI36" s="162"/>
      <c r="AJ36" s="162"/>
      <c r="AK36" s="162"/>
      <c r="AL36" s="162"/>
      <c r="AM36" s="162"/>
      <c r="AN36" s="162"/>
      <c r="AO36" s="162"/>
      <c r="AP36" s="162"/>
      <c r="AQ36" s="162"/>
      <c r="AR36" s="162"/>
    </row>
    <row r="37" spans="2:44" s="314" customFormat="1" ht="15.6">
      <c r="B37" s="342"/>
      <c r="C37" s="325" t="s">
        <v>1644</v>
      </c>
      <c r="D37" s="317" t="s">
        <v>1063</v>
      </c>
      <c r="E37" s="318" t="s">
        <v>2</v>
      </c>
      <c r="F37" s="326" t="s">
        <v>1062</v>
      </c>
      <c r="G37" s="327" t="s">
        <v>1062</v>
      </c>
      <c r="H37" s="327" t="s">
        <v>1062</v>
      </c>
      <c r="I37" s="328" t="s">
        <v>1062</v>
      </c>
      <c r="J37" s="334"/>
      <c r="K37" s="335"/>
      <c r="L37" s="335"/>
      <c r="M37" s="328" t="s">
        <v>1062</v>
      </c>
      <c r="N37" s="327"/>
      <c r="O37" s="326"/>
      <c r="P37" s="327"/>
      <c r="Q37" s="327"/>
      <c r="R37" s="328" t="s">
        <v>1062</v>
      </c>
      <c r="S37" s="326"/>
      <c r="T37" s="327"/>
      <c r="U37" s="327"/>
      <c r="V37" s="328" t="s">
        <v>1062</v>
      </c>
      <c r="W37" s="327"/>
      <c r="X37" s="449"/>
      <c r="Y37" s="331" t="s">
        <v>1062</v>
      </c>
      <c r="Z37" s="162"/>
      <c r="AA37" s="162"/>
      <c r="AB37" s="162"/>
      <c r="AC37" s="162"/>
      <c r="AD37" s="162"/>
      <c r="AE37" s="162"/>
      <c r="AF37" s="162"/>
      <c r="AG37" s="162"/>
      <c r="AH37" s="162"/>
      <c r="AI37" s="162"/>
      <c r="AJ37" s="162"/>
      <c r="AK37" s="162"/>
      <c r="AL37" s="162"/>
      <c r="AM37" s="162"/>
      <c r="AN37" s="162"/>
      <c r="AO37" s="162"/>
      <c r="AP37" s="162"/>
      <c r="AQ37" s="162"/>
      <c r="AR37" s="162"/>
    </row>
    <row r="38" spans="2:44" s="314" customFormat="1" ht="15.6">
      <c r="B38" s="342"/>
      <c r="C38" s="325" t="s">
        <v>1067</v>
      </c>
      <c r="D38" s="317" t="s">
        <v>1063</v>
      </c>
      <c r="E38" s="318" t="s">
        <v>2</v>
      </c>
      <c r="F38" s="326" t="s">
        <v>1062</v>
      </c>
      <c r="G38" s="326" t="s">
        <v>1062</v>
      </c>
      <c r="H38" s="326" t="s">
        <v>1062</v>
      </c>
      <c r="I38" s="328" t="s">
        <v>1062</v>
      </c>
      <c r="J38" s="326"/>
      <c r="K38" s="326"/>
      <c r="L38" s="326"/>
      <c r="M38" s="328" t="s">
        <v>1062</v>
      </c>
      <c r="N38" s="326"/>
      <c r="O38" s="326"/>
      <c r="P38" s="326"/>
      <c r="Q38" s="326"/>
      <c r="R38" s="328" t="s">
        <v>1062</v>
      </c>
      <c r="S38" s="326"/>
      <c r="T38" s="326"/>
      <c r="U38" s="326"/>
      <c r="V38" s="328" t="s">
        <v>1062</v>
      </c>
      <c r="W38" s="326"/>
      <c r="X38" s="449"/>
      <c r="Y38" s="331" t="s">
        <v>1062</v>
      </c>
      <c r="Z38" s="162"/>
      <c r="AA38" s="162"/>
      <c r="AB38" s="162"/>
      <c r="AC38" s="162"/>
      <c r="AD38" s="162"/>
      <c r="AE38" s="162"/>
      <c r="AF38" s="162"/>
      <c r="AG38" s="162"/>
      <c r="AH38" s="162"/>
      <c r="AI38" s="162"/>
      <c r="AJ38" s="162"/>
      <c r="AK38" s="162"/>
      <c r="AL38" s="162"/>
      <c r="AM38" s="162"/>
      <c r="AN38" s="162"/>
      <c r="AO38" s="162"/>
      <c r="AP38" s="162"/>
      <c r="AQ38" s="162"/>
      <c r="AR38" s="162"/>
    </row>
    <row r="39" spans="2:44" s="314" customFormat="1" ht="15.6">
      <c r="B39" s="342"/>
      <c r="C39" s="325" t="s">
        <v>1066</v>
      </c>
      <c r="D39" s="317" t="s">
        <v>1063</v>
      </c>
      <c r="E39" s="318" t="s">
        <v>2</v>
      </c>
      <c r="F39" s="326" t="s">
        <v>1062</v>
      </c>
      <c r="G39" s="343" t="s">
        <v>1062</v>
      </c>
      <c r="H39" s="327" t="s">
        <v>1062</v>
      </c>
      <c r="I39" s="327" t="s">
        <v>1062</v>
      </c>
      <c r="J39" s="335"/>
      <c r="K39" s="335"/>
      <c r="L39" s="335"/>
      <c r="M39" s="327" t="s">
        <v>1062</v>
      </c>
      <c r="N39" s="343"/>
      <c r="O39" s="327"/>
      <c r="P39" s="327"/>
      <c r="Q39" s="327"/>
      <c r="R39" s="327" t="s">
        <v>1062</v>
      </c>
      <c r="S39" s="327"/>
      <c r="T39" s="327"/>
      <c r="U39" s="327"/>
      <c r="V39" s="327" t="s">
        <v>1062</v>
      </c>
      <c r="W39" s="327"/>
      <c r="X39" s="451"/>
      <c r="Y39" s="331" t="s">
        <v>1062</v>
      </c>
      <c r="Z39" s="162"/>
      <c r="AA39" s="162"/>
      <c r="AB39" s="162"/>
      <c r="AC39" s="162"/>
      <c r="AD39" s="162"/>
      <c r="AE39" s="162"/>
      <c r="AF39" s="162"/>
      <c r="AG39" s="162"/>
      <c r="AH39" s="162"/>
      <c r="AI39" s="162"/>
      <c r="AJ39" s="162"/>
      <c r="AK39" s="162"/>
      <c r="AL39" s="162"/>
      <c r="AM39" s="162"/>
      <c r="AN39" s="162"/>
      <c r="AO39" s="162"/>
      <c r="AP39" s="162"/>
      <c r="AQ39" s="162"/>
      <c r="AR39" s="162"/>
    </row>
    <row r="40" spans="2:44" s="314" customFormat="1" ht="15.6">
      <c r="B40" s="342"/>
      <c r="C40" s="325" t="s">
        <v>1065</v>
      </c>
      <c r="D40" s="344" t="s">
        <v>1063</v>
      </c>
      <c r="E40" s="318" t="s">
        <v>2</v>
      </c>
      <c r="F40" s="326" t="s">
        <v>1062</v>
      </c>
      <c r="G40" s="319" t="s">
        <v>1062</v>
      </c>
      <c r="H40" s="327" t="s">
        <v>1062</v>
      </c>
      <c r="I40" s="327" t="s">
        <v>1062</v>
      </c>
      <c r="J40" s="335"/>
      <c r="K40" s="335"/>
      <c r="L40" s="335"/>
      <c r="M40" s="327" t="s">
        <v>1062</v>
      </c>
      <c r="N40" s="320"/>
      <c r="O40" s="327"/>
      <c r="P40" s="327"/>
      <c r="Q40" s="327"/>
      <c r="R40" s="327" t="s">
        <v>1062</v>
      </c>
      <c r="S40" s="327"/>
      <c r="T40" s="327"/>
      <c r="U40" s="327"/>
      <c r="V40" s="327" t="s">
        <v>1062</v>
      </c>
      <c r="W40" s="327"/>
      <c r="X40" s="451"/>
      <c r="Y40" s="345" t="s">
        <v>1062</v>
      </c>
      <c r="Z40" s="162"/>
      <c r="AA40" s="162"/>
      <c r="AB40" s="162"/>
      <c r="AC40" s="162"/>
      <c r="AD40" s="162"/>
      <c r="AE40" s="162"/>
      <c r="AF40" s="162"/>
      <c r="AG40" s="162"/>
      <c r="AH40" s="162"/>
      <c r="AI40" s="162"/>
      <c r="AJ40" s="162"/>
      <c r="AK40" s="162"/>
      <c r="AL40" s="162"/>
      <c r="AM40" s="162"/>
      <c r="AN40" s="162"/>
      <c r="AO40" s="162"/>
      <c r="AP40" s="162"/>
      <c r="AQ40" s="162"/>
      <c r="AR40" s="162"/>
    </row>
    <row r="41" spans="2:44" s="314" customFormat="1" ht="16.2" thickBot="1">
      <c r="B41" s="342"/>
      <c r="C41" s="325" t="s">
        <v>1064</v>
      </c>
      <c r="D41" s="317" t="s">
        <v>1063</v>
      </c>
      <c r="E41" s="318" t="s">
        <v>2</v>
      </c>
      <c r="F41" s="326" t="s">
        <v>1062</v>
      </c>
      <c r="G41" s="319" t="s">
        <v>1062</v>
      </c>
      <c r="H41" s="327" t="s">
        <v>1062</v>
      </c>
      <c r="I41" s="327" t="s">
        <v>1062</v>
      </c>
      <c r="J41" s="335"/>
      <c r="K41" s="335"/>
      <c r="L41" s="335"/>
      <c r="M41" s="327" t="s">
        <v>1062</v>
      </c>
      <c r="N41" s="320"/>
      <c r="O41" s="327"/>
      <c r="P41" s="327"/>
      <c r="Q41" s="327"/>
      <c r="R41" s="327" t="s">
        <v>1062</v>
      </c>
      <c r="S41" s="327"/>
      <c r="T41" s="327"/>
      <c r="U41" s="327"/>
      <c r="V41" s="327" t="s">
        <v>1062</v>
      </c>
      <c r="W41" s="327"/>
      <c r="X41" s="451"/>
      <c r="Y41" s="346" t="s">
        <v>1062</v>
      </c>
      <c r="Z41" s="163"/>
      <c r="AA41" s="163"/>
      <c r="AB41" s="162"/>
      <c r="AC41" s="162"/>
      <c r="AD41" s="162"/>
      <c r="AE41" s="162"/>
      <c r="AF41" s="162"/>
      <c r="AG41" s="162"/>
      <c r="AH41" s="162"/>
      <c r="AI41" s="162"/>
      <c r="AJ41" s="162"/>
      <c r="AK41" s="162"/>
      <c r="AL41" s="162"/>
      <c r="AM41" s="162"/>
      <c r="AN41" s="162"/>
      <c r="AO41" s="162"/>
      <c r="AP41" s="162"/>
      <c r="AQ41" s="162"/>
      <c r="AR41" s="162"/>
    </row>
    <row r="42" spans="2:44" s="302" customFormat="1" ht="18.600000000000001" thickBot="1">
      <c r="B42" s="1605" t="s">
        <v>1061</v>
      </c>
      <c r="C42" s="1605"/>
      <c r="D42" s="347"/>
      <c r="E42" s="347"/>
      <c r="F42" s="348"/>
      <c r="G42" s="349"/>
      <c r="H42" s="349"/>
      <c r="I42" s="349"/>
      <c r="J42" s="349"/>
      <c r="K42" s="350"/>
      <c r="L42" s="350"/>
      <c r="M42" s="350"/>
      <c r="N42" s="351"/>
      <c r="O42" s="349"/>
      <c r="P42" s="349"/>
      <c r="Q42" s="349"/>
      <c r="R42" s="349"/>
      <c r="S42" s="351"/>
      <c r="T42" s="349"/>
      <c r="U42" s="349"/>
      <c r="V42" s="349"/>
      <c r="W42" s="351"/>
      <c r="X42" s="351"/>
      <c r="Y42" s="352"/>
    </row>
    <row r="43" spans="2:44" s="302" customFormat="1"/>
    <row r="44" spans="2:44" s="302" customFormat="1"/>
    <row r="45" spans="2:44" s="302" customFormat="1">
      <c r="B45" s="302" t="s">
        <v>1060</v>
      </c>
    </row>
    <row r="46" spans="2:44" s="302" customFormat="1"/>
    <row r="47" spans="2:44" s="302" customFormat="1" ht="15.6">
      <c r="B47" s="353" t="s">
        <v>1059</v>
      </c>
    </row>
    <row r="48" spans="2:44" s="302" customFormat="1">
      <c r="B48" s="354" t="s">
        <v>1058</v>
      </c>
    </row>
    <row r="49" spans="2:9" s="302" customFormat="1">
      <c r="B49" s="354"/>
    </row>
    <row r="50" spans="2:9" s="302" customFormat="1">
      <c r="B50" s="342" t="s">
        <v>1057</v>
      </c>
      <c r="G50" s="355"/>
      <c r="H50" s="355"/>
    </row>
    <row r="51" spans="2:9" s="302" customFormat="1" ht="15.6">
      <c r="B51" s="354" t="s">
        <v>1056</v>
      </c>
    </row>
    <row r="52" spans="2:9" ht="15.6">
      <c r="B52" s="161" t="s">
        <v>1055</v>
      </c>
    </row>
    <row r="53" spans="2:9">
      <c r="B53" s="160"/>
    </row>
    <row r="54" spans="2:9">
      <c r="B54" s="160" t="s">
        <v>1054</v>
      </c>
    </row>
    <row r="56" spans="2:9" ht="69" customHeight="1">
      <c r="C56" s="595" t="s">
        <v>1053</v>
      </c>
      <c r="D56" s="1606" t="s">
        <v>1052</v>
      </c>
      <c r="E56" s="1606"/>
      <c r="F56" s="1606"/>
      <c r="G56" s="1606"/>
      <c r="H56" s="1606"/>
      <c r="I56" s="1606"/>
    </row>
    <row r="57" spans="2:9" ht="69" customHeight="1">
      <c r="C57" s="595" t="s">
        <v>1051</v>
      </c>
      <c r="D57" s="1606" t="s">
        <v>1050</v>
      </c>
      <c r="E57" s="1606"/>
      <c r="F57" s="1606"/>
      <c r="G57" s="1606"/>
      <c r="H57" s="1606"/>
      <c r="I57" s="1606"/>
    </row>
    <row r="58" spans="2:9" ht="69" customHeight="1">
      <c r="C58" s="595" t="s">
        <v>1049</v>
      </c>
      <c r="D58" s="1607" t="s">
        <v>1048</v>
      </c>
      <c r="E58" s="1607"/>
      <c r="F58" s="1607"/>
      <c r="G58" s="1607"/>
      <c r="H58" s="1607"/>
      <c r="I58" s="1607"/>
    </row>
  </sheetData>
  <mergeCells count="5">
    <mergeCell ref="B42:C42"/>
    <mergeCell ref="D56:I56"/>
    <mergeCell ref="D57:I57"/>
    <mergeCell ref="D58:I58"/>
    <mergeCell ref="AB8:AF8"/>
  </mergeCells>
  <pageMargins left="0.23622047244094491" right="0.23622047244094491" top="0.74803149606299213" bottom="0.74803149606299213" header="0.31496062992125984" footer="0.31496062992125984"/>
  <pageSetup paperSize="8" scale="26"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1"/>
  <sheetViews>
    <sheetView zoomScale="80" zoomScaleNormal="80" workbookViewId="0">
      <pane ySplit="4" topLeftCell="A5" activePane="bottomLeft" state="frozen"/>
      <selection activeCell="D31" sqref="D31"/>
      <selection pane="bottomLeft"/>
    </sheetView>
  </sheetViews>
  <sheetFormatPr defaultColWidth="10.21875" defaultRowHeight="13.2"/>
  <cols>
    <col min="1" max="1" width="18.21875" style="164" customWidth="1"/>
    <col min="2" max="2" width="34.21875" style="164" bestFit="1" customWidth="1"/>
    <col min="3" max="3" width="26.21875" style="164" customWidth="1"/>
    <col min="4" max="5" width="24.44140625" style="151" customWidth="1"/>
    <col min="6" max="6" width="27.21875" style="151" customWidth="1"/>
    <col min="7" max="295" width="10.21875" style="151"/>
    <col min="296" max="16384" width="10.21875" style="164"/>
  </cols>
  <sheetData>
    <row r="1" spans="1:296" s="68" customFormat="1" ht="23.4">
      <c r="A1" s="83" t="str">
        <f>'1.1 Cover'!A1</f>
        <v>Regulatory Reporting Pack</v>
      </c>
    </row>
    <row r="2" spans="1:296" s="68" customFormat="1" ht="23.4">
      <c r="A2" s="83" t="str">
        <f>'1.1 Cover'!A2</f>
        <v>Price base - 2018/19</v>
      </c>
    </row>
    <row r="3" spans="1:296" s="68" customFormat="1" ht="23.4">
      <c r="A3" s="83" t="str">
        <f>'1.1 Cover'!A3</f>
        <v>Regulatory Year: April 2021 - March 2022</v>
      </c>
    </row>
    <row r="4" spans="1:296" s="68" customFormat="1" ht="23.4">
      <c r="A4" s="83" t="s">
        <v>1024</v>
      </c>
    </row>
    <row r="5" spans="1:296" s="302" customFormat="1" ht="15">
      <c r="G5" s="305"/>
      <c r="H5" s="305"/>
      <c r="I5" s="305"/>
      <c r="J5" s="305"/>
      <c r="K5" s="305"/>
      <c r="L5" s="305"/>
      <c r="M5" s="305"/>
      <c r="N5" s="305"/>
      <c r="O5" s="305"/>
      <c r="P5" s="305"/>
      <c r="Q5" s="305"/>
      <c r="R5" s="305"/>
      <c r="S5" s="305"/>
      <c r="T5" s="305"/>
      <c r="U5" s="305"/>
      <c r="V5" s="305"/>
    </row>
    <row r="6" spans="1:296" s="302" customFormat="1" ht="15">
      <c r="G6" s="304"/>
      <c r="H6" s="305"/>
      <c r="I6" s="305"/>
      <c r="J6" s="305"/>
      <c r="K6" s="305"/>
      <c r="L6" s="305"/>
      <c r="M6" s="305"/>
      <c r="N6" s="305"/>
      <c r="O6" s="305"/>
      <c r="P6" s="305"/>
      <c r="Q6" s="305"/>
      <c r="R6" s="305"/>
      <c r="S6" s="305"/>
      <c r="T6" s="305"/>
      <c r="U6" s="305"/>
      <c r="V6" s="305"/>
      <c r="W6" s="305"/>
    </row>
    <row r="7" spans="1:296" s="302" customFormat="1" ht="15">
      <c r="H7" s="305"/>
      <c r="I7" s="305"/>
      <c r="J7" s="305"/>
      <c r="K7" s="305"/>
      <c r="L7" s="305"/>
      <c r="M7" s="305"/>
      <c r="N7" s="305"/>
      <c r="O7" s="305"/>
      <c r="P7" s="305"/>
      <c r="Q7" s="305"/>
      <c r="R7" s="305"/>
      <c r="S7" s="305"/>
      <c r="T7" s="305"/>
      <c r="U7" s="305"/>
      <c r="V7" s="305"/>
      <c r="W7" s="305"/>
    </row>
    <row r="8" spans="1:296">
      <c r="A8" s="151"/>
      <c r="B8" s="369" t="s">
        <v>1098</v>
      </c>
      <c r="C8" s="151"/>
      <c r="KJ8" s="151"/>
    </row>
    <row r="9" spans="1:296">
      <c r="A9" s="151"/>
      <c r="B9" s="370"/>
      <c r="C9" s="169" t="s">
        <v>1645</v>
      </c>
      <c r="D9" s="169" t="s">
        <v>1769</v>
      </c>
      <c r="E9" s="169" t="s">
        <v>1770</v>
      </c>
      <c r="F9" s="169" t="s">
        <v>1771</v>
      </c>
      <c r="KJ9" s="151"/>
    </row>
    <row r="10" spans="1:296">
      <c r="A10" s="151"/>
      <c r="B10" s="169" t="s">
        <v>1097</v>
      </c>
      <c r="C10" s="169" t="s">
        <v>1020</v>
      </c>
      <c r="D10" s="169" t="s">
        <v>1122</v>
      </c>
      <c r="E10" s="169" t="s">
        <v>1122</v>
      </c>
      <c r="F10" s="169" t="s">
        <v>1122</v>
      </c>
      <c r="KJ10" s="151"/>
    </row>
    <row r="11" spans="1:296">
      <c r="A11" s="151"/>
      <c r="B11" s="596">
        <v>44652</v>
      </c>
      <c r="C11" s="377" t="s">
        <v>1062</v>
      </c>
      <c r="D11" s="378" t="s">
        <v>1062</v>
      </c>
      <c r="E11" s="378" t="s">
        <v>1062</v>
      </c>
      <c r="F11" s="378" t="s">
        <v>1062</v>
      </c>
      <c r="KJ11" s="151"/>
    </row>
    <row r="12" spans="1:296">
      <c r="A12" s="151"/>
      <c r="B12" s="597">
        <v>44652</v>
      </c>
      <c r="C12" s="371" t="s">
        <v>1062</v>
      </c>
      <c r="D12" s="372" t="s">
        <v>1062</v>
      </c>
      <c r="E12" s="372" t="s">
        <v>1062</v>
      </c>
      <c r="F12" s="372" t="s">
        <v>1062</v>
      </c>
      <c r="KJ12" s="151"/>
    </row>
    <row r="13" spans="1:296">
      <c r="A13" s="151"/>
      <c r="B13" s="373">
        <f t="shared" ref="B13:B76" si="0">B12+1</f>
        <v>44653</v>
      </c>
      <c r="C13" s="371" t="s">
        <v>1062</v>
      </c>
      <c r="D13" s="372" t="s">
        <v>1062</v>
      </c>
      <c r="E13" s="372" t="s">
        <v>1062</v>
      </c>
      <c r="F13" s="372" t="s">
        <v>1062</v>
      </c>
      <c r="KJ13" s="151"/>
    </row>
    <row r="14" spans="1:296">
      <c r="A14" s="151"/>
      <c r="B14" s="373">
        <f t="shared" si="0"/>
        <v>44654</v>
      </c>
      <c r="C14" s="371" t="s">
        <v>1062</v>
      </c>
      <c r="D14" s="372" t="s">
        <v>1062</v>
      </c>
      <c r="E14" s="372" t="s">
        <v>1062</v>
      </c>
      <c r="F14" s="372" t="s">
        <v>1062</v>
      </c>
      <c r="KJ14" s="151"/>
    </row>
    <row r="15" spans="1:296">
      <c r="A15" s="151"/>
      <c r="B15" s="373">
        <f t="shared" si="0"/>
        <v>44655</v>
      </c>
      <c r="C15" s="371" t="s">
        <v>1062</v>
      </c>
      <c r="D15" s="372" t="s">
        <v>1062</v>
      </c>
      <c r="E15" s="372" t="s">
        <v>1062</v>
      </c>
      <c r="F15" s="372" t="s">
        <v>1062</v>
      </c>
      <c r="I15" s="1609" t="s">
        <v>1058</v>
      </c>
      <c r="J15" s="1609"/>
      <c r="K15" s="1609"/>
      <c r="L15" s="1609"/>
      <c r="M15" s="1609"/>
      <c r="KJ15" s="151"/>
    </row>
    <row r="16" spans="1:296">
      <c r="A16" s="151"/>
      <c r="B16" s="373">
        <f t="shared" si="0"/>
        <v>44656</v>
      </c>
      <c r="C16" s="371" t="s">
        <v>1062</v>
      </c>
      <c r="D16" s="372" t="s">
        <v>1062</v>
      </c>
      <c r="E16" s="372" t="s">
        <v>1062</v>
      </c>
      <c r="F16" s="372" t="s">
        <v>1062</v>
      </c>
      <c r="KJ16" s="151"/>
    </row>
    <row r="17" spans="1:296" ht="15">
      <c r="A17" s="151"/>
      <c r="B17" s="373">
        <f t="shared" si="0"/>
        <v>44657</v>
      </c>
      <c r="C17" s="371" t="s">
        <v>1062</v>
      </c>
      <c r="D17" s="372" t="s">
        <v>1062</v>
      </c>
      <c r="E17" s="372" t="s">
        <v>1062</v>
      </c>
      <c r="F17" s="372" t="s">
        <v>1062</v>
      </c>
      <c r="I17" s="302" t="s">
        <v>1057</v>
      </c>
      <c r="KJ17" s="151"/>
    </row>
    <row r="18" spans="1:296" ht="15.6">
      <c r="A18" s="151"/>
      <c r="B18" s="373">
        <f t="shared" si="0"/>
        <v>44658</v>
      </c>
      <c r="C18" s="371" t="s">
        <v>1062</v>
      </c>
      <c r="D18" s="372" t="s">
        <v>1062</v>
      </c>
      <c r="E18" s="372" t="s">
        <v>1062</v>
      </c>
      <c r="F18" s="372" t="s">
        <v>1062</v>
      </c>
      <c r="I18" s="368" t="s">
        <v>1096</v>
      </c>
      <c r="KJ18" s="151"/>
    </row>
    <row r="19" spans="1:296" ht="15.6">
      <c r="A19" s="151"/>
      <c r="B19" s="373">
        <f t="shared" si="0"/>
        <v>44659</v>
      </c>
      <c r="C19" s="371" t="s">
        <v>1062</v>
      </c>
      <c r="D19" s="372" t="s">
        <v>1062</v>
      </c>
      <c r="E19" s="372" t="s">
        <v>1062</v>
      </c>
      <c r="F19" s="372" t="s">
        <v>1062</v>
      </c>
      <c r="I19" s="368" t="s">
        <v>1095</v>
      </c>
      <c r="KJ19" s="151"/>
    </row>
    <row r="20" spans="1:296">
      <c r="A20" s="151"/>
      <c r="B20" s="373">
        <f t="shared" si="0"/>
        <v>44660</v>
      </c>
      <c r="C20" s="371" t="s">
        <v>1062</v>
      </c>
      <c r="D20" s="372" t="s">
        <v>1062</v>
      </c>
      <c r="E20" s="372" t="s">
        <v>1062</v>
      </c>
      <c r="F20" s="372" t="s">
        <v>1062</v>
      </c>
      <c r="KJ20" s="151"/>
    </row>
    <row r="21" spans="1:296">
      <c r="A21" s="151"/>
      <c r="B21" s="373">
        <f t="shared" si="0"/>
        <v>44661</v>
      </c>
      <c r="C21" s="371" t="s">
        <v>1062</v>
      </c>
      <c r="D21" s="372" t="s">
        <v>1062</v>
      </c>
      <c r="E21" s="372" t="s">
        <v>1062</v>
      </c>
      <c r="F21" s="372" t="s">
        <v>1062</v>
      </c>
      <c r="KJ21" s="151"/>
    </row>
    <row r="22" spans="1:296">
      <c r="A22" s="151"/>
      <c r="B22" s="373">
        <f t="shared" si="0"/>
        <v>44662</v>
      </c>
      <c r="C22" s="371" t="s">
        <v>1062</v>
      </c>
      <c r="D22" s="372" t="s">
        <v>1062</v>
      </c>
      <c r="E22" s="372" t="s">
        <v>1062</v>
      </c>
      <c r="F22" s="372" t="s">
        <v>1062</v>
      </c>
      <c r="KJ22" s="151"/>
    </row>
    <row r="23" spans="1:296">
      <c r="A23" s="151"/>
      <c r="B23" s="373">
        <f t="shared" si="0"/>
        <v>44663</v>
      </c>
      <c r="C23" s="371" t="s">
        <v>1062</v>
      </c>
      <c r="D23" s="372" t="s">
        <v>1062</v>
      </c>
      <c r="E23" s="372" t="s">
        <v>1062</v>
      </c>
      <c r="F23" s="372" t="s">
        <v>1062</v>
      </c>
      <c r="KJ23" s="151"/>
    </row>
    <row r="24" spans="1:296">
      <c r="A24" s="151"/>
      <c r="B24" s="373">
        <f t="shared" si="0"/>
        <v>44664</v>
      </c>
      <c r="C24" s="371" t="s">
        <v>1062</v>
      </c>
      <c r="D24" s="372" t="s">
        <v>1062</v>
      </c>
      <c r="E24" s="372" t="s">
        <v>1062</v>
      </c>
      <c r="F24" s="372" t="s">
        <v>1062</v>
      </c>
      <c r="KJ24" s="151"/>
    </row>
    <row r="25" spans="1:296">
      <c r="A25" s="151"/>
      <c r="B25" s="373">
        <f t="shared" si="0"/>
        <v>44665</v>
      </c>
      <c r="C25" s="374" t="s">
        <v>1646</v>
      </c>
      <c r="D25" s="375" t="s">
        <v>1646</v>
      </c>
      <c r="E25" s="375" t="s">
        <v>1646</v>
      </c>
      <c r="F25" s="375" t="s">
        <v>1646</v>
      </c>
      <c r="KJ25" s="151"/>
    </row>
    <row r="26" spans="1:296">
      <c r="A26" s="151"/>
      <c r="B26" s="373">
        <f t="shared" si="0"/>
        <v>44666</v>
      </c>
      <c r="C26" s="374"/>
      <c r="D26" s="375"/>
      <c r="E26" s="375"/>
      <c r="F26" s="375"/>
      <c r="KJ26" s="151"/>
    </row>
    <row r="27" spans="1:296">
      <c r="A27" s="151"/>
      <c r="B27" s="373">
        <f t="shared" si="0"/>
        <v>44667</v>
      </c>
      <c r="C27" s="374"/>
      <c r="D27" s="375"/>
      <c r="E27" s="375"/>
      <c r="F27" s="375"/>
      <c r="KJ27" s="151"/>
    </row>
    <row r="28" spans="1:296">
      <c r="A28" s="151"/>
      <c r="B28" s="373">
        <f t="shared" si="0"/>
        <v>44668</v>
      </c>
      <c r="C28" s="374"/>
      <c r="D28" s="375"/>
      <c r="E28" s="375"/>
      <c r="F28" s="375"/>
      <c r="KJ28" s="151"/>
    </row>
    <row r="29" spans="1:296">
      <c r="A29" s="151"/>
      <c r="B29" s="373">
        <f t="shared" si="0"/>
        <v>44669</v>
      </c>
      <c r="C29" s="374"/>
      <c r="D29" s="375"/>
      <c r="E29" s="375"/>
      <c r="F29" s="375"/>
      <c r="KJ29" s="151"/>
    </row>
    <row r="30" spans="1:296">
      <c r="A30" s="151"/>
      <c r="B30" s="373">
        <f t="shared" si="0"/>
        <v>44670</v>
      </c>
      <c r="C30" s="374"/>
      <c r="D30" s="375"/>
      <c r="E30" s="375"/>
      <c r="F30" s="375"/>
      <c r="KJ30" s="151"/>
    </row>
    <row r="31" spans="1:296">
      <c r="A31" s="151"/>
      <c r="B31" s="373">
        <f t="shared" si="0"/>
        <v>44671</v>
      </c>
      <c r="C31" s="170"/>
      <c r="D31" s="376"/>
      <c r="E31" s="376"/>
      <c r="F31" s="376"/>
      <c r="KJ31" s="151"/>
    </row>
    <row r="32" spans="1:296">
      <c r="A32" s="151"/>
      <c r="B32" s="373">
        <f t="shared" si="0"/>
        <v>44672</v>
      </c>
      <c r="C32" s="170"/>
      <c r="D32" s="376"/>
      <c r="E32" s="376"/>
      <c r="F32" s="376"/>
      <c r="KJ32" s="151"/>
    </row>
    <row r="33" spans="1:296">
      <c r="A33" s="151"/>
      <c r="B33" s="373">
        <f t="shared" si="0"/>
        <v>44673</v>
      </c>
      <c r="C33" s="170"/>
      <c r="D33" s="376"/>
      <c r="E33" s="376"/>
      <c r="F33" s="376"/>
      <c r="KJ33" s="151"/>
    </row>
    <row r="34" spans="1:296">
      <c r="A34" s="151"/>
      <c r="B34" s="373">
        <f t="shared" si="0"/>
        <v>44674</v>
      </c>
      <c r="C34" s="170"/>
      <c r="D34" s="376"/>
      <c r="E34" s="376"/>
      <c r="F34" s="376"/>
      <c r="KJ34" s="151"/>
    </row>
    <row r="35" spans="1:296">
      <c r="A35" s="151"/>
      <c r="B35" s="373">
        <f t="shared" si="0"/>
        <v>44675</v>
      </c>
      <c r="C35" s="170"/>
      <c r="D35" s="376"/>
      <c r="E35" s="376"/>
      <c r="F35" s="376"/>
      <c r="KJ35" s="151"/>
    </row>
    <row r="36" spans="1:296">
      <c r="A36" s="151"/>
      <c r="B36" s="373">
        <f t="shared" si="0"/>
        <v>44676</v>
      </c>
      <c r="C36" s="170"/>
      <c r="D36" s="376"/>
      <c r="E36" s="376"/>
      <c r="F36" s="376"/>
      <c r="KJ36" s="151"/>
    </row>
    <row r="37" spans="1:296">
      <c r="A37" s="151"/>
      <c r="B37" s="373">
        <f t="shared" si="0"/>
        <v>44677</v>
      </c>
      <c r="C37" s="170"/>
      <c r="D37" s="376"/>
      <c r="E37" s="376"/>
      <c r="F37" s="376"/>
      <c r="KJ37" s="151"/>
    </row>
    <row r="38" spans="1:296">
      <c r="A38" s="151"/>
      <c r="B38" s="373">
        <f t="shared" si="0"/>
        <v>44678</v>
      </c>
      <c r="C38" s="170"/>
      <c r="D38" s="376"/>
      <c r="E38" s="376"/>
      <c r="F38" s="376"/>
      <c r="KJ38" s="151"/>
    </row>
    <row r="39" spans="1:296">
      <c r="A39" s="151"/>
      <c r="B39" s="373">
        <f t="shared" si="0"/>
        <v>44679</v>
      </c>
      <c r="C39" s="170"/>
      <c r="D39" s="376"/>
      <c r="E39" s="376"/>
      <c r="F39" s="376"/>
      <c r="KJ39" s="151"/>
    </row>
    <row r="40" spans="1:296">
      <c r="A40" s="151"/>
      <c r="B40" s="373">
        <f t="shared" si="0"/>
        <v>44680</v>
      </c>
      <c r="C40" s="170"/>
      <c r="D40" s="376"/>
      <c r="E40" s="376"/>
      <c r="F40" s="376"/>
      <c r="KJ40" s="151"/>
    </row>
    <row r="41" spans="1:296">
      <c r="A41" s="151"/>
      <c r="B41" s="373">
        <f t="shared" si="0"/>
        <v>44681</v>
      </c>
      <c r="C41" s="377"/>
      <c r="D41" s="378"/>
      <c r="E41" s="378"/>
      <c r="F41" s="378"/>
      <c r="KJ41" s="151"/>
    </row>
    <row r="42" spans="1:296">
      <c r="A42" s="151"/>
      <c r="B42" s="598">
        <v>44682</v>
      </c>
      <c r="C42" s="377" t="s">
        <v>1062</v>
      </c>
      <c r="D42" s="378" t="s">
        <v>1062</v>
      </c>
      <c r="E42" s="378" t="s">
        <v>1062</v>
      </c>
      <c r="F42" s="378" t="s">
        <v>1062</v>
      </c>
      <c r="KJ42" s="151"/>
    </row>
    <row r="43" spans="1:296">
      <c r="A43" s="151"/>
      <c r="B43" s="373">
        <f>B41+1</f>
        <v>44682</v>
      </c>
      <c r="C43" s="170"/>
      <c r="D43" s="376"/>
      <c r="E43" s="376"/>
      <c r="F43" s="376"/>
      <c r="KJ43" s="151"/>
    </row>
    <row r="44" spans="1:296">
      <c r="A44" s="151"/>
      <c r="B44" s="373">
        <f t="shared" si="0"/>
        <v>44683</v>
      </c>
      <c r="C44" s="170"/>
      <c r="D44" s="376"/>
      <c r="E44" s="376"/>
      <c r="F44" s="376"/>
      <c r="KJ44" s="151"/>
    </row>
    <row r="45" spans="1:296">
      <c r="A45" s="151"/>
      <c r="B45" s="373">
        <f t="shared" si="0"/>
        <v>44684</v>
      </c>
      <c r="C45" s="170"/>
      <c r="D45" s="376"/>
      <c r="E45" s="376"/>
      <c r="F45" s="376"/>
      <c r="KJ45" s="151"/>
    </row>
    <row r="46" spans="1:296">
      <c r="A46" s="151"/>
      <c r="B46" s="373">
        <f t="shared" si="0"/>
        <v>44685</v>
      </c>
      <c r="C46" s="170"/>
      <c r="D46" s="376"/>
      <c r="E46" s="376"/>
      <c r="F46" s="376"/>
      <c r="KJ46" s="151"/>
    </row>
    <row r="47" spans="1:296">
      <c r="A47" s="151"/>
      <c r="B47" s="373">
        <f t="shared" si="0"/>
        <v>44686</v>
      </c>
      <c r="C47" s="170"/>
      <c r="D47" s="376"/>
      <c r="E47" s="376"/>
      <c r="F47" s="376"/>
      <c r="KJ47" s="151"/>
    </row>
    <row r="48" spans="1:296">
      <c r="A48" s="151"/>
      <c r="B48" s="373">
        <f t="shared" si="0"/>
        <v>44687</v>
      </c>
      <c r="C48" s="170"/>
      <c r="D48" s="376"/>
      <c r="E48" s="376"/>
      <c r="F48" s="376"/>
      <c r="KJ48" s="151"/>
    </row>
    <row r="49" spans="1:296">
      <c r="A49" s="151"/>
      <c r="B49" s="373">
        <f t="shared" si="0"/>
        <v>44688</v>
      </c>
      <c r="C49" s="170"/>
      <c r="D49" s="376"/>
      <c r="E49" s="376"/>
      <c r="F49" s="376"/>
      <c r="KJ49" s="151"/>
    </row>
    <row r="50" spans="1:296">
      <c r="A50" s="151"/>
      <c r="B50" s="373">
        <f t="shared" si="0"/>
        <v>44689</v>
      </c>
      <c r="C50" s="170"/>
      <c r="D50" s="376"/>
      <c r="E50" s="376"/>
      <c r="F50" s="376"/>
      <c r="KJ50" s="151"/>
    </row>
    <row r="51" spans="1:296">
      <c r="A51" s="151"/>
      <c r="B51" s="373">
        <f t="shared" si="0"/>
        <v>44690</v>
      </c>
      <c r="C51" s="170"/>
      <c r="D51" s="376"/>
      <c r="E51" s="376"/>
      <c r="F51" s="376"/>
      <c r="KJ51" s="151"/>
    </row>
    <row r="52" spans="1:296">
      <c r="A52" s="151"/>
      <c r="B52" s="373">
        <f t="shared" si="0"/>
        <v>44691</v>
      </c>
      <c r="C52" s="170"/>
      <c r="D52" s="376"/>
      <c r="E52" s="376"/>
      <c r="F52" s="376"/>
      <c r="KJ52" s="151"/>
    </row>
    <row r="53" spans="1:296">
      <c r="A53" s="151"/>
      <c r="B53" s="373">
        <f t="shared" si="0"/>
        <v>44692</v>
      </c>
      <c r="C53" s="170"/>
      <c r="D53" s="376"/>
      <c r="E53" s="376"/>
      <c r="F53" s="376"/>
      <c r="KJ53" s="151"/>
    </row>
    <row r="54" spans="1:296">
      <c r="A54" s="151"/>
      <c r="B54" s="373">
        <f t="shared" si="0"/>
        <v>44693</v>
      </c>
      <c r="C54" s="170"/>
      <c r="D54" s="376"/>
      <c r="E54" s="376"/>
      <c r="F54" s="376"/>
      <c r="KJ54" s="151"/>
    </row>
    <row r="55" spans="1:296">
      <c r="A55" s="151"/>
      <c r="B55" s="373">
        <f t="shared" si="0"/>
        <v>44694</v>
      </c>
      <c r="C55" s="170"/>
      <c r="D55" s="376"/>
      <c r="E55" s="376"/>
      <c r="F55" s="376"/>
      <c r="KJ55" s="151"/>
    </row>
    <row r="56" spans="1:296">
      <c r="A56" s="151"/>
      <c r="B56" s="373">
        <f t="shared" si="0"/>
        <v>44695</v>
      </c>
      <c r="C56" s="170"/>
      <c r="D56" s="376"/>
      <c r="E56" s="376"/>
      <c r="F56" s="376"/>
      <c r="KJ56" s="151"/>
    </row>
    <row r="57" spans="1:296">
      <c r="A57" s="151"/>
      <c r="B57" s="373">
        <f t="shared" si="0"/>
        <v>44696</v>
      </c>
      <c r="C57" s="170"/>
      <c r="D57" s="376"/>
      <c r="E57" s="376"/>
      <c r="F57" s="376"/>
      <c r="KJ57" s="151"/>
    </row>
    <row r="58" spans="1:296">
      <c r="A58" s="151"/>
      <c r="B58" s="373">
        <f t="shared" si="0"/>
        <v>44697</v>
      </c>
      <c r="C58" s="170"/>
      <c r="D58" s="376"/>
      <c r="E58" s="376"/>
      <c r="F58" s="376"/>
      <c r="KJ58" s="151"/>
    </row>
    <row r="59" spans="1:296">
      <c r="A59" s="151"/>
      <c r="B59" s="373">
        <f t="shared" si="0"/>
        <v>44698</v>
      </c>
      <c r="C59" s="170"/>
      <c r="D59" s="376"/>
      <c r="E59" s="376"/>
      <c r="F59" s="376"/>
      <c r="KJ59" s="151"/>
    </row>
    <row r="60" spans="1:296">
      <c r="A60" s="151"/>
      <c r="B60" s="373">
        <f t="shared" si="0"/>
        <v>44699</v>
      </c>
      <c r="C60" s="170"/>
      <c r="D60" s="376"/>
      <c r="E60" s="376"/>
      <c r="F60" s="376"/>
      <c r="KJ60" s="151"/>
    </row>
    <row r="61" spans="1:296">
      <c r="A61" s="151"/>
      <c r="B61" s="373">
        <f t="shared" si="0"/>
        <v>44700</v>
      </c>
      <c r="C61" s="170"/>
      <c r="D61" s="376"/>
      <c r="E61" s="376"/>
      <c r="F61" s="376"/>
      <c r="KJ61" s="151"/>
    </row>
    <row r="62" spans="1:296">
      <c r="A62" s="151"/>
      <c r="B62" s="373">
        <f t="shared" si="0"/>
        <v>44701</v>
      </c>
      <c r="C62" s="170"/>
      <c r="D62" s="376"/>
      <c r="E62" s="376"/>
      <c r="F62" s="376"/>
      <c r="KJ62" s="151"/>
    </row>
    <row r="63" spans="1:296">
      <c r="A63" s="151"/>
      <c r="B63" s="373">
        <f t="shared" si="0"/>
        <v>44702</v>
      </c>
      <c r="C63" s="170"/>
      <c r="D63" s="376"/>
      <c r="E63" s="376"/>
      <c r="F63" s="376"/>
      <c r="KJ63" s="151"/>
    </row>
    <row r="64" spans="1:296">
      <c r="A64" s="151"/>
      <c r="B64" s="373">
        <f t="shared" si="0"/>
        <v>44703</v>
      </c>
      <c r="C64" s="170"/>
      <c r="D64" s="376"/>
      <c r="E64" s="376"/>
      <c r="F64" s="376"/>
      <c r="KJ64" s="151"/>
    </row>
    <row r="65" spans="1:296">
      <c r="A65" s="151"/>
      <c r="B65" s="373">
        <f t="shared" si="0"/>
        <v>44704</v>
      </c>
      <c r="C65" s="170"/>
      <c r="D65" s="376"/>
      <c r="E65" s="376"/>
      <c r="F65" s="376"/>
      <c r="KJ65" s="151"/>
    </row>
    <row r="66" spans="1:296">
      <c r="A66" s="151"/>
      <c r="B66" s="373">
        <f t="shared" si="0"/>
        <v>44705</v>
      </c>
      <c r="C66" s="398"/>
      <c r="D66" s="399"/>
      <c r="E66" s="399"/>
      <c r="F66" s="399"/>
      <c r="KJ66" s="151"/>
    </row>
    <row r="67" spans="1:296">
      <c r="A67" s="151"/>
      <c r="B67" s="373">
        <f t="shared" si="0"/>
        <v>44706</v>
      </c>
      <c r="C67" s="398"/>
      <c r="D67" s="399"/>
      <c r="E67" s="399"/>
      <c r="F67" s="399"/>
      <c r="KJ67" s="151"/>
    </row>
    <row r="68" spans="1:296">
      <c r="A68" s="151"/>
      <c r="B68" s="373">
        <f t="shared" si="0"/>
        <v>44707</v>
      </c>
      <c r="C68" s="400"/>
      <c r="D68" s="401"/>
      <c r="E68" s="401"/>
      <c r="F68" s="401"/>
      <c r="KJ68" s="151"/>
    </row>
    <row r="69" spans="1:296">
      <c r="A69" s="151"/>
      <c r="B69" s="373">
        <f t="shared" si="0"/>
        <v>44708</v>
      </c>
      <c r="C69" s="398"/>
      <c r="D69" s="399"/>
      <c r="E69" s="399"/>
      <c r="F69" s="399"/>
      <c r="KJ69" s="151"/>
    </row>
    <row r="70" spans="1:296">
      <c r="A70" s="151"/>
      <c r="B70" s="373">
        <f t="shared" si="0"/>
        <v>44709</v>
      </c>
      <c r="C70" s="170"/>
      <c r="D70" s="376"/>
      <c r="E70" s="376"/>
      <c r="F70" s="376"/>
      <c r="KJ70" s="151"/>
    </row>
    <row r="71" spans="1:296">
      <c r="A71" s="151"/>
      <c r="B71" s="373">
        <f t="shared" si="0"/>
        <v>44710</v>
      </c>
      <c r="C71" s="170"/>
      <c r="D71" s="376"/>
      <c r="E71" s="376"/>
      <c r="F71" s="376"/>
      <c r="KJ71" s="151"/>
    </row>
    <row r="72" spans="1:296">
      <c r="A72" s="151"/>
      <c r="B72" s="373">
        <f t="shared" si="0"/>
        <v>44711</v>
      </c>
      <c r="C72" s="170"/>
      <c r="D72" s="376"/>
      <c r="E72" s="376"/>
      <c r="F72" s="376"/>
      <c r="KJ72" s="151"/>
    </row>
    <row r="73" spans="1:296">
      <c r="A73" s="151"/>
      <c r="B73" s="373">
        <f t="shared" si="0"/>
        <v>44712</v>
      </c>
      <c r="C73" s="377"/>
      <c r="D73" s="378"/>
      <c r="E73" s="378"/>
      <c r="F73" s="378"/>
      <c r="KJ73" s="151"/>
    </row>
    <row r="74" spans="1:296">
      <c r="A74" s="151"/>
      <c r="B74" s="598">
        <v>44713</v>
      </c>
      <c r="C74" s="377" t="s">
        <v>1062</v>
      </c>
      <c r="D74" s="378" t="s">
        <v>1062</v>
      </c>
      <c r="E74" s="378" t="s">
        <v>1062</v>
      </c>
      <c r="F74" s="378" t="s">
        <v>1062</v>
      </c>
      <c r="KJ74" s="151"/>
    </row>
    <row r="75" spans="1:296">
      <c r="A75" s="151"/>
      <c r="B75" s="373">
        <f>B73+1</f>
        <v>44713</v>
      </c>
      <c r="C75" s="170"/>
      <c r="D75" s="376"/>
      <c r="E75" s="376"/>
      <c r="F75" s="376"/>
      <c r="KJ75" s="151"/>
    </row>
    <row r="76" spans="1:296">
      <c r="A76" s="151"/>
      <c r="B76" s="373">
        <f t="shared" si="0"/>
        <v>44714</v>
      </c>
      <c r="C76" s="170"/>
      <c r="D76" s="376"/>
      <c r="E76" s="376"/>
      <c r="F76" s="376"/>
      <c r="KJ76" s="151"/>
    </row>
    <row r="77" spans="1:296">
      <c r="A77" s="151"/>
      <c r="B77" s="373">
        <f t="shared" ref="B77:B140" si="1">B76+1</f>
        <v>44715</v>
      </c>
      <c r="C77" s="170"/>
      <c r="D77" s="376"/>
      <c r="E77" s="376"/>
      <c r="F77" s="376"/>
      <c r="KJ77" s="151"/>
    </row>
    <row r="78" spans="1:296">
      <c r="A78" s="151"/>
      <c r="B78" s="373">
        <f t="shared" si="1"/>
        <v>44716</v>
      </c>
      <c r="C78" s="170"/>
      <c r="D78" s="376"/>
      <c r="E78" s="376"/>
      <c r="F78" s="376"/>
      <c r="KJ78" s="151"/>
    </row>
    <row r="79" spans="1:296">
      <c r="A79" s="151"/>
      <c r="B79" s="373">
        <f t="shared" si="1"/>
        <v>44717</v>
      </c>
      <c r="C79" s="170"/>
      <c r="D79" s="376"/>
      <c r="E79" s="376"/>
      <c r="F79" s="376"/>
      <c r="KJ79" s="151"/>
    </row>
    <row r="80" spans="1:296">
      <c r="A80" s="151"/>
      <c r="B80" s="373">
        <f t="shared" si="1"/>
        <v>44718</v>
      </c>
      <c r="C80" s="170"/>
      <c r="D80" s="376"/>
      <c r="E80" s="376"/>
      <c r="F80" s="376"/>
      <c r="KJ80" s="151"/>
    </row>
    <row r="81" spans="1:296">
      <c r="A81" s="151"/>
      <c r="B81" s="373">
        <f t="shared" si="1"/>
        <v>44719</v>
      </c>
      <c r="C81" s="170"/>
      <c r="D81" s="376"/>
      <c r="E81" s="376"/>
      <c r="F81" s="376"/>
      <c r="KJ81" s="151"/>
    </row>
    <row r="82" spans="1:296">
      <c r="A82" s="151"/>
      <c r="B82" s="373">
        <f t="shared" si="1"/>
        <v>44720</v>
      </c>
      <c r="C82" s="170"/>
      <c r="D82" s="376"/>
      <c r="E82" s="376"/>
      <c r="F82" s="376"/>
      <c r="KJ82" s="151"/>
    </row>
    <row r="83" spans="1:296">
      <c r="A83" s="151"/>
      <c r="B83" s="373">
        <f t="shared" si="1"/>
        <v>44721</v>
      </c>
      <c r="C83" s="170"/>
      <c r="D83" s="376"/>
      <c r="E83" s="376"/>
      <c r="F83" s="376"/>
      <c r="KJ83" s="151"/>
    </row>
    <row r="84" spans="1:296">
      <c r="A84" s="151"/>
      <c r="B84" s="373">
        <f t="shared" si="1"/>
        <v>44722</v>
      </c>
      <c r="C84" s="170"/>
      <c r="D84" s="376"/>
      <c r="E84" s="376"/>
      <c r="F84" s="376"/>
      <c r="KJ84" s="151"/>
    </row>
    <row r="85" spans="1:296">
      <c r="A85" s="151"/>
      <c r="B85" s="373">
        <f t="shared" si="1"/>
        <v>44723</v>
      </c>
      <c r="C85" s="170"/>
      <c r="D85" s="376"/>
      <c r="E85" s="376"/>
      <c r="F85" s="376"/>
      <c r="KJ85" s="151"/>
    </row>
    <row r="86" spans="1:296">
      <c r="A86" s="151"/>
      <c r="B86" s="373">
        <f t="shared" si="1"/>
        <v>44724</v>
      </c>
      <c r="C86" s="170"/>
      <c r="D86" s="376"/>
      <c r="E86" s="376"/>
      <c r="F86" s="376"/>
      <c r="KJ86" s="151"/>
    </row>
    <row r="87" spans="1:296">
      <c r="A87" s="151"/>
      <c r="B87" s="373">
        <f t="shared" si="1"/>
        <v>44725</v>
      </c>
      <c r="C87" s="170"/>
      <c r="D87" s="376"/>
      <c r="E87" s="376"/>
      <c r="F87" s="376"/>
      <c r="KJ87" s="151"/>
    </row>
    <row r="88" spans="1:296">
      <c r="A88" s="151"/>
      <c r="B88" s="373">
        <f t="shared" si="1"/>
        <v>44726</v>
      </c>
      <c r="C88" s="170"/>
      <c r="D88" s="376"/>
      <c r="E88" s="376"/>
      <c r="F88" s="376"/>
      <c r="KJ88" s="151"/>
    </row>
    <row r="89" spans="1:296">
      <c r="A89" s="151"/>
      <c r="B89" s="373">
        <f t="shared" si="1"/>
        <v>44727</v>
      </c>
      <c r="C89" s="170"/>
      <c r="D89" s="376"/>
      <c r="E89" s="376"/>
      <c r="F89" s="376"/>
      <c r="KJ89" s="151"/>
    </row>
    <row r="90" spans="1:296">
      <c r="A90" s="151"/>
      <c r="B90" s="373">
        <f t="shared" si="1"/>
        <v>44728</v>
      </c>
      <c r="C90" s="170"/>
      <c r="D90" s="376"/>
      <c r="E90" s="376"/>
      <c r="F90" s="376"/>
      <c r="KJ90" s="151"/>
    </row>
    <row r="91" spans="1:296">
      <c r="A91" s="151"/>
      <c r="B91" s="373">
        <f t="shared" si="1"/>
        <v>44729</v>
      </c>
      <c r="C91" s="170"/>
      <c r="D91" s="376"/>
      <c r="E91" s="376"/>
      <c r="F91" s="376"/>
      <c r="KJ91" s="151"/>
    </row>
    <row r="92" spans="1:296">
      <c r="A92" s="151"/>
      <c r="B92" s="373">
        <f t="shared" si="1"/>
        <v>44730</v>
      </c>
      <c r="C92" s="170"/>
      <c r="D92" s="376"/>
      <c r="E92" s="376"/>
      <c r="F92" s="376"/>
      <c r="KJ92" s="151"/>
    </row>
    <row r="93" spans="1:296">
      <c r="A93" s="151"/>
      <c r="B93" s="373">
        <f t="shared" si="1"/>
        <v>44731</v>
      </c>
      <c r="C93" s="170"/>
      <c r="D93" s="376"/>
      <c r="E93" s="376"/>
      <c r="F93" s="376"/>
      <c r="KJ93" s="151"/>
    </row>
    <row r="94" spans="1:296">
      <c r="A94" s="151"/>
      <c r="B94" s="373">
        <f t="shared" si="1"/>
        <v>44732</v>
      </c>
      <c r="C94" s="170"/>
      <c r="D94" s="376"/>
      <c r="E94" s="376"/>
      <c r="F94" s="376"/>
      <c r="KJ94" s="151"/>
    </row>
    <row r="95" spans="1:296">
      <c r="A95" s="151"/>
      <c r="B95" s="373">
        <f t="shared" si="1"/>
        <v>44733</v>
      </c>
      <c r="C95" s="170"/>
      <c r="D95" s="376"/>
      <c r="E95" s="376"/>
      <c r="F95" s="376"/>
      <c r="KJ95" s="151"/>
    </row>
    <row r="96" spans="1:296">
      <c r="A96" s="151"/>
      <c r="B96" s="373">
        <f t="shared" si="1"/>
        <v>44734</v>
      </c>
      <c r="C96" s="170"/>
      <c r="D96" s="376"/>
      <c r="E96" s="376"/>
      <c r="F96" s="376"/>
      <c r="KJ96" s="151"/>
    </row>
    <row r="97" spans="1:296">
      <c r="A97" s="151"/>
      <c r="B97" s="373">
        <f t="shared" si="1"/>
        <v>44735</v>
      </c>
      <c r="C97" s="170"/>
      <c r="D97" s="376"/>
      <c r="E97" s="376"/>
      <c r="F97" s="376"/>
      <c r="KJ97" s="151"/>
    </row>
    <row r="98" spans="1:296">
      <c r="A98" s="151"/>
      <c r="B98" s="373">
        <f t="shared" si="1"/>
        <v>44736</v>
      </c>
      <c r="C98" s="170"/>
      <c r="D98" s="376"/>
      <c r="E98" s="376"/>
      <c r="F98" s="376"/>
      <c r="KJ98" s="151"/>
    </row>
    <row r="99" spans="1:296">
      <c r="A99" s="151"/>
      <c r="B99" s="373">
        <f t="shared" si="1"/>
        <v>44737</v>
      </c>
      <c r="C99" s="170"/>
      <c r="D99" s="376"/>
      <c r="E99" s="376"/>
      <c r="F99" s="376"/>
      <c r="KJ99" s="151"/>
    </row>
    <row r="100" spans="1:296">
      <c r="A100" s="151"/>
      <c r="B100" s="373">
        <f t="shared" si="1"/>
        <v>44738</v>
      </c>
      <c r="C100" s="170"/>
      <c r="D100" s="376"/>
      <c r="E100" s="376"/>
      <c r="F100" s="376"/>
      <c r="KJ100" s="151"/>
    </row>
    <row r="101" spans="1:296">
      <c r="A101" s="151"/>
      <c r="B101" s="373">
        <f t="shared" si="1"/>
        <v>44739</v>
      </c>
      <c r="C101" s="170"/>
      <c r="D101" s="376"/>
      <c r="E101" s="376"/>
      <c r="F101" s="376"/>
      <c r="KJ101" s="151"/>
    </row>
    <row r="102" spans="1:296">
      <c r="A102" s="151"/>
      <c r="B102" s="373">
        <f t="shared" si="1"/>
        <v>44740</v>
      </c>
      <c r="C102" s="170"/>
      <c r="D102" s="376"/>
      <c r="E102" s="376"/>
      <c r="F102" s="376"/>
      <c r="KJ102" s="151"/>
    </row>
    <row r="103" spans="1:296">
      <c r="A103" s="151"/>
      <c r="B103" s="373">
        <f t="shared" si="1"/>
        <v>44741</v>
      </c>
      <c r="C103" s="170"/>
      <c r="D103" s="376"/>
      <c r="E103" s="376"/>
      <c r="F103" s="376"/>
      <c r="KJ103" s="151"/>
    </row>
    <row r="104" spans="1:296">
      <c r="A104" s="151"/>
      <c r="B104" s="373">
        <f t="shared" si="1"/>
        <v>44742</v>
      </c>
      <c r="C104" s="377"/>
      <c r="D104" s="378"/>
      <c r="E104" s="378"/>
      <c r="F104" s="378"/>
      <c r="KJ104" s="151"/>
    </row>
    <row r="105" spans="1:296">
      <c r="A105" s="151"/>
      <c r="B105" s="598">
        <v>44743</v>
      </c>
      <c r="C105" s="377" t="s">
        <v>1062</v>
      </c>
      <c r="D105" s="599" t="s">
        <v>1062</v>
      </c>
      <c r="E105" s="378" t="s">
        <v>1062</v>
      </c>
      <c r="F105" s="378" t="s">
        <v>1062</v>
      </c>
      <c r="KJ105" s="151"/>
    </row>
    <row r="106" spans="1:296">
      <c r="A106" s="151"/>
      <c r="B106" s="373">
        <f>B104+1</f>
        <v>44743</v>
      </c>
      <c r="C106" s="170"/>
      <c r="D106" s="376"/>
      <c r="E106" s="376"/>
      <c r="F106" s="376"/>
      <c r="KJ106" s="151"/>
    </row>
    <row r="107" spans="1:296">
      <c r="A107" s="151"/>
      <c r="B107" s="373">
        <f t="shared" si="1"/>
        <v>44744</v>
      </c>
      <c r="C107" s="170"/>
      <c r="D107" s="376"/>
      <c r="E107" s="376"/>
      <c r="F107" s="376"/>
      <c r="KJ107" s="151"/>
    </row>
    <row r="108" spans="1:296">
      <c r="A108" s="151"/>
      <c r="B108" s="373">
        <f t="shared" si="1"/>
        <v>44745</v>
      </c>
      <c r="C108" s="170"/>
      <c r="D108" s="376"/>
      <c r="E108" s="376"/>
      <c r="F108" s="376"/>
      <c r="KJ108" s="151"/>
    </row>
    <row r="109" spans="1:296">
      <c r="A109" s="151"/>
      <c r="B109" s="373">
        <f t="shared" si="1"/>
        <v>44746</v>
      </c>
      <c r="C109" s="170"/>
      <c r="D109" s="376"/>
      <c r="E109" s="376"/>
      <c r="F109" s="376"/>
      <c r="KJ109" s="151"/>
    </row>
    <row r="110" spans="1:296">
      <c r="A110" s="151"/>
      <c r="B110" s="373">
        <f t="shared" si="1"/>
        <v>44747</v>
      </c>
      <c r="C110" s="170"/>
      <c r="D110" s="376"/>
      <c r="E110" s="376"/>
      <c r="F110" s="376"/>
      <c r="KJ110" s="151"/>
    </row>
    <row r="111" spans="1:296">
      <c r="A111" s="151"/>
      <c r="B111" s="373">
        <f t="shared" si="1"/>
        <v>44748</v>
      </c>
      <c r="C111" s="170"/>
      <c r="D111" s="376"/>
      <c r="E111" s="376"/>
      <c r="F111" s="376"/>
      <c r="KJ111" s="151"/>
    </row>
    <row r="112" spans="1:296">
      <c r="A112" s="151"/>
      <c r="B112" s="373">
        <f t="shared" si="1"/>
        <v>44749</v>
      </c>
      <c r="C112" s="170"/>
      <c r="D112" s="376"/>
      <c r="E112" s="376"/>
      <c r="F112" s="376"/>
      <c r="KJ112" s="151"/>
    </row>
    <row r="113" spans="1:296">
      <c r="A113" s="151"/>
      <c r="B113" s="373">
        <f t="shared" si="1"/>
        <v>44750</v>
      </c>
      <c r="C113" s="170"/>
      <c r="D113" s="376"/>
      <c r="E113" s="376"/>
      <c r="F113" s="376"/>
      <c r="KJ113" s="151"/>
    </row>
    <row r="114" spans="1:296">
      <c r="A114" s="151"/>
      <c r="B114" s="373">
        <f t="shared" si="1"/>
        <v>44751</v>
      </c>
      <c r="C114" s="170"/>
      <c r="D114" s="376"/>
      <c r="E114" s="376"/>
      <c r="F114" s="376"/>
      <c r="KJ114" s="151"/>
    </row>
    <row r="115" spans="1:296">
      <c r="A115" s="151"/>
      <c r="B115" s="373">
        <f t="shared" si="1"/>
        <v>44752</v>
      </c>
      <c r="C115" s="170"/>
      <c r="D115" s="376"/>
      <c r="E115" s="376"/>
      <c r="F115" s="376"/>
      <c r="KJ115" s="151"/>
    </row>
    <row r="116" spans="1:296">
      <c r="A116" s="151"/>
      <c r="B116" s="373">
        <f t="shared" si="1"/>
        <v>44753</v>
      </c>
      <c r="C116" s="170"/>
      <c r="D116" s="376"/>
      <c r="E116" s="376"/>
      <c r="F116" s="376"/>
      <c r="KJ116" s="151"/>
    </row>
    <row r="117" spans="1:296">
      <c r="A117" s="151"/>
      <c r="B117" s="373">
        <f t="shared" si="1"/>
        <v>44754</v>
      </c>
      <c r="C117" s="170"/>
      <c r="D117" s="376"/>
      <c r="E117" s="376"/>
      <c r="F117" s="376"/>
      <c r="KJ117" s="151"/>
    </row>
    <row r="118" spans="1:296">
      <c r="A118" s="151"/>
      <c r="B118" s="373">
        <f t="shared" si="1"/>
        <v>44755</v>
      </c>
      <c r="C118" s="170"/>
      <c r="D118" s="376"/>
      <c r="E118" s="376"/>
      <c r="F118" s="376"/>
      <c r="KJ118" s="151"/>
    </row>
    <row r="119" spans="1:296">
      <c r="A119" s="151"/>
      <c r="B119" s="373">
        <f t="shared" si="1"/>
        <v>44756</v>
      </c>
      <c r="C119" s="170"/>
      <c r="D119" s="376"/>
      <c r="E119" s="376"/>
      <c r="F119" s="376"/>
      <c r="KJ119" s="151"/>
    </row>
    <row r="120" spans="1:296">
      <c r="A120" s="151"/>
      <c r="B120" s="373">
        <f t="shared" si="1"/>
        <v>44757</v>
      </c>
      <c r="C120" s="170"/>
      <c r="D120" s="376"/>
      <c r="E120" s="376"/>
      <c r="F120" s="376"/>
      <c r="KJ120" s="151"/>
    </row>
    <row r="121" spans="1:296">
      <c r="A121" s="151"/>
      <c r="B121" s="373">
        <f t="shared" si="1"/>
        <v>44758</v>
      </c>
      <c r="C121" s="170"/>
      <c r="D121" s="376"/>
      <c r="E121" s="376"/>
      <c r="F121" s="376"/>
      <c r="KJ121" s="151"/>
    </row>
    <row r="122" spans="1:296">
      <c r="A122" s="151"/>
      <c r="B122" s="373">
        <f t="shared" si="1"/>
        <v>44759</v>
      </c>
      <c r="C122" s="170"/>
      <c r="D122" s="376"/>
      <c r="E122" s="376"/>
      <c r="F122" s="376"/>
      <c r="KJ122" s="151"/>
    </row>
    <row r="123" spans="1:296">
      <c r="A123" s="151"/>
      <c r="B123" s="373">
        <f t="shared" si="1"/>
        <v>44760</v>
      </c>
      <c r="C123" s="170"/>
      <c r="D123" s="376"/>
      <c r="E123" s="376"/>
      <c r="F123" s="376"/>
      <c r="KJ123" s="151"/>
    </row>
    <row r="124" spans="1:296">
      <c r="A124" s="151"/>
      <c r="B124" s="373">
        <f t="shared" si="1"/>
        <v>44761</v>
      </c>
      <c r="C124" s="170"/>
      <c r="D124" s="376"/>
      <c r="E124" s="376"/>
      <c r="F124" s="376"/>
      <c r="KJ124" s="151"/>
    </row>
    <row r="125" spans="1:296">
      <c r="A125" s="151"/>
      <c r="B125" s="373">
        <f t="shared" si="1"/>
        <v>44762</v>
      </c>
      <c r="C125" s="170"/>
      <c r="D125" s="376"/>
      <c r="E125" s="376"/>
      <c r="F125" s="376"/>
      <c r="KJ125" s="151"/>
    </row>
    <row r="126" spans="1:296">
      <c r="A126" s="151"/>
      <c r="B126" s="373">
        <f t="shared" si="1"/>
        <v>44763</v>
      </c>
      <c r="C126" s="170"/>
      <c r="D126" s="376"/>
      <c r="E126" s="376"/>
      <c r="F126" s="376"/>
      <c r="KJ126" s="151"/>
    </row>
    <row r="127" spans="1:296">
      <c r="A127" s="151"/>
      <c r="B127" s="373">
        <f t="shared" si="1"/>
        <v>44764</v>
      </c>
      <c r="C127" s="170"/>
      <c r="D127" s="376"/>
      <c r="E127" s="376"/>
      <c r="F127" s="376"/>
      <c r="KJ127" s="151"/>
    </row>
    <row r="128" spans="1:296">
      <c r="A128" s="151"/>
      <c r="B128" s="373">
        <f t="shared" si="1"/>
        <v>44765</v>
      </c>
      <c r="C128" s="170"/>
      <c r="D128" s="376"/>
      <c r="E128" s="376"/>
      <c r="F128" s="376"/>
      <c r="KJ128" s="151"/>
    </row>
    <row r="129" spans="1:296">
      <c r="A129" s="151"/>
      <c r="B129" s="373">
        <f t="shared" si="1"/>
        <v>44766</v>
      </c>
      <c r="C129" s="170"/>
      <c r="D129" s="376"/>
      <c r="E129" s="376"/>
      <c r="F129" s="376"/>
      <c r="KJ129" s="151"/>
    </row>
    <row r="130" spans="1:296">
      <c r="A130" s="151"/>
      <c r="B130" s="373">
        <f t="shared" si="1"/>
        <v>44767</v>
      </c>
      <c r="C130" s="170"/>
      <c r="D130" s="376"/>
      <c r="E130" s="376"/>
      <c r="F130" s="376"/>
      <c r="KJ130" s="151"/>
    </row>
    <row r="131" spans="1:296">
      <c r="A131" s="151"/>
      <c r="B131" s="373">
        <f t="shared" si="1"/>
        <v>44768</v>
      </c>
      <c r="C131" s="170"/>
      <c r="D131" s="376"/>
      <c r="E131" s="376"/>
      <c r="F131" s="376"/>
      <c r="KJ131" s="151"/>
    </row>
    <row r="132" spans="1:296">
      <c r="A132" s="151"/>
      <c r="B132" s="373">
        <f t="shared" si="1"/>
        <v>44769</v>
      </c>
      <c r="C132" s="170"/>
      <c r="D132" s="376"/>
      <c r="E132" s="376"/>
      <c r="F132" s="376"/>
      <c r="KJ132" s="151"/>
    </row>
    <row r="133" spans="1:296">
      <c r="A133" s="151"/>
      <c r="B133" s="373">
        <f t="shared" si="1"/>
        <v>44770</v>
      </c>
      <c r="C133" s="170"/>
      <c r="D133" s="376"/>
      <c r="E133" s="376"/>
      <c r="F133" s="376"/>
      <c r="KJ133" s="151"/>
    </row>
    <row r="134" spans="1:296">
      <c r="A134" s="151"/>
      <c r="B134" s="373">
        <f t="shared" si="1"/>
        <v>44771</v>
      </c>
      <c r="C134" s="170"/>
      <c r="D134" s="376"/>
      <c r="E134" s="376"/>
      <c r="F134" s="376"/>
      <c r="KJ134" s="151"/>
    </row>
    <row r="135" spans="1:296">
      <c r="A135" s="151"/>
      <c r="B135" s="373">
        <f t="shared" si="1"/>
        <v>44772</v>
      </c>
      <c r="C135" s="170"/>
      <c r="D135" s="376"/>
      <c r="E135" s="376"/>
      <c r="F135" s="376"/>
      <c r="KJ135" s="151"/>
    </row>
    <row r="136" spans="1:296">
      <c r="A136" s="151"/>
      <c r="B136" s="373">
        <f t="shared" si="1"/>
        <v>44773</v>
      </c>
      <c r="D136" s="600"/>
      <c r="E136" s="600"/>
      <c r="F136" s="601"/>
      <c r="KJ136" s="151"/>
    </row>
    <row r="137" spans="1:296">
      <c r="A137" s="151"/>
      <c r="B137" s="598">
        <v>44774</v>
      </c>
      <c r="C137" s="377" t="s">
        <v>1062</v>
      </c>
      <c r="D137" s="378" t="s">
        <v>1062</v>
      </c>
      <c r="E137" s="378" t="s">
        <v>1062</v>
      </c>
      <c r="F137" s="378" t="s">
        <v>1062</v>
      </c>
      <c r="KJ137" s="151"/>
    </row>
    <row r="138" spans="1:296">
      <c r="A138" s="151"/>
      <c r="B138" s="373">
        <f>B136+1</f>
        <v>44774</v>
      </c>
      <c r="C138" s="170"/>
      <c r="D138" s="376"/>
      <c r="E138" s="376"/>
      <c r="F138" s="376"/>
      <c r="KJ138" s="151"/>
    </row>
    <row r="139" spans="1:296">
      <c r="A139" s="151"/>
      <c r="B139" s="373">
        <f t="shared" si="1"/>
        <v>44775</v>
      </c>
      <c r="C139" s="170"/>
      <c r="D139" s="376"/>
      <c r="E139" s="376"/>
      <c r="F139" s="376"/>
      <c r="KJ139" s="151"/>
    </row>
    <row r="140" spans="1:296">
      <c r="A140" s="151"/>
      <c r="B140" s="373">
        <f t="shared" si="1"/>
        <v>44776</v>
      </c>
      <c r="C140" s="170"/>
      <c r="D140" s="376"/>
      <c r="E140" s="376"/>
      <c r="F140" s="376"/>
      <c r="KJ140" s="151"/>
    </row>
    <row r="141" spans="1:296">
      <c r="A141" s="151"/>
      <c r="B141" s="373">
        <f t="shared" ref="B141:B204" si="2">B140+1</f>
        <v>44777</v>
      </c>
      <c r="C141" s="170"/>
      <c r="D141" s="376"/>
      <c r="E141" s="376"/>
      <c r="F141" s="376"/>
      <c r="KJ141" s="151"/>
    </row>
    <row r="142" spans="1:296">
      <c r="A142" s="151"/>
      <c r="B142" s="373">
        <f t="shared" si="2"/>
        <v>44778</v>
      </c>
      <c r="C142" s="170"/>
      <c r="D142" s="376"/>
      <c r="E142" s="376"/>
      <c r="F142" s="376"/>
      <c r="KJ142" s="151"/>
    </row>
    <row r="143" spans="1:296">
      <c r="A143" s="151"/>
      <c r="B143" s="373">
        <f t="shared" si="2"/>
        <v>44779</v>
      </c>
      <c r="C143" s="170"/>
      <c r="D143" s="376"/>
      <c r="E143" s="376"/>
      <c r="F143" s="376"/>
      <c r="KJ143" s="151"/>
    </row>
    <row r="144" spans="1:296">
      <c r="A144" s="151"/>
      <c r="B144" s="373">
        <f t="shared" si="2"/>
        <v>44780</v>
      </c>
      <c r="C144" s="170"/>
      <c r="D144" s="376"/>
      <c r="E144" s="376"/>
      <c r="F144" s="376"/>
      <c r="KJ144" s="151"/>
    </row>
    <row r="145" spans="1:296">
      <c r="A145" s="151"/>
      <c r="B145" s="373">
        <f t="shared" si="2"/>
        <v>44781</v>
      </c>
      <c r="C145" s="170"/>
      <c r="D145" s="376"/>
      <c r="E145" s="376"/>
      <c r="F145" s="376"/>
      <c r="KJ145" s="151"/>
    </row>
    <row r="146" spans="1:296">
      <c r="A146" s="151"/>
      <c r="B146" s="373">
        <f t="shared" si="2"/>
        <v>44782</v>
      </c>
      <c r="C146" s="170"/>
      <c r="D146" s="376"/>
      <c r="E146" s="376"/>
      <c r="F146" s="376"/>
      <c r="KJ146" s="151"/>
    </row>
    <row r="147" spans="1:296">
      <c r="A147" s="151"/>
      <c r="B147" s="373">
        <f t="shared" si="2"/>
        <v>44783</v>
      </c>
      <c r="C147" s="170"/>
      <c r="D147" s="376"/>
      <c r="E147" s="376"/>
      <c r="F147" s="376"/>
      <c r="KJ147" s="151"/>
    </row>
    <row r="148" spans="1:296">
      <c r="A148" s="151"/>
      <c r="B148" s="373">
        <f t="shared" si="2"/>
        <v>44784</v>
      </c>
      <c r="C148" s="170"/>
      <c r="D148" s="376"/>
      <c r="E148" s="376"/>
      <c r="F148" s="376"/>
      <c r="KJ148" s="151"/>
    </row>
    <row r="149" spans="1:296">
      <c r="A149" s="151"/>
      <c r="B149" s="373">
        <f t="shared" si="2"/>
        <v>44785</v>
      </c>
      <c r="C149" s="170"/>
      <c r="D149" s="376"/>
      <c r="E149" s="376"/>
      <c r="F149" s="376"/>
      <c r="KJ149" s="151"/>
    </row>
    <row r="150" spans="1:296">
      <c r="A150" s="151"/>
      <c r="B150" s="373">
        <f t="shared" si="2"/>
        <v>44786</v>
      </c>
      <c r="C150" s="170"/>
      <c r="D150" s="376"/>
      <c r="E150" s="376"/>
      <c r="F150" s="376"/>
      <c r="KJ150" s="151"/>
    </row>
    <row r="151" spans="1:296">
      <c r="A151" s="151"/>
      <c r="B151" s="373">
        <f t="shared" si="2"/>
        <v>44787</v>
      </c>
      <c r="C151" s="170"/>
      <c r="D151" s="376"/>
      <c r="E151" s="376"/>
      <c r="F151" s="376"/>
      <c r="KJ151" s="151"/>
    </row>
    <row r="152" spans="1:296">
      <c r="A152" s="151"/>
      <c r="B152" s="373">
        <f t="shared" si="2"/>
        <v>44788</v>
      </c>
      <c r="C152" s="170"/>
      <c r="D152" s="376"/>
      <c r="E152" s="376"/>
      <c r="F152" s="376"/>
      <c r="KJ152" s="151"/>
    </row>
    <row r="153" spans="1:296">
      <c r="A153" s="151"/>
      <c r="B153" s="373">
        <f t="shared" si="2"/>
        <v>44789</v>
      </c>
      <c r="C153" s="170"/>
      <c r="D153" s="376"/>
      <c r="E153" s="376"/>
      <c r="F153" s="376"/>
      <c r="KJ153" s="151"/>
    </row>
    <row r="154" spans="1:296">
      <c r="A154" s="151"/>
      <c r="B154" s="373">
        <f t="shared" si="2"/>
        <v>44790</v>
      </c>
      <c r="C154" s="170"/>
      <c r="D154" s="376"/>
      <c r="E154" s="376"/>
      <c r="F154" s="376"/>
      <c r="KJ154" s="151"/>
    </row>
    <row r="155" spans="1:296">
      <c r="A155" s="151"/>
      <c r="B155" s="373">
        <f t="shared" si="2"/>
        <v>44791</v>
      </c>
      <c r="C155" s="170"/>
      <c r="D155" s="376"/>
      <c r="E155" s="376"/>
      <c r="F155" s="376"/>
      <c r="KJ155" s="151"/>
    </row>
    <row r="156" spans="1:296">
      <c r="A156" s="151"/>
      <c r="B156" s="373">
        <f t="shared" si="2"/>
        <v>44792</v>
      </c>
      <c r="C156" s="170"/>
      <c r="D156" s="376"/>
      <c r="E156" s="376"/>
      <c r="F156" s="376"/>
      <c r="KJ156" s="151"/>
    </row>
    <row r="157" spans="1:296">
      <c r="A157" s="151"/>
      <c r="B157" s="373">
        <f t="shared" si="2"/>
        <v>44793</v>
      </c>
      <c r="C157" s="170"/>
      <c r="D157" s="376"/>
      <c r="E157" s="376"/>
      <c r="F157" s="376"/>
      <c r="KJ157" s="151"/>
    </row>
    <row r="158" spans="1:296">
      <c r="A158" s="151"/>
      <c r="B158" s="373">
        <f t="shared" si="2"/>
        <v>44794</v>
      </c>
      <c r="C158" s="170"/>
      <c r="D158" s="376"/>
      <c r="E158" s="376"/>
      <c r="F158" s="376"/>
      <c r="KJ158" s="151"/>
    </row>
    <row r="159" spans="1:296">
      <c r="A159" s="151"/>
      <c r="B159" s="373">
        <f t="shared" si="2"/>
        <v>44795</v>
      </c>
      <c r="C159" s="170"/>
      <c r="D159" s="376"/>
      <c r="E159" s="376"/>
      <c r="F159" s="376"/>
      <c r="KJ159" s="151"/>
    </row>
    <row r="160" spans="1:296">
      <c r="A160" s="151"/>
      <c r="B160" s="373">
        <f t="shared" si="2"/>
        <v>44796</v>
      </c>
      <c r="C160" s="170"/>
      <c r="D160" s="376"/>
      <c r="E160" s="376"/>
      <c r="F160" s="376"/>
      <c r="KJ160" s="151"/>
    </row>
    <row r="161" spans="1:296">
      <c r="A161" s="151"/>
      <c r="B161" s="373">
        <f t="shared" si="2"/>
        <v>44797</v>
      </c>
      <c r="C161" s="170"/>
      <c r="D161" s="376"/>
      <c r="E161" s="376"/>
      <c r="F161" s="376"/>
      <c r="KJ161" s="151"/>
    </row>
    <row r="162" spans="1:296">
      <c r="A162" s="151"/>
      <c r="B162" s="373">
        <f t="shared" si="2"/>
        <v>44798</v>
      </c>
      <c r="C162" s="170"/>
      <c r="D162" s="376"/>
      <c r="E162" s="376"/>
      <c r="F162" s="376"/>
      <c r="KJ162" s="151"/>
    </row>
    <row r="163" spans="1:296">
      <c r="A163" s="151"/>
      <c r="B163" s="373">
        <f t="shared" si="2"/>
        <v>44799</v>
      </c>
      <c r="C163" s="170"/>
      <c r="D163" s="376"/>
      <c r="E163" s="376"/>
      <c r="F163" s="376"/>
      <c r="KJ163" s="151"/>
    </row>
    <row r="164" spans="1:296">
      <c r="A164" s="151"/>
      <c r="B164" s="373">
        <f t="shared" si="2"/>
        <v>44800</v>
      </c>
      <c r="C164" s="170"/>
      <c r="D164" s="376"/>
      <c r="E164" s="376"/>
      <c r="F164" s="376"/>
      <c r="KJ164" s="151"/>
    </row>
    <row r="165" spans="1:296">
      <c r="A165" s="151"/>
      <c r="B165" s="373">
        <f t="shared" si="2"/>
        <v>44801</v>
      </c>
      <c r="C165" s="170"/>
      <c r="D165" s="376"/>
      <c r="E165" s="376"/>
      <c r="F165" s="376"/>
      <c r="KJ165" s="151"/>
    </row>
    <row r="166" spans="1:296">
      <c r="A166" s="151"/>
      <c r="B166" s="373">
        <f t="shared" si="2"/>
        <v>44802</v>
      </c>
      <c r="C166" s="170"/>
      <c r="D166" s="376"/>
      <c r="E166" s="376"/>
      <c r="F166" s="376"/>
      <c r="KJ166" s="151"/>
    </row>
    <row r="167" spans="1:296">
      <c r="A167" s="151"/>
      <c r="B167" s="373">
        <f t="shared" si="2"/>
        <v>44803</v>
      </c>
      <c r="C167" s="170"/>
      <c r="D167" s="376"/>
      <c r="E167" s="376"/>
      <c r="F167" s="376"/>
      <c r="KJ167" s="151"/>
    </row>
    <row r="168" spans="1:296">
      <c r="A168" s="151"/>
      <c r="B168" s="373">
        <f t="shared" si="2"/>
        <v>44804</v>
      </c>
      <c r="D168" s="599"/>
      <c r="E168" s="164"/>
      <c r="F168" s="601"/>
      <c r="KJ168" s="151"/>
    </row>
    <row r="169" spans="1:296">
      <c r="A169" s="151"/>
      <c r="B169" s="598">
        <v>44805</v>
      </c>
      <c r="C169" s="377" t="s">
        <v>1062</v>
      </c>
      <c r="D169" s="378" t="s">
        <v>1062</v>
      </c>
      <c r="E169" s="378" t="s">
        <v>1062</v>
      </c>
      <c r="F169" s="378" t="s">
        <v>1062</v>
      </c>
      <c r="KJ169" s="151"/>
    </row>
    <row r="170" spans="1:296">
      <c r="A170" s="151"/>
      <c r="B170" s="373">
        <f>B168+1</f>
        <v>44805</v>
      </c>
      <c r="C170" s="170"/>
      <c r="D170" s="376"/>
      <c r="E170" s="376"/>
      <c r="F170" s="376"/>
      <c r="KJ170" s="151"/>
    </row>
    <row r="171" spans="1:296">
      <c r="A171" s="151"/>
      <c r="B171" s="373">
        <f t="shared" si="2"/>
        <v>44806</v>
      </c>
      <c r="C171" s="170"/>
      <c r="D171" s="376"/>
      <c r="E171" s="376"/>
      <c r="F171" s="376"/>
      <c r="KJ171" s="151"/>
    </row>
    <row r="172" spans="1:296">
      <c r="A172" s="151"/>
      <c r="B172" s="373">
        <f t="shared" si="2"/>
        <v>44807</v>
      </c>
      <c r="C172" s="170"/>
      <c r="D172" s="376"/>
      <c r="E172" s="376"/>
      <c r="F172" s="376"/>
      <c r="KJ172" s="151"/>
    </row>
    <row r="173" spans="1:296">
      <c r="A173" s="151"/>
      <c r="B173" s="373">
        <f t="shared" si="2"/>
        <v>44808</v>
      </c>
      <c r="C173" s="170"/>
      <c r="D173" s="376"/>
      <c r="E173" s="376"/>
      <c r="F173" s="376"/>
      <c r="KJ173" s="151"/>
    </row>
    <row r="174" spans="1:296">
      <c r="A174" s="151"/>
      <c r="B174" s="373">
        <f t="shared" si="2"/>
        <v>44809</v>
      </c>
      <c r="C174" s="170"/>
      <c r="D174" s="376"/>
      <c r="E174" s="376"/>
      <c r="F174" s="376"/>
      <c r="KJ174" s="151"/>
    </row>
    <row r="175" spans="1:296">
      <c r="A175" s="151"/>
      <c r="B175" s="373">
        <f t="shared" si="2"/>
        <v>44810</v>
      </c>
      <c r="C175" s="170"/>
      <c r="D175" s="376"/>
      <c r="E175" s="376"/>
      <c r="F175" s="376"/>
      <c r="KJ175" s="151"/>
    </row>
    <row r="176" spans="1:296">
      <c r="A176" s="151"/>
      <c r="B176" s="373">
        <f t="shared" si="2"/>
        <v>44811</v>
      </c>
      <c r="C176" s="170"/>
      <c r="D176" s="376"/>
      <c r="E176" s="376"/>
      <c r="F176" s="376"/>
      <c r="KJ176" s="151"/>
    </row>
    <row r="177" spans="1:296">
      <c r="A177" s="151"/>
      <c r="B177" s="373">
        <f t="shared" si="2"/>
        <v>44812</v>
      </c>
      <c r="C177" s="170"/>
      <c r="D177" s="376"/>
      <c r="E177" s="376"/>
      <c r="F177" s="376"/>
      <c r="KJ177" s="151"/>
    </row>
    <row r="178" spans="1:296">
      <c r="A178" s="151"/>
      <c r="B178" s="373">
        <f t="shared" si="2"/>
        <v>44813</v>
      </c>
      <c r="C178" s="170"/>
      <c r="D178" s="376"/>
      <c r="E178" s="376"/>
      <c r="F178" s="376"/>
      <c r="KJ178" s="151"/>
    </row>
    <row r="179" spans="1:296">
      <c r="A179" s="151"/>
      <c r="B179" s="373">
        <f t="shared" si="2"/>
        <v>44814</v>
      </c>
      <c r="C179" s="170"/>
      <c r="D179" s="376"/>
      <c r="E179" s="376"/>
      <c r="F179" s="376"/>
      <c r="KJ179" s="151"/>
    </row>
    <row r="180" spans="1:296">
      <c r="A180" s="151"/>
      <c r="B180" s="373">
        <f t="shared" si="2"/>
        <v>44815</v>
      </c>
      <c r="C180" s="170"/>
      <c r="D180" s="376"/>
      <c r="E180" s="376"/>
      <c r="F180" s="376"/>
      <c r="KJ180" s="151"/>
    </row>
    <row r="181" spans="1:296">
      <c r="A181" s="151"/>
      <c r="B181" s="373">
        <f t="shared" si="2"/>
        <v>44816</v>
      </c>
      <c r="C181" s="170"/>
      <c r="D181" s="376"/>
      <c r="E181" s="376"/>
      <c r="F181" s="376"/>
      <c r="KJ181" s="151"/>
    </row>
    <row r="182" spans="1:296">
      <c r="A182" s="151"/>
      <c r="B182" s="373">
        <f t="shared" si="2"/>
        <v>44817</v>
      </c>
      <c r="C182" s="170"/>
      <c r="D182" s="376"/>
      <c r="E182" s="376"/>
      <c r="F182" s="376"/>
      <c r="KJ182" s="151"/>
    </row>
    <row r="183" spans="1:296">
      <c r="A183" s="151"/>
      <c r="B183" s="373">
        <f t="shared" si="2"/>
        <v>44818</v>
      </c>
      <c r="C183" s="170"/>
      <c r="D183" s="376"/>
      <c r="E183" s="376"/>
      <c r="F183" s="376"/>
      <c r="KJ183" s="151"/>
    </row>
    <row r="184" spans="1:296">
      <c r="A184" s="151"/>
      <c r="B184" s="373">
        <f t="shared" si="2"/>
        <v>44819</v>
      </c>
      <c r="C184" s="170"/>
      <c r="D184" s="376"/>
      <c r="E184" s="376"/>
      <c r="F184" s="376"/>
      <c r="KJ184" s="151"/>
    </row>
    <row r="185" spans="1:296">
      <c r="A185" s="151"/>
      <c r="B185" s="373">
        <f t="shared" si="2"/>
        <v>44820</v>
      </c>
      <c r="C185" s="170"/>
      <c r="D185" s="376"/>
      <c r="E185" s="376"/>
      <c r="F185" s="376"/>
      <c r="KJ185" s="151"/>
    </row>
    <row r="186" spans="1:296">
      <c r="A186" s="151"/>
      <c r="B186" s="373">
        <f t="shared" si="2"/>
        <v>44821</v>
      </c>
      <c r="C186" s="170"/>
      <c r="D186" s="376"/>
      <c r="E186" s="376"/>
      <c r="F186" s="376"/>
      <c r="KJ186" s="151"/>
    </row>
    <row r="187" spans="1:296">
      <c r="A187" s="151"/>
      <c r="B187" s="373">
        <f t="shared" si="2"/>
        <v>44822</v>
      </c>
      <c r="C187" s="170"/>
      <c r="D187" s="376"/>
      <c r="E187" s="376"/>
      <c r="F187" s="376"/>
      <c r="KJ187" s="151"/>
    </row>
    <row r="188" spans="1:296">
      <c r="A188" s="151"/>
      <c r="B188" s="373">
        <f t="shared" si="2"/>
        <v>44823</v>
      </c>
      <c r="C188" s="170"/>
      <c r="D188" s="376"/>
      <c r="E188" s="376"/>
      <c r="F188" s="376"/>
      <c r="KJ188" s="151"/>
    </row>
    <row r="189" spans="1:296">
      <c r="A189" s="151"/>
      <c r="B189" s="373">
        <f t="shared" si="2"/>
        <v>44824</v>
      </c>
      <c r="C189" s="170"/>
      <c r="D189" s="376"/>
      <c r="E189" s="376"/>
      <c r="F189" s="376"/>
      <c r="KJ189" s="151"/>
    </row>
    <row r="190" spans="1:296">
      <c r="A190" s="151"/>
      <c r="B190" s="373">
        <f t="shared" si="2"/>
        <v>44825</v>
      </c>
      <c r="C190" s="170"/>
      <c r="D190" s="376"/>
      <c r="E190" s="376"/>
      <c r="F190" s="376"/>
      <c r="KJ190" s="151"/>
    </row>
    <row r="191" spans="1:296">
      <c r="A191" s="151"/>
      <c r="B191" s="373">
        <f t="shared" si="2"/>
        <v>44826</v>
      </c>
      <c r="C191" s="170"/>
      <c r="D191" s="376"/>
      <c r="E191" s="376"/>
      <c r="F191" s="376"/>
      <c r="KJ191" s="151"/>
    </row>
    <row r="192" spans="1:296">
      <c r="A192" s="151"/>
      <c r="B192" s="373">
        <f t="shared" si="2"/>
        <v>44827</v>
      </c>
      <c r="C192" s="170"/>
      <c r="D192" s="376"/>
      <c r="E192" s="376"/>
      <c r="F192" s="376"/>
      <c r="KJ192" s="151"/>
    </row>
    <row r="193" spans="1:296">
      <c r="A193" s="151"/>
      <c r="B193" s="373">
        <f t="shared" si="2"/>
        <v>44828</v>
      </c>
      <c r="C193" s="170"/>
      <c r="D193" s="376"/>
      <c r="E193" s="376"/>
      <c r="F193" s="376"/>
      <c r="KJ193" s="151"/>
    </row>
    <row r="194" spans="1:296">
      <c r="A194" s="151"/>
      <c r="B194" s="373">
        <f t="shared" si="2"/>
        <v>44829</v>
      </c>
      <c r="C194" s="170"/>
      <c r="D194" s="376"/>
      <c r="E194" s="376"/>
      <c r="F194" s="376"/>
      <c r="KJ194" s="151"/>
    </row>
    <row r="195" spans="1:296">
      <c r="A195" s="151"/>
      <c r="B195" s="373">
        <f t="shared" si="2"/>
        <v>44830</v>
      </c>
      <c r="C195" s="170"/>
      <c r="D195" s="376"/>
      <c r="E195" s="376"/>
      <c r="F195" s="376"/>
      <c r="KJ195" s="151"/>
    </row>
    <row r="196" spans="1:296">
      <c r="A196" s="151"/>
      <c r="B196" s="373">
        <f t="shared" si="2"/>
        <v>44831</v>
      </c>
      <c r="C196" s="170"/>
      <c r="D196" s="376"/>
      <c r="E196" s="376"/>
      <c r="F196" s="376"/>
      <c r="KJ196" s="151"/>
    </row>
    <row r="197" spans="1:296">
      <c r="A197" s="151"/>
      <c r="B197" s="373">
        <f t="shared" si="2"/>
        <v>44832</v>
      </c>
      <c r="C197" s="170"/>
      <c r="D197" s="376"/>
      <c r="E197" s="376"/>
      <c r="F197" s="376"/>
      <c r="KJ197" s="151"/>
    </row>
    <row r="198" spans="1:296">
      <c r="A198" s="151"/>
      <c r="B198" s="373">
        <f t="shared" si="2"/>
        <v>44833</v>
      </c>
      <c r="C198" s="170"/>
      <c r="D198" s="376"/>
      <c r="E198" s="376"/>
      <c r="F198" s="376"/>
      <c r="KJ198" s="151"/>
    </row>
    <row r="199" spans="1:296">
      <c r="A199" s="151"/>
      <c r="B199" s="373">
        <f t="shared" si="2"/>
        <v>44834</v>
      </c>
      <c r="D199" s="378"/>
      <c r="E199" s="378"/>
      <c r="F199" s="378"/>
      <c r="KJ199" s="151"/>
    </row>
    <row r="200" spans="1:296">
      <c r="A200" s="151"/>
      <c r="B200" s="598">
        <v>44835</v>
      </c>
      <c r="C200" s="377" t="s">
        <v>1062</v>
      </c>
      <c r="D200" s="378" t="s">
        <v>1062</v>
      </c>
      <c r="E200" s="378" t="s">
        <v>1062</v>
      </c>
      <c r="F200" s="378" t="s">
        <v>1062</v>
      </c>
      <c r="KJ200" s="151"/>
    </row>
    <row r="201" spans="1:296">
      <c r="A201" s="151"/>
      <c r="B201" s="373">
        <f>B199+1</f>
        <v>44835</v>
      </c>
      <c r="C201" s="170"/>
      <c r="D201" s="376"/>
      <c r="E201" s="376"/>
      <c r="F201" s="376"/>
      <c r="KJ201" s="151"/>
    </row>
    <row r="202" spans="1:296">
      <c r="A202" s="151"/>
      <c r="B202" s="373">
        <f t="shared" si="2"/>
        <v>44836</v>
      </c>
      <c r="C202" s="170"/>
      <c r="D202" s="376"/>
      <c r="E202" s="376"/>
      <c r="F202" s="376"/>
      <c r="KJ202" s="151"/>
    </row>
    <row r="203" spans="1:296">
      <c r="A203" s="151"/>
      <c r="B203" s="373">
        <f t="shared" si="2"/>
        <v>44837</v>
      </c>
      <c r="C203" s="170"/>
      <c r="D203" s="376"/>
      <c r="E203" s="376"/>
      <c r="F203" s="376"/>
      <c r="KJ203" s="151"/>
    </row>
    <row r="204" spans="1:296">
      <c r="A204" s="151"/>
      <c r="B204" s="373">
        <f t="shared" si="2"/>
        <v>44838</v>
      </c>
      <c r="C204" s="170"/>
      <c r="D204" s="376"/>
      <c r="E204" s="376"/>
      <c r="F204" s="376"/>
      <c r="KJ204" s="151"/>
    </row>
    <row r="205" spans="1:296">
      <c r="A205" s="151"/>
      <c r="B205" s="373">
        <f t="shared" ref="B205:B268" si="3">B204+1</f>
        <v>44839</v>
      </c>
      <c r="C205" s="170"/>
      <c r="D205" s="376"/>
      <c r="E205" s="376"/>
      <c r="F205" s="376"/>
      <c r="KJ205" s="151"/>
    </row>
    <row r="206" spans="1:296">
      <c r="A206" s="151"/>
      <c r="B206" s="373">
        <f t="shared" si="3"/>
        <v>44840</v>
      </c>
      <c r="C206" s="170"/>
      <c r="D206" s="376"/>
      <c r="E206" s="376"/>
      <c r="F206" s="376"/>
      <c r="KJ206" s="151"/>
    </row>
    <row r="207" spans="1:296">
      <c r="A207" s="151"/>
      <c r="B207" s="373">
        <f t="shared" si="3"/>
        <v>44841</v>
      </c>
      <c r="C207" s="170"/>
      <c r="D207" s="376"/>
      <c r="E207" s="376"/>
      <c r="F207" s="376"/>
      <c r="KJ207" s="151"/>
    </row>
    <row r="208" spans="1:296">
      <c r="A208" s="151"/>
      <c r="B208" s="373">
        <f t="shared" si="3"/>
        <v>44842</v>
      </c>
      <c r="C208" s="170"/>
      <c r="D208" s="376"/>
      <c r="E208" s="376"/>
      <c r="F208" s="376"/>
      <c r="KJ208" s="151"/>
    </row>
    <row r="209" spans="1:296">
      <c r="A209" s="151"/>
      <c r="B209" s="373">
        <f t="shared" si="3"/>
        <v>44843</v>
      </c>
      <c r="C209" s="170"/>
      <c r="D209" s="376"/>
      <c r="E209" s="376"/>
      <c r="F209" s="376"/>
      <c r="KJ209" s="151"/>
    </row>
    <row r="210" spans="1:296">
      <c r="A210" s="151"/>
      <c r="B210" s="373">
        <f t="shared" si="3"/>
        <v>44844</v>
      </c>
      <c r="C210" s="170"/>
      <c r="D210" s="376"/>
      <c r="E210" s="376"/>
      <c r="F210" s="376"/>
      <c r="KJ210" s="151"/>
    </row>
    <row r="211" spans="1:296">
      <c r="A211" s="151"/>
      <c r="B211" s="373">
        <f t="shared" si="3"/>
        <v>44845</v>
      </c>
      <c r="C211" s="170"/>
      <c r="D211" s="376"/>
      <c r="E211" s="376"/>
      <c r="F211" s="376"/>
      <c r="KJ211" s="151"/>
    </row>
    <row r="212" spans="1:296">
      <c r="A212" s="151"/>
      <c r="B212" s="373">
        <f t="shared" si="3"/>
        <v>44846</v>
      </c>
      <c r="C212" s="170"/>
      <c r="D212" s="376"/>
      <c r="E212" s="376"/>
      <c r="F212" s="376"/>
      <c r="KJ212" s="151"/>
    </row>
    <row r="213" spans="1:296">
      <c r="A213" s="151"/>
      <c r="B213" s="373">
        <f t="shared" si="3"/>
        <v>44847</v>
      </c>
      <c r="C213" s="170"/>
      <c r="D213" s="376"/>
      <c r="E213" s="376"/>
      <c r="F213" s="376"/>
      <c r="KJ213" s="151"/>
    </row>
    <row r="214" spans="1:296">
      <c r="A214" s="151"/>
      <c r="B214" s="373">
        <f t="shared" si="3"/>
        <v>44848</v>
      </c>
      <c r="C214" s="170"/>
      <c r="D214" s="376"/>
      <c r="E214" s="376"/>
      <c r="F214" s="376"/>
      <c r="KJ214" s="151"/>
    </row>
    <row r="215" spans="1:296">
      <c r="A215" s="151"/>
      <c r="B215" s="373">
        <f t="shared" si="3"/>
        <v>44849</v>
      </c>
      <c r="C215" s="170"/>
      <c r="D215" s="376"/>
      <c r="E215" s="376"/>
      <c r="F215" s="376"/>
      <c r="KJ215" s="151"/>
    </row>
    <row r="216" spans="1:296">
      <c r="A216" s="151"/>
      <c r="B216" s="373">
        <f t="shared" si="3"/>
        <v>44850</v>
      </c>
      <c r="C216" s="170"/>
      <c r="D216" s="376"/>
      <c r="E216" s="376"/>
      <c r="F216" s="376"/>
      <c r="KJ216" s="151"/>
    </row>
    <row r="217" spans="1:296">
      <c r="A217" s="151"/>
      <c r="B217" s="373">
        <f t="shared" si="3"/>
        <v>44851</v>
      </c>
      <c r="C217" s="170"/>
      <c r="D217" s="376"/>
      <c r="E217" s="376"/>
      <c r="F217" s="376"/>
      <c r="KJ217" s="151"/>
    </row>
    <row r="218" spans="1:296">
      <c r="A218" s="151"/>
      <c r="B218" s="373">
        <f t="shared" si="3"/>
        <v>44852</v>
      </c>
      <c r="C218" s="170"/>
      <c r="D218" s="376"/>
      <c r="E218" s="376"/>
      <c r="F218" s="376"/>
      <c r="KJ218" s="151"/>
    </row>
    <row r="219" spans="1:296">
      <c r="A219" s="151"/>
      <c r="B219" s="373">
        <f t="shared" si="3"/>
        <v>44853</v>
      </c>
      <c r="C219" s="170"/>
      <c r="D219" s="376"/>
      <c r="E219" s="376"/>
      <c r="F219" s="376"/>
      <c r="KJ219" s="151"/>
    </row>
    <row r="220" spans="1:296">
      <c r="A220" s="151"/>
      <c r="B220" s="373">
        <f t="shared" si="3"/>
        <v>44854</v>
      </c>
      <c r="C220" s="170"/>
      <c r="D220" s="376"/>
      <c r="E220" s="376"/>
      <c r="F220" s="376"/>
      <c r="KJ220" s="151"/>
    </row>
    <row r="221" spans="1:296">
      <c r="A221" s="151"/>
      <c r="B221" s="373">
        <f t="shared" si="3"/>
        <v>44855</v>
      </c>
      <c r="C221" s="170"/>
      <c r="D221" s="376"/>
      <c r="E221" s="376"/>
      <c r="F221" s="376"/>
      <c r="KJ221" s="151"/>
    </row>
    <row r="222" spans="1:296">
      <c r="A222" s="151"/>
      <c r="B222" s="373">
        <f t="shared" si="3"/>
        <v>44856</v>
      </c>
      <c r="C222" s="170"/>
      <c r="D222" s="376"/>
      <c r="E222" s="376"/>
      <c r="F222" s="376"/>
      <c r="KJ222" s="151"/>
    </row>
    <row r="223" spans="1:296">
      <c r="A223" s="151"/>
      <c r="B223" s="373">
        <f t="shared" si="3"/>
        <v>44857</v>
      </c>
      <c r="C223" s="170"/>
      <c r="D223" s="376"/>
      <c r="E223" s="376"/>
      <c r="F223" s="376"/>
      <c r="KJ223" s="151"/>
    </row>
    <row r="224" spans="1:296">
      <c r="A224" s="151"/>
      <c r="B224" s="373">
        <f t="shared" si="3"/>
        <v>44858</v>
      </c>
      <c r="C224" s="170"/>
      <c r="D224" s="376"/>
      <c r="E224" s="376"/>
      <c r="F224" s="376"/>
      <c r="KJ224" s="151"/>
    </row>
    <row r="225" spans="1:296">
      <c r="A225" s="151"/>
      <c r="B225" s="373">
        <f t="shared" si="3"/>
        <v>44859</v>
      </c>
      <c r="C225" s="170"/>
      <c r="D225" s="376"/>
      <c r="E225" s="376"/>
      <c r="F225" s="376"/>
      <c r="KJ225" s="151"/>
    </row>
    <row r="226" spans="1:296">
      <c r="A226" s="151"/>
      <c r="B226" s="373">
        <f t="shared" si="3"/>
        <v>44860</v>
      </c>
      <c r="C226" s="170"/>
      <c r="D226" s="376"/>
      <c r="E226" s="376"/>
      <c r="F226" s="376"/>
      <c r="KJ226" s="151"/>
    </row>
    <row r="227" spans="1:296">
      <c r="A227" s="151"/>
      <c r="B227" s="373">
        <f t="shared" si="3"/>
        <v>44861</v>
      </c>
      <c r="C227" s="170"/>
      <c r="D227" s="376"/>
      <c r="E227" s="376"/>
      <c r="F227" s="376"/>
      <c r="KJ227" s="151"/>
    </row>
    <row r="228" spans="1:296">
      <c r="A228" s="151"/>
      <c r="B228" s="373">
        <f t="shared" si="3"/>
        <v>44862</v>
      </c>
      <c r="C228" s="170"/>
      <c r="D228" s="376"/>
      <c r="E228" s="376"/>
      <c r="F228" s="376"/>
      <c r="KJ228" s="151"/>
    </row>
    <row r="229" spans="1:296">
      <c r="A229" s="151"/>
      <c r="B229" s="373">
        <f t="shared" si="3"/>
        <v>44863</v>
      </c>
      <c r="C229" s="170"/>
      <c r="D229" s="376"/>
      <c r="E229" s="376"/>
      <c r="F229" s="376"/>
      <c r="KJ229" s="151"/>
    </row>
    <row r="230" spans="1:296">
      <c r="A230" s="151"/>
      <c r="B230" s="373">
        <f t="shared" si="3"/>
        <v>44864</v>
      </c>
      <c r="C230" s="170"/>
      <c r="D230" s="376"/>
      <c r="E230" s="376"/>
      <c r="F230" s="376"/>
      <c r="KJ230" s="151"/>
    </row>
    <row r="231" spans="1:296">
      <c r="A231" s="151"/>
      <c r="B231" s="373">
        <f t="shared" si="3"/>
        <v>44865</v>
      </c>
      <c r="C231" s="377"/>
      <c r="D231" s="378"/>
      <c r="E231" s="378"/>
      <c r="F231" s="378"/>
      <c r="KJ231" s="151"/>
    </row>
    <row r="232" spans="1:296">
      <c r="A232" s="151"/>
      <c r="B232" s="598">
        <v>44866</v>
      </c>
      <c r="C232" s="377" t="s">
        <v>1062</v>
      </c>
      <c r="D232" s="378" t="s">
        <v>1062</v>
      </c>
      <c r="E232" s="378" t="s">
        <v>1062</v>
      </c>
      <c r="F232" s="378" t="s">
        <v>1062</v>
      </c>
      <c r="KJ232" s="151"/>
    </row>
    <row r="233" spans="1:296">
      <c r="A233" s="151"/>
      <c r="B233" s="373">
        <f>B231+1</f>
        <v>44866</v>
      </c>
      <c r="C233" s="170"/>
      <c r="D233" s="376"/>
      <c r="E233" s="376"/>
      <c r="F233" s="376"/>
      <c r="KJ233" s="151"/>
    </row>
    <row r="234" spans="1:296">
      <c r="A234" s="151"/>
      <c r="B234" s="373">
        <f t="shared" si="3"/>
        <v>44867</v>
      </c>
      <c r="C234" s="170"/>
      <c r="D234" s="376"/>
      <c r="E234" s="376"/>
      <c r="F234" s="376"/>
      <c r="KJ234" s="151"/>
    </row>
    <row r="235" spans="1:296">
      <c r="A235" s="151"/>
      <c r="B235" s="373">
        <f t="shared" si="3"/>
        <v>44868</v>
      </c>
      <c r="C235" s="170"/>
      <c r="D235" s="376"/>
      <c r="E235" s="376"/>
      <c r="F235" s="376"/>
      <c r="KJ235" s="151"/>
    </row>
    <row r="236" spans="1:296">
      <c r="A236" s="151"/>
      <c r="B236" s="373">
        <f t="shared" si="3"/>
        <v>44869</v>
      </c>
      <c r="C236" s="170"/>
      <c r="D236" s="376"/>
      <c r="E236" s="376"/>
      <c r="F236" s="376"/>
      <c r="KJ236" s="151"/>
    </row>
    <row r="237" spans="1:296">
      <c r="A237" s="151"/>
      <c r="B237" s="373">
        <f t="shared" si="3"/>
        <v>44870</v>
      </c>
      <c r="C237" s="170"/>
      <c r="D237" s="376"/>
      <c r="E237" s="376"/>
      <c r="F237" s="376"/>
      <c r="KJ237" s="151"/>
    </row>
    <row r="238" spans="1:296">
      <c r="A238" s="151"/>
      <c r="B238" s="373">
        <f t="shared" si="3"/>
        <v>44871</v>
      </c>
      <c r="C238" s="170"/>
      <c r="D238" s="376"/>
      <c r="E238" s="376"/>
      <c r="F238" s="376"/>
      <c r="KJ238" s="151"/>
    </row>
    <row r="239" spans="1:296">
      <c r="A239" s="151"/>
      <c r="B239" s="373">
        <f t="shared" si="3"/>
        <v>44872</v>
      </c>
      <c r="C239" s="170"/>
      <c r="D239" s="376"/>
      <c r="E239" s="376"/>
      <c r="F239" s="376"/>
      <c r="KJ239" s="151"/>
    </row>
    <row r="240" spans="1:296">
      <c r="A240" s="151"/>
      <c r="B240" s="373">
        <f t="shared" si="3"/>
        <v>44873</v>
      </c>
      <c r="C240" s="170"/>
      <c r="D240" s="376"/>
      <c r="E240" s="376"/>
      <c r="F240" s="376"/>
      <c r="KJ240" s="151"/>
    </row>
    <row r="241" spans="1:296">
      <c r="A241" s="151"/>
      <c r="B241" s="373">
        <f t="shared" si="3"/>
        <v>44874</v>
      </c>
      <c r="C241" s="170"/>
      <c r="D241" s="376"/>
      <c r="E241" s="376"/>
      <c r="F241" s="376"/>
      <c r="KJ241" s="151"/>
    </row>
    <row r="242" spans="1:296">
      <c r="A242" s="151"/>
      <c r="B242" s="373">
        <f t="shared" si="3"/>
        <v>44875</v>
      </c>
      <c r="C242" s="170"/>
      <c r="D242" s="376"/>
      <c r="E242" s="376"/>
      <c r="F242" s="376"/>
      <c r="KJ242" s="151"/>
    </row>
    <row r="243" spans="1:296">
      <c r="A243" s="151"/>
      <c r="B243" s="373">
        <f t="shared" si="3"/>
        <v>44876</v>
      </c>
      <c r="C243" s="170"/>
      <c r="D243" s="376"/>
      <c r="E243" s="376"/>
      <c r="F243" s="376"/>
      <c r="KJ243" s="151"/>
    </row>
    <row r="244" spans="1:296">
      <c r="A244" s="151"/>
      <c r="B244" s="373">
        <f t="shared" si="3"/>
        <v>44877</v>
      </c>
      <c r="C244" s="170"/>
      <c r="D244" s="376"/>
      <c r="E244" s="376"/>
      <c r="F244" s="376"/>
      <c r="KJ244" s="151"/>
    </row>
    <row r="245" spans="1:296">
      <c r="A245" s="151"/>
      <c r="B245" s="373">
        <f t="shared" si="3"/>
        <v>44878</v>
      </c>
      <c r="C245" s="170"/>
      <c r="D245" s="376"/>
      <c r="E245" s="376"/>
      <c r="F245" s="376"/>
      <c r="KJ245" s="151"/>
    </row>
    <row r="246" spans="1:296">
      <c r="A246" s="151"/>
      <c r="B246" s="373">
        <f t="shared" si="3"/>
        <v>44879</v>
      </c>
      <c r="C246" s="170"/>
      <c r="D246" s="376"/>
      <c r="E246" s="376"/>
      <c r="F246" s="376"/>
      <c r="KJ246" s="151"/>
    </row>
    <row r="247" spans="1:296">
      <c r="A247" s="151"/>
      <c r="B247" s="373">
        <f t="shared" si="3"/>
        <v>44880</v>
      </c>
      <c r="C247" s="170"/>
      <c r="D247" s="376"/>
      <c r="E247" s="376"/>
      <c r="F247" s="376"/>
      <c r="KJ247" s="151"/>
    </row>
    <row r="248" spans="1:296">
      <c r="A248" s="151"/>
      <c r="B248" s="373">
        <f t="shared" si="3"/>
        <v>44881</v>
      </c>
      <c r="C248" s="170"/>
      <c r="D248" s="376"/>
      <c r="E248" s="376"/>
      <c r="F248" s="376"/>
      <c r="KJ248" s="151"/>
    </row>
    <row r="249" spans="1:296">
      <c r="A249" s="151"/>
      <c r="B249" s="373">
        <f t="shared" si="3"/>
        <v>44882</v>
      </c>
      <c r="C249" s="170"/>
      <c r="D249" s="376"/>
      <c r="E249" s="376"/>
      <c r="F249" s="376"/>
      <c r="KJ249" s="151"/>
    </row>
    <row r="250" spans="1:296">
      <c r="A250" s="151"/>
      <c r="B250" s="373">
        <f t="shared" si="3"/>
        <v>44883</v>
      </c>
      <c r="C250" s="170"/>
      <c r="D250" s="376"/>
      <c r="E250" s="376"/>
      <c r="F250" s="376"/>
      <c r="KJ250" s="151"/>
    </row>
    <row r="251" spans="1:296">
      <c r="A251" s="151"/>
      <c r="B251" s="373">
        <f t="shared" si="3"/>
        <v>44884</v>
      </c>
      <c r="C251" s="170"/>
      <c r="D251" s="376"/>
      <c r="E251" s="376"/>
      <c r="F251" s="376"/>
      <c r="KJ251" s="151"/>
    </row>
    <row r="252" spans="1:296">
      <c r="A252" s="151"/>
      <c r="B252" s="373">
        <f t="shared" si="3"/>
        <v>44885</v>
      </c>
      <c r="C252" s="170"/>
      <c r="D252" s="376"/>
      <c r="E252" s="376"/>
      <c r="F252" s="376"/>
      <c r="KJ252" s="151"/>
    </row>
    <row r="253" spans="1:296">
      <c r="A253" s="151"/>
      <c r="B253" s="373">
        <f t="shared" si="3"/>
        <v>44886</v>
      </c>
      <c r="C253" s="170"/>
      <c r="D253" s="376"/>
      <c r="E253" s="376"/>
      <c r="F253" s="376"/>
      <c r="KJ253" s="151"/>
    </row>
    <row r="254" spans="1:296">
      <c r="A254" s="151"/>
      <c r="B254" s="373">
        <f t="shared" si="3"/>
        <v>44887</v>
      </c>
      <c r="C254" s="170"/>
      <c r="D254" s="376"/>
      <c r="E254" s="376"/>
      <c r="F254" s="376"/>
      <c r="KJ254" s="151"/>
    </row>
    <row r="255" spans="1:296">
      <c r="A255" s="151"/>
      <c r="B255" s="373">
        <f t="shared" si="3"/>
        <v>44888</v>
      </c>
      <c r="C255" s="170"/>
      <c r="D255" s="376"/>
      <c r="E255" s="376"/>
      <c r="F255" s="376"/>
      <c r="KJ255" s="151"/>
    </row>
    <row r="256" spans="1:296">
      <c r="A256" s="151"/>
      <c r="B256" s="373">
        <f t="shared" si="3"/>
        <v>44889</v>
      </c>
      <c r="C256" s="170"/>
      <c r="D256" s="376"/>
      <c r="E256" s="376"/>
      <c r="F256" s="376"/>
      <c r="KJ256" s="151"/>
    </row>
    <row r="257" spans="1:296">
      <c r="A257" s="151"/>
      <c r="B257" s="373">
        <f t="shared" si="3"/>
        <v>44890</v>
      </c>
      <c r="C257" s="170"/>
      <c r="D257" s="376"/>
      <c r="E257" s="376"/>
      <c r="F257" s="376"/>
      <c r="KJ257" s="151"/>
    </row>
    <row r="258" spans="1:296">
      <c r="A258" s="151"/>
      <c r="B258" s="373">
        <f t="shared" si="3"/>
        <v>44891</v>
      </c>
      <c r="C258" s="170"/>
      <c r="D258" s="376"/>
      <c r="E258" s="376"/>
      <c r="F258" s="376"/>
      <c r="KJ258" s="151"/>
    </row>
    <row r="259" spans="1:296">
      <c r="A259" s="151"/>
      <c r="B259" s="373">
        <f t="shared" si="3"/>
        <v>44892</v>
      </c>
      <c r="C259" s="170"/>
      <c r="D259" s="376"/>
      <c r="E259" s="376"/>
      <c r="F259" s="376"/>
      <c r="KJ259" s="151"/>
    </row>
    <row r="260" spans="1:296">
      <c r="A260" s="151"/>
      <c r="B260" s="373">
        <f t="shared" si="3"/>
        <v>44893</v>
      </c>
      <c r="C260" s="170"/>
      <c r="D260" s="376"/>
      <c r="E260" s="376"/>
      <c r="F260" s="376"/>
      <c r="KJ260" s="151"/>
    </row>
    <row r="261" spans="1:296">
      <c r="A261" s="151"/>
      <c r="B261" s="373">
        <f t="shared" si="3"/>
        <v>44894</v>
      </c>
      <c r="C261" s="170"/>
      <c r="D261" s="376"/>
      <c r="E261" s="376"/>
      <c r="F261" s="376"/>
      <c r="KJ261" s="151"/>
    </row>
    <row r="262" spans="1:296">
      <c r="A262" s="151"/>
      <c r="B262" s="373">
        <f t="shared" si="3"/>
        <v>44895</v>
      </c>
      <c r="C262" s="377"/>
      <c r="D262" s="378"/>
      <c r="E262" s="378"/>
      <c r="F262" s="378"/>
      <c r="KJ262" s="151"/>
    </row>
    <row r="263" spans="1:296">
      <c r="A263" s="151"/>
      <c r="B263" s="598">
        <v>44896</v>
      </c>
      <c r="C263" s="377" t="s">
        <v>1062</v>
      </c>
      <c r="D263" s="378" t="s">
        <v>1062</v>
      </c>
      <c r="E263" s="378" t="s">
        <v>1062</v>
      </c>
      <c r="F263" s="378" t="s">
        <v>1062</v>
      </c>
      <c r="KJ263" s="151"/>
    </row>
    <row r="264" spans="1:296">
      <c r="A264" s="151"/>
      <c r="B264" s="373">
        <f>B262+1</f>
        <v>44896</v>
      </c>
      <c r="C264" s="170"/>
      <c r="D264" s="376"/>
      <c r="E264" s="376"/>
      <c r="F264" s="376"/>
      <c r="KJ264" s="151"/>
    </row>
    <row r="265" spans="1:296">
      <c r="A265" s="151"/>
      <c r="B265" s="373">
        <f t="shared" si="3"/>
        <v>44897</v>
      </c>
      <c r="C265" s="170"/>
      <c r="D265" s="376"/>
      <c r="E265" s="376"/>
      <c r="F265" s="376"/>
      <c r="KJ265" s="151"/>
    </row>
    <row r="266" spans="1:296">
      <c r="A266" s="151"/>
      <c r="B266" s="373">
        <f t="shared" si="3"/>
        <v>44898</v>
      </c>
      <c r="C266" s="170"/>
      <c r="D266" s="376"/>
      <c r="E266" s="376"/>
      <c r="F266" s="376"/>
      <c r="KJ266" s="151"/>
    </row>
    <row r="267" spans="1:296">
      <c r="A267" s="151"/>
      <c r="B267" s="373">
        <f t="shared" si="3"/>
        <v>44899</v>
      </c>
      <c r="C267" s="170"/>
      <c r="D267" s="376"/>
      <c r="E267" s="376"/>
      <c r="F267" s="376"/>
      <c r="KJ267" s="151"/>
    </row>
    <row r="268" spans="1:296">
      <c r="A268" s="151"/>
      <c r="B268" s="373">
        <f t="shared" si="3"/>
        <v>44900</v>
      </c>
      <c r="C268" s="170"/>
      <c r="D268" s="376"/>
      <c r="E268" s="376"/>
      <c r="F268" s="376"/>
      <c r="KJ268" s="151"/>
    </row>
    <row r="269" spans="1:296">
      <c r="A269" s="151"/>
      <c r="B269" s="373">
        <f t="shared" ref="B269:B332" si="4">B268+1</f>
        <v>44901</v>
      </c>
      <c r="C269" s="170"/>
      <c r="D269" s="376"/>
      <c r="E269" s="376"/>
      <c r="F269" s="376"/>
      <c r="KJ269" s="151"/>
    </row>
    <row r="270" spans="1:296">
      <c r="A270" s="151"/>
      <c r="B270" s="373">
        <f t="shared" si="4"/>
        <v>44902</v>
      </c>
      <c r="C270" s="170"/>
      <c r="D270" s="376"/>
      <c r="E270" s="376"/>
      <c r="F270" s="376"/>
      <c r="KJ270" s="151"/>
    </row>
    <row r="271" spans="1:296">
      <c r="A271" s="151"/>
      <c r="B271" s="373">
        <f t="shared" si="4"/>
        <v>44903</v>
      </c>
      <c r="C271" s="170"/>
      <c r="D271" s="376"/>
      <c r="E271" s="376"/>
      <c r="F271" s="376"/>
      <c r="KJ271" s="151"/>
    </row>
    <row r="272" spans="1:296">
      <c r="A272" s="151"/>
      <c r="B272" s="373">
        <f t="shared" si="4"/>
        <v>44904</v>
      </c>
      <c r="C272" s="170"/>
      <c r="D272" s="376"/>
      <c r="E272" s="376"/>
      <c r="F272" s="376"/>
      <c r="KJ272" s="151"/>
    </row>
    <row r="273" spans="1:296">
      <c r="A273" s="151"/>
      <c r="B273" s="373">
        <f t="shared" si="4"/>
        <v>44905</v>
      </c>
      <c r="C273" s="170"/>
      <c r="D273" s="376"/>
      <c r="E273" s="376"/>
      <c r="F273" s="376"/>
      <c r="KJ273" s="151"/>
    </row>
    <row r="274" spans="1:296">
      <c r="A274" s="151"/>
      <c r="B274" s="373">
        <f t="shared" si="4"/>
        <v>44906</v>
      </c>
      <c r="C274" s="170"/>
      <c r="D274" s="376"/>
      <c r="E274" s="376"/>
      <c r="F274" s="376"/>
      <c r="KJ274" s="151"/>
    </row>
    <row r="275" spans="1:296">
      <c r="A275" s="151"/>
      <c r="B275" s="373">
        <f t="shared" si="4"/>
        <v>44907</v>
      </c>
      <c r="C275" s="170"/>
      <c r="D275" s="376"/>
      <c r="E275" s="376"/>
      <c r="F275" s="376"/>
      <c r="KJ275" s="151"/>
    </row>
    <row r="276" spans="1:296">
      <c r="A276" s="151"/>
      <c r="B276" s="373">
        <f t="shared" si="4"/>
        <v>44908</v>
      </c>
      <c r="C276" s="170"/>
      <c r="D276" s="376"/>
      <c r="E276" s="376"/>
      <c r="F276" s="376"/>
      <c r="KJ276" s="151"/>
    </row>
    <row r="277" spans="1:296">
      <c r="A277" s="151"/>
      <c r="B277" s="373">
        <f t="shared" si="4"/>
        <v>44909</v>
      </c>
      <c r="C277" s="170"/>
      <c r="D277" s="376"/>
      <c r="E277" s="376"/>
      <c r="F277" s="376"/>
      <c r="KJ277" s="151"/>
    </row>
    <row r="278" spans="1:296">
      <c r="A278" s="151"/>
      <c r="B278" s="373">
        <f t="shared" si="4"/>
        <v>44910</v>
      </c>
      <c r="C278" s="170"/>
      <c r="D278" s="376"/>
      <c r="E278" s="376"/>
      <c r="F278" s="376"/>
      <c r="KJ278" s="151"/>
    </row>
    <row r="279" spans="1:296">
      <c r="A279" s="151"/>
      <c r="B279" s="373">
        <f t="shared" si="4"/>
        <v>44911</v>
      </c>
      <c r="C279" s="170"/>
      <c r="D279" s="376"/>
      <c r="E279" s="376"/>
      <c r="F279" s="376"/>
      <c r="KJ279" s="151"/>
    </row>
    <row r="280" spans="1:296">
      <c r="A280" s="151"/>
      <c r="B280" s="373">
        <f t="shared" si="4"/>
        <v>44912</v>
      </c>
      <c r="C280" s="170"/>
      <c r="D280" s="376"/>
      <c r="E280" s="376"/>
      <c r="F280" s="376"/>
      <c r="KJ280" s="151"/>
    </row>
    <row r="281" spans="1:296">
      <c r="A281" s="151"/>
      <c r="B281" s="373">
        <f t="shared" si="4"/>
        <v>44913</v>
      </c>
      <c r="C281" s="170"/>
      <c r="D281" s="376"/>
      <c r="E281" s="376"/>
      <c r="F281" s="376"/>
      <c r="KJ281" s="151"/>
    </row>
    <row r="282" spans="1:296">
      <c r="A282" s="151"/>
      <c r="B282" s="373">
        <f t="shared" si="4"/>
        <v>44914</v>
      </c>
      <c r="C282" s="170"/>
      <c r="D282" s="376"/>
      <c r="E282" s="376"/>
      <c r="F282" s="376"/>
      <c r="KJ282" s="151"/>
    </row>
    <row r="283" spans="1:296">
      <c r="A283" s="151"/>
      <c r="B283" s="373">
        <f t="shared" si="4"/>
        <v>44915</v>
      </c>
      <c r="C283" s="170"/>
      <c r="D283" s="376"/>
      <c r="E283" s="376"/>
      <c r="F283" s="376"/>
      <c r="KJ283" s="151"/>
    </row>
    <row r="284" spans="1:296">
      <c r="A284" s="151"/>
      <c r="B284" s="373">
        <f t="shared" si="4"/>
        <v>44916</v>
      </c>
      <c r="C284" s="170"/>
      <c r="D284" s="376"/>
      <c r="E284" s="376"/>
      <c r="F284" s="376"/>
      <c r="KJ284" s="151"/>
    </row>
    <row r="285" spans="1:296">
      <c r="A285" s="151"/>
      <c r="B285" s="373">
        <f t="shared" si="4"/>
        <v>44917</v>
      </c>
      <c r="C285" s="170"/>
      <c r="D285" s="376"/>
      <c r="E285" s="376"/>
      <c r="F285" s="376"/>
      <c r="KJ285" s="151"/>
    </row>
    <row r="286" spans="1:296">
      <c r="A286" s="151"/>
      <c r="B286" s="373">
        <f t="shared" si="4"/>
        <v>44918</v>
      </c>
      <c r="C286" s="170"/>
      <c r="D286" s="376"/>
      <c r="E286" s="376"/>
      <c r="F286" s="376"/>
      <c r="KJ286" s="151"/>
    </row>
    <row r="287" spans="1:296">
      <c r="A287" s="151"/>
      <c r="B287" s="373">
        <f t="shared" si="4"/>
        <v>44919</v>
      </c>
      <c r="C287" s="170"/>
      <c r="D287" s="376"/>
      <c r="E287" s="376"/>
      <c r="F287" s="376"/>
      <c r="KJ287" s="151"/>
    </row>
    <row r="288" spans="1:296">
      <c r="A288" s="151"/>
      <c r="B288" s="373">
        <f t="shared" si="4"/>
        <v>44920</v>
      </c>
      <c r="C288" s="170"/>
      <c r="D288" s="376"/>
      <c r="E288" s="376"/>
      <c r="F288" s="376"/>
      <c r="KJ288" s="151"/>
    </row>
    <row r="289" spans="1:296">
      <c r="A289" s="151"/>
      <c r="B289" s="373">
        <f t="shared" si="4"/>
        <v>44921</v>
      </c>
      <c r="C289" s="170"/>
      <c r="D289" s="376"/>
      <c r="E289" s="376"/>
      <c r="F289" s="376"/>
      <c r="KJ289" s="151"/>
    </row>
    <row r="290" spans="1:296">
      <c r="A290" s="151"/>
      <c r="B290" s="373">
        <f t="shared" si="4"/>
        <v>44922</v>
      </c>
      <c r="C290" s="170"/>
      <c r="D290" s="376"/>
      <c r="E290" s="376"/>
      <c r="F290" s="376"/>
      <c r="KJ290" s="151"/>
    </row>
    <row r="291" spans="1:296">
      <c r="A291" s="151"/>
      <c r="B291" s="373">
        <f t="shared" si="4"/>
        <v>44923</v>
      </c>
      <c r="C291" s="170"/>
      <c r="D291" s="376"/>
      <c r="E291" s="376"/>
      <c r="F291" s="376"/>
      <c r="KJ291" s="151"/>
    </row>
    <row r="292" spans="1:296">
      <c r="A292" s="151"/>
      <c r="B292" s="373">
        <f t="shared" si="4"/>
        <v>44924</v>
      </c>
      <c r="C292" s="170"/>
      <c r="D292" s="376"/>
      <c r="E292" s="376"/>
      <c r="F292" s="376"/>
      <c r="KJ292" s="151"/>
    </row>
    <row r="293" spans="1:296">
      <c r="A293" s="151"/>
      <c r="B293" s="373">
        <f t="shared" si="4"/>
        <v>44925</v>
      </c>
      <c r="C293" s="170"/>
      <c r="D293" s="376"/>
      <c r="E293" s="376"/>
      <c r="F293" s="376"/>
      <c r="KJ293" s="151"/>
    </row>
    <row r="294" spans="1:296">
      <c r="A294" s="151"/>
      <c r="B294" s="373">
        <f t="shared" si="4"/>
        <v>44926</v>
      </c>
      <c r="C294" s="377"/>
      <c r="D294" s="378"/>
      <c r="E294" s="378"/>
      <c r="F294" s="378"/>
      <c r="KJ294" s="151"/>
    </row>
    <row r="295" spans="1:296">
      <c r="A295" s="151"/>
      <c r="B295" s="598">
        <v>44927</v>
      </c>
      <c r="C295" s="377" t="s">
        <v>1062</v>
      </c>
      <c r="D295" s="378" t="s">
        <v>1062</v>
      </c>
      <c r="E295" s="378" t="s">
        <v>1062</v>
      </c>
      <c r="F295" s="378" t="s">
        <v>1062</v>
      </c>
      <c r="KJ295" s="151"/>
    </row>
    <row r="296" spans="1:296">
      <c r="A296" s="151"/>
      <c r="B296" s="373">
        <f>B294+1</f>
        <v>44927</v>
      </c>
      <c r="C296" s="170"/>
      <c r="D296" s="376"/>
      <c r="E296" s="376"/>
      <c r="F296" s="376"/>
      <c r="KJ296" s="151"/>
    </row>
    <row r="297" spans="1:296">
      <c r="A297" s="151"/>
      <c r="B297" s="373">
        <f t="shared" si="4"/>
        <v>44928</v>
      </c>
      <c r="C297" s="170"/>
      <c r="D297" s="376"/>
      <c r="E297" s="376"/>
      <c r="F297" s="376"/>
      <c r="KJ297" s="151"/>
    </row>
    <row r="298" spans="1:296">
      <c r="A298" s="151"/>
      <c r="B298" s="373">
        <f t="shared" si="4"/>
        <v>44929</v>
      </c>
      <c r="C298" s="170"/>
      <c r="D298" s="376"/>
      <c r="E298" s="376"/>
      <c r="F298" s="376"/>
      <c r="KJ298" s="151"/>
    </row>
    <row r="299" spans="1:296">
      <c r="A299" s="151"/>
      <c r="B299" s="373">
        <f t="shared" si="4"/>
        <v>44930</v>
      </c>
      <c r="C299" s="170"/>
      <c r="D299" s="376"/>
      <c r="E299" s="376"/>
      <c r="F299" s="376"/>
      <c r="KJ299" s="151"/>
    </row>
    <row r="300" spans="1:296">
      <c r="A300" s="151"/>
      <c r="B300" s="373">
        <f t="shared" si="4"/>
        <v>44931</v>
      </c>
      <c r="C300" s="170"/>
      <c r="D300" s="376"/>
      <c r="E300" s="376"/>
      <c r="F300" s="376"/>
      <c r="KJ300" s="151"/>
    </row>
    <row r="301" spans="1:296">
      <c r="A301" s="151"/>
      <c r="B301" s="373">
        <f t="shared" si="4"/>
        <v>44932</v>
      </c>
      <c r="C301" s="170"/>
      <c r="D301" s="376"/>
      <c r="E301" s="376"/>
      <c r="F301" s="376"/>
      <c r="KJ301" s="151"/>
    </row>
    <row r="302" spans="1:296">
      <c r="A302" s="151"/>
      <c r="B302" s="373">
        <f t="shared" si="4"/>
        <v>44933</v>
      </c>
      <c r="C302" s="170"/>
      <c r="D302" s="376"/>
      <c r="E302" s="376"/>
      <c r="F302" s="376"/>
      <c r="KJ302" s="151"/>
    </row>
    <row r="303" spans="1:296">
      <c r="A303" s="151"/>
      <c r="B303" s="373">
        <f t="shared" si="4"/>
        <v>44934</v>
      </c>
      <c r="C303" s="170"/>
      <c r="D303" s="376"/>
      <c r="E303" s="376"/>
      <c r="F303" s="376"/>
      <c r="KJ303" s="151"/>
    </row>
    <row r="304" spans="1:296">
      <c r="A304" s="151"/>
      <c r="B304" s="373">
        <f t="shared" si="4"/>
        <v>44935</v>
      </c>
      <c r="C304" s="170"/>
      <c r="D304" s="376"/>
      <c r="E304" s="376"/>
      <c r="F304" s="376"/>
      <c r="KJ304" s="151"/>
    </row>
    <row r="305" spans="1:296">
      <c r="A305" s="151"/>
      <c r="B305" s="373">
        <f t="shared" si="4"/>
        <v>44936</v>
      </c>
      <c r="C305" s="170"/>
      <c r="D305" s="376"/>
      <c r="E305" s="376"/>
      <c r="F305" s="376"/>
      <c r="KJ305" s="151"/>
    </row>
    <row r="306" spans="1:296">
      <c r="A306" s="151"/>
      <c r="B306" s="373">
        <f t="shared" si="4"/>
        <v>44937</v>
      </c>
      <c r="C306" s="170"/>
      <c r="D306" s="376"/>
      <c r="E306" s="376"/>
      <c r="F306" s="376"/>
      <c r="KJ306" s="151"/>
    </row>
    <row r="307" spans="1:296">
      <c r="A307" s="151"/>
      <c r="B307" s="373">
        <f t="shared" si="4"/>
        <v>44938</v>
      </c>
      <c r="C307" s="170"/>
      <c r="D307" s="376"/>
      <c r="E307" s="376"/>
      <c r="F307" s="376"/>
      <c r="KJ307" s="151"/>
    </row>
    <row r="308" spans="1:296">
      <c r="A308" s="151"/>
      <c r="B308" s="373">
        <f t="shared" si="4"/>
        <v>44939</v>
      </c>
      <c r="C308" s="170"/>
      <c r="D308" s="376"/>
      <c r="E308" s="376"/>
      <c r="F308" s="376"/>
      <c r="KJ308" s="151"/>
    </row>
    <row r="309" spans="1:296">
      <c r="A309" s="151"/>
      <c r="B309" s="373">
        <f t="shared" si="4"/>
        <v>44940</v>
      </c>
      <c r="C309" s="170"/>
      <c r="D309" s="376"/>
      <c r="E309" s="376"/>
      <c r="F309" s="376"/>
      <c r="KJ309" s="151"/>
    </row>
    <row r="310" spans="1:296">
      <c r="A310" s="151"/>
      <c r="B310" s="373">
        <f t="shared" si="4"/>
        <v>44941</v>
      </c>
      <c r="C310" s="170"/>
      <c r="D310" s="376"/>
      <c r="E310" s="376"/>
      <c r="F310" s="376"/>
      <c r="KJ310" s="151"/>
    </row>
    <row r="311" spans="1:296">
      <c r="A311" s="151"/>
      <c r="B311" s="373">
        <f t="shared" si="4"/>
        <v>44942</v>
      </c>
      <c r="C311" s="170"/>
      <c r="D311" s="376"/>
      <c r="E311" s="376"/>
      <c r="F311" s="376"/>
      <c r="KJ311" s="151"/>
    </row>
    <row r="312" spans="1:296">
      <c r="A312" s="151"/>
      <c r="B312" s="373">
        <f t="shared" si="4"/>
        <v>44943</v>
      </c>
      <c r="C312" s="170"/>
      <c r="D312" s="376"/>
      <c r="E312" s="376"/>
      <c r="F312" s="376"/>
      <c r="KJ312" s="151"/>
    </row>
    <row r="313" spans="1:296">
      <c r="A313" s="151"/>
      <c r="B313" s="373">
        <f t="shared" si="4"/>
        <v>44944</v>
      </c>
      <c r="C313" s="170"/>
      <c r="D313" s="376"/>
      <c r="E313" s="376"/>
      <c r="F313" s="376"/>
      <c r="KJ313" s="151"/>
    </row>
    <row r="314" spans="1:296">
      <c r="A314" s="151"/>
      <c r="B314" s="373">
        <f t="shared" si="4"/>
        <v>44945</v>
      </c>
      <c r="C314" s="170"/>
      <c r="D314" s="376"/>
      <c r="E314" s="376"/>
      <c r="F314" s="376"/>
      <c r="KJ314" s="151"/>
    </row>
    <row r="315" spans="1:296">
      <c r="A315" s="151"/>
      <c r="B315" s="373">
        <f t="shared" si="4"/>
        <v>44946</v>
      </c>
      <c r="C315" s="170"/>
      <c r="D315" s="376"/>
      <c r="E315" s="376"/>
      <c r="F315" s="376"/>
      <c r="KJ315" s="151"/>
    </row>
    <row r="316" spans="1:296">
      <c r="A316" s="151"/>
      <c r="B316" s="373">
        <f t="shared" si="4"/>
        <v>44947</v>
      </c>
      <c r="C316" s="170"/>
      <c r="D316" s="376"/>
      <c r="E316" s="376"/>
      <c r="F316" s="376"/>
      <c r="KJ316" s="151"/>
    </row>
    <row r="317" spans="1:296">
      <c r="A317" s="151"/>
      <c r="B317" s="373">
        <f t="shared" si="4"/>
        <v>44948</v>
      </c>
      <c r="C317" s="170"/>
      <c r="D317" s="376"/>
      <c r="E317" s="376"/>
      <c r="F317" s="376"/>
      <c r="KJ317" s="151"/>
    </row>
    <row r="318" spans="1:296">
      <c r="A318" s="151"/>
      <c r="B318" s="373">
        <f t="shared" si="4"/>
        <v>44949</v>
      </c>
      <c r="C318" s="170"/>
      <c r="D318" s="376"/>
      <c r="E318" s="376"/>
      <c r="F318" s="376"/>
      <c r="KJ318" s="151"/>
    </row>
    <row r="319" spans="1:296">
      <c r="A319" s="151"/>
      <c r="B319" s="373">
        <f t="shared" si="4"/>
        <v>44950</v>
      </c>
      <c r="C319" s="170"/>
      <c r="D319" s="376"/>
      <c r="E319" s="376"/>
      <c r="F319" s="376"/>
      <c r="KJ319" s="151"/>
    </row>
    <row r="320" spans="1:296">
      <c r="A320" s="151"/>
      <c r="B320" s="373">
        <f t="shared" si="4"/>
        <v>44951</v>
      </c>
      <c r="C320" s="170"/>
      <c r="D320" s="376"/>
      <c r="E320" s="376"/>
      <c r="F320" s="376"/>
      <c r="KJ320" s="151"/>
    </row>
    <row r="321" spans="1:296">
      <c r="A321" s="151"/>
      <c r="B321" s="373">
        <f t="shared" si="4"/>
        <v>44952</v>
      </c>
      <c r="C321" s="170"/>
      <c r="D321" s="376"/>
      <c r="E321" s="376"/>
      <c r="F321" s="376"/>
      <c r="KJ321" s="151"/>
    </row>
    <row r="322" spans="1:296">
      <c r="A322" s="151"/>
      <c r="B322" s="373">
        <f t="shared" si="4"/>
        <v>44953</v>
      </c>
      <c r="C322" s="170"/>
      <c r="D322" s="376"/>
      <c r="E322" s="376"/>
      <c r="F322" s="376"/>
      <c r="KJ322" s="151"/>
    </row>
    <row r="323" spans="1:296">
      <c r="A323" s="151"/>
      <c r="B323" s="373">
        <f t="shared" si="4"/>
        <v>44954</v>
      </c>
      <c r="C323" s="170"/>
      <c r="D323" s="376"/>
      <c r="E323" s="376"/>
      <c r="F323" s="376"/>
      <c r="KJ323" s="151"/>
    </row>
    <row r="324" spans="1:296">
      <c r="A324" s="151"/>
      <c r="B324" s="373">
        <f t="shared" si="4"/>
        <v>44955</v>
      </c>
      <c r="C324" s="170"/>
      <c r="D324" s="376"/>
      <c r="E324" s="376"/>
      <c r="F324" s="376"/>
      <c r="KJ324" s="151"/>
    </row>
    <row r="325" spans="1:296">
      <c r="A325" s="151"/>
      <c r="B325" s="373">
        <f t="shared" si="4"/>
        <v>44956</v>
      </c>
      <c r="C325" s="170"/>
      <c r="D325" s="376"/>
      <c r="E325" s="376"/>
      <c r="F325" s="376"/>
      <c r="KJ325" s="151"/>
    </row>
    <row r="326" spans="1:296">
      <c r="A326" s="151"/>
      <c r="B326" s="373">
        <f t="shared" si="4"/>
        <v>44957</v>
      </c>
      <c r="C326" s="377"/>
      <c r="D326" s="378"/>
      <c r="E326" s="378"/>
      <c r="F326" s="378"/>
      <c r="KJ326" s="151"/>
    </row>
    <row r="327" spans="1:296">
      <c r="A327" s="151"/>
      <c r="B327" s="598">
        <v>44958</v>
      </c>
      <c r="C327" s="377" t="s">
        <v>1062</v>
      </c>
      <c r="D327" s="378" t="s">
        <v>1062</v>
      </c>
      <c r="E327" s="378" t="s">
        <v>1062</v>
      </c>
      <c r="F327" s="378" t="s">
        <v>1062</v>
      </c>
      <c r="KJ327" s="151"/>
    </row>
    <row r="328" spans="1:296">
      <c r="A328" s="151"/>
      <c r="B328" s="373">
        <f>B326+1</f>
        <v>44958</v>
      </c>
      <c r="C328" s="170"/>
      <c r="D328" s="376"/>
      <c r="E328" s="376"/>
      <c r="F328" s="376"/>
      <c r="KJ328" s="151"/>
    </row>
    <row r="329" spans="1:296">
      <c r="A329" s="151"/>
      <c r="B329" s="373">
        <f t="shared" si="4"/>
        <v>44959</v>
      </c>
      <c r="C329" s="170"/>
      <c r="D329" s="376"/>
      <c r="E329" s="376"/>
      <c r="F329" s="376"/>
      <c r="KJ329" s="151"/>
    </row>
    <row r="330" spans="1:296">
      <c r="A330" s="151"/>
      <c r="B330" s="373">
        <f t="shared" si="4"/>
        <v>44960</v>
      </c>
      <c r="C330" s="170"/>
      <c r="D330" s="376"/>
      <c r="E330" s="376"/>
      <c r="F330" s="376"/>
      <c r="KJ330" s="151"/>
    </row>
    <row r="331" spans="1:296">
      <c r="A331" s="151"/>
      <c r="B331" s="373">
        <f t="shared" si="4"/>
        <v>44961</v>
      </c>
      <c r="C331" s="170"/>
      <c r="D331" s="376"/>
      <c r="E331" s="376"/>
      <c r="F331" s="376"/>
      <c r="KJ331" s="151"/>
    </row>
    <row r="332" spans="1:296">
      <c r="A332" s="151"/>
      <c r="B332" s="373">
        <f t="shared" si="4"/>
        <v>44962</v>
      </c>
      <c r="C332" s="170"/>
      <c r="D332" s="376"/>
      <c r="E332" s="376"/>
      <c r="F332" s="376"/>
      <c r="KJ332" s="151"/>
    </row>
    <row r="333" spans="1:296">
      <c r="A333" s="151"/>
      <c r="B333" s="373">
        <f t="shared" ref="B333:B386" si="5">B332+1</f>
        <v>44963</v>
      </c>
      <c r="C333" s="170"/>
      <c r="D333" s="376"/>
      <c r="E333" s="376"/>
      <c r="F333" s="376"/>
      <c r="KJ333" s="151"/>
    </row>
    <row r="334" spans="1:296">
      <c r="A334" s="151"/>
      <c r="B334" s="373">
        <f t="shared" si="5"/>
        <v>44964</v>
      </c>
      <c r="C334" s="170"/>
      <c r="D334" s="376"/>
      <c r="E334" s="376"/>
      <c r="F334" s="376"/>
      <c r="KJ334" s="151"/>
    </row>
    <row r="335" spans="1:296">
      <c r="A335" s="151"/>
      <c r="B335" s="373">
        <f t="shared" si="5"/>
        <v>44965</v>
      </c>
      <c r="C335" s="170"/>
      <c r="D335" s="376"/>
      <c r="E335" s="376"/>
      <c r="F335" s="376"/>
      <c r="KJ335" s="151"/>
    </row>
    <row r="336" spans="1:296">
      <c r="A336" s="151"/>
      <c r="B336" s="373">
        <f t="shared" si="5"/>
        <v>44966</v>
      </c>
      <c r="C336" s="170"/>
      <c r="D336" s="376"/>
      <c r="E336" s="376"/>
      <c r="F336" s="376"/>
      <c r="KJ336" s="151"/>
    </row>
    <row r="337" spans="1:296">
      <c r="A337" s="151"/>
      <c r="B337" s="373">
        <f t="shared" si="5"/>
        <v>44967</v>
      </c>
      <c r="C337" s="170"/>
      <c r="D337" s="376"/>
      <c r="E337" s="376"/>
      <c r="F337" s="376"/>
      <c r="KJ337" s="151"/>
    </row>
    <row r="338" spans="1:296">
      <c r="A338" s="151"/>
      <c r="B338" s="373">
        <f t="shared" si="5"/>
        <v>44968</v>
      </c>
      <c r="C338" s="170"/>
      <c r="D338" s="376"/>
      <c r="E338" s="376"/>
      <c r="F338" s="376"/>
      <c r="KJ338" s="151"/>
    </row>
    <row r="339" spans="1:296">
      <c r="A339" s="151"/>
      <c r="B339" s="373">
        <f t="shared" si="5"/>
        <v>44969</v>
      </c>
      <c r="C339" s="170"/>
      <c r="D339" s="376"/>
      <c r="E339" s="376"/>
      <c r="F339" s="376"/>
      <c r="KJ339" s="151"/>
    </row>
    <row r="340" spans="1:296">
      <c r="A340" s="151"/>
      <c r="B340" s="373">
        <f t="shared" si="5"/>
        <v>44970</v>
      </c>
      <c r="C340" s="170"/>
      <c r="D340" s="376"/>
      <c r="E340" s="376"/>
      <c r="F340" s="376"/>
      <c r="KJ340" s="151"/>
    </row>
    <row r="341" spans="1:296">
      <c r="A341" s="151"/>
      <c r="B341" s="373">
        <f t="shared" si="5"/>
        <v>44971</v>
      </c>
      <c r="C341" s="170"/>
      <c r="D341" s="376"/>
      <c r="E341" s="376"/>
      <c r="F341" s="376"/>
      <c r="KJ341" s="151"/>
    </row>
    <row r="342" spans="1:296">
      <c r="A342" s="151"/>
      <c r="B342" s="373">
        <f t="shared" si="5"/>
        <v>44972</v>
      </c>
      <c r="C342" s="170"/>
      <c r="D342" s="376"/>
      <c r="E342" s="376"/>
      <c r="F342" s="376"/>
      <c r="KJ342" s="151"/>
    </row>
    <row r="343" spans="1:296">
      <c r="A343" s="151"/>
      <c r="B343" s="373">
        <f t="shared" si="5"/>
        <v>44973</v>
      </c>
      <c r="C343" s="170"/>
      <c r="D343" s="376"/>
      <c r="E343" s="376"/>
      <c r="F343" s="376"/>
      <c r="KJ343" s="151"/>
    </row>
    <row r="344" spans="1:296">
      <c r="A344" s="151"/>
      <c r="B344" s="373">
        <f t="shared" si="5"/>
        <v>44974</v>
      </c>
      <c r="C344" s="170"/>
      <c r="D344" s="376"/>
      <c r="E344" s="376"/>
      <c r="F344" s="376"/>
      <c r="KJ344" s="151"/>
    </row>
    <row r="345" spans="1:296">
      <c r="A345" s="151"/>
      <c r="B345" s="373">
        <f t="shared" si="5"/>
        <v>44975</v>
      </c>
      <c r="C345" s="170"/>
      <c r="D345" s="376"/>
      <c r="E345" s="376"/>
      <c r="F345" s="376"/>
      <c r="KJ345" s="151"/>
    </row>
    <row r="346" spans="1:296">
      <c r="A346" s="151"/>
      <c r="B346" s="373">
        <f t="shared" si="5"/>
        <v>44976</v>
      </c>
      <c r="C346" s="170"/>
      <c r="D346" s="376"/>
      <c r="E346" s="376"/>
      <c r="F346" s="376"/>
      <c r="KJ346" s="151"/>
    </row>
    <row r="347" spans="1:296">
      <c r="A347" s="151"/>
      <c r="B347" s="373">
        <f t="shared" si="5"/>
        <v>44977</v>
      </c>
      <c r="C347" s="170"/>
      <c r="D347" s="376"/>
      <c r="E347" s="376"/>
      <c r="F347" s="376"/>
      <c r="KJ347" s="151"/>
    </row>
    <row r="348" spans="1:296">
      <c r="A348" s="151"/>
      <c r="B348" s="373">
        <f t="shared" si="5"/>
        <v>44978</v>
      </c>
      <c r="C348" s="170"/>
      <c r="D348" s="376"/>
      <c r="E348" s="376"/>
      <c r="F348" s="376"/>
      <c r="KJ348" s="151"/>
    </row>
    <row r="349" spans="1:296">
      <c r="A349" s="151"/>
      <c r="B349" s="373">
        <f t="shared" si="5"/>
        <v>44979</v>
      </c>
      <c r="C349" s="170"/>
      <c r="D349" s="376"/>
      <c r="E349" s="376"/>
      <c r="F349" s="376"/>
      <c r="KJ349" s="151"/>
    </row>
    <row r="350" spans="1:296">
      <c r="A350" s="151"/>
      <c r="B350" s="373">
        <f t="shared" si="5"/>
        <v>44980</v>
      </c>
      <c r="C350" s="170"/>
      <c r="D350" s="376"/>
      <c r="E350" s="376"/>
      <c r="F350" s="376"/>
      <c r="KJ350" s="151"/>
    </row>
    <row r="351" spans="1:296">
      <c r="A351" s="151"/>
      <c r="B351" s="373">
        <f t="shared" si="5"/>
        <v>44981</v>
      </c>
      <c r="C351" s="170"/>
      <c r="D351" s="376"/>
      <c r="E351" s="376"/>
      <c r="F351" s="376"/>
      <c r="KJ351" s="151"/>
    </row>
    <row r="352" spans="1:296">
      <c r="A352" s="151"/>
      <c r="B352" s="373">
        <f t="shared" si="5"/>
        <v>44982</v>
      </c>
      <c r="C352" s="170"/>
      <c r="D352" s="376"/>
      <c r="E352" s="376"/>
      <c r="F352" s="376"/>
      <c r="KJ352" s="151"/>
    </row>
    <row r="353" spans="1:296">
      <c r="A353" s="151"/>
      <c r="B353" s="373">
        <f t="shared" si="5"/>
        <v>44983</v>
      </c>
      <c r="C353" s="170"/>
      <c r="D353" s="376"/>
      <c r="E353" s="376"/>
      <c r="F353" s="376"/>
      <c r="KJ353" s="151"/>
    </row>
    <row r="354" spans="1:296">
      <c r="A354" s="151"/>
      <c r="B354" s="373">
        <f t="shared" si="5"/>
        <v>44984</v>
      </c>
      <c r="C354" s="170"/>
      <c r="D354" s="376"/>
      <c r="E354" s="376"/>
      <c r="F354" s="376"/>
      <c r="KJ354" s="151"/>
    </row>
    <row r="355" spans="1:296">
      <c r="A355" s="151"/>
      <c r="B355" s="373">
        <f t="shared" si="5"/>
        <v>44985</v>
      </c>
      <c r="C355" s="377"/>
      <c r="D355" s="378"/>
      <c r="E355" s="378"/>
      <c r="F355" s="378"/>
      <c r="KJ355" s="151"/>
    </row>
    <row r="356" spans="1:296">
      <c r="A356" s="151"/>
      <c r="B356" s="598">
        <v>44986</v>
      </c>
      <c r="C356" s="377" t="s">
        <v>1062</v>
      </c>
      <c r="D356" s="378" t="s">
        <v>1062</v>
      </c>
      <c r="E356" s="378" t="s">
        <v>1062</v>
      </c>
      <c r="F356" s="378" t="s">
        <v>1062</v>
      </c>
      <c r="KJ356" s="151"/>
    </row>
    <row r="357" spans="1:296">
      <c r="A357" s="151"/>
      <c r="B357" s="373">
        <f>B355+1</f>
        <v>44986</v>
      </c>
      <c r="C357" s="170"/>
      <c r="D357" s="376"/>
      <c r="E357" s="376"/>
      <c r="F357" s="376"/>
      <c r="KJ357" s="151"/>
    </row>
    <row r="358" spans="1:296">
      <c r="A358" s="151"/>
      <c r="B358" s="373">
        <f t="shared" si="5"/>
        <v>44987</v>
      </c>
      <c r="C358" s="170"/>
      <c r="D358" s="376"/>
      <c r="E358" s="376"/>
      <c r="F358" s="376"/>
      <c r="KJ358" s="151"/>
    </row>
    <row r="359" spans="1:296">
      <c r="A359" s="151"/>
      <c r="B359" s="373">
        <f t="shared" si="5"/>
        <v>44988</v>
      </c>
      <c r="C359" s="170"/>
      <c r="D359" s="376"/>
      <c r="E359" s="376"/>
      <c r="F359" s="376"/>
      <c r="KJ359" s="151"/>
    </row>
    <row r="360" spans="1:296">
      <c r="A360" s="151"/>
      <c r="B360" s="373">
        <f t="shared" si="5"/>
        <v>44989</v>
      </c>
      <c r="C360" s="170"/>
      <c r="D360" s="376"/>
      <c r="E360" s="376"/>
      <c r="F360" s="376"/>
      <c r="KJ360" s="151"/>
    </row>
    <row r="361" spans="1:296">
      <c r="A361" s="151"/>
      <c r="B361" s="373">
        <f t="shared" si="5"/>
        <v>44990</v>
      </c>
      <c r="C361" s="170"/>
      <c r="D361" s="376"/>
      <c r="E361" s="376"/>
      <c r="F361" s="376"/>
      <c r="KJ361" s="151"/>
    </row>
    <row r="362" spans="1:296">
      <c r="A362" s="151"/>
      <c r="B362" s="373">
        <f t="shared" si="5"/>
        <v>44991</v>
      </c>
      <c r="C362" s="170"/>
      <c r="D362" s="376"/>
      <c r="E362" s="376"/>
      <c r="F362" s="376"/>
      <c r="KJ362" s="151"/>
    </row>
    <row r="363" spans="1:296">
      <c r="A363" s="151"/>
      <c r="B363" s="373">
        <f t="shared" si="5"/>
        <v>44992</v>
      </c>
      <c r="C363" s="170"/>
      <c r="D363" s="376"/>
      <c r="E363" s="376"/>
      <c r="F363" s="376"/>
      <c r="KJ363" s="151"/>
    </row>
    <row r="364" spans="1:296">
      <c r="A364" s="151"/>
      <c r="B364" s="373">
        <f t="shared" si="5"/>
        <v>44993</v>
      </c>
      <c r="C364" s="170"/>
      <c r="D364" s="376"/>
      <c r="E364" s="376"/>
      <c r="F364" s="376"/>
      <c r="KJ364" s="151"/>
    </row>
    <row r="365" spans="1:296">
      <c r="A365" s="151"/>
      <c r="B365" s="373">
        <f t="shared" si="5"/>
        <v>44994</v>
      </c>
      <c r="C365" s="170"/>
      <c r="D365" s="376"/>
      <c r="E365" s="376"/>
      <c r="F365" s="376"/>
      <c r="KJ365" s="151"/>
    </row>
    <row r="366" spans="1:296">
      <c r="A366" s="151"/>
      <c r="B366" s="373">
        <f t="shared" si="5"/>
        <v>44995</v>
      </c>
      <c r="C366" s="170"/>
      <c r="D366" s="376"/>
      <c r="E366" s="376"/>
      <c r="F366" s="376"/>
      <c r="KJ366" s="151"/>
    </row>
    <row r="367" spans="1:296">
      <c r="A367" s="151"/>
      <c r="B367" s="373">
        <f t="shared" si="5"/>
        <v>44996</v>
      </c>
      <c r="C367" s="170"/>
      <c r="D367" s="376"/>
      <c r="E367" s="376"/>
      <c r="F367" s="376"/>
      <c r="KJ367" s="151"/>
    </row>
    <row r="368" spans="1:296">
      <c r="A368" s="151"/>
      <c r="B368" s="373">
        <f t="shared" si="5"/>
        <v>44997</v>
      </c>
      <c r="C368" s="170"/>
      <c r="D368" s="376"/>
      <c r="E368" s="376"/>
      <c r="F368" s="376"/>
      <c r="KJ368" s="151"/>
    </row>
    <row r="369" spans="1:296">
      <c r="A369" s="151"/>
      <c r="B369" s="373">
        <f t="shared" si="5"/>
        <v>44998</v>
      </c>
      <c r="C369" s="170"/>
      <c r="D369" s="376"/>
      <c r="E369" s="376"/>
      <c r="F369" s="376"/>
      <c r="KJ369" s="151"/>
    </row>
    <row r="370" spans="1:296">
      <c r="A370" s="151"/>
      <c r="B370" s="373">
        <f t="shared" si="5"/>
        <v>44999</v>
      </c>
      <c r="C370" s="170"/>
      <c r="D370" s="376"/>
      <c r="E370" s="376"/>
      <c r="F370" s="376"/>
      <c r="KJ370" s="151"/>
    </row>
    <row r="371" spans="1:296">
      <c r="A371" s="151"/>
      <c r="B371" s="373">
        <f t="shared" si="5"/>
        <v>45000</v>
      </c>
      <c r="C371" s="170"/>
      <c r="D371" s="376"/>
      <c r="E371" s="376"/>
      <c r="F371" s="376"/>
      <c r="KJ371" s="151"/>
    </row>
    <row r="372" spans="1:296">
      <c r="A372" s="151"/>
      <c r="B372" s="373">
        <f t="shared" si="5"/>
        <v>45001</v>
      </c>
      <c r="C372" s="170"/>
      <c r="D372" s="376"/>
      <c r="E372" s="376"/>
      <c r="F372" s="376"/>
      <c r="KJ372" s="151"/>
    </row>
    <row r="373" spans="1:296">
      <c r="A373" s="151"/>
      <c r="B373" s="373">
        <f t="shared" si="5"/>
        <v>45002</v>
      </c>
      <c r="C373" s="170"/>
      <c r="D373" s="376"/>
      <c r="E373" s="376"/>
      <c r="F373" s="376"/>
      <c r="KJ373" s="151"/>
    </row>
    <row r="374" spans="1:296">
      <c r="A374" s="151"/>
      <c r="B374" s="373">
        <f t="shared" si="5"/>
        <v>45003</v>
      </c>
      <c r="C374" s="170"/>
      <c r="D374" s="376"/>
      <c r="E374" s="376"/>
      <c r="F374" s="376"/>
      <c r="KJ374" s="151"/>
    </row>
    <row r="375" spans="1:296">
      <c r="A375" s="151"/>
      <c r="B375" s="373">
        <f t="shared" si="5"/>
        <v>45004</v>
      </c>
      <c r="C375" s="170"/>
      <c r="D375" s="376"/>
      <c r="E375" s="376"/>
      <c r="F375" s="376"/>
      <c r="KJ375" s="151"/>
    </row>
    <row r="376" spans="1:296">
      <c r="A376" s="151"/>
      <c r="B376" s="373">
        <f t="shared" si="5"/>
        <v>45005</v>
      </c>
      <c r="C376" s="170"/>
      <c r="D376" s="376"/>
      <c r="E376" s="376"/>
      <c r="F376" s="376"/>
      <c r="KJ376" s="151"/>
    </row>
    <row r="377" spans="1:296">
      <c r="A377" s="151"/>
      <c r="B377" s="373">
        <f t="shared" si="5"/>
        <v>45006</v>
      </c>
      <c r="C377" s="170"/>
      <c r="D377" s="376"/>
      <c r="E377" s="376"/>
      <c r="F377" s="376"/>
      <c r="KJ377" s="151"/>
    </row>
    <row r="378" spans="1:296">
      <c r="A378" s="151"/>
      <c r="B378" s="373">
        <f t="shared" si="5"/>
        <v>45007</v>
      </c>
      <c r="C378" s="170"/>
      <c r="D378" s="376"/>
      <c r="E378" s="376"/>
      <c r="F378" s="376"/>
      <c r="KJ378" s="151"/>
    </row>
    <row r="379" spans="1:296">
      <c r="A379" s="151"/>
      <c r="B379" s="373">
        <f t="shared" si="5"/>
        <v>45008</v>
      </c>
      <c r="C379" s="170"/>
      <c r="D379" s="376"/>
      <c r="E379" s="376"/>
      <c r="F379" s="376"/>
      <c r="KJ379" s="151"/>
    </row>
    <row r="380" spans="1:296">
      <c r="A380" s="151"/>
      <c r="B380" s="373">
        <f t="shared" si="5"/>
        <v>45009</v>
      </c>
      <c r="C380" s="170"/>
      <c r="D380" s="376"/>
      <c r="E380" s="376"/>
      <c r="F380" s="376"/>
      <c r="KJ380" s="151"/>
    </row>
    <row r="381" spans="1:296">
      <c r="A381" s="151"/>
      <c r="B381" s="373">
        <f t="shared" si="5"/>
        <v>45010</v>
      </c>
      <c r="C381" s="170"/>
      <c r="D381" s="376"/>
      <c r="E381" s="376"/>
      <c r="F381" s="376"/>
      <c r="KJ381" s="151"/>
    </row>
    <row r="382" spans="1:296">
      <c r="A382" s="151"/>
      <c r="B382" s="373">
        <f t="shared" si="5"/>
        <v>45011</v>
      </c>
      <c r="C382" s="170"/>
      <c r="D382" s="376"/>
      <c r="E382" s="376"/>
      <c r="F382" s="376"/>
      <c r="KJ382" s="151"/>
    </row>
    <row r="383" spans="1:296">
      <c r="A383" s="151"/>
      <c r="B383" s="373">
        <f t="shared" si="5"/>
        <v>45012</v>
      </c>
      <c r="C383" s="170"/>
      <c r="D383" s="376"/>
      <c r="E383" s="376"/>
      <c r="F383" s="376"/>
      <c r="KJ383" s="151"/>
    </row>
    <row r="384" spans="1:296">
      <c r="A384" s="151"/>
      <c r="B384" s="373">
        <f t="shared" si="5"/>
        <v>45013</v>
      </c>
      <c r="C384" s="170"/>
      <c r="D384" s="376"/>
      <c r="E384" s="376"/>
      <c r="F384" s="376"/>
      <c r="KJ384" s="151"/>
    </row>
    <row r="385" spans="1:296">
      <c r="A385" s="151"/>
      <c r="B385" s="373">
        <f t="shared" si="5"/>
        <v>45014</v>
      </c>
      <c r="C385" s="170"/>
      <c r="D385" s="376"/>
      <c r="E385" s="376"/>
      <c r="F385" s="376"/>
      <c r="KJ385" s="151"/>
    </row>
    <row r="386" spans="1:296">
      <c r="A386" s="151"/>
      <c r="B386" s="373">
        <f t="shared" si="5"/>
        <v>45015</v>
      </c>
      <c r="C386" s="170"/>
      <c r="D386" s="376"/>
      <c r="E386" s="376"/>
      <c r="F386" s="376"/>
      <c r="KJ386" s="151"/>
    </row>
    <row r="387" spans="1:296">
      <c r="A387" s="151"/>
      <c r="B387" s="602">
        <f>B386+1</f>
        <v>45016</v>
      </c>
      <c r="C387" s="377"/>
      <c r="D387" s="599"/>
      <c r="E387" s="599"/>
      <c r="F387" s="378"/>
      <c r="KJ387" s="151"/>
    </row>
    <row r="388" spans="1:296" s="151" customFormat="1">
      <c r="B388" s="603">
        <v>45017</v>
      </c>
      <c r="C388" s="380" t="s">
        <v>1062</v>
      </c>
      <c r="D388" s="381" t="s">
        <v>1062</v>
      </c>
      <c r="E388" s="381" t="s">
        <v>1062</v>
      </c>
      <c r="F388" s="381" t="s">
        <v>1062</v>
      </c>
    </row>
    <row r="389" spans="1:296" s="151" customFormat="1">
      <c r="B389" s="379"/>
    </row>
    <row r="390" spans="1:296" s="151" customFormat="1"/>
    <row r="391" spans="1:296" s="151" customFormat="1"/>
    <row r="392" spans="1:296" s="151" customFormat="1"/>
    <row r="393" spans="1:296" s="151" customFormat="1"/>
    <row r="394" spans="1:296" s="151" customFormat="1"/>
    <row r="395" spans="1:296" s="151" customFormat="1"/>
    <row r="396" spans="1:296" s="151" customFormat="1"/>
    <row r="397" spans="1:296" s="151" customFormat="1"/>
    <row r="398" spans="1:296" s="151" customFormat="1"/>
    <row r="399" spans="1:296" s="151" customFormat="1"/>
    <row r="400" spans="1:296" s="151" customFormat="1"/>
    <row r="401" s="151" customFormat="1"/>
    <row r="402" s="151" customFormat="1"/>
    <row r="403" s="151" customFormat="1"/>
    <row r="404" s="151" customFormat="1"/>
    <row r="405" s="151" customFormat="1"/>
    <row r="406" s="151" customFormat="1"/>
    <row r="407" s="151" customFormat="1"/>
    <row r="408" s="151" customFormat="1"/>
    <row r="409" s="151" customFormat="1"/>
    <row r="410" s="151" customFormat="1"/>
    <row r="411" s="151" customFormat="1"/>
    <row r="412" s="151" customFormat="1"/>
    <row r="413" s="151" customFormat="1"/>
    <row r="414" s="151" customFormat="1"/>
    <row r="415" s="151" customFormat="1"/>
    <row r="416" s="151" customFormat="1"/>
    <row r="417" s="151" customFormat="1"/>
    <row r="418" s="151" customFormat="1"/>
    <row r="419" s="151" customFormat="1"/>
    <row r="420" s="151" customFormat="1"/>
    <row r="421" s="151" customFormat="1"/>
    <row r="422" s="151" customFormat="1"/>
    <row r="423" s="151" customFormat="1"/>
    <row r="424" s="151" customFormat="1"/>
    <row r="425" s="151" customFormat="1"/>
    <row r="426" s="151" customFormat="1"/>
    <row r="427" s="151" customFormat="1"/>
    <row r="428" s="151" customFormat="1"/>
    <row r="429" s="151" customFormat="1"/>
    <row r="430" s="151" customFormat="1"/>
    <row r="431" s="151" customFormat="1"/>
    <row r="432" s="151" customFormat="1"/>
    <row r="433" s="151" customFormat="1"/>
    <row r="434" s="151" customFormat="1"/>
    <row r="435" s="151" customFormat="1"/>
    <row r="436" s="151" customFormat="1"/>
    <row r="437" s="151" customFormat="1"/>
    <row r="438" s="151" customFormat="1"/>
    <row r="439" s="151" customFormat="1"/>
    <row r="440" s="151" customFormat="1"/>
    <row r="441" s="151" customFormat="1"/>
    <row r="442" s="151" customFormat="1"/>
    <row r="443" s="151" customFormat="1"/>
    <row r="444" s="151" customFormat="1"/>
    <row r="445" s="151" customFormat="1"/>
    <row r="446" s="151" customFormat="1"/>
    <row r="447" s="151" customFormat="1"/>
    <row r="448" s="151" customFormat="1"/>
    <row r="449" s="151" customFormat="1"/>
    <row r="450" s="151" customFormat="1"/>
    <row r="451" s="151" customFormat="1"/>
    <row r="452" s="151" customFormat="1"/>
    <row r="453" s="151" customFormat="1"/>
    <row r="454" s="151" customFormat="1"/>
    <row r="455" s="151" customFormat="1"/>
    <row r="456" s="151" customFormat="1"/>
    <row r="457" s="151" customFormat="1"/>
    <row r="458" s="151" customFormat="1"/>
    <row r="459" s="151" customFormat="1"/>
    <row r="460" s="151" customFormat="1"/>
    <row r="461" s="151" customFormat="1"/>
    <row r="462" s="151" customFormat="1"/>
    <row r="463" s="151" customFormat="1"/>
    <row r="464" s="151" customFormat="1"/>
    <row r="465" s="151" customFormat="1"/>
    <row r="466" s="151" customFormat="1"/>
    <row r="467" s="151" customFormat="1"/>
    <row r="468" s="151" customFormat="1"/>
    <row r="469" s="151" customFormat="1"/>
    <row r="470" s="151" customFormat="1"/>
    <row r="471" s="151" customFormat="1"/>
    <row r="472" s="151" customFormat="1"/>
    <row r="473" s="151" customFormat="1"/>
    <row r="474" s="151" customFormat="1"/>
    <row r="475" s="151" customFormat="1"/>
    <row r="476" s="151" customFormat="1"/>
    <row r="477" s="151" customFormat="1"/>
    <row r="478" s="151" customFormat="1"/>
    <row r="479" s="151" customFormat="1"/>
    <row r="480" s="151" customFormat="1"/>
    <row r="481" s="151" customFormat="1"/>
    <row r="482" s="151" customFormat="1"/>
    <row r="483" s="151" customFormat="1"/>
    <row r="484" s="151" customFormat="1"/>
    <row r="485" s="151" customFormat="1"/>
    <row r="486" s="151" customFormat="1"/>
    <row r="487" s="151" customFormat="1"/>
    <row r="488" s="151" customFormat="1"/>
    <row r="489" s="151" customFormat="1"/>
    <row r="490" s="151" customFormat="1"/>
    <row r="491" s="151" customFormat="1"/>
    <row r="492" s="151" customFormat="1"/>
    <row r="493" s="151" customFormat="1"/>
    <row r="494" s="151" customFormat="1"/>
    <row r="495" s="151" customFormat="1"/>
    <row r="496" s="151" customFormat="1"/>
    <row r="497" s="151" customFormat="1"/>
    <row r="498" s="151" customFormat="1"/>
    <row r="499" s="151" customFormat="1"/>
    <row r="500" s="151" customFormat="1"/>
    <row r="501" s="151" customFormat="1"/>
    <row r="502" s="151" customFormat="1"/>
    <row r="503" s="151" customFormat="1"/>
    <row r="504" s="151" customFormat="1"/>
    <row r="505" s="151" customFormat="1"/>
    <row r="506" s="151" customFormat="1"/>
    <row r="507" s="151" customFormat="1"/>
    <row r="508" s="151" customFormat="1"/>
    <row r="509" s="151" customFormat="1"/>
    <row r="510" s="151" customFormat="1"/>
    <row r="511" s="151" customFormat="1"/>
    <row r="512" s="151" customFormat="1"/>
    <row r="513" s="151" customFormat="1"/>
    <row r="514" s="151" customFormat="1"/>
    <row r="515" s="151" customFormat="1"/>
    <row r="516" s="151" customFormat="1"/>
    <row r="517" s="151" customFormat="1"/>
    <row r="518" s="151" customFormat="1"/>
    <row r="519" s="151" customFormat="1"/>
    <row r="520" s="151" customFormat="1"/>
    <row r="521" s="151" customFormat="1"/>
    <row r="522" s="151" customFormat="1"/>
    <row r="523" s="151" customFormat="1"/>
    <row r="524" s="151" customFormat="1"/>
    <row r="525" s="151" customFormat="1"/>
    <row r="526" s="151" customFormat="1"/>
    <row r="527" s="151" customFormat="1"/>
    <row r="528" s="151" customFormat="1"/>
    <row r="529" s="151" customFormat="1"/>
    <row r="530" s="151" customFormat="1"/>
    <row r="531" s="151" customFormat="1"/>
    <row r="532" s="151" customFormat="1"/>
    <row r="533" s="151" customFormat="1"/>
    <row r="534" s="151" customFormat="1"/>
    <row r="535" s="151" customFormat="1"/>
    <row r="536" s="151" customFormat="1"/>
    <row r="537" s="151" customFormat="1"/>
    <row r="538" s="151" customFormat="1"/>
    <row r="539" s="151" customFormat="1"/>
    <row r="540" s="151" customFormat="1"/>
    <row r="541" s="151" customFormat="1"/>
    <row r="542" s="151" customFormat="1"/>
    <row r="543" s="151" customFormat="1"/>
    <row r="544" s="151" customFormat="1"/>
    <row r="545" s="151" customFormat="1"/>
    <row r="546" s="151" customFormat="1"/>
    <row r="547" s="151" customFormat="1"/>
    <row r="548" s="151" customFormat="1"/>
    <row r="549" s="151" customFormat="1"/>
    <row r="550" s="151" customFormat="1"/>
    <row r="551" s="151" customFormat="1"/>
    <row r="552" s="151" customFormat="1"/>
    <row r="553" s="151" customFormat="1"/>
    <row r="554" s="151" customFormat="1"/>
    <row r="555" s="151" customFormat="1"/>
    <row r="556" s="151" customFormat="1"/>
    <row r="557" s="151" customFormat="1"/>
    <row r="558" s="151" customFormat="1"/>
    <row r="559" s="151" customFormat="1"/>
    <row r="560" s="151" customFormat="1"/>
    <row r="561" s="151" customFormat="1"/>
    <row r="562" s="151" customFormat="1"/>
    <row r="563" s="151" customFormat="1"/>
    <row r="564" s="151" customFormat="1"/>
    <row r="565" s="151" customFormat="1"/>
    <row r="566" s="151" customFormat="1"/>
    <row r="567" s="151" customFormat="1"/>
    <row r="568" s="151" customFormat="1"/>
    <row r="569" s="151" customFormat="1"/>
    <row r="570" s="151" customFormat="1"/>
    <row r="571" s="151" customFormat="1"/>
    <row r="572" s="151" customFormat="1"/>
    <row r="573" s="151" customFormat="1"/>
    <row r="574" s="151" customFormat="1"/>
    <row r="575" s="151" customFormat="1"/>
    <row r="576" s="151" customFormat="1"/>
    <row r="577" s="151" customFormat="1"/>
    <row r="578" s="151" customFormat="1"/>
    <row r="579" s="151" customFormat="1"/>
    <row r="580" s="151" customFormat="1"/>
    <row r="581" s="151" customFormat="1"/>
    <row r="582" s="151" customFormat="1"/>
    <row r="583" s="151" customFormat="1"/>
    <row r="584" s="151" customFormat="1"/>
    <row r="585" s="151" customFormat="1"/>
    <row r="586" s="151" customFormat="1"/>
    <row r="587" s="151" customFormat="1"/>
    <row r="588" s="151" customFormat="1"/>
    <row r="589" s="151" customFormat="1"/>
    <row r="590" s="151" customFormat="1"/>
    <row r="591" s="151" customFormat="1"/>
    <row r="592" s="151" customFormat="1"/>
    <row r="593" s="151" customFormat="1"/>
    <row r="594" s="151" customFormat="1"/>
    <row r="595" s="151" customFormat="1"/>
    <row r="596" s="151" customFormat="1"/>
    <row r="597" s="151" customFormat="1"/>
    <row r="598" s="151" customFormat="1"/>
    <row r="599" s="151" customFormat="1"/>
    <row r="600" s="151" customFormat="1"/>
    <row r="601" s="151" customFormat="1"/>
    <row r="602" s="151" customFormat="1"/>
    <row r="603" s="151" customFormat="1"/>
    <row r="604" s="151" customFormat="1"/>
    <row r="605" s="151" customFormat="1"/>
    <row r="606" s="151" customFormat="1"/>
    <row r="607" s="151" customFormat="1"/>
    <row r="608" s="151" customFormat="1"/>
    <row r="609" s="151" customFormat="1"/>
    <row r="610" s="151" customFormat="1"/>
    <row r="611" s="151" customFormat="1"/>
    <row r="612" s="151" customFormat="1"/>
    <row r="613" s="151" customFormat="1"/>
    <row r="614" s="151" customFormat="1"/>
    <row r="615" s="151" customFormat="1"/>
    <row r="616" s="151" customFormat="1"/>
    <row r="617" s="151" customFormat="1"/>
    <row r="618" s="151" customFormat="1"/>
    <row r="619" s="151" customFormat="1"/>
    <row r="620" s="151" customFormat="1"/>
    <row r="621" s="151" customFormat="1"/>
    <row r="622" s="151" customFormat="1"/>
    <row r="623" s="151" customFormat="1"/>
    <row r="624" s="151" customFormat="1"/>
    <row r="625" s="151" customFormat="1"/>
    <row r="626" s="151" customFormat="1"/>
    <row r="627" s="151" customFormat="1"/>
    <row r="628" s="151" customFormat="1"/>
    <row r="629" s="151" customFormat="1"/>
    <row r="630" s="151" customFormat="1"/>
    <row r="631" s="151" customFormat="1"/>
    <row r="632" s="151" customFormat="1"/>
    <row r="633" s="151" customFormat="1"/>
    <row r="634" s="151" customFormat="1"/>
    <row r="635" s="151" customFormat="1"/>
    <row r="636" s="151" customFormat="1"/>
    <row r="637" s="151" customFormat="1"/>
    <row r="638" s="151" customFormat="1"/>
    <row r="639" s="151" customFormat="1"/>
    <row r="640" s="151" customFormat="1"/>
    <row r="641" s="151" customFormat="1"/>
    <row r="642" s="151" customFormat="1"/>
    <row r="643" s="151" customFormat="1"/>
    <row r="644" s="151" customFormat="1"/>
    <row r="645" s="151" customFormat="1"/>
    <row r="646" s="151" customFormat="1"/>
    <row r="647" s="151" customFormat="1"/>
    <row r="648" s="151" customFormat="1"/>
    <row r="649" s="151" customFormat="1"/>
    <row r="650" s="151" customFormat="1"/>
    <row r="651" s="151"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S1952"/>
  <sheetViews>
    <sheetView zoomScale="80" zoomScaleNormal="80" workbookViewId="0">
      <pane ySplit="4" topLeftCell="A5" activePane="bottomLeft" state="frozen"/>
      <selection activeCell="D31" sqref="D31"/>
      <selection pane="bottomLeft"/>
    </sheetView>
  </sheetViews>
  <sheetFormatPr defaultColWidth="10.21875" defaultRowHeight="13.2"/>
  <cols>
    <col min="1" max="1" width="5.77734375" style="356" customWidth="1"/>
    <col min="2" max="2" width="19.21875" style="356" hidden="1" customWidth="1"/>
    <col min="3" max="3" width="13.21875" style="356" bestFit="1" customWidth="1"/>
    <col min="4" max="4" width="13.44140625" style="171" bestFit="1" customWidth="1"/>
    <col min="5" max="5" width="11.44140625" style="171" bestFit="1" customWidth="1"/>
    <col min="6" max="6" width="11.21875" style="171" bestFit="1" customWidth="1"/>
    <col min="7" max="7" width="10.21875" style="171" bestFit="1" customWidth="1"/>
    <col min="8" max="8" width="8" style="171" bestFit="1" customWidth="1"/>
    <col min="9" max="9" width="10.21875" style="171" bestFit="1" customWidth="1"/>
    <col min="10" max="11" width="9.77734375" style="171" bestFit="1" customWidth="1"/>
    <col min="12" max="12" width="19.21875" style="171" bestFit="1" customWidth="1"/>
    <col min="13" max="13" width="4.44140625" style="356" customWidth="1"/>
    <col min="14" max="14" width="18.44140625" style="356" customWidth="1"/>
    <col min="15" max="15" width="14" style="356" customWidth="1"/>
    <col min="16" max="16" width="10.21875" style="356"/>
    <col min="17" max="17" width="10.21875" style="171"/>
    <col min="18" max="18" width="11.21875" style="171" bestFit="1" customWidth="1"/>
    <col min="19" max="19" width="10.44140625" style="171" bestFit="1" customWidth="1"/>
    <col min="20" max="29" width="10.21875" style="171" bestFit="1" customWidth="1"/>
    <col min="30" max="30" width="11.21875" style="171" bestFit="1" customWidth="1"/>
    <col min="31" max="45" width="10.21875" style="356"/>
    <col min="46" max="16384" width="10.21875" style="171"/>
  </cols>
  <sheetData>
    <row r="1" spans="1:30" s="68" customFormat="1" ht="23.4">
      <c r="A1" s="83" t="str">
        <f>'1.1 Cover'!A1</f>
        <v>Regulatory Reporting Pack</v>
      </c>
    </row>
    <row r="2" spans="1:30" s="68" customFormat="1" ht="23.4">
      <c r="A2" s="83" t="str">
        <f>'1.1 Cover'!A2</f>
        <v>Price base - 2018/19</v>
      </c>
    </row>
    <row r="3" spans="1:30" s="68" customFormat="1" ht="23.4">
      <c r="A3" s="83" t="str">
        <f>'1.1 Cover'!A3</f>
        <v>Regulatory Year: April 2021 - March 2022</v>
      </c>
    </row>
    <row r="4" spans="1:30" s="68" customFormat="1" ht="23.4">
      <c r="A4" s="83" t="s">
        <v>1025</v>
      </c>
    </row>
    <row r="5" spans="1:30" s="302" customFormat="1" ht="15">
      <c r="F5" s="303"/>
      <c r="G5" s="304"/>
      <c r="H5" s="305"/>
      <c r="I5" s="305"/>
      <c r="J5" s="305"/>
      <c r="K5" s="305"/>
      <c r="L5" s="305"/>
      <c r="M5" s="305"/>
      <c r="N5" s="305"/>
      <c r="O5" s="305"/>
      <c r="P5" s="305"/>
      <c r="Q5" s="305"/>
      <c r="R5" s="305"/>
      <c r="S5" s="305"/>
      <c r="T5" s="305"/>
      <c r="U5" s="305"/>
      <c r="V5" s="305"/>
      <c r="W5" s="305"/>
    </row>
    <row r="6" spans="1:30" s="302" customFormat="1" ht="15">
      <c r="F6" s="303"/>
      <c r="G6" s="304"/>
      <c r="H6" s="305"/>
      <c r="I6" s="305"/>
      <c r="J6" s="305"/>
      <c r="K6" s="305"/>
      <c r="L6" s="305"/>
      <c r="M6" s="305"/>
      <c r="N6" s="305"/>
      <c r="O6" s="305"/>
      <c r="P6" s="305"/>
      <c r="Q6" s="305"/>
      <c r="R6" s="305"/>
      <c r="S6" s="305"/>
      <c r="T6" s="305"/>
      <c r="U6" s="305"/>
      <c r="V6" s="305"/>
      <c r="W6" s="305"/>
    </row>
    <row r="7" spans="1:30" s="302" customFormat="1" ht="15.6" thickBot="1">
      <c r="F7" s="305"/>
      <c r="H7" s="305"/>
      <c r="I7" s="305"/>
      <c r="J7" s="305"/>
      <c r="K7" s="305"/>
      <c r="L7" s="305"/>
      <c r="M7" s="305"/>
      <c r="N7" s="305"/>
      <c r="O7" s="305"/>
      <c r="P7" s="305"/>
      <c r="Q7" s="305"/>
      <c r="R7" s="305"/>
      <c r="S7" s="305"/>
      <c r="T7" s="305"/>
      <c r="U7" s="305"/>
      <c r="V7" s="305"/>
      <c r="W7" s="305"/>
    </row>
    <row r="8" spans="1:30" ht="26.55" customHeight="1">
      <c r="B8" s="364"/>
      <c r="C8" s="365"/>
      <c r="D8" s="1610" t="s">
        <v>1115</v>
      </c>
      <c r="E8" s="1611"/>
      <c r="F8" s="1611"/>
      <c r="G8" s="1611"/>
      <c r="H8" s="1611"/>
      <c r="I8" s="1611"/>
      <c r="J8" s="1611"/>
      <c r="K8" s="1611"/>
      <c r="L8" s="1612"/>
      <c r="Q8" s="184" t="s">
        <v>1114</v>
      </c>
      <c r="R8" s="191"/>
      <c r="S8" s="191"/>
      <c r="T8" s="191"/>
      <c r="U8" s="191"/>
      <c r="V8" s="191"/>
      <c r="W8" s="191"/>
      <c r="X8" s="191"/>
      <c r="Y8" s="191"/>
      <c r="Z8" s="191"/>
      <c r="AA8" s="191"/>
      <c r="AB8" s="191"/>
      <c r="AC8" s="191"/>
      <c r="AD8" s="191"/>
    </row>
    <row r="9" spans="1:30">
      <c r="B9" s="366" t="s">
        <v>1113</v>
      </c>
      <c r="D9" s="190" t="s">
        <v>1112</v>
      </c>
      <c r="E9" s="190" t="s">
        <v>1111</v>
      </c>
      <c r="F9" s="190" t="s">
        <v>1110</v>
      </c>
      <c r="G9" s="190" t="s">
        <v>1109</v>
      </c>
      <c r="H9" s="190" t="s">
        <v>1108</v>
      </c>
      <c r="I9" s="190" t="s">
        <v>1107</v>
      </c>
      <c r="J9" s="190" t="s">
        <v>1106</v>
      </c>
      <c r="K9" s="190" t="s">
        <v>1105</v>
      </c>
      <c r="L9" s="190" t="s">
        <v>1104</v>
      </c>
      <c r="M9" s="357"/>
      <c r="N9" s="358" t="s">
        <v>1103</v>
      </c>
      <c r="O9" s="358" t="s">
        <v>1102</v>
      </c>
      <c r="Q9" s="188"/>
      <c r="R9" s="182">
        <v>44287</v>
      </c>
      <c r="S9" s="182">
        <v>44317</v>
      </c>
      <c r="T9" s="182">
        <v>44348</v>
      </c>
      <c r="U9" s="182">
        <v>44378</v>
      </c>
      <c r="V9" s="182">
        <v>44409</v>
      </c>
      <c r="W9" s="182">
        <v>44440</v>
      </c>
      <c r="X9" s="182">
        <v>44470</v>
      </c>
      <c r="Y9" s="182">
        <v>44501</v>
      </c>
      <c r="Z9" s="182">
        <v>44531</v>
      </c>
      <c r="AA9" s="182">
        <v>44562</v>
      </c>
      <c r="AB9" s="182">
        <v>44593</v>
      </c>
      <c r="AC9" s="182">
        <v>44621</v>
      </c>
      <c r="AD9" s="181" t="s">
        <v>3102</v>
      </c>
    </row>
    <row r="10" spans="1:30">
      <c r="B10" s="359">
        <f t="shared" ref="B10:B73" si="0">IF(G10="buy",1,-1)</f>
        <v>-1</v>
      </c>
      <c r="D10" s="174"/>
      <c r="E10" s="174"/>
      <c r="F10" s="176"/>
      <c r="G10" s="174"/>
      <c r="H10" s="174"/>
      <c r="I10" s="174"/>
      <c r="J10" s="175"/>
      <c r="K10" s="175"/>
      <c r="L10" s="174"/>
      <c r="N10" s="359">
        <f t="shared" ref="N10:N73" si="1">+H10*((K10-J10)+1)*B10</f>
        <v>0</v>
      </c>
      <c r="O10" s="360">
        <f t="shared" ref="O10:O73" si="2">N10*L10/100</f>
        <v>0</v>
      </c>
      <c r="Q10" s="187"/>
      <c r="R10" s="186"/>
      <c r="S10" s="186"/>
      <c r="T10" s="186"/>
      <c r="U10" s="186"/>
      <c r="V10" s="186"/>
      <c r="W10" s="186"/>
      <c r="X10" s="186"/>
      <c r="Y10" s="186"/>
      <c r="Z10" s="186"/>
      <c r="AA10" s="186"/>
      <c r="AB10" s="186"/>
      <c r="AC10" s="186"/>
      <c r="AD10" s="186"/>
    </row>
    <row r="11" spans="1:30">
      <c r="B11" s="359">
        <f t="shared" si="0"/>
        <v>-1</v>
      </c>
      <c r="D11" s="174"/>
      <c r="E11" s="174"/>
      <c r="F11" s="176"/>
      <c r="G11" s="174"/>
      <c r="H11" s="174"/>
      <c r="I11" s="174"/>
      <c r="J11" s="175"/>
      <c r="K11" s="175"/>
      <c r="L11" s="174"/>
      <c r="N11" s="359">
        <f t="shared" si="1"/>
        <v>0</v>
      </c>
      <c r="O11" s="360">
        <f t="shared" si="2"/>
        <v>0</v>
      </c>
      <c r="Q11" s="187"/>
      <c r="R11" s="186"/>
      <c r="S11" s="186"/>
      <c r="T11" s="186"/>
      <c r="U11" s="186"/>
      <c r="V11" s="186"/>
      <c r="W11" s="186"/>
      <c r="X11" s="186"/>
      <c r="Y11" s="186"/>
      <c r="Z11" s="186"/>
      <c r="AA11" s="186"/>
      <c r="AB11" s="186"/>
      <c r="AC11" s="186"/>
      <c r="AD11" s="186"/>
    </row>
    <row r="12" spans="1:30">
      <c r="B12" s="359">
        <f t="shared" si="0"/>
        <v>-1</v>
      </c>
      <c r="D12" s="174"/>
      <c r="E12" s="174"/>
      <c r="F12" s="176"/>
      <c r="G12" s="174"/>
      <c r="H12" s="174"/>
      <c r="I12" s="174"/>
      <c r="J12" s="175"/>
      <c r="K12" s="175"/>
      <c r="L12" s="174"/>
      <c r="N12" s="359">
        <f t="shared" si="1"/>
        <v>0</v>
      </c>
      <c r="O12" s="360">
        <f t="shared" si="2"/>
        <v>0</v>
      </c>
      <c r="Q12" s="179" t="s">
        <v>1100</v>
      </c>
      <c r="R12" s="185"/>
      <c r="S12" s="185"/>
      <c r="T12" s="185"/>
      <c r="U12" s="185"/>
      <c r="V12" s="185"/>
      <c r="W12" s="185"/>
      <c r="X12" s="185"/>
      <c r="Y12" s="185"/>
      <c r="Z12" s="185"/>
      <c r="AA12" s="185"/>
      <c r="AB12" s="185"/>
      <c r="AC12" s="185"/>
      <c r="AD12" s="185"/>
    </row>
    <row r="13" spans="1:30">
      <c r="B13" s="359">
        <f t="shared" si="0"/>
        <v>-1</v>
      </c>
      <c r="D13" s="174"/>
      <c r="E13" s="174"/>
      <c r="F13" s="176"/>
      <c r="G13" s="174"/>
      <c r="H13" s="174"/>
      <c r="I13" s="174"/>
      <c r="J13" s="175"/>
      <c r="K13" s="175"/>
      <c r="L13" s="174"/>
      <c r="N13" s="359">
        <f t="shared" si="1"/>
        <v>0</v>
      </c>
      <c r="O13" s="360">
        <f t="shared" si="2"/>
        <v>0</v>
      </c>
      <c r="Q13" s="356"/>
      <c r="R13" s="356"/>
      <c r="S13" s="356"/>
      <c r="T13" s="356"/>
      <c r="U13" s="356"/>
      <c r="V13" s="356"/>
      <c r="W13" s="356"/>
      <c r="X13" s="356"/>
      <c r="Y13" s="356"/>
      <c r="Z13" s="356"/>
      <c r="AA13" s="356"/>
      <c r="AB13" s="356"/>
      <c r="AC13" s="356"/>
      <c r="AD13" s="356"/>
    </row>
    <row r="14" spans="1:30">
      <c r="B14" s="359">
        <f t="shared" si="0"/>
        <v>-1</v>
      </c>
      <c r="D14" s="174"/>
      <c r="E14" s="174"/>
      <c r="F14" s="176"/>
      <c r="G14" s="174"/>
      <c r="H14" s="174"/>
      <c r="I14" s="174"/>
      <c r="J14" s="175"/>
      <c r="K14" s="175"/>
      <c r="L14" s="174"/>
      <c r="N14" s="359">
        <f t="shared" si="1"/>
        <v>0</v>
      </c>
      <c r="O14" s="360">
        <f t="shared" si="2"/>
        <v>0</v>
      </c>
      <c r="Q14" s="356"/>
      <c r="R14" s="356"/>
      <c r="S14" s="356"/>
      <c r="T14" s="356"/>
      <c r="U14" s="356"/>
      <c r="V14" s="356"/>
      <c r="W14" s="356"/>
      <c r="X14" s="356"/>
      <c r="Y14" s="356"/>
      <c r="Z14" s="356"/>
      <c r="AA14" s="356"/>
      <c r="AB14" s="356"/>
      <c r="AC14" s="356"/>
      <c r="AD14" s="356"/>
    </row>
    <row r="15" spans="1:30">
      <c r="B15" s="359">
        <f t="shared" si="0"/>
        <v>-1</v>
      </c>
      <c r="D15" s="174"/>
      <c r="E15" s="174"/>
      <c r="F15" s="176"/>
      <c r="G15" s="174"/>
      <c r="H15" s="174"/>
      <c r="I15" s="174"/>
      <c r="J15" s="175"/>
      <c r="K15" s="175"/>
      <c r="L15" s="174"/>
      <c r="N15" s="359">
        <f t="shared" si="1"/>
        <v>0</v>
      </c>
      <c r="O15" s="360">
        <f t="shared" si="2"/>
        <v>0</v>
      </c>
      <c r="Q15" s="356"/>
      <c r="R15" s="356"/>
      <c r="S15" s="356"/>
      <c r="T15" s="356"/>
      <c r="U15" s="356"/>
      <c r="V15" s="356"/>
      <c r="W15" s="356"/>
      <c r="X15" s="356"/>
      <c r="Y15" s="356"/>
      <c r="Z15" s="356"/>
      <c r="AA15" s="356"/>
      <c r="AB15" s="356"/>
      <c r="AC15" s="356"/>
      <c r="AD15" s="356"/>
    </row>
    <row r="16" spans="1:30">
      <c r="B16" s="359">
        <f t="shared" si="0"/>
        <v>-1</v>
      </c>
      <c r="D16" s="174"/>
      <c r="E16" s="174"/>
      <c r="F16" s="176"/>
      <c r="G16" s="174"/>
      <c r="H16" s="174"/>
      <c r="I16" s="174"/>
      <c r="J16" s="175"/>
      <c r="K16" s="175"/>
      <c r="L16" s="174"/>
      <c r="N16" s="359">
        <f t="shared" si="1"/>
        <v>0</v>
      </c>
      <c r="O16" s="360">
        <f t="shared" si="2"/>
        <v>0</v>
      </c>
      <c r="Q16" s="356"/>
      <c r="R16" s="356"/>
      <c r="S16" s="356"/>
      <c r="T16" s="356"/>
      <c r="U16" s="356"/>
      <c r="V16" s="356"/>
      <c r="W16" s="356"/>
      <c r="X16" s="356"/>
      <c r="Y16" s="356"/>
      <c r="Z16" s="356"/>
      <c r="AA16" s="356"/>
      <c r="AB16" s="356"/>
      <c r="AC16" s="356"/>
      <c r="AD16" s="356"/>
    </row>
    <row r="17" spans="1:30">
      <c r="A17" s="593"/>
      <c r="B17" s="593">
        <f t="shared" si="0"/>
        <v>-1</v>
      </c>
      <c r="C17" s="593"/>
      <c r="D17" s="174"/>
      <c r="E17" s="174"/>
      <c r="F17" s="176"/>
      <c r="G17" s="174"/>
      <c r="H17" s="174"/>
      <c r="I17" s="174"/>
      <c r="J17" s="175"/>
      <c r="K17" s="175"/>
      <c r="L17" s="174"/>
      <c r="N17" s="359">
        <f t="shared" si="1"/>
        <v>0</v>
      </c>
      <c r="O17" s="360">
        <f t="shared" si="2"/>
        <v>0</v>
      </c>
      <c r="Q17" s="356"/>
      <c r="R17" s="356"/>
      <c r="S17" s="356"/>
      <c r="T17" s="356"/>
      <c r="U17" s="356"/>
      <c r="V17" s="356"/>
      <c r="W17" s="356"/>
      <c r="X17" s="356"/>
      <c r="Y17" s="356"/>
      <c r="Z17" s="356"/>
      <c r="AA17" s="356"/>
      <c r="AB17" s="356"/>
      <c r="AC17" s="356"/>
      <c r="AD17" s="356"/>
    </row>
    <row r="18" spans="1:30">
      <c r="A18" s="593"/>
      <c r="B18" s="593">
        <f t="shared" si="0"/>
        <v>-1</v>
      </c>
      <c r="C18" s="593"/>
      <c r="D18" s="174"/>
      <c r="E18" s="174"/>
      <c r="F18" s="176"/>
      <c r="G18" s="174"/>
      <c r="H18" s="174"/>
      <c r="I18" s="174"/>
      <c r="J18" s="175"/>
      <c r="K18" s="175"/>
      <c r="L18" s="174"/>
      <c r="N18" s="359">
        <f t="shared" si="1"/>
        <v>0</v>
      </c>
      <c r="O18" s="360">
        <f t="shared" si="2"/>
        <v>0</v>
      </c>
      <c r="Q18" s="356"/>
      <c r="R18" s="356"/>
      <c r="S18" s="356"/>
      <c r="T18" s="356"/>
      <c r="U18" s="356"/>
      <c r="V18" s="356"/>
      <c r="W18" s="356"/>
      <c r="X18" s="356"/>
      <c r="Y18" s="356"/>
      <c r="Z18" s="356"/>
      <c r="AA18" s="356"/>
      <c r="AB18" s="356"/>
      <c r="AC18" s="356"/>
      <c r="AD18" s="356"/>
    </row>
    <row r="19" spans="1:30">
      <c r="A19" s="593"/>
      <c r="B19" s="593">
        <f t="shared" si="0"/>
        <v>-1</v>
      </c>
      <c r="C19" s="593"/>
      <c r="D19" s="174"/>
      <c r="E19" s="174"/>
      <c r="F19" s="176"/>
      <c r="G19" s="174"/>
      <c r="H19" s="174"/>
      <c r="I19" s="174"/>
      <c r="J19" s="175"/>
      <c r="K19" s="175"/>
      <c r="L19" s="174"/>
      <c r="N19" s="359">
        <f t="shared" si="1"/>
        <v>0</v>
      </c>
      <c r="O19" s="360">
        <f t="shared" si="2"/>
        <v>0</v>
      </c>
      <c r="Q19" s="184" t="s">
        <v>1101</v>
      </c>
      <c r="R19" s="183"/>
      <c r="S19" s="183"/>
      <c r="T19" s="183"/>
      <c r="U19" s="183"/>
      <c r="V19" s="183"/>
      <c r="W19" s="183"/>
      <c r="X19" s="183"/>
      <c r="Y19" s="183"/>
      <c r="Z19" s="183"/>
      <c r="AA19" s="183"/>
      <c r="AB19" s="183"/>
      <c r="AC19" s="183"/>
      <c r="AD19" s="183"/>
    </row>
    <row r="20" spans="1:30">
      <c r="B20" s="359">
        <f t="shared" si="0"/>
        <v>-1</v>
      </c>
      <c r="D20" s="174"/>
      <c r="E20" s="174"/>
      <c r="F20" s="176"/>
      <c r="G20" s="174"/>
      <c r="H20" s="174"/>
      <c r="I20" s="174"/>
      <c r="J20" s="175"/>
      <c r="K20" s="175"/>
      <c r="L20" s="174"/>
      <c r="N20" s="359">
        <f t="shared" si="1"/>
        <v>0</v>
      </c>
      <c r="O20" s="360">
        <f t="shared" si="2"/>
        <v>0</v>
      </c>
      <c r="Q20" s="177"/>
      <c r="R20" s="182">
        <v>44287</v>
      </c>
      <c r="S20" s="182">
        <v>44317</v>
      </c>
      <c r="T20" s="182">
        <v>44348</v>
      </c>
      <c r="U20" s="182">
        <v>44378</v>
      </c>
      <c r="V20" s="182">
        <v>44409</v>
      </c>
      <c r="W20" s="182">
        <v>44440</v>
      </c>
      <c r="X20" s="182">
        <v>44470</v>
      </c>
      <c r="Y20" s="182">
        <v>44501</v>
      </c>
      <c r="Z20" s="182">
        <v>44531</v>
      </c>
      <c r="AA20" s="182">
        <v>44562</v>
      </c>
      <c r="AB20" s="182">
        <v>44593</v>
      </c>
      <c r="AC20" s="182">
        <v>44621</v>
      </c>
      <c r="AD20" s="181" t="s">
        <v>3102</v>
      </c>
    </row>
    <row r="21" spans="1:30">
      <c r="B21" s="359">
        <f t="shared" si="0"/>
        <v>-1</v>
      </c>
      <c r="D21" s="174"/>
      <c r="E21" s="174"/>
      <c r="F21" s="176"/>
      <c r="G21" s="174"/>
      <c r="H21" s="174"/>
      <c r="I21" s="174"/>
      <c r="J21" s="175"/>
      <c r="K21" s="175"/>
      <c r="L21" s="174"/>
      <c r="N21" s="359">
        <f t="shared" si="1"/>
        <v>0</v>
      </c>
      <c r="O21" s="360">
        <f t="shared" si="2"/>
        <v>0</v>
      </c>
      <c r="Q21" s="177"/>
      <c r="R21" s="174"/>
      <c r="S21" s="180"/>
      <c r="T21" s="180"/>
      <c r="U21" s="174"/>
      <c r="V21" s="174"/>
      <c r="W21" s="174"/>
      <c r="X21" s="174"/>
      <c r="Y21" s="174"/>
      <c r="Z21" s="174"/>
      <c r="AA21" s="174"/>
      <c r="AB21" s="174"/>
      <c r="AC21" s="174"/>
      <c r="AD21" s="174"/>
    </row>
    <row r="22" spans="1:30">
      <c r="B22" s="359">
        <f t="shared" si="0"/>
        <v>-1</v>
      </c>
      <c r="D22" s="174"/>
      <c r="E22" s="174"/>
      <c r="F22" s="176"/>
      <c r="G22" s="174"/>
      <c r="H22" s="174"/>
      <c r="I22" s="174"/>
      <c r="J22" s="175"/>
      <c r="K22" s="175"/>
      <c r="L22" s="174"/>
      <c r="N22" s="359">
        <f t="shared" si="1"/>
        <v>0</v>
      </c>
      <c r="O22" s="360">
        <f t="shared" si="2"/>
        <v>0</v>
      </c>
      <c r="Q22" s="177"/>
      <c r="R22" s="174"/>
      <c r="S22" s="180"/>
      <c r="T22" s="180"/>
      <c r="U22" s="180"/>
      <c r="V22" s="180"/>
      <c r="W22" s="180"/>
      <c r="X22" s="180"/>
      <c r="Y22" s="180"/>
      <c r="Z22" s="180"/>
      <c r="AA22" s="180"/>
      <c r="AB22" s="180"/>
      <c r="AC22" s="180"/>
      <c r="AD22" s="180"/>
    </row>
    <row r="23" spans="1:30">
      <c r="B23" s="359">
        <f t="shared" si="0"/>
        <v>-1</v>
      </c>
      <c r="D23" s="174"/>
      <c r="E23" s="174"/>
      <c r="F23" s="176"/>
      <c r="G23" s="174"/>
      <c r="H23" s="174"/>
      <c r="I23" s="174"/>
      <c r="J23" s="175"/>
      <c r="K23" s="175"/>
      <c r="L23" s="174"/>
      <c r="N23" s="359">
        <f t="shared" si="1"/>
        <v>0</v>
      </c>
      <c r="O23" s="360">
        <f t="shared" si="2"/>
        <v>0</v>
      </c>
      <c r="Q23" s="179" t="s">
        <v>1100</v>
      </c>
      <c r="R23" s="178"/>
      <c r="S23" s="178"/>
      <c r="T23" s="178"/>
      <c r="U23" s="178"/>
      <c r="V23" s="178"/>
      <c r="W23" s="178"/>
      <c r="X23" s="178"/>
      <c r="Y23" s="178"/>
      <c r="Z23" s="178"/>
      <c r="AA23" s="178"/>
      <c r="AB23" s="178"/>
      <c r="AC23" s="178"/>
      <c r="AD23" s="178"/>
    </row>
    <row r="24" spans="1:30">
      <c r="B24" s="359">
        <f t="shared" si="0"/>
        <v>-1</v>
      </c>
      <c r="D24" s="174"/>
      <c r="E24" s="174"/>
      <c r="F24" s="176"/>
      <c r="G24" s="174"/>
      <c r="H24" s="174"/>
      <c r="I24" s="174"/>
      <c r="J24" s="175"/>
      <c r="K24" s="175"/>
      <c r="L24" s="174"/>
      <c r="N24" s="359">
        <f t="shared" si="1"/>
        <v>0</v>
      </c>
      <c r="O24" s="360">
        <f t="shared" si="2"/>
        <v>0</v>
      </c>
      <c r="P24" s="593"/>
      <c r="Q24" s="593"/>
      <c r="R24" s="593"/>
      <c r="S24" s="593"/>
      <c r="T24" s="593"/>
      <c r="U24" s="593"/>
      <c r="V24" s="593"/>
      <c r="W24" s="593"/>
      <c r="X24" s="593"/>
      <c r="Y24" s="593"/>
      <c r="Z24" s="593"/>
      <c r="AA24" s="593"/>
      <c r="AB24" s="593"/>
      <c r="AC24" s="593"/>
      <c r="AD24" s="593"/>
    </row>
    <row r="25" spans="1:30">
      <c r="B25" s="359">
        <f t="shared" si="0"/>
        <v>-1</v>
      </c>
      <c r="D25" s="174"/>
      <c r="E25" s="174"/>
      <c r="F25" s="176"/>
      <c r="G25" s="174"/>
      <c r="H25" s="174"/>
      <c r="I25" s="174"/>
      <c r="J25" s="175"/>
      <c r="K25" s="175"/>
      <c r="L25" s="174"/>
      <c r="N25" s="359">
        <f t="shared" si="1"/>
        <v>0</v>
      </c>
      <c r="O25" s="360">
        <f t="shared" si="2"/>
        <v>0</v>
      </c>
      <c r="P25" s="593"/>
      <c r="Q25" s="593"/>
      <c r="R25" s="593"/>
      <c r="S25" s="593"/>
      <c r="T25" s="593"/>
      <c r="U25" s="593"/>
      <c r="V25" s="593"/>
      <c r="W25" s="593"/>
      <c r="X25" s="593"/>
      <c r="Y25" s="593"/>
      <c r="Z25" s="593"/>
      <c r="AA25" s="593"/>
      <c r="AB25" s="593"/>
      <c r="AC25" s="593"/>
      <c r="AD25" s="593"/>
    </row>
    <row r="26" spans="1:30" ht="12.75" customHeight="1">
      <c r="B26" s="359">
        <f t="shared" si="0"/>
        <v>-1</v>
      </c>
      <c r="D26" s="174"/>
      <c r="E26" s="174"/>
      <c r="F26" s="176"/>
      <c r="G26" s="174"/>
      <c r="H26" s="174"/>
      <c r="I26" s="174"/>
      <c r="J26" s="175"/>
      <c r="K26" s="175"/>
      <c r="L26" s="174"/>
      <c r="N26" s="359">
        <f t="shared" si="1"/>
        <v>0</v>
      </c>
      <c r="O26" s="360">
        <f t="shared" si="2"/>
        <v>0</v>
      </c>
      <c r="P26" s="593"/>
      <c r="Q26" s="593"/>
      <c r="R26" s="593"/>
      <c r="S26" s="593"/>
      <c r="T26" s="593"/>
      <c r="U26" s="593"/>
      <c r="V26" s="593"/>
      <c r="W26" s="593"/>
      <c r="X26" s="593"/>
      <c r="Y26" s="593"/>
      <c r="Z26" s="593"/>
      <c r="AA26" s="593"/>
      <c r="AB26" s="593"/>
      <c r="AC26" s="593"/>
      <c r="AD26" s="593"/>
    </row>
    <row r="27" spans="1:30">
      <c r="B27" s="359">
        <f t="shared" si="0"/>
        <v>-1</v>
      </c>
      <c r="D27" s="174"/>
      <c r="E27" s="174"/>
      <c r="F27" s="176"/>
      <c r="G27" s="174"/>
      <c r="H27" s="174"/>
      <c r="I27" s="174"/>
      <c r="J27" s="175"/>
      <c r="K27" s="175"/>
      <c r="L27" s="174"/>
      <c r="N27" s="359">
        <f t="shared" si="1"/>
        <v>0</v>
      </c>
      <c r="O27" s="360">
        <f t="shared" si="2"/>
        <v>0</v>
      </c>
      <c r="P27" s="593"/>
      <c r="Q27" s="593"/>
      <c r="R27" s="593"/>
      <c r="S27" s="593"/>
      <c r="T27" s="593"/>
      <c r="U27" s="593"/>
      <c r="V27" s="593"/>
      <c r="W27" s="593"/>
      <c r="X27" s="593"/>
      <c r="Y27" s="593"/>
      <c r="Z27" s="593"/>
      <c r="AA27" s="593"/>
      <c r="AB27" s="593"/>
      <c r="AC27" s="593"/>
      <c r="AD27" s="593"/>
    </row>
    <row r="28" spans="1:30">
      <c r="B28" s="359">
        <f t="shared" si="0"/>
        <v>-1</v>
      </c>
      <c r="D28" s="174"/>
      <c r="E28" s="174"/>
      <c r="F28" s="176"/>
      <c r="G28" s="174"/>
      <c r="H28" s="174"/>
      <c r="I28" s="174"/>
      <c r="J28" s="175"/>
      <c r="K28" s="175"/>
      <c r="L28" s="174"/>
      <c r="N28" s="359">
        <f t="shared" si="1"/>
        <v>0</v>
      </c>
      <c r="O28" s="360">
        <f t="shared" si="2"/>
        <v>0</v>
      </c>
      <c r="P28" s="593"/>
      <c r="Q28" s="593"/>
      <c r="R28" s="593"/>
      <c r="S28" s="593"/>
      <c r="T28" s="593"/>
      <c r="U28" s="593"/>
      <c r="V28" s="593"/>
      <c r="W28" s="593"/>
      <c r="X28" s="593"/>
      <c r="Y28" s="593"/>
      <c r="Z28" s="593"/>
      <c r="AA28" s="593"/>
      <c r="AB28" s="593"/>
      <c r="AC28" s="593"/>
      <c r="AD28" s="593"/>
    </row>
    <row r="29" spans="1:30">
      <c r="B29" s="359">
        <f t="shared" si="0"/>
        <v>-1</v>
      </c>
      <c r="D29" s="174"/>
      <c r="E29" s="174"/>
      <c r="F29" s="176"/>
      <c r="G29" s="174"/>
      <c r="H29" s="174"/>
      <c r="I29" s="174"/>
      <c r="J29" s="175"/>
      <c r="K29" s="175"/>
      <c r="L29" s="174"/>
      <c r="N29" s="359">
        <f t="shared" si="1"/>
        <v>0</v>
      </c>
      <c r="O29" s="360">
        <f t="shared" si="2"/>
        <v>0</v>
      </c>
      <c r="P29" s="593"/>
      <c r="Q29" s="593"/>
      <c r="R29" s="593"/>
      <c r="S29" s="593"/>
      <c r="T29" s="593"/>
      <c r="U29" s="593"/>
      <c r="V29" s="593"/>
      <c r="W29" s="593"/>
      <c r="X29" s="593"/>
      <c r="Y29" s="593"/>
      <c r="Z29" s="593"/>
      <c r="AA29" s="593"/>
      <c r="AB29" s="593"/>
      <c r="AC29" s="593"/>
      <c r="AD29" s="593"/>
    </row>
    <row r="30" spans="1:30">
      <c r="B30" s="359">
        <f t="shared" si="0"/>
        <v>-1</v>
      </c>
      <c r="D30" s="174"/>
      <c r="E30" s="174"/>
      <c r="F30" s="176"/>
      <c r="G30" s="174"/>
      <c r="H30" s="174"/>
      <c r="I30" s="174"/>
      <c r="J30" s="175"/>
      <c r="K30" s="175"/>
      <c r="L30" s="174"/>
      <c r="N30" s="359">
        <f t="shared" si="1"/>
        <v>0</v>
      </c>
      <c r="O30" s="360">
        <f t="shared" si="2"/>
        <v>0</v>
      </c>
      <c r="P30" s="593"/>
      <c r="Q30" s="593"/>
      <c r="R30" s="593"/>
      <c r="S30" s="593"/>
      <c r="T30" s="593"/>
      <c r="U30" s="593"/>
      <c r="V30" s="593"/>
      <c r="W30" s="593"/>
      <c r="X30" s="593"/>
      <c r="Y30" s="593"/>
      <c r="Z30" s="593"/>
      <c r="AA30" s="593"/>
      <c r="AB30" s="593"/>
      <c r="AC30" s="593"/>
      <c r="AD30" s="593"/>
    </row>
    <row r="31" spans="1:30">
      <c r="B31" s="359">
        <f t="shared" si="0"/>
        <v>-1</v>
      </c>
      <c r="D31" s="174"/>
      <c r="E31" s="174"/>
      <c r="F31" s="176"/>
      <c r="G31" s="174"/>
      <c r="H31" s="174"/>
      <c r="I31" s="174"/>
      <c r="J31" s="175"/>
      <c r="K31" s="175"/>
      <c r="L31" s="174"/>
      <c r="N31" s="359">
        <f t="shared" si="1"/>
        <v>0</v>
      </c>
      <c r="O31" s="360">
        <f t="shared" si="2"/>
        <v>0</v>
      </c>
      <c r="P31" s="593"/>
      <c r="Q31" s="593"/>
      <c r="R31" s="593"/>
      <c r="S31" s="593"/>
      <c r="T31" s="593"/>
      <c r="U31" s="593"/>
      <c r="V31" s="593"/>
      <c r="W31" s="593"/>
      <c r="X31" s="593"/>
      <c r="Y31" s="593"/>
      <c r="Z31" s="593"/>
      <c r="AA31" s="593"/>
      <c r="AB31" s="593"/>
      <c r="AC31" s="593"/>
      <c r="AD31" s="593"/>
    </row>
    <row r="32" spans="1:30">
      <c r="B32" s="359">
        <f t="shared" si="0"/>
        <v>-1</v>
      </c>
      <c r="D32" s="174"/>
      <c r="E32" s="174"/>
      <c r="F32" s="176"/>
      <c r="G32" s="174"/>
      <c r="H32" s="174"/>
      <c r="I32" s="174"/>
      <c r="J32" s="175"/>
      <c r="K32" s="175"/>
      <c r="L32" s="174"/>
      <c r="N32" s="359">
        <f t="shared" si="1"/>
        <v>0</v>
      </c>
      <c r="O32" s="360">
        <f t="shared" si="2"/>
        <v>0</v>
      </c>
      <c r="P32" s="593"/>
      <c r="Q32" s="593"/>
      <c r="R32" s="593"/>
      <c r="S32" s="593"/>
      <c r="T32" s="593"/>
      <c r="U32" s="593"/>
      <c r="V32" s="593"/>
      <c r="W32" s="593"/>
      <c r="X32" s="593"/>
      <c r="Y32" s="593"/>
      <c r="Z32" s="593"/>
      <c r="AA32" s="593"/>
      <c r="AB32" s="593"/>
      <c r="AC32" s="593"/>
      <c r="AD32" s="593"/>
    </row>
    <row r="33" spans="2:30">
      <c r="B33" s="359">
        <f t="shared" si="0"/>
        <v>-1</v>
      </c>
      <c r="D33" s="174"/>
      <c r="E33" s="174"/>
      <c r="F33" s="176"/>
      <c r="G33" s="174"/>
      <c r="H33" s="174"/>
      <c r="I33" s="174"/>
      <c r="J33" s="175"/>
      <c r="K33" s="175"/>
      <c r="L33" s="174"/>
      <c r="N33" s="359">
        <f t="shared" si="1"/>
        <v>0</v>
      </c>
      <c r="O33" s="360">
        <f t="shared" si="2"/>
        <v>0</v>
      </c>
      <c r="P33" s="593"/>
      <c r="Q33" s="593"/>
      <c r="R33" s="593"/>
      <c r="S33" s="593"/>
      <c r="T33" s="593"/>
      <c r="U33" s="593"/>
      <c r="V33" s="593"/>
      <c r="W33" s="593"/>
      <c r="X33" s="593"/>
      <c r="Y33" s="593"/>
      <c r="Z33" s="593"/>
      <c r="AA33" s="593"/>
      <c r="AB33" s="593"/>
      <c r="AC33" s="593"/>
      <c r="AD33" s="593"/>
    </row>
    <row r="34" spans="2:30">
      <c r="B34" s="359">
        <f t="shared" si="0"/>
        <v>-1</v>
      </c>
      <c r="D34" s="174"/>
      <c r="E34" s="174"/>
      <c r="F34" s="176"/>
      <c r="G34" s="174"/>
      <c r="H34" s="174"/>
      <c r="I34" s="174"/>
      <c r="J34" s="175"/>
      <c r="K34" s="175"/>
      <c r="L34" s="174"/>
      <c r="N34" s="359">
        <f t="shared" si="1"/>
        <v>0</v>
      </c>
      <c r="O34" s="360">
        <f t="shared" si="2"/>
        <v>0</v>
      </c>
      <c r="P34" s="593"/>
      <c r="Q34" s="593"/>
      <c r="R34" s="593"/>
      <c r="S34" s="593"/>
      <c r="T34" s="593"/>
      <c r="U34" s="593"/>
      <c r="V34" s="593"/>
      <c r="W34" s="593"/>
      <c r="X34" s="593"/>
      <c r="Y34" s="593"/>
      <c r="Z34" s="593"/>
      <c r="AA34" s="593"/>
      <c r="AB34" s="593"/>
      <c r="AC34" s="593"/>
      <c r="AD34" s="593"/>
    </row>
    <row r="35" spans="2:30">
      <c r="B35" s="359">
        <f t="shared" si="0"/>
        <v>-1</v>
      </c>
      <c r="D35" s="174"/>
      <c r="E35" s="174"/>
      <c r="F35" s="176"/>
      <c r="G35" s="174"/>
      <c r="H35" s="174"/>
      <c r="I35" s="174"/>
      <c r="J35" s="175"/>
      <c r="K35" s="175"/>
      <c r="L35" s="174"/>
      <c r="N35" s="359">
        <f t="shared" si="1"/>
        <v>0</v>
      </c>
      <c r="O35" s="360">
        <f t="shared" si="2"/>
        <v>0</v>
      </c>
      <c r="P35" s="593"/>
      <c r="Q35" s="593"/>
      <c r="R35" s="593"/>
      <c r="S35" s="593"/>
      <c r="T35" s="593"/>
      <c r="U35" s="593"/>
      <c r="V35" s="593"/>
      <c r="W35" s="593"/>
      <c r="X35" s="593"/>
      <c r="Y35" s="593"/>
      <c r="Z35" s="593"/>
      <c r="AA35" s="593"/>
      <c r="AB35" s="593"/>
      <c r="AC35" s="593"/>
      <c r="AD35" s="593"/>
    </row>
    <row r="36" spans="2:30">
      <c r="B36" s="359">
        <f t="shared" si="0"/>
        <v>-1</v>
      </c>
      <c r="D36" s="174"/>
      <c r="E36" s="174"/>
      <c r="F36" s="176"/>
      <c r="G36" s="174"/>
      <c r="H36" s="174"/>
      <c r="I36" s="174"/>
      <c r="J36" s="175"/>
      <c r="K36" s="175"/>
      <c r="L36" s="174"/>
      <c r="N36" s="359">
        <f t="shared" si="1"/>
        <v>0</v>
      </c>
      <c r="O36" s="360">
        <f t="shared" si="2"/>
        <v>0</v>
      </c>
      <c r="P36" s="593"/>
      <c r="Q36" s="593"/>
      <c r="R36" s="593"/>
      <c r="S36" s="593"/>
      <c r="T36" s="593"/>
      <c r="U36" s="593"/>
      <c r="V36" s="593"/>
      <c r="W36" s="593"/>
      <c r="X36" s="593"/>
      <c r="Y36" s="593"/>
      <c r="Z36" s="593"/>
      <c r="AA36" s="593"/>
      <c r="AB36" s="593"/>
      <c r="AC36" s="593"/>
      <c r="AD36" s="593"/>
    </row>
    <row r="37" spans="2:30">
      <c r="B37" s="359">
        <f t="shared" si="0"/>
        <v>-1</v>
      </c>
      <c r="D37" s="174"/>
      <c r="E37" s="174"/>
      <c r="F37" s="176"/>
      <c r="G37" s="174"/>
      <c r="H37" s="174"/>
      <c r="I37" s="174"/>
      <c r="J37" s="175"/>
      <c r="K37" s="175"/>
      <c r="L37" s="174"/>
      <c r="N37" s="359">
        <f t="shared" si="1"/>
        <v>0</v>
      </c>
      <c r="O37" s="360">
        <f t="shared" si="2"/>
        <v>0</v>
      </c>
      <c r="P37" s="593"/>
      <c r="Q37" s="593"/>
      <c r="R37" s="593"/>
      <c r="S37" s="593"/>
      <c r="T37" s="593"/>
      <c r="U37" s="593"/>
      <c r="V37" s="593"/>
      <c r="W37" s="593"/>
      <c r="X37" s="593"/>
      <c r="Y37" s="593"/>
      <c r="Z37" s="593"/>
      <c r="AA37" s="593"/>
      <c r="AB37" s="593"/>
      <c r="AC37" s="593"/>
      <c r="AD37" s="593"/>
    </row>
    <row r="38" spans="2:30">
      <c r="B38" s="359">
        <f t="shared" si="0"/>
        <v>-1</v>
      </c>
      <c r="D38" s="174"/>
      <c r="E38" s="174"/>
      <c r="F38" s="176"/>
      <c r="G38" s="174"/>
      <c r="H38" s="174"/>
      <c r="I38" s="174"/>
      <c r="J38" s="175"/>
      <c r="K38" s="175"/>
      <c r="L38" s="174"/>
      <c r="N38" s="359">
        <f t="shared" si="1"/>
        <v>0</v>
      </c>
      <c r="O38" s="360">
        <f t="shared" si="2"/>
        <v>0</v>
      </c>
      <c r="P38" s="593"/>
      <c r="Q38" s="593"/>
      <c r="R38" s="593"/>
      <c r="S38" s="593"/>
      <c r="T38" s="593"/>
      <c r="U38" s="593"/>
      <c r="V38" s="593"/>
      <c r="W38" s="593"/>
      <c r="X38" s="593"/>
      <c r="Y38" s="593"/>
      <c r="Z38" s="593"/>
      <c r="AA38" s="593"/>
      <c r="AB38" s="593"/>
      <c r="AC38" s="593"/>
      <c r="AD38" s="593"/>
    </row>
    <row r="39" spans="2:30">
      <c r="B39" s="359">
        <f t="shared" si="0"/>
        <v>-1</v>
      </c>
      <c r="D39" s="174"/>
      <c r="E39" s="174"/>
      <c r="F39" s="176"/>
      <c r="G39" s="174"/>
      <c r="H39" s="174"/>
      <c r="I39" s="174"/>
      <c r="J39" s="175"/>
      <c r="K39" s="175"/>
      <c r="L39" s="174"/>
      <c r="N39" s="359">
        <f t="shared" si="1"/>
        <v>0</v>
      </c>
      <c r="O39" s="360">
        <f t="shared" si="2"/>
        <v>0</v>
      </c>
      <c r="P39" s="593"/>
      <c r="Q39" s="593"/>
      <c r="R39" s="593"/>
      <c r="S39" s="593"/>
      <c r="T39" s="593"/>
      <c r="U39" s="593"/>
      <c r="V39" s="593"/>
      <c r="W39" s="593"/>
      <c r="X39" s="593"/>
      <c r="Y39" s="593"/>
      <c r="Z39" s="593"/>
      <c r="AA39" s="593"/>
      <c r="AB39" s="593"/>
      <c r="AC39" s="593"/>
      <c r="AD39" s="593"/>
    </row>
    <row r="40" spans="2:30">
      <c r="B40" s="359">
        <f t="shared" si="0"/>
        <v>-1</v>
      </c>
      <c r="D40" s="174"/>
      <c r="E40" s="174"/>
      <c r="F40" s="176"/>
      <c r="G40" s="174"/>
      <c r="H40" s="174"/>
      <c r="I40" s="174"/>
      <c r="J40" s="175"/>
      <c r="K40" s="175"/>
      <c r="L40" s="174"/>
      <c r="N40" s="359">
        <f t="shared" si="1"/>
        <v>0</v>
      </c>
      <c r="O40" s="360">
        <f t="shared" si="2"/>
        <v>0</v>
      </c>
      <c r="P40" s="593"/>
      <c r="Q40" s="593"/>
      <c r="R40" s="593"/>
      <c r="S40" s="593"/>
      <c r="T40" s="593"/>
      <c r="U40" s="593"/>
      <c r="V40" s="593"/>
      <c r="W40" s="593"/>
      <c r="X40" s="593"/>
      <c r="Y40" s="593"/>
      <c r="Z40" s="593"/>
      <c r="AA40" s="593"/>
      <c r="AB40" s="593"/>
      <c r="AC40" s="593"/>
      <c r="AD40" s="593"/>
    </row>
    <row r="41" spans="2:30">
      <c r="B41" s="359">
        <f t="shared" si="0"/>
        <v>-1</v>
      </c>
      <c r="D41" s="174"/>
      <c r="E41" s="174"/>
      <c r="F41" s="176"/>
      <c r="G41" s="174"/>
      <c r="H41" s="174"/>
      <c r="I41" s="174"/>
      <c r="J41" s="175"/>
      <c r="K41" s="175"/>
      <c r="L41" s="174"/>
      <c r="N41" s="359">
        <f t="shared" si="1"/>
        <v>0</v>
      </c>
      <c r="O41" s="360">
        <f t="shared" si="2"/>
        <v>0</v>
      </c>
      <c r="P41" s="593"/>
      <c r="Q41" s="593"/>
      <c r="R41" s="593"/>
      <c r="S41" s="593"/>
      <c r="T41" s="593"/>
      <c r="U41" s="593"/>
      <c r="V41" s="593"/>
      <c r="W41" s="593"/>
      <c r="X41" s="593"/>
      <c r="Y41" s="593"/>
      <c r="Z41" s="593"/>
      <c r="AA41" s="593"/>
      <c r="AB41" s="593"/>
      <c r="AC41" s="593"/>
      <c r="AD41" s="593"/>
    </row>
    <row r="42" spans="2:30">
      <c r="B42" s="359">
        <f t="shared" si="0"/>
        <v>-1</v>
      </c>
      <c r="D42" s="174"/>
      <c r="E42" s="174"/>
      <c r="F42" s="176"/>
      <c r="G42" s="174"/>
      <c r="H42" s="174"/>
      <c r="I42" s="174"/>
      <c r="J42" s="175"/>
      <c r="K42" s="175"/>
      <c r="L42" s="174"/>
      <c r="N42" s="359">
        <f t="shared" si="1"/>
        <v>0</v>
      </c>
      <c r="O42" s="360">
        <f t="shared" si="2"/>
        <v>0</v>
      </c>
      <c r="P42" s="593"/>
      <c r="Q42" s="593"/>
      <c r="R42" s="593"/>
      <c r="S42" s="593"/>
      <c r="T42" s="593"/>
      <c r="U42" s="593"/>
      <c r="V42" s="593"/>
      <c r="W42" s="593"/>
      <c r="X42" s="593"/>
      <c r="Y42" s="593"/>
      <c r="Z42" s="593"/>
      <c r="AA42" s="593"/>
      <c r="AB42" s="593"/>
      <c r="AC42" s="593"/>
      <c r="AD42" s="593"/>
    </row>
    <row r="43" spans="2:30">
      <c r="B43" s="359">
        <f t="shared" si="0"/>
        <v>-1</v>
      </c>
      <c r="D43" s="174"/>
      <c r="E43" s="174"/>
      <c r="F43" s="176"/>
      <c r="G43" s="174"/>
      <c r="H43" s="174"/>
      <c r="I43" s="174"/>
      <c r="J43" s="175"/>
      <c r="K43" s="175"/>
      <c r="L43" s="174"/>
      <c r="N43" s="359">
        <f t="shared" si="1"/>
        <v>0</v>
      </c>
      <c r="O43" s="360">
        <f t="shared" si="2"/>
        <v>0</v>
      </c>
      <c r="P43" s="593"/>
      <c r="Q43" s="593"/>
      <c r="R43" s="593"/>
      <c r="S43" s="593"/>
      <c r="T43" s="593"/>
      <c r="U43" s="593"/>
      <c r="V43" s="593"/>
      <c r="W43" s="593"/>
      <c r="X43" s="593"/>
      <c r="Y43" s="593"/>
      <c r="Z43" s="593"/>
      <c r="AA43" s="593"/>
      <c r="AB43" s="593"/>
      <c r="AC43" s="593"/>
      <c r="AD43" s="593"/>
    </row>
    <row r="44" spans="2:30">
      <c r="B44" s="359">
        <f t="shared" si="0"/>
        <v>-1</v>
      </c>
      <c r="D44" s="174"/>
      <c r="E44" s="174"/>
      <c r="F44" s="176"/>
      <c r="G44" s="174"/>
      <c r="H44" s="174"/>
      <c r="I44" s="174"/>
      <c r="J44" s="175"/>
      <c r="K44" s="175"/>
      <c r="L44" s="174"/>
      <c r="N44" s="359">
        <f t="shared" si="1"/>
        <v>0</v>
      </c>
      <c r="O44" s="360">
        <f t="shared" si="2"/>
        <v>0</v>
      </c>
      <c r="P44" s="593"/>
      <c r="Q44" s="593"/>
      <c r="R44" s="593"/>
      <c r="S44" s="593"/>
      <c r="T44" s="593"/>
      <c r="U44" s="593"/>
      <c r="V44" s="593"/>
      <c r="W44" s="593"/>
      <c r="X44" s="593"/>
      <c r="Y44" s="593"/>
      <c r="Z44" s="593"/>
      <c r="AA44" s="593"/>
      <c r="AB44" s="593"/>
      <c r="AC44" s="593"/>
      <c r="AD44" s="593"/>
    </row>
    <row r="45" spans="2:30">
      <c r="B45" s="359">
        <f t="shared" si="0"/>
        <v>-1</v>
      </c>
      <c r="D45" s="174"/>
      <c r="E45" s="174"/>
      <c r="F45" s="176"/>
      <c r="G45" s="174"/>
      <c r="H45" s="174"/>
      <c r="I45" s="174"/>
      <c r="J45" s="175"/>
      <c r="K45" s="175"/>
      <c r="L45" s="174"/>
      <c r="N45" s="359">
        <f t="shared" si="1"/>
        <v>0</v>
      </c>
      <c r="O45" s="360">
        <f t="shared" si="2"/>
        <v>0</v>
      </c>
      <c r="P45" s="593"/>
      <c r="Q45" s="593"/>
      <c r="R45" s="593"/>
      <c r="S45" s="593"/>
      <c r="T45" s="593"/>
      <c r="U45" s="593"/>
      <c r="V45" s="593"/>
      <c r="W45" s="593"/>
      <c r="X45" s="593"/>
      <c r="Y45" s="593"/>
      <c r="Z45" s="593"/>
      <c r="AA45" s="593"/>
      <c r="AB45" s="593"/>
      <c r="AC45" s="593"/>
      <c r="AD45" s="593"/>
    </row>
    <row r="46" spans="2:30">
      <c r="B46" s="359">
        <f t="shared" si="0"/>
        <v>-1</v>
      </c>
      <c r="D46" s="174"/>
      <c r="E46" s="174"/>
      <c r="F46" s="176"/>
      <c r="G46" s="174"/>
      <c r="H46" s="174"/>
      <c r="I46" s="174"/>
      <c r="J46" s="175"/>
      <c r="K46" s="175"/>
      <c r="L46" s="174"/>
      <c r="N46" s="359">
        <f t="shared" si="1"/>
        <v>0</v>
      </c>
      <c r="O46" s="360">
        <f t="shared" si="2"/>
        <v>0</v>
      </c>
      <c r="P46" s="593"/>
      <c r="Q46" s="593"/>
      <c r="R46" s="593"/>
      <c r="S46" s="593"/>
      <c r="T46" s="593"/>
      <c r="U46" s="593"/>
      <c r="V46" s="593"/>
      <c r="W46" s="593"/>
      <c r="X46" s="593"/>
      <c r="Y46" s="593"/>
      <c r="Z46" s="593"/>
      <c r="AA46" s="593"/>
      <c r="AB46" s="593"/>
      <c r="AC46" s="593"/>
      <c r="AD46" s="593"/>
    </row>
    <row r="47" spans="2:30">
      <c r="B47" s="359">
        <f t="shared" si="0"/>
        <v>-1</v>
      </c>
      <c r="D47" s="174"/>
      <c r="E47" s="174"/>
      <c r="F47" s="176"/>
      <c r="G47" s="174"/>
      <c r="H47" s="174"/>
      <c r="I47" s="174"/>
      <c r="J47" s="175"/>
      <c r="K47" s="175"/>
      <c r="L47" s="174"/>
      <c r="N47" s="359">
        <f t="shared" si="1"/>
        <v>0</v>
      </c>
      <c r="O47" s="360">
        <f t="shared" si="2"/>
        <v>0</v>
      </c>
      <c r="P47" s="593"/>
      <c r="Q47" s="593"/>
      <c r="R47" s="593"/>
      <c r="S47" s="593"/>
      <c r="T47" s="593"/>
      <c r="U47" s="593"/>
      <c r="V47" s="593"/>
      <c r="W47" s="593"/>
      <c r="X47" s="593"/>
      <c r="Y47" s="593"/>
      <c r="Z47" s="593"/>
      <c r="AA47" s="593"/>
      <c r="AB47" s="593"/>
      <c r="AC47" s="593"/>
      <c r="AD47" s="593"/>
    </row>
    <row r="48" spans="2:30">
      <c r="B48" s="359">
        <f t="shared" si="0"/>
        <v>-1</v>
      </c>
      <c r="D48" s="174"/>
      <c r="E48" s="174"/>
      <c r="F48" s="176"/>
      <c r="G48" s="174"/>
      <c r="H48" s="174"/>
      <c r="I48" s="174"/>
      <c r="J48" s="175"/>
      <c r="K48" s="175"/>
      <c r="L48" s="174"/>
      <c r="N48" s="359">
        <f t="shared" si="1"/>
        <v>0</v>
      </c>
      <c r="O48" s="360">
        <f t="shared" si="2"/>
        <v>0</v>
      </c>
      <c r="P48" s="593"/>
      <c r="Q48" s="593"/>
      <c r="R48" s="593"/>
      <c r="S48" s="593"/>
      <c r="T48" s="593"/>
      <c r="U48" s="593"/>
      <c r="V48" s="593"/>
      <c r="W48" s="593"/>
      <c r="X48" s="593"/>
      <c r="Y48" s="593"/>
      <c r="Z48" s="593"/>
      <c r="AA48" s="593"/>
      <c r="AB48" s="593"/>
      <c r="AC48" s="593"/>
      <c r="AD48" s="593"/>
    </row>
    <row r="49" spans="2:30">
      <c r="B49" s="359">
        <f t="shared" si="0"/>
        <v>-1</v>
      </c>
      <c r="D49" s="174"/>
      <c r="E49" s="174"/>
      <c r="F49" s="176"/>
      <c r="G49" s="174"/>
      <c r="H49" s="174"/>
      <c r="I49" s="174"/>
      <c r="J49" s="175"/>
      <c r="K49" s="175"/>
      <c r="L49" s="174"/>
      <c r="N49" s="359">
        <f t="shared" si="1"/>
        <v>0</v>
      </c>
      <c r="O49" s="360">
        <f t="shared" si="2"/>
        <v>0</v>
      </c>
      <c r="P49" s="593"/>
      <c r="Q49" s="593"/>
      <c r="R49" s="593"/>
      <c r="S49" s="593"/>
      <c r="T49" s="593"/>
      <c r="U49" s="593"/>
      <c r="V49" s="593"/>
      <c r="W49" s="593"/>
      <c r="X49" s="593"/>
      <c r="Y49" s="593"/>
      <c r="Z49" s="593"/>
      <c r="AA49" s="593"/>
      <c r="AB49" s="593"/>
      <c r="AC49" s="593"/>
      <c r="AD49" s="593"/>
    </row>
    <row r="50" spans="2:30">
      <c r="B50" s="359">
        <f t="shared" si="0"/>
        <v>-1</v>
      </c>
      <c r="D50" s="174"/>
      <c r="E50" s="174"/>
      <c r="F50" s="176"/>
      <c r="G50" s="174"/>
      <c r="H50" s="174"/>
      <c r="I50" s="174"/>
      <c r="J50" s="175"/>
      <c r="K50" s="175"/>
      <c r="L50" s="174"/>
      <c r="N50" s="359">
        <f t="shared" si="1"/>
        <v>0</v>
      </c>
      <c r="O50" s="360">
        <f t="shared" si="2"/>
        <v>0</v>
      </c>
      <c r="P50" s="593"/>
      <c r="Q50" s="593"/>
      <c r="R50" s="593"/>
      <c r="S50" s="593"/>
      <c r="T50" s="593"/>
      <c r="U50" s="593"/>
      <c r="V50" s="593"/>
      <c r="W50" s="593"/>
      <c r="X50" s="593"/>
      <c r="Y50" s="593"/>
      <c r="Z50" s="593"/>
      <c r="AA50" s="593"/>
      <c r="AB50" s="593"/>
      <c r="AC50" s="593"/>
      <c r="AD50" s="593"/>
    </row>
    <row r="51" spans="2:30">
      <c r="B51" s="359">
        <f t="shared" si="0"/>
        <v>-1</v>
      </c>
      <c r="D51" s="174"/>
      <c r="E51" s="174"/>
      <c r="F51" s="176"/>
      <c r="G51" s="174"/>
      <c r="H51" s="174"/>
      <c r="I51" s="174"/>
      <c r="J51" s="175"/>
      <c r="K51" s="175"/>
      <c r="L51" s="174"/>
      <c r="N51" s="359">
        <f t="shared" si="1"/>
        <v>0</v>
      </c>
      <c r="O51" s="360">
        <f t="shared" si="2"/>
        <v>0</v>
      </c>
      <c r="P51" s="593"/>
      <c r="Q51" s="593"/>
      <c r="R51" s="593"/>
      <c r="S51" s="593"/>
      <c r="T51" s="593"/>
      <c r="U51" s="593"/>
      <c r="V51" s="593"/>
      <c r="W51" s="593"/>
      <c r="X51" s="593"/>
      <c r="Y51" s="593"/>
      <c r="Z51" s="593"/>
      <c r="AA51" s="593"/>
      <c r="AB51" s="593"/>
      <c r="AC51" s="593"/>
      <c r="AD51" s="593"/>
    </row>
    <row r="52" spans="2:30">
      <c r="B52" s="359">
        <f t="shared" si="0"/>
        <v>-1</v>
      </c>
      <c r="D52" s="174"/>
      <c r="E52" s="174"/>
      <c r="F52" s="176"/>
      <c r="G52" s="174"/>
      <c r="H52" s="174"/>
      <c r="I52" s="174"/>
      <c r="J52" s="175"/>
      <c r="K52" s="175"/>
      <c r="L52" s="174"/>
      <c r="N52" s="359">
        <f t="shared" si="1"/>
        <v>0</v>
      </c>
      <c r="O52" s="360">
        <f t="shared" si="2"/>
        <v>0</v>
      </c>
      <c r="P52" s="593"/>
      <c r="Q52" s="593"/>
      <c r="R52" s="593"/>
      <c r="S52" s="593"/>
      <c r="T52" s="593"/>
      <c r="U52" s="593"/>
      <c r="V52" s="593"/>
      <c r="W52" s="593"/>
      <c r="X52" s="593"/>
      <c r="Y52" s="593"/>
      <c r="Z52" s="593"/>
      <c r="AA52" s="593"/>
      <c r="AB52" s="593"/>
      <c r="AC52" s="593"/>
      <c r="AD52" s="593"/>
    </row>
    <row r="53" spans="2:30">
      <c r="B53" s="359">
        <f t="shared" si="0"/>
        <v>-1</v>
      </c>
      <c r="D53" s="174"/>
      <c r="E53" s="174"/>
      <c r="F53" s="176"/>
      <c r="G53" s="174"/>
      <c r="H53" s="174"/>
      <c r="I53" s="174"/>
      <c r="J53" s="175"/>
      <c r="K53" s="175"/>
      <c r="L53" s="174"/>
      <c r="N53" s="359">
        <f t="shared" si="1"/>
        <v>0</v>
      </c>
      <c r="O53" s="360">
        <f t="shared" si="2"/>
        <v>0</v>
      </c>
      <c r="P53" s="593"/>
      <c r="Q53" s="593"/>
      <c r="R53" s="593"/>
      <c r="S53" s="593"/>
      <c r="T53" s="593"/>
      <c r="U53" s="593"/>
      <c r="V53" s="593"/>
      <c r="W53" s="593"/>
      <c r="X53" s="593"/>
      <c r="Y53" s="593"/>
      <c r="Z53" s="593"/>
      <c r="AA53" s="593"/>
      <c r="AB53" s="593"/>
      <c r="AC53" s="593"/>
      <c r="AD53" s="593"/>
    </row>
    <row r="54" spans="2:30">
      <c r="B54" s="359">
        <f t="shared" si="0"/>
        <v>-1</v>
      </c>
      <c r="D54" s="174"/>
      <c r="E54" s="174"/>
      <c r="F54" s="176"/>
      <c r="G54" s="174"/>
      <c r="H54" s="174"/>
      <c r="I54" s="174"/>
      <c r="J54" s="175"/>
      <c r="K54" s="175"/>
      <c r="L54" s="174"/>
      <c r="N54" s="359">
        <f t="shared" si="1"/>
        <v>0</v>
      </c>
      <c r="O54" s="360">
        <f t="shared" si="2"/>
        <v>0</v>
      </c>
      <c r="P54" s="593"/>
      <c r="Q54" s="593"/>
      <c r="R54" s="593"/>
      <c r="S54" s="593"/>
      <c r="T54" s="593"/>
      <c r="U54" s="593"/>
      <c r="V54" s="593"/>
      <c r="W54" s="593"/>
      <c r="X54" s="593"/>
      <c r="Y54" s="593"/>
      <c r="Z54" s="593"/>
      <c r="AA54" s="593"/>
      <c r="AB54" s="593"/>
      <c r="AC54" s="593"/>
      <c r="AD54" s="593"/>
    </row>
    <row r="55" spans="2:30">
      <c r="B55" s="359">
        <f t="shared" si="0"/>
        <v>-1</v>
      </c>
      <c r="D55" s="174"/>
      <c r="E55" s="174"/>
      <c r="F55" s="176"/>
      <c r="G55" s="174"/>
      <c r="H55" s="174"/>
      <c r="I55" s="174"/>
      <c r="J55" s="175"/>
      <c r="K55" s="175"/>
      <c r="L55" s="174"/>
      <c r="N55" s="359">
        <f t="shared" si="1"/>
        <v>0</v>
      </c>
      <c r="O55" s="360">
        <f t="shared" si="2"/>
        <v>0</v>
      </c>
      <c r="P55" s="593"/>
      <c r="Q55" s="593"/>
      <c r="R55" s="593"/>
      <c r="S55" s="593"/>
      <c r="T55" s="593"/>
      <c r="U55" s="593"/>
      <c r="V55" s="593"/>
      <c r="W55" s="593"/>
      <c r="X55" s="593"/>
      <c r="Y55" s="593"/>
      <c r="Z55" s="593"/>
      <c r="AA55" s="593"/>
      <c r="AB55" s="593"/>
      <c r="AC55" s="593"/>
      <c r="AD55" s="593"/>
    </row>
    <row r="56" spans="2:30">
      <c r="B56" s="359">
        <f t="shared" si="0"/>
        <v>-1</v>
      </c>
      <c r="D56" s="174"/>
      <c r="E56" s="174"/>
      <c r="F56" s="176"/>
      <c r="G56" s="174"/>
      <c r="H56" s="174"/>
      <c r="I56" s="174"/>
      <c r="J56" s="175"/>
      <c r="K56" s="175"/>
      <c r="L56" s="174"/>
      <c r="N56" s="359">
        <f t="shared" si="1"/>
        <v>0</v>
      </c>
      <c r="O56" s="360">
        <f t="shared" si="2"/>
        <v>0</v>
      </c>
      <c r="P56" s="593"/>
      <c r="Q56" s="593"/>
      <c r="R56" s="593"/>
      <c r="S56" s="593"/>
      <c r="T56" s="593"/>
      <c r="U56" s="593"/>
      <c r="V56" s="593"/>
      <c r="W56" s="593"/>
      <c r="X56" s="593"/>
      <c r="Y56" s="593"/>
      <c r="Z56" s="593"/>
      <c r="AA56" s="593"/>
      <c r="AB56" s="593"/>
      <c r="AC56" s="593"/>
      <c r="AD56" s="593"/>
    </row>
    <row r="57" spans="2:30">
      <c r="B57" s="359">
        <f t="shared" si="0"/>
        <v>-1</v>
      </c>
      <c r="D57" s="174"/>
      <c r="E57" s="174"/>
      <c r="F57" s="176"/>
      <c r="G57" s="174"/>
      <c r="H57" s="174"/>
      <c r="I57" s="174"/>
      <c r="J57" s="175"/>
      <c r="K57" s="175"/>
      <c r="L57" s="174"/>
      <c r="N57" s="359">
        <f t="shared" si="1"/>
        <v>0</v>
      </c>
      <c r="O57" s="360">
        <f t="shared" si="2"/>
        <v>0</v>
      </c>
      <c r="P57" s="593"/>
      <c r="Q57" s="593"/>
      <c r="R57" s="593"/>
      <c r="S57" s="593"/>
      <c r="T57" s="593"/>
      <c r="U57" s="593"/>
      <c r="V57" s="593"/>
      <c r="W57" s="593"/>
      <c r="X57" s="593"/>
      <c r="Y57" s="593"/>
      <c r="Z57" s="593"/>
      <c r="AA57" s="593"/>
      <c r="AB57" s="593"/>
      <c r="AC57" s="593"/>
      <c r="AD57" s="593"/>
    </row>
    <row r="58" spans="2:30">
      <c r="B58" s="359">
        <f t="shared" si="0"/>
        <v>-1</v>
      </c>
      <c r="D58" s="174"/>
      <c r="E58" s="174"/>
      <c r="F58" s="176"/>
      <c r="G58" s="174"/>
      <c r="H58" s="174"/>
      <c r="I58" s="174"/>
      <c r="J58" s="175"/>
      <c r="K58" s="175"/>
      <c r="L58" s="174"/>
      <c r="N58" s="359">
        <f t="shared" si="1"/>
        <v>0</v>
      </c>
      <c r="O58" s="360">
        <f t="shared" si="2"/>
        <v>0</v>
      </c>
      <c r="P58" s="593"/>
      <c r="Q58" s="593"/>
      <c r="R58" s="593"/>
      <c r="S58" s="593"/>
      <c r="T58" s="593"/>
      <c r="U58" s="593"/>
      <c r="V58" s="593"/>
      <c r="W58" s="593"/>
      <c r="X58" s="593"/>
      <c r="Y58" s="593"/>
      <c r="Z58" s="593"/>
      <c r="AA58" s="593"/>
      <c r="AB58" s="593"/>
      <c r="AC58" s="593"/>
      <c r="AD58" s="593"/>
    </row>
    <row r="59" spans="2:30">
      <c r="B59" s="359">
        <f t="shared" si="0"/>
        <v>-1</v>
      </c>
      <c r="D59" s="174"/>
      <c r="E59" s="174"/>
      <c r="F59" s="176"/>
      <c r="G59" s="174"/>
      <c r="H59" s="174"/>
      <c r="I59" s="174"/>
      <c r="J59" s="175"/>
      <c r="K59" s="175"/>
      <c r="L59" s="174"/>
      <c r="N59" s="359">
        <f t="shared" si="1"/>
        <v>0</v>
      </c>
      <c r="O59" s="360">
        <f t="shared" si="2"/>
        <v>0</v>
      </c>
      <c r="P59" s="593"/>
      <c r="Q59" s="593"/>
      <c r="R59" s="593"/>
      <c r="S59" s="593"/>
      <c r="T59" s="593"/>
      <c r="U59" s="593"/>
      <c r="V59" s="593"/>
      <c r="W59" s="593"/>
      <c r="X59" s="593"/>
      <c r="Y59" s="593"/>
      <c r="Z59" s="593"/>
      <c r="AA59" s="593"/>
      <c r="AB59" s="593"/>
      <c r="AC59" s="593"/>
      <c r="AD59" s="593"/>
    </row>
    <row r="60" spans="2:30">
      <c r="B60" s="359">
        <f t="shared" si="0"/>
        <v>-1</v>
      </c>
      <c r="D60" s="174"/>
      <c r="E60" s="174"/>
      <c r="F60" s="176"/>
      <c r="G60" s="174"/>
      <c r="H60" s="174"/>
      <c r="I60" s="174"/>
      <c r="J60" s="175"/>
      <c r="K60" s="175"/>
      <c r="L60" s="174"/>
      <c r="N60" s="359">
        <f t="shared" si="1"/>
        <v>0</v>
      </c>
      <c r="O60" s="360">
        <f t="shared" si="2"/>
        <v>0</v>
      </c>
      <c r="P60" s="593"/>
      <c r="Q60" s="593"/>
      <c r="R60" s="593"/>
      <c r="S60" s="593"/>
      <c r="T60" s="593"/>
      <c r="U60" s="593"/>
      <c r="V60" s="593"/>
      <c r="W60" s="593"/>
      <c r="X60" s="593"/>
      <c r="Y60" s="593"/>
      <c r="Z60" s="593"/>
      <c r="AA60" s="593"/>
      <c r="AB60" s="593"/>
      <c r="AC60" s="593"/>
      <c r="AD60" s="593"/>
    </row>
    <row r="61" spans="2:30">
      <c r="B61" s="359">
        <f t="shared" si="0"/>
        <v>-1</v>
      </c>
      <c r="D61" s="174"/>
      <c r="E61" s="174"/>
      <c r="F61" s="176"/>
      <c r="G61" s="174"/>
      <c r="H61" s="174"/>
      <c r="I61" s="174"/>
      <c r="J61" s="175"/>
      <c r="K61" s="175"/>
      <c r="L61" s="174"/>
      <c r="N61" s="359">
        <f t="shared" si="1"/>
        <v>0</v>
      </c>
      <c r="O61" s="360">
        <f t="shared" si="2"/>
        <v>0</v>
      </c>
      <c r="P61" s="593"/>
      <c r="Q61" s="593"/>
      <c r="R61" s="593"/>
      <c r="S61" s="593"/>
      <c r="T61" s="593"/>
      <c r="U61" s="593"/>
      <c r="V61" s="593"/>
      <c r="W61" s="593"/>
      <c r="X61" s="593"/>
      <c r="Y61" s="593"/>
      <c r="Z61" s="593"/>
      <c r="AA61" s="593"/>
      <c r="AB61" s="593"/>
      <c r="AC61" s="593"/>
      <c r="AD61" s="593"/>
    </row>
    <row r="62" spans="2:30">
      <c r="B62" s="359">
        <f t="shared" si="0"/>
        <v>-1</v>
      </c>
      <c r="D62" s="174"/>
      <c r="E62" s="174"/>
      <c r="F62" s="176"/>
      <c r="G62" s="174"/>
      <c r="H62" s="174"/>
      <c r="I62" s="174"/>
      <c r="J62" s="175"/>
      <c r="K62" s="175"/>
      <c r="L62" s="174"/>
      <c r="N62" s="359">
        <f t="shared" si="1"/>
        <v>0</v>
      </c>
      <c r="O62" s="360">
        <f t="shared" si="2"/>
        <v>0</v>
      </c>
      <c r="P62" s="593"/>
      <c r="Q62" s="593"/>
      <c r="R62" s="593"/>
      <c r="S62" s="593"/>
      <c r="T62" s="593"/>
      <c r="U62" s="593"/>
      <c r="V62" s="593"/>
      <c r="W62" s="593"/>
      <c r="X62" s="593"/>
      <c r="Y62" s="593"/>
      <c r="Z62" s="593"/>
      <c r="AA62" s="593"/>
      <c r="AB62" s="593"/>
      <c r="AC62" s="593"/>
      <c r="AD62" s="593"/>
    </row>
    <row r="63" spans="2:30">
      <c r="B63" s="359">
        <f t="shared" si="0"/>
        <v>-1</v>
      </c>
      <c r="D63" s="174"/>
      <c r="E63" s="174"/>
      <c r="F63" s="176"/>
      <c r="G63" s="174"/>
      <c r="H63" s="174"/>
      <c r="I63" s="174"/>
      <c r="J63" s="175"/>
      <c r="K63" s="175"/>
      <c r="L63" s="174"/>
      <c r="N63" s="359">
        <f t="shared" si="1"/>
        <v>0</v>
      </c>
      <c r="O63" s="360">
        <f t="shared" si="2"/>
        <v>0</v>
      </c>
      <c r="P63" s="593"/>
      <c r="Q63" s="593"/>
      <c r="R63" s="593"/>
      <c r="S63" s="593"/>
      <c r="T63" s="593"/>
      <c r="U63" s="593"/>
      <c r="V63" s="593"/>
      <c r="W63" s="593"/>
      <c r="X63" s="593"/>
      <c r="Y63" s="593"/>
      <c r="Z63" s="593"/>
      <c r="AA63" s="593"/>
      <c r="AB63" s="593"/>
      <c r="AC63" s="593"/>
      <c r="AD63" s="593"/>
    </row>
    <row r="64" spans="2:30">
      <c r="B64" s="359">
        <f t="shared" si="0"/>
        <v>-1</v>
      </c>
      <c r="D64" s="174"/>
      <c r="E64" s="174"/>
      <c r="F64" s="176"/>
      <c r="G64" s="174"/>
      <c r="H64" s="174"/>
      <c r="I64" s="174"/>
      <c r="J64" s="175"/>
      <c r="K64" s="175"/>
      <c r="L64" s="174"/>
      <c r="N64" s="359">
        <f t="shared" si="1"/>
        <v>0</v>
      </c>
      <c r="O64" s="360">
        <f t="shared" si="2"/>
        <v>0</v>
      </c>
      <c r="P64" s="593"/>
      <c r="Q64" s="593"/>
      <c r="R64" s="593"/>
      <c r="S64" s="593"/>
      <c r="T64" s="593"/>
      <c r="U64" s="593"/>
      <c r="V64" s="593"/>
      <c r="W64" s="593"/>
      <c r="X64" s="593"/>
      <c r="Y64" s="593"/>
      <c r="Z64" s="593"/>
      <c r="AA64" s="593"/>
      <c r="AB64" s="593"/>
      <c r="AC64" s="593"/>
      <c r="AD64" s="593"/>
    </row>
    <row r="65" spans="2:30">
      <c r="B65" s="359">
        <f t="shared" si="0"/>
        <v>-1</v>
      </c>
      <c r="D65" s="174"/>
      <c r="E65" s="174"/>
      <c r="F65" s="176"/>
      <c r="G65" s="174"/>
      <c r="H65" s="174"/>
      <c r="I65" s="174"/>
      <c r="J65" s="175"/>
      <c r="K65" s="175"/>
      <c r="L65" s="174"/>
      <c r="N65" s="359">
        <f t="shared" si="1"/>
        <v>0</v>
      </c>
      <c r="O65" s="360">
        <f t="shared" si="2"/>
        <v>0</v>
      </c>
      <c r="P65" s="593"/>
      <c r="Q65" s="593"/>
      <c r="R65" s="593"/>
      <c r="S65" s="593"/>
      <c r="T65" s="593"/>
      <c r="U65" s="593"/>
      <c r="V65" s="593"/>
      <c r="W65" s="593"/>
      <c r="X65" s="593"/>
      <c r="Y65" s="593"/>
      <c r="Z65" s="593"/>
      <c r="AA65" s="593"/>
      <c r="AB65" s="593"/>
      <c r="AC65" s="593"/>
      <c r="AD65" s="593"/>
    </row>
    <row r="66" spans="2:30">
      <c r="B66" s="359">
        <f t="shared" si="0"/>
        <v>-1</v>
      </c>
      <c r="D66" s="174"/>
      <c r="E66" s="174"/>
      <c r="F66" s="176"/>
      <c r="G66" s="174"/>
      <c r="H66" s="174"/>
      <c r="I66" s="174"/>
      <c r="J66" s="175"/>
      <c r="K66" s="175"/>
      <c r="L66" s="174"/>
      <c r="N66" s="359">
        <f t="shared" si="1"/>
        <v>0</v>
      </c>
      <c r="O66" s="360">
        <f t="shared" si="2"/>
        <v>0</v>
      </c>
      <c r="P66" s="593"/>
      <c r="Q66" s="593"/>
      <c r="R66" s="593"/>
      <c r="S66" s="593"/>
      <c r="T66" s="593"/>
      <c r="U66" s="593"/>
      <c r="V66" s="593"/>
      <c r="W66" s="593"/>
      <c r="X66" s="593"/>
      <c r="Y66" s="593"/>
      <c r="Z66" s="593"/>
      <c r="AA66" s="593"/>
      <c r="AB66" s="593"/>
      <c r="AC66" s="593"/>
      <c r="AD66" s="593"/>
    </row>
    <row r="67" spans="2:30">
      <c r="B67" s="359">
        <f t="shared" si="0"/>
        <v>-1</v>
      </c>
      <c r="D67" s="174"/>
      <c r="E67" s="174"/>
      <c r="F67" s="176"/>
      <c r="G67" s="174"/>
      <c r="H67" s="174"/>
      <c r="I67" s="174"/>
      <c r="J67" s="175"/>
      <c r="K67" s="175"/>
      <c r="L67" s="174"/>
      <c r="N67" s="359">
        <f t="shared" si="1"/>
        <v>0</v>
      </c>
      <c r="O67" s="360">
        <f t="shared" si="2"/>
        <v>0</v>
      </c>
      <c r="P67" s="593"/>
      <c r="Q67" s="593"/>
      <c r="R67" s="593"/>
      <c r="S67" s="593"/>
      <c r="T67" s="593"/>
      <c r="U67" s="593"/>
      <c r="V67" s="593"/>
      <c r="W67" s="593"/>
      <c r="X67" s="593"/>
      <c r="Y67" s="593"/>
      <c r="Z67" s="593"/>
      <c r="AA67" s="593"/>
      <c r="AB67" s="593"/>
      <c r="AC67" s="593"/>
      <c r="AD67" s="593"/>
    </row>
    <row r="68" spans="2:30">
      <c r="B68" s="359">
        <f t="shared" si="0"/>
        <v>-1</v>
      </c>
      <c r="D68" s="174"/>
      <c r="E68" s="174"/>
      <c r="F68" s="176"/>
      <c r="G68" s="174"/>
      <c r="H68" s="174"/>
      <c r="I68" s="174"/>
      <c r="J68" s="175"/>
      <c r="K68" s="175"/>
      <c r="L68" s="174"/>
      <c r="N68" s="359">
        <f t="shared" si="1"/>
        <v>0</v>
      </c>
      <c r="O68" s="360">
        <f t="shared" si="2"/>
        <v>0</v>
      </c>
      <c r="P68" s="593"/>
      <c r="Q68" s="593"/>
      <c r="R68" s="593"/>
      <c r="S68" s="593"/>
      <c r="T68" s="593"/>
      <c r="U68" s="593"/>
      <c r="V68" s="593"/>
      <c r="W68" s="593"/>
      <c r="X68" s="593"/>
      <c r="Y68" s="593"/>
      <c r="Z68" s="593"/>
      <c r="AA68" s="593"/>
      <c r="AB68" s="593"/>
      <c r="AC68" s="593"/>
      <c r="AD68" s="593"/>
    </row>
    <row r="69" spans="2:30">
      <c r="B69" s="359">
        <f t="shared" si="0"/>
        <v>-1</v>
      </c>
      <c r="D69" s="174"/>
      <c r="E69" s="174"/>
      <c r="F69" s="176"/>
      <c r="G69" s="174"/>
      <c r="H69" s="174"/>
      <c r="I69" s="174"/>
      <c r="J69" s="175"/>
      <c r="K69" s="175"/>
      <c r="L69" s="174"/>
      <c r="N69" s="359">
        <f t="shared" si="1"/>
        <v>0</v>
      </c>
      <c r="O69" s="360">
        <f t="shared" si="2"/>
        <v>0</v>
      </c>
      <c r="P69" s="593"/>
      <c r="Q69" s="593"/>
      <c r="R69" s="593"/>
      <c r="S69" s="593"/>
      <c r="T69" s="593"/>
      <c r="U69" s="593"/>
      <c r="V69" s="593"/>
      <c r="W69" s="593"/>
      <c r="X69" s="593"/>
      <c r="Y69" s="593"/>
      <c r="Z69" s="593"/>
      <c r="AA69" s="593"/>
      <c r="AB69" s="593"/>
      <c r="AC69" s="593"/>
      <c r="AD69" s="593"/>
    </row>
    <row r="70" spans="2:30">
      <c r="B70" s="359">
        <f t="shared" si="0"/>
        <v>-1</v>
      </c>
      <c r="D70" s="174"/>
      <c r="E70" s="174"/>
      <c r="F70" s="176"/>
      <c r="G70" s="174"/>
      <c r="H70" s="174"/>
      <c r="I70" s="174"/>
      <c r="J70" s="175"/>
      <c r="K70" s="175"/>
      <c r="L70" s="174"/>
      <c r="N70" s="359">
        <f t="shared" si="1"/>
        <v>0</v>
      </c>
      <c r="O70" s="360">
        <f t="shared" si="2"/>
        <v>0</v>
      </c>
      <c r="P70" s="593"/>
      <c r="Q70" s="593"/>
      <c r="R70" s="593"/>
      <c r="S70" s="593"/>
      <c r="T70" s="593"/>
      <c r="U70" s="593"/>
      <c r="V70" s="593"/>
      <c r="W70" s="593"/>
      <c r="X70" s="593"/>
      <c r="Y70" s="593"/>
      <c r="Z70" s="593"/>
      <c r="AA70" s="593"/>
      <c r="AB70" s="593"/>
      <c r="AC70" s="593"/>
      <c r="AD70" s="593"/>
    </row>
    <row r="71" spans="2:30">
      <c r="B71" s="359">
        <f t="shared" si="0"/>
        <v>-1</v>
      </c>
      <c r="D71" s="174"/>
      <c r="E71" s="174"/>
      <c r="F71" s="176"/>
      <c r="G71" s="174"/>
      <c r="H71" s="174"/>
      <c r="I71" s="174"/>
      <c r="J71" s="175"/>
      <c r="K71" s="175"/>
      <c r="L71" s="174"/>
      <c r="N71" s="359">
        <f t="shared" si="1"/>
        <v>0</v>
      </c>
      <c r="O71" s="360">
        <f t="shared" si="2"/>
        <v>0</v>
      </c>
      <c r="P71" s="593"/>
      <c r="Q71" s="593"/>
      <c r="R71" s="593"/>
      <c r="S71" s="593"/>
      <c r="T71" s="593"/>
      <c r="U71" s="593"/>
      <c r="V71" s="593"/>
      <c r="W71" s="593"/>
      <c r="X71" s="593"/>
      <c r="Y71" s="593"/>
      <c r="Z71" s="593"/>
      <c r="AA71" s="593"/>
      <c r="AB71" s="593"/>
      <c r="AC71" s="593"/>
      <c r="AD71" s="593"/>
    </row>
    <row r="72" spans="2:30">
      <c r="B72" s="359">
        <f t="shared" si="0"/>
        <v>-1</v>
      </c>
      <c r="D72" s="174"/>
      <c r="E72" s="174"/>
      <c r="F72" s="176"/>
      <c r="G72" s="174"/>
      <c r="H72" s="174"/>
      <c r="I72" s="174"/>
      <c r="J72" s="175"/>
      <c r="K72" s="175"/>
      <c r="L72" s="174"/>
      <c r="N72" s="359">
        <f t="shared" si="1"/>
        <v>0</v>
      </c>
      <c r="O72" s="360">
        <f t="shared" si="2"/>
        <v>0</v>
      </c>
      <c r="P72" s="593"/>
      <c r="Q72" s="593"/>
      <c r="R72" s="593"/>
      <c r="S72" s="593"/>
      <c r="T72" s="593"/>
      <c r="U72" s="593"/>
      <c r="V72" s="593"/>
      <c r="W72" s="593"/>
      <c r="X72" s="593"/>
      <c r="Y72" s="593"/>
      <c r="Z72" s="593"/>
      <c r="AA72" s="593"/>
      <c r="AB72" s="593"/>
      <c r="AC72" s="593"/>
      <c r="AD72" s="593"/>
    </row>
    <row r="73" spans="2:30">
      <c r="B73" s="359">
        <f t="shared" si="0"/>
        <v>-1</v>
      </c>
      <c r="D73" s="174"/>
      <c r="E73" s="174"/>
      <c r="F73" s="176"/>
      <c r="G73" s="174"/>
      <c r="H73" s="174"/>
      <c r="I73" s="174"/>
      <c r="J73" s="175"/>
      <c r="K73" s="175"/>
      <c r="L73" s="174"/>
      <c r="N73" s="359">
        <f t="shared" si="1"/>
        <v>0</v>
      </c>
      <c r="O73" s="360">
        <f t="shared" si="2"/>
        <v>0</v>
      </c>
      <c r="P73" s="593"/>
      <c r="Q73" s="593"/>
      <c r="R73" s="593"/>
      <c r="S73" s="593"/>
      <c r="T73" s="593"/>
      <c r="U73" s="593"/>
      <c r="V73" s="593"/>
      <c r="W73" s="593"/>
      <c r="X73" s="593"/>
      <c r="Y73" s="593"/>
      <c r="Z73" s="593"/>
      <c r="AA73" s="593"/>
      <c r="AB73" s="593"/>
      <c r="AC73" s="593"/>
      <c r="AD73" s="593"/>
    </row>
    <row r="74" spans="2:30">
      <c r="B74" s="359">
        <f t="shared" ref="B74:B137" si="3">IF(G74="buy",1,-1)</f>
        <v>-1</v>
      </c>
      <c r="D74" s="174"/>
      <c r="E74" s="174"/>
      <c r="F74" s="176"/>
      <c r="G74" s="174"/>
      <c r="H74" s="174"/>
      <c r="I74" s="174"/>
      <c r="J74" s="175"/>
      <c r="K74" s="175"/>
      <c r="L74" s="174"/>
      <c r="N74" s="359">
        <f t="shared" ref="N74:N137" si="4">+H74*((K74-J74)+1)*B74</f>
        <v>0</v>
      </c>
      <c r="O74" s="360">
        <f t="shared" ref="O74:O137" si="5">N74*L74/100</f>
        <v>0</v>
      </c>
      <c r="P74" s="593"/>
      <c r="Q74" s="593"/>
      <c r="R74" s="593"/>
      <c r="S74" s="593"/>
      <c r="T74" s="593"/>
      <c r="U74" s="593"/>
      <c r="V74" s="593"/>
      <c r="W74" s="593"/>
      <c r="X74" s="593"/>
      <c r="Y74" s="593"/>
      <c r="Z74" s="593"/>
      <c r="AA74" s="593"/>
      <c r="AB74" s="593"/>
      <c r="AC74" s="593"/>
      <c r="AD74" s="593"/>
    </row>
    <row r="75" spans="2:30">
      <c r="B75" s="359">
        <f t="shared" si="3"/>
        <v>-1</v>
      </c>
      <c r="D75" s="174"/>
      <c r="E75" s="174"/>
      <c r="F75" s="176"/>
      <c r="G75" s="174"/>
      <c r="H75" s="174"/>
      <c r="I75" s="174"/>
      <c r="J75" s="175"/>
      <c r="K75" s="175"/>
      <c r="L75" s="174"/>
      <c r="N75" s="359">
        <f t="shared" si="4"/>
        <v>0</v>
      </c>
      <c r="O75" s="360">
        <f t="shared" si="5"/>
        <v>0</v>
      </c>
      <c r="P75" s="593"/>
      <c r="Q75" s="593"/>
      <c r="R75" s="593"/>
      <c r="S75" s="593"/>
      <c r="T75" s="593"/>
      <c r="U75" s="593"/>
      <c r="V75" s="593"/>
      <c r="W75" s="593"/>
      <c r="X75" s="593"/>
      <c r="Y75" s="593"/>
      <c r="Z75" s="593"/>
      <c r="AA75" s="593"/>
      <c r="AB75" s="593"/>
      <c r="AC75" s="593"/>
      <c r="AD75" s="593"/>
    </row>
    <row r="76" spans="2:30">
      <c r="B76" s="359">
        <f t="shared" si="3"/>
        <v>-1</v>
      </c>
      <c r="D76" s="174"/>
      <c r="E76" s="174"/>
      <c r="F76" s="176"/>
      <c r="G76" s="174"/>
      <c r="H76" s="174"/>
      <c r="I76" s="174"/>
      <c r="J76" s="175"/>
      <c r="K76" s="175"/>
      <c r="L76" s="174"/>
      <c r="N76" s="359">
        <f t="shared" si="4"/>
        <v>0</v>
      </c>
      <c r="O76" s="360">
        <f t="shared" si="5"/>
        <v>0</v>
      </c>
      <c r="P76" s="593"/>
      <c r="Q76" s="593"/>
      <c r="R76" s="593"/>
      <c r="S76" s="593"/>
      <c r="T76" s="593"/>
      <c r="U76" s="593"/>
      <c r="V76" s="593"/>
      <c r="W76" s="593"/>
      <c r="X76" s="593"/>
      <c r="Y76" s="593"/>
      <c r="Z76" s="593"/>
      <c r="AA76" s="593"/>
      <c r="AB76" s="593"/>
      <c r="AC76" s="593"/>
      <c r="AD76" s="593"/>
    </row>
    <row r="77" spans="2:30">
      <c r="B77" s="359">
        <f t="shared" si="3"/>
        <v>-1</v>
      </c>
      <c r="D77" s="174"/>
      <c r="E77" s="174"/>
      <c r="F77" s="176"/>
      <c r="G77" s="174"/>
      <c r="H77" s="174"/>
      <c r="I77" s="174"/>
      <c r="J77" s="175"/>
      <c r="K77" s="175"/>
      <c r="L77" s="174"/>
      <c r="N77" s="359">
        <f t="shared" si="4"/>
        <v>0</v>
      </c>
      <c r="O77" s="360">
        <f t="shared" si="5"/>
        <v>0</v>
      </c>
      <c r="P77" s="593"/>
      <c r="Q77" s="593"/>
      <c r="R77" s="593"/>
      <c r="S77" s="593"/>
      <c r="T77" s="593"/>
      <c r="U77" s="593"/>
      <c r="V77" s="593"/>
      <c r="W77" s="593"/>
      <c r="X77" s="593"/>
      <c r="Y77" s="593"/>
      <c r="Z77" s="593"/>
      <c r="AA77" s="593"/>
      <c r="AB77" s="593"/>
      <c r="AC77" s="593"/>
      <c r="AD77" s="593"/>
    </row>
    <row r="78" spans="2:30">
      <c r="B78" s="359">
        <f t="shared" si="3"/>
        <v>-1</v>
      </c>
      <c r="D78" s="174"/>
      <c r="E78" s="174"/>
      <c r="F78" s="176"/>
      <c r="G78" s="174"/>
      <c r="H78" s="174"/>
      <c r="I78" s="174"/>
      <c r="J78" s="175"/>
      <c r="K78" s="175"/>
      <c r="L78" s="174"/>
      <c r="N78" s="359">
        <f t="shared" si="4"/>
        <v>0</v>
      </c>
      <c r="O78" s="360">
        <f t="shared" si="5"/>
        <v>0</v>
      </c>
      <c r="P78" s="593"/>
      <c r="Q78" s="593"/>
      <c r="R78" s="593"/>
      <c r="S78" s="593"/>
      <c r="T78" s="593"/>
      <c r="U78" s="593"/>
      <c r="V78" s="593"/>
      <c r="W78" s="593"/>
      <c r="X78" s="593"/>
      <c r="Y78" s="593"/>
      <c r="Z78" s="593"/>
      <c r="AA78" s="593"/>
      <c r="AB78" s="593"/>
      <c r="AC78" s="593"/>
      <c r="AD78" s="593"/>
    </row>
    <row r="79" spans="2:30">
      <c r="B79" s="359">
        <f t="shared" si="3"/>
        <v>-1</v>
      </c>
      <c r="D79" s="174"/>
      <c r="E79" s="174"/>
      <c r="F79" s="176"/>
      <c r="G79" s="174"/>
      <c r="H79" s="174"/>
      <c r="I79" s="174"/>
      <c r="J79" s="175"/>
      <c r="K79" s="175"/>
      <c r="L79" s="174"/>
      <c r="N79" s="359">
        <f t="shared" si="4"/>
        <v>0</v>
      </c>
      <c r="O79" s="360">
        <f t="shared" si="5"/>
        <v>0</v>
      </c>
      <c r="P79" s="593"/>
      <c r="Q79" s="593"/>
      <c r="R79" s="593"/>
      <c r="S79" s="593"/>
      <c r="T79" s="593"/>
      <c r="U79" s="593"/>
      <c r="V79" s="593"/>
      <c r="W79" s="593"/>
      <c r="X79" s="593"/>
      <c r="Y79" s="593"/>
      <c r="Z79" s="593"/>
      <c r="AA79" s="593"/>
      <c r="AB79" s="593"/>
      <c r="AC79" s="593"/>
      <c r="AD79" s="593"/>
    </row>
    <row r="80" spans="2:30">
      <c r="B80" s="359">
        <f t="shared" si="3"/>
        <v>-1</v>
      </c>
      <c r="D80" s="174"/>
      <c r="E80" s="174"/>
      <c r="F80" s="176"/>
      <c r="G80" s="174"/>
      <c r="H80" s="174"/>
      <c r="I80" s="174"/>
      <c r="J80" s="175"/>
      <c r="K80" s="175"/>
      <c r="L80" s="174"/>
      <c r="N80" s="359">
        <f t="shared" si="4"/>
        <v>0</v>
      </c>
      <c r="O80" s="360">
        <f t="shared" si="5"/>
        <v>0</v>
      </c>
      <c r="P80" s="593"/>
      <c r="Q80" s="593"/>
      <c r="R80" s="593"/>
      <c r="S80" s="593"/>
      <c r="T80" s="593"/>
      <c r="U80" s="593"/>
      <c r="V80" s="593"/>
      <c r="W80" s="593"/>
      <c r="X80" s="593"/>
      <c r="Y80" s="593"/>
      <c r="Z80" s="593"/>
      <c r="AA80" s="593"/>
      <c r="AB80" s="593"/>
      <c r="AC80" s="593"/>
      <c r="AD80" s="593"/>
    </row>
    <row r="81" spans="2:30">
      <c r="B81" s="359">
        <f t="shared" si="3"/>
        <v>-1</v>
      </c>
      <c r="D81" s="174"/>
      <c r="E81" s="174"/>
      <c r="F81" s="176"/>
      <c r="G81" s="174"/>
      <c r="H81" s="174"/>
      <c r="I81" s="174"/>
      <c r="J81" s="175"/>
      <c r="K81" s="175"/>
      <c r="L81" s="174"/>
      <c r="N81" s="359">
        <f t="shared" si="4"/>
        <v>0</v>
      </c>
      <c r="O81" s="360">
        <f t="shared" si="5"/>
        <v>0</v>
      </c>
      <c r="P81" s="593"/>
      <c r="Q81" s="593"/>
      <c r="R81" s="593"/>
      <c r="S81" s="593"/>
      <c r="T81" s="593"/>
      <c r="U81" s="593"/>
      <c r="V81" s="593"/>
      <c r="W81" s="593"/>
      <c r="X81" s="593"/>
      <c r="Y81" s="593"/>
      <c r="Z81" s="593"/>
      <c r="AA81" s="593"/>
      <c r="AB81" s="593"/>
      <c r="AC81" s="593"/>
      <c r="AD81" s="593"/>
    </row>
    <row r="82" spans="2:30">
      <c r="B82" s="359">
        <f t="shared" si="3"/>
        <v>-1</v>
      </c>
      <c r="D82" s="174"/>
      <c r="E82" s="174"/>
      <c r="F82" s="176"/>
      <c r="G82" s="174"/>
      <c r="H82" s="174"/>
      <c r="I82" s="174"/>
      <c r="J82" s="175"/>
      <c r="K82" s="175"/>
      <c r="L82" s="174"/>
      <c r="N82" s="359">
        <f t="shared" si="4"/>
        <v>0</v>
      </c>
      <c r="O82" s="360">
        <f t="shared" si="5"/>
        <v>0</v>
      </c>
      <c r="P82" s="593"/>
      <c r="Q82" s="593"/>
      <c r="R82" s="593"/>
      <c r="S82" s="593"/>
      <c r="T82" s="593"/>
      <c r="U82" s="593"/>
      <c r="V82" s="593"/>
      <c r="W82" s="593"/>
      <c r="X82" s="593"/>
      <c r="Y82" s="593"/>
      <c r="Z82" s="593"/>
      <c r="AA82" s="593"/>
      <c r="AB82" s="593"/>
      <c r="AC82" s="593"/>
      <c r="AD82" s="593"/>
    </row>
    <row r="83" spans="2:30">
      <c r="B83" s="359">
        <f t="shared" si="3"/>
        <v>-1</v>
      </c>
      <c r="D83" s="174"/>
      <c r="E83" s="174"/>
      <c r="F83" s="176"/>
      <c r="G83" s="174"/>
      <c r="H83" s="174"/>
      <c r="I83" s="174"/>
      <c r="J83" s="175"/>
      <c r="K83" s="175"/>
      <c r="L83" s="174"/>
      <c r="N83" s="359">
        <f t="shared" si="4"/>
        <v>0</v>
      </c>
      <c r="O83" s="360">
        <f t="shared" si="5"/>
        <v>0</v>
      </c>
      <c r="P83" s="593"/>
      <c r="Q83" s="593"/>
      <c r="R83" s="593"/>
      <c r="S83" s="593"/>
      <c r="T83" s="593"/>
      <c r="U83" s="593"/>
      <c r="V83" s="593"/>
      <c r="W83" s="593"/>
      <c r="X83" s="593"/>
      <c r="Y83" s="593"/>
      <c r="Z83" s="593"/>
      <c r="AA83" s="593"/>
      <c r="AB83" s="593"/>
      <c r="AC83" s="593"/>
      <c r="AD83" s="593"/>
    </row>
    <row r="84" spans="2:30">
      <c r="B84" s="359">
        <f t="shared" si="3"/>
        <v>-1</v>
      </c>
      <c r="D84" s="174"/>
      <c r="E84" s="174"/>
      <c r="F84" s="176"/>
      <c r="G84" s="174"/>
      <c r="H84" s="174"/>
      <c r="I84" s="174"/>
      <c r="J84" s="175"/>
      <c r="K84" s="175"/>
      <c r="L84" s="174"/>
      <c r="N84" s="359">
        <f t="shared" si="4"/>
        <v>0</v>
      </c>
      <c r="O84" s="360">
        <f t="shared" si="5"/>
        <v>0</v>
      </c>
      <c r="P84" s="593"/>
      <c r="Q84" s="593"/>
      <c r="R84" s="593"/>
      <c r="S84" s="593"/>
      <c r="T84" s="593"/>
      <c r="U84" s="593"/>
      <c r="V84" s="593"/>
      <c r="W84" s="593"/>
      <c r="X84" s="593"/>
      <c r="Y84" s="593"/>
      <c r="Z84" s="593"/>
      <c r="AA84" s="593"/>
      <c r="AB84" s="593"/>
      <c r="AC84" s="593"/>
      <c r="AD84" s="593"/>
    </row>
    <row r="85" spans="2:30">
      <c r="B85" s="359">
        <f t="shared" si="3"/>
        <v>-1</v>
      </c>
      <c r="D85" s="174"/>
      <c r="E85" s="174"/>
      <c r="F85" s="176"/>
      <c r="G85" s="174"/>
      <c r="H85" s="174"/>
      <c r="I85" s="174"/>
      <c r="J85" s="175"/>
      <c r="K85" s="175"/>
      <c r="L85" s="174"/>
      <c r="N85" s="359">
        <f t="shared" si="4"/>
        <v>0</v>
      </c>
      <c r="O85" s="360">
        <f t="shared" si="5"/>
        <v>0</v>
      </c>
      <c r="P85" s="593"/>
      <c r="Q85" s="593"/>
      <c r="R85" s="593"/>
      <c r="S85" s="593"/>
      <c r="T85" s="593"/>
      <c r="U85" s="593"/>
      <c r="V85" s="593"/>
      <c r="W85" s="593"/>
      <c r="X85" s="593"/>
      <c r="Y85" s="593"/>
      <c r="Z85" s="593"/>
      <c r="AA85" s="593"/>
      <c r="AB85" s="593"/>
      <c r="AC85" s="593"/>
      <c r="AD85" s="593"/>
    </row>
    <row r="86" spans="2:30">
      <c r="B86" s="359">
        <f t="shared" si="3"/>
        <v>-1</v>
      </c>
      <c r="D86" s="174"/>
      <c r="E86" s="174"/>
      <c r="F86" s="176"/>
      <c r="G86" s="174"/>
      <c r="H86" s="174"/>
      <c r="I86" s="174"/>
      <c r="J86" s="175"/>
      <c r="K86" s="175"/>
      <c r="L86" s="174"/>
      <c r="N86" s="359">
        <f t="shared" si="4"/>
        <v>0</v>
      </c>
      <c r="O86" s="360">
        <f t="shared" si="5"/>
        <v>0</v>
      </c>
      <c r="P86" s="593"/>
      <c r="Q86" s="593"/>
      <c r="R86" s="593"/>
      <c r="S86" s="593"/>
      <c r="T86" s="593"/>
      <c r="U86" s="593"/>
      <c r="V86" s="593"/>
      <c r="W86" s="593"/>
      <c r="X86" s="593"/>
      <c r="Y86" s="593"/>
      <c r="Z86" s="593"/>
      <c r="AA86" s="593"/>
      <c r="AB86" s="593"/>
      <c r="AC86" s="593"/>
      <c r="AD86" s="593"/>
    </row>
    <row r="87" spans="2:30">
      <c r="B87" s="359">
        <f t="shared" si="3"/>
        <v>-1</v>
      </c>
      <c r="D87" s="174"/>
      <c r="E87" s="174"/>
      <c r="F87" s="176"/>
      <c r="G87" s="174"/>
      <c r="H87" s="174"/>
      <c r="I87" s="174"/>
      <c r="J87" s="175"/>
      <c r="K87" s="175"/>
      <c r="L87" s="174"/>
      <c r="N87" s="359">
        <f t="shared" si="4"/>
        <v>0</v>
      </c>
      <c r="O87" s="360">
        <f t="shared" si="5"/>
        <v>0</v>
      </c>
      <c r="P87" s="593"/>
      <c r="Q87" s="593"/>
      <c r="R87" s="593"/>
      <c r="S87" s="593"/>
      <c r="T87" s="593"/>
      <c r="U87" s="593"/>
      <c r="V87" s="593"/>
      <c r="W87" s="593"/>
      <c r="X87" s="593"/>
      <c r="Y87" s="593"/>
      <c r="Z87" s="593"/>
      <c r="AA87" s="593"/>
      <c r="AB87" s="593"/>
      <c r="AC87" s="593"/>
      <c r="AD87" s="593"/>
    </row>
    <row r="88" spans="2:30">
      <c r="B88" s="359">
        <f t="shared" si="3"/>
        <v>-1</v>
      </c>
      <c r="D88" s="174"/>
      <c r="E88" s="174"/>
      <c r="F88" s="176"/>
      <c r="G88" s="174"/>
      <c r="H88" s="174"/>
      <c r="I88" s="174"/>
      <c r="J88" s="175"/>
      <c r="K88" s="175"/>
      <c r="L88" s="174"/>
      <c r="N88" s="359">
        <f t="shared" si="4"/>
        <v>0</v>
      </c>
      <c r="O88" s="360">
        <f t="shared" si="5"/>
        <v>0</v>
      </c>
      <c r="P88" s="593"/>
      <c r="Q88" s="593"/>
      <c r="R88" s="593"/>
      <c r="S88" s="593"/>
      <c r="T88" s="593"/>
      <c r="U88" s="593"/>
      <c r="V88" s="593"/>
      <c r="W88" s="593"/>
      <c r="X88" s="593"/>
      <c r="Y88" s="593"/>
      <c r="Z88" s="593"/>
      <c r="AA88" s="593"/>
      <c r="AB88" s="593"/>
      <c r="AC88" s="593"/>
      <c r="AD88" s="593"/>
    </row>
    <row r="89" spans="2:30">
      <c r="B89" s="359">
        <f t="shared" si="3"/>
        <v>-1</v>
      </c>
      <c r="D89" s="174"/>
      <c r="E89" s="174"/>
      <c r="F89" s="176"/>
      <c r="G89" s="174"/>
      <c r="H89" s="174"/>
      <c r="I89" s="174"/>
      <c r="J89" s="175"/>
      <c r="K89" s="175"/>
      <c r="L89" s="174"/>
      <c r="N89" s="359">
        <f t="shared" si="4"/>
        <v>0</v>
      </c>
      <c r="O89" s="360">
        <f t="shared" si="5"/>
        <v>0</v>
      </c>
      <c r="P89" s="593"/>
      <c r="Q89" s="593"/>
      <c r="R89" s="593"/>
      <c r="S89" s="593"/>
      <c r="T89" s="593"/>
      <c r="U89" s="593"/>
      <c r="V89" s="593"/>
      <c r="W89" s="593"/>
      <c r="X89" s="593"/>
      <c r="Y89" s="593"/>
      <c r="Z89" s="593"/>
      <c r="AA89" s="593"/>
      <c r="AB89" s="593"/>
      <c r="AC89" s="593"/>
      <c r="AD89" s="593"/>
    </row>
    <row r="90" spans="2:30">
      <c r="B90" s="359">
        <f t="shared" si="3"/>
        <v>-1</v>
      </c>
      <c r="D90" s="174"/>
      <c r="E90" s="174"/>
      <c r="F90" s="176"/>
      <c r="G90" s="174"/>
      <c r="H90" s="174"/>
      <c r="I90" s="174"/>
      <c r="J90" s="175"/>
      <c r="K90" s="175"/>
      <c r="L90" s="174"/>
      <c r="N90" s="359">
        <f t="shared" si="4"/>
        <v>0</v>
      </c>
      <c r="O90" s="360">
        <f t="shared" si="5"/>
        <v>0</v>
      </c>
      <c r="P90" s="593"/>
      <c r="Q90" s="593"/>
      <c r="R90" s="593"/>
      <c r="S90" s="593"/>
      <c r="T90" s="593"/>
      <c r="U90" s="593"/>
      <c r="V90" s="593"/>
      <c r="W90" s="593"/>
      <c r="X90" s="593"/>
      <c r="Y90" s="593"/>
      <c r="Z90" s="593"/>
      <c r="AA90" s="593"/>
      <c r="AB90" s="593"/>
      <c r="AC90" s="593"/>
      <c r="AD90" s="593"/>
    </row>
    <row r="91" spans="2:30">
      <c r="B91" s="359">
        <f t="shared" si="3"/>
        <v>-1</v>
      </c>
      <c r="D91" s="174"/>
      <c r="E91" s="174"/>
      <c r="F91" s="176"/>
      <c r="G91" s="174"/>
      <c r="H91" s="174"/>
      <c r="I91" s="174"/>
      <c r="J91" s="175"/>
      <c r="K91" s="175"/>
      <c r="L91" s="174"/>
      <c r="N91" s="359">
        <f t="shared" si="4"/>
        <v>0</v>
      </c>
      <c r="O91" s="360">
        <f t="shared" si="5"/>
        <v>0</v>
      </c>
      <c r="P91" s="593"/>
      <c r="Q91" s="593"/>
      <c r="R91" s="593"/>
      <c r="S91" s="593"/>
      <c r="T91" s="593"/>
      <c r="U91" s="593"/>
      <c r="V91" s="593"/>
      <c r="W91" s="593"/>
      <c r="X91" s="593"/>
      <c r="Y91" s="593"/>
      <c r="Z91" s="593"/>
      <c r="AA91" s="593"/>
      <c r="AB91" s="593"/>
      <c r="AC91" s="593"/>
      <c r="AD91" s="593"/>
    </row>
    <row r="92" spans="2:30">
      <c r="B92" s="359">
        <f t="shared" si="3"/>
        <v>-1</v>
      </c>
      <c r="D92" s="174"/>
      <c r="E92" s="174"/>
      <c r="F92" s="176"/>
      <c r="G92" s="174"/>
      <c r="H92" s="174"/>
      <c r="I92" s="174"/>
      <c r="J92" s="175"/>
      <c r="K92" s="175"/>
      <c r="L92" s="174"/>
      <c r="N92" s="359">
        <f t="shared" si="4"/>
        <v>0</v>
      </c>
      <c r="O92" s="360">
        <f t="shared" si="5"/>
        <v>0</v>
      </c>
      <c r="P92" s="593"/>
      <c r="Q92" s="593"/>
      <c r="R92" s="593"/>
      <c r="S92" s="593"/>
      <c r="T92" s="593"/>
      <c r="U92" s="593"/>
      <c r="V92" s="593"/>
      <c r="W92" s="593"/>
      <c r="X92" s="593"/>
      <c r="Y92" s="593"/>
      <c r="Z92" s="593"/>
      <c r="AA92" s="593"/>
      <c r="AB92" s="593"/>
      <c r="AC92" s="593"/>
      <c r="AD92" s="593"/>
    </row>
    <row r="93" spans="2:30">
      <c r="B93" s="359">
        <f t="shared" si="3"/>
        <v>-1</v>
      </c>
      <c r="D93" s="174"/>
      <c r="E93" s="174"/>
      <c r="F93" s="176"/>
      <c r="G93" s="174"/>
      <c r="H93" s="174"/>
      <c r="I93" s="174"/>
      <c r="J93" s="175"/>
      <c r="K93" s="175"/>
      <c r="L93" s="174"/>
      <c r="N93" s="359">
        <f t="shared" si="4"/>
        <v>0</v>
      </c>
      <c r="O93" s="360">
        <f t="shared" si="5"/>
        <v>0</v>
      </c>
      <c r="P93" s="593"/>
      <c r="Q93" s="593"/>
      <c r="R93" s="593"/>
      <c r="S93" s="593"/>
      <c r="T93" s="593"/>
      <c r="U93" s="593"/>
      <c r="V93" s="593"/>
      <c r="W93" s="593"/>
      <c r="X93" s="593"/>
      <c r="Y93" s="593"/>
      <c r="Z93" s="593"/>
      <c r="AA93" s="593"/>
      <c r="AB93" s="593"/>
      <c r="AC93" s="593"/>
      <c r="AD93" s="593"/>
    </row>
    <row r="94" spans="2:30">
      <c r="B94" s="359">
        <f t="shared" si="3"/>
        <v>-1</v>
      </c>
      <c r="D94" s="174"/>
      <c r="E94" s="174"/>
      <c r="F94" s="176"/>
      <c r="G94" s="174"/>
      <c r="H94" s="174"/>
      <c r="I94" s="174"/>
      <c r="J94" s="175"/>
      <c r="K94" s="175"/>
      <c r="L94" s="174"/>
      <c r="N94" s="359">
        <f t="shared" si="4"/>
        <v>0</v>
      </c>
      <c r="O94" s="360">
        <f t="shared" si="5"/>
        <v>0</v>
      </c>
      <c r="P94" s="593"/>
      <c r="Q94" s="593"/>
      <c r="R94" s="593"/>
      <c r="S94" s="593"/>
      <c r="T94" s="593"/>
      <c r="U94" s="593"/>
      <c r="V94" s="593"/>
      <c r="W94" s="593"/>
      <c r="X94" s="593"/>
      <c r="Y94" s="593"/>
      <c r="Z94" s="593"/>
      <c r="AA94" s="593"/>
      <c r="AB94" s="593"/>
      <c r="AC94" s="593"/>
      <c r="AD94" s="593"/>
    </row>
    <row r="95" spans="2:30">
      <c r="B95" s="359">
        <f t="shared" si="3"/>
        <v>-1</v>
      </c>
      <c r="D95" s="174"/>
      <c r="E95" s="174"/>
      <c r="F95" s="176"/>
      <c r="G95" s="174"/>
      <c r="H95" s="174"/>
      <c r="I95" s="174"/>
      <c r="J95" s="175"/>
      <c r="K95" s="175"/>
      <c r="L95" s="174"/>
      <c r="N95" s="359">
        <f t="shared" si="4"/>
        <v>0</v>
      </c>
      <c r="O95" s="360">
        <f t="shared" si="5"/>
        <v>0</v>
      </c>
      <c r="P95" s="593"/>
      <c r="Q95" s="593"/>
      <c r="R95" s="593"/>
      <c r="S95" s="593"/>
      <c r="T95" s="593"/>
      <c r="U95" s="593"/>
      <c r="V95" s="593"/>
      <c r="W95" s="593"/>
      <c r="X95" s="593"/>
      <c r="Y95" s="593"/>
      <c r="Z95" s="593"/>
      <c r="AA95" s="593"/>
      <c r="AB95" s="593"/>
      <c r="AC95" s="593"/>
      <c r="AD95" s="593"/>
    </row>
    <row r="96" spans="2:30">
      <c r="B96" s="359">
        <f t="shared" si="3"/>
        <v>-1</v>
      </c>
      <c r="D96" s="174"/>
      <c r="E96" s="174"/>
      <c r="F96" s="176"/>
      <c r="G96" s="174"/>
      <c r="H96" s="174"/>
      <c r="I96" s="174"/>
      <c r="J96" s="175"/>
      <c r="K96" s="175"/>
      <c r="L96" s="174"/>
      <c r="N96" s="359">
        <f t="shared" si="4"/>
        <v>0</v>
      </c>
      <c r="O96" s="360">
        <f t="shared" si="5"/>
        <v>0</v>
      </c>
      <c r="P96" s="593"/>
      <c r="Q96" s="593"/>
      <c r="R96" s="593"/>
      <c r="S96" s="593"/>
      <c r="T96" s="593"/>
      <c r="U96" s="593"/>
      <c r="V96" s="593"/>
      <c r="W96" s="593"/>
      <c r="X96" s="593"/>
      <c r="Y96" s="593"/>
      <c r="Z96" s="593"/>
      <c r="AA96" s="593"/>
      <c r="AB96" s="593"/>
      <c r="AC96" s="593"/>
      <c r="AD96" s="593"/>
    </row>
    <row r="97" spans="2:30">
      <c r="B97" s="359">
        <f t="shared" si="3"/>
        <v>-1</v>
      </c>
      <c r="D97" s="174"/>
      <c r="E97" s="174"/>
      <c r="F97" s="176"/>
      <c r="G97" s="174"/>
      <c r="H97" s="174"/>
      <c r="I97" s="174"/>
      <c r="J97" s="175"/>
      <c r="K97" s="175"/>
      <c r="L97" s="174"/>
      <c r="N97" s="359">
        <f t="shared" si="4"/>
        <v>0</v>
      </c>
      <c r="O97" s="360">
        <f t="shared" si="5"/>
        <v>0</v>
      </c>
      <c r="P97" s="593"/>
      <c r="Q97" s="593"/>
      <c r="R97" s="593"/>
      <c r="S97" s="593"/>
      <c r="T97" s="593"/>
      <c r="U97" s="593"/>
      <c r="V97" s="593"/>
      <c r="W97" s="593"/>
      <c r="X97" s="593"/>
      <c r="Y97" s="593"/>
      <c r="Z97" s="593"/>
      <c r="AA97" s="593"/>
      <c r="AB97" s="593"/>
      <c r="AC97" s="593"/>
      <c r="AD97" s="593"/>
    </row>
    <row r="98" spans="2:30">
      <c r="B98" s="359">
        <f t="shared" si="3"/>
        <v>-1</v>
      </c>
      <c r="D98" s="174"/>
      <c r="E98" s="174"/>
      <c r="F98" s="176"/>
      <c r="G98" s="174"/>
      <c r="H98" s="174"/>
      <c r="I98" s="174"/>
      <c r="J98" s="175"/>
      <c r="K98" s="175"/>
      <c r="L98" s="174"/>
      <c r="N98" s="359">
        <f t="shared" si="4"/>
        <v>0</v>
      </c>
      <c r="O98" s="360">
        <f t="shared" si="5"/>
        <v>0</v>
      </c>
      <c r="P98" s="593"/>
      <c r="Q98" s="593"/>
      <c r="R98" s="593"/>
      <c r="S98" s="593"/>
      <c r="T98" s="593"/>
      <c r="U98" s="593"/>
      <c r="V98" s="593"/>
      <c r="W98" s="593"/>
      <c r="X98" s="593"/>
      <c r="Y98" s="593"/>
      <c r="Z98" s="593"/>
      <c r="AA98" s="593"/>
      <c r="AB98" s="593"/>
      <c r="AC98" s="593"/>
      <c r="AD98" s="593"/>
    </row>
    <row r="99" spans="2:30">
      <c r="B99" s="359">
        <f t="shared" si="3"/>
        <v>-1</v>
      </c>
      <c r="D99" s="174"/>
      <c r="E99" s="174"/>
      <c r="F99" s="176"/>
      <c r="G99" s="174"/>
      <c r="H99" s="174"/>
      <c r="I99" s="174"/>
      <c r="J99" s="175"/>
      <c r="K99" s="175"/>
      <c r="L99" s="174"/>
      <c r="N99" s="359">
        <f t="shared" si="4"/>
        <v>0</v>
      </c>
      <c r="O99" s="360">
        <f t="shared" si="5"/>
        <v>0</v>
      </c>
      <c r="P99" s="593"/>
      <c r="Q99" s="593"/>
      <c r="R99" s="593"/>
      <c r="S99" s="593"/>
      <c r="T99" s="593"/>
      <c r="U99" s="593"/>
      <c r="V99" s="593"/>
      <c r="W99" s="593"/>
      <c r="X99" s="593"/>
      <c r="Y99" s="593"/>
      <c r="Z99" s="593"/>
      <c r="AA99" s="593"/>
      <c r="AB99" s="593"/>
      <c r="AC99" s="593"/>
      <c r="AD99" s="593"/>
    </row>
    <row r="100" spans="2:30">
      <c r="B100" s="359">
        <f t="shared" si="3"/>
        <v>-1</v>
      </c>
      <c r="D100" s="174"/>
      <c r="E100" s="174"/>
      <c r="F100" s="176"/>
      <c r="G100" s="174"/>
      <c r="H100" s="174"/>
      <c r="I100" s="174"/>
      <c r="J100" s="175"/>
      <c r="K100" s="175"/>
      <c r="L100" s="174"/>
      <c r="N100" s="359">
        <f t="shared" si="4"/>
        <v>0</v>
      </c>
      <c r="O100" s="360">
        <f t="shared" si="5"/>
        <v>0</v>
      </c>
      <c r="P100" s="593"/>
      <c r="Q100" s="593"/>
      <c r="R100" s="593"/>
      <c r="S100" s="593"/>
      <c r="T100" s="593"/>
      <c r="U100" s="593"/>
      <c r="V100" s="593"/>
      <c r="W100" s="593"/>
      <c r="X100" s="593"/>
      <c r="Y100" s="593"/>
      <c r="Z100" s="593"/>
      <c r="AA100" s="593"/>
      <c r="AB100" s="593"/>
      <c r="AC100" s="593"/>
      <c r="AD100" s="593"/>
    </row>
    <row r="101" spans="2:30">
      <c r="B101" s="359">
        <f t="shared" si="3"/>
        <v>-1</v>
      </c>
      <c r="D101" s="174"/>
      <c r="E101" s="174"/>
      <c r="F101" s="176"/>
      <c r="G101" s="174"/>
      <c r="H101" s="174"/>
      <c r="I101" s="174"/>
      <c r="J101" s="175"/>
      <c r="K101" s="175"/>
      <c r="L101" s="174"/>
      <c r="N101" s="359">
        <f t="shared" si="4"/>
        <v>0</v>
      </c>
      <c r="O101" s="360">
        <f t="shared" si="5"/>
        <v>0</v>
      </c>
      <c r="P101" s="593"/>
      <c r="Q101" s="593"/>
      <c r="R101" s="593"/>
      <c r="S101" s="593"/>
      <c r="T101" s="593"/>
      <c r="U101" s="593"/>
      <c r="V101" s="593"/>
      <c r="W101" s="593"/>
      <c r="X101" s="593"/>
      <c r="Y101" s="593"/>
      <c r="Z101" s="593"/>
      <c r="AA101" s="593"/>
      <c r="AB101" s="593"/>
      <c r="AC101" s="593"/>
      <c r="AD101" s="593"/>
    </row>
    <row r="102" spans="2:30">
      <c r="B102" s="359">
        <f t="shared" si="3"/>
        <v>-1</v>
      </c>
      <c r="D102" s="174"/>
      <c r="E102" s="174"/>
      <c r="F102" s="176"/>
      <c r="G102" s="174"/>
      <c r="H102" s="174"/>
      <c r="I102" s="174"/>
      <c r="J102" s="175"/>
      <c r="K102" s="175"/>
      <c r="L102" s="174"/>
      <c r="N102" s="359">
        <f t="shared" si="4"/>
        <v>0</v>
      </c>
      <c r="O102" s="360">
        <f t="shared" si="5"/>
        <v>0</v>
      </c>
      <c r="P102" s="593"/>
      <c r="Q102" s="593"/>
      <c r="R102" s="593"/>
      <c r="S102" s="593"/>
      <c r="T102" s="593"/>
      <c r="U102" s="593"/>
      <c r="V102" s="593"/>
      <c r="W102" s="593"/>
      <c r="X102" s="593"/>
      <c r="Y102" s="593"/>
      <c r="Z102" s="593"/>
      <c r="AA102" s="593"/>
      <c r="AB102" s="593"/>
      <c r="AC102" s="593"/>
      <c r="AD102" s="593"/>
    </row>
    <row r="103" spans="2:30">
      <c r="B103" s="359">
        <f t="shared" si="3"/>
        <v>-1</v>
      </c>
      <c r="D103" s="174"/>
      <c r="E103" s="174"/>
      <c r="F103" s="176"/>
      <c r="G103" s="174"/>
      <c r="H103" s="174"/>
      <c r="I103" s="174"/>
      <c r="J103" s="175"/>
      <c r="K103" s="175"/>
      <c r="L103" s="174"/>
      <c r="N103" s="359">
        <f t="shared" si="4"/>
        <v>0</v>
      </c>
      <c r="O103" s="360">
        <f t="shared" si="5"/>
        <v>0</v>
      </c>
      <c r="P103" s="593"/>
      <c r="Q103" s="593"/>
      <c r="R103" s="593"/>
      <c r="S103" s="593"/>
      <c r="T103" s="593"/>
      <c r="U103" s="593"/>
      <c r="V103" s="593"/>
      <c r="W103" s="593"/>
      <c r="X103" s="593"/>
      <c r="Y103" s="593"/>
      <c r="Z103" s="593"/>
      <c r="AA103" s="593"/>
      <c r="AB103" s="593"/>
      <c r="AC103" s="593"/>
      <c r="AD103" s="593"/>
    </row>
    <row r="104" spans="2:30">
      <c r="B104" s="359">
        <f t="shared" si="3"/>
        <v>-1</v>
      </c>
      <c r="D104" s="174"/>
      <c r="E104" s="174"/>
      <c r="F104" s="176"/>
      <c r="G104" s="174"/>
      <c r="H104" s="174"/>
      <c r="I104" s="174"/>
      <c r="J104" s="175"/>
      <c r="K104" s="175"/>
      <c r="L104" s="174"/>
      <c r="N104" s="359">
        <f t="shared" si="4"/>
        <v>0</v>
      </c>
      <c r="O104" s="360">
        <f t="shared" si="5"/>
        <v>0</v>
      </c>
      <c r="P104" s="593"/>
      <c r="Q104" s="593"/>
      <c r="R104" s="593"/>
      <c r="S104" s="593"/>
      <c r="T104" s="593"/>
      <c r="U104" s="593"/>
      <c r="V104" s="593"/>
      <c r="W104" s="593"/>
      <c r="X104" s="593"/>
      <c r="Y104" s="593"/>
      <c r="Z104" s="593"/>
      <c r="AA104" s="593"/>
      <c r="AB104" s="593"/>
      <c r="AC104" s="593"/>
      <c r="AD104" s="593"/>
    </row>
    <row r="105" spans="2:30">
      <c r="B105" s="359">
        <f t="shared" si="3"/>
        <v>-1</v>
      </c>
      <c r="D105" s="174"/>
      <c r="E105" s="174"/>
      <c r="F105" s="176"/>
      <c r="G105" s="174"/>
      <c r="H105" s="174"/>
      <c r="I105" s="174"/>
      <c r="J105" s="175"/>
      <c r="K105" s="175"/>
      <c r="L105" s="174"/>
      <c r="N105" s="359">
        <f t="shared" si="4"/>
        <v>0</v>
      </c>
      <c r="O105" s="360">
        <f t="shared" si="5"/>
        <v>0</v>
      </c>
      <c r="P105" s="593"/>
      <c r="Q105" s="593"/>
      <c r="R105" s="593"/>
      <c r="S105" s="593"/>
      <c r="T105" s="593"/>
      <c r="U105" s="593"/>
      <c r="V105" s="593"/>
      <c r="W105" s="593"/>
      <c r="X105" s="593"/>
      <c r="Y105" s="593"/>
      <c r="Z105" s="593"/>
      <c r="AA105" s="593"/>
      <c r="AB105" s="593"/>
      <c r="AC105" s="593"/>
      <c r="AD105" s="593"/>
    </row>
    <row r="106" spans="2:30">
      <c r="B106" s="359">
        <f t="shared" si="3"/>
        <v>-1</v>
      </c>
      <c r="D106" s="174"/>
      <c r="E106" s="174"/>
      <c r="F106" s="176"/>
      <c r="G106" s="174"/>
      <c r="H106" s="174"/>
      <c r="I106" s="174"/>
      <c r="J106" s="175"/>
      <c r="K106" s="175"/>
      <c r="L106" s="174"/>
      <c r="N106" s="359">
        <f t="shared" si="4"/>
        <v>0</v>
      </c>
      <c r="O106" s="360">
        <f t="shared" si="5"/>
        <v>0</v>
      </c>
      <c r="P106" s="593"/>
      <c r="Q106" s="593"/>
      <c r="R106" s="593"/>
      <c r="S106" s="593"/>
      <c r="T106" s="593"/>
      <c r="U106" s="593"/>
      <c r="V106" s="593"/>
      <c r="W106" s="593"/>
      <c r="X106" s="593"/>
      <c r="Y106" s="593"/>
      <c r="Z106" s="593"/>
      <c r="AA106" s="593"/>
      <c r="AB106" s="593"/>
      <c r="AC106" s="593"/>
      <c r="AD106" s="593"/>
    </row>
    <row r="107" spans="2:30">
      <c r="B107" s="359">
        <f t="shared" si="3"/>
        <v>-1</v>
      </c>
      <c r="D107" s="174"/>
      <c r="E107" s="174"/>
      <c r="F107" s="176"/>
      <c r="G107" s="174"/>
      <c r="H107" s="174"/>
      <c r="I107" s="174"/>
      <c r="J107" s="175"/>
      <c r="K107" s="175"/>
      <c r="L107" s="174"/>
      <c r="N107" s="359">
        <f t="shared" si="4"/>
        <v>0</v>
      </c>
      <c r="O107" s="360">
        <f t="shared" si="5"/>
        <v>0</v>
      </c>
      <c r="P107" s="593"/>
      <c r="Q107" s="593"/>
      <c r="R107" s="593"/>
      <c r="S107" s="593"/>
      <c r="T107" s="593"/>
      <c r="U107" s="593"/>
      <c r="V107" s="593"/>
      <c r="W107" s="593"/>
      <c r="X107" s="593"/>
      <c r="Y107" s="593"/>
      <c r="Z107" s="593"/>
      <c r="AA107" s="593"/>
      <c r="AB107" s="593"/>
      <c r="AC107" s="593"/>
      <c r="AD107" s="593"/>
    </row>
    <row r="108" spans="2:30">
      <c r="B108" s="359">
        <f t="shared" si="3"/>
        <v>-1</v>
      </c>
      <c r="D108" s="174"/>
      <c r="E108" s="174"/>
      <c r="F108" s="176"/>
      <c r="G108" s="174"/>
      <c r="H108" s="174"/>
      <c r="I108" s="174"/>
      <c r="J108" s="175"/>
      <c r="K108" s="175"/>
      <c r="L108" s="174"/>
      <c r="N108" s="359">
        <f t="shared" si="4"/>
        <v>0</v>
      </c>
      <c r="O108" s="360">
        <f t="shared" si="5"/>
        <v>0</v>
      </c>
      <c r="P108" s="593"/>
      <c r="Q108" s="593"/>
      <c r="R108" s="593"/>
      <c r="S108" s="593"/>
      <c r="T108" s="593"/>
      <c r="U108" s="593"/>
      <c r="V108" s="593"/>
      <c r="W108" s="593"/>
      <c r="X108" s="593"/>
      <c r="Y108" s="593"/>
      <c r="Z108" s="593"/>
      <c r="AA108" s="593"/>
      <c r="AB108" s="593"/>
      <c r="AC108" s="593"/>
      <c r="AD108" s="593"/>
    </row>
    <row r="109" spans="2:30">
      <c r="B109" s="359">
        <f t="shared" si="3"/>
        <v>-1</v>
      </c>
      <c r="D109" s="174"/>
      <c r="E109" s="174"/>
      <c r="F109" s="176"/>
      <c r="G109" s="174"/>
      <c r="H109" s="174"/>
      <c r="I109" s="174"/>
      <c r="J109" s="175"/>
      <c r="K109" s="175"/>
      <c r="L109" s="174"/>
      <c r="N109" s="359">
        <f t="shared" si="4"/>
        <v>0</v>
      </c>
      <c r="O109" s="360">
        <f t="shared" si="5"/>
        <v>0</v>
      </c>
      <c r="P109" s="593"/>
      <c r="Q109" s="593"/>
      <c r="R109" s="593"/>
      <c r="S109" s="593"/>
      <c r="T109" s="593"/>
      <c r="U109" s="593"/>
      <c r="V109" s="593"/>
      <c r="W109" s="593"/>
      <c r="X109" s="593"/>
      <c r="Y109" s="593"/>
      <c r="Z109" s="593"/>
      <c r="AA109" s="593"/>
      <c r="AB109" s="593"/>
      <c r="AC109" s="593"/>
      <c r="AD109" s="593"/>
    </row>
    <row r="110" spans="2:30">
      <c r="B110" s="359">
        <f t="shared" si="3"/>
        <v>-1</v>
      </c>
      <c r="D110" s="174"/>
      <c r="E110" s="174"/>
      <c r="F110" s="176"/>
      <c r="G110" s="174"/>
      <c r="H110" s="174"/>
      <c r="I110" s="174"/>
      <c r="J110" s="175"/>
      <c r="K110" s="175"/>
      <c r="L110" s="174"/>
      <c r="N110" s="359">
        <f t="shared" si="4"/>
        <v>0</v>
      </c>
      <c r="O110" s="360">
        <f t="shared" si="5"/>
        <v>0</v>
      </c>
      <c r="P110" s="593"/>
      <c r="Q110" s="593"/>
      <c r="R110" s="593"/>
      <c r="S110" s="593"/>
      <c r="T110" s="593"/>
      <c r="U110" s="593"/>
      <c r="V110" s="593"/>
      <c r="W110" s="593"/>
      <c r="X110" s="593"/>
      <c r="Y110" s="593"/>
      <c r="Z110" s="593"/>
      <c r="AA110" s="593"/>
      <c r="AB110" s="593"/>
      <c r="AC110" s="593"/>
      <c r="AD110" s="593"/>
    </row>
    <row r="111" spans="2:30">
      <c r="B111" s="359">
        <f t="shared" si="3"/>
        <v>-1</v>
      </c>
      <c r="D111" s="174"/>
      <c r="E111" s="174"/>
      <c r="F111" s="176"/>
      <c r="G111" s="174"/>
      <c r="H111" s="174"/>
      <c r="I111" s="174"/>
      <c r="J111" s="175"/>
      <c r="K111" s="175"/>
      <c r="L111" s="174"/>
      <c r="N111" s="359">
        <f t="shared" si="4"/>
        <v>0</v>
      </c>
      <c r="O111" s="360">
        <f t="shared" si="5"/>
        <v>0</v>
      </c>
      <c r="P111" s="593"/>
      <c r="Q111" s="593"/>
      <c r="R111" s="593"/>
      <c r="S111" s="593"/>
      <c r="T111" s="593"/>
      <c r="U111" s="593"/>
      <c r="V111" s="593"/>
      <c r="W111" s="593"/>
      <c r="X111" s="593"/>
      <c r="Y111" s="593"/>
      <c r="Z111" s="593"/>
      <c r="AA111" s="593"/>
      <c r="AB111" s="593"/>
      <c r="AC111" s="593"/>
      <c r="AD111" s="593"/>
    </row>
    <row r="112" spans="2:30">
      <c r="B112" s="359">
        <f t="shared" si="3"/>
        <v>-1</v>
      </c>
      <c r="D112" s="174"/>
      <c r="E112" s="174"/>
      <c r="F112" s="176"/>
      <c r="G112" s="174"/>
      <c r="H112" s="174"/>
      <c r="I112" s="174"/>
      <c r="J112" s="175"/>
      <c r="K112" s="175"/>
      <c r="L112" s="174"/>
      <c r="N112" s="359">
        <f t="shared" si="4"/>
        <v>0</v>
      </c>
      <c r="O112" s="360">
        <f t="shared" si="5"/>
        <v>0</v>
      </c>
      <c r="P112" s="593"/>
      <c r="Q112" s="593"/>
      <c r="R112" s="593"/>
      <c r="S112" s="593"/>
      <c r="T112" s="593"/>
      <c r="U112" s="593"/>
      <c r="V112" s="593"/>
      <c r="W112" s="593"/>
      <c r="X112" s="593"/>
      <c r="Y112" s="593"/>
      <c r="Z112" s="593"/>
      <c r="AA112" s="593"/>
      <c r="AB112" s="593"/>
      <c r="AC112" s="593"/>
      <c r="AD112" s="593"/>
    </row>
    <row r="113" spans="2:30">
      <c r="B113" s="359">
        <f t="shared" si="3"/>
        <v>-1</v>
      </c>
      <c r="D113" s="174"/>
      <c r="E113" s="174"/>
      <c r="F113" s="176"/>
      <c r="G113" s="174"/>
      <c r="H113" s="174"/>
      <c r="I113" s="174"/>
      <c r="J113" s="175"/>
      <c r="K113" s="175"/>
      <c r="L113" s="174"/>
      <c r="N113" s="359">
        <f t="shared" si="4"/>
        <v>0</v>
      </c>
      <c r="O113" s="360">
        <f t="shared" si="5"/>
        <v>0</v>
      </c>
      <c r="P113" s="593"/>
      <c r="Q113" s="593"/>
      <c r="R113" s="593"/>
      <c r="S113" s="593"/>
      <c r="T113" s="593"/>
      <c r="U113" s="593"/>
      <c r="V113" s="593"/>
      <c r="W113" s="593"/>
      <c r="X113" s="593"/>
      <c r="Y113" s="593"/>
      <c r="Z113" s="593"/>
      <c r="AA113" s="593"/>
      <c r="AB113" s="593"/>
      <c r="AC113" s="593"/>
      <c r="AD113" s="593"/>
    </row>
    <row r="114" spans="2:30">
      <c r="B114" s="359">
        <f t="shared" si="3"/>
        <v>-1</v>
      </c>
      <c r="D114" s="174"/>
      <c r="E114" s="174"/>
      <c r="F114" s="176"/>
      <c r="G114" s="174"/>
      <c r="H114" s="174"/>
      <c r="I114" s="174"/>
      <c r="J114" s="175"/>
      <c r="K114" s="175"/>
      <c r="L114" s="174"/>
      <c r="N114" s="359">
        <f t="shared" si="4"/>
        <v>0</v>
      </c>
      <c r="O114" s="360">
        <f t="shared" si="5"/>
        <v>0</v>
      </c>
      <c r="P114" s="593"/>
      <c r="Q114" s="593"/>
      <c r="R114" s="593"/>
      <c r="S114" s="593"/>
      <c r="T114" s="593"/>
      <c r="U114" s="593"/>
      <c r="V114" s="593"/>
      <c r="W114" s="593"/>
      <c r="X114" s="593"/>
      <c r="Y114" s="593"/>
      <c r="Z114" s="593"/>
      <c r="AA114" s="593"/>
      <c r="AB114" s="593"/>
      <c r="AC114" s="593"/>
      <c r="AD114" s="593"/>
    </row>
    <row r="115" spans="2:30">
      <c r="B115" s="359">
        <f t="shared" si="3"/>
        <v>-1</v>
      </c>
      <c r="D115" s="174"/>
      <c r="E115" s="174"/>
      <c r="F115" s="176"/>
      <c r="G115" s="174"/>
      <c r="H115" s="174"/>
      <c r="I115" s="174"/>
      <c r="J115" s="175"/>
      <c r="K115" s="175"/>
      <c r="L115" s="174"/>
      <c r="N115" s="359">
        <f t="shared" si="4"/>
        <v>0</v>
      </c>
      <c r="O115" s="360">
        <f t="shared" si="5"/>
        <v>0</v>
      </c>
      <c r="P115" s="593"/>
      <c r="Q115" s="593"/>
      <c r="R115" s="593"/>
      <c r="S115" s="593"/>
      <c r="T115" s="593"/>
      <c r="U115" s="593"/>
      <c r="V115" s="593"/>
      <c r="W115" s="593"/>
      <c r="X115" s="593"/>
      <c r="Y115" s="593"/>
      <c r="Z115" s="593"/>
      <c r="AA115" s="593"/>
      <c r="AB115" s="593"/>
      <c r="AC115" s="593"/>
      <c r="AD115" s="593"/>
    </row>
    <row r="116" spans="2:30">
      <c r="B116" s="359">
        <f t="shared" si="3"/>
        <v>-1</v>
      </c>
      <c r="D116" s="174"/>
      <c r="E116" s="174"/>
      <c r="F116" s="176"/>
      <c r="G116" s="174"/>
      <c r="H116" s="174"/>
      <c r="I116" s="174"/>
      <c r="J116" s="175"/>
      <c r="K116" s="175"/>
      <c r="L116" s="174"/>
      <c r="N116" s="359">
        <f t="shared" si="4"/>
        <v>0</v>
      </c>
      <c r="O116" s="360">
        <f t="shared" si="5"/>
        <v>0</v>
      </c>
      <c r="P116" s="593"/>
      <c r="Q116" s="593"/>
      <c r="R116" s="593"/>
      <c r="S116" s="593"/>
      <c r="T116" s="593"/>
      <c r="U116" s="593"/>
      <c r="V116" s="593"/>
      <c r="W116" s="593"/>
      <c r="X116" s="593"/>
      <c r="Y116" s="593"/>
      <c r="Z116" s="593"/>
      <c r="AA116" s="593"/>
      <c r="AB116" s="593"/>
      <c r="AC116" s="593"/>
      <c r="AD116" s="593"/>
    </row>
    <row r="117" spans="2:30">
      <c r="B117" s="359">
        <f t="shared" si="3"/>
        <v>-1</v>
      </c>
      <c r="D117" s="174"/>
      <c r="E117" s="174"/>
      <c r="F117" s="176"/>
      <c r="G117" s="174"/>
      <c r="H117" s="174"/>
      <c r="I117" s="174"/>
      <c r="J117" s="175"/>
      <c r="K117" s="175"/>
      <c r="L117" s="174"/>
      <c r="N117" s="359">
        <f t="shared" si="4"/>
        <v>0</v>
      </c>
      <c r="O117" s="360">
        <f t="shared" si="5"/>
        <v>0</v>
      </c>
      <c r="P117" s="593"/>
      <c r="Q117" s="593"/>
      <c r="R117" s="593"/>
      <c r="S117" s="593"/>
      <c r="T117" s="593"/>
      <c r="U117" s="593"/>
      <c r="V117" s="593"/>
      <c r="W117" s="593"/>
      <c r="X117" s="593"/>
      <c r="Y117" s="593"/>
      <c r="Z117" s="593"/>
      <c r="AA117" s="593"/>
      <c r="AB117" s="593"/>
      <c r="AC117" s="593"/>
      <c r="AD117" s="593"/>
    </row>
    <row r="118" spans="2:30">
      <c r="B118" s="359">
        <f t="shared" si="3"/>
        <v>-1</v>
      </c>
      <c r="D118" s="174"/>
      <c r="E118" s="174"/>
      <c r="F118" s="176"/>
      <c r="G118" s="174"/>
      <c r="H118" s="174"/>
      <c r="I118" s="174"/>
      <c r="J118" s="175"/>
      <c r="K118" s="175"/>
      <c r="L118" s="174"/>
      <c r="N118" s="359">
        <f t="shared" si="4"/>
        <v>0</v>
      </c>
      <c r="O118" s="360">
        <f t="shared" si="5"/>
        <v>0</v>
      </c>
      <c r="P118" s="593"/>
      <c r="Q118" s="593"/>
      <c r="R118" s="593"/>
      <c r="S118" s="593"/>
      <c r="T118" s="593"/>
      <c r="U118" s="593"/>
      <c r="V118" s="593"/>
      <c r="W118" s="593"/>
      <c r="X118" s="593"/>
      <c r="Y118" s="593"/>
      <c r="Z118" s="593"/>
      <c r="AA118" s="593"/>
      <c r="AB118" s="593"/>
      <c r="AC118" s="593"/>
      <c r="AD118" s="593"/>
    </row>
    <row r="119" spans="2:30">
      <c r="B119" s="359">
        <f t="shared" si="3"/>
        <v>-1</v>
      </c>
      <c r="D119" s="174"/>
      <c r="E119" s="174"/>
      <c r="F119" s="176"/>
      <c r="G119" s="174"/>
      <c r="H119" s="174"/>
      <c r="I119" s="174"/>
      <c r="J119" s="175"/>
      <c r="K119" s="175"/>
      <c r="L119" s="174"/>
      <c r="N119" s="359">
        <f t="shared" si="4"/>
        <v>0</v>
      </c>
      <c r="O119" s="360">
        <f t="shared" si="5"/>
        <v>0</v>
      </c>
      <c r="P119" s="593"/>
      <c r="Q119" s="593"/>
      <c r="R119" s="593"/>
      <c r="S119" s="593"/>
      <c r="T119" s="593"/>
      <c r="U119" s="593"/>
      <c r="V119" s="593"/>
      <c r="W119" s="593"/>
      <c r="X119" s="593"/>
      <c r="Y119" s="593"/>
      <c r="Z119" s="593"/>
      <c r="AA119" s="593"/>
      <c r="AB119" s="593"/>
      <c r="AC119" s="593"/>
      <c r="AD119" s="593"/>
    </row>
    <row r="120" spans="2:30">
      <c r="B120" s="359">
        <f t="shared" si="3"/>
        <v>-1</v>
      </c>
      <c r="D120" s="174"/>
      <c r="E120" s="174"/>
      <c r="F120" s="176"/>
      <c r="G120" s="174"/>
      <c r="H120" s="174"/>
      <c r="I120" s="174"/>
      <c r="J120" s="175"/>
      <c r="K120" s="175"/>
      <c r="L120" s="174"/>
      <c r="N120" s="359">
        <f t="shared" si="4"/>
        <v>0</v>
      </c>
      <c r="O120" s="360">
        <f t="shared" si="5"/>
        <v>0</v>
      </c>
      <c r="P120" s="593"/>
      <c r="Q120" s="593"/>
      <c r="R120" s="593"/>
      <c r="S120" s="593"/>
      <c r="T120" s="593"/>
      <c r="U120" s="593"/>
      <c r="V120" s="593"/>
      <c r="W120" s="593"/>
      <c r="X120" s="593"/>
      <c r="Y120" s="593"/>
      <c r="Z120" s="593"/>
      <c r="AA120" s="593"/>
      <c r="AB120" s="593"/>
      <c r="AC120" s="593"/>
      <c r="AD120" s="593"/>
    </row>
    <row r="121" spans="2:30">
      <c r="B121" s="359">
        <f t="shared" si="3"/>
        <v>-1</v>
      </c>
      <c r="D121" s="174"/>
      <c r="E121" s="174"/>
      <c r="F121" s="176"/>
      <c r="G121" s="174"/>
      <c r="H121" s="174"/>
      <c r="I121" s="174"/>
      <c r="J121" s="175"/>
      <c r="K121" s="175"/>
      <c r="L121" s="174"/>
      <c r="N121" s="359">
        <f t="shared" si="4"/>
        <v>0</v>
      </c>
      <c r="O121" s="360">
        <f t="shared" si="5"/>
        <v>0</v>
      </c>
      <c r="P121" s="593"/>
      <c r="Q121" s="593"/>
      <c r="R121" s="593"/>
      <c r="S121" s="593"/>
      <c r="T121" s="593"/>
      <c r="U121" s="593"/>
      <c r="V121" s="593"/>
      <c r="W121" s="593"/>
      <c r="X121" s="593"/>
      <c r="Y121" s="593"/>
      <c r="Z121" s="593"/>
      <c r="AA121" s="593"/>
      <c r="AB121" s="593"/>
      <c r="AC121" s="593"/>
      <c r="AD121" s="593"/>
    </row>
    <row r="122" spans="2:30">
      <c r="B122" s="359">
        <f t="shared" si="3"/>
        <v>-1</v>
      </c>
      <c r="D122" s="174"/>
      <c r="E122" s="174"/>
      <c r="F122" s="176"/>
      <c r="G122" s="174"/>
      <c r="H122" s="174"/>
      <c r="I122" s="174"/>
      <c r="J122" s="175"/>
      <c r="K122" s="175"/>
      <c r="L122" s="174"/>
      <c r="N122" s="359">
        <f t="shared" si="4"/>
        <v>0</v>
      </c>
      <c r="O122" s="360">
        <f t="shared" si="5"/>
        <v>0</v>
      </c>
      <c r="P122" s="593"/>
      <c r="Q122" s="593"/>
      <c r="R122" s="593"/>
      <c r="S122" s="593"/>
      <c r="T122" s="593"/>
      <c r="U122" s="593"/>
      <c r="V122" s="593"/>
      <c r="W122" s="593"/>
      <c r="X122" s="593"/>
      <c r="Y122" s="593"/>
      <c r="Z122" s="593"/>
      <c r="AA122" s="593"/>
      <c r="AB122" s="593"/>
      <c r="AC122" s="593"/>
      <c r="AD122" s="593"/>
    </row>
    <row r="123" spans="2:30">
      <c r="B123" s="359">
        <f t="shared" si="3"/>
        <v>-1</v>
      </c>
      <c r="D123" s="174"/>
      <c r="E123" s="174"/>
      <c r="F123" s="176"/>
      <c r="G123" s="174"/>
      <c r="H123" s="174"/>
      <c r="I123" s="174"/>
      <c r="J123" s="175"/>
      <c r="K123" s="175"/>
      <c r="L123" s="174"/>
      <c r="N123" s="359">
        <f t="shared" si="4"/>
        <v>0</v>
      </c>
      <c r="O123" s="360">
        <f t="shared" si="5"/>
        <v>0</v>
      </c>
      <c r="P123" s="593"/>
      <c r="Q123" s="593"/>
      <c r="R123" s="593"/>
      <c r="S123" s="593"/>
      <c r="T123" s="593"/>
      <c r="U123" s="593"/>
      <c r="V123" s="593"/>
      <c r="W123" s="593"/>
      <c r="X123" s="593"/>
      <c r="Y123" s="593"/>
      <c r="Z123" s="593"/>
      <c r="AA123" s="593"/>
      <c r="AB123" s="593"/>
      <c r="AC123" s="593"/>
      <c r="AD123" s="593"/>
    </row>
    <row r="124" spans="2:30">
      <c r="B124" s="359">
        <f t="shared" si="3"/>
        <v>-1</v>
      </c>
      <c r="D124" s="174"/>
      <c r="E124" s="174"/>
      <c r="F124" s="176"/>
      <c r="G124" s="174"/>
      <c r="H124" s="174"/>
      <c r="I124" s="174"/>
      <c r="J124" s="175"/>
      <c r="K124" s="175"/>
      <c r="L124" s="174"/>
      <c r="N124" s="359">
        <f t="shared" si="4"/>
        <v>0</v>
      </c>
      <c r="O124" s="360">
        <f t="shared" si="5"/>
        <v>0</v>
      </c>
      <c r="P124" s="593"/>
      <c r="Q124" s="593"/>
      <c r="R124" s="593"/>
      <c r="S124" s="593"/>
      <c r="T124" s="593"/>
      <c r="U124" s="593"/>
      <c r="V124" s="593"/>
      <c r="W124" s="593"/>
      <c r="X124" s="593"/>
      <c r="Y124" s="593"/>
      <c r="Z124" s="593"/>
      <c r="AA124" s="593"/>
      <c r="AB124" s="593"/>
      <c r="AC124" s="593"/>
      <c r="AD124" s="593"/>
    </row>
    <row r="125" spans="2:30">
      <c r="B125" s="359">
        <f t="shared" si="3"/>
        <v>-1</v>
      </c>
      <c r="D125" s="174"/>
      <c r="E125" s="174"/>
      <c r="F125" s="176"/>
      <c r="G125" s="174"/>
      <c r="H125" s="174"/>
      <c r="I125" s="174"/>
      <c r="J125" s="175"/>
      <c r="K125" s="175"/>
      <c r="L125" s="174"/>
      <c r="N125" s="359">
        <f t="shared" si="4"/>
        <v>0</v>
      </c>
      <c r="O125" s="360">
        <f t="shared" si="5"/>
        <v>0</v>
      </c>
      <c r="P125" s="593"/>
      <c r="Q125" s="593"/>
      <c r="R125" s="593"/>
      <c r="S125" s="593"/>
      <c r="T125" s="593"/>
      <c r="U125" s="593"/>
      <c r="V125" s="593"/>
      <c r="W125" s="593"/>
      <c r="X125" s="593"/>
      <c r="Y125" s="593"/>
      <c r="Z125" s="593"/>
      <c r="AA125" s="593"/>
      <c r="AB125" s="593"/>
      <c r="AC125" s="593"/>
      <c r="AD125" s="593"/>
    </row>
    <row r="126" spans="2:30">
      <c r="B126" s="359">
        <f t="shared" si="3"/>
        <v>-1</v>
      </c>
      <c r="D126" s="174"/>
      <c r="E126" s="174"/>
      <c r="F126" s="176"/>
      <c r="G126" s="174"/>
      <c r="H126" s="174"/>
      <c r="I126" s="174"/>
      <c r="J126" s="175"/>
      <c r="K126" s="175"/>
      <c r="L126" s="174"/>
      <c r="N126" s="359">
        <f t="shared" si="4"/>
        <v>0</v>
      </c>
      <c r="O126" s="360">
        <f t="shared" si="5"/>
        <v>0</v>
      </c>
      <c r="P126" s="593"/>
      <c r="Q126" s="593"/>
      <c r="R126" s="593"/>
      <c r="S126" s="593"/>
      <c r="T126" s="593"/>
      <c r="U126" s="593"/>
      <c r="V126" s="593"/>
      <c r="W126" s="593"/>
      <c r="X126" s="593"/>
      <c r="Y126" s="593"/>
      <c r="Z126" s="593"/>
      <c r="AA126" s="593"/>
      <c r="AB126" s="593"/>
      <c r="AC126" s="593"/>
      <c r="AD126" s="593"/>
    </row>
    <row r="127" spans="2:30">
      <c r="B127" s="359">
        <f t="shared" si="3"/>
        <v>-1</v>
      </c>
      <c r="D127" s="174"/>
      <c r="E127" s="174"/>
      <c r="F127" s="176"/>
      <c r="G127" s="174"/>
      <c r="H127" s="174"/>
      <c r="I127" s="174"/>
      <c r="J127" s="175"/>
      <c r="K127" s="175"/>
      <c r="L127" s="174"/>
      <c r="N127" s="359">
        <f t="shared" si="4"/>
        <v>0</v>
      </c>
      <c r="O127" s="360">
        <f t="shared" si="5"/>
        <v>0</v>
      </c>
      <c r="P127" s="593"/>
      <c r="Q127" s="593"/>
      <c r="R127" s="593"/>
      <c r="S127" s="593"/>
      <c r="T127" s="593"/>
      <c r="U127" s="593"/>
      <c r="V127" s="593"/>
      <c r="W127" s="593"/>
      <c r="X127" s="593"/>
      <c r="Y127" s="593"/>
      <c r="Z127" s="593"/>
      <c r="AA127" s="593"/>
      <c r="AB127" s="593"/>
      <c r="AC127" s="593"/>
      <c r="AD127" s="593"/>
    </row>
    <row r="128" spans="2:30">
      <c r="B128" s="359">
        <f t="shared" si="3"/>
        <v>-1</v>
      </c>
      <c r="D128" s="174"/>
      <c r="E128" s="174"/>
      <c r="F128" s="176"/>
      <c r="G128" s="174"/>
      <c r="H128" s="174"/>
      <c r="I128" s="174"/>
      <c r="J128" s="175"/>
      <c r="K128" s="175"/>
      <c r="L128" s="174"/>
      <c r="N128" s="359">
        <f t="shared" si="4"/>
        <v>0</v>
      </c>
      <c r="O128" s="360">
        <f t="shared" si="5"/>
        <v>0</v>
      </c>
      <c r="P128" s="593"/>
      <c r="Q128" s="593"/>
      <c r="R128" s="593"/>
      <c r="S128" s="593"/>
      <c r="T128" s="593"/>
      <c r="U128" s="593"/>
      <c r="V128" s="593"/>
      <c r="W128" s="593"/>
      <c r="X128" s="593"/>
      <c r="Y128" s="593"/>
      <c r="Z128" s="593"/>
      <c r="AA128" s="593"/>
      <c r="AB128" s="593"/>
      <c r="AC128" s="593"/>
      <c r="AD128" s="593"/>
    </row>
    <row r="129" spans="2:30">
      <c r="B129" s="359">
        <f t="shared" si="3"/>
        <v>-1</v>
      </c>
      <c r="D129" s="174"/>
      <c r="E129" s="174"/>
      <c r="F129" s="176"/>
      <c r="G129" s="174"/>
      <c r="H129" s="174"/>
      <c r="I129" s="174"/>
      <c r="J129" s="175"/>
      <c r="K129" s="175"/>
      <c r="L129" s="174"/>
      <c r="N129" s="359">
        <f t="shared" si="4"/>
        <v>0</v>
      </c>
      <c r="O129" s="360">
        <f t="shared" si="5"/>
        <v>0</v>
      </c>
      <c r="P129" s="593"/>
      <c r="Q129" s="593"/>
      <c r="R129" s="593"/>
      <c r="S129" s="593"/>
      <c r="T129" s="593"/>
      <c r="U129" s="593"/>
      <c r="V129" s="593"/>
      <c r="W129" s="593"/>
      <c r="X129" s="593"/>
      <c r="Y129" s="593"/>
      <c r="Z129" s="593"/>
      <c r="AA129" s="593"/>
      <c r="AB129" s="593"/>
      <c r="AC129" s="593"/>
      <c r="AD129" s="593"/>
    </row>
    <row r="130" spans="2:30">
      <c r="B130" s="359">
        <f t="shared" si="3"/>
        <v>-1</v>
      </c>
      <c r="D130" s="174"/>
      <c r="E130" s="174"/>
      <c r="F130" s="176"/>
      <c r="G130" s="174"/>
      <c r="H130" s="174"/>
      <c r="I130" s="174"/>
      <c r="J130" s="175"/>
      <c r="K130" s="175"/>
      <c r="L130" s="174"/>
      <c r="N130" s="359">
        <f t="shared" si="4"/>
        <v>0</v>
      </c>
      <c r="O130" s="360">
        <f t="shared" si="5"/>
        <v>0</v>
      </c>
      <c r="P130" s="593"/>
      <c r="Q130" s="593"/>
      <c r="R130" s="593"/>
      <c r="S130" s="593"/>
      <c r="T130" s="593"/>
      <c r="U130" s="593"/>
      <c r="V130" s="593"/>
      <c r="W130" s="593"/>
      <c r="X130" s="593"/>
      <c r="Y130" s="593"/>
      <c r="Z130" s="593"/>
      <c r="AA130" s="593"/>
      <c r="AB130" s="593"/>
      <c r="AC130" s="593"/>
      <c r="AD130" s="593"/>
    </row>
    <row r="131" spans="2:30">
      <c r="B131" s="359">
        <f t="shared" si="3"/>
        <v>-1</v>
      </c>
      <c r="D131" s="174"/>
      <c r="E131" s="174"/>
      <c r="F131" s="176"/>
      <c r="G131" s="174"/>
      <c r="H131" s="174"/>
      <c r="I131" s="174"/>
      <c r="J131" s="175"/>
      <c r="K131" s="175"/>
      <c r="L131" s="174"/>
      <c r="N131" s="359">
        <f t="shared" si="4"/>
        <v>0</v>
      </c>
      <c r="O131" s="360">
        <f t="shared" si="5"/>
        <v>0</v>
      </c>
      <c r="P131" s="593"/>
      <c r="Q131" s="593"/>
      <c r="R131" s="593"/>
      <c r="S131" s="593"/>
      <c r="T131" s="593"/>
      <c r="U131" s="593"/>
      <c r="V131" s="593"/>
      <c r="W131" s="593"/>
      <c r="X131" s="593"/>
      <c r="Y131" s="593"/>
      <c r="Z131" s="593"/>
      <c r="AA131" s="593"/>
      <c r="AB131" s="593"/>
      <c r="AC131" s="593"/>
      <c r="AD131" s="593"/>
    </row>
    <row r="132" spans="2:30">
      <c r="B132" s="359">
        <f t="shared" si="3"/>
        <v>-1</v>
      </c>
      <c r="D132" s="174"/>
      <c r="E132" s="174"/>
      <c r="F132" s="176"/>
      <c r="G132" s="174"/>
      <c r="H132" s="174"/>
      <c r="I132" s="174"/>
      <c r="J132" s="175"/>
      <c r="K132" s="175"/>
      <c r="L132" s="174"/>
      <c r="N132" s="359">
        <f t="shared" si="4"/>
        <v>0</v>
      </c>
      <c r="O132" s="360">
        <f t="shared" si="5"/>
        <v>0</v>
      </c>
      <c r="P132" s="593"/>
      <c r="Q132" s="593"/>
      <c r="R132" s="593"/>
      <c r="S132" s="593"/>
      <c r="T132" s="593"/>
      <c r="U132" s="593"/>
      <c r="V132" s="593"/>
      <c r="W132" s="593"/>
      <c r="X132" s="593"/>
      <c r="Y132" s="593"/>
      <c r="Z132" s="593"/>
      <c r="AA132" s="593"/>
      <c r="AB132" s="593"/>
      <c r="AC132" s="593"/>
      <c r="AD132" s="593"/>
    </row>
    <row r="133" spans="2:30">
      <c r="B133" s="359">
        <f t="shared" si="3"/>
        <v>-1</v>
      </c>
      <c r="D133" s="174"/>
      <c r="E133" s="174"/>
      <c r="F133" s="176"/>
      <c r="G133" s="174"/>
      <c r="H133" s="174"/>
      <c r="I133" s="174"/>
      <c r="J133" s="175"/>
      <c r="K133" s="175"/>
      <c r="L133" s="174"/>
      <c r="N133" s="359">
        <f t="shared" si="4"/>
        <v>0</v>
      </c>
      <c r="O133" s="360">
        <f t="shared" si="5"/>
        <v>0</v>
      </c>
      <c r="P133" s="593"/>
      <c r="Q133" s="593"/>
      <c r="R133" s="593"/>
      <c r="S133" s="593"/>
      <c r="T133" s="593"/>
      <c r="U133" s="593"/>
      <c r="V133" s="593"/>
      <c r="W133" s="593"/>
      <c r="X133" s="593"/>
      <c r="Y133" s="593"/>
      <c r="Z133" s="593"/>
      <c r="AA133" s="593"/>
      <c r="AB133" s="593"/>
      <c r="AC133" s="593"/>
      <c r="AD133" s="593"/>
    </row>
    <row r="134" spans="2:30">
      <c r="B134" s="359">
        <f t="shared" si="3"/>
        <v>-1</v>
      </c>
      <c r="D134" s="174"/>
      <c r="E134" s="174"/>
      <c r="F134" s="176"/>
      <c r="G134" s="174"/>
      <c r="H134" s="174"/>
      <c r="I134" s="174"/>
      <c r="J134" s="175"/>
      <c r="K134" s="175"/>
      <c r="L134" s="174"/>
      <c r="N134" s="359">
        <f t="shared" si="4"/>
        <v>0</v>
      </c>
      <c r="O134" s="360">
        <f t="shared" si="5"/>
        <v>0</v>
      </c>
      <c r="P134" s="593"/>
      <c r="Q134" s="593"/>
      <c r="R134" s="593"/>
      <c r="S134" s="593"/>
      <c r="T134" s="593"/>
      <c r="U134" s="593"/>
      <c r="V134" s="593"/>
      <c r="W134" s="593"/>
      <c r="X134" s="593"/>
      <c r="Y134" s="593"/>
      <c r="Z134" s="593"/>
      <c r="AA134" s="593"/>
      <c r="AB134" s="593"/>
      <c r="AC134" s="593"/>
      <c r="AD134" s="593"/>
    </row>
    <row r="135" spans="2:30">
      <c r="B135" s="359">
        <f t="shared" si="3"/>
        <v>-1</v>
      </c>
      <c r="D135" s="174"/>
      <c r="E135" s="174"/>
      <c r="F135" s="176"/>
      <c r="G135" s="174"/>
      <c r="H135" s="174"/>
      <c r="I135" s="174"/>
      <c r="J135" s="175"/>
      <c r="K135" s="175"/>
      <c r="L135" s="174"/>
      <c r="N135" s="359">
        <f t="shared" si="4"/>
        <v>0</v>
      </c>
      <c r="O135" s="360">
        <f t="shared" si="5"/>
        <v>0</v>
      </c>
      <c r="P135" s="593"/>
      <c r="Q135" s="593"/>
      <c r="R135" s="593"/>
      <c r="S135" s="593"/>
      <c r="T135" s="593"/>
      <c r="U135" s="593"/>
      <c r="V135" s="593"/>
      <c r="W135" s="593"/>
      <c r="X135" s="593"/>
      <c r="Y135" s="593"/>
      <c r="Z135" s="593"/>
      <c r="AA135" s="593"/>
      <c r="AB135" s="593"/>
      <c r="AC135" s="593"/>
      <c r="AD135" s="593"/>
    </row>
    <row r="136" spans="2:30">
      <c r="B136" s="359">
        <f t="shared" si="3"/>
        <v>-1</v>
      </c>
      <c r="D136" s="174"/>
      <c r="E136" s="174"/>
      <c r="F136" s="176"/>
      <c r="G136" s="174"/>
      <c r="H136" s="174"/>
      <c r="I136" s="174"/>
      <c r="J136" s="175"/>
      <c r="K136" s="175"/>
      <c r="L136" s="174"/>
      <c r="N136" s="359">
        <f t="shared" si="4"/>
        <v>0</v>
      </c>
      <c r="O136" s="360">
        <f t="shared" si="5"/>
        <v>0</v>
      </c>
      <c r="P136" s="593"/>
      <c r="Q136" s="593"/>
      <c r="R136" s="593"/>
      <c r="S136" s="593"/>
      <c r="T136" s="593"/>
      <c r="U136" s="593"/>
      <c r="V136" s="593"/>
      <c r="W136" s="593"/>
      <c r="X136" s="593"/>
      <c r="Y136" s="593"/>
      <c r="Z136" s="593"/>
      <c r="AA136" s="593"/>
      <c r="AB136" s="593"/>
      <c r="AC136" s="593"/>
      <c r="AD136" s="593"/>
    </row>
    <row r="137" spans="2:30">
      <c r="B137" s="359">
        <f t="shared" si="3"/>
        <v>-1</v>
      </c>
      <c r="D137" s="174"/>
      <c r="E137" s="174"/>
      <c r="F137" s="176"/>
      <c r="G137" s="174"/>
      <c r="H137" s="174"/>
      <c r="I137" s="174"/>
      <c r="J137" s="175"/>
      <c r="K137" s="175"/>
      <c r="L137" s="174"/>
      <c r="N137" s="359">
        <f t="shared" si="4"/>
        <v>0</v>
      </c>
      <c r="O137" s="360">
        <f t="shared" si="5"/>
        <v>0</v>
      </c>
      <c r="P137" s="593"/>
      <c r="Q137" s="593"/>
      <c r="R137" s="593"/>
      <c r="S137" s="593"/>
      <c r="T137" s="593"/>
      <c r="U137" s="593"/>
      <c r="V137" s="593"/>
      <c r="W137" s="593"/>
      <c r="X137" s="593"/>
      <c r="Y137" s="593"/>
      <c r="Z137" s="593"/>
      <c r="AA137" s="593"/>
      <c r="AB137" s="593"/>
      <c r="AC137" s="593"/>
      <c r="AD137" s="593"/>
    </row>
    <row r="138" spans="2:30">
      <c r="B138" s="359">
        <f t="shared" ref="B138:B201" si="6">IF(G138="buy",1,-1)</f>
        <v>-1</v>
      </c>
      <c r="D138" s="174"/>
      <c r="E138" s="174"/>
      <c r="F138" s="176"/>
      <c r="G138" s="174"/>
      <c r="H138" s="174"/>
      <c r="I138" s="174"/>
      <c r="J138" s="175"/>
      <c r="K138" s="175"/>
      <c r="L138" s="174"/>
      <c r="N138" s="359">
        <f t="shared" ref="N138:N201" si="7">+H138*((K138-J138)+1)*B138</f>
        <v>0</v>
      </c>
      <c r="O138" s="360">
        <f t="shared" ref="O138:O201" si="8">N138*L138/100</f>
        <v>0</v>
      </c>
      <c r="P138" s="593"/>
      <c r="Q138" s="593"/>
      <c r="R138" s="593"/>
      <c r="S138" s="593"/>
      <c r="T138" s="593"/>
      <c r="U138" s="593"/>
      <c r="V138" s="593"/>
      <c r="W138" s="593"/>
      <c r="X138" s="593"/>
      <c r="Y138" s="593"/>
      <c r="Z138" s="593"/>
      <c r="AA138" s="593"/>
      <c r="AB138" s="593"/>
      <c r="AC138" s="593"/>
      <c r="AD138" s="593"/>
    </row>
    <row r="139" spans="2:30">
      <c r="B139" s="359">
        <f t="shared" si="6"/>
        <v>-1</v>
      </c>
      <c r="D139" s="174"/>
      <c r="E139" s="174"/>
      <c r="F139" s="176"/>
      <c r="G139" s="174"/>
      <c r="H139" s="174"/>
      <c r="I139" s="174"/>
      <c r="J139" s="175"/>
      <c r="K139" s="175"/>
      <c r="L139" s="174"/>
      <c r="N139" s="359">
        <f t="shared" si="7"/>
        <v>0</v>
      </c>
      <c r="O139" s="360">
        <f t="shared" si="8"/>
        <v>0</v>
      </c>
      <c r="P139" s="593"/>
      <c r="Q139" s="593"/>
      <c r="R139" s="593"/>
      <c r="S139" s="593"/>
      <c r="T139" s="593"/>
      <c r="U139" s="593"/>
      <c r="V139" s="593"/>
      <c r="W139" s="593"/>
      <c r="X139" s="593"/>
      <c r="Y139" s="593"/>
      <c r="Z139" s="593"/>
      <c r="AA139" s="593"/>
      <c r="AB139" s="593"/>
      <c r="AC139" s="593"/>
      <c r="AD139" s="593"/>
    </row>
    <row r="140" spans="2:30">
      <c r="B140" s="359">
        <f t="shared" si="6"/>
        <v>-1</v>
      </c>
      <c r="D140" s="174"/>
      <c r="E140" s="174"/>
      <c r="F140" s="176"/>
      <c r="G140" s="174"/>
      <c r="H140" s="174"/>
      <c r="I140" s="174"/>
      <c r="J140" s="175"/>
      <c r="K140" s="175"/>
      <c r="L140" s="174"/>
      <c r="N140" s="359">
        <f t="shared" si="7"/>
        <v>0</v>
      </c>
      <c r="O140" s="360">
        <f t="shared" si="8"/>
        <v>0</v>
      </c>
      <c r="P140" s="593"/>
      <c r="Q140" s="593"/>
      <c r="R140" s="593"/>
      <c r="S140" s="593"/>
      <c r="T140" s="593"/>
      <c r="U140" s="593"/>
      <c r="V140" s="593"/>
      <c r="W140" s="593"/>
      <c r="X140" s="593"/>
      <c r="Y140" s="593"/>
      <c r="Z140" s="593"/>
      <c r="AA140" s="593"/>
      <c r="AB140" s="593"/>
      <c r="AC140" s="593"/>
      <c r="AD140" s="593"/>
    </row>
    <row r="141" spans="2:30">
      <c r="B141" s="359">
        <f t="shared" si="6"/>
        <v>-1</v>
      </c>
      <c r="D141" s="174"/>
      <c r="E141" s="174"/>
      <c r="F141" s="176"/>
      <c r="G141" s="174"/>
      <c r="H141" s="174"/>
      <c r="I141" s="174"/>
      <c r="J141" s="175"/>
      <c r="K141" s="175"/>
      <c r="L141" s="174"/>
      <c r="N141" s="359">
        <f t="shared" si="7"/>
        <v>0</v>
      </c>
      <c r="O141" s="360">
        <f t="shared" si="8"/>
        <v>0</v>
      </c>
      <c r="P141" s="593"/>
      <c r="Q141" s="593"/>
      <c r="R141" s="593"/>
      <c r="S141" s="593"/>
      <c r="T141" s="593"/>
      <c r="U141" s="593"/>
      <c r="V141" s="593"/>
      <c r="W141" s="593"/>
      <c r="X141" s="593"/>
      <c r="Y141" s="593"/>
      <c r="Z141" s="593"/>
      <c r="AA141" s="593"/>
      <c r="AB141" s="593"/>
      <c r="AC141" s="593"/>
      <c r="AD141" s="593"/>
    </row>
    <row r="142" spans="2:30">
      <c r="B142" s="359">
        <f t="shared" si="6"/>
        <v>-1</v>
      </c>
      <c r="D142" s="174"/>
      <c r="E142" s="174"/>
      <c r="F142" s="176"/>
      <c r="G142" s="174"/>
      <c r="H142" s="174"/>
      <c r="I142" s="174"/>
      <c r="J142" s="175"/>
      <c r="K142" s="175"/>
      <c r="L142" s="174"/>
      <c r="N142" s="359">
        <f t="shared" si="7"/>
        <v>0</v>
      </c>
      <c r="O142" s="360">
        <f t="shared" si="8"/>
        <v>0</v>
      </c>
      <c r="P142" s="593"/>
      <c r="Q142" s="593"/>
      <c r="R142" s="593"/>
      <c r="S142" s="593"/>
      <c r="T142" s="593"/>
      <c r="U142" s="593"/>
      <c r="V142" s="593"/>
      <c r="W142" s="593"/>
      <c r="X142" s="593"/>
      <c r="Y142" s="593"/>
      <c r="Z142" s="593"/>
      <c r="AA142" s="593"/>
      <c r="AB142" s="593"/>
      <c r="AC142" s="593"/>
      <c r="AD142" s="593"/>
    </row>
    <row r="143" spans="2:30">
      <c r="B143" s="359">
        <f t="shared" si="6"/>
        <v>-1</v>
      </c>
      <c r="D143" s="174"/>
      <c r="E143" s="174"/>
      <c r="F143" s="176"/>
      <c r="G143" s="174"/>
      <c r="H143" s="174"/>
      <c r="I143" s="174"/>
      <c r="J143" s="175"/>
      <c r="K143" s="175"/>
      <c r="L143" s="174"/>
      <c r="N143" s="359">
        <f t="shared" si="7"/>
        <v>0</v>
      </c>
      <c r="O143" s="360">
        <f t="shared" si="8"/>
        <v>0</v>
      </c>
      <c r="P143" s="593"/>
      <c r="Q143" s="593"/>
      <c r="R143" s="593"/>
      <c r="S143" s="593"/>
      <c r="T143" s="593"/>
      <c r="U143" s="593"/>
      <c r="V143" s="593"/>
      <c r="W143" s="593"/>
      <c r="X143" s="593"/>
      <c r="Y143" s="593"/>
      <c r="Z143" s="593"/>
      <c r="AA143" s="593"/>
      <c r="AB143" s="593"/>
      <c r="AC143" s="593"/>
      <c r="AD143" s="593"/>
    </row>
    <row r="144" spans="2:30">
      <c r="B144" s="359">
        <f t="shared" si="6"/>
        <v>-1</v>
      </c>
      <c r="D144" s="174"/>
      <c r="E144" s="174"/>
      <c r="F144" s="176"/>
      <c r="G144" s="174"/>
      <c r="H144" s="174"/>
      <c r="I144" s="174"/>
      <c r="J144" s="175"/>
      <c r="K144" s="175"/>
      <c r="L144" s="174"/>
      <c r="N144" s="359">
        <f t="shared" si="7"/>
        <v>0</v>
      </c>
      <c r="O144" s="360">
        <f t="shared" si="8"/>
        <v>0</v>
      </c>
      <c r="P144" s="593"/>
      <c r="Q144" s="593"/>
      <c r="R144" s="593"/>
      <c r="S144" s="593"/>
      <c r="T144" s="593"/>
      <c r="U144" s="593"/>
      <c r="V144" s="593"/>
      <c r="W144" s="593"/>
      <c r="X144" s="593"/>
      <c r="Y144" s="593"/>
      <c r="Z144" s="593"/>
      <c r="AA144" s="593"/>
      <c r="AB144" s="593"/>
      <c r="AC144" s="593"/>
      <c r="AD144" s="593"/>
    </row>
    <row r="145" spans="2:30">
      <c r="B145" s="359">
        <f t="shared" si="6"/>
        <v>-1</v>
      </c>
      <c r="D145" s="174"/>
      <c r="E145" s="174"/>
      <c r="F145" s="176"/>
      <c r="G145" s="174"/>
      <c r="H145" s="174"/>
      <c r="I145" s="174"/>
      <c r="J145" s="175"/>
      <c r="K145" s="175"/>
      <c r="L145" s="174"/>
      <c r="N145" s="359">
        <f t="shared" si="7"/>
        <v>0</v>
      </c>
      <c r="O145" s="360">
        <f t="shared" si="8"/>
        <v>0</v>
      </c>
      <c r="P145" s="593"/>
      <c r="Q145" s="593"/>
      <c r="R145" s="593"/>
      <c r="S145" s="593"/>
      <c r="T145" s="593"/>
      <c r="U145" s="593"/>
      <c r="V145" s="593"/>
      <c r="W145" s="593"/>
      <c r="X145" s="593"/>
      <c r="Y145" s="593"/>
      <c r="Z145" s="593"/>
      <c r="AA145" s="593"/>
      <c r="AB145" s="593"/>
      <c r="AC145" s="593"/>
      <c r="AD145" s="593"/>
    </row>
    <row r="146" spans="2:30">
      <c r="B146" s="359">
        <f t="shared" si="6"/>
        <v>-1</v>
      </c>
      <c r="D146" s="174"/>
      <c r="E146" s="174"/>
      <c r="F146" s="176"/>
      <c r="G146" s="174"/>
      <c r="H146" s="174"/>
      <c r="I146" s="174"/>
      <c r="J146" s="175"/>
      <c r="K146" s="175"/>
      <c r="L146" s="174"/>
      <c r="N146" s="359">
        <f t="shared" si="7"/>
        <v>0</v>
      </c>
      <c r="O146" s="360">
        <f t="shared" si="8"/>
        <v>0</v>
      </c>
      <c r="P146" s="593"/>
      <c r="Q146" s="593"/>
      <c r="R146" s="593"/>
      <c r="S146" s="593"/>
      <c r="T146" s="593"/>
      <c r="U146" s="593"/>
      <c r="V146" s="593"/>
      <c r="W146" s="593"/>
      <c r="X146" s="593"/>
      <c r="Y146" s="593"/>
      <c r="Z146" s="593"/>
      <c r="AA146" s="593"/>
      <c r="AB146" s="593"/>
      <c r="AC146" s="593"/>
      <c r="AD146" s="593"/>
    </row>
    <row r="147" spans="2:30">
      <c r="B147" s="359">
        <f t="shared" si="6"/>
        <v>-1</v>
      </c>
      <c r="D147" s="174"/>
      <c r="E147" s="174"/>
      <c r="F147" s="176"/>
      <c r="G147" s="174"/>
      <c r="H147" s="174"/>
      <c r="I147" s="174"/>
      <c r="J147" s="175"/>
      <c r="K147" s="175"/>
      <c r="L147" s="174"/>
      <c r="N147" s="359">
        <f t="shared" si="7"/>
        <v>0</v>
      </c>
      <c r="O147" s="360">
        <f t="shared" si="8"/>
        <v>0</v>
      </c>
      <c r="P147" s="593"/>
      <c r="Q147" s="593"/>
      <c r="R147" s="593"/>
      <c r="S147" s="593"/>
      <c r="T147" s="593"/>
      <c r="U147" s="593"/>
      <c r="V147" s="593"/>
      <c r="W147" s="593"/>
      <c r="X147" s="593"/>
      <c r="Y147" s="593"/>
      <c r="Z147" s="593"/>
      <c r="AA147" s="593"/>
      <c r="AB147" s="593"/>
      <c r="AC147" s="593"/>
      <c r="AD147" s="593"/>
    </row>
    <row r="148" spans="2:30">
      <c r="B148" s="359">
        <f t="shared" si="6"/>
        <v>-1</v>
      </c>
      <c r="D148" s="174"/>
      <c r="E148" s="174"/>
      <c r="F148" s="176"/>
      <c r="G148" s="174"/>
      <c r="H148" s="174"/>
      <c r="I148" s="174"/>
      <c r="J148" s="175"/>
      <c r="K148" s="175"/>
      <c r="L148" s="174"/>
      <c r="N148" s="359">
        <f t="shared" si="7"/>
        <v>0</v>
      </c>
      <c r="O148" s="360">
        <f t="shared" si="8"/>
        <v>0</v>
      </c>
      <c r="P148" s="593"/>
      <c r="Q148" s="593"/>
      <c r="R148" s="593"/>
      <c r="S148" s="593"/>
      <c r="T148" s="593"/>
      <c r="U148" s="593"/>
      <c r="V148" s="593"/>
      <c r="W148" s="593"/>
      <c r="X148" s="593"/>
      <c r="Y148" s="593"/>
      <c r="Z148" s="593"/>
      <c r="AA148" s="593"/>
      <c r="AB148" s="593"/>
      <c r="AC148" s="593"/>
      <c r="AD148" s="593"/>
    </row>
    <row r="149" spans="2:30">
      <c r="B149" s="359">
        <f t="shared" si="6"/>
        <v>-1</v>
      </c>
      <c r="D149" s="174"/>
      <c r="E149" s="174"/>
      <c r="F149" s="176"/>
      <c r="G149" s="174"/>
      <c r="H149" s="174"/>
      <c r="I149" s="174"/>
      <c r="J149" s="175"/>
      <c r="K149" s="175"/>
      <c r="L149" s="174"/>
      <c r="N149" s="359">
        <f t="shared" si="7"/>
        <v>0</v>
      </c>
      <c r="O149" s="360">
        <f t="shared" si="8"/>
        <v>0</v>
      </c>
      <c r="P149" s="593"/>
      <c r="Q149" s="593"/>
      <c r="R149" s="593"/>
      <c r="S149" s="593"/>
      <c r="T149" s="593"/>
      <c r="U149" s="593"/>
      <c r="V149" s="593"/>
      <c r="W149" s="593"/>
      <c r="X149" s="593"/>
      <c r="Y149" s="593"/>
      <c r="Z149" s="593"/>
      <c r="AA149" s="593"/>
      <c r="AB149" s="593"/>
      <c r="AC149" s="593"/>
      <c r="AD149" s="593"/>
    </row>
    <row r="150" spans="2:30">
      <c r="B150" s="359">
        <f t="shared" si="6"/>
        <v>-1</v>
      </c>
      <c r="D150" s="174"/>
      <c r="E150" s="174"/>
      <c r="F150" s="176"/>
      <c r="G150" s="174"/>
      <c r="H150" s="174"/>
      <c r="I150" s="174"/>
      <c r="J150" s="175"/>
      <c r="K150" s="175"/>
      <c r="L150" s="174"/>
      <c r="N150" s="359">
        <f t="shared" si="7"/>
        <v>0</v>
      </c>
      <c r="O150" s="360">
        <f t="shared" si="8"/>
        <v>0</v>
      </c>
      <c r="P150" s="593"/>
      <c r="Q150" s="593"/>
      <c r="R150" s="593"/>
      <c r="S150" s="593"/>
      <c r="T150" s="593"/>
      <c r="U150" s="593"/>
      <c r="V150" s="593"/>
      <c r="W150" s="593"/>
      <c r="X150" s="593"/>
      <c r="Y150" s="593"/>
      <c r="Z150" s="593"/>
      <c r="AA150" s="593"/>
      <c r="AB150" s="593"/>
      <c r="AC150" s="593"/>
      <c r="AD150" s="593"/>
    </row>
    <row r="151" spans="2:30">
      <c r="B151" s="359">
        <f t="shared" si="6"/>
        <v>-1</v>
      </c>
      <c r="D151" s="174"/>
      <c r="E151" s="174"/>
      <c r="F151" s="176"/>
      <c r="G151" s="174"/>
      <c r="H151" s="174"/>
      <c r="I151" s="174"/>
      <c r="J151" s="175"/>
      <c r="K151" s="175"/>
      <c r="L151" s="174"/>
      <c r="N151" s="359">
        <f t="shared" si="7"/>
        <v>0</v>
      </c>
      <c r="O151" s="360">
        <f t="shared" si="8"/>
        <v>0</v>
      </c>
      <c r="P151" s="593"/>
      <c r="Q151" s="593"/>
      <c r="R151" s="593"/>
      <c r="S151" s="593"/>
      <c r="T151" s="593"/>
      <c r="U151" s="593"/>
      <c r="V151" s="593"/>
      <c r="W151" s="593"/>
      <c r="X151" s="593"/>
      <c r="Y151" s="593"/>
      <c r="Z151" s="593"/>
      <c r="AA151" s="593"/>
      <c r="AB151" s="593"/>
      <c r="AC151" s="593"/>
      <c r="AD151" s="593"/>
    </row>
    <row r="152" spans="2:30">
      <c r="B152" s="359">
        <f t="shared" si="6"/>
        <v>-1</v>
      </c>
      <c r="D152" s="174"/>
      <c r="E152" s="174"/>
      <c r="F152" s="176"/>
      <c r="G152" s="174"/>
      <c r="H152" s="174"/>
      <c r="I152" s="174"/>
      <c r="J152" s="175"/>
      <c r="K152" s="175"/>
      <c r="L152" s="174"/>
      <c r="N152" s="359">
        <f t="shared" si="7"/>
        <v>0</v>
      </c>
      <c r="O152" s="360">
        <f t="shared" si="8"/>
        <v>0</v>
      </c>
      <c r="P152" s="593"/>
      <c r="Q152" s="593"/>
      <c r="R152" s="593"/>
      <c r="S152" s="593"/>
      <c r="T152" s="593"/>
      <c r="U152" s="593"/>
      <c r="V152" s="593"/>
      <c r="W152" s="593"/>
      <c r="X152" s="593"/>
      <c r="Y152" s="593"/>
      <c r="Z152" s="593"/>
      <c r="AA152" s="593"/>
      <c r="AB152" s="593"/>
      <c r="AC152" s="593"/>
      <c r="AD152" s="593"/>
    </row>
    <row r="153" spans="2:30">
      <c r="B153" s="359">
        <f t="shared" si="6"/>
        <v>-1</v>
      </c>
      <c r="D153" s="174"/>
      <c r="E153" s="174"/>
      <c r="F153" s="176"/>
      <c r="G153" s="174"/>
      <c r="H153" s="174"/>
      <c r="I153" s="174"/>
      <c r="J153" s="175"/>
      <c r="K153" s="175"/>
      <c r="L153" s="174"/>
      <c r="N153" s="359">
        <f t="shared" si="7"/>
        <v>0</v>
      </c>
      <c r="O153" s="360">
        <f t="shared" si="8"/>
        <v>0</v>
      </c>
      <c r="P153" s="593"/>
      <c r="Q153" s="593"/>
      <c r="R153" s="593"/>
      <c r="S153" s="593"/>
      <c r="T153" s="593"/>
      <c r="U153" s="593"/>
      <c r="V153" s="593"/>
      <c r="W153" s="593"/>
      <c r="X153" s="593"/>
      <c r="Y153" s="593"/>
      <c r="Z153" s="593"/>
      <c r="AA153" s="593"/>
      <c r="AB153" s="593"/>
      <c r="AC153" s="593"/>
      <c r="AD153" s="593"/>
    </row>
    <row r="154" spans="2:30">
      <c r="B154" s="359">
        <f t="shared" si="6"/>
        <v>-1</v>
      </c>
      <c r="D154" s="174"/>
      <c r="E154" s="174"/>
      <c r="F154" s="176"/>
      <c r="G154" s="174"/>
      <c r="H154" s="174"/>
      <c r="I154" s="174"/>
      <c r="J154" s="175"/>
      <c r="K154" s="175"/>
      <c r="L154" s="174"/>
      <c r="N154" s="359">
        <f t="shared" si="7"/>
        <v>0</v>
      </c>
      <c r="O154" s="360">
        <f t="shared" si="8"/>
        <v>0</v>
      </c>
      <c r="P154" s="593"/>
      <c r="Q154" s="593"/>
      <c r="R154" s="593"/>
      <c r="S154" s="593"/>
      <c r="T154" s="593"/>
      <c r="U154" s="593"/>
      <c r="V154" s="593"/>
      <c r="W154" s="593"/>
      <c r="X154" s="593"/>
      <c r="Y154" s="593"/>
      <c r="Z154" s="593"/>
      <c r="AA154" s="593"/>
      <c r="AB154" s="593"/>
      <c r="AC154" s="593"/>
      <c r="AD154" s="593"/>
    </row>
    <row r="155" spans="2:30">
      <c r="B155" s="359">
        <f t="shared" si="6"/>
        <v>-1</v>
      </c>
      <c r="D155" s="174"/>
      <c r="E155" s="174"/>
      <c r="F155" s="176"/>
      <c r="G155" s="174"/>
      <c r="H155" s="174"/>
      <c r="I155" s="174"/>
      <c r="J155" s="175"/>
      <c r="K155" s="175"/>
      <c r="L155" s="174"/>
      <c r="N155" s="359">
        <f t="shared" si="7"/>
        <v>0</v>
      </c>
      <c r="O155" s="360">
        <f t="shared" si="8"/>
        <v>0</v>
      </c>
      <c r="P155" s="593"/>
      <c r="Q155" s="593"/>
      <c r="R155" s="593"/>
      <c r="S155" s="593"/>
      <c r="T155" s="593"/>
      <c r="U155" s="593"/>
      <c r="V155" s="593"/>
      <c r="W155" s="593"/>
      <c r="X155" s="593"/>
      <c r="Y155" s="593"/>
      <c r="Z155" s="593"/>
      <c r="AA155" s="593"/>
      <c r="AB155" s="593"/>
      <c r="AC155" s="593"/>
      <c r="AD155" s="593"/>
    </row>
    <row r="156" spans="2:30">
      <c r="B156" s="359">
        <f t="shared" si="6"/>
        <v>-1</v>
      </c>
      <c r="D156" s="174"/>
      <c r="E156" s="174"/>
      <c r="F156" s="176"/>
      <c r="G156" s="174"/>
      <c r="H156" s="174"/>
      <c r="I156" s="174"/>
      <c r="J156" s="175"/>
      <c r="K156" s="175"/>
      <c r="L156" s="174"/>
      <c r="N156" s="359">
        <f t="shared" si="7"/>
        <v>0</v>
      </c>
      <c r="O156" s="360">
        <f t="shared" si="8"/>
        <v>0</v>
      </c>
      <c r="P156" s="593"/>
      <c r="Q156" s="593"/>
      <c r="R156" s="593"/>
      <c r="S156" s="593"/>
      <c r="T156" s="593"/>
      <c r="U156" s="593"/>
      <c r="V156" s="593"/>
      <c r="W156" s="593"/>
      <c r="X156" s="593"/>
      <c r="Y156" s="593"/>
      <c r="Z156" s="593"/>
      <c r="AA156" s="593"/>
      <c r="AB156" s="593"/>
      <c r="AC156" s="593"/>
      <c r="AD156" s="593"/>
    </row>
    <row r="157" spans="2:30">
      <c r="B157" s="359">
        <f t="shared" si="6"/>
        <v>-1</v>
      </c>
      <c r="D157" s="174"/>
      <c r="E157" s="174"/>
      <c r="F157" s="176"/>
      <c r="G157" s="174"/>
      <c r="H157" s="174"/>
      <c r="I157" s="174"/>
      <c r="J157" s="175"/>
      <c r="K157" s="175"/>
      <c r="L157" s="174"/>
      <c r="N157" s="359">
        <f t="shared" si="7"/>
        <v>0</v>
      </c>
      <c r="O157" s="360">
        <f t="shared" si="8"/>
        <v>0</v>
      </c>
      <c r="P157" s="593"/>
      <c r="Q157" s="593"/>
      <c r="R157" s="593"/>
      <c r="S157" s="593"/>
      <c r="T157" s="593"/>
      <c r="U157" s="593"/>
      <c r="V157" s="593"/>
      <c r="W157" s="593"/>
      <c r="X157" s="593"/>
      <c r="Y157" s="593"/>
      <c r="Z157" s="593"/>
      <c r="AA157" s="593"/>
      <c r="AB157" s="593"/>
      <c r="AC157" s="593"/>
      <c r="AD157" s="593"/>
    </row>
    <row r="158" spans="2:30">
      <c r="B158" s="359">
        <f t="shared" si="6"/>
        <v>-1</v>
      </c>
      <c r="D158" s="174"/>
      <c r="E158" s="174"/>
      <c r="F158" s="176"/>
      <c r="G158" s="174"/>
      <c r="H158" s="174"/>
      <c r="I158" s="174"/>
      <c r="J158" s="175"/>
      <c r="K158" s="175"/>
      <c r="L158" s="174"/>
      <c r="N158" s="359">
        <f t="shared" si="7"/>
        <v>0</v>
      </c>
      <c r="O158" s="360">
        <f t="shared" si="8"/>
        <v>0</v>
      </c>
      <c r="P158" s="593"/>
      <c r="Q158" s="593"/>
      <c r="R158" s="593"/>
      <c r="S158" s="593"/>
      <c r="T158" s="593"/>
      <c r="U158" s="593"/>
      <c r="V158" s="593"/>
      <c r="W158" s="593"/>
      <c r="X158" s="593"/>
      <c r="Y158" s="593"/>
      <c r="Z158" s="593"/>
      <c r="AA158" s="593"/>
      <c r="AB158" s="593"/>
      <c r="AC158" s="593"/>
      <c r="AD158" s="593"/>
    </row>
    <row r="159" spans="2:30">
      <c r="B159" s="359">
        <f t="shared" si="6"/>
        <v>-1</v>
      </c>
      <c r="D159" s="174"/>
      <c r="E159" s="174"/>
      <c r="F159" s="176"/>
      <c r="G159" s="174"/>
      <c r="H159" s="174"/>
      <c r="I159" s="174"/>
      <c r="J159" s="175"/>
      <c r="K159" s="175"/>
      <c r="L159" s="174"/>
      <c r="N159" s="359">
        <f t="shared" si="7"/>
        <v>0</v>
      </c>
      <c r="O159" s="360">
        <f t="shared" si="8"/>
        <v>0</v>
      </c>
      <c r="P159" s="593"/>
      <c r="Q159" s="593"/>
      <c r="R159" s="593"/>
      <c r="S159" s="593"/>
      <c r="T159" s="593"/>
      <c r="U159" s="593"/>
      <c r="V159" s="593"/>
      <c r="W159" s="593"/>
      <c r="X159" s="593"/>
      <c r="Y159" s="593"/>
      <c r="Z159" s="593"/>
      <c r="AA159" s="593"/>
      <c r="AB159" s="593"/>
      <c r="AC159" s="593"/>
      <c r="AD159" s="593"/>
    </row>
    <row r="160" spans="2:30">
      <c r="B160" s="359">
        <f t="shared" si="6"/>
        <v>-1</v>
      </c>
      <c r="D160" s="174"/>
      <c r="E160" s="174"/>
      <c r="F160" s="176"/>
      <c r="G160" s="174"/>
      <c r="H160" s="174"/>
      <c r="I160" s="174"/>
      <c r="J160" s="175"/>
      <c r="K160" s="175"/>
      <c r="L160" s="174"/>
      <c r="N160" s="359">
        <f t="shared" si="7"/>
        <v>0</v>
      </c>
      <c r="O160" s="360">
        <f t="shared" si="8"/>
        <v>0</v>
      </c>
      <c r="P160" s="593"/>
      <c r="Q160" s="593"/>
      <c r="R160" s="593"/>
      <c r="S160" s="593"/>
      <c r="T160" s="593"/>
      <c r="U160" s="593"/>
      <c r="V160" s="593"/>
      <c r="W160" s="593"/>
      <c r="X160" s="593"/>
      <c r="Y160" s="593"/>
      <c r="Z160" s="593"/>
      <c r="AA160" s="593"/>
      <c r="AB160" s="593"/>
      <c r="AC160" s="593"/>
      <c r="AD160" s="593"/>
    </row>
    <row r="161" spans="2:30">
      <c r="B161" s="359">
        <f t="shared" si="6"/>
        <v>-1</v>
      </c>
      <c r="D161" s="174"/>
      <c r="E161" s="174"/>
      <c r="F161" s="176"/>
      <c r="G161" s="174"/>
      <c r="H161" s="174"/>
      <c r="I161" s="174"/>
      <c r="J161" s="175"/>
      <c r="K161" s="175"/>
      <c r="L161" s="174"/>
      <c r="N161" s="359">
        <f t="shared" si="7"/>
        <v>0</v>
      </c>
      <c r="O161" s="360">
        <f t="shared" si="8"/>
        <v>0</v>
      </c>
      <c r="P161" s="593"/>
      <c r="Q161" s="593"/>
      <c r="R161" s="593"/>
      <c r="S161" s="593"/>
      <c r="T161" s="593"/>
      <c r="U161" s="593"/>
      <c r="V161" s="593"/>
      <c r="W161" s="593"/>
      <c r="X161" s="593"/>
      <c r="Y161" s="593"/>
      <c r="Z161" s="593"/>
      <c r="AA161" s="593"/>
      <c r="AB161" s="593"/>
      <c r="AC161" s="593"/>
      <c r="AD161" s="593"/>
    </row>
    <row r="162" spans="2:30">
      <c r="B162" s="359">
        <f t="shared" si="6"/>
        <v>-1</v>
      </c>
      <c r="D162" s="174"/>
      <c r="E162" s="174"/>
      <c r="F162" s="176"/>
      <c r="G162" s="174"/>
      <c r="H162" s="174"/>
      <c r="I162" s="174"/>
      <c r="J162" s="175"/>
      <c r="K162" s="175"/>
      <c r="L162" s="174"/>
      <c r="N162" s="359">
        <f t="shared" si="7"/>
        <v>0</v>
      </c>
      <c r="O162" s="360">
        <f t="shared" si="8"/>
        <v>0</v>
      </c>
      <c r="P162" s="593"/>
      <c r="Q162" s="593"/>
      <c r="R162" s="593"/>
      <c r="S162" s="593"/>
      <c r="T162" s="593"/>
      <c r="U162" s="593"/>
      <c r="V162" s="593"/>
      <c r="W162" s="593"/>
      <c r="X162" s="593"/>
      <c r="Y162" s="593"/>
      <c r="Z162" s="593"/>
      <c r="AA162" s="593"/>
      <c r="AB162" s="593"/>
      <c r="AC162" s="593"/>
      <c r="AD162" s="593"/>
    </row>
    <row r="163" spans="2:30">
      <c r="B163" s="359">
        <f t="shared" si="6"/>
        <v>-1</v>
      </c>
      <c r="D163" s="174"/>
      <c r="E163" s="174"/>
      <c r="F163" s="176"/>
      <c r="G163" s="174"/>
      <c r="H163" s="174"/>
      <c r="I163" s="174"/>
      <c r="J163" s="175"/>
      <c r="K163" s="175"/>
      <c r="L163" s="174"/>
      <c r="N163" s="359">
        <f t="shared" si="7"/>
        <v>0</v>
      </c>
      <c r="O163" s="360">
        <f t="shared" si="8"/>
        <v>0</v>
      </c>
      <c r="P163" s="593"/>
      <c r="Q163" s="593"/>
      <c r="R163" s="593"/>
      <c r="S163" s="593"/>
      <c r="T163" s="593"/>
      <c r="U163" s="593"/>
      <c r="V163" s="593"/>
      <c r="W163" s="593"/>
      <c r="X163" s="593"/>
      <c r="Y163" s="593"/>
      <c r="Z163" s="593"/>
      <c r="AA163" s="593"/>
      <c r="AB163" s="593"/>
      <c r="AC163" s="593"/>
      <c r="AD163" s="593"/>
    </row>
    <row r="164" spans="2:30">
      <c r="B164" s="359">
        <f t="shared" si="6"/>
        <v>-1</v>
      </c>
      <c r="D164" s="174"/>
      <c r="E164" s="174"/>
      <c r="F164" s="176"/>
      <c r="G164" s="174"/>
      <c r="H164" s="174"/>
      <c r="I164" s="174"/>
      <c r="J164" s="175"/>
      <c r="K164" s="175"/>
      <c r="L164" s="174"/>
      <c r="N164" s="359">
        <f t="shared" si="7"/>
        <v>0</v>
      </c>
      <c r="O164" s="360">
        <f t="shared" si="8"/>
        <v>0</v>
      </c>
      <c r="P164" s="593"/>
      <c r="Q164" s="593"/>
      <c r="R164" s="593"/>
      <c r="S164" s="593"/>
      <c r="T164" s="593"/>
      <c r="U164" s="593"/>
      <c r="V164" s="593"/>
      <c r="W164" s="593"/>
      <c r="X164" s="593"/>
      <c r="Y164" s="593"/>
      <c r="Z164" s="593"/>
      <c r="AA164" s="593"/>
      <c r="AB164" s="593"/>
      <c r="AC164" s="593"/>
      <c r="AD164" s="593"/>
    </row>
    <row r="165" spans="2:30">
      <c r="B165" s="359">
        <f t="shared" si="6"/>
        <v>-1</v>
      </c>
      <c r="D165" s="174"/>
      <c r="E165" s="174"/>
      <c r="F165" s="176"/>
      <c r="G165" s="174"/>
      <c r="H165" s="174"/>
      <c r="I165" s="174"/>
      <c r="J165" s="175"/>
      <c r="K165" s="175"/>
      <c r="L165" s="174"/>
      <c r="N165" s="359">
        <f t="shared" si="7"/>
        <v>0</v>
      </c>
      <c r="O165" s="360">
        <f t="shared" si="8"/>
        <v>0</v>
      </c>
      <c r="P165" s="593"/>
      <c r="Q165" s="593"/>
      <c r="R165" s="593"/>
      <c r="S165" s="593"/>
      <c r="T165" s="593"/>
      <c r="U165" s="593"/>
      <c r="V165" s="593"/>
      <c r="W165" s="593"/>
      <c r="X165" s="593"/>
      <c r="Y165" s="593"/>
      <c r="Z165" s="593"/>
      <c r="AA165" s="593"/>
      <c r="AB165" s="593"/>
      <c r="AC165" s="593"/>
      <c r="AD165" s="593"/>
    </row>
    <row r="166" spans="2:30">
      <c r="B166" s="359">
        <f t="shared" si="6"/>
        <v>-1</v>
      </c>
      <c r="D166" s="174"/>
      <c r="E166" s="174"/>
      <c r="F166" s="176"/>
      <c r="G166" s="174"/>
      <c r="H166" s="174"/>
      <c r="I166" s="174"/>
      <c r="J166" s="175"/>
      <c r="K166" s="175"/>
      <c r="L166" s="174"/>
      <c r="N166" s="359">
        <f t="shared" si="7"/>
        <v>0</v>
      </c>
      <c r="O166" s="360">
        <f t="shared" si="8"/>
        <v>0</v>
      </c>
      <c r="P166" s="593"/>
      <c r="Q166" s="593"/>
      <c r="R166" s="593"/>
      <c r="S166" s="593"/>
      <c r="T166" s="593"/>
      <c r="U166" s="593"/>
      <c r="V166" s="593"/>
      <c r="W166" s="593"/>
      <c r="X166" s="593"/>
      <c r="Y166" s="593"/>
      <c r="Z166" s="593"/>
      <c r="AA166" s="593"/>
      <c r="AB166" s="593"/>
      <c r="AC166" s="593"/>
      <c r="AD166" s="593"/>
    </row>
    <row r="167" spans="2:30">
      <c r="B167" s="359">
        <f t="shared" si="6"/>
        <v>-1</v>
      </c>
      <c r="D167" s="174"/>
      <c r="E167" s="174"/>
      <c r="F167" s="176"/>
      <c r="G167" s="174"/>
      <c r="H167" s="174"/>
      <c r="I167" s="174"/>
      <c r="J167" s="175"/>
      <c r="K167" s="175"/>
      <c r="L167" s="174"/>
      <c r="N167" s="359">
        <f t="shared" si="7"/>
        <v>0</v>
      </c>
      <c r="O167" s="360">
        <f t="shared" si="8"/>
        <v>0</v>
      </c>
      <c r="P167" s="593"/>
      <c r="Q167" s="593"/>
      <c r="R167" s="593"/>
      <c r="S167" s="593"/>
      <c r="T167" s="593"/>
      <c r="U167" s="593"/>
      <c r="V167" s="593"/>
      <c r="W167" s="593"/>
      <c r="X167" s="593"/>
      <c r="Y167" s="593"/>
      <c r="Z167" s="593"/>
      <c r="AA167" s="593"/>
      <c r="AB167" s="593"/>
      <c r="AC167" s="593"/>
      <c r="AD167" s="593"/>
    </row>
    <row r="168" spans="2:30">
      <c r="B168" s="359">
        <f t="shared" si="6"/>
        <v>-1</v>
      </c>
      <c r="D168" s="174"/>
      <c r="E168" s="174"/>
      <c r="F168" s="176"/>
      <c r="G168" s="174"/>
      <c r="H168" s="174"/>
      <c r="I168" s="174"/>
      <c r="J168" s="175"/>
      <c r="K168" s="175"/>
      <c r="L168" s="174"/>
      <c r="N168" s="359">
        <f t="shared" si="7"/>
        <v>0</v>
      </c>
      <c r="O168" s="360">
        <f t="shared" si="8"/>
        <v>0</v>
      </c>
      <c r="P168" s="593"/>
      <c r="Q168" s="593"/>
      <c r="R168" s="593"/>
      <c r="S168" s="593"/>
      <c r="T168" s="593"/>
      <c r="U168" s="593"/>
      <c r="V168" s="593"/>
      <c r="W168" s="593"/>
      <c r="X168" s="593"/>
      <c r="Y168" s="593"/>
      <c r="Z168" s="593"/>
      <c r="AA168" s="593"/>
      <c r="AB168" s="593"/>
      <c r="AC168" s="593"/>
      <c r="AD168" s="593"/>
    </row>
    <row r="169" spans="2:30">
      <c r="B169" s="359">
        <f t="shared" si="6"/>
        <v>-1</v>
      </c>
      <c r="D169" s="174"/>
      <c r="E169" s="174"/>
      <c r="F169" s="176"/>
      <c r="G169" s="174"/>
      <c r="H169" s="174"/>
      <c r="I169" s="174"/>
      <c r="J169" s="175"/>
      <c r="K169" s="175"/>
      <c r="L169" s="174"/>
      <c r="N169" s="359">
        <f t="shared" si="7"/>
        <v>0</v>
      </c>
      <c r="O169" s="360">
        <f t="shared" si="8"/>
        <v>0</v>
      </c>
      <c r="P169" s="593"/>
      <c r="Q169" s="593"/>
      <c r="R169" s="593"/>
      <c r="S169" s="593"/>
      <c r="T169" s="593"/>
      <c r="U169" s="593"/>
      <c r="V169" s="593"/>
      <c r="W169" s="593"/>
      <c r="X169" s="593"/>
      <c r="Y169" s="593"/>
      <c r="Z169" s="593"/>
      <c r="AA169" s="593"/>
      <c r="AB169" s="593"/>
      <c r="AC169" s="593"/>
      <c r="AD169" s="593"/>
    </row>
    <row r="170" spans="2:30">
      <c r="B170" s="359">
        <f t="shared" si="6"/>
        <v>-1</v>
      </c>
      <c r="D170" s="174"/>
      <c r="E170" s="174"/>
      <c r="F170" s="176"/>
      <c r="G170" s="174"/>
      <c r="H170" s="174"/>
      <c r="I170" s="174"/>
      <c r="J170" s="175"/>
      <c r="K170" s="175"/>
      <c r="L170" s="174"/>
      <c r="N170" s="359">
        <f t="shared" si="7"/>
        <v>0</v>
      </c>
      <c r="O170" s="360">
        <f t="shared" si="8"/>
        <v>0</v>
      </c>
      <c r="P170" s="593"/>
      <c r="Q170" s="593"/>
      <c r="R170" s="593"/>
      <c r="S170" s="593"/>
      <c r="T170" s="593"/>
      <c r="U170" s="593"/>
      <c r="V170" s="593"/>
      <c r="W170" s="593"/>
      <c r="X170" s="593"/>
      <c r="Y170" s="593"/>
      <c r="Z170" s="593"/>
      <c r="AA170" s="593"/>
      <c r="AB170" s="593"/>
      <c r="AC170" s="593"/>
      <c r="AD170" s="593"/>
    </row>
    <row r="171" spans="2:30">
      <c r="B171" s="359">
        <f t="shared" si="6"/>
        <v>-1</v>
      </c>
      <c r="D171" s="174"/>
      <c r="E171" s="174"/>
      <c r="F171" s="176"/>
      <c r="G171" s="174"/>
      <c r="H171" s="174"/>
      <c r="I171" s="174"/>
      <c r="J171" s="175"/>
      <c r="K171" s="175"/>
      <c r="L171" s="174"/>
      <c r="N171" s="359">
        <f t="shared" si="7"/>
        <v>0</v>
      </c>
      <c r="O171" s="360">
        <f t="shared" si="8"/>
        <v>0</v>
      </c>
      <c r="P171" s="593"/>
      <c r="Q171" s="593"/>
      <c r="R171" s="593"/>
      <c r="S171" s="593"/>
      <c r="T171" s="593"/>
      <c r="U171" s="593"/>
      <c r="V171" s="593"/>
      <c r="W171" s="593"/>
      <c r="X171" s="593"/>
      <c r="Y171" s="593"/>
      <c r="Z171" s="593"/>
      <c r="AA171" s="593"/>
      <c r="AB171" s="593"/>
      <c r="AC171" s="593"/>
      <c r="AD171" s="593"/>
    </row>
    <row r="172" spans="2:30">
      <c r="B172" s="359">
        <f t="shared" si="6"/>
        <v>-1</v>
      </c>
      <c r="D172" s="174"/>
      <c r="E172" s="174"/>
      <c r="F172" s="176"/>
      <c r="G172" s="174"/>
      <c r="H172" s="174"/>
      <c r="I172" s="174"/>
      <c r="J172" s="175"/>
      <c r="K172" s="175"/>
      <c r="L172" s="174"/>
      <c r="N172" s="359">
        <f t="shared" si="7"/>
        <v>0</v>
      </c>
      <c r="O172" s="360">
        <f t="shared" si="8"/>
        <v>0</v>
      </c>
      <c r="P172" s="593"/>
      <c r="Q172" s="593"/>
      <c r="R172" s="593"/>
      <c r="S172" s="593"/>
      <c r="T172" s="593"/>
      <c r="U172" s="593"/>
      <c r="V172" s="593"/>
      <c r="W172" s="593"/>
      <c r="X172" s="593"/>
      <c r="Y172" s="593"/>
      <c r="Z172" s="593"/>
      <c r="AA172" s="593"/>
      <c r="AB172" s="593"/>
      <c r="AC172" s="593"/>
      <c r="AD172" s="593"/>
    </row>
    <row r="173" spans="2:30">
      <c r="B173" s="359">
        <f t="shared" si="6"/>
        <v>-1</v>
      </c>
      <c r="D173" s="174"/>
      <c r="E173" s="174"/>
      <c r="F173" s="176"/>
      <c r="G173" s="174"/>
      <c r="H173" s="174"/>
      <c r="I173" s="174"/>
      <c r="J173" s="175"/>
      <c r="K173" s="175"/>
      <c r="L173" s="174"/>
      <c r="N173" s="359">
        <f t="shared" si="7"/>
        <v>0</v>
      </c>
      <c r="O173" s="360">
        <f t="shared" si="8"/>
        <v>0</v>
      </c>
      <c r="P173" s="593"/>
      <c r="Q173" s="593"/>
      <c r="R173" s="593"/>
      <c r="S173" s="593"/>
      <c r="T173" s="593"/>
      <c r="U173" s="593"/>
      <c r="V173" s="593"/>
      <c r="W173" s="593"/>
      <c r="X173" s="593"/>
      <c r="Y173" s="593"/>
      <c r="Z173" s="593"/>
      <c r="AA173" s="593"/>
      <c r="AB173" s="593"/>
      <c r="AC173" s="593"/>
      <c r="AD173" s="593"/>
    </row>
    <row r="174" spans="2:30">
      <c r="B174" s="359">
        <f t="shared" si="6"/>
        <v>-1</v>
      </c>
      <c r="D174" s="174"/>
      <c r="E174" s="174"/>
      <c r="F174" s="176"/>
      <c r="G174" s="174"/>
      <c r="H174" s="174"/>
      <c r="I174" s="174"/>
      <c r="J174" s="175"/>
      <c r="K174" s="175"/>
      <c r="L174" s="174"/>
      <c r="N174" s="359">
        <f t="shared" si="7"/>
        <v>0</v>
      </c>
      <c r="O174" s="360">
        <f t="shared" si="8"/>
        <v>0</v>
      </c>
      <c r="P174" s="593"/>
      <c r="Q174" s="593"/>
      <c r="R174" s="593"/>
      <c r="S174" s="593"/>
      <c r="T174" s="593"/>
      <c r="U174" s="593"/>
      <c r="V174" s="593"/>
      <c r="W174" s="593"/>
      <c r="X174" s="593"/>
      <c r="Y174" s="593"/>
      <c r="Z174" s="593"/>
      <c r="AA174" s="593"/>
      <c r="AB174" s="593"/>
      <c r="AC174" s="593"/>
      <c r="AD174" s="593"/>
    </row>
    <row r="175" spans="2:30">
      <c r="B175" s="359">
        <f t="shared" si="6"/>
        <v>-1</v>
      </c>
      <c r="D175" s="174"/>
      <c r="E175" s="174"/>
      <c r="F175" s="176"/>
      <c r="G175" s="174"/>
      <c r="H175" s="174"/>
      <c r="I175" s="174"/>
      <c r="J175" s="175"/>
      <c r="K175" s="175"/>
      <c r="L175" s="174"/>
      <c r="N175" s="359">
        <f t="shared" si="7"/>
        <v>0</v>
      </c>
      <c r="O175" s="360">
        <f t="shared" si="8"/>
        <v>0</v>
      </c>
      <c r="P175" s="593"/>
      <c r="Q175" s="593"/>
      <c r="R175" s="593"/>
      <c r="S175" s="593"/>
      <c r="T175" s="593"/>
      <c r="U175" s="593"/>
      <c r="V175" s="593"/>
      <c r="W175" s="593"/>
      <c r="X175" s="593"/>
      <c r="Y175" s="593"/>
      <c r="Z175" s="593"/>
      <c r="AA175" s="593"/>
      <c r="AB175" s="593"/>
      <c r="AC175" s="593"/>
      <c r="AD175" s="593"/>
    </row>
    <row r="176" spans="2:30">
      <c r="B176" s="359">
        <f t="shared" si="6"/>
        <v>-1</v>
      </c>
      <c r="D176" s="174"/>
      <c r="E176" s="174"/>
      <c r="F176" s="176"/>
      <c r="G176" s="174"/>
      <c r="H176" s="174"/>
      <c r="I176" s="174"/>
      <c r="J176" s="175"/>
      <c r="K176" s="175"/>
      <c r="L176" s="174"/>
      <c r="N176" s="359">
        <f t="shared" si="7"/>
        <v>0</v>
      </c>
      <c r="O176" s="360">
        <f t="shared" si="8"/>
        <v>0</v>
      </c>
      <c r="P176" s="593"/>
      <c r="Q176" s="593"/>
      <c r="R176" s="593"/>
      <c r="S176" s="593"/>
      <c r="T176" s="593"/>
      <c r="U176" s="593"/>
      <c r="V176" s="593"/>
      <c r="W176" s="593"/>
      <c r="X176" s="593"/>
      <c r="Y176" s="593"/>
      <c r="Z176" s="593"/>
      <c r="AA176" s="593"/>
      <c r="AB176" s="593"/>
      <c r="AC176" s="593"/>
      <c r="AD176" s="593"/>
    </row>
    <row r="177" spans="2:30">
      <c r="B177" s="359">
        <f t="shared" si="6"/>
        <v>-1</v>
      </c>
      <c r="D177" s="174"/>
      <c r="E177" s="174"/>
      <c r="F177" s="176"/>
      <c r="G177" s="174"/>
      <c r="H177" s="174"/>
      <c r="I177" s="174"/>
      <c r="J177" s="175"/>
      <c r="K177" s="175"/>
      <c r="L177" s="174"/>
      <c r="N177" s="359">
        <f t="shared" si="7"/>
        <v>0</v>
      </c>
      <c r="O177" s="360">
        <f t="shared" si="8"/>
        <v>0</v>
      </c>
      <c r="P177" s="593"/>
      <c r="Q177" s="593"/>
      <c r="R177" s="593"/>
      <c r="S177" s="593"/>
      <c r="T177" s="593"/>
      <c r="U177" s="593"/>
      <c r="V177" s="593"/>
      <c r="W177" s="593"/>
      <c r="X177" s="593"/>
      <c r="Y177" s="593"/>
      <c r="Z177" s="593"/>
      <c r="AA177" s="593"/>
      <c r="AB177" s="593"/>
      <c r="AC177" s="593"/>
      <c r="AD177" s="593"/>
    </row>
    <row r="178" spans="2:30">
      <c r="B178" s="359">
        <f t="shared" si="6"/>
        <v>-1</v>
      </c>
      <c r="D178" s="174"/>
      <c r="E178" s="174"/>
      <c r="F178" s="176"/>
      <c r="G178" s="174"/>
      <c r="H178" s="174"/>
      <c r="I178" s="174"/>
      <c r="J178" s="175"/>
      <c r="K178" s="175"/>
      <c r="L178" s="174"/>
      <c r="N178" s="359">
        <f t="shared" si="7"/>
        <v>0</v>
      </c>
      <c r="O178" s="360">
        <f t="shared" si="8"/>
        <v>0</v>
      </c>
      <c r="P178" s="593"/>
      <c r="Q178" s="593"/>
      <c r="R178" s="593"/>
      <c r="S178" s="593"/>
      <c r="T178" s="593"/>
      <c r="U178" s="593"/>
      <c r="V178" s="593"/>
      <c r="W178" s="593"/>
      <c r="X178" s="593"/>
      <c r="Y178" s="593"/>
      <c r="Z178" s="593"/>
      <c r="AA178" s="593"/>
      <c r="AB178" s="593"/>
      <c r="AC178" s="593"/>
      <c r="AD178" s="593"/>
    </row>
    <row r="179" spans="2:30">
      <c r="B179" s="359">
        <f t="shared" si="6"/>
        <v>-1</v>
      </c>
      <c r="D179" s="174"/>
      <c r="E179" s="174"/>
      <c r="F179" s="176"/>
      <c r="G179" s="174"/>
      <c r="H179" s="174"/>
      <c r="I179" s="174"/>
      <c r="J179" s="175"/>
      <c r="K179" s="175"/>
      <c r="L179" s="174"/>
      <c r="N179" s="359">
        <f t="shared" si="7"/>
        <v>0</v>
      </c>
      <c r="O179" s="360">
        <f t="shared" si="8"/>
        <v>0</v>
      </c>
      <c r="P179" s="593"/>
      <c r="Q179" s="593"/>
      <c r="R179" s="593"/>
      <c r="S179" s="593"/>
      <c r="T179" s="593"/>
      <c r="U179" s="593"/>
      <c r="V179" s="593"/>
      <c r="W179" s="593"/>
      <c r="X179" s="593"/>
      <c r="Y179" s="593"/>
      <c r="Z179" s="593"/>
      <c r="AA179" s="593"/>
      <c r="AB179" s="593"/>
      <c r="AC179" s="593"/>
      <c r="AD179" s="593"/>
    </row>
    <row r="180" spans="2:30">
      <c r="B180" s="359">
        <f t="shared" si="6"/>
        <v>-1</v>
      </c>
      <c r="D180" s="174"/>
      <c r="E180" s="174"/>
      <c r="F180" s="176"/>
      <c r="G180" s="174"/>
      <c r="H180" s="174"/>
      <c r="I180" s="174"/>
      <c r="J180" s="175"/>
      <c r="K180" s="175"/>
      <c r="L180" s="174"/>
      <c r="N180" s="359">
        <f t="shared" si="7"/>
        <v>0</v>
      </c>
      <c r="O180" s="360">
        <f t="shared" si="8"/>
        <v>0</v>
      </c>
      <c r="P180" s="593"/>
      <c r="Q180" s="593"/>
      <c r="R180" s="593"/>
      <c r="S180" s="593"/>
      <c r="T180" s="593"/>
      <c r="U180" s="593"/>
      <c r="V180" s="593"/>
      <c r="W180" s="593"/>
      <c r="X180" s="593"/>
      <c r="Y180" s="593"/>
      <c r="Z180" s="593"/>
      <c r="AA180" s="593"/>
      <c r="AB180" s="593"/>
      <c r="AC180" s="593"/>
      <c r="AD180" s="593"/>
    </row>
    <row r="181" spans="2:30">
      <c r="B181" s="359">
        <f t="shared" si="6"/>
        <v>-1</v>
      </c>
      <c r="D181" s="174"/>
      <c r="E181" s="174"/>
      <c r="F181" s="176"/>
      <c r="G181" s="174"/>
      <c r="H181" s="174"/>
      <c r="I181" s="174"/>
      <c r="J181" s="175"/>
      <c r="K181" s="175"/>
      <c r="L181" s="174"/>
      <c r="N181" s="359">
        <f t="shared" si="7"/>
        <v>0</v>
      </c>
      <c r="O181" s="360">
        <f t="shared" si="8"/>
        <v>0</v>
      </c>
      <c r="P181" s="593"/>
      <c r="Q181" s="593"/>
      <c r="R181" s="593"/>
      <c r="S181" s="593"/>
      <c r="T181" s="593"/>
      <c r="U181" s="593"/>
      <c r="V181" s="593"/>
      <c r="W181" s="593"/>
      <c r="X181" s="593"/>
      <c r="Y181" s="593"/>
      <c r="Z181" s="593"/>
      <c r="AA181" s="593"/>
      <c r="AB181" s="593"/>
      <c r="AC181" s="593"/>
      <c r="AD181" s="593"/>
    </row>
    <row r="182" spans="2:30">
      <c r="B182" s="359">
        <f t="shared" si="6"/>
        <v>-1</v>
      </c>
      <c r="D182" s="174"/>
      <c r="E182" s="174"/>
      <c r="F182" s="176"/>
      <c r="G182" s="174"/>
      <c r="H182" s="174"/>
      <c r="I182" s="174"/>
      <c r="J182" s="175"/>
      <c r="K182" s="175"/>
      <c r="L182" s="174"/>
      <c r="N182" s="359">
        <f t="shared" si="7"/>
        <v>0</v>
      </c>
      <c r="O182" s="360">
        <f t="shared" si="8"/>
        <v>0</v>
      </c>
      <c r="P182" s="593"/>
      <c r="Q182" s="593"/>
      <c r="R182" s="593"/>
      <c r="S182" s="593"/>
      <c r="T182" s="593"/>
      <c r="U182" s="593"/>
      <c r="V182" s="593"/>
      <c r="W182" s="593"/>
      <c r="X182" s="593"/>
      <c r="Y182" s="593"/>
      <c r="Z182" s="593"/>
      <c r="AA182" s="593"/>
      <c r="AB182" s="593"/>
      <c r="AC182" s="593"/>
      <c r="AD182" s="593"/>
    </row>
    <row r="183" spans="2:30">
      <c r="B183" s="359">
        <f t="shared" si="6"/>
        <v>-1</v>
      </c>
      <c r="D183" s="174"/>
      <c r="E183" s="174"/>
      <c r="F183" s="176"/>
      <c r="G183" s="174"/>
      <c r="H183" s="174"/>
      <c r="I183" s="174"/>
      <c r="J183" s="175"/>
      <c r="K183" s="175"/>
      <c r="L183" s="174"/>
      <c r="N183" s="359">
        <f t="shared" si="7"/>
        <v>0</v>
      </c>
      <c r="O183" s="360">
        <f t="shared" si="8"/>
        <v>0</v>
      </c>
      <c r="P183" s="593"/>
      <c r="Q183" s="593"/>
      <c r="R183" s="593"/>
      <c r="S183" s="593"/>
      <c r="T183" s="593"/>
      <c r="U183" s="593"/>
      <c r="V183" s="593"/>
      <c r="W183" s="593"/>
      <c r="X183" s="593"/>
      <c r="Y183" s="593"/>
      <c r="Z183" s="593"/>
      <c r="AA183" s="593"/>
      <c r="AB183" s="593"/>
      <c r="AC183" s="593"/>
      <c r="AD183" s="593"/>
    </row>
    <row r="184" spans="2:30">
      <c r="B184" s="359">
        <f t="shared" si="6"/>
        <v>-1</v>
      </c>
      <c r="D184" s="174"/>
      <c r="E184" s="174"/>
      <c r="F184" s="176"/>
      <c r="G184" s="174"/>
      <c r="H184" s="174"/>
      <c r="I184" s="174"/>
      <c r="J184" s="175"/>
      <c r="K184" s="175"/>
      <c r="L184" s="174"/>
      <c r="N184" s="359">
        <f t="shared" si="7"/>
        <v>0</v>
      </c>
      <c r="O184" s="360">
        <f t="shared" si="8"/>
        <v>0</v>
      </c>
      <c r="P184" s="593"/>
      <c r="Q184" s="593"/>
      <c r="R184" s="593"/>
      <c r="S184" s="593"/>
      <c r="T184" s="593"/>
      <c r="U184" s="593"/>
      <c r="V184" s="593"/>
      <c r="W184" s="593"/>
      <c r="X184" s="593"/>
      <c r="Y184" s="593"/>
      <c r="Z184" s="593"/>
      <c r="AA184" s="593"/>
      <c r="AB184" s="593"/>
      <c r="AC184" s="593"/>
      <c r="AD184" s="593"/>
    </row>
    <row r="185" spans="2:30">
      <c r="B185" s="359">
        <f t="shared" si="6"/>
        <v>-1</v>
      </c>
      <c r="D185" s="174"/>
      <c r="E185" s="174"/>
      <c r="F185" s="176"/>
      <c r="G185" s="174"/>
      <c r="H185" s="174"/>
      <c r="I185" s="174"/>
      <c r="J185" s="175"/>
      <c r="K185" s="175"/>
      <c r="L185" s="174"/>
      <c r="N185" s="359">
        <f t="shared" si="7"/>
        <v>0</v>
      </c>
      <c r="O185" s="360">
        <f t="shared" si="8"/>
        <v>0</v>
      </c>
      <c r="P185" s="593"/>
      <c r="Q185" s="593"/>
      <c r="R185" s="593"/>
      <c r="S185" s="593"/>
      <c r="T185" s="593"/>
      <c r="U185" s="593"/>
      <c r="V185" s="593"/>
      <c r="W185" s="593"/>
      <c r="X185" s="593"/>
      <c r="Y185" s="593"/>
      <c r="Z185" s="593"/>
      <c r="AA185" s="593"/>
      <c r="AB185" s="593"/>
      <c r="AC185" s="593"/>
      <c r="AD185" s="593"/>
    </row>
    <row r="186" spans="2:30">
      <c r="B186" s="359">
        <f t="shared" si="6"/>
        <v>-1</v>
      </c>
      <c r="D186" s="174"/>
      <c r="E186" s="174"/>
      <c r="F186" s="176"/>
      <c r="G186" s="174"/>
      <c r="H186" s="174"/>
      <c r="I186" s="174"/>
      <c r="J186" s="175"/>
      <c r="K186" s="175"/>
      <c r="L186" s="174"/>
      <c r="N186" s="359">
        <f t="shared" si="7"/>
        <v>0</v>
      </c>
      <c r="O186" s="360">
        <f t="shared" si="8"/>
        <v>0</v>
      </c>
      <c r="P186" s="593"/>
      <c r="Q186" s="593"/>
      <c r="R186" s="593"/>
      <c r="S186" s="593"/>
      <c r="T186" s="593"/>
      <c r="U186" s="593"/>
      <c r="V186" s="593"/>
      <c r="W186" s="593"/>
      <c r="X186" s="593"/>
      <c r="Y186" s="593"/>
      <c r="Z186" s="593"/>
      <c r="AA186" s="593"/>
      <c r="AB186" s="593"/>
      <c r="AC186" s="593"/>
      <c r="AD186" s="593"/>
    </row>
    <row r="187" spans="2:30">
      <c r="B187" s="359">
        <f t="shared" si="6"/>
        <v>-1</v>
      </c>
      <c r="D187" s="174"/>
      <c r="E187" s="174"/>
      <c r="F187" s="176"/>
      <c r="G187" s="174"/>
      <c r="H187" s="174"/>
      <c r="I187" s="174"/>
      <c r="J187" s="175"/>
      <c r="K187" s="175"/>
      <c r="L187" s="174"/>
      <c r="N187" s="359">
        <f t="shared" si="7"/>
        <v>0</v>
      </c>
      <c r="O187" s="360">
        <f t="shared" si="8"/>
        <v>0</v>
      </c>
      <c r="P187" s="593"/>
      <c r="Q187" s="593"/>
      <c r="R187" s="593"/>
      <c r="S187" s="593"/>
      <c r="T187" s="593"/>
      <c r="U187" s="593"/>
      <c r="V187" s="593"/>
      <c r="W187" s="593"/>
      <c r="X187" s="593"/>
      <c r="Y187" s="593"/>
      <c r="Z187" s="593"/>
      <c r="AA187" s="593"/>
      <c r="AB187" s="593"/>
      <c r="AC187" s="593"/>
      <c r="AD187" s="593"/>
    </row>
    <row r="188" spans="2:30">
      <c r="B188" s="359">
        <f t="shared" si="6"/>
        <v>-1</v>
      </c>
      <c r="D188" s="174"/>
      <c r="E188" s="174"/>
      <c r="F188" s="176"/>
      <c r="G188" s="174"/>
      <c r="H188" s="174"/>
      <c r="I188" s="174"/>
      <c r="J188" s="175"/>
      <c r="K188" s="175"/>
      <c r="L188" s="174"/>
      <c r="N188" s="359">
        <f t="shared" si="7"/>
        <v>0</v>
      </c>
      <c r="O188" s="360">
        <f t="shared" si="8"/>
        <v>0</v>
      </c>
      <c r="P188" s="593"/>
      <c r="Q188" s="593"/>
      <c r="R188" s="593"/>
      <c r="S188" s="593"/>
      <c r="T188" s="593"/>
      <c r="U188" s="593"/>
      <c r="V188" s="593"/>
      <c r="W188" s="593"/>
      <c r="X188" s="593"/>
      <c r="Y188" s="593"/>
      <c r="Z188" s="593"/>
      <c r="AA188" s="593"/>
      <c r="AB188" s="593"/>
      <c r="AC188" s="593"/>
      <c r="AD188" s="593"/>
    </row>
    <row r="189" spans="2:30">
      <c r="B189" s="359">
        <f t="shared" si="6"/>
        <v>-1</v>
      </c>
      <c r="D189" s="174"/>
      <c r="E189" s="174"/>
      <c r="F189" s="176"/>
      <c r="G189" s="174"/>
      <c r="H189" s="174"/>
      <c r="I189" s="174"/>
      <c r="J189" s="175"/>
      <c r="K189" s="175"/>
      <c r="L189" s="174"/>
      <c r="N189" s="359">
        <f t="shared" si="7"/>
        <v>0</v>
      </c>
      <c r="O189" s="360">
        <f t="shared" si="8"/>
        <v>0</v>
      </c>
      <c r="P189" s="593"/>
      <c r="Q189" s="593"/>
      <c r="R189" s="593"/>
      <c r="S189" s="593"/>
      <c r="T189" s="593"/>
      <c r="U189" s="593"/>
      <c r="V189" s="593"/>
      <c r="W189" s="593"/>
      <c r="X189" s="593"/>
      <c r="Y189" s="593"/>
      <c r="Z189" s="593"/>
      <c r="AA189" s="593"/>
      <c r="AB189" s="593"/>
      <c r="AC189" s="593"/>
      <c r="AD189" s="593"/>
    </row>
    <row r="190" spans="2:30">
      <c r="B190" s="359">
        <f t="shared" si="6"/>
        <v>-1</v>
      </c>
      <c r="D190" s="174"/>
      <c r="E190" s="174"/>
      <c r="F190" s="176"/>
      <c r="G190" s="174"/>
      <c r="H190" s="174"/>
      <c r="I190" s="174"/>
      <c r="J190" s="175"/>
      <c r="K190" s="175"/>
      <c r="L190" s="174"/>
      <c r="N190" s="359">
        <f t="shared" si="7"/>
        <v>0</v>
      </c>
      <c r="O190" s="360">
        <f t="shared" si="8"/>
        <v>0</v>
      </c>
      <c r="P190" s="593"/>
      <c r="Q190" s="593"/>
      <c r="R190" s="593"/>
      <c r="S190" s="593"/>
      <c r="T190" s="593"/>
      <c r="U190" s="593"/>
      <c r="V190" s="593"/>
      <c r="W190" s="593"/>
      <c r="X190" s="593"/>
      <c r="Y190" s="593"/>
      <c r="Z190" s="593"/>
      <c r="AA190" s="593"/>
      <c r="AB190" s="593"/>
      <c r="AC190" s="593"/>
      <c r="AD190" s="593"/>
    </row>
    <row r="191" spans="2:30">
      <c r="B191" s="359">
        <f t="shared" si="6"/>
        <v>-1</v>
      </c>
      <c r="D191" s="174"/>
      <c r="E191" s="174"/>
      <c r="F191" s="176"/>
      <c r="G191" s="174"/>
      <c r="H191" s="174"/>
      <c r="I191" s="174"/>
      <c r="J191" s="175"/>
      <c r="K191" s="175"/>
      <c r="L191" s="174"/>
      <c r="N191" s="359">
        <f t="shared" si="7"/>
        <v>0</v>
      </c>
      <c r="O191" s="360">
        <f t="shared" si="8"/>
        <v>0</v>
      </c>
      <c r="P191" s="593"/>
      <c r="Q191" s="593"/>
      <c r="R191" s="593"/>
      <c r="S191" s="593"/>
      <c r="T191" s="593"/>
      <c r="U191" s="593"/>
      <c r="V191" s="593"/>
      <c r="W191" s="593"/>
      <c r="X191" s="593"/>
      <c r="Y191" s="593"/>
      <c r="Z191" s="593"/>
      <c r="AA191" s="593"/>
      <c r="AB191" s="593"/>
      <c r="AC191" s="593"/>
      <c r="AD191" s="593"/>
    </row>
    <row r="192" spans="2:30">
      <c r="B192" s="359">
        <f t="shared" si="6"/>
        <v>-1</v>
      </c>
      <c r="D192" s="174"/>
      <c r="E192" s="174"/>
      <c r="F192" s="176"/>
      <c r="G192" s="174"/>
      <c r="H192" s="174"/>
      <c r="I192" s="174"/>
      <c r="J192" s="175"/>
      <c r="K192" s="175"/>
      <c r="L192" s="174"/>
      <c r="N192" s="359">
        <f t="shared" si="7"/>
        <v>0</v>
      </c>
      <c r="O192" s="360">
        <f t="shared" si="8"/>
        <v>0</v>
      </c>
      <c r="P192" s="593"/>
      <c r="Q192" s="593"/>
      <c r="R192" s="593"/>
      <c r="S192" s="593"/>
      <c r="T192" s="593"/>
      <c r="U192" s="593"/>
      <c r="V192" s="593"/>
      <c r="W192" s="593"/>
      <c r="X192" s="593"/>
      <c r="Y192" s="593"/>
      <c r="Z192" s="593"/>
      <c r="AA192" s="593"/>
      <c r="AB192" s="593"/>
      <c r="AC192" s="593"/>
      <c r="AD192" s="593"/>
    </row>
    <row r="193" spans="2:30">
      <c r="B193" s="359">
        <f t="shared" si="6"/>
        <v>-1</v>
      </c>
      <c r="D193" s="174"/>
      <c r="E193" s="174"/>
      <c r="F193" s="176"/>
      <c r="G193" s="174"/>
      <c r="H193" s="174"/>
      <c r="I193" s="174"/>
      <c r="J193" s="175"/>
      <c r="K193" s="175"/>
      <c r="L193" s="174"/>
      <c r="N193" s="359">
        <f t="shared" si="7"/>
        <v>0</v>
      </c>
      <c r="O193" s="360">
        <f t="shared" si="8"/>
        <v>0</v>
      </c>
      <c r="P193" s="593"/>
      <c r="Q193" s="593"/>
      <c r="R193" s="593"/>
      <c r="S193" s="593"/>
      <c r="T193" s="593"/>
      <c r="U193" s="593"/>
      <c r="V193" s="593"/>
      <c r="W193" s="593"/>
      <c r="X193" s="593"/>
      <c r="Y193" s="593"/>
      <c r="Z193" s="593"/>
      <c r="AA193" s="593"/>
      <c r="AB193" s="593"/>
      <c r="AC193" s="593"/>
      <c r="AD193" s="593"/>
    </row>
    <row r="194" spans="2:30">
      <c r="B194" s="359">
        <f t="shared" si="6"/>
        <v>-1</v>
      </c>
      <c r="D194" s="174"/>
      <c r="E194" s="174"/>
      <c r="F194" s="176"/>
      <c r="G194" s="174"/>
      <c r="H194" s="174"/>
      <c r="I194" s="174"/>
      <c r="J194" s="175"/>
      <c r="K194" s="175"/>
      <c r="L194" s="174"/>
      <c r="N194" s="359">
        <f t="shared" si="7"/>
        <v>0</v>
      </c>
      <c r="O194" s="360">
        <f t="shared" si="8"/>
        <v>0</v>
      </c>
      <c r="P194" s="593"/>
      <c r="Q194" s="593"/>
      <c r="R194" s="593"/>
      <c r="S194" s="593"/>
      <c r="T194" s="593"/>
      <c r="U194" s="593"/>
      <c r="V194" s="593"/>
      <c r="W194" s="593"/>
      <c r="X194" s="593"/>
      <c r="Y194" s="593"/>
      <c r="Z194" s="593"/>
      <c r="AA194" s="593"/>
      <c r="AB194" s="593"/>
      <c r="AC194" s="593"/>
      <c r="AD194" s="593"/>
    </row>
    <row r="195" spans="2:30">
      <c r="B195" s="359">
        <f t="shared" si="6"/>
        <v>-1</v>
      </c>
      <c r="D195" s="174"/>
      <c r="E195" s="174"/>
      <c r="F195" s="176"/>
      <c r="G195" s="174"/>
      <c r="H195" s="174"/>
      <c r="I195" s="174"/>
      <c r="J195" s="175"/>
      <c r="K195" s="175"/>
      <c r="L195" s="174"/>
      <c r="N195" s="359">
        <f t="shared" si="7"/>
        <v>0</v>
      </c>
      <c r="O195" s="360">
        <f t="shared" si="8"/>
        <v>0</v>
      </c>
      <c r="P195" s="593"/>
      <c r="Q195" s="593"/>
      <c r="R195" s="593"/>
      <c r="S195" s="593"/>
      <c r="T195" s="593"/>
      <c r="U195" s="593"/>
      <c r="V195" s="593"/>
      <c r="W195" s="593"/>
      <c r="X195" s="593"/>
      <c r="Y195" s="593"/>
      <c r="Z195" s="593"/>
      <c r="AA195" s="593"/>
      <c r="AB195" s="593"/>
      <c r="AC195" s="593"/>
      <c r="AD195" s="593"/>
    </row>
    <row r="196" spans="2:30">
      <c r="B196" s="359">
        <f t="shared" si="6"/>
        <v>-1</v>
      </c>
      <c r="D196" s="174"/>
      <c r="E196" s="174"/>
      <c r="F196" s="176"/>
      <c r="G196" s="174"/>
      <c r="H196" s="174"/>
      <c r="I196" s="174"/>
      <c r="J196" s="175"/>
      <c r="K196" s="175"/>
      <c r="L196" s="174"/>
      <c r="N196" s="359">
        <f t="shared" si="7"/>
        <v>0</v>
      </c>
      <c r="O196" s="360">
        <f t="shared" si="8"/>
        <v>0</v>
      </c>
      <c r="P196" s="593"/>
      <c r="Q196" s="593"/>
      <c r="R196" s="593"/>
      <c r="S196" s="593"/>
      <c r="T196" s="593"/>
      <c r="U196" s="593"/>
      <c r="V196" s="593"/>
      <c r="W196" s="593"/>
      <c r="X196" s="593"/>
      <c r="Y196" s="593"/>
      <c r="Z196" s="593"/>
      <c r="AA196" s="593"/>
      <c r="AB196" s="593"/>
      <c r="AC196" s="593"/>
      <c r="AD196" s="593"/>
    </row>
    <row r="197" spans="2:30">
      <c r="B197" s="359">
        <f t="shared" si="6"/>
        <v>-1</v>
      </c>
      <c r="D197" s="174"/>
      <c r="E197" s="174"/>
      <c r="F197" s="176"/>
      <c r="G197" s="174"/>
      <c r="H197" s="174"/>
      <c r="I197" s="174"/>
      <c r="J197" s="175"/>
      <c r="K197" s="175"/>
      <c r="L197" s="174"/>
      <c r="N197" s="359">
        <f t="shared" si="7"/>
        <v>0</v>
      </c>
      <c r="O197" s="360">
        <f t="shared" si="8"/>
        <v>0</v>
      </c>
      <c r="P197" s="593"/>
      <c r="Q197" s="593"/>
      <c r="R197" s="593"/>
      <c r="S197" s="593"/>
      <c r="T197" s="593"/>
      <c r="U197" s="593"/>
      <c r="V197" s="593"/>
      <c r="W197" s="593"/>
      <c r="X197" s="593"/>
      <c r="Y197" s="593"/>
      <c r="Z197" s="593"/>
      <c r="AA197" s="593"/>
      <c r="AB197" s="593"/>
      <c r="AC197" s="593"/>
      <c r="AD197" s="593"/>
    </row>
    <row r="198" spans="2:30">
      <c r="B198" s="359">
        <f t="shared" si="6"/>
        <v>-1</v>
      </c>
      <c r="D198" s="174"/>
      <c r="E198" s="174"/>
      <c r="F198" s="176"/>
      <c r="G198" s="174"/>
      <c r="H198" s="174"/>
      <c r="I198" s="174"/>
      <c r="J198" s="175"/>
      <c r="K198" s="175"/>
      <c r="L198" s="174"/>
      <c r="N198" s="359">
        <f t="shared" si="7"/>
        <v>0</v>
      </c>
      <c r="O198" s="360">
        <f t="shared" si="8"/>
        <v>0</v>
      </c>
      <c r="P198" s="593"/>
      <c r="Q198" s="593"/>
      <c r="R198" s="593"/>
      <c r="S198" s="593"/>
      <c r="T198" s="593"/>
      <c r="U198" s="593"/>
      <c r="V198" s="593"/>
      <c r="W198" s="593"/>
      <c r="X198" s="593"/>
      <c r="Y198" s="593"/>
      <c r="Z198" s="593"/>
      <c r="AA198" s="593"/>
      <c r="AB198" s="593"/>
      <c r="AC198" s="593"/>
      <c r="AD198" s="593"/>
    </row>
    <row r="199" spans="2:30">
      <c r="B199" s="359">
        <f t="shared" si="6"/>
        <v>-1</v>
      </c>
      <c r="D199" s="174"/>
      <c r="E199" s="174"/>
      <c r="F199" s="176"/>
      <c r="G199" s="174"/>
      <c r="H199" s="174"/>
      <c r="I199" s="174"/>
      <c r="J199" s="175"/>
      <c r="K199" s="175"/>
      <c r="L199" s="174"/>
      <c r="N199" s="359">
        <f t="shared" si="7"/>
        <v>0</v>
      </c>
      <c r="O199" s="360">
        <f t="shared" si="8"/>
        <v>0</v>
      </c>
      <c r="P199" s="593"/>
      <c r="Q199" s="593"/>
      <c r="R199" s="593"/>
      <c r="S199" s="593"/>
      <c r="T199" s="593"/>
      <c r="U199" s="593"/>
      <c r="V199" s="593"/>
      <c r="W199" s="593"/>
      <c r="X199" s="593"/>
      <c r="Y199" s="593"/>
      <c r="Z199" s="593"/>
      <c r="AA199" s="593"/>
      <c r="AB199" s="593"/>
      <c r="AC199" s="593"/>
      <c r="AD199" s="593"/>
    </row>
    <row r="200" spans="2:30">
      <c r="B200" s="359">
        <f t="shared" si="6"/>
        <v>-1</v>
      </c>
      <c r="D200" s="174"/>
      <c r="E200" s="174"/>
      <c r="F200" s="176"/>
      <c r="G200" s="174"/>
      <c r="H200" s="174"/>
      <c r="I200" s="174"/>
      <c r="J200" s="175"/>
      <c r="K200" s="175"/>
      <c r="L200" s="174"/>
      <c r="N200" s="359">
        <f t="shared" si="7"/>
        <v>0</v>
      </c>
      <c r="O200" s="360">
        <f t="shared" si="8"/>
        <v>0</v>
      </c>
      <c r="P200" s="593"/>
      <c r="Q200" s="593"/>
      <c r="R200" s="593"/>
      <c r="S200" s="593"/>
      <c r="T200" s="593"/>
      <c r="U200" s="593"/>
      <c r="V200" s="593"/>
      <c r="W200" s="593"/>
      <c r="X200" s="593"/>
      <c r="Y200" s="593"/>
      <c r="Z200" s="593"/>
      <c r="AA200" s="593"/>
      <c r="AB200" s="593"/>
      <c r="AC200" s="593"/>
      <c r="AD200" s="593"/>
    </row>
    <row r="201" spans="2:30">
      <c r="B201" s="359">
        <f t="shared" si="6"/>
        <v>-1</v>
      </c>
      <c r="D201" s="174"/>
      <c r="E201" s="174"/>
      <c r="F201" s="176"/>
      <c r="G201" s="174"/>
      <c r="H201" s="174"/>
      <c r="I201" s="174"/>
      <c r="J201" s="175"/>
      <c r="K201" s="175"/>
      <c r="L201" s="174"/>
      <c r="N201" s="359">
        <f t="shared" si="7"/>
        <v>0</v>
      </c>
      <c r="O201" s="360">
        <f t="shared" si="8"/>
        <v>0</v>
      </c>
      <c r="P201" s="593"/>
      <c r="Q201" s="593"/>
      <c r="R201" s="593"/>
      <c r="S201" s="593"/>
      <c r="T201" s="593"/>
      <c r="U201" s="593"/>
      <c r="V201" s="593"/>
      <c r="W201" s="593"/>
      <c r="X201" s="593"/>
      <c r="Y201" s="593"/>
      <c r="Z201" s="593"/>
      <c r="AA201" s="593"/>
      <c r="AB201" s="593"/>
      <c r="AC201" s="593"/>
      <c r="AD201" s="593"/>
    </row>
    <row r="202" spans="2:30">
      <c r="B202" s="359">
        <f t="shared" ref="B202:B265" si="9">IF(G202="buy",1,-1)</f>
        <v>-1</v>
      </c>
      <c r="D202" s="174"/>
      <c r="E202" s="174"/>
      <c r="F202" s="176"/>
      <c r="G202" s="174"/>
      <c r="H202" s="174"/>
      <c r="I202" s="174"/>
      <c r="J202" s="175"/>
      <c r="K202" s="175"/>
      <c r="L202" s="174"/>
      <c r="N202" s="359">
        <f t="shared" ref="N202:N265" si="10">+H202*((K202-J202)+1)*B202</f>
        <v>0</v>
      </c>
      <c r="O202" s="360">
        <f t="shared" ref="O202:O265" si="11">N202*L202/100</f>
        <v>0</v>
      </c>
      <c r="P202" s="593"/>
      <c r="Q202" s="593"/>
      <c r="R202" s="593"/>
      <c r="S202" s="593"/>
      <c r="T202" s="593"/>
      <c r="U202" s="593"/>
      <c r="V202" s="593"/>
      <c r="W202" s="593"/>
      <c r="X202" s="593"/>
      <c r="Y202" s="593"/>
      <c r="Z202" s="593"/>
      <c r="AA202" s="593"/>
      <c r="AB202" s="593"/>
      <c r="AC202" s="593"/>
      <c r="AD202" s="593"/>
    </row>
    <row r="203" spans="2:30">
      <c r="B203" s="359">
        <f t="shared" si="9"/>
        <v>-1</v>
      </c>
      <c r="D203" s="174"/>
      <c r="E203" s="174"/>
      <c r="F203" s="176"/>
      <c r="G203" s="174"/>
      <c r="H203" s="174"/>
      <c r="I203" s="174"/>
      <c r="J203" s="175"/>
      <c r="K203" s="175"/>
      <c r="L203" s="174"/>
      <c r="N203" s="359">
        <f t="shared" si="10"/>
        <v>0</v>
      </c>
      <c r="O203" s="360">
        <f t="shared" si="11"/>
        <v>0</v>
      </c>
      <c r="P203" s="593"/>
      <c r="Q203" s="593"/>
      <c r="R203" s="593"/>
      <c r="S203" s="593"/>
      <c r="T203" s="593"/>
      <c r="U203" s="593"/>
      <c r="V203" s="593"/>
      <c r="W203" s="593"/>
      <c r="X203" s="593"/>
      <c r="Y203" s="593"/>
      <c r="Z203" s="593"/>
      <c r="AA203" s="593"/>
      <c r="AB203" s="593"/>
      <c r="AC203" s="593"/>
      <c r="AD203" s="593"/>
    </row>
    <row r="204" spans="2:30">
      <c r="B204" s="359">
        <f t="shared" si="9"/>
        <v>-1</v>
      </c>
      <c r="D204" s="174"/>
      <c r="E204" s="174"/>
      <c r="F204" s="176"/>
      <c r="G204" s="174"/>
      <c r="H204" s="174"/>
      <c r="I204" s="174"/>
      <c r="J204" s="175"/>
      <c r="K204" s="175"/>
      <c r="L204" s="174"/>
      <c r="N204" s="359">
        <f t="shared" si="10"/>
        <v>0</v>
      </c>
      <c r="O204" s="360">
        <f t="shared" si="11"/>
        <v>0</v>
      </c>
      <c r="P204" s="593"/>
      <c r="Q204" s="593"/>
      <c r="R204" s="593"/>
      <c r="S204" s="593"/>
      <c r="T204" s="593"/>
      <c r="U204" s="593"/>
      <c r="V204" s="593"/>
      <c r="W204" s="593"/>
      <c r="X204" s="593"/>
      <c r="Y204" s="593"/>
      <c r="Z204" s="593"/>
      <c r="AA204" s="593"/>
      <c r="AB204" s="593"/>
      <c r="AC204" s="593"/>
      <c r="AD204" s="593"/>
    </row>
    <row r="205" spans="2:30">
      <c r="B205" s="359">
        <f t="shared" si="9"/>
        <v>-1</v>
      </c>
      <c r="D205" s="174"/>
      <c r="E205" s="174"/>
      <c r="F205" s="176"/>
      <c r="G205" s="174"/>
      <c r="H205" s="174"/>
      <c r="I205" s="174"/>
      <c r="J205" s="175"/>
      <c r="K205" s="175"/>
      <c r="L205" s="174"/>
      <c r="N205" s="359">
        <f t="shared" si="10"/>
        <v>0</v>
      </c>
      <c r="O205" s="360">
        <f t="shared" si="11"/>
        <v>0</v>
      </c>
      <c r="P205" s="593"/>
      <c r="Q205" s="593"/>
      <c r="R205" s="593"/>
      <c r="S205" s="593"/>
      <c r="T205" s="593"/>
      <c r="U205" s="593"/>
      <c r="V205" s="593"/>
      <c r="W205" s="593"/>
      <c r="X205" s="593"/>
      <c r="Y205" s="593"/>
      <c r="Z205" s="593"/>
      <c r="AA205" s="593"/>
      <c r="AB205" s="593"/>
      <c r="AC205" s="593"/>
      <c r="AD205" s="593"/>
    </row>
    <row r="206" spans="2:30">
      <c r="B206" s="359">
        <f t="shared" si="9"/>
        <v>-1</v>
      </c>
      <c r="D206" s="174"/>
      <c r="E206" s="174"/>
      <c r="F206" s="176"/>
      <c r="G206" s="174"/>
      <c r="H206" s="174"/>
      <c r="I206" s="174"/>
      <c r="J206" s="175"/>
      <c r="K206" s="175"/>
      <c r="L206" s="174"/>
      <c r="N206" s="359">
        <f t="shared" si="10"/>
        <v>0</v>
      </c>
      <c r="O206" s="360">
        <f t="shared" si="11"/>
        <v>0</v>
      </c>
      <c r="P206" s="593"/>
      <c r="Q206" s="593"/>
      <c r="R206" s="593"/>
      <c r="S206" s="593"/>
      <c r="T206" s="593"/>
      <c r="U206" s="593"/>
      <c r="V206" s="593"/>
      <c r="W206" s="593"/>
      <c r="X206" s="593"/>
      <c r="Y206" s="593"/>
      <c r="Z206" s="593"/>
      <c r="AA206" s="593"/>
      <c r="AB206" s="593"/>
      <c r="AC206" s="593"/>
      <c r="AD206" s="593"/>
    </row>
    <row r="207" spans="2:30">
      <c r="B207" s="359">
        <f t="shared" si="9"/>
        <v>-1</v>
      </c>
      <c r="D207" s="174"/>
      <c r="E207" s="174"/>
      <c r="F207" s="176"/>
      <c r="G207" s="174"/>
      <c r="H207" s="174"/>
      <c r="I207" s="174"/>
      <c r="J207" s="175"/>
      <c r="K207" s="175"/>
      <c r="L207" s="174"/>
      <c r="N207" s="359">
        <f t="shared" si="10"/>
        <v>0</v>
      </c>
      <c r="O207" s="360">
        <f t="shared" si="11"/>
        <v>0</v>
      </c>
      <c r="P207" s="593"/>
      <c r="Q207" s="593"/>
      <c r="R207" s="593"/>
      <c r="S207" s="593"/>
      <c r="T207" s="593"/>
      <c r="U207" s="593"/>
      <c r="V207" s="593"/>
      <c r="W207" s="593"/>
      <c r="X207" s="593"/>
      <c r="Y207" s="593"/>
      <c r="Z207" s="593"/>
      <c r="AA207" s="593"/>
      <c r="AB207" s="593"/>
      <c r="AC207" s="593"/>
      <c r="AD207" s="593"/>
    </row>
    <row r="208" spans="2:30">
      <c r="B208" s="359">
        <f t="shared" si="9"/>
        <v>-1</v>
      </c>
      <c r="D208" s="174"/>
      <c r="E208" s="174"/>
      <c r="F208" s="176"/>
      <c r="G208" s="174"/>
      <c r="H208" s="174"/>
      <c r="I208" s="174"/>
      <c r="J208" s="175"/>
      <c r="K208" s="175"/>
      <c r="L208" s="174"/>
      <c r="N208" s="359">
        <f t="shared" si="10"/>
        <v>0</v>
      </c>
      <c r="O208" s="360">
        <f t="shared" si="11"/>
        <v>0</v>
      </c>
      <c r="P208" s="593"/>
      <c r="Q208" s="593"/>
      <c r="R208" s="593"/>
      <c r="S208" s="593"/>
      <c r="T208" s="593"/>
      <c r="U208" s="593"/>
      <c r="V208" s="593"/>
      <c r="W208" s="593"/>
      <c r="X208" s="593"/>
      <c r="Y208" s="593"/>
      <c r="Z208" s="593"/>
      <c r="AA208" s="593"/>
      <c r="AB208" s="593"/>
      <c r="AC208" s="593"/>
      <c r="AD208" s="593"/>
    </row>
    <row r="209" spans="2:30">
      <c r="B209" s="359">
        <f t="shared" si="9"/>
        <v>-1</v>
      </c>
      <c r="D209" s="174"/>
      <c r="E209" s="174"/>
      <c r="F209" s="176"/>
      <c r="G209" s="174"/>
      <c r="H209" s="174"/>
      <c r="I209" s="174"/>
      <c r="J209" s="175"/>
      <c r="K209" s="175"/>
      <c r="L209" s="174"/>
      <c r="N209" s="359">
        <f t="shared" si="10"/>
        <v>0</v>
      </c>
      <c r="O209" s="360">
        <f t="shared" si="11"/>
        <v>0</v>
      </c>
      <c r="P209" s="593"/>
      <c r="Q209" s="593"/>
      <c r="R209" s="593"/>
      <c r="S209" s="593"/>
      <c r="T209" s="593"/>
      <c r="U209" s="593"/>
      <c r="V209" s="593"/>
      <c r="W209" s="593"/>
      <c r="X209" s="593"/>
      <c r="Y209" s="593"/>
      <c r="Z209" s="593"/>
      <c r="AA209" s="593"/>
      <c r="AB209" s="593"/>
      <c r="AC209" s="593"/>
      <c r="AD209" s="593"/>
    </row>
    <row r="210" spans="2:30">
      <c r="B210" s="359">
        <f t="shared" si="9"/>
        <v>-1</v>
      </c>
      <c r="D210" s="174"/>
      <c r="E210" s="174"/>
      <c r="F210" s="176"/>
      <c r="G210" s="174"/>
      <c r="H210" s="174"/>
      <c r="I210" s="174"/>
      <c r="J210" s="175"/>
      <c r="K210" s="175"/>
      <c r="L210" s="174"/>
      <c r="N210" s="359">
        <f t="shared" si="10"/>
        <v>0</v>
      </c>
      <c r="O210" s="360">
        <f t="shared" si="11"/>
        <v>0</v>
      </c>
      <c r="P210" s="593"/>
      <c r="Q210" s="593"/>
      <c r="R210" s="593"/>
      <c r="S210" s="593"/>
      <c r="T210" s="593"/>
      <c r="U210" s="593"/>
      <c r="V210" s="593"/>
      <c r="W210" s="593"/>
      <c r="X210" s="593"/>
      <c r="Y210" s="593"/>
      <c r="Z210" s="593"/>
      <c r="AA210" s="593"/>
      <c r="AB210" s="593"/>
      <c r="AC210" s="593"/>
      <c r="AD210" s="593"/>
    </row>
    <row r="211" spans="2:30">
      <c r="B211" s="359">
        <f t="shared" si="9"/>
        <v>-1</v>
      </c>
      <c r="D211" s="174"/>
      <c r="E211" s="174"/>
      <c r="F211" s="176"/>
      <c r="G211" s="174"/>
      <c r="H211" s="174"/>
      <c r="I211" s="174"/>
      <c r="J211" s="175"/>
      <c r="K211" s="175"/>
      <c r="L211" s="174"/>
      <c r="N211" s="359">
        <f t="shared" si="10"/>
        <v>0</v>
      </c>
      <c r="O211" s="360">
        <f t="shared" si="11"/>
        <v>0</v>
      </c>
      <c r="P211" s="593"/>
      <c r="Q211" s="593"/>
      <c r="R211" s="593"/>
      <c r="S211" s="593"/>
      <c r="T211" s="593"/>
      <c r="U211" s="593"/>
      <c r="V211" s="593"/>
      <c r="W211" s="593"/>
      <c r="X211" s="593"/>
      <c r="Y211" s="593"/>
      <c r="Z211" s="593"/>
      <c r="AA211" s="593"/>
      <c r="AB211" s="593"/>
      <c r="AC211" s="593"/>
      <c r="AD211" s="593"/>
    </row>
    <row r="212" spans="2:30">
      <c r="B212" s="359">
        <f t="shared" si="9"/>
        <v>-1</v>
      </c>
      <c r="D212" s="174"/>
      <c r="E212" s="174"/>
      <c r="F212" s="176"/>
      <c r="G212" s="174"/>
      <c r="H212" s="174"/>
      <c r="I212" s="174"/>
      <c r="J212" s="175"/>
      <c r="K212" s="175"/>
      <c r="L212" s="174"/>
      <c r="N212" s="359">
        <f t="shared" si="10"/>
        <v>0</v>
      </c>
      <c r="O212" s="360">
        <f t="shared" si="11"/>
        <v>0</v>
      </c>
      <c r="P212" s="593"/>
      <c r="Q212" s="593"/>
      <c r="R212" s="593"/>
      <c r="S212" s="593"/>
      <c r="T212" s="593"/>
      <c r="U212" s="593"/>
      <c r="V212" s="593"/>
      <c r="W212" s="593"/>
      <c r="X212" s="593"/>
      <c r="Y212" s="593"/>
      <c r="Z212" s="593"/>
      <c r="AA212" s="593"/>
      <c r="AB212" s="593"/>
      <c r="AC212" s="593"/>
      <c r="AD212" s="593"/>
    </row>
    <row r="213" spans="2:30">
      <c r="B213" s="359">
        <f t="shared" si="9"/>
        <v>-1</v>
      </c>
      <c r="D213" s="174"/>
      <c r="E213" s="174"/>
      <c r="F213" s="176"/>
      <c r="G213" s="174"/>
      <c r="H213" s="174"/>
      <c r="I213" s="174"/>
      <c r="J213" s="175"/>
      <c r="K213" s="175"/>
      <c r="L213" s="174"/>
      <c r="N213" s="359">
        <f t="shared" si="10"/>
        <v>0</v>
      </c>
      <c r="O213" s="360">
        <f t="shared" si="11"/>
        <v>0</v>
      </c>
      <c r="P213" s="593"/>
      <c r="Q213" s="593"/>
      <c r="R213" s="593"/>
      <c r="S213" s="593"/>
      <c r="T213" s="593"/>
      <c r="U213" s="593"/>
      <c r="V213" s="593"/>
      <c r="W213" s="593"/>
      <c r="X213" s="593"/>
      <c r="Y213" s="593"/>
      <c r="Z213" s="593"/>
      <c r="AA213" s="593"/>
      <c r="AB213" s="593"/>
      <c r="AC213" s="593"/>
      <c r="AD213" s="593"/>
    </row>
    <row r="214" spans="2:30">
      <c r="B214" s="359">
        <f t="shared" si="9"/>
        <v>-1</v>
      </c>
      <c r="D214" s="174"/>
      <c r="E214" s="174"/>
      <c r="F214" s="176"/>
      <c r="G214" s="174"/>
      <c r="H214" s="174"/>
      <c r="I214" s="174"/>
      <c r="J214" s="175"/>
      <c r="K214" s="175"/>
      <c r="L214" s="174"/>
      <c r="N214" s="359">
        <f t="shared" si="10"/>
        <v>0</v>
      </c>
      <c r="O214" s="360">
        <f t="shared" si="11"/>
        <v>0</v>
      </c>
      <c r="P214" s="593"/>
      <c r="Q214" s="593"/>
      <c r="R214" s="593"/>
      <c r="S214" s="593"/>
      <c r="T214" s="593"/>
      <c r="U214" s="593"/>
      <c r="V214" s="593"/>
      <c r="W214" s="593"/>
      <c r="X214" s="593"/>
      <c r="Y214" s="593"/>
      <c r="Z214" s="593"/>
      <c r="AA214" s="593"/>
      <c r="AB214" s="593"/>
      <c r="AC214" s="593"/>
      <c r="AD214" s="593"/>
    </row>
    <row r="215" spans="2:30">
      <c r="B215" s="359">
        <f t="shared" si="9"/>
        <v>-1</v>
      </c>
      <c r="D215" s="174"/>
      <c r="E215" s="174"/>
      <c r="F215" s="176"/>
      <c r="G215" s="174"/>
      <c r="H215" s="174"/>
      <c r="I215" s="174"/>
      <c r="J215" s="175"/>
      <c r="K215" s="175"/>
      <c r="L215" s="174"/>
      <c r="N215" s="359">
        <f t="shared" si="10"/>
        <v>0</v>
      </c>
      <c r="O215" s="360">
        <f t="shared" si="11"/>
        <v>0</v>
      </c>
      <c r="P215" s="593"/>
      <c r="Q215" s="593"/>
      <c r="R215" s="593"/>
      <c r="S215" s="593"/>
      <c r="T215" s="593"/>
      <c r="U215" s="593"/>
      <c r="V215" s="593"/>
      <c r="W215" s="593"/>
      <c r="X215" s="593"/>
      <c r="Y215" s="593"/>
      <c r="Z215" s="593"/>
      <c r="AA215" s="593"/>
      <c r="AB215" s="593"/>
      <c r="AC215" s="593"/>
      <c r="AD215" s="593"/>
    </row>
    <row r="216" spans="2:30">
      <c r="B216" s="359">
        <f t="shared" si="9"/>
        <v>-1</v>
      </c>
      <c r="D216" s="174"/>
      <c r="E216" s="174"/>
      <c r="F216" s="176"/>
      <c r="G216" s="174"/>
      <c r="H216" s="174"/>
      <c r="I216" s="174"/>
      <c r="J216" s="175"/>
      <c r="K216" s="175"/>
      <c r="L216" s="174"/>
      <c r="N216" s="359">
        <f t="shared" si="10"/>
        <v>0</v>
      </c>
      <c r="O216" s="360">
        <f t="shared" si="11"/>
        <v>0</v>
      </c>
      <c r="P216" s="593"/>
      <c r="Q216" s="593"/>
      <c r="R216" s="593"/>
      <c r="S216" s="593"/>
      <c r="T216" s="593"/>
      <c r="U216" s="593"/>
      <c r="V216" s="593"/>
      <c r="W216" s="593"/>
      <c r="X216" s="593"/>
      <c r="Y216" s="593"/>
      <c r="Z216" s="593"/>
      <c r="AA216" s="593"/>
      <c r="AB216" s="593"/>
      <c r="AC216" s="593"/>
      <c r="AD216" s="593"/>
    </row>
    <row r="217" spans="2:30">
      <c r="B217" s="359">
        <f t="shared" si="9"/>
        <v>-1</v>
      </c>
      <c r="D217" s="174"/>
      <c r="E217" s="174"/>
      <c r="F217" s="176"/>
      <c r="G217" s="174"/>
      <c r="H217" s="174"/>
      <c r="I217" s="174"/>
      <c r="J217" s="175"/>
      <c r="K217" s="175"/>
      <c r="L217" s="174"/>
      <c r="N217" s="359">
        <f t="shared" si="10"/>
        <v>0</v>
      </c>
      <c r="O217" s="360">
        <f t="shared" si="11"/>
        <v>0</v>
      </c>
      <c r="P217" s="593"/>
      <c r="Q217" s="593"/>
      <c r="R217" s="593"/>
      <c r="S217" s="593"/>
      <c r="T217" s="593"/>
      <c r="U217" s="593"/>
      <c r="V217" s="593"/>
      <c r="W217" s="593"/>
      <c r="X217" s="593"/>
      <c r="Y217" s="593"/>
      <c r="Z217" s="593"/>
      <c r="AA217" s="593"/>
      <c r="AB217" s="593"/>
      <c r="AC217" s="593"/>
      <c r="AD217" s="593"/>
    </row>
    <row r="218" spans="2:30">
      <c r="B218" s="359">
        <f t="shared" si="9"/>
        <v>-1</v>
      </c>
      <c r="D218" s="174"/>
      <c r="E218" s="174"/>
      <c r="F218" s="176"/>
      <c r="G218" s="174"/>
      <c r="H218" s="174"/>
      <c r="I218" s="174"/>
      <c r="J218" s="175"/>
      <c r="K218" s="175"/>
      <c r="L218" s="174"/>
      <c r="N218" s="359">
        <f t="shared" si="10"/>
        <v>0</v>
      </c>
      <c r="O218" s="360">
        <f t="shared" si="11"/>
        <v>0</v>
      </c>
      <c r="P218" s="593"/>
      <c r="Q218" s="593"/>
      <c r="R218" s="593"/>
      <c r="S218" s="593"/>
      <c r="T218" s="593"/>
      <c r="U218" s="593"/>
      <c r="V218" s="593"/>
      <c r="W218" s="593"/>
      <c r="X218" s="593"/>
      <c r="Y218" s="593"/>
      <c r="Z218" s="593"/>
      <c r="AA218" s="593"/>
      <c r="AB218" s="593"/>
      <c r="AC218" s="593"/>
      <c r="AD218" s="593"/>
    </row>
    <row r="219" spans="2:30">
      <c r="B219" s="359">
        <f t="shared" si="9"/>
        <v>-1</v>
      </c>
      <c r="D219" s="174"/>
      <c r="E219" s="174"/>
      <c r="F219" s="176"/>
      <c r="G219" s="174"/>
      <c r="H219" s="174"/>
      <c r="I219" s="174"/>
      <c r="J219" s="175"/>
      <c r="K219" s="175"/>
      <c r="L219" s="174"/>
      <c r="N219" s="359">
        <f t="shared" si="10"/>
        <v>0</v>
      </c>
      <c r="O219" s="360">
        <f t="shared" si="11"/>
        <v>0</v>
      </c>
      <c r="P219" s="593"/>
      <c r="Q219" s="593"/>
      <c r="R219" s="593"/>
      <c r="S219" s="593"/>
      <c r="T219" s="593"/>
      <c r="U219" s="593"/>
      <c r="V219" s="593"/>
      <c r="W219" s="593"/>
      <c r="X219" s="593"/>
      <c r="Y219" s="593"/>
      <c r="Z219" s="593"/>
      <c r="AA219" s="593"/>
      <c r="AB219" s="593"/>
      <c r="AC219" s="593"/>
      <c r="AD219" s="593"/>
    </row>
    <row r="220" spans="2:30">
      <c r="B220" s="359">
        <f t="shared" si="9"/>
        <v>-1</v>
      </c>
      <c r="D220" s="174"/>
      <c r="E220" s="174"/>
      <c r="F220" s="176"/>
      <c r="G220" s="174"/>
      <c r="H220" s="174"/>
      <c r="I220" s="174"/>
      <c r="J220" s="175"/>
      <c r="K220" s="175"/>
      <c r="L220" s="174"/>
      <c r="N220" s="359">
        <f t="shared" si="10"/>
        <v>0</v>
      </c>
      <c r="O220" s="360">
        <f t="shared" si="11"/>
        <v>0</v>
      </c>
      <c r="P220" s="593"/>
      <c r="Q220" s="593"/>
      <c r="R220" s="593"/>
      <c r="S220" s="593"/>
      <c r="T220" s="593"/>
      <c r="U220" s="593"/>
      <c r="V220" s="593"/>
      <c r="W220" s="593"/>
      <c r="X220" s="593"/>
      <c r="Y220" s="593"/>
      <c r="Z220" s="593"/>
      <c r="AA220" s="593"/>
      <c r="AB220" s="593"/>
      <c r="AC220" s="593"/>
      <c r="AD220" s="593"/>
    </row>
    <row r="221" spans="2:30">
      <c r="B221" s="359">
        <f t="shared" si="9"/>
        <v>-1</v>
      </c>
      <c r="D221" s="174"/>
      <c r="E221" s="174"/>
      <c r="F221" s="176"/>
      <c r="G221" s="174"/>
      <c r="H221" s="174"/>
      <c r="I221" s="174"/>
      <c r="J221" s="175"/>
      <c r="K221" s="175"/>
      <c r="L221" s="174"/>
      <c r="N221" s="359">
        <f t="shared" si="10"/>
        <v>0</v>
      </c>
      <c r="O221" s="360">
        <f t="shared" si="11"/>
        <v>0</v>
      </c>
      <c r="P221" s="593"/>
      <c r="Q221" s="593"/>
      <c r="R221" s="593"/>
      <c r="S221" s="593"/>
      <c r="T221" s="593"/>
      <c r="U221" s="593"/>
      <c r="V221" s="593"/>
      <c r="W221" s="593"/>
      <c r="X221" s="593"/>
      <c r="Y221" s="593"/>
      <c r="Z221" s="593"/>
      <c r="AA221" s="593"/>
      <c r="AB221" s="593"/>
      <c r="AC221" s="593"/>
      <c r="AD221" s="593"/>
    </row>
    <row r="222" spans="2:30">
      <c r="B222" s="359">
        <f t="shared" si="9"/>
        <v>-1</v>
      </c>
      <c r="D222" s="174"/>
      <c r="E222" s="174"/>
      <c r="F222" s="176"/>
      <c r="G222" s="174"/>
      <c r="H222" s="174"/>
      <c r="I222" s="174"/>
      <c r="J222" s="175"/>
      <c r="K222" s="175"/>
      <c r="L222" s="174"/>
      <c r="N222" s="359">
        <f t="shared" si="10"/>
        <v>0</v>
      </c>
      <c r="O222" s="360">
        <f t="shared" si="11"/>
        <v>0</v>
      </c>
      <c r="P222" s="593"/>
      <c r="Q222" s="593"/>
      <c r="R222" s="593"/>
      <c r="S222" s="593"/>
      <c r="T222" s="593"/>
      <c r="U222" s="593"/>
      <c r="V222" s="593"/>
      <c r="W222" s="593"/>
      <c r="X222" s="593"/>
      <c r="Y222" s="593"/>
      <c r="Z222" s="593"/>
      <c r="AA222" s="593"/>
      <c r="AB222" s="593"/>
      <c r="AC222" s="593"/>
      <c r="AD222" s="593"/>
    </row>
    <row r="223" spans="2:30">
      <c r="B223" s="359">
        <f t="shared" si="9"/>
        <v>-1</v>
      </c>
      <c r="D223" s="174"/>
      <c r="E223" s="174"/>
      <c r="F223" s="176"/>
      <c r="G223" s="174"/>
      <c r="H223" s="174"/>
      <c r="I223" s="174"/>
      <c r="J223" s="175"/>
      <c r="K223" s="175"/>
      <c r="L223" s="174"/>
      <c r="N223" s="359">
        <f t="shared" si="10"/>
        <v>0</v>
      </c>
      <c r="O223" s="360">
        <f t="shared" si="11"/>
        <v>0</v>
      </c>
      <c r="P223" s="593"/>
      <c r="Q223" s="593"/>
      <c r="R223" s="593"/>
      <c r="S223" s="593"/>
      <c r="T223" s="593"/>
      <c r="U223" s="593"/>
      <c r="V223" s="593"/>
      <c r="W223" s="593"/>
      <c r="X223" s="593"/>
      <c r="Y223" s="593"/>
      <c r="Z223" s="593"/>
      <c r="AA223" s="593"/>
      <c r="AB223" s="593"/>
      <c r="AC223" s="593"/>
      <c r="AD223" s="593"/>
    </row>
    <row r="224" spans="2:30">
      <c r="B224" s="359">
        <f t="shared" si="9"/>
        <v>-1</v>
      </c>
      <c r="D224" s="174"/>
      <c r="E224" s="174"/>
      <c r="F224" s="176"/>
      <c r="G224" s="174"/>
      <c r="H224" s="174"/>
      <c r="I224" s="174"/>
      <c r="J224" s="175"/>
      <c r="K224" s="175"/>
      <c r="L224" s="174"/>
      <c r="N224" s="359">
        <f t="shared" si="10"/>
        <v>0</v>
      </c>
      <c r="O224" s="360">
        <f t="shared" si="11"/>
        <v>0</v>
      </c>
      <c r="P224" s="593"/>
      <c r="Q224" s="593"/>
      <c r="R224" s="593"/>
      <c r="S224" s="593"/>
      <c r="T224" s="593"/>
      <c r="U224" s="593"/>
      <c r="V224" s="593"/>
      <c r="W224" s="593"/>
      <c r="X224" s="593"/>
      <c r="Y224" s="593"/>
      <c r="Z224" s="593"/>
      <c r="AA224" s="593"/>
      <c r="AB224" s="593"/>
      <c r="AC224" s="593"/>
      <c r="AD224" s="593"/>
    </row>
    <row r="225" spans="2:30">
      <c r="B225" s="359">
        <f t="shared" si="9"/>
        <v>-1</v>
      </c>
      <c r="D225" s="174"/>
      <c r="E225" s="174"/>
      <c r="F225" s="176"/>
      <c r="G225" s="174"/>
      <c r="H225" s="174"/>
      <c r="I225" s="174"/>
      <c r="J225" s="175"/>
      <c r="K225" s="175"/>
      <c r="L225" s="174"/>
      <c r="N225" s="359">
        <f t="shared" si="10"/>
        <v>0</v>
      </c>
      <c r="O225" s="360">
        <f t="shared" si="11"/>
        <v>0</v>
      </c>
      <c r="P225" s="593"/>
      <c r="Q225" s="593"/>
      <c r="R225" s="593"/>
      <c r="S225" s="593"/>
      <c r="T225" s="593"/>
      <c r="U225" s="593"/>
      <c r="V225" s="593"/>
      <c r="W225" s="593"/>
      <c r="X225" s="593"/>
      <c r="Y225" s="593"/>
      <c r="Z225" s="593"/>
      <c r="AA225" s="593"/>
      <c r="AB225" s="593"/>
      <c r="AC225" s="593"/>
      <c r="AD225" s="593"/>
    </row>
    <row r="226" spans="2:30">
      <c r="B226" s="359">
        <f t="shared" si="9"/>
        <v>-1</v>
      </c>
      <c r="D226" s="174"/>
      <c r="E226" s="174"/>
      <c r="F226" s="176"/>
      <c r="G226" s="174"/>
      <c r="H226" s="174"/>
      <c r="I226" s="174"/>
      <c r="J226" s="175"/>
      <c r="K226" s="175"/>
      <c r="L226" s="174"/>
      <c r="N226" s="359">
        <f t="shared" si="10"/>
        <v>0</v>
      </c>
      <c r="O226" s="360">
        <f t="shared" si="11"/>
        <v>0</v>
      </c>
      <c r="P226" s="593"/>
      <c r="Q226" s="593"/>
      <c r="R226" s="593"/>
      <c r="S226" s="593"/>
      <c r="T226" s="593"/>
      <c r="U226" s="593"/>
      <c r="V226" s="593"/>
      <c r="W226" s="593"/>
      <c r="X226" s="593"/>
      <c r="Y226" s="593"/>
      <c r="Z226" s="593"/>
      <c r="AA226" s="593"/>
      <c r="AB226" s="593"/>
      <c r="AC226" s="593"/>
      <c r="AD226" s="593"/>
    </row>
    <row r="227" spans="2:30">
      <c r="B227" s="359">
        <f t="shared" si="9"/>
        <v>-1</v>
      </c>
      <c r="D227" s="174"/>
      <c r="E227" s="174"/>
      <c r="F227" s="176"/>
      <c r="G227" s="174"/>
      <c r="H227" s="174"/>
      <c r="I227" s="174"/>
      <c r="J227" s="175"/>
      <c r="K227" s="175"/>
      <c r="L227" s="174"/>
      <c r="N227" s="359">
        <f t="shared" si="10"/>
        <v>0</v>
      </c>
      <c r="O227" s="360">
        <f t="shared" si="11"/>
        <v>0</v>
      </c>
      <c r="P227" s="593"/>
      <c r="Q227" s="593"/>
      <c r="R227" s="593"/>
      <c r="S227" s="593"/>
      <c r="T227" s="593"/>
      <c r="U227" s="593"/>
      <c r="V227" s="593"/>
      <c r="W227" s="593"/>
      <c r="X227" s="593"/>
      <c r="Y227" s="593"/>
      <c r="Z227" s="593"/>
      <c r="AA227" s="593"/>
      <c r="AB227" s="593"/>
      <c r="AC227" s="593"/>
      <c r="AD227" s="593"/>
    </row>
    <row r="228" spans="2:30">
      <c r="B228" s="359">
        <f t="shared" si="9"/>
        <v>-1</v>
      </c>
      <c r="D228" s="174"/>
      <c r="E228" s="174"/>
      <c r="F228" s="176"/>
      <c r="G228" s="174"/>
      <c r="H228" s="174"/>
      <c r="I228" s="174"/>
      <c r="J228" s="175"/>
      <c r="K228" s="175"/>
      <c r="L228" s="174"/>
      <c r="N228" s="359">
        <f t="shared" si="10"/>
        <v>0</v>
      </c>
      <c r="O228" s="360">
        <f t="shared" si="11"/>
        <v>0</v>
      </c>
      <c r="P228" s="593"/>
      <c r="Q228" s="593"/>
      <c r="R228" s="593"/>
      <c r="S228" s="593"/>
      <c r="T228" s="593"/>
      <c r="U228" s="593"/>
      <c r="V228" s="593"/>
      <c r="W228" s="593"/>
      <c r="X228" s="593"/>
      <c r="Y228" s="593"/>
      <c r="Z228" s="593"/>
      <c r="AA228" s="593"/>
      <c r="AB228" s="593"/>
      <c r="AC228" s="593"/>
      <c r="AD228" s="593"/>
    </row>
    <row r="229" spans="2:30">
      <c r="B229" s="359">
        <f t="shared" si="9"/>
        <v>-1</v>
      </c>
      <c r="D229" s="174"/>
      <c r="E229" s="174"/>
      <c r="F229" s="176"/>
      <c r="G229" s="174"/>
      <c r="H229" s="174"/>
      <c r="I229" s="174"/>
      <c r="J229" s="175"/>
      <c r="K229" s="175"/>
      <c r="L229" s="174"/>
      <c r="N229" s="359">
        <f t="shared" si="10"/>
        <v>0</v>
      </c>
      <c r="O229" s="360">
        <f t="shared" si="11"/>
        <v>0</v>
      </c>
      <c r="P229" s="593"/>
      <c r="Q229" s="593"/>
      <c r="R229" s="593"/>
      <c r="S229" s="593"/>
      <c r="T229" s="593"/>
      <c r="U229" s="593"/>
      <c r="V229" s="593"/>
      <c r="W229" s="593"/>
      <c r="X229" s="593"/>
      <c r="Y229" s="593"/>
      <c r="Z229" s="593"/>
      <c r="AA229" s="593"/>
      <c r="AB229" s="593"/>
      <c r="AC229" s="593"/>
      <c r="AD229" s="593"/>
    </row>
    <row r="230" spans="2:30">
      <c r="B230" s="359">
        <f t="shared" si="9"/>
        <v>-1</v>
      </c>
      <c r="D230" s="174"/>
      <c r="E230" s="174"/>
      <c r="F230" s="176"/>
      <c r="G230" s="174"/>
      <c r="H230" s="174"/>
      <c r="I230" s="174"/>
      <c r="J230" s="175"/>
      <c r="K230" s="175"/>
      <c r="L230" s="174"/>
      <c r="N230" s="359">
        <f t="shared" si="10"/>
        <v>0</v>
      </c>
      <c r="O230" s="360">
        <f t="shared" si="11"/>
        <v>0</v>
      </c>
      <c r="P230" s="593"/>
      <c r="Q230" s="593"/>
      <c r="R230" s="593"/>
      <c r="S230" s="593"/>
      <c r="T230" s="593"/>
      <c r="U230" s="593"/>
      <c r="V230" s="593"/>
      <c r="W230" s="593"/>
      <c r="X230" s="593"/>
      <c r="Y230" s="593"/>
      <c r="Z230" s="593"/>
      <c r="AA230" s="593"/>
      <c r="AB230" s="593"/>
      <c r="AC230" s="593"/>
      <c r="AD230" s="593"/>
    </row>
    <row r="231" spans="2:30">
      <c r="B231" s="359">
        <f t="shared" si="9"/>
        <v>-1</v>
      </c>
      <c r="D231" s="174"/>
      <c r="E231" s="174"/>
      <c r="F231" s="176"/>
      <c r="G231" s="174"/>
      <c r="H231" s="174"/>
      <c r="I231" s="174"/>
      <c r="J231" s="175"/>
      <c r="K231" s="175"/>
      <c r="L231" s="174"/>
      <c r="N231" s="359">
        <f t="shared" si="10"/>
        <v>0</v>
      </c>
      <c r="O231" s="360">
        <f t="shared" si="11"/>
        <v>0</v>
      </c>
      <c r="P231" s="593"/>
      <c r="Q231" s="593"/>
      <c r="R231" s="593"/>
      <c r="S231" s="593"/>
      <c r="T231" s="593"/>
      <c r="U231" s="593"/>
      <c r="V231" s="593"/>
      <c r="W231" s="593"/>
      <c r="X231" s="593"/>
      <c r="Y231" s="593"/>
      <c r="Z231" s="593"/>
      <c r="AA231" s="593"/>
      <c r="AB231" s="593"/>
      <c r="AC231" s="593"/>
      <c r="AD231" s="593"/>
    </row>
    <row r="232" spans="2:30">
      <c r="B232" s="359">
        <f t="shared" si="9"/>
        <v>-1</v>
      </c>
      <c r="D232" s="174"/>
      <c r="E232" s="174"/>
      <c r="F232" s="176"/>
      <c r="G232" s="174"/>
      <c r="H232" s="174"/>
      <c r="I232" s="174"/>
      <c r="J232" s="175"/>
      <c r="K232" s="175"/>
      <c r="L232" s="174"/>
      <c r="N232" s="359">
        <f t="shared" si="10"/>
        <v>0</v>
      </c>
      <c r="O232" s="360">
        <f t="shared" si="11"/>
        <v>0</v>
      </c>
      <c r="P232" s="593"/>
      <c r="Q232" s="593"/>
      <c r="R232" s="593"/>
      <c r="S232" s="593"/>
      <c r="T232" s="593"/>
      <c r="U232" s="593"/>
      <c r="V232" s="593"/>
      <c r="W232" s="593"/>
      <c r="X232" s="593"/>
      <c r="Y232" s="593"/>
      <c r="Z232" s="593"/>
      <c r="AA232" s="593"/>
      <c r="AB232" s="593"/>
      <c r="AC232" s="593"/>
      <c r="AD232" s="593"/>
    </row>
    <row r="233" spans="2:30">
      <c r="B233" s="359">
        <f t="shared" si="9"/>
        <v>-1</v>
      </c>
      <c r="D233" s="174"/>
      <c r="E233" s="174"/>
      <c r="F233" s="176"/>
      <c r="G233" s="174"/>
      <c r="H233" s="174"/>
      <c r="I233" s="174"/>
      <c r="J233" s="175"/>
      <c r="K233" s="175"/>
      <c r="L233" s="174"/>
      <c r="N233" s="359">
        <f t="shared" si="10"/>
        <v>0</v>
      </c>
      <c r="O233" s="360">
        <f t="shared" si="11"/>
        <v>0</v>
      </c>
      <c r="P233" s="593"/>
      <c r="Q233" s="593"/>
      <c r="R233" s="593"/>
      <c r="S233" s="593"/>
      <c r="T233" s="593"/>
      <c r="U233" s="593"/>
      <c r="V233" s="593"/>
      <c r="W233" s="593"/>
      <c r="X233" s="593"/>
      <c r="Y233" s="593"/>
      <c r="Z233" s="593"/>
      <c r="AA233" s="593"/>
      <c r="AB233" s="593"/>
      <c r="AC233" s="593"/>
      <c r="AD233" s="593"/>
    </row>
    <row r="234" spans="2:30">
      <c r="B234" s="359">
        <f t="shared" si="9"/>
        <v>-1</v>
      </c>
      <c r="D234" s="174"/>
      <c r="E234" s="174"/>
      <c r="F234" s="176"/>
      <c r="G234" s="174"/>
      <c r="H234" s="174"/>
      <c r="I234" s="174"/>
      <c r="J234" s="175"/>
      <c r="K234" s="175"/>
      <c r="L234" s="174"/>
      <c r="N234" s="359">
        <f t="shared" si="10"/>
        <v>0</v>
      </c>
      <c r="O234" s="360">
        <f t="shared" si="11"/>
        <v>0</v>
      </c>
      <c r="P234" s="593"/>
      <c r="Q234" s="593"/>
      <c r="R234" s="593"/>
      <c r="S234" s="593"/>
      <c r="T234" s="593"/>
      <c r="U234" s="593"/>
      <c r="V234" s="593"/>
      <c r="W234" s="593"/>
      <c r="X234" s="593"/>
      <c r="Y234" s="593"/>
      <c r="Z234" s="593"/>
      <c r="AA234" s="593"/>
      <c r="AB234" s="593"/>
      <c r="AC234" s="593"/>
      <c r="AD234" s="593"/>
    </row>
    <row r="235" spans="2:30">
      <c r="B235" s="359">
        <f t="shared" si="9"/>
        <v>-1</v>
      </c>
      <c r="D235" s="174"/>
      <c r="E235" s="174"/>
      <c r="F235" s="176"/>
      <c r="G235" s="174"/>
      <c r="H235" s="174"/>
      <c r="I235" s="174"/>
      <c r="J235" s="175"/>
      <c r="K235" s="175"/>
      <c r="L235" s="174"/>
      <c r="N235" s="359">
        <f t="shared" si="10"/>
        <v>0</v>
      </c>
      <c r="O235" s="360">
        <f t="shared" si="11"/>
        <v>0</v>
      </c>
      <c r="P235" s="593"/>
      <c r="Q235" s="593"/>
      <c r="R235" s="593"/>
      <c r="S235" s="593"/>
      <c r="T235" s="593"/>
      <c r="U235" s="593"/>
      <c r="V235" s="593"/>
      <c r="W235" s="593"/>
      <c r="X235" s="593"/>
      <c r="Y235" s="593"/>
      <c r="Z235" s="593"/>
      <c r="AA235" s="593"/>
      <c r="AB235" s="593"/>
      <c r="AC235" s="593"/>
      <c r="AD235" s="593"/>
    </row>
    <row r="236" spans="2:30">
      <c r="B236" s="359">
        <f t="shared" si="9"/>
        <v>-1</v>
      </c>
      <c r="D236" s="174"/>
      <c r="E236" s="174"/>
      <c r="F236" s="176"/>
      <c r="G236" s="174"/>
      <c r="H236" s="174"/>
      <c r="I236" s="174"/>
      <c r="J236" s="175"/>
      <c r="K236" s="175"/>
      <c r="L236" s="174"/>
      <c r="N236" s="359">
        <f t="shared" si="10"/>
        <v>0</v>
      </c>
      <c r="O236" s="360">
        <f t="shared" si="11"/>
        <v>0</v>
      </c>
      <c r="P236" s="593"/>
      <c r="Q236" s="593"/>
      <c r="R236" s="593"/>
      <c r="S236" s="593"/>
      <c r="T236" s="593"/>
      <c r="U236" s="593"/>
      <c r="V236" s="593"/>
      <c r="W236" s="593"/>
      <c r="X236" s="593"/>
      <c r="Y236" s="593"/>
      <c r="Z236" s="593"/>
      <c r="AA236" s="593"/>
      <c r="AB236" s="593"/>
      <c r="AC236" s="593"/>
      <c r="AD236" s="593"/>
    </row>
    <row r="237" spans="2:30">
      <c r="B237" s="359">
        <f t="shared" si="9"/>
        <v>-1</v>
      </c>
      <c r="D237" s="174"/>
      <c r="E237" s="174"/>
      <c r="F237" s="176"/>
      <c r="G237" s="174"/>
      <c r="H237" s="174"/>
      <c r="I237" s="174"/>
      <c r="J237" s="175"/>
      <c r="K237" s="175"/>
      <c r="L237" s="174"/>
      <c r="N237" s="359">
        <f t="shared" si="10"/>
        <v>0</v>
      </c>
      <c r="O237" s="360">
        <f t="shared" si="11"/>
        <v>0</v>
      </c>
      <c r="P237" s="593"/>
      <c r="Q237" s="593"/>
      <c r="R237" s="593"/>
      <c r="S237" s="593"/>
      <c r="T237" s="593"/>
      <c r="U237" s="593"/>
      <c r="V237" s="593"/>
      <c r="W237" s="593"/>
      <c r="X237" s="593"/>
      <c r="Y237" s="593"/>
      <c r="Z237" s="593"/>
      <c r="AA237" s="593"/>
      <c r="AB237" s="593"/>
      <c r="AC237" s="593"/>
      <c r="AD237" s="593"/>
    </row>
    <row r="238" spans="2:30">
      <c r="B238" s="359">
        <f t="shared" si="9"/>
        <v>-1</v>
      </c>
      <c r="D238" s="174"/>
      <c r="E238" s="174"/>
      <c r="F238" s="176"/>
      <c r="G238" s="174"/>
      <c r="H238" s="174"/>
      <c r="I238" s="174"/>
      <c r="J238" s="175"/>
      <c r="K238" s="175"/>
      <c r="L238" s="174"/>
      <c r="N238" s="359">
        <f t="shared" si="10"/>
        <v>0</v>
      </c>
      <c r="O238" s="360">
        <f t="shared" si="11"/>
        <v>0</v>
      </c>
      <c r="P238" s="593"/>
      <c r="Q238" s="593"/>
      <c r="R238" s="593"/>
      <c r="S238" s="593"/>
      <c r="T238" s="593"/>
      <c r="U238" s="593"/>
      <c r="V238" s="593"/>
      <c r="W238" s="593"/>
      <c r="X238" s="593"/>
      <c r="Y238" s="593"/>
      <c r="Z238" s="593"/>
      <c r="AA238" s="593"/>
      <c r="AB238" s="593"/>
      <c r="AC238" s="593"/>
      <c r="AD238" s="593"/>
    </row>
    <row r="239" spans="2:30">
      <c r="B239" s="359">
        <f t="shared" si="9"/>
        <v>-1</v>
      </c>
      <c r="D239" s="174"/>
      <c r="E239" s="174"/>
      <c r="F239" s="176"/>
      <c r="G239" s="174"/>
      <c r="H239" s="174"/>
      <c r="I239" s="174"/>
      <c r="J239" s="175"/>
      <c r="K239" s="175"/>
      <c r="L239" s="174"/>
      <c r="N239" s="359">
        <f t="shared" si="10"/>
        <v>0</v>
      </c>
      <c r="O239" s="360">
        <f t="shared" si="11"/>
        <v>0</v>
      </c>
      <c r="P239" s="593"/>
      <c r="Q239" s="593"/>
      <c r="R239" s="593"/>
      <c r="S239" s="593"/>
      <c r="T239" s="593"/>
      <c r="U239" s="593"/>
      <c r="V239" s="593"/>
      <c r="W239" s="593"/>
      <c r="X239" s="593"/>
      <c r="Y239" s="593"/>
      <c r="Z239" s="593"/>
      <c r="AA239" s="593"/>
      <c r="AB239" s="593"/>
      <c r="AC239" s="593"/>
      <c r="AD239" s="593"/>
    </row>
    <row r="240" spans="2:30">
      <c r="B240" s="359">
        <f t="shared" si="9"/>
        <v>-1</v>
      </c>
      <c r="D240" s="174"/>
      <c r="E240" s="174"/>
      <c r="F240" s="176"/>
      <c r="G240" s="174"/>
      <c r="H240" s="174"/>
      <c r="I240" s="174"/>
      <c r="J240" s="175"/>
      <c r="K240" s="175"/>
      <c r="L240" s="174"/>
      <c r="N240" s="359">
        <f t="shared" si="10"/>
        <v>0</v>
      </c>
      <c r="O240" s="360">
        <f t="shared" si="11"/>
        <v>0</v>
      </c>
      <c r="P240" s="593"/>
      <c r="Q240" s="593"/>
      <c r="R240" s="593"/>
      <c r="S240" s="593"/>
      <c r="T240" s="593"/>
      <c r="U240" s="593"/>
      <c r="V240" s="593"/>
      <c r="W240" s="593"/>
      <c r="X240" s="593"/>
      <c r="Y240" s="593"/>
      <c r="Z240" s="593"/>
      <c r="AA240" s="593"/>
      <c r="AB240" s="593"/>
      <c r="AC240" s="593"/>
      <c r="AD240" s="593"/>
    </row>
    <row r="241" spans="2:30">
      <c r="B241" s="359">
        <f t="shared" si="9"/>
        <v>-1</v>
      </c>
      <c r="D241" s="174"/>
      <c r="E241" s="174"/>
      <c r="F241" s="176"/>
      <c r="G241" s="174"/>
      <c r="H241" s="174"/>
      <c r="I241" s="174"/>
      <c r="J241" s="175"/>
      <c r="K241" s="175"/>
      <c r="L241" s="174"/>
      <c r="N241" s="359">
        <f t="shared" si="10"/>
        <v>0</v>
      </c>
      <c r="O241" s="360">
        <f t="shared" si="11"/>
        <v>0</v>
      </c>
      <c r="P241" s="593"/>
      <c r="Q241" s="593"/>
      <c r="R241" s="593"/>
      <c r="S241" s="593"/>
      <c r="T241" s="593"/>
      <c r="U241" s="593"/>
      <c r="V241" s="593"/>
      <c r="W241" s="593"/>
      <c r="X241" s="593"/>
      <c r="Y241" s="593"/>
      <c r="Z241" s="593"/>
      <c r="AA241" s="593"/>
      <c r="AB241" s="593"/>
      <c r="AC241" s="593"/>
      <c r="AD241" s="593"/>
    </row>
    <row r="242" spans="2:30">
      <c r="B242" s="359">
        <f t="shared" si="9"/>
        <v>-1</v>
      </c>
      <c r="D242" s="174"/>
      <c r="E242" s="174"/>
      <c r="F242" s="176"/>
      <c r="G242" s="174"/>
      <c r="H242" s="174"/>
      <c r="I242" s="174"/>
      <c r="J242" s="175"/>
      <c r="K242" s="175"/>
      <c r="L242" s="174"/>
      <c r="N242" s="359">
        <f t="shared" si="10"/>
        <v>0</v>
      </c>
      <c r="O242" s="360">
        <f t="shared" si="11"/>
        <v>0</v>
      </c>
      <c r="P242" s="593"/>
      <c r="Q242" s="593"/>
      <c r="R242" s="593"/>
      <c r="S242" s="593"/>
      <c r="T242" s="593"/>
      <c r="U242" s="593"/>
      <c r="V242" s="593"/>
      <c r="W242" s="593"/>
      <c r="X242" s="593"/>
      <c r="Y242" s="593"/>
      <c r="Z242" s="593"/>
      <c r="AA242" s="593"/>
      <c r="AB242" s="593"/>
      <c r="AC242" s="593"/>
      <c r="AD242" s="593"/>
    </row>
    <row r="243" spans="2:30">
      <c r="B243" s="359">
        <f t="shared" si="9"/>
        <v>-1</v>
      </c>
      <c r="D243" s="174"/>
      <c r="E243" s="174"/>
      <c r="F243" s="176"/>
      <c r="G243" s="174"/>
      <c r="H243" s="174"/>
      <c r="I243" s="174"/>
      <c r="J243" s="175"/>
      <c r="K243" s="175"/>
      <c r="L243" s="174"/>
      <c r="N243" s="359">
        <f t="shared" si="10"/>
        <v>0</v>
      </c>
      <c r="O243" s="360">
        <f t="shared" si="11"/>
        <v>0</v>
      </c>
      <c r="P243" s="593"/>
      <c r="Q243" s="593"/>
      <c r="R243" s="593"/>
      <c r="S243" s="593"/>
      <c r="T243" s="593"/>
      <c r="U243" s="593"/>
      <c r="V243" s="593"/>
      <c r="W243" s="593"/>
      <c r="X243" s="593"/>
      <c r="Y243" s="593"/>
      <c r="Z243" s="593"/>
      <c r="AA243" s="593"/>
      <c r="AB243" s="593"/>
      <c r="AC243" s="593"/>
      <c r="AD243" s="593"/>
    </row>
    <row r="244" spans="2:30">
      <c r="B244" s="359">
        <f t="shared" si="9"/>
        <v>-1</v>
      </c>
      <c r="D244" s="174"/>
      <c r="E244" s="174"/>
      <c r="F244" s="176"/>
      <c r="G244" s="174"/>
      <c r="H244" s="174"/>
      <c r="I244" s="174"/>
      <c r="J244" s="175"/>
      <c r="K244" s="175"/>
      <c r="L244" s="174"/>
      <c r="N244" s="359">
        <f t="shared" si="10"/>
        <v>0</v>
      </c>
      <c r="O244" s="360">
        <f t="shared" si="11"/>
        <v>0</v>
      </c>
      <c r="P244" s="593"/>
      <c r="Q244" s="593"/>
      <c r="R244" s="593"/>
      <c r="S244" s="593"/>
      <c r="T244" s="593"/>
      <c r="U244" s="593"/>
      <c r="V244" s="593"/>
      <c r="W244" s="593"/>
      <c r="X244" s="593"/>
      <c r="Y244" s="593"/>
      <c r="Z244" s="593"/>
      <c r="AA244" s="593"/>
      <c r="AB244" s="593"/>
      <c r="AC244" s="593"/>
      <c r="AD244" s="593"/>
    </row>
    <row r="245" spans="2:30">
      <c r="B245" s="359">
        <f t="shared" si="9"/>
        <v>-1</v>
      </c>
      <c r="D245" s="174"/>
      <c r="E245" s="174"/>
      <c r="F245" s="176"/>
      <c r="G245" s="174"/>
      <c r="H245" s="174"/>
      <c r="I245" s="174"/>
      <c r="J245" s="175"/>
      <c r="K245" s="175"/>
      <c r="L245" s="174"/>
      <c r="N245" s="359">
        <f t="shared" si="10"/>
        <v>0</v>
      </c>
      <c r="O245" s="360">
        <f t="shared" si="11"/>
        <v>0</v>
      </c>
      <c r="P245" s="593"/>
      <c r="Q245" s="593"/>
      <c r="R245" s="593"/>
      <c r="S245" s="593"/>
      <c r="T245" s="593"/>
      <c r="U245" s="593"/>
      <c r="V245" s="593"/>
      <c r="W245" s="593"/>
      <c r="X245" s="593"/>
      <c r="Y245" s="593"/>
      <c r="Z245" s="593"/>
      <c r="AA245" s="593"/>
      <c r="AB245" s="593"/>
      <c r="AC245" s="593"/>
      <c r="AD245" s="593"/>
    </row>
    <row r="246" spans="2:30">
      <c r="B246" s="359">
        <f t="shared" si="9"/>
        <v>-1</v>
      </c>
      <c r="D246" s="174"/>
      <c r="E246" s="174"/>
      <c r="F246" s="176"/>
      <c r="G246" s="174"/>
      <c r="H246" s="174"/>
      <c r="I246" s="174"/>
      <c r="J246" s="175"/>
      <c r="K246" s="175"/>
      <c r="L246" s="174"/>
      <c r="N246" s="359">
        <f t="shared" si="10"/>
        <v>0</v>
      </c>
      <c r="O246" s="360">
        <f t="shared" si="11"/>
        <v>0</v>
      </c>
      <c r="P246" s="593"/>
      <c r="Q246" s="593"/>
      <c r="R246" s="593"/>
      <c r="S246" s="593"/>
      <c r="T246" s="593"/>
      <c r="U246" s="593"/>
      <c r="V246" s="593"/>
      <c r="W246" s="593"/>
      <c r="X246" s="593"/>
      <c r="Y246" s="593"/>
      <c r="Z246" s="593"/>
      <c r="AA246" s="593"/>
      <c r="AB246" s="593"/>
      <c r="AC246" s="593"/>
      <c r="AD246" s="593"/>
    </row>
    <row r="247" spans="2:30">
      <c r="B247" s="359">
        <f t="shared" si="9"/>
        <v>-1</v>
      </c>
      <c r="D247" s="174"/>
      <c r="E247" s="174"/>
      <c r="F247" s="176"/>
      <c r="G247" s="174"/>
      <c r="H247" s="174"/>
      <c r="I247" s="174"/>
      <c r="J247" s="175"/>
      <c r="K247" s="175"/>
      <c r="L247" s="174"/>
      <c r="N247" s="359">
        <f t="shared" si="10"/>
        <v>0</v>
      </c>
      <c r="O247" s="360">
        <f t="shared" si="11"/>
        <v>0</v>
      </c>
      <c r="P247" s="593"/>
      <c r="Q247" s="593"/>
      <c r="R247" s="593"/>
      <c r="S247" s="593"/>
      <c r="T247" s="593"/>
      <c r="U247" s="593"/>
      <c r="V247" s="593"/>
      <c r="W247" s="593"/>
      <c r="X247" s="593"/>
      <c r="Y247" s="593"/>
      <c r="Z247" s="593"/>
      <c r="AA247" s="593"/>
      <c r="AB247" s="593"/>
      <c r="AC247" s="593"/>
      <c r="AD247" s="593"/>
    </row>
    <row r="248" spans="2:30">
      <c r="B248" s="359">
        <f t="shared" si="9"/>
        <v>-1</v>
      </c>
      <c r="D248" s="174"/>
      <c r="E248" s="174"/>
      <c r="F248" s="176"/>
      <c r="G248" s="174"/>
      <c r="H248" s="174"/>
      <c r="I248" s="174"/>
      <c r="J248" s="175"/>
      <c r="K248" s="175"/>
      <c r="L248" s="174"/>
      <c r="N248" s="359">
        <f t="shared" si="10"/>
        <v>0</v>
      </c>
      <c r="O248" s="360">
        <f t="shared" si="11"/>
        <v>0</v>
      </c>
      <c r="P248" s="593"/>
      <c r="Q248" s="593"/>
      <c r="R248" s="593"/>
      <c r="S248" s="593"/>
      <c r="T248" s="593"/>
      <c r="U248" s="593"/>
      <c r="V248" s="593"/>
      <c r="W248" s="593"/>
      <c r="X248" s="593"/>
      <c r="Y248" s="593"/>
      <c r="Z248" s="593"/>
      <c r="AA248" s="593"/>
      <c r="AB248" s="593"/>
      <c r="AC248" s="593"/>
      <c r="AD248" s="593"/>
    </row>
    <row r="249" spans="2:30">
      <c r="B249" s="359">
        <f t="shared" si="9"/>
        <v>-1</v>
      </c>
      <c r="D249" s="174"/>
      <c r="E249" s="174"/>
      <c r="F249" s="176"/>
      <c r="G249" s="174"/>
      <c r="H249" s="174"/>
      <c r="I249" s="174"/>
      <c r="J249" s="175"/>
      <c r="K249" s="175"/>
      <c r="L249" s="174"/>
      <c r="N249" s="359">
        <f t="shared" si="10"/>
        <v>0</v>
      </c>
      <c r="O249" s="360">
        <f t="shared" si="11"/>
        <v>0</v>
      </c>
      <c r="P249" s="593"/>
      <c r="Q249" s="593"/>
      <c r="R249" s="593"/>
      <c r="S249" s="593"/>
      <c r="T249" s="593"/>
      <c r="U249" s="593"/>
      <c r="V249" s="593"/>
      <c r="W249" s="593"/>
      <c r="X249" s="593"/>
      <c r="Y249" s="593"/>
      <c r="Z249" s="593"/>
      <c r="AA249" s="593"/>
      <c r="AB249" s="593"/>
      <c r="AC249" s="593"/>
      <c r="AD249" s="593"/>
    </row>
    <row r="250" spans="2:30">
      <c r="B250" s="359">
        <f t="shared" si="9"/>
        <v>-1</v>
      </c>
      <c r="D250" s="174"/>
      <c r="E250" s="174"/>
      <c r="F250" s="176"/>
      <c r="G250" s="174"/>
      <c r="H250" s="174"/>
      <c r="I250" s="174"/>
      <c r="J250" s="175"/>
      <c r="K250" s="175"/>
      <c r="L250" s="174"/>
      <c r="N250" s="359">
        <f t="shared" si="10"/>
        <v>0</v>
      </c>
      <c r="O250" s="360">
        <f t="shared" si="11"/>
        <v>0</v>
      </c>
      <c r="P250" s="593"/>
      <c r="Q250" s="593"/>
      <c r="R250" s="593"/>
      <c r="S250" s="593"/>
      <c r="T250" s="593"/>
      <c r="U250" s="593"/>
      <c r="V250" s="593"/>
      <c r="W250" s="593"/>
      <c r="X250" s="593"/>
      <c r="Y250" s="593"/>
      <c r="Z250" s="593"/>
      <c r="AA250" s="593"/>
      <c r="AB250" s="593"/>
      <c r="AC250" s="593"/>
      <c r="AD250" s="593"/>
    </row>
    <row r="251" spans="2:30">
      <c r="B251" s="359">
        <f t="shared" si="9"/>
        <v>-1</v>
      </c>
      <c r="D251" s="174"/>
      <c r="E251" s="174"/>
      <c r="F251" s="176"/>
      <c r="G251" s="174"/>
      <c r="H251" s="174"/>
      <c r="I251" s="174"/>
      <c r="J251" s="175"/>
      <c r="K251" s="175"/>
      <c r="L251" s="174"/>
      <c r="N251" s="359">
        <f t="shared" si="10"/>
        <v>0</v>
      </c>
      <c r="O251" s="360">
        <f t="shared" si="11"/>
        <v>0</v>
      </c>
      <c r="P251" s="593"/>
      <c r="Q251" s="593"/>
      <c r="R251" s="593"/>
      <c r="S251" s="593"/>
      <c r="T251" s="593"/>
      <c r="U251" s="593"/>
      <c r="V251" s="593"/>
      <c r="W251" s="593"/>
      <c r="X251" s="593"/>
      <c r="Y251" s="593"/>
      <c r="Z251" s="593"/>
      <c r="AA251" s="593"/>
      <c r="AB251" s="593"/>
      <c r="AC251" s="593"/>
      <c r="AD251" s="593"/>
    </row>
    <row r="252" spans="2:30">
      <c r="B252" s="359">
        <f t="shared" si="9"/>
        <v>-1</v>
      </c>
      <c r="D252" s="174"/>
      <c r="E252" s="174"/>
      <c r="F252" s="176"/>
      <c r="G252" s="174"/>
      <c r="H252" s="174"/>
      <c r="I252" s="174"/>
      <c r="J252" s="175"/>
      <c r="K252" s="175"/>
      <c r="L252" s="174"/>
      <c r="N252" s="359">
        <f t="shared" si="10"/>
        <v>0</v>
      </c>
      <c r="O252" s="360">
        <f t="shared" si="11"/>
        <v>0</v>
      </c>
      <c r="P252" s="593"/>
      <c r="Q252" s="593"/>
      <c r="R252" s="593"/>
      <c r="S252" s="593"/>
      <c r="T252" s="593"/>
      <c r="U252" s="593"/>
      <c r="V252" s="593"/>
      <c r="W252" s="593"/>
      <c r="X252" s="593"/>
      <c r="Y252" s="593"/>
      <c r="Z252" s="593"/>
      <c r="AA252" s="593"/>
      <c r="AB252" s="593"/>
      <c r="AC252" s="593"/>
      <c r="AD252" s="593"/>
    </row>
    <row r="253" spans="2:30">
      <c r="B253" s="359">
        <f t="shared" si="9"/>
        <v>-1</v>
      </c>
      <c r="D253" s="174"/>
      <c r="E253" s="174"/>
      <c r="F253" s="176"/>
      <c r="G253" s="174"/>
      <c r="H253" s="174"/>
      <c r="I253" s="174"/>
      <c r="J253" s="175"/>
      <c r="K253" s="175"/>
      <c r="L253" s="174"/>
      <c r="N253" s="359">
        <f t="shared" si="10"/>
        <v>0</v>
      </c>
      <c r="O253" s="360">
        <f t="shared" si="11"/>
        <v>0</v>
      </c>
      <c r="P253" s="593"/>
      <c r="Q253" s="593"/>
      <c r="R253" s="593"/>
      <c r="S253" s="593"/>
      <c r="T253" s="593"/>
      <c r="U253" s="593"/>
      <c r="V253" s="593"/>
      <c r="W253" s="593"/>
      <c r="X253" s="593"/>
      <c r="Y253" s="593"/>
      <c r="Z253" s="593"/>
      <c r="AA253" s="593"/>
      <c r="AB253" s="593"/>
      <c r="AC253" s="593"/>
      <c r="AD253" s="593"/>
    </row>
    <row r="254" spans="2:30">
      <c r="B254" s="359">
        <f t="shared" si="9"/>
        <v>-1</v>
      </c>
      <c r="D254" s="174"/>
      <c r="E254" s="174"/>
      <c r="F254" s="176"/>
      <c r="G254" s="174"/>
      <c r="H254" s="174"/>
      <c r="I254" s="174"/>
      <c r="J254" s="175"/>
      <c r="K254" s="175"/>
      <c r="L254" s="174"/>
      <c r="N254" s="359">
        <f t="shared" si="10"/>
        <v>0</v>
      </c>
      <c r="O254" s="360">
        <f t="shared" si="11"/>
        <v>0</v>
      </c>
      <c r="P254" s="593"/>
      <c r="Q254" s="593"/>
      <c r="R254" s="593"/>
      <c r="S254" s="593"/>
      <c r="T254" s="593"/>
      <c r="U254" s="593"/>
      <c r="V254" s="593"/>
      <c r="W254" s="593"/>
      <c r="X254" s="593"/>
      <c r="Y254" s="593"/>
      <c r="Z254" s="593"/>
      <c r="AA254" s="593"/>
      <c r="AB254" s="593"/>
      <c r="AC254" s="593"/>
      <c r="AD254" s="593"/>
    </row>
    <row r="255" spans="2:30">
      <c r="B255" s="359">
        <f t="shared" si="9"/>
        <v>-1</v>
      </c>
      <c r="D255" s="174"/>
      <c r="E255" s="174"/>
      <c r="F255" s="176"/>
      <c r="G255" s="174"/>
      <c r="H255" s="174"/>
      <c r="I255" s="174"/>
      <c r="J255" s="175"/>
      <c r="K255" s="175"/>
      <c r="L255" s="174"/>
      <c r="N255" s="359">
        <f t="shared" si="10"/>
        <v>0</v>
      </c>
      <c r="O255" s="360">
        <f t="shared" si="11"/>
        <v>0</v>
      </c>
      <c r="P255" s="593"/>
      <c r="Q255" s="593"/>
      <c r="R255" s="593"/>
      <c r="S255" s="593"/>
      <c r="T255" s="593"/>
      <c r="U255" s="593"/>
      <c r="V255" s="593"/>
      <c r="W255" s="593"/>
      <c r="X255" s="593"/>
      <c r="Y255" s="593"/>
      <c r="Z255" s="593"/>
      <c r="AA255" s="593"/>
      <c r="AB255" s="593"/>
      <c r="AC255" s="593"/>
      <c r="AD255" s="593"/>
    </row>
    <row r="256" spans="2:30">
      <c r="B256" s="359">
        <f t="shared" si="9"/>
        <v>-1</v>
      </c>
      <c r="D256" s="174"/>
      <c r="E256" s="174"/>
      <c r="F256" s="176"/>
      <c r="G256" s="174"/>
      <c r="H256" s="174"/>
      <c r="I256" s="174"/>
      <c r="J256" s="175"/>
      <c r="K256" s="175"/>
      <c r="L256" s="174"/>
      <c r="N256" s="359">
        <f t="shared" si="10"/>
        <v>0</v>
      </c>
      <c r="O256" s="360">
        <f t="shared" si="11"/>
        <v>0</v>
      </c>
      <c r="P256" s="593"/>
      <c r="Q256" s="593"/>
      <c r="R256" s="593"/>
      <c r="S256" s="593"/>
      <c r="T256" s="593"/>
      <c r="U256" s="593"/>
      <c r="V256" s="593"/>
      <c r="W256" s="593"/>
      <c r="X256" s="593"/>
      <c r="Y256" s="593"/>
      <c r="Z256" s="593"/>
      <c r="AA256" s="593"/>
      <c r="AB256" s="593"/>
      <c r="AC256" s="593"/>
      <c r="AD256" s="593"/>
    </row>
    <row r="257" spans="2:30">
      <c r="B257" s="359">
        <f t="shared" si="9"/>
        <v>-1</v>
      </c>
      <c r="D257" s="174"/>
      <c r="E257" s="174"/>
      <c r="F257" s="176"/>
      <c r="G257" s="174"/>
      <c r="H257" s="174"/>
      <c r="I257" s="174"/>
      <c r="J257" s="175"/>
      <c r="K257" s="175"/>
      <c r="L257" s="174"/>
      <c r="N257" s="359">
        <f t="shared" si="10"/>
        <v>0</v>
      </c>
      <c r="O257" s="360">
        <f t="shared" si="11"/>
        <v>0</v>
      </c>
      <c r="P257" s="593"/>
      <c r="Q257" s="593"/>
      <c r="R257" s="593"/>
      <c r="S257" s="593"/>
      <c r="T257" s="593"/>
      <c r="U257" s="593"/>
      <c r="V257" s="593"/>
      <c r="W257" s="593"/>
      <c r="X257" s="593"/>
      <c r="Y257" s="593"/>
      <c r="Z257" s="593"/>
      <c r="AA257" s="593"/>
      <c r="AB257" s="593"/>
      <c r="AC257" s="593"/>
      <c r="AD257" s="593"/>
    </row>
    <row r="258" spans="2:30">
      <c r="B258" s="359">
        <f t="shared" si="9"/>
        <v>-1</v>
      </c>
      <c r="D258" s="174"/>
      <c r="E258" s="174"/>
      <c r="F258" s="176"/>
      <c r="G258" s="174"/>
      <c r="H258" s="174"/>
      <c r="I258" s="174"/>
      <c r="J258" s="175"/>
      <c r="K258" s="175"/>
      <c r="L258" s="174"/>
      <c r="N258" s="359">
        <f t="shared" si="10"/>
        <v>0</v>
      </c>
      <c r="O258" s="360">
        <f t="shared" si="11"/>
        <v>0</v>
      </c>
      <c r="P258" s="593"/>
      <c r="Q258" s="593"/>
      <c r="R258" s="593"/>
      <c r="S258" s="593"/>
      <c r="T258" s="593"/>
      <c r="U258" s="593"/>
      <c r="V258" s="593"/>
      <c r="W258" s="593"/>
      <c r="X258" s="593"/>
      <c r="Y258" s="593"/>
      <c r="Z258" s="593"/>
      <c r="AA258" s="593"/>
      <c r="AB258" s="593"/>
      <c r="AC258" s="593"/>
      <c r="AD258" s="593"/>
    </row>
    <row r="259" spans="2:30">
      <c r="B259" s="359">
        <f t="shared" si="9"/>
        <v>-1</v>
      </c>
      <c r="D259" s="174"/>
      <c r="E259" s="174"/>
      <c r="F259" s="176"/>
      <c r="G259" s="174"/>
      <c r="H259" s="174"/>
      <c r="I259" s="174"/>
      <c r="J259" s="175"/>
      <c r="K259" s="175"/>
      <c r="L259" s="174"/>
      <c r="N259" s="359">
        <f t="shared" si="10"/>
        <v>0</v>
      </c>
      <c r="O259" s="360">
        <f t="shared" si="11"/>
        <v>0</v>
      </c>
      <c r="P259" s="593"/>
      <c r="Q259" s="593"/>
      <c r="R259" s="593"/>
      <c r="S259" s="593"/>
      <c r="T259" s="593"/>
      <c r="U259" s="593"/>
      <c r="V259" s="593"/>
      <c r="W259" s="593"/>
      <c r="X259" s="593"/>
      <c r="Y259" s="593"/>
      <c r="Z259" s="593"/>
      <c r="AA259" s="593"/>
      <c r="AB259" s="593"/>
      <c r="AC259" s="593"/>
      <c r="AD259" s="593"/>
    </row>
    <row r="260" spans="2:30">
      <c r="B260" s="359">
        <f t="shared" si="9"/>
        <v>-1</v>
      </c>
      <c r="D260" s="174"/>
      <c r="E260" s="174"/>
      <c r="F260" s="176"/>
      <c r="G260" s="174"/>
      <c r="H260" s="174"/>
      <c r="I260" s="174"/>
      <c r="J260" s="175"/>
      <c r="K260" s="175"/>
      <c r="L260" s="174"/>
      <c r="N260" s="359">
        <f t="shared" si="10"/>
        <v>0</v>
      </c>
      <c r="O260" s="360">
        <f t="shared" si="11"/>
        <v>0</v>
      </c>
      <c r="P260" s="593"/>
      <c r="Q260" s="593"/>
      <c r="R260" s="593"/>
      <c r="S260" s="593"/>
      <c r="T260" s="593"/>
      <c r="U260" s="593"/>
      <c r="V260" s="593"/>
      <c r="W260" s="593"/>
      <c r="X260" s="593"/>
      <c r="Y260" s="593"/>
      <c r="Z260" s="593"/>
      <c r="AA260" s="593"/>
      <c r="AB260" s="593"/>
      <c r="AC260" s="593"/>
      <c r="AD260" s="593"/>
    </row>
    <row r="261" spans="2:30">
      <c r="B261" s="359">
        <f t="shared" si="9"/>
        <v>-1</v>
      </c>
      <c r="D261" s="174"/>
      <c r="E261" s="174"/>
      <c r="F261" s="176"/>
      <c r="G261" s="174"/>
      <c r="H261" s="174"/>
      <c r="I261" s="174"/>
      <c r="J261" s="175"/>
      <c r="K261" s="175"/>
      <c r="L261" s="174"/>
      <c r="N261" s="359">
        <f t="shared" si="10"/>
        <v>0</v>
      </c>
      <c r="O261" s="360">
        <f t="shared" si="11"/>
        <v>0</v>
      </c>
      <c r="P261" s="593"/>
      <c r="Q261" s="593"/>
      <c r="R261" s="593"/>
      <c r="S261" s="593"/>
      <c r="T261" s="593"/>
      <c r="U261" s="593"/>
      <c r="V261" s="593"/>
      <c r="W261" s="593"/>
      <c r="X261" s="593"/>
      <c r="Y261" s="593"/>
      <c r="Z261" s="593"/>
      <c r="AA261" s="593"/>
      <c r="AB261" s="593"/>
      <c r="AC261" s="593"/>
      <c r="AD261" s="593"/>
    </row>
    <row r="262" spans="2:30">
      <c r="B262" s="359">
        <f t="shared" si="9"/>
        <v>-1</v>
      </c>
      <c r="D262" s="174"/>
      <c r="E262" s="174"/>
      <c r="F262" s="176"/>
      <c r="G262" s="174"/>
      <c r="H262" s="174"/>
      <c r="I262" s="174"/>
      <c r="J262" s="175"/>
      <c r="K262" s="175"/>
      <c r="L262" s="174"/>
      <c r="N262" s="359">
        <f t="shared" si="10"/>
        <v>0</v>
      </c>
      <c r="O262" s="360">
        <f t="shared" si="11"/>
        <v>0</v>
      </c>
      <c r="P262" s="593"/>
      <c r="Q262" s="593"/>
      <c r="R262" s="593"/>
      <c r="S262" s="593"/>
      <c r="T262" s="593"/>
      <c r="U262" s="593"/>
      <c r="V262" s="593"/>
      <c r="W262" s="593"/>
      <c r="X262" s="593"/>
      <c r="Y262" s="593"/>
      <c r="Z262" s="593"/>
      <c r="AA262" s="593"/>
      <c r="AB262" s="593"/>
      <c r="AC262" s="593"/>
      <c r="AD262" s="593"/>
    </row>
    <row r="263" spans="2:30">
      <c r="B263" s="359">
        <f t="shared" si="9"/>
        <v>-1</v>
      </c>
      <c r="D263" s="174"/>
      <c r="E263" s="174"/>
      <c r="F263" s="176"/>
      <c r="G263" s="174"/>
      <c r="H263" s="174"/>
      <c r="I263" s="174"/>
      <c r="J263" s="175"/>
      <c r="K263" s="175"/>
      <c r="L263" s="174"/>
      <c r="N263" s="359">
        <f t="shared" si="10"/>
        <v>0</v>
      </c>
      <c r="O263" s="360">
        <f t="shared" si="11"/>
        <v>0</v>
      </c>
      <c r="P263" s="593"/>
      <c r="Q263" s="593"/>
      <c r="R263" s="593"/>
      <c r="S263" s="593"/>
      <c r="T263" s="593"/>
      <c r="U263" s="593"/>
      <c r="V263" s="593"/>
      <c r="W263" s="593"/>
      <c r="X263" s="593"/>
      <c r="Y263" s="593"/>
      <c r="Z263" s="593"/>
      <c r="AA263" s="593"/>
      <c r="AB263" s="593"/>
      <c r="AC263" s="593"/>
      <c r="AD263" s="593"/>
    </row>
    <row r="264" spans="2:30">
      <c r="B264" s="359">
        <f t="shared" si="9"/>
        <v>-1</v>
      </c>
      <c r="D264" s="174"/>
      <c r="E264" s="174"/>
      <c r="F264" s="176"/>
      <c r="G264" s="174"/>
      <c r="H264" s="174"/>
      <c r="I264" s="174"/>
      <c r="J264" s="175"/>
      <c r="K264" s="175"/>
      <c r="L264" s="174"/>
      <c r="N264" s="359">
        <f t="shared" si="10"/>
        <v>0</v>
      </c>
      <c r="O264" s="360">
        <f t="shared" si="11"/>
        <v>0</v>
      </c>
      <c r="P264" s="593"/>
      <c r="Q264" s="593"/>
      <c r="R264" s="593"/>
      <c r="S264" s="593"/>
      <c r="T264" s="593"/>
      <c r="U264" s="593"/>
      <c r="V264" s="593"/>
      <c r="W264" s="593"/>
      <c r="X264" s="593"/>
      <c r="Y264" s="593"/>
      <c r="Z264" s="593"/>
      <c r="AA264" s="593"/>
      <c r="AB264" s="593"/>
      <c r="AC264" s="593"/>
      <c r="AD264" s="593"/>
    </row>
    <row r="265" spans="2:30">
      <c r="B265" s="359">
        <f t="shared" si="9"/>
        <v>-1</v>
      </c>
      <c r="D265" s="174"/>
      <c r="E265" s="174"/>
      <c r="F265" s="176"/>
      <c r="G265" s="174"/>
      <c r="H265" s="174"/>
      <c r="I265" s="174"/>
      <c r="J265" s="175"/>
      <c r="K265" s="175"/>
      <c r="L265" s="174"/>
      <c r="N265" s="359">
        <f t="shared" si="10"/>
        <v>0</v>
      </c>
      <c r="O265" s="360">
        <f t="shared" si="11"/>
        <v>0</v>
      </c>
      <c r="P265" s="593"/>
      <c r="Q265" s="593"/>
      <c r="R265" s="593"/>
      <c r="S265" s="593"/>
      <c r="T265" s="593"/>
      <c r="U265" s="593"/>
      <c r="V265" s="593"/>
      <c r="W265" s="593"/>
      <c r="X265" s="593"/>
      <c r="Y265" s="593"/>
      <c r="Z265" s="593"/>
      <c r="AA265" s="593"/>
      <c r="AB265" s="593"/>
      <c r="AC265" s="593"/>
      <c r="AD265" s="593"/>
    </row>
    <row r="266" spans="2:30">
      <c r="B266" s="359">
        <f t="shared" ref="B266:B329" si="12">IF(G266="buy",1,-1)</f>
        <v>-1</v>
      </c>
      <c r="D266" s="174"/>
      <c r="E266" s="174"/>
      <c r="F266" s="176"/>
      <c r="G266" s="174"/>
      <c r="H266" s="174"/>
      <c r="I266" s="174"/>
      <c r="J266" s="175"/>
      <c r="K266" s="175"/>
      <c r="L266" s="174"/>
      <c r="N266" s="359">
        <f t="shared" ref="N266:N329" si="13">+H266*((K266-J266)+1)*B266</f>
        <v>0</v>
      </c>
      <c r="O266" s="360">
        <f t="shared" ref="O266:O329" si="14">N266*L266/100</f>
        <v>0</v>
      </c>
      <c r="P266" s="593"/>
      <c r="Q266" s="593"/>
      <c r="R266" s="593"/>
      <c r="S266" s="593"/>
      <c r="T266" s="593"/>
      <c r="U266" s="593"/>
      <c r="V266" s="593"/>
      <c r="W266" s="593"/>
      <c r="X266" s="593"/>
      <c r="Y266" s="593"/>
      <c r="Z266" s="593"/>
      <c r="AA266" s="593"/>
      <c r="AB266" s="593"/>
      <c r="AC266" s="593"/>
      <c r="AD266" s="593"/>
    </row>
    <row r="267" spans="2:30">
      <c r="B267" s="359">
        <f t="shared" si="12"/>
        <v>-1</v>
      </c>
      <c r="D267" s="174"/>
      <c r="E267" s="174"/>
      <c r="F267" s="176"/>
      <c r="G267" s="174"/>
      <c r="H267" s="174"/>
      <c r="I267" s="174"/>
      <c r="J267" s="175"/>
      <c r="K267" s="175"/>
      <c r="L267" s="174"/>
      <c r="N267" s="359">
        <f t="shared" si="13"/>
        <v>0</v>
      </c>
      <c r="O267" s="360">
        <f t="shared" si="14"/>
        <v>0</v>
      </c>
      <c r="P267" s="593"/>
      <c r="Q267" s="593"/>
      <c r="R267" s="593"/>
      <c r="S267" s="593"/>
      <c r="T267" s="593"/>
      <c r="U267" s="593"/>
      <c r="V267" s="593"/>
      <c r="W267" s="593"/>
      <c r="X267" s="593"/>
      <c r="Y267" s="593"/>
      <c r="Z267" s="593"/>
      <c r="AA267" s="593"/>
      <c r="AB267" s="593"/>
      <c r="AC267" s="593"/>
      <c r="AD267" s="593"/>
    </row>
    <row r="268" spans="2:30">
      <c r="B268" s="359">
        <f t="shared" si="12"/>
        <v>-1</v>
      </c>
      <c r="D268" s="174"/>
      <c r="E268" s="174"/>
      <c r="F268" s="176"/>
      <c r="G268" s="174"/>
      <c r="H268" s="174"/>
      <c r="I268" s="174"/>
      <c r="J268" s="175"/>
      <c r="K268" s="175"/>
      <c r="L268" s="174"/>
      <c r="N268" s="359">
        <f t="shared" si="13"/>
        <v>0</v>
      </c>
      <c r="O268" s="360">
        <f t="shared" si="14"/>
        <v>0</v>
      </c>
      <c r="P268" s="593"/>
      <c r="Q268" s="593"/>
      <c r="R268" s="593"/>
      <c r="S268" s="593"/>
      <c r="T268" s="593"/>
      <c r="U268" s="593"/>
      <c r="V268" s="593"/>
      <c r="W268" s="593"/>
      <c r="X268" s="593"/>
      <c r="Y268" s="593"/>
      <c r="Z268" s="593"/>
      <c r="AA268" s="593"/>
      <c r="AB268" s="593"/>
      <c r="AC268" s="593"/>
      <c r="AD268" s="593"/>
    </row>
    <row r="269" spans="2:30">
      <c r="B269" s="359">
        <f t="shared" si="12"/>
        <v>-1</v>
      </c>
      <c r="D269" s="174"/>
      <c r="E269" s="174"/>
      <c r="F269" s="176"/>
      <c r="G269" s="174"/>
      <c r="H269" s="174"/>
      <c r="I269" s="174"/>
      <c r="J269" s="175"/>
      <c r="K269" s="175"/>
      <c r="L269" s="174"/>
      <c r="N269" s="359">
        <f t="shared" si="13"/>
        <v>0</v>
      </c>
      <c r="O269" s="360">
        <f t="shared" si="14"/>
        <v>0</v>
      </c>
      <c r="P269" s="593"/>
      <c r="Q269" s="593"/>
      <c r="R269" s="593"/>
      <c r="S269" s="593"/>
      <c r="T269" s="593"/>
      <c r="U269" s="593"/>
      <c r="V269" s="593"/>
      <c r="W269" s="593"/>
      <c r="X269" s="593"/>
      <c r="Y269" s="593"/>
      <c r="Z269" s="593"/>
      <c r="AA269" s="593"/>
      <c r="AB269" s="593"/>
      <c r="AC269" s="593"/>
      <c r="AD269" s="593"/>
    </row>
    <row r="270" spans="2:30">
      <c r="B270" s="359">
        <f t="shared" si="12"/>
        <v>-1</v>
      </c>
      <c r="D270" s="174"/>
      <c r="E270" s="174"/>
      <c r="F270" s="176"/>
      <c r="G270" s="174"/>
      <c r="H270" s="174"/>
      <c r="I270" s="174"/>
      <c r="J270" s="175"/>
      <c r="K270" s="175"/>
      <c r="L270" s="174"/>
      <c r="N270" s="359">
        <f t="shared" si="13"/>
        <v>0</v>
      </c>
      <c r="O270" s="360">
        <f t="shared" si="14"/>
        <v>0</v>
      </c>
      <c r="P270" s="593"/>
      <c r="Q270" s="593"/>
      <c r="R270" s="593"/>
      <c r="S270" s="593"/>
      <c r="T270" s="593"/>
      <c r="U270" s="593"/>
      <c r="V270" s="593"/>
      <c r="W270" s="593"/>
      <c r="X270" s="593"/>
      <c r="Y270" s="593"/>
      <c r="Z270" s="593"/>
      <c r="AA270" s="593"/>
      <c r="AB270" s="593"/>
      <c r="AC270" s="593"/>
      <c r="AD270" s="593"/>
    </row>
    <row r="271" spans="2:30">
      <c r="B271" s="359">
        <f t="shared" si="12"/>
        <v>-1</v>
      </c>
      <c r="D271" s="174"/>
      <c r="E271" s="174"/>
      <c r="F271" s="176"/>
      <c r="G271" s="174"/>
      <c r="H271" s="174"/>
      <c r="I271" s="174"/>
      <c r="J271" s="175"/>
      <c r="K271" s="175"/>
      <c r="L271" s="174"/>
      <c r="N271" s="359">
        <f t="shared" si="13"/>
        <v>0</v>
      </c>
      <c r="O271" s="360">
        <f t="shared" si="14"/>
        <v>0</v>
      </c>
      <c r="P271" s="593"/>
      <c r="Q271" s="593"/>
      <c r="R271" s="593"/>
      <c r="S271" s="593"/>
      <c r="T271" s="593"/>
      <c r="U271" s="593"/>
      <c r="V271" s="593"/>
      <c r="W271" s="593"/>
      <c r="X271" s="593"/>
      <c r="Y271" s="593"/>
      <c r="Z271" s="593"/>
      <c r="AA271" s="593"/>
      <c r="AB271" s="593"/>
      <c r="AC271" s="593"/>
      <c r="AD271" s="593"/>
    </row>
    <row r="272" spans="2:30">
      <c r="B272" s="359">
        <f t="shared" si="12"/>
        <v>-1</v>
      </c>
      <c r="D272" s="174"/>
      <c r="E272" s="174"/>
      <c r="F272" s="176"/>
      <c r="G272" s="174"/>
      <c r="H272" s="174"/>
      <c r="I272" s="174"/>
      <c r="J272" s="175"/>
      <c r="K272" s="175"/>
      <c r="L272" s="174"/>
      <c r="N272" s="359">
        <f t="shared" si="13"/>
        <v>0</v>
      </c>
      <c r="O272" s="360">
        <f t="shared" si="14"/>
        <v>0</v>
      </c>
      <c r="P272" s="593"/>
      <c r="Q272" s="593"/>
      <c r="R272" s="593"/>
      <c r="S272" s="593"/>
      <c r="T272" s="593"/>
      <c r="U272" s="593"/>
      <c r="V272" s="593"/>
      <c r="W272" s="593"/>
      <c r="X272" s="593"/>
      <c r="Y272" s="593"/>
      <c r="Z272" s="593"/>
      <c r="AA272" s="593"/>
      <c r="AB272" s="593"/>
      <c r="AC272" s="593"/>
      <c r="AD272" s="593"/>
    </row>
    <row r="273" spans="2:30">
      <c r="B273" s="359">
        <f t="shared" si="12"/>
        <v>-1</v>
      </c>
      <c r="D273" s="174"/>
      <c r="E273" s="174"/>
      <c r="F273" s="176"/>
      <c r="G273" s="174"/>
      <c r="H273" s="174"/>
      <c r="I273" s="174"/>
      <c r="J273" s="175"/>
      <c r="K273" s="175"/>
      <c r="L273" s="174"/>
      <c r="N273" s="359">
        <f t="shared" si="13"/>
        <v>0</v>
      </c>
      <c r="O273" s="360">
        <f t="shared" si="14"/>
        <v>0</v>
      </c>
      <c r="P273" s="593"/>
      <c r="Q273" s="593"/>
      <c r="R273" s="593"/>
      <c r="S273" s="593"/>
      <c r="T273" s="593"/>
      <c r="U273" s="593"/>
      <c r="V273" s="593"/>
      <c r="W273" s="593"/>
      <c r="X273" s="593"/>
      <c r="Y273" s="593"/>
      <c r="Z273" s="593"/>
      <c r="AA273" s="593"/>
      <c r="AB273" s="593"/>
      <c r="AC273" s="593"/>
      <c r="AD273" s="593"/>
    </row>
    <row r="274" spans="2:30">
      <c r="B274" s="359">
        <f t="shared" si="12"/>
        <v>-1</v>
      </c>
      <c r="D274" s="174"/>
      <c r="E274" s="174"/>
      <c r="F274" s="176"/>
      <c r="G274" s="174"/>
      <c r="H274" s="174"/>
      <c r="I274" s="174"/>
      <c r="J274" s="175"/>
      <c r="K274" s="175"/>
      <c r="L274" s="174"/>
      <c r="N274" s="359">
        <f t="shared" si="13"/>
        <v>0</v>
      </c>
      <c r="O274" s="360">
        <f t="shared" si="14"/>
        <v>0</v>
      </c>
      <c r="P274" s="593"/>
      <c r="Q274" s="593"/>
      <c r="R274" s="593"/>
      <c r="S274" s="593"/>
      <c r="T274" s="593"/>
      <c r="U274" s="593"/>
      <c r="V274" s="593"/>
      <c r="W274" s="593"/>
      <c r="X274" s="593"/>
      <c r="Y274" s="593"/>
      <c r="Z274" s="593"/>
      <c r="AA274" s="593"/>
      <c r="AB274" s="593"/>
      <c r="AC274" s="593"/>
      <c r="AD274" s="593"/>
    </row>
    <row r="275" spans="2:30">
      <c r="B275" s="359">
        <f t="shared" si="12"/>
        <v>-1</v>
      </c>
      <c r="D275" s="174"/>
      <c r="E275" s="174"/>
      <c r="F275" s="176"/>
      <c r="G275" s="174"/>
      <c r="H275" s="174"/>
      <c r="I275" s="174"/>
      <c r="J275" s="175"/>
      <c r="K275" s="175"/>
      <c r="L275" s="174"/>
      <c r="N275" s="359">
        <f t="shared" si="13"/>
        <v>0</v>
      </c>
      <c r="O275" s="360">
        <f t="shared" si="14"/>
        <v>0</v>
      </c>
      <c r="P275" s="593"/>
      <c r="Q275" s="593"/>
      <c r="R275" s="593"/>
      <c r="S275" s="593"/>
      <c r="T275" s="593"/>
      <c r="U275" s="593"/>
      <c r="V275" s="593"/>
      <c r="W275" s="593"/>
      <c r="X275" s="593"/>
      <c r="Y275" s="593"/>
      <c r="Z275" s="593"/>
      <c r="AA275" s="593"/>
      <c r="AB275" s="593"/>
      <c r="AC275" s="593"/>
      <c r="AD275" s="593"/>
    </row>
    <row r="276" spans="2:30">
      <c r="B276" s="359">
        <f t="shared" si="12"/>
        <v>-1</v>
      </c>
      <c r="D276" s="174"/>
      <c r="E276" s="174"/>
      <c r="F276" s="176"/>
      <c r="G276" s="174"/>
      <c r="H276" s="174"/>
      <c r="I276" s="174"/>
      <c r="J276" s="175"/>
      <c r="K276" s="175"/>
      <c r="L276" s="174"/>
      <c r="N276" s="359">
        <f t="shared" si="13"/>
        <v>0</v>
      </c>
      <c r="O276" s="360">
        <f t="shared" si="14"/>
        <v>0</v>
      </c>
      <c r="P276" s="593"/>
      <c r="Q276" s="593"/>
      <c r="R276" s="593"/>
      <c r="S276" s="593"/>
      <c r="T276" s="593"/>
      <c r="U276" s="593"/>
      <c r="V276" s="593"/>
      <c r="W276" s="593"/>
      <c r="X276" s="593"/>
      <c r="Y276" s="593"/>
      <c r="Z276" s="593"/>
      <c r="AA276" s="593"/>
      <c r="AB276" s="593"/>
      <c r="AC276" s="593"/>
      <c r="AD276" s="593"/>
    </row>
    <row r="277" spans="2:30">
      <c r="B277" s="359">
        <f t="shared" si="12"/>
        <v>-1</v>
      </c>
      <c r="D277" s="174"/>
      <c r="E277" s="174"/>
      <c r="F277" s="176"/>
      <c r="G277" s="174"/>
      <c r="H277" s="174"/>
      <c r="I277" s="174"/>
      <c r="J277" s="175"/>
      <c r="K277" s="175"/>
      <c r="L277" s="174"/>
      <c r="N277" s="359">
        <f t="shared" si="13"/>
        <v>0</v>
      </c>
      <c r="O277" s="360">
        <f t="shared" si="14"/>
        <v>0</v>
      </c>
      <c r="P277" s="593"/>
      <c r="Q277" s="593"/>
      <c r="R277" s="593"/>
      <c r="S277" s="593"/>
      <c r="T277" s="593"/>
      <c r="U277" s="593"/>
      <c r="V277" s="593"/>
      <c r="W277" s="593"/>
      <c r="X277" s="593"/>
      <c r="Y277" s="593"/>
      <c r="Z277" s="593"/>
      <c r="AA277" s="593"/>
      <c r="AB277" s="593"/>
      <c r="AC277" s="593"/>
      <c r="AD277" s="593"/>
    </row>
    <row r="278" spans="2:30">
      <c r="B278" s="359">
        <f t="shared" si="12"/>
        <v>-1</v>
      </c>
      <c r="D278" s="174"/>
      <c r="E278" s="174"/>
      <c r="F278" s="176"/>
      <c r="G278" s="174"/>
      <c r="H278" s="174"/>
      <c r="I278" s="174"/>
      <c r="J278" s="175"/>
      <c r="K278" s="175"/>
      <c r="L278" s="174"/>
      <c r="N278" s="359">
        <f t="shared" si="13"/>
        <v>0</v>
      </c>
      <c r="O278" s="360">
        <f t="shared" si="14"/>
        <v>0</v>
      </c>
      <c r="P278" s="593"/>
      <c r="Q278" s="593"/>
      <c r="R278" s="593"/>
      <c r="S278" s="593"/>
      <c r="T278" s="593"/>
      <c r="U278" s="593"/>
      <c r="V278" s="593"/>
      <c r="W278" s="593"/>
      <c r="X278" s="593"/>
      <c r="Y278" s="593"/>
      <c r="Z278" s="593"/>
      <c r="AA278" s="593"/>
      <c r="AB278" s="593"/>
      <c r="AC278" s="593"/>
      <c r="AD278" s="593"/>
    </row>
    <row r="279" spans="2:30">
      <c r="B279" s="359">
        <f t="shared" si="12"/>
        <v>-1</v>
      </c>
      <c r="D279" s="174"/>
      <c r="E279" s="174"/>
      <c r="F279" s="176"/>
      <c r="G279" s="174"/>
      <c r="H279" s="174"/>
      <c r="I279" s="174"/>
      <c r="J279" s="175"/>
      <c r="K279" s="175"/>
      <c r="L279" s="174"/>
      <c r="N279" s="359">
        <f t="shared" si="13"/>
        <v>0</v>
      </c>
      <c r="O279" s="360">
        <f t="shared" si="14"/>
        <v>0</v>
      </c>
      <c r="P279" s="593"/>
      <c r="Q279" s="593"/>
      <c r="R279" s="593"/>
      <c r="S279" s="593"/>
      <c r="T279" s="593"/>
      <c r="U279" s="593"/>
      <c r="V279" s="593"/>
      <c r="W279" s="593"/>
      <c r="X279" s="593"/>
      <c r="Y279" s="593"/>
      <c r="Z279" s="593"/>
      <c r="AA279" s="593"/>
      <c r="AB279" s="593"/>
      <c r="AC279" s="593"/>
      <c r="AD279" s="593"/>
    </row>
    <row r="280" spans="2:30">
      <c r="B280" s="359">
        <f t="shared" si="12"/>
        <v>-1</v>
      </c>
      <c r="D280" s="174"/>
      <c r="E280" s="174"/>
      <c r="F280" s="176"/>
      <c r="G280" s="174"/>
      <c r="H280" s="174"/>
      <c r="I280" s="174"/>
      <c r="J280" s="175"/>
      <c r="K280" s="175"/>
      <c r="L280" s="174"/>
      <c r="N280" s="359">
        <f t="shared" si="13"/>
        <v>0</v>
      </c>
      <c r="O280" s="360">
        <f t="shared" si="14"/>
        <v>0</v>
      </c>
      <c r="P280" s="593"/>
      <c r="Q280" s="593"/>
      <c r="R280" s="593"/>
      <c r="S280" s="593"/>
      <c r="T280" s="593"/>
      <c r="U280" s="593"/>
      <c r="V280" s="593"/>
      <c r="W280" s="593"/>
      <c r="X280" s="593"/>
      <c r="Y280" s="593"/>
      <c r="Z280" s="593"/>
      <c r="AA280" s="593"/>
      <c r="AB280" s="593"/>
      <c r="AC280" s="593"/>
      <c r="AD280" s="593"/>
    </row>
    <row r="281" spans="2:30">
      <c r="B281" s="359">
        <f t="shared" si="12"/>
        <v>-1</v>
      </c>
      <c r="D281" s="174"/>
      <c r="E281" s="174"/>
      <c r="F281" s="176"/>
      <c r="G281" s="174"/>
      <c r="H281" s="174"/>
      <c r="I281" s="174"/>
      <c r="J281" s="175"/>
      <c r="K281" s="175"/>
      <c r="L281" s="174"/>
      <c r="N281" s="359">
        <f t="shared" si="13"/>
        <v>0</v>
      </c>
      <c r="O281" s="360">
        <f t="shared" si="14"/>
        <v>0</v>
      </c>
      <c r="P281" s="593"/>
      <c r="Q281" s="593"/>
      <c r="R281" s="593"/>
      <c r="S281" s="593"/>
      <c r="T281" s="593"/>
      <c r="U281" s="593"/>
      <c r="V281" s="593"/>
      <c r="W281" s="593"/>
      <c r="X281" s="593"/>
      <c r="Y281" s="593"/>
      <c r="Z281" s="593"/>
      <c r="AA281" s="593"/>
      <c r="AB281" s="593"/>
      <c r="AC281" s="593"/>
      <c r="AD281" s="593"/>
    </row>
    <row r="282" spans="2:30">
      <c r="B282" s="359">
        <f t="shared" si="12"/>
        <v>-1</v>
      </c>
      <c r="D282" s="174"/>
      <c r="E282" s="174"/>
      <c r="F282" s="176"/>
      <c r="G282" s="174"/>
      <c r="H282" s="174"/>
      <c r="I282" s="174"/>
      <c r="J282" s="175"/>
      <c r="K282" s="175"/>
      <c r="L282" s="174"/>
      <c r="N282" s="359">
        <f t="shared" si="13"/>
        <v>0</v>
      </c>
      <c r="O282" s="360">
        <f t="shared" si="14"/>
        <v>0</v>
      </c>
      <c r="P282" s="593"/>
      <c r="Q282" s="593"/>
      <c r="R282" s="593"/>
      <c r="S282" s="593"/>
      <c r="T282" s="593"/>
      <c r="U282" s="593"/>
      <c r="V282" s="593"/>
      <c r="W282" s="593"/>
      <c r="X282" s="593"/>
      <c r="Y282" s="593"/>
      <c r="Z282" s="593"/>
      <c r="AA282" s="593"/>
      <c r="AB282" s="593"/>
      <c r="AC282" s="593"/>
      <c r="AD282" s="593"/>
    </row>
    <row r="283" spans="2:30">
      <c r="B283" s="359">
        <f t="shared" si="12"/>
        <v>-1</v>
      </c>
      <c r="D283" s="174"/>
      <c r="E283" s="174"/>
      <c r="F283" s="176"/>
      <c r="G283" s="174"/>
      <c r="H283" s="174"/>
      <c r="I283" s="174"/>
      <c r="J283" s="175"/>
      <c r="K283" s="175"/>
      <c r="L283" s="174"/>
      <c r="N283" s="359">
        <f t="shared" si="13"/>
        <v>0</v>
      </c>
      <c r="O283" s="360">
        <f t="shared" si="14"/>
        <v>0</v>
      </c>
      <c r="P283" s="593"/>
      <c r="Q283" s="593"/>
      <c r="R283" s="593"/>
      <c r="S283" s="593"/>
      <c r="T283" s="593"/>
      <c r="U283" s="593"/>
      <c r="V283" s="593"/>
      <c r="W283" s="593"/>
      <c r="X283" s="593"/>
      <c r="Y283" s="593"/>
      <c r="Z283" s="593"/>
      <c r="AA283" s="593"/>
      <c r="AB283" s="593"/>
      <c r="AC283" s="593"/>
      <c r="AD283" s="593"/>
    </row>
    <row r="284" spans="2:30">
      <c r="B284" s="359">
        <f t="shared" si="12"/>
        <v>-1</v>
      </c>
      <c r="D284" s="174"/>
      <c r="E284" s="174"/>
      <c r="F284" s="176"/>
      <c r="G284" s="174"/>
      <c r="H284" s="174"/>
      <c r="I284" s="174"/>
      <c r="J284" s="175"/>
      <c r="K284" s="175"/>
      <c r="L284" s="174"/>
      <c r="N284" s="359">
        <f t="shared" si="13"/>
        <v>0</v>
      </c>
      <c r="O284" s="360">
        <f t="shared" si="14"/>
        <v>0</v>
      </c>
      <c r="P284" s="593"/>
      <c r="Q284" s="593"/>
      <c r="R284" s="593"/>
      <c r="S284" s="593"/>
      <c r="T284" s="593"/>
      <c r="U284" s="593"/>
      <c r="V284" s="593"/>
      <c r="W284" s="593"/>
      <c r="X284" s="593"/>
      <c r="Y284" s="593"/>
      <c r="Z284" s="593"/>
      <c r="AA284" s="593"/>
      <c r="AB284" s="593"/>
      <c r="AC284" s="593"/>
      <c r="AD284" s="593"/>
    </row>
    <row r="285" spans="2:30">
      <c r="B285" s="359">
        <f t="shared" si="12"/>
        <v>-1</v>
      </c>
      <c r="D285" s="174"/>
      <c r="E285" s="174"/>
      <c r="F285" s="176"/>
      <c r="G285" s="174"/>
      <c r="H285" s="174"/>
      <c r="I285" s="174"/>
      <c r="J285" s="175"/>
      <c r="K285" s="175"/>
      <c r="L285" s="174"/>
      <c r="N285" s="359">
        <f t="shared" si="13"/>
        <v>0</v>
      </c>
      <c r="O285" s="360">
        <f t="shared" si="14"/>
        <v>0</v>
      </c>
      <c r="P285" s="593"/>
      <c r="Q285" s="593"/>
      <c r="R285" s="593"/>
      <c r="S285" s="593"/>
      <c r="T285" s="593"/>
      <c r="U285" s="593"/>
      <c r="V285" s="593"/>
      <c r="W285" s="593"/>
      <c r="X285" s="593"/>
      <c r="Y285" s="593"/>
      <c r="Z285" s="593"/>
      <c r="AA285" s="593"/>
      <c r="AB285" s="593"/>
      <c r="AC285" s="593"/>
      <c r="AD285" s="593"/>
    </row>
    <row r="286" spans="2:30">
      <c r="B286" s="359">
        <f t="shared" si="12"/>
        <v>-1</v>
      </c>
      <c r="D286" s="174"/>
      <c r="E286" s="174"/>
      <c r="F286" s="176"/>
      <c r="G286" s="174"/>
      <c r="H286" s="174"/>
      <c r="I286" s="174"/>
      <c r="J286" s="175"/>
      <c r="K286" s="175"/>
      <c r="L286" s="174"/>
      <c r="N286" s="359">
        <f t="shared" si="13"/>
        <v>0</v>
      </c>
      <c r="O286" s="360">
        <f t="shared" si="14"/>
        <v>0</v>
      </c>
      <c r="P286" s="593"/>
      <c r="Q286" s="593"/>
      <c r="R286" s="593"/>
      <c r="S286" s="593"/>
      <c r="T286" s="593"/>
      <c r="U286" s="593"/>
      <c r="V286" s="593"/>
      <c r="W286" s="593"/>
      <c r="X286" s="593"/>
      <c r="Y286" s="593"/>
      <c r="Z286" s="593"/>
      <c r="AA286" s="593"/>
      <c r="AB286" s="593"/>
      <c r="AC286" s="593"/>
      <c r="AD286" s="593"/>
    </row>
    <row r="287" spans="2:30">
      <c r="B287" s="359">
        <f t="shared" si="12"/>
        <v>-1</v>
      </c>
      <c r="D287" s="174"/>
      <c r="E287" s="174"/>
      <c r="F287" s="176"/>
      <c r="G287" s="174"/>
      <c r="H287" s="174"/>
      <c r="I287" s="174"/>
      <c r="J287" s="175"/>
      <c r="K287" s="175"/>
      <c r="L287" s="174"/>
      <c r="N287" s="359">
        <f t="shared" si="13"/>
        <v>0</v>
      </c>
      <c r="O287" s="360">
        <f t="shared" si="14"/>
        <v>0</v>
      </c>
      <c r="P287" s="593"/>
      <c r="Q287" s="593"/>
      <c r="R287" s="593"/>
      <c r="S287" s="593"/>
      <c r="T287" s="593"/>
      <c r="U287" s="593"/>
      <c r="V287" s="593"/>
      <c r="W287" s="593"/>
      <c r="X287" s="593"/>
      <c r="Y287" s="593"/>
      <c r="Z287" s="593"/>
      <c r="AA287" s="593"/>
      <c r="AB287" s="593"/>
      <c r="AC287" s="593"/>
      <c r="AD287" s="593"/>
    </row>
    <row r="288" spans="2:30">
      <c r="B288" s="359">
        <f t="shared" si="12"/>
        <v>-1</v>
      </c>
      <c r="D288" s="174"/>
      <c r="E288" s="174"/>
      <c r="F288" s="176"/>
      <c r="G288" s="174"/>
      <c r="H288" s="174"/>
      <c r="I288" s="174"/>
      <c r="J288" s="175"/>
      <c r="K288" s="175"/>
      <c r="L288" s="174"/>
      <c r="N288" s="359">
        <f t="shared" si="13"/>
        <v>0</v>
      </c>
      <c r="O288" s="360">
        <f t="shared" si="14"/>
        <v>0</v>
      </c>
      <c r="P288" s="593"/>
      <c r="Q288" s="593"/>
      <c r="R288" s="593"/>
      <c r="S288" s="593"/>
      <c r="T288" s="593"/>
      <c r="U288" s="593"/>
      <c r="V288" s="593"/>
      <c r="W288" s="593"/>
      <c r="X288" s="593"/>
      <c r="Y288" s="593"/>
      <c r="Z288" s="593"/>
      <c r="AA288" s="593"/>
      <c r="AB288" s="593"/>
      <c r="AC288" s="593"/>
      <c r="AD288" s="593"/>
    </row>
    <row r="289" spans="2:30">
      <c r="B289" s="359">
        <f t="shared" si="12"/>
        <v>-1</v>
      </c>
      <c r="D289" s="174"/>
      <c r="E289" s="174"/>
      <c r="F289" s="176"/>
      <c r="G289" s="174"/>
      <c r="H289" s="174"/>
      <c r="I289" s="174"/>
      <c r="J289" s="175"/>
      <c r="K289" s="175"/>
      <c r="L289" s="174"/>
      <c r="N289" s="359">
        <f t="shared" si="13"/>
        <v>0</v>
      </c>
      <c r="O289" s="360">
        <f t="shared" si="14"/>
        <v>0</v>
      </c>
      <c r="P289" s="593"/>
      <c r="Q289" s="593"/>
      <c r="R289" s="593"/>
      <c r="S289" s="593"/>
      <c r="T289" s="593"/>
      <c r="U289" s="593"/>
      <c r="V289" s="593"/>
      <c r="W289" s="593"/>
      <c r="X289" s="593"/>
      <c r="Y289" s="593"/>
      <c r="Z289" s="593"/>
      <c r="AA289" s="593"/>
      <c r="AB289" s="593"/>
      <c r="AC289" s="593"/>
      <c r="AD289" s="593"/>
    </row>
    <row r="290" spans="2:30">
      <c r="B290" s="359">
        <f t="shared" si="12"/>
        <v>-1</v>
      </c>
      <c r="D290" s="174"/>
      <c r="E290" s="174"/>
      <c r="F290" s="176"/>
      <c r="G290" s="174"/>
      <c r="H290" s="174"/>
      <c r="I290" s="174"/>
      <c r="J290" s="175"/>
      <c r="K290" s="175"/>
      <c r="L290" s="174"/>
      <c r="N290" s="359">
        <f t="shared" si="13"/>
        <v>0</v>
      </c>
      <c r="O290" s="360">
        <f t="shared" si="14"/>
        <v>0</v>
      </c>
      <c r="P290" s="593"/>
      <c r="Q290" s="593"/>
      <c r="R290" s="593"/>
      <c r="S290" s="593"/>
      <c r="T290" s="593"/>
      <c r="U290" s="593"/>
      <c r="V290" s="593"/>
      <c r="W290" s="593"/>
      <c r="X290" s="593"/>
      <c r="Y290" s="593"/>
      <c r="Z290" s="593"/>
      <c r="AA290" s="593"/>
      <c r="AB290" s="593"/>
      <c r="AC290" s="593"/>
      <c r="AD290" s="593"/>
    </row>
    <row r="291" spans="2:30">
      <c r="B291" s="359">
        <f t="shared" si="12"/>
        <v>-1</v>
      </c>
      <c r="D291" s="174"/>
      <c r="E291" s="174"/>
      <c r="F291" s="176"/>
      <c r="G291" s="174"/>
      <c r="H291" s="174"/>
      <c r="I291" s="174"/>
      <c r="J291" s="175"/>
      <c r="K291" s="175"/>
      <c r="L291" s="174"/>
      <c r="N291" s="359">
        <f t="shared" si="13"/>
        <v>0</v>
      </c>
      <c r="O291" s="360">
        <f t="shared" si="14"/>
        <v>0</v>
      </c>
      <c r="P291" s="593"/>
      <c r="Q291" s="593"/>
      <c r="R291" s="593"/>
      <c r="S291" s="593"/>
      <c r="T291" s="593"/>
      <c r="U291" s="593"/>
      <c r="V291" s="593"/>
      <c r="W291" s="593"/>
      <c r="X291" s="593"/>
      <c r="Y291" s="593"/>
      <c r="Z291" s="593"/>
      <c r="AA291" s="593"/>
      <c r="AB291" s="593"/>
      <c r="AC291" s="593"/>
      <c r="AD291" s="593"/>
    </row>
    <row r="292" spans="2:30">
      <c r="B292" s="359">
        <f t="shared" si="12"/>
        <v>-1</v>
      </c>
      <c r="D292" s="174"/>
      <c r="E292" s="174"/>
      <c r="F292" s="176"/>
      <c r="G292" s="174"/>
      <c r="H292" s="174"/>
      <c r="I292" s="174"/>
      <c r="J292" s="175"/>
      <c r="K292" s="175"/>
      <c r="L292" s="174"/>
      <c r="N292" s="359">
        <f t="shared" si="13"/>
        <v>0</v>
      </c>
      <c r="O292" s="360">
        <f t="shared" si="14"/>
        <v>0</v>
      </c>
      <c r="P292" s="593"/>
      <c r="Q292" s="593"/>
      <c r="R292" s="593"/>
      <c r="S292" s="593"/>
      <c r="T292" s="593"/>
      <c r="U292" s="593"/>
      <c r="V292" s="593"/>
      <c r="W292" s="593"/>
      <c r="X292" s="593"/>
      <c r="Y292" s="593"/>
      <c r="Z292" s="593"/>
      <c r="AA292" s="593"/>
      <c r="AB292" s="593"/>
      <c r="AC292" s="593"/>
      <c r="AD292" s="593"/>
    </row>
    <row r="293" spans="2:30">
      <c r="B293" s="359">
        <f t="shared" si="12"/>
        <v>-1</v>
      </c>
      <c r="D293" s="174"/>
      <c r="E293" s="174"/>
      <c r="F293" s="176"/>
      <c r="G293" s="174"/>
      <c r="H293" s="174"/>
      <c r="I293" s="174"/>
      <c r="J293" s="175"/>
      <c r="K293" s="175"/>
      <c r="L293" s="174"/>
      <c r="N293" s="359">
        <f t="shared" si="13"/>
        <v>0</v>
      </c>
      <c r="O293" s="360">
        <f t="shared" si="14"/>
        <v>0</v>
      </c>
      <c r="P293" s="593"/>
      <c r="Q293" s="593"/>
      <c r="R293" s="593"/>
      <c r="S293" s="593"/>
      <c r="T293" s="593"/>
      <c r="U293" s="593"/>
      <c r="V293" s="593"/>
      <c r="W293" s="593"/>
      <c r="X293" s="593"/>
      <c r="Y293" s="593"/>
      <c r="Z293" s="593"/>
      <c r="AA293" s="593"/>
      <c r="AB293" s="593"/>
      <c r="AC293" s="593"/>
      <c r="AD293" s="593"/>
    </row>
    <row r="294" spans="2:30">
      <c r="B294" s="359">
        <f t="shared" si="12"/>
        <v>-1</v>
      </c>
      <c r="D294" s="174"/>
      <c r="E294" s="174"/>
      <c r="F294" s="176"/>
      <c r="G294" s="174"/>
      <c r="H294" s="174"/>
      <c r="I294" s="174"/>
      <c r="J294" s="175"/>
      <c r="K294" s="175"/>
      <c r="L294" s="174"/>
      <c r="N294" s="359">
        <f t="shared" si="13"/>
        <v>0</v>
      </c>
      <c r="O294" s="360">
        <f t="shared" si="14"/>
        <v>0</v>
      </c>
      <c r="P294" s="593"/>
      <c r="Q294" s="593"/>
      <c r="R294" s="593"/>
      <c r="S294" s="593"/>
      <c r="T294" s="593"/>
      <c r="U294" s="593"/>
      <c r="V294" s="593"/>
      <c r="W294" s="593"/>
      <c r="X294" s="593"/>
      <c r="Y294" s="593"/>
      <c r="Z294" s="593"/>
      <c r="AA294" s="593"/>
      <c r="AB294" s="593"/>
      <c r="AC294" s="593"/>
      <c r="AD294" s="593"/>
    </row>
    <row r="295" spans="2:30">
      <c r="B295" s="359">
        <f t="shared" si="12"/>
        <v>-1</v>
      </c>
      <c r="D295" s="174"/>
      <c r="E295" s="174"/>
      <c r="F295" s="176"/>
      <c r="G295" s="174"/>
      <c r="H295" s="174"/>
      <c r="I295" s="174"/>
      <c r="J295" s="175"/>
      <c r="K295" s="175"/>
      <c r="L295" s="174"/>
      <c r="N295" s="359">
        <f t="shared" si="13"/>
        <v>0</v>
      </c>
      <c r="O295" s="360">
        <f t="shared" si="14"/>
        <v>0</v>
      </c>
      <c r="P295" s="593"/>
      <c r="Q295" s="593"/>
      <c r="R295" s="593"/>
      <c r="S295" s="593"/>
      <c r="T295" s="593"/>
      <c r="U295" s="593"/>
      <c r="V295" s="593"/>
      <c r="W295" s="593"/>
      <c r="X295" s="593"/>
      <c r="Y295" s="593"/>
      <c r="Z295" s="593"/>
      <c r="AA295" s="593"/>
      <c r="AB295" s="593"/>
      <c r="AC295" s="593"/>
      <c r="AD295" s="593"/>
    </row>
    <row r="296" spans="2:30">
      <c r="B296" s="359">
        <f t="shared" si="12"/>
        <v>-1</v>
      </c>
      <c r="D296" s="174"/>
      <c r="E296" s="174"/>
      <c r="F296" s="176"/>
      <c r="G296" s="174"/>
      <c r="H296" s="174"/>
      <c r="I296" s="174"/>
      <c r="J296" s="175"/>
      <c r="K296" s="175"/>
      <c r="L296" s="174"/>
      <c r="N296" s="359">
        <f t="shared" si="13"/>
        <v>0</v>
      </c>
      <c r="O296" s="360">
        <f t="shared" si="14"/>
        <v>0</v>
      </c>
      <c r="P296" s="593"/>
      <c r="Q296" s="593"/>
      <c r="R296" s="593"/>
      <c r="S296" s="593"/>
      <c r="T296" s="593"/>
      <c r="U296" s="593"/>
      <c r="V296" s="593"/>
      <c r="W296" s="593"/>
      <c r="X296" s="593"/>
      <c r="Y296" s="593"/>
      <c r="Z296" s="593"/>
      <c r="AA296" s="593"/>
      <c r="AB296" s="593"/>
      <c r="AC296" s="593"/>
      <c r="AD296" s="593"/>
    </row>
    <row r="297" spans="2:30">
      <c r="B297" s="359">
        <f t="shared" si="12"/>
        <v>-1</v>
      </c>
      <c r="D297" s="174"/>
      <c r="E297" s="174"/>
      <c r="F297" s="176"/>
      <c r="G297" s="174"/>
      <c r="H297" s="174"/>
      <c r="I297" s="174"/>
      <c r="J297" s="175"/>
      <c r="K297" s="175"/>
      <c r="L297" s="174"/>
      <c r="N297" s="359">
        <f t="shared" si="13"/>
        <v>0</v>
      </c>
      <c r="O297" s="360">
        <f t="shared" si="14"/>
        <v>0</v>
      </c>
      <c r="P297" s="593"/>
      <c r="Q297" s="593"/>
      <c r="R297" s="593"/>
      <c r="S297" s="593"/>
      <c r="T297" s="593"/>
      <c r="U297" s="593"/>
      <c r="V297" s="593"/>
      <c r="W297" s="593"/>
      <c r="X297" s="593"/>
      <c r="Y297" s="593"/>
      <c r="Z297" s="593"/>
      <c r="AA297" s="593"/>
      <c r="AB297" s="593"/>
      <c r="AC297" s="593"/>
      <c r="AD297" s="593"/>
    </row>
    <row r="298" spans="2:30">
      <c r="B298" s="359">
        <f t="shared" si="12"/>
        <v>-1</v>
      </c>
      <c r="D298" s="174"/>
      <c r="E298" s="174"/>
      <c r="F298" s="176"/>
      <c r="G298" s="174"/>
      <c r="H298" s="174"/>
      <c r="I298" s="174"/>
      <c r="J298" s="175"/>
      <c r="K298" s="175"/>
      <c r="L298" s="174"/>
      <c r="N298" s="359">
        <f t="shared" si="13"/>
        <v>0</v>
      </c>
      <c r="O298" s="360">
        <f t="shared" si="14"/>
        <v>0</v>
      </c>
      <c r="P298" s="593"/>
      <c r="Q298" s="593"/>
      <c r="R298" s="593"/>
      <c r="S298" s="593"/>
      <c r="T298" s="593"/>
      <c r="U298" s="593"/>
      <c r="V298" s="593"/>
      <c r="W298" s="593"/>
      <c r="X298" s="593"/>
      <c r="Y298" s="593"/>
      <c r="Z298" s="593"/>
      <c r="AA298" s="593"/>
      <c r="AB298" s="593"/>
      <c r="AC298" s="593"/>
      <c r="AD298" s="593"/>
    </row>
    <row r="299" spans="2:30">
      <c r="B299" s="359">
        <f t="shared" si="12"/>
        <v>-1</v>
      </c>
      <c r="D299" s="174"/>
      <c r="E299" s="174"/>
      <c r="F299" s="176"/>
      <c r="G299" s="174"/>
      <c r="H299" s="174"/>
      <c r="I299" s="174"/>
      <c r="J299" s="175"/>
      <c r="K299" s="175"/>
      <c r="L299" s="174"/>
      <c r="N299" s="359">
        <f t="shared" si="13"/>
        <v>0</v>
      </c>
      <c r="O299" s="360">
        <f t="shared" si="14"/>
        <v>0</v>
      </c>
      <c r="P299" s="593"/>
      <c r="Q299" s="593"/>
      <c r="R299" s="593"/>
      <c r="S299" s="593"/>
      <c r="T299" s="593"/>
      <c r="U299" s="593"/>
      <c r="V299" s="593"/>
      <c r="W299" s="593"/>
      <c r="X299" s="593"/>
      <c r="Y299" s="593"/>
      <c r="Z299" s="593"/>
      <c r="AA299" s="593"/>
      <c r="AB299" s="593"/>
      <c r="AC299" s="593"/>
      <c r="AD299" s="593"/>
    </row>
    <row r="300" spans="2:30">
      <c r="B300" s="359">
        <f t="shared" si="12"/>
        <v>-1</v>
      </c>
      <c r="D300" s="174"/>
      <c r="E300" s="174"/>
      <c r="F300" s="176"/>
      <c r="G300" s="174"/>
      <c r="H300" s="174"/>
      <c r="I300" s="174"/>
      <c r="J300" s="175"/>
      <c r="K300" s="175"/>
      <c r="L300" s="174"/>
      <c r="N300" s="359">
        <f t="shared" si="13"/>
        <v>0</v>
      </c>
      <c r="O300" s="360">
        <f t="shared" si="14"/>
        <v>0</v>
      </c>
      <c r="P300" s="593"/>
      <c r="Q300" s="593"/>
      <c r="R300" s="593"/>
      <c r="S300" s="593"/>
      <c r="T300" s="593"/>
      <c r="U300" s="593"/>
      <c r="V300" s="593"/>
      <c r="W300" s="593"/>
      <c r="X300" s="593"/>
      <c r="Y300" s="593"/>
      <c r="Z300" s="593"/>
      <c r="AA300" s="593"/>
      <c r="AB300" s="593"/>
      <c r="AC300" s="593"/>
      <c r="AD300" s="593"/>
    </row>
    <row r="301" spans="2:30">
      <c r="B301" s="359">
        <f t="shared" si="12"/>
        <v>-1</v>
      </c>
      <c r="D301" s="174"/>
      <c r="E301" s="174"/>
      <c r="F301" s="176"/>
      <c r="G301" s="174"/>
      <c r="H301" s="174"/>
      <c r="I301" s="174"/>
      <c r="J301" s="175"/>
      <c r="K301" s="175"/>
      <c r="L301" s="174"/>
      <c r="N301" s="359">
        <f t="shared" si="13"/>
        <v>0</v>
      </c>
      <c r="O301" s="360">
        <f t="shared" si="14"/>
        <v>0</v>
      </c>
      <c r="P301" s="593"/>
      <c r="Q301" s="593"/>
      <c r="R301" s="593"/>
      <c r="S301" s="593"/>
      <c r="T301" s="593"/>
      <c r="U301" s="593"/>
      <c r="V301" s="593"/>
      <c r="W301" s="593"/>
      <c r="X301" s="593"/>
      <c r="Y301" s="593"/>
      <c r="Z301" s="593"/>
      <c r="AA301" s="593"/>
      <c r="AB301" s="593"/>
      <c r="AC301" s="593"/>
      <c r="AD301" s="593"/>
    </row>
    <row r="302" spans="2:30">
      <c r="B302" s="359">
        <f t="shared" si="12"/>
        <v>-1</v>
      </c>
      <c r="D302" s="174"/>
      <c r="E302" s="174"/>
      <c r="F302" s="176"/>
      <c r="G302" s="174"/>
      <c r="H302" s="174"/>
      <c r="I302" s="174"/>
      <c r="J302" s="175"/>
      <c r="K302" s="175"/>
      <c r="L302" s="174"/>
      <c r="N302" s="359">
        <f t="shared" si="13"/>
        <v>0</v>
      </c>
      <c r="O302" s="360">
        <f t="shared" si="14"/>
        <v>0</v>
      </c>
      <c r="P302" s="593"/>
      <c r="Q302" s="593"/>
      <c r="R302" s="593"/>
      <c r="S302" s="593"/>
      <c r="T302" s="593"/>
      <c r="U302" s="593"/>
      <c r="V302" s="593"/>
      <c r="W302" s="593"/>
      <c r="X302" s="593"/>
      <c r="Y302" s="593"/>
      <c r="Z302" s="593"/>
      <c r="AA302" s="593"/>
      <c r="AB302" s="593"/>
      <c r="AC302" s="593"/>
      <c r="AD302" s="593"/>
    </row>
    <row r="303" spans="2:30">
      <c r="B303" s="359">
        <f t="shared" si="12"/>
        <v>-1</v>
      </c>
      <c r="D303" s="174"/>
      <c r="E303" s="174"/>
      <c r="F303" s="176"/>
      <c r="G303" s="174"/>
      <c r="H303" s="174"/>
      <c r="I303" s="174"/>
      <c r="J303" s="175"/>
      <c r="K303" s="175"/>
      <c r="L303" s="174"/>
      <c r="N303" s="359">
        <f t="shared" si="13"/>
        <v>0</v>
      </c>
      <c r="O303" s="360">
        <f t="shared" si="14"/>
        <v>0</v>
      </c>
      <c r="P303" s="593"/>
      <c r="Q303" s="593"/>
      <c r="R303" s="593"/>
      <c r="S303" s="593"/>
      <c r="T303" s="593"/>
      <c r="U303" s="593"/>
      <c r="V303" s="593"/>
      <c r="W303" s="593"/>
      <c r="X303" s="593"/>
      <c r="Y303" s="593"/>
      <c r="Z303" s="593"/>
      <c r="AA303" s="593"/>
      <c r="AB303" s="593"/>
      <c r="AC303" s="593"/>
      <c r="AD303" s="593"/>
    </row>
    <row r="304" spans="2:30">
      <c r="B304" s="359">
        <f t="shared" si="12"/>
        <v>-1</v>
      </c>
      <c r="D304" s="174"/>
      <c r="E304" s="174"/>
      <c r="F304" s="176"/>
      <c r="G304" s="174"/>
      <c r="H304" s="174"/>
      <c r="I304" s="174"/>
      <c r="J304" s="175"/>
      <c r="K304" s="175"/>
      <c r="L304" s="174"/>
      <c r="N304" s="359">
        <f t="shared" si="13"/>
        <v>0</v>
      </c>
      <c r="O304" s="360">
        <f t="shared" si="14"/>
        <v>0</v>
      </c>
      <c r="P304" s="593"/>
      <c r="Q304" s="593"/>
      <c r="R304" s="593"/>
      <c r="S304" s="593"/>
      <c r="T304" s="593"/>
      <c r="U304" s="593"/>
      <c r="V304" s="593"/>
      <c r="W304" s="593"/>
      <c r="X304" s="593"/>
      <c r="Y304" s="593"/>
      <c r="Z304" s="593"/>
      <c r="AA304" s="593"/>
      <c r="AB304" s="593"/>
      <c r="AC304" s="593"/>
      <c r="AD304" s="593"/>
    </row>
    <row r="305" spans="2:30">
      <c r="B305" s="359">
        <f t="shared" si="12"/>
        <v>-1</v>
      </c>
      <c r="D305" s="174"/>
      <c r="E305" s="174"/>
      <c r="F305" s="176"/>
      <c r="G305" s="174"/>
      <c r="H305" s="174"/>
      <c r="I305" s="174"/>
      <c r="J305" s="175"/>
      <c r="K305" s="175"/>
      <c r="L305" s="174"/>
      <c r="N305" s="359">
        <f t="shared" si="13"/>
        <v>0</v>
      </c>
      <c r="O305" s="360">
        <f t="shared" si="14"/>
        <v>0</v>
      </c>
      <c r="P305" s="593"/>
      <c r="Q305" s="593"/>
      <c r="R305" s="593"/>
      <c r="S305" s="593"/>
      <c r="T305" s="593"/>
      <c r="U305" s="593"/>
      <c r="V305" s="593"/>
      <c r="W305" s="593"/>
      <c r="X305" s="593"/>
      <c r="Y305" s="593"/>
      <c r="Z305" s="593"/>
      <c r="AA305" s="593"/>
      <c r="AB305" s="593"/>
      <c r="AC305" s="593"/>
      <c r="AD305" s="593"/>
    </row>
    <row r="306" spans="2:30">
      <c r="B306" s="359">
        <f t="shared" si="12"/>
        <v>-1</v>
      </c>
      <c r="D306" s="174"/>
      <c r="E306" s="174"/>
      <c r="F306" s="176"/>
      <c r="G306" s="174"/>
      <c r="H306" s="174"/>
      <c r="I306" s="174"/>
      <c r="J306" s="175"/>
      <c r="K306" s="175"/>
      <c r="L306" s="174"/>
      <c r="N306" s="359">
        <f t="shared" si="13"/>
        <v>0</v>
      </c>
      <c r="O306" s="360">
        <f t="shared" si="14"/>
        <v>0</v>
      </c>
      <c r="P306" s="593"/>
      <c r="Q306" s="593"/>
      <c r="R306" s="593"/>
      <c r="S306" s="593"/>
      <c r="T306" s="593"/>
      <c r="U306" s="593"/>
      <c r="V306" s="593"/>
      <c r="W306" s="593"/>
      <c r="X306" s="593"/>
      <c r="Y306" s="593"/>
      <c r="Z306" s="593"/>
      <c r="AA306" s="593"/>
      <c r="AB306" s="593"/>
      <c r="AC306" s="593"/>
      <c r="AD306" s="593"/>
    </row>
    <row r="307" spans="2:30">
      <c r="B307" s="359">
        <f t="shared" si="12"/>
        <v>-1</v>
      </c>
      <c r="D307" s="174"/>
      <c r="E307" s="174"/>
      <c r="F307" s="176"/>
      <c r="G307" s="174"/>
      <c r="H307" s="174"/>
      <c r="I307" s="174"/>
      <c r="J307" s="175"/>
      <c r="K307" s="175"/>
      <c r="L307" s="174"/>
      <c r="N307" s="359">
        <f t="shared" si="13"/>
        <v>0</v>
      </c>
      <c r="O307" s="360">
        <f t="shared" si="14"/>
        <v>0</v>
      </c>
      <c r="P307" s="593"/>
      <c r="Q307" s="593"/>
      <c r="R307" s="593"/>
      <c r="S307" s="593"/>
      <c r="T307" s="593"/>
      <c r="U307" s="593"/>
      <c r="V307" s="593"/>
      <c r="W307" s="593"/>
      <c r="X307" s="593"/>
      <c r="Y307" s="593"/>
      <c r="Z307" s="593"/>
      <c r="AA307" s="593"/>
      <c r="AB307" s="593"/>
      <c r="AC307" s="593"/>
      <c r="AD307" s="593"/>
    </row>
    <row r="308" spans="2:30">
      <c r="B308" s="359">
        <f t="shared" si="12"/>
        <v>-1</v>
      </c>
      <c r="D308" s="174"/>
      <c r="E308" s="174"/>
      <c r="F308" s="176"/>
      <c r="G308" s="174"/>
      <c r="H308" s="174"/>
      <c r="I308" s="174"/>
      <c r="J308" s="175"/>
      <c r="K308" s="175"/>
      <c r="L308" s="174"/>
      <c r="N308" s="359">
        <f t="shared" si="13"/>
        <v>0</v>
      </c>
      <c r="O308" s="360">
        <f t="shared" si="14"/>
        <v>0</v>
      </c>
      <c r="P308" s="593"/>
      <c r="Q308" s="593"/>
      <c r="R308" s="593"/>
      <c r="S308" s="593"/>
      <c r="T308" s="593"/>
      <c r="U308" s="593"/>
      <c r="V308" s="593"/>
      <c r="W308" s="593"/>
      <c r="X308" s="593"/>
      <c r="Y308" s="593"/>
      <c r="Z308" s="593"/>
      <c r="AA308" s="593"/>
      <c r="AB308" s="593"/>
      <c r="AC308" s="593"/>
      <c r="AD308" s="593"/>
    </row>
    <row r="309" spans="2:30">
      <c r="B309" s="359">
        <f t="shared" si="12"/>
        <v>-1</v>
      </c>
      <c r="D309" s="174"/>
      <c r="E309" s="174"/>
      <c r="F309" s="176"/>
      <c r="G309" s="174"/>
      <c r="H309" s="174"/>
      <c r="I309" s="174"/>
      <c r="J309" s="175"/>
      <c r="K309" s="175"/>
      <c r="L309" s="174"/>
      <c r="N309" s="359">
        <f t="shared" si="13"/>
        <v>0</v>
      </c>
      <c r="O309" s="360">
        <f t="shared" si="14"/>
        <v>0</v>
      </c>
      <c r="P309" s="593"/>
      <c r="Q309" s="593"/>
      <c r="R309" s="593"/>
      <c r="S309" s="593"/>
      <c r="T309" s="593"/>
      <c r="U309" s="593"/>
      <c r="V309" s="593"/>
      <c r="W309" s="593"/>
      <c r="X309" s="593"/>
      <c r="Y309" s="593"/>
      <c r="Z309" s="593"/>
      <c r="AA309" s="593"/>
      <c r="AB309" s="593"/>
      <c r="AC309" s="593"/>
      <c r="AD309" s="593"/>
    </row>
    <row r="310" spans="2:30">
      <c r="B310" s="359">
        <f t="shared" si="12"/>
        <v>-1</v>
      </c>
      <c r="D310" s="174"/>
      <c r="E310" s="174"/>
      <c r="F310" s="176"/>
      <c r="G310" s="174"/>
      <c r="H310" s="174"/>
      <c r="I310" s="174"/>
      <c r="J310" s="175"/>
      <c r="K310" s="175"/>
      <c r="L310" s="174"/>
      <c r="N310" s="359">
        <f t="shared" si="13"/>
        <v>0</v>
      </c>
      <c r="O310" s="360">
        <f t="shared" si="14"/>
        <v>0</v>
      </c>
      <c r="P310" s="593"/>
      <c r="Q310" s="593"/>
      <c r="R310" s="593"/>
      <c r="S310" s="593"/>
      <c r="T310" s="593"/>
      <c r="U310" s="593"/>
      <c r="V310" s="593"/>
      <c r="W310" s="593"/>
      <c r="X310" s="593"/>
      <c r="Y310" s="593"/>
      <c r="Z310" s="593"/>
      <c r="AA310" s="593"/>
      <c r="AB310" s="593"/>
      <c r="AC310" s="593"/>
      <c r="AD310" s="593"/>
    </row>
    <row r="311" spans="2:30">
      <c r="B311" s="359">
        <f t="shared" si="12"/>
        <v>-1</v>
      </c>
      <c r="D311" s="174"/>
      <c r="E311" s="174"/>
      <c r="F311" s="176"/>
      <c r="G311" s="174"/>
      <c r="H311" s="174"/>
      <c r="I311" s="174"/>
      <c r="J311" s="175"/>
      <c r="K311" s="175"/>
      <c r="L311" s="174"/>
      <c r="N311" s="359">
        <f t="shared" si="13"/>
        <v>0</v>
      </c>
      <c r="O311" s="360">
        <f t="shared" si="14"/>
        <v>0</v>
      </c>
      <c r="P311" s="593"/>
      <c r="Q311" s="593"/>
      <c r="R311" s="593"/>
      <c r="S311" s="593"/>
      <c r="T311" s="593"/>
      <c r="U311" s="593"/>
      <c r="V311" s="593"/>
      <c r="W311" s="593"/>
      <c r="X311" s="593"/>
      <c r="Y311" s="593"/>
      <c r="Z311" s="593"/>
      <c r="AA311" s="593"/>
      <c r="AB311" s="593"/>
      <c r="AC311" s="593"/>
      <c r="AD311" s="593"/>
    </row>
    <row r="312" spans="2:30">
      <c r="B312" s="359">
        <f t="shared" si="12"/>
        <v>-1</v>
      </c>
      <c r="D312" s="174"/>
      <c r="E312" s="174"/>
      <c r="F312" s="176"/>
      <c r="G312" s="174"/>
      <c r="H312" s="174"/>
      <c r="I312" s="174"/>
      <c r="J312" s="175"/>
      <c r="K312" s="175"/>
      <c r="L312" s="174"/>
      <c r="N312" s="359">
        <f t="shared" si="13"/>
        <v>0</v>
      </c>
      <c r="O312" s="360">
        <f t="shared" si="14"/>
        <v>0</v>
      </c>
      <c r="P312" s="593"/>
      <c r="Q312" s="593"/>
      <c r="R312" s="593"/>
      <c r="S312" s="593"/>
      <c r="T312" s="593"/>
      <c r="U312" s="593"/>
      <c r="V312" s="593"/>
      <c r="W312" s="593"/>
      <c r="X312" s="593"/>
      <c r="Y312" s="593"/>
      <c r="Z312" s="593"/>
      <c r="AA312" s="593"/>
      <c r="AB312" s="593"/>
      <c r="AC312" s="593"/>
      <c r="AD312" s="593"/>
    </row>
    <row r="313" spans="2:30">
      <c r="B313" s="359">
        <f t="shared" si="12"/>
        <v>-1</v>
      </c>
      <c r="D313" s="174"/>
      <c r="E313" s="174"/>
      <c r="F313" s="176"/>
      <c r="G313" s="174"/>
      <c r="H313" s="174"/>
      <c r="I313" s="174"/>
      <c r="J313" s="175"/>
      <c r="K313" s="175"/>
      <c r="L313" s="174"/>
      <c r="N313" s="359">
        <f t="shared" si="13"/>
        <v>0</v>
      </c>
      <c r="O313" s="360">
        <f t="shared" si="14"/>
        <v>0</v>
      </c>
      <c r="P313" s="593"/>
      <c r="Q313" s="593"/>
      <c r="R313" s="593"/>
      <c r="S313" s="593"/>
      <c r="T313" s="593"/>
      <c r="U313" s="593"/>
      <c r="V313" s="593"/>
      <c r="W313" s="593"/>
      <c r="X313" s="593"/>
      <c r="Y313" s="593"/>
      <c r="Z313" s="593"/>
      <c r="AA313" s="593"/>
      <c r="AB313" s="593"/>
      <c r="AC313" s="593"/>
      <c r="AD313" s="593"/>
    </row>
    <row r="314" spans="2:30">
      <c r="B314" s="359">
        <f t="shared" si="12"/>
        <v>-1</v>
      </c>
      <c r="D314" s="174"/>
      <c r="E314" s="174"/>
      <c r="F314" s="176"/>
      <c r="G314" s="174"/>
      <c r="H314" s="174"/>
      <c r="I314" s="174"/>
      <c r="J314" s="175"/>
      <c r="K314" s="175"/>
      <c r="L314" s="174"/>
      <c r="N314" s="359">
        <f t="shared" si="13"/>
        <v>0</v>
      </c>
      <c r="O314" s="360">
        <f t="shared" si="14"/>
        <v>0</v>
      </c>
      <c r="P314" s="593"/>
      <c r="Q314" s="593"/>
      <c r="R314" s="593"/>
      <c r="S314" s="593"/>
      <c r="T314" s="593"/>
      <c r="U314" s="593"/>
      <c r="V314" s="593"/>
      <c r="W314" s="593"/>
      <c r="X314" s="593"/>
      <c r="Y314" s="593"/>
      <c r="Z314" s="593"/>
      <c r="AA314" s="593"/>
      <c r="AB314" s="593"/>
      <c r="AC314" s="593"/>
      <c r="AD314" s="593"/>
    </row>
    <row r="315" spans="2:30">
      <c r="B315" s="359">
        <f t="shared" si="12"/>
        <v>-1</v>
      </c>
      <c r="D315" s="174"/>
      <c r="E315" s="174"/>
      <c r="F315" s="176"/>
      <c r="G315" s="174"/>
      <c r="H315" s="174"/>
      <c r="I315" s="174"/>
      <c r="J315" s="175"/>
      <c r="K315" s="175"/>
      <c r="L315" s="174"/>
      <c r="N315" s="359">
        <f t="shared" si="13"/>
        <v>0</v>
      </c>
      <c r="O315" s="360">
        <f t="shared" si="14"/>
        <v>0</v>
      </c>
      <c r="P315" s="593"/>
      <c r="Q315" s="593"/>
      <c r="R315" s="593"/>
      <c r="S315" s="593"/>
      <c r="T315" s="593"/>
      <c r="U315" s="593"/>
      <c r="V315" s="593"/>
      <c r="W315" s="593"/>
      <c r="X315" s="593"/>
      <c r="Y315" s="593"/>
      <c r="Z315" s="593"/>
      <c r="AA315" s="593"/>
      <c r="AB315" s="593"/>
      <c r="AC315" s="593"/>
      <c r="AD315" s="593"/>
    </row>
    <row r="316" spans="2:30">
      <c r="B316" s="359">
        <f t="shared" si="12"/>
        <v>-1</v>
      </c>
      <c r="D316" s="174"/>
      <c r="E316" s="174"/>
      <c r="F316" s="176"/>
      <c r="G316" s="174"/>
      <c r="H316" s="174"/>
      <c r="I316" s="174"/>
      <c r="J316" s="175"/>
      <c r="K316" s="175"/>
      <c r="L316" s="174"/>
      <c r="N316" s="359">
        <f t="shared" si="13"/>
        <v>0</v>
      </c>
      <c r="O316" s="360">
        <f t="shared" si="14"/>
        <v>0</v>
      </c>
      <c r="P316" s="593"/>
      <c r="Q316" s="593"/>
      <c r="R316" s="593"/>
      <c r="S316" s="593"/>
      <c r="T316" s="593"/>
      <c r="U316" s="593"/>
      <c r="V316" s="593"/>
      <c r="W316" s="593"/>
      <c r="X316" s="593"/>
      <c r="Y316" s="593"/>
      <c r="Z316" s="593"/>
      <c r="AA316" s="593"/>
      <c r="AB316" s="593"/>
      <c r="AC316" s="593"/>
      <c r="AD316" s="593"/>
    </row>
    <row r="317" spans="2:30">
      <c r="B317" s="359">
        <f t="shared" si="12"/>
        <v>-1</v>
      </c>
      <c r="D317" s="174"/>
      <c r="E317" s="174"/>
      <c r="F317" s="176"/>
      <c r="G317" s="174"/>
      <c r="H317" s="174"/>
      <c r="I317" s="174"/>
      <c r="J317" s="175"/>
      <c r="K317" s="175"/>
      <c r="L317" s="174"/>
      <c r="N317" s="359">
        <f t="shared" si="13"/>
        <v>0</v>
      </c>
      <c r="O317" s="360">
        <f t="shared" si="14"/>
        <v>0</v>
      </c>
      <c r="P317" s="593"/>
      <c r="Q317" s="593"/>
      <c r="R317" s="593"/>
      <c r="S317" s="593"/>
      <c r="T317" s="593"/>
      <c r="U317" s="593"/>
      <c r="V317" s="593"/>
      <c r="W317" s="593"/>
      <c r="X317" s="593"/>
      <c r="Y317" s="593"/>
      <c r="Z317" s="593"/>
      <c r="AA317" s="593"/>
      <c r="AB317" s="593"/>
      <c r="AC317" s="593"/>
      <c r="AD317" s="593"/>
    </row>
    <row r="318" spans="2:30">
      <c r="B318" s="359">
        <f t="shared" si="12"/>
        <v>-1</v>
      </c>
      <c r="D318" s="174"/>
      <c r="E318" s="174"/>
      <c r="F318" s="176"/>
      <c r="G318" s="174"/>
      <c r="H318" s="174"/>
      <c r="I318" s="174"/>
      <c r="J318" s="175"/>
      <c r="K318" s="175"/>
      <c r="L318" s="174"/>
      <c r="N318" s="359">
        <f t="shared" si="13"/>
        <v>0</v>
      </c>
      <c r="O318" s="360">
        <f t="shared" si="14"/>
        <v>0</v>
      </c>
      <c r="P318" s="593"/>
      <c r="Q318" s="593"/>
      <c r="R318" s="593"/>
      <c r="S318" s="593"/>
      <c r="T318" s="593"/>
      <c r="U318" s="593"/>
      <c r="V318" s="593"/>
      <c r="W318" s="593"/>
      <c r="X318" s="593"/>
      <c r="Y318" s="593"/>
      <c r="Z318" s="593"/>
      <c r="AA318" s="593"/>
      <c r="AB318" s="593"/>
      <c r="AC318" s="593"/>
      <c r="AD318" s="593"/>
    </row>
    <row r="319" spans="2:30">
      <c r="B319" s="359">
        <f t="shared" si="12"/>
        <v>-1</v>
      </c>
      <c r="D319" s="174"/>
      <c r="E319" s="174"/>
      <c r="F319" s="176"/>
      <c r="G319" s="174"/>
      <c r="H319" s="174"/>
      <c r="I319" s="174"/>
      <c r="J319" s="175"/>
      <c r="K319" s="175"/>
      <c r="L319" s="174"/>
      <c r="N319" s="359">
        <f t="shared" si="13"/>
        <v>0</v>
      </c>
      <c r="O319" s="360">
        <f t="shared" si="14"/>
        <v>0</v>
      </c>
      <c r="P319" s="593"/>
      <c r="Q319" s="593"/>
      <c r="R319" s="593"/>
      <c r="S319" s="593"/>
      <c r="T319" s="593"/>
      <c r="U319" s="593"/>
      <c r="V319" s="593"/>
      <c r="W319" s="593"/>
      <c r="X319" s="593"/>
      <c r="Y319" s="593"/>
      <c r="Z319" s="593"/>
      <c r="AA319" s="593"/>
      <c r="AB319" s="593"/>
      <c r="AC319" s="593"/>
      <c r="AD319" s="593"/>
    </row>
    <row r="320" spans="2:30">
      <c r="B320" s="359">
        <f t="shared" si="12"/>
        <v>-1</v>
      </c>
      <c r="D320" s="174"/>
      <c r="E320" s="174"/>
      <c r="F320" s="176"/>
      <c r="G320" s="174"/>
      <c r="H320" s="174"/>
      <c r="I320" s="174"/>
      <c r="J320" s="175"/>
      <c r="K320" s="175"/>
      <c r="L320" s="174"/>
      <c r="N320" s="359">
        <f t="shared" si="13"/>
        <v>0</v>
      </c>
      <c r="O320" s="360">
        <f t="shared" si="14"/>
        <v>0</v>
      </c>
      <c r="P320" s="593"/>
      <c r="Q320" s="593"/>
      <c r="R320" s="593"/>
      <c r="S320" s="593"/>
      <c r="T320" s="593"/>
      <c r="U320" s="593"/>
      <c r="V320" s="593"/>
      <c r="W320" s="593"/>
      <c r="X320" s="593"/>
      <c r="Y320" s="593"/>
      <c r="Z320" s="593"/>
      <c r="AA320" s="593"/>
      <c r="AB320" s="593"/>
      <c r="AC320" s="593"/>
      <c r="AD320" s="593"/>
    </row>
    <row r="321" spans="2:30">
      <c r="B321" s="359">
        <f t="shared" si="12"/>
        <v>-1</v>
      </c>
      <c r="D321" s="174"/>
      <c r="E321" s="174"/>
      <c r="F321" s="176"/>
      <c r="G321" s="174"/>
      <c r="H321" s="174"/>
      <c r="I321" s="174"/>
      <c r="J321" s="175"/>
      <c r="K321" s="175"/>
      <c r="L321" s="174"/>
      <c r="N321" s="359">
        <f t="shared" si="13"/>
        <v>0</v>
      </c>
      <c r="O321" s="360">
        <f t="shared" si="14"/>
        <v>0</v>
      </c>
      <c r="P321" s="593"/>
      <c r="Q321" s="593"/>
      <c r="R321" s="593"/>
      <c r="S321" s="593"/>
      <c r="T321" s="593"/>
      <c r="U321" s="593"/>
      <c r="V321" s="593"/>
      <c r="W321" s="593"/>
      <c r="X321" s="593"/>
      <c r="Y321" s="593"/>
      <c r="Z321" s="593"/>
      <c r="AA321" s="593"/>
      <c r="AB321" s="593"/>
      <c r="AC321" s="593"/>
      <c r="AD321" s="593"/>
    </row>
    <row r="322" spans="2:30">
      <c r="B322" s="359">
        <f t="shared" si="12"/>
        <v>-1</v>
      </c>
      <c r="D322" s="174"/>
      <c r="E322" s="174"/>
      <c r="F322" s="176"/>
      <c r="G322" s="174"/>
      <c r="H322" s="174"/>
      <c r="I322" s="174"/>
      <c r="J322" s="175"/>
      <c r="K322" s="175"/>
      <c r="L322" s="174"/>
      <c r="N322" s="359">
        <f t="shared" si="13"/>
        <v>0</v>
      </c>
      <c r="O322" s="360">
        <f t="shared" si="14"/>
        <v>0</v>
      </c>
      <c r="P322" s="593"/>
      <c r="Q322" s="593"/>
      <c r="R322" s="593"/>
      <c r="S322" s="593"/>
      <c r="T322" s="593"/>
      <c r="U322" s="593"/>
      <c r="V322" s="593"/>
      <c r="W322" s="593"/>
      <c r="X322" s="593"/>
      <c r="Y322" s="593"/>
      <c r="Z322" s="593"/>
      <c r="AA322" s="593"/>
      <c r="AB322" s="593"/>
      <c r="AC322" s="593"/>
      <c r="AD322" s="593"/>
    </row>
    <row r="323" spans="2:30">
      <c r="B323" s="359">
        <f t="shared" si="12"/>
        <v>-1</v>
      </c>
      <c r="D323" s="174"/>
      <c r="E323" s="174"/>
      <c r="F323" s="176"/>
      <c r="G323" s="174"/>
      <c r="H323" s="174"/>
      <c r="I323" s="174"/>
      <c r="J323" s="175"/>
      <c r="K323" s="175"/>
      <c r="L323" s="174"/>
      <c r="N323" s="359">
        <f t="shared" si="13"/>
        <v>0</v>
      </c>
      <c r="O323" s="360">
        <f t="shared" si="14"/>
        <v>0</v>
      </c>
      <c r="P323" s="593"/>
      <c r="Q323" s="593"/>
      <c r="R323" s="593"/>
      <c r="S323" s="593"/>
      <c r="T323" s="593"/>
      <c r="U323" s="593"/>
      <c r="V323" s="593"/>
      <c r="W323" s="593"/>
      <c r="X323" s="593"/>
      <c r="Y323" s="593"/>
      <c r="Z323" s="593"/>
      <c r="AA323" s="593"/>
      <c r="AB323" s="593"/>
      <c r="AC323" s="593"/>
      <c r="AD323" s="593"/>
    </row>
    <row r="324" spans="2:30">
      <c r="B324" s="359">
        <f t="shared" si="12"/>
        <v>-1</v>
      </c>
      <c r="D324" s="174"/>
      <c r="E324" s="174"/>
      <c r="F324" s="176"/>
      <c r="G324" s="174"/>
      <c r="H324" s="174"/>
      <c r="I324" s="174"/>
      <c r="J324" s="175"/>
      <c r="K324" s="175"/>
      <c r="L324" s="174"/>
      <c r="N324" s="359">
        <f t="shared" si="13"/>
        <v>0</v>
      </c>
      <c r="O324" s="360">
        <f t="shared" si="14"/>
        <v>0</v>
      </c>
      <c r="P324" s="593"/>
      <c r="Q324" s="593"/>
      <c r="R324" s="593"/>
      <c r="S324" s="593"/>
      <c r="T324" s="593"/>
      <c r="U324" s="593"/>
      <c r="V324" s="593"/>
      <c r="W324" s="593"/>
      <c r="X324" s="593"/>
      <c r="Y324" s="593"/>
      <c r="Z324" s="593"/>
      <c r="AA324" s="593"/>
      <c r="AB324" s="593"/>
      <c r="AC324" s="593"/>
      <c r="AD324" s="593"/>
    </row>
    <row r="325" spans="2:30">
      <c r="B325" s="359">
        <f t="shared" si="12"/>
        <v>-1</v>
      </c>
      <c r="D325" s="174"/>
      <c r="E325" s="174"/>
      <c r="F325" s="176"/>
      <c r="G325" s="174"/>
      <c r="H325" s="174"/>
      <c r="I325" s="174"/>
      <c r="J325" s="175"/>
      <c r="K325" s="175"/>
      <c r="L325" s="174"/>
      <c r="N325" s="359">
        <f t="shared" si="13"/>
        <v>0</v>
      </c>
      <c r="O325" s="360">
        <f t="shared" si="14"/>
        <v>0</v>
      </c>
      <c r="P325" s="593"/>
      <c r="Q325" s="593"/>
      <c r="R325" s="593"/>
      <c r="S325" s="593"/>
      <c r="T325" s="593"/>
      <c r="U325" s="593"/>
      <c r="V325" s="593"/>
      <c r="W325" s="593"/>
      <c r="X325" s="593"/>
      <c r="Y325" s="593"/>
      <c r="Z325" s="593"/>
      <c r="AA325" s="593"/>
      <c r="AB325" s="593"/>
      <c r="AC325" s="593"/>
      <c r="AD325" s="593"/>
    </row>
    <row r="326" spans="2:30">
      <c r="B326" s="359">
        <f t="shared" si="12"/>
        <v>-1</v>
      </c>
      <c r="D326" s="174"/>
      <c r="E326" s="174"/>
      <c r="F326" s="176"/>
      <c r="G326" s="174"/>
      <c r="H326" s="174"/>
      <c r="I326" s="174"/>
      <c r="J326" s="175"/>
      <c r="K326" s="175"/>
      <c r="L326" s="174"/>
      <c r="N326" s="359">
        <f t="shared" si="13"/>
        <v>0</v>
      </c>
      <c r="O326" s="360">
        <f t="shared" si="14"/>
        <v>0</v>
      </c>
      <c r="P326" s="593"/>
      <c r="Q326" s="593"/>
      <c r="R326" s="593"/>
      <c r="S326" s="593"/>
      <c r="T326" s="593"/>
      <c r="U326" s="593"/>
      <c r="V326" s="593"/>
      <c r="W326" s="593"/>
      <c r="X326" s="593"/>
      <c r="Y326" s="593"/>
      <c r="Z326" s="593"/>
      <c r="AA326" s="593"/>
      <c r="AB326" s="593"/>
      <c r="AC326" s="593"/>
      <c r="AD326" s="593"/>
    </row>
    <row r="327" spans="2:30">
      <c r="B327" s="359">
        <f t="shared" si="12"/>
        <v>-1</v>
      </c>
      <c r="D327" s="174"/>
      <c r="E327" s="174"/>
      <c r="F327" s="176"/>
      <c r="G327" s="174"/>
      <c r="H327" s="174"/>
      <c r="I327" s="174"/>
      <c r="J327" s="175"/>
      <c r="K327" s="175"/>
      <c r="L327" s="174"/>
      <c r="N327" s="359">
        <f t="shared" si="13"/>
        <v>0</v>
      </c>
      <c r="O327" s="360">
        <f t="shared" si="14"/>
        <v>0</v>
      </c>
      <c r="P327" s="593"/>
      <c r="Q327" s="593"/>
      <c r="R327" s="593"/>
      <c r="S327" s="593"/>
      <c r="T327" s="593"/>
      <c r="U327" s="593"/>
      <c r="V327" s="593"/>
      <c r="W327" s="593"/>
      <c r="X327" s="593"/>
      <c r="Y327" s="593"/>
      <c r="Z327" s="593"/>
      <c r="AA327" s="593"/>
      <c r="AB327" s="593"/>
      <c r="AC327" s="593"/>
      <c r="AD327" s="593"/>
    </row>
    <row r="328" spans="2:30">
      <c r="B328" s="359">
        <f t="shared" si="12"/>
        <v>-1</v>
      </c>
      <c r="D328" s="174"/>
      <c r="E328" s="174"/>
      <c r="F328" s="176"/>
      <c r="G328" s="174"/>
      <c r="H328" s="174"/>
      <c r="I328" s="174"/>
      <c r="J328" s="175"/>
      <c r="K328" s="175"/>
      <c r="L328" s="174"/>
      <c r="N328" s="359">
        <f t="shared" si="13"/>
        <v>0</v>
      </c>
      <c r="O328" s="360">
        <f t="shared" si="14"/>
        <v>0</v>
      </c>
      <c r="P328" s="593"/>
      <c r="Q328" s="593"/>
      <c r="R328" s="593"/>
      <c r="S328" s="593"/>
      <c r="T328" s="593"/>
      <c r="U328" s="593"/>
      <c r="V328" s="593"/>
      <c r="W328" s="593"/>
      <c r="X328" s="593"/>
      <c r="Y328" s="593"/>
      <c r="Z328" s="593"/>
      <c r="AA328" s="593"/>
      <c r="AB328" s="593"/>
      <c r="AC328" s="593"/>
      <c r="AD328" s="593"/>
    </row>
    <row r="329" spans="2:30">
      <c r="B329" s="359">
        <f t="shared" si="12"/>
        <v>-1</v>
      </c>
      <c r="D329" s="174"/>
      <c r="E329" s="174"/>
      <c r="F329" s="176"/>
      <c r="G329" s="174"/>
      <c r="H329" s="174"/>
      <c r="I329" s="174"/>
      <c r="J329" s="175"/>
      <c r="K329" s="175"/>
      <c r="L329" s="174"/>
      <c r="N329" s="359">
        <f t="shared" si="13"/>
        <v>0</v>
      </c>
      <c r="O329" s="360">
        <f t="shared" si="14"/>
        <v>0</v>
      </c>
      <c r="P329" s="593"/>
      <c r="Q329" s="593"/>
      <c r="R329" s="593"/>
      <c r="S329" s="593"/>
      <c r="T329" s="593"/>
      <c r="U329" s="593"/>
      <c r="V329" s="593"/>
      <c r="W329" s="593"/>
      <c r="X329" s="593"/>
      <c r="Y329" s="593"/>
      <c r="Z329" s="593"/>
      <c r="AA329" s="593"/>
      <c r="AB329" s="593"/>
      <c r="AC329" s="593"/>
      <c r="AD329" s="593"/>
    </row>
    <row r="330" spans="2:30">
      <c r="B330" s="359">
        <f t="shared" ref="B330:B393" si="15">IF(G330="buy",1,-1)</f>
        <v>-1</v>
      </c>
      <c r="D330" s="174"/>
      <c r="E330" s="174"/>
      <c r="F330" s="176"/>
      <c r="G330" s="174"/>
      <c r="H330" s="174"/>
      <c r="I330" s="174"/>
      <c r="J330" s="175"/>
      <c r="K330" s="175"/>
      <c r="L330" s="174"/>
      <c r="N330" s="359">
        <f t="shared" ref="N330:N393" si="16">+H330*((K330-J330)+1)*B330</f>
        <v>0</v>
      </c>
      <c r="O330" s="360">
        <f t="shared" ref="O330:O393" si="17">N330*L330/100</f>
        <v>0</v>
      </c>
      <c r="P330" s="593"/>
      <c r="Q330" s="593"/>
      <c r="R330" s="593"/>
      <c r="S330" s="593"/>
      <c r="T330" s="593"/>
      <c r="U330" s="593"/>
      <c r="V330" s="593"/>
      <c r="W330" s="593"/>
      <c r="X330" s="593"/>
      <c r="Y330" s="593"/>
      <c r="Z330" s="593"/>
      <c r="AA330" s="593"/>
      <c r="AB330" s="593"/>
      <c r="AC330" s="593"/>
      <c r="AD330" s="593"/>
    </row>
    <row r="331" spans="2:30">
      <c r="B331" s="359">
        <f t="shared" si="15"/>
        <v>-1</v>
      </c>
      <c r="D331" s="174"/>
      <c r="E331" s="174"/>
      <c r="F331" s="176"/>
      <c r="G331" s="174"/>
      <c r="H331" s="174"/>
      <c r="I331" s="174"/>
      <c r="J331" s="175"/>
      <c r="K331" s="175"/>
      <c r="L331" s="174"/>
      <c r="N331" s="359">
        <f t="shared" si="16"/>
        <v>0</v>
      </c>
      <c r="O331" s="360">
        <f t="shared" si="17"/>
        <v>0</v>
      </c>
      <c r="P331" s="593"/>
      <c r="Q331" s="593"/>
      <c r="R331" s="593"/>
      <c r="S331" s="593"/>
      <c r="T331" s="593"/>
      <c r="U331" s="593"/>
      <c r="V331" s="593"/>
      <c r="W331" s="593"/>
      <c r="X331" s="593"/>
      <c r="Y331" s="593"/>
      <c r="Z331" s="593"/>
      <c r="AA331" s="593"/>
      <c r="AB331" s="593"/>
      <c r="AC331" s="593"/>
      <c r="AD331" s="593"/>
    </row>
    <row r="332" spans="2:30">
      <c r="B332" s="359">
        <f t="shared" si="15"/>
        <v>-1</v>
      </c>
      <c r="D332" s="174"/>
      <c r="E332" s="174"/>
      <c r="F332" s="176"/>
      <c r="G332" s="174"/>
      <c r="H332" s="174"/>
      <c r="I332" s="174"/>
      <c r="J332" s="175"/>
      <c r="K332" s="175"/>
      <c r="L332" s="174"/>
      <c r="N332" s="359">
        <f t="shared" si="16"/>
        <v>0</v>
      </c>
      <c r="O332" s="360">
        <f t="shared" si="17"/>
        <v>0</v>
      </c>
      <c r="P332" s="593"/>
      <c r="Q332" s="593"/>
      <c r="R332" s="593"/>
      <c r="S332" s="593"/>
      <c r="T332" s="593"/>
      <c r="U332" s="593"/>
      <c r="V332" s="593"/>
      <c r="W332" s="593"/>
      <c r="X332" s="593"/>
      <c r="Y332" s="593"/>
      <c r="Z332" s="593"/>
      <c r="AA332" s="593"/>
      <c r="AB332" s="593"/>
      <c r="AC332" s="593"/>
      <c r="AD332" s="593"/>
    </row>
    <row r="333" spans="2:30">
      <c r="B333" s="359">
        <f t="shared" si="15"/>
        <v>-1</v>
      </c>
      <c r="D333" s="174"/>
      <c r="E333" s="174"/>
      <c r="F333" s="176"/>
      <c r="G333" s="174"/>
      <c r="H333" s="174"/>
      <c r="I333" s="174"/>
      <c r="J333" s="175"/>
      <c r="K333" s="175"/>
      <c r="L333" s="174"/>
      <c r="N333" s="359">
        <f t="shared" si="16"/>
        <v>0</v>
      </c>
      <c r="O333" s="360">
        <f t="shared" si="17"/>
        <v>0</v>
      </c>
      <c r="P333" s="593"/>
      <c r="Q333" s="593"/>
      <c r="R333" s="593"/>
      <c r="S333" s="593"/>
      <c r="T333" s="593"/>
      <c r="U333" s="593"/>
      <c r="V333" s="593"/>
      <c r="W333" s="593"/>
      <c r="X333" s="593"/>
      <c r="Y333" s="593"/>
      <c r="Z333" s="593"/>
      <c r="AA333" s="593"/>
      <c r="AB333" s="593"/>
      <c r="AC333" s="593"/>
      <c r="AD333" s="593"/>
    </row>
    <row r="334" spans="2:30">
      <c r="B334" s="359">
        <f t="shared" si="15"/>
        <v>-1</v>
      </c>
      <c r="D334" s="174"/>
      <c r="E334" s="174"/>
      <c r="F334" s="176"/>
      <c r="G334" s="174"/>
      <c r="H334" s="174"/>
      <c r="I334" s="174"/>
      <c r="J334" s="175"/>
      <c r="K334" s="175"/>
      <c r="L334" s="174"/>
      <c r="N334" s="359">
        <f t="shared" si="16"/>
        <v>0</v>
      </c>
      <c r="O334" s="360">
        <f t="shared" si="17"/>
        <v>0</v>
      </c>
      <c r="P334" s="593"/>
      <c r="Q334" s="593"/>
      <c r="R334" s="593"/>
      <c r="S334" s="593"/>
      <c r="T334" s="593"/>
      <c r="U334" s="593"/>
      <c r="V334" s="593"/>
      <c r="W334" s="593"/>
      <c r="X334" s="593"/>
      <c r="Y334" s="593"/>
      <c r="Z334" s="593"/>
      <c r="AA334" s="593"/>
      <c r="AB334" s="593"/>
      <c r="AC334" s="593"/>
      <c r="AD334" s="593"/>
    </row>
    <row r="335" spans="2:30">
      <c r="B335" s="359">
        <f t="shared" si="15"/>
        <v>-1</v>
      </c>
      <c r="D335" s="174"/>
      <c r="E335" s="174"/>
      <c r="F335" s="176"/>
      <c r="G335" s="174"/>
      <c r="H335" s="174"/>
      <c r="I335" s="174"/>
      <c r="J335" s="175"/>
      <c r="K335" s="175"/>
      <c r="L335" s="174"/>
      <c r="N335" s="359">
        <f t="shared" si="16"/>
        <v>0</v>
      </c>
      <c r="O335" s="360">
        <f t="shared" si="17"/>
        <v>0</v>
      </c>
      <c r="P335" s="593"/>
      <c r="Q335" s="593"/>
      <c r="R335" s="593"/>
      <c r="S335" s="593"/>
      <c r="T335" s="593"/>
      <c r="U335" s="593"/>
      <c r="V335" s="593"/>
      <c r="W335" s="593"/>
      <c r="X335" s="593"/>
      <c r="Y335" s="593"/>
      <c r="Z335" s="593"/>
      <c r="AA335" s="593"/>
      <c r="AB335" s="593"/>
      <c r="AC335" s="593"/>
      <c r="AD335" s="593"/>
    </row>
    <row r="336" spans="2:30">
      <c r="B336" s="359">
        <f t="shared" si="15"/>
        <v>-1</v>
      </c>
      <c r="D336" s="174"/>
      <c r="E336" s="174"/>
      <c r="F336" s="176"/>
      <c r="G336" s="174"/>
      <c r="H336" s="174"/>
      <c r="I336" s="174"/>
      <c r="J336" s="175"/>
      <c r="K336" s="175"/>
      <c r="L336" s="174"/>
      <c r="N336" s="359">
        <f t="shared" si="16"/>
        <v>0</v>
      </c>
      <c r="O336" s="360">
        <f t="shared" si="17"/>
        <v>0</v>
      </c>
      <c r="P336" s="593"/>
      <c r="Q336" s="593"/>
      <c r="R336" s="593"/>
      <c r="S336" s="593"/>
      <c r="T336" s="593"/>
      <c r="U336" s="593"/>
      <c r="V336" s="593"/>
      <c r="W336" s="593"/>
      <c r="X336" s="593"/>
      <c r="Y336" s="593"/>
      <c r="Z336" s="593"/>
      <c r="AA336" s="593"/>
      <c r="AB336" s="593"/>
      <c r="AC336" s="593"/>
      <c r="AD336" s="593"/>
    </row>
    <row r="337" spans="2:30">
      <c r="B337" s="359">
        <f t="shared" si="15"/>
        <v>-1</v>
      </c>
      <c r="D337" s="174"/>
      <c r="E337" s="174"/>
      <c r="F337" s="176"/>
      <c r="G337" s="174"/>
      <c r="H337" s="174"/>
      <c r="I337" s="174"/>
      <c r="J337" s="175"/>
      <c r="K337" s="175"/>
      <c r="L337" s="174"/>
      <c r="N337" s="359">
        <f t="shared" si="16"/>
        <v>0</v>
      </c>
      <c r="O337" s="360">
        <f t="shared" si="17"/>
        <v>0</v>
      </c>
      <c r="P337" s="593"/>
      <c r="Q337" s="593"/>
      <c r="R337" s="593"/>
      <c r="S337" s="593"/>
      <c r="T337" s="593"/>
      <c r="U337" s="593"/>
      <c r="V337" s="593"/>
      <c r="W337" s="593"/>
      <c r="X337" s="593"/>
      <c r="Y337" s="593"/>
      <c r="Z337" s="593"/>
      <c r="AA337" s="593"/>
      <c r="AB337" s="593"/>
      <c r="AC337" s="593"/>
      <c r="AD337" s="593"/>
    </row>
    <row r="338" spans="2:30">
      <c r="B338" s="359">
        <f t="shared" si="15"/>
        <v>-1</v>
      </c>
      <c r="D338" s="174"/>
      <c r="E338" s="174"/>
      <c r="F338" s="176"/>
      <c r="G338" s="174"/>
      <c r="H338" s="174"/>
      <c r="I338" s="174"/>
      <c r="J338" s="175"/>
      <c r="K338" s="175"/>
      <c r="L338" s="174"/>
      <c r="N338" s="359">
        <f t="shared" si="16"/>
        <v>0</v>
      </c>
      <c r="O338" s="360">
        <f t="shared" si="17"/>
        <v>0</v>
      </c>
      <c r="P338" s="593"/>
      <c r="Q338" s="593"/>
      <c r="R338" s="593"/>
      <c r="S338" s="593"/>
      <c r="T338" s="593"/>
      <c r="U338" s="593"/>
      <c r="V338" s="593"/>
      <c r="W338" s="593"/>
      <c r="X338" s="593"/>
      <c r="Y338" s="593"/>
      <c r="Z338" s="593"/>
      <c r="AA338" s="593"/>
      <c r="AB338" s="593"/>
      <c r="AC338" s="593"/>
      <c r="AD338" s="593"/>
    </row>
    <row r="339" spans="2:30">
      <c r="B339" s="359">
        <f t="shared" si="15"/>
        <v>-1</v>
      </c>
      <c r="D339" s="174"/>
      <c r="E339" s="174"/>
      <c r="F339" s="176"/>
      <c r="G339" s="174"/>
      <c r="H339" s="174"/>
      <c r="I339" s="174"/>
      <c r="J339" s="175"/>
      <c r="K339" s="175"/>
      <c r="L339" s="174"/>
      <c r="N339" s="359">
        <f t="shared" si="16"/>
        <v>0</v>
      </c>
      <c r="O339" s="360">
        <f t="shared" si="17"/>
        <v>0</v>
      </c>
      <c r="P339" s="593"/>
      <c r="Q339" s="593"/>
      <c r="R339" s="593"/>
      <c r="S339" s="593"/>
      <c r="T339" s="593"/>
      <c r="U339" s="593"/>
      <c r="V339" s="593"/>
      <c r="W339" s="593"/>
      <c r="X339" s="593"/>
      <c r="Y339" s="593"/>
      <c r="Z339" s="593"/>
      <c r="AA339" s="593"/>
      <c r="AB339" s="593"/>
      <c r="AC339" s="593"/>
      <c r="AD339" s="593"/>
    </row>
    <row r="340" spans="2:30">
      <c r="B340" s="359">
        <f t="shared" si="15"/>
        <v>-1</v>
      </c>
      <c r="D340" s="174"/>
      <c r="E340" s="174"/>
      <c r="F340" s="176"/>
      <c r="G340" s="174"/>
      <c r="H340" s="174"/>
      <c r="I340" s="174"/>
      <c r="J340" s="175"/>
      <c r="K340" s="175"/>
      <c r="L340" s="174"/>
      <c r="N340" s="359">
        <f t="shared" si="16"/>
        <v>0</v>
      </c>
      <c r="O340" s="360">
        <f t="shared" si="17"/>
        <v>0</v>
      </c>
      <c r="P340" s="593"/>
      <c r="Q340" s="593"/>
      <c r="R340" s="593"/>
      <c r="S340" s="593"/>
      <c r="T340" s="593"/>
      <c r="U340" s="593"/>
      <c r="V340" s="593"/>
      <c r="W340" s="593"/>
      <c r="X340" s="593"/>
      <c r="Y340" s="593"/>
      <c r="Z340" s="593"/>
      <c r="AA340" s="593"/>
      <c r="AB340" s="593"/>
      <c r="AC340" s="593"/>
      <c r="AD340" s="593"/>
    </row>
    <row r="341" spans="2:30">
      <c r="B341" s="359">
        <f t="shared" si="15"/>
        <v>-1</v>
      </c>
      <c r="D341" s="174"/>
      <c r="E341" s="174"/>
      <c r="F341" s="176"/>
      <c r="G341" s="174"/>
      <c r="H341" s="174"/>
      <c r="I341" s="174"/>
      <c r="J341" s="175"/>
      <c r="K341" s="175"/>
      <c r="L341" s="174"/>
      <c r="N341" s="359">
        <f t="shared" si="16"/>
        <v>0</v>
      </c>
      <c r="O341" s="360">
        <f t="shared" si="17"/>
        <v>0</v>
      </c>
      <c r="P341" s="593"/>
      <c r="Q341" s="593"/>
      <c r="R341" s="593"/>
      <c r="S341" s="593"/>
      <c r="T341" s="593"/>
      <c r="U341" s="593"/>
      <c r="V341" s="593"/>
      <c r="W341" s="593"/>
      <c r="X341" s="593"/>
      <c r="Y341" s="593"/>
      <c r="Z341" s="593"/>
      <c r="AA341" s="593"/>
      <c r="AB341" s="593"/>
      <c r="AC341" s="593"/>
      <c r="AD341" s="593"/>
    </row>
    <row r="342" spans="2:30">
      <c r="B342" s="359">
        <f t="shared" si="15"/>
        <v>-1</v>
      </c>
      <c r="D342" s="174"/>
      <c r="E342" s="174"/>
      <c r="F342" s="176"/>
      <c r="G342" s="174"/>
      <c r="H342" s="174"/>
      <c r="I342" s="174"/>
      <c r="J342" s="175"/>
      <c r="K342" s="175"/>
      <c r="L342" s="174"/>
      <c r="N342" s="359">
        <f t="shared" si="16"/>
        <v>0</v>
      </c>
      <c r="O342" s="360">
        <f t="shared" si="17"/>
        <v>0</v>
      </c>
      <c r="P342" s="593"/>
      <c r="Q342" s="593"/>
      <c r="R342" s="593"/>
      <c r="S342" s="593"/>
      <c r="T342" s="593"/>
      <c r="U342" s="593"/>
      <c r="V342" s="593"/>
      <c r="W342" s="593"/>
      <c r="X342" s="593"/>
      <c r="Y342" s="593"/>
      <c r="Z342" s="593"/>
      <c r="AA342" s="593"/>
      <c r="AB342" s="593"/>
      <c r="AC342" s="593"/>
      <c r="AD342" s="593"/>
    </row>
    <row r="343" spans="2:30">
      <c r="B343" s="359">
        <f t="shared" si="15"/>
        <v>-1</v>
      </c>
      <c r="D343" s="174"/>
      <c r="E343" s="174"/>
      <c r="F343" s="176"/>
      <c r="G343" s="174"/>
      <c r="H343" s="174"/>
      <c r="I343" s="174"/>
      <c r="J343" s="175"/>
      <c r="K343" s="175"/>
      <c r="L343" s="174"/>
      <c r="N343" s="359">
        <f t="shared" si="16"/>
        <v>0</v>
      </c>
      <c r="O343" s="360">
        <f t="shared" si="17"/>
        <v>0</v>
      </c>
      <c r="P343" s="593"/>
      <c r="Q343" s="593"/>
      <c r="R343" s="593"/>
      <c r="S343" s="593"/>
      <c r="T343" s="593"/>
      <c r="U343" s="593"/>
      <c r="V343" s="593"/>
      <c r="W343" s="593"/>
      <c r="X343" s="593"/>
      <c r="Y343" s="593"/>
      <c r="Z343" s="593"/>
      <c r="AA343" s="593"/>
      <c r="AB343" s="593"/>
      <c r="AC343" s="593"/>
      <c r="AD343" s="593"/>
    </row>
    <row r="344" spans="2:30">
      <c r="B344" s="359">
        <f t="shared" si="15"/>
        <v>-1</v>
      </c>
      <c r="D344" s="174"/>
      <c r="E344" s="174"/>
      <c r="F344" s="176"/>
      <c r="G344" s="174"/>
      <c r="H344" s="174"/>
      <c r="I344" s="174"/>
      <c r="J344" s="175"/>
      <c r="K344" s="175"/>
      <c r="L344" s="174"/>
      <c r="N344" s="359">
        <f t="shared" si="16"/>
        <v>0</v>
      </c>
      <c r="O344" s="360">
        <f t="shared" si="17"/>
        <v>0</v>
      </c>
      <c r="P344" s="593"/>
      <c r="Q344" s="593"/>
      <c r="R344" s="593"/>
      <c r="S344" s="593"/>
      <c r="T344" s="593"/>
      <c r="U344" s="593"/>
      <c r="V344" s="593"/>
      <c r="W344" s="593"/>
      <c r="X344" s="593"/>
      <c r="Y344" s="593"/>
      <c r="Z344" s="593"/>
      <c r="AA344" s="593"/>
      <c r="AB344" s="593"/>
      <c r="AC344" s="593"/>
      <c r="AD344" s="593"/>
    </row>
    <row r="345" spans="2:30">
      <c r="B345" s="359">
        <f t="shared" si="15"/>
        <v>-1</v>
      </c>
      <c r="D345" s="174"/>
      <c r="E345" s="174"/>
      <c r="F345" s="176"/>
      <c r="G345" s="174"/>
      <c r="H345" s="174"/>
      <c r="I345" s="174"/>
      <c r="J345" s="175"/>
      <c r="K345" s="175"/>
      <c r="L345" s="174"/>
      <c r="N345" s="359">
        <f t="shared" si="16"/>
        <v>0</v>
      </c>
      <c r="O345" s="360">
        <f t="shared" si="17"/>
        <v>0</v>
      </c>
      <c r="P345" s="593"/>
      <c r="Q345" s="593"/>
      <c r="R345" s="593"/>
      <c r="S345" s="593"/>
      <c r="T345" s="593"/>
      <c r="U345" s="593"/>
      <c r="V345" s="593"/>
      <c r="W345" s="593"/>
      <c r="X345" s="593"/>
      <c r="Y345" s="593"/>
      <c r="Z345" s="593"/>
      <c r="AA345" s="593"/>
      <c r="AB345" s="593"/>
      <c r="AC345" s="593"/>
      <c r="AD345" s="593"/>
    </row>
    <row r="346" spans="2:30">
      <c r="B346" s="359">
        <f t="shared" si="15"/>
        <v>-1</v>
      </c>
      <c r="D346" s="174"/>
      <c r="E346" s="174"/>
      <c r="F346" s="176"/>
      <c r="G346" s="174"/>
      <c r="H346" s="174"/>
      <c r="I346" s="174"/>
      <c r="J346" s="175"/>
      <c r="K346" s="175"/>
      <c r="L346" s="174"/>
      <c r="N346" s="359">
        <f t="shared" si="16"/>
        <v>0</v>
      </c>
      <c r="O346" s="360">
        <f t="shared" si="17"/>
        <v>0</v>
      </c>
      <c r="P346" s="593"/>
      <c r="Q346" s="593"/>
      <c r="R346" s="593"/>
      <c r="S346" s="593"/>
      <c r="T346" s="593"/>
      <c r="U346" s="593"/>
      <c r="V346" s="593"/>
      <c r="W346" s="593"/>
      <c r="X346" s="593"/>
      <c r="Y346" s="593"/>
      <c r="Z346" s="593"/>
      <c r="AA346" s="593"/>
      <c r="AB346" s="593"/>
      <c r="AC346" s="593"/>
      <c r="AD346" s="593"/>
    </row>
    <row r="347" spans="2:30">
      <c r="B347" s="359">
        <f t="shared" si="15"/>
        <v>-1</v>
      </c>
      <c r="D347" s="174"/>
      <c r="E347" s="174"/>
      <c r="F347" s="176"/>
      <c r="G347" s="174"/>
      <c r="H347" s="174"/>
      <c r="I347" s="174"/>
      <c r="J347" s="175"/>
      <c r="K347" s="175"/>
      <c r="L347" s="174"/>
      <c r="N347" s="359">
        <f t="shared" si="16"/>
        <v>0</v>
      </c>
      <c r="O347" s="360">
        <f t="shared" si="17"/>
        <v>0</v>
      </c>
      <c r="P347" s="593"/>
      <c r="Q347" s="593"/>
      <c r="R347" s="593"/>
      <c r="S347" s="593"/>
      <c r="T347" s="593"/>
      <c r="U347" s="593"/>
      <c r="V347" s="593"/>
      <c r="W347" s="593"/>
      <c r="X347" s="593"/>
      <c r="Y347" s="593"/>
      <c r="Z347" s="593"/>
      <c r="AA347" s="593"/>
      <c r="AB347" s="593"/>
      <c r="AC347" s="593"/>
      <c r="AD347" s="593"/>
    </row>
    <row r="348" spans="2:30">
      <c r="B348" s="359">
        <f t="shared" si="15"/>
        <v>-1</v>
      </c>
      <c r="D348" s="174"/>
      <c r="E348" s="174"/>
      <c r="F348" s="176"/>
      <c r="G348" s="174"/>
      <c r="H348" s="174"/>
      <c r="I348" s="174"/>
      <c r="J348" s="175"/>
      <c r="K348" s="175"/>
      <c r="L348" s="174"/>
      <c r="N348" s="359">
        <f t="shared" si="16"/>
        <v>0</v>
      </c>
      <c r="O348" s="360">
        <f t="shared" si="17"/>
        <v>0</v>
      </c>
      <c r="P348" s="593"/>
      <c r="Q348" s="593"/>
      <c r="R348" s="593"/>
      <c r="S348" s="593"/>
      <c r="T348" s="593"/>
      <c r="U348" s="593"/>
      <c r="V348" s="593"/>
      <c r="W348" s="593"/>
      <c r="X348" s="593"/>
      <c r="Y348" s="593"/>
      <c r="Z348" s="593"/>
      <c r="AA348" s="593"/>
      <c r="AB348" s="593"/>
      <c r="AC348" s="593"/>
      <c r="AD348" s="593"/>
    </row>
    <row r="349" spans="2:30">
      <c r="B349" s="359">
        <f t="shared" si="15"/>
        <v>-1</v>
      </c>
      <c r="D349" s="174"/>
      <c r="E349" s="174"/>
      <c r="F349" s="176"/>
      <c r="G349" s="174"/>
      <c r="H349" s="174"/>
      <c r="I349" s="174"/>
      <c r="J349" s="175"/>
      <c r="K349" s="175"/>
      <c r="L349" s="174"/>
      <c r="N349" s="359">
        <f t="shared" si="16"/>
        <v>0</v>
      </c>
      <c r="O349" s="360">
        <f t="shared" si="17"/>
        <v>0</v>
      </c>
      <c r="P349" s="593"/>
      <c r="Q349" s="593"/>
      <c r="R349" s="593"/>
      <c r="S349" s="593"/>
      <c r="T349" s="593"/>
      <c r="U349" s="593"/>
      <c r="V349" s="593"/>
      <c r="W349" s="593"/>
      <c r="X349" s="593"/>
      <c r="Y349" s="593"/>
      <c r="Z349" s="593"/>
      <c r="AA349" s="593"/>
      <c r="AB349" s="593"/>
      <c r="AC349" s="593"/>
      <c r="AD349" s="593"/>
    </row>
    <row r="350" spans="2:30">
      <c r="B350" s="359">
        <f t="shared" si="15"/>
        <v>-1</v>
      </c>
      <c r="D350" s="174"/>
      <c r="E350" s="174"/>
      <c r="F350" s="176"/>
      <c r="G350" s="174"/>
      <c r="H350" s="174"/>
      <c r="I350" s="174"/>
      <c r="J350" s="175"/>
      <c r="K350" s="175"/>
      <c r="L350" s="174"/>
      <c r="N350" s="359">
        <f t="shared" si="16"/>
        <v>0</v>
      </c>
      <c r="O350" s="360">
        <f t="shared" si="17"/>
        <v>0</v>
      </c>
      <c r="P350" s="593"/>
      <c r="Q350" s="593"/>
      <c r="R350" s="593"/>
      <c r="S350" s="593"/>
      <c r="T350" s="593"/>
      <c r="U350" s="593"/>
      <c r="V350" s="593"/>
      <c r="W350" s="593"/>
      <c r="X350" s="593"/>
      <c r="Y350" s="593"/>
      <c r="Z350" s="593"/>
      <c r="AA350" s="593"/>
      <c r="AB350" s="593"/>
      <c r="AC350" s="593"/>
      <c r="AD350" s="593"/>
    </row>
    <row r="351" spans="2:30">
      <c r="B351" s="359">
        <f t="shared" si="15"/>
        <v>-1</v>
      </c>
      <c r="D351" s="174"/>
      <c r="E351" s="174"/>
      <c r="F351" s="176"/>
      <c r="G351" s="174"/>
      <c r="H351" s="174"/>
      <c r="I351" s="174"/>
      <c r="J351" s="175"/>
      <c r="K351" s="175"/>
      <c r="L351" s="174"/>
      <c r="N351" s="359">
        <f t="shared" si="16"/>
        <v>0</v>
      </c>
      <c r="O351" s="360">
        <f t="shared" si="17"/>
        <v>0</v>
      </c>
      <c r="P351" s="593"/>
      <c r="Q351" s="593"/>
      <c r="R351" s="593"/>
      <c r="S351" s="593"/>
      <c r="T351" s="593"/>
      <c r="U351" s="593"/>
      <c r="V351" s="593"/>
      <c r="W351" s="593"/>
      <c r="X351" s="593"/>
      <c r="Y351" s="593"/>
      <c r="Z351" s="593"/>
      <c r="AA351" s="593"/>
      <c r="AB351" s="593"/>
      <c r="AC351" s="593"/>
      <c r="AD351" s="593"/>
    </row>
    <row r="352" spans="2:30">
      <c r="B352" s="359">
        <f t="shared" si="15"/>
        <v>-1</v>
      </c>
      <c r="D352" s="174"/>
      <c r="E352" s="174"/>
      <c r="F352" s="176"/>
      <c r="G352" s="174"/>
      <c r="H352" s="174"/>
      <c r="I352" s="174"/>
      <c r="J352" s="175"/>
      <c r="K352" s="175"/>
      <c r="L352" s="174"/>
      <c r="N352" s="359">
        <f t="shared" si="16"/>
        <v>0</v>
      </c>
      <c r="O352" s="360">
        <f t="shared" si="17"/>
        <v>0</v>
      </c>
      <c r="P352" s="593"/>
      <c r="Q352" s="593"/>
      <c r="R352" s="593"/>
      <c r="S352" s="593"/>
      <c r="T352" s="593"/>
      <c r="U352" s="593"/>
      <c r="V352" s="593"/>
      <c r="W352" s="593"/>
      <c r="X352" s="593"/>
      <c r="Y352" s="593"/>
      <c r="Z352" s="593"/>
      <c r="AA352" s="593"/>
      <c r="AB352" s="593"/>
      <c r="AC352" s="593"/>
      <c r="AD352" s="593"/>
    </row>
    <row r="353" spans="2:30">
      <c r="B353" s="359">
        <f t="shared" si="15"/>
        <v>-1</v>
      </c>
      <c r="D353" s="174"/>
      <c r="E353" s="174"/>
      <c r="F353" s="176"/>
      <c r="G353" s="174"/>
      <c r="H353" s="174"/>
      <c r="I353" s="174"/>
      <c r="J353" s="175"/>
      <c r="K353" s="175"/>
      <c r="L353" s="174"/>
      <c r="N353" s="359">
        <f t="shared" si="16"/>
        <v>0</v>
      </c>
      <c r="O353" s="360">
        <f t="shared" si="17"/>
        <v>0</v>
      </c>
      <c r="P353" s="593"/>
      <c r="Q353" s="593"/>
      <c r="R353" s="593"/>
      <c r="S353" s="593"/>
      <c r="T353" s="593"/>
      <c r="U353" s="593"/>
      <c r="V353" s="593"/>
      <c r="W353" s="593"/>
      <c r="X353" s="593"/>
      <c r="Y353" s="593"/>
      <c r="Z353" s="593"/>
      <c r="AA353" s="593"/>
      <c r="AB353" s="593"/>
      <c r="AC353" s="593"/>
      <c r="AD353" s="593"/>
    </row>
    <row r="354" spans="2:30">
      <c r="B354" s="359">
        <f t="shared" si="15"/>
        <v>-1</v>
      </c>
      <c r="D354" s="174"/>
      <c r="E354" s="174"/>
      <c r="F354" s="176"/>
      <c r="G354" s="174"/>
      <c r="H354" s="174"/>
      <c r="I354" s="174"/>
      <c r="J354" s="175"/>
      <c r="K354" s="175"/>
      <c r="L354" s="174"/>
      <c r="N354" s="359">
        <f t="shared" si="16"/>
        <v>0</v>
      </c>
      <c r="O354" s="360">
        <f t="shared" si="17"/>
        <v>0</v>
      </c>
      <c r="P354" s="593"/>
      <c r="Q354" s="593"/>
      <c r="R354" s="593"/>
      <c r="S354" s="593"/>
      <c r="T354" s="593"/>
      <c r="U354" s="593"/>
      <c r="V354" s="593"/>
      <c r="W354" s="593"/>
      <c r="X354" s="593"/>
      <c r="Y354" s="593"/>
      <c r="Z354" s="593"/>
      <c r="AA354" s="593"/>
      <c r="AB354" s="593"/>
      <c r="AC354" s="593"/>
      <c r="AD354" s="593"/>
    </row>
    <row r="355" spans="2:30">
      <c r="B355" s="359">
        <f t="shared" si="15"/>
        <v>-1</v>
      </c>
      <c r="D355" s="174"/>
      <c r="E355" s="174"/>
      <c r="F355" s="176"/>
      <c r="G355" s="174"/>
      <c r="H355" s="174"/>
      <c r="I355" s="174"/>
      <c r="J355" s="175"/>
      <c r="K355" s="175"/>
      <c r="L355" s="174"/>
      <c r="N355" s="359">
        <f t="shared" si="16"/>
        <v>0</v>
      </c>
      <c r="O355" s="360">
        <f t="shared" si="17"/>
        <v>0</v>
      </c>
      <c r="P355" s="593"/>
      <c r="Q355" s="593"/>
      <c r="R355" s="593"/>
      <c r="S355" s="593"/>
      <c r="T355" s="593"/>
      <c r="U355" s="593"/>
      <c r="V355" s="593"/>
      <c r="W355" s="593"/>
      <c r="X355" s="593"/>
      <c r="Y355" s="593"/>
      <c r="Z355" s="593"/>
      <c r="AA355" s="593"/>
      <c r="AB355" s="593"/>
      <c r="AC355" s="593"/>
      <c r="AD355" s="593"/>
    </row>
    <row r="356" spans="2:30">
      <c r="B356" s="359">
        <f t="shared" si="15"/>
        <v>-1</v>
      </c>
      <c r="D356" s="174"/>
      <c r="E356" s="174"/>
      <c r="F356" s="176"/>
      <c r="G356" s="174"/>
      <c r="H356" s="174"/>
      <c r="I356" s="174"/>
      <c r="J356" s="175"/>
      <c r="K356" s="175"/>
      <c r="L356" s="174"/>
      <c r="N356" s="359">
        <f t="shared" si="16"/>
        <v>0</v>
      </c>
      <c r="O356" s="360">
        <f t="shared" si="17"/>
        <v>0</v>
      </c>
      <c r="P356" s="593"/>
      <c r="Q356" s="593"/>
      <c r="R356" s="593"/>
      <c r="S356" s="593"/>
      <c r="T356" s="593"/>
      <c r="U356" s="593"/>
      <c r="V356" s="593"/>
      <c r="W356" s="593"/>
      <c r="X356" s="593"/>
      <c r="Y356" s="593"/>
      <c r="Z356" s="593"/>
      <c r="AA356" s="593"/>
      <c r="AB356" s="593"/>
      <c r="AC356" s="593"/>
      <c r="AD356" s="593"/>
    </row>
    <row r="357" spans="2:30">
      <c r="B357" s="359">
        <f t="shared" si="15"/>
        <v>-1</v>
      </c>
      <c r="D357" s="174"/>
      <c r="E357" s="174"/>
      <c r="F357" s="176"/>
      <c r="G357" s="174"/>
      <c r="H357" s="174"/>
      <c r="I357" s="174"/>
      <c r="J357" s="175"/>
      <c r="K357" s="175"/>
      <c r="L357" s="174"/>
      <c r="N357" s="359">
        <f t="shared" si="16"/>
        <v>0</v>
      </c>
      <c r="O357" s="360">
        <f t="shared" si="17"/>
        <v>0</v>
      </c>
      <c r="P357" s="593"/>
      <c r="Q357" s="593"/>
      <c r="R357" s="593"/>
      <c r="S357" s="593"/>
      <c r="T357" s="593"/>
      <c r="U357" s="593"/>
      <c r="V357" s="593"/>
      <c r="W357" s="593"/>
      <c r="X357" s="593"/>
      <c r="Y357" s="593"/>
      <c r="Z357" s="593"/>
      <c r="AA357" s="593"/>
      <c r="AB357" s="593"/>
      <c r="AC357" s="593"/>
      <c r="AD357" s="593"/>
    </row>
    <row r="358" spans="2:30">
      <c r="B358" s="359">
        <f t="shared" si="15"/>
        <v>-1</v>
      </c>
      <c r="D358" s="174"/>
      <c r="E358" s="174"/>
      <c r="F358" s="176"/>
      <c r="G358" s="174"/>
      <c r="H358" s="174"/>
      <c r="I358" s="174"/>
      <c r="J358" s="175"/>
      <c r="K358" s="175"/>
      <c r="L358" s="174"/>
      <c r="N358" s="359">
        <f t="shared" si="16"/>
        <v>0</v>
      </c>
      <c r="O358" s="360">
        <f t="shared" si="17"/>
        <v>0</v>
      </c>
      <c r="P358" s="593"/>
      <c r="Q358" s="593"/>
      <c r="R358" s="593"/>
      <c r="S358" s="593"/>
      <c r="T358" s="593"/>
      <c r="U358" s="593"/>
      <c r="V358" s="593"/>
      <c r="W358" s="593"/>
      <c r="X358" s="593"/>
      <c r="Y358" s="593"/>
      <c r="Z358" s="593"/>
      <c r="AA358" s="593"/>
      <c r="AB358" s="593"/>
      <c r="AC358" s="593"/>
      <c r="AD358" s="593"/>
    </row>
    <row r="359" spans="2:30">
      <c r="B359" s="359">
        <f t="shared" si="15"/>
        <v>-1</v>
      </c>
      <c r="D359" s="174"/>
      <c r="E359" s="174"/>
      <c r="F359" s="176"/>
      <c r="G359" s="174"/>
      <c r="H359" s="174"/>
      <c r="I359" s="174"/>
      <c r="J359" s="175"/>
      <c r="K359" s="175"/>
      <c r="L359" s="174"/>
      <c r="N359" s="359">
        <f t="shared" si="16"/>
        <v>0</v>
      </c>
      <c r="O359" s="360">
        <f t="shared" si="17"/>
        <v>0</v>
      </c>
      <c r="P359" s="593"/>
      <c r="Q359" s="593"/>
      <c r="R359" s="593"/>
      <c r="S359" s="593"/>
      <c r="T359" s="593"/>
      <c r="U359" s="593"/>
      <c r="V359" s="593"/>
      <c r="W359" s="593"/>
      <c r="X359" s="593"/>
      <c r="Y359" s="593"/>
      <c r="Z359" s="593"/>
      <c r="AA359" s="593"/>
      <c r="AB359" s="593"/>
      <c r="AC359" s="593"/>
      <c r="AD359" s="593"/>
    </row>
    <row r="360" spans="2:30">
      <c r="B360" s="359">
        <f t="shared" si="15"/>
        <v>-1</v>
      </c>
      <c r="D360" s="174"/>
      <c r="E360" s="174"/>
      <c r="F360" s="176"/>
      <c r="G360" s="174"/>
      <c r="H360" s="174"/>
      <c r="I360" s="174"/>
      <c r="J360" s="175"/>
      <c r="K360" s="175"/>
      <c r="L360" s="174"/>
      <c r="N360" s="359">
        <f t="shared" si="16"/>
        <v>0</v>
      </c>
      <c r="O360" s="360">
        <f t="shared" si="17"/>
        <v>0</v>
      </c>
      <c r="P360" s="593"/>
      <c r="Q360" s="593"/>
      <c r="R360" s="593"/>
      <c r="S360" s="593"/>
      <c r="T360" s="593"/>
      <c r="U360" s="593"/>
      <c r="V360" s="593"/>
      <c r="W360" s="593"/>
      <c r="X360" s="593"/>
      <c r="Y360" s="593"/>
      <c r="Z360" s="593"/>
      <c r="AA360" s="593"/>
      <c r="AB360" s="593"/>
      <c r="AC360" s="593"/>
      <c r="AD360" s="593"/>
    </row>
    <row r="361" spans="2:30">
      <c r="B361" s="359">
        <f t="shared" si="15"/>
        <v>-1</v>
      </c>
      <c r="D361" s="174"/>
      <c r="E361" s="174"/>
      <c r="F361" s="176"/>
      <c r="G361" s="174"/>
      <c r="H361" s="174"/>
      <c r="I361" s="174"/>
      <c r="J361" s="175"/>
      <c r="K361" s="175"/>
      <c r="L361" s="174"/>
      <c r="N361" s="359">
        <f t="shared" si="16"/>
        <v>0</v>
      </c>
      <c r="O361" s="360">
        <f t="shared" si="17"/>
        <v>0</v>
      </c>
      <c r="P361" s="593"/>
      <c r="Q361" s="593"/>
      <c r="R361" s="593"/>
      <c r="S361" s="593"/>
      <c r="T361" s="593"/>
      <c r="U361" s="593"/>
      <c r="V361" s="593"/>
      <c r="W361" s="593"/>
      <c r="X361" s="593"/>
      <c r="Y361" s="593"/>
      <c r="Z361" s="593"/>
      <c r="AA361" s="593"/>
      <c r="AB361" s="593"/>
      <c r="AC361" s="593"/>
      <c r="AD361" s="593"/>
    </row>
    <row r="362" spans="2:30">
      <c r="B362" s="359">
        <f t="shared" si="15"/>
        <v>-1</v>
      </c>
      <c r="D362" s="174"/>
      <c r="E362" s="174"/>
      <c r="F362" s="176"/>
      <c r="G362" s="174"/>
      <c r="H362" s="174"/>
      <c r="I362" s="174"/>
      <c r="J362" s="175"/>
      <c r="K362" s="175"/>
      <c r="L362" s="174"/>
      <c r="N362" s="359">
        <f t="shared" si="16"/>
        <v>0</v>
      </c>
      <c r="O362" s="360">
        <f t="shared" si="17"/>
        <v>0</v>
      </c>
      <c r="P362" s="593"/>
      <c r="Q362" s="593"/>
      <c r="R362" s="593"/>
      <c r="S362" s="593"/>
      <c r="T362" s="593"/>
      <c r="U362" s="593"/>
      <c r="V362" s="593"/>
      <c r="W362" s="593"/>
      <c r="X362" s="593"/>
      <c r="Y362" s="593"/>
      <c r="Z362" s="593"/>
      <c r="AA362" s="593"/>
      <c r="AB362" s="593"/>
      <c r="AC362" s="593"/>
      <c r="AD362" s="593"/>
    </row>
    <row r="363" spans="2:30">
      <c r="B363" s="359">
        <f t="shared" si="15"/>
        <v>-1</v>
      </c>
      <c r="D363" s="174"/>
      <c r="E363" s="174"/>
      <c r="F363" s="176"/>
      <c r="G363" s="174"/>
      <c r="H363" s="174"/>
      <c r="I363" s="174"/>
      <c r="J363" s="175"/>
      <c r="K363" s="175"/>
      <c r="L363" s="174"/>
      <c r="N363" s="359">
        <f t="shared" si="16"/>
        <v>0</v>
      </c>
      <c r="O363" s="360">
        <f t="shared" si="17"/>
        <v>0</v>
      </c>
      <c r="P363" s="593"/>
      <c r="Q363" s="593"/>
      <c r="R363" s="593"/>
      <c r="S363" s="593"/>
      <c r="T363" s="593"/>
      <c r="U363" s="593"/>
      <c r="V363" s="593"/>
      <c r="W363" s="593"/>
      <c r="X363" s="593"/>
      <c r="Y363" s="593"/>
      <c r="Z363" s="593"/>
      <c r="AA363" s="593"/>
      <c r="AB363" s="593"/>
      <c r="AC363" s="593"/>
      <c r="AD363" s="593"/>
    </row>
    <row r="364" spans="2:30">
      <c r="B364" s="359">
        <f t="shared" si="15"/>
        <v>-1</v>
      </c>
      <c r="D364" s="174"/>
      <c r="E364" s="174"/>
      <c r="F364" s="176"/>
      <c r="G364" s="174"/>
      <c r="H364" s="174"/>
      <c r="I364" s="174"/>
      <c r="J364" s="175"/>
      <c r="K364" s="175"/>
      <c r="L364" s="174"/>
      <c r="N364" s="359">
        <f t="shared" si="16"/>
        <v>0</v>
      </c>
      <c r="O364" s="360">
        <f t="shared" si="17"/>
        <v>0</v>
      </c>
      <c r="P364" s="593"/>
      <c r="Q364" s="593"/>
      <c r="R364" s="593"/>
      <c r="S364" s="593"/>
      <c r="T364" s="593"/>
      <c r="U364" s="593"/>
      <c r="V364" s="593"/>
      <c r="W364" s="593"/>
      <c r="X364" s="593"/>
      <c r="Y364" s="593"/>
      <c r="Z364" s="593"/>
      <c r="AA364" s="593"/>
      <c r="AB364" s="593"/>
      <c r="AC364" s="593"/>
      <c r="AD364" s="593"/>
    </row>
    <row r="365" spans="2:30">
      <c r="B365" s="359">
        <f t="shared" si="15"/>
        <v>-1</v>
      </c>
      <c r="D365" s="174"/>
      <c r="E365" s="174"/>
      <c r="F365" s="176"/>
      <c r="G365" s="174"/>
      <c r="H365" s="174"/>
      <c r="I365" s="174"/>
      <c r="J365" s="175"/>
      <c r="K365" s="175"/>
      <c r="L365" s="174"/>
      <c r="N365" s="359">
        <f t="shared" si="16"/>
        <v>0</v>
      </c>
      <c r="O365" s="360">
        <f t="shared" si="17"/>
        <v>0</v>
      </c>
      <c r="P365" s="593"/>
      <c r="Q365" s="593"/>
      <c r="R365" s="593"/>
      <c r="S365" s="593"/>
      <c r="T365" s="593"/>
      <c r="U365" s="593"/>
      <c r="V365" s="593"/>
      <c r="W365" s="593"/>
      <c r="X365" s="593"/>
      <c r="Y365" s="593"/>
      <c r="Z365" s="593"/>
      <c r="AA365" s="593"/>
      <c r="AB365" s="593"/>
      <c r="AC365" s="593"/>
      <c r="AD365" s="593"/>
    </row>
    <row r="366" spans="2:30">
      <c r="B366" s="359">
        <f t="shared" si="15"/>
        <v>-1</v>
      </c>
      <c r="D366" s="174"/>
      <c r="E366" s="174"/>
      <c r="F366" s="176"/>
      <c r="G366" s="174"/>
      <c r="H366" s="174"/>
      <c r="I366" s="174"/>
      <c r="J366" s="175"/>
      <c r="K366" s="175"/>
      <c r="L366" s="174"/>
      <c r="N366" s="359">
        <f t="shared" si="16"/>
        <v>0</v>
      </c>
      <c r="O366" s="360">
        <f t="shared" si="17"/>
        <v>0</v>
      </c>
      <c r="P366" s="593"/>
      <c r="Q366" s="593"/>
      <c r="R366" s="593"/>
      <c r="S366" s="593"/>
      <c r="T366" s="593"/>
      <c r="U366" s="593"/>
      <c r="V366" s="593"/>
      <c r="W366" s="593"/>
      <c r="X366" s="593"/>
      <c r="Y366" s="593"/>
      <c r="Z366" s="593"/>
      <c r="AA366" s="593"/>
      <c r="AB366" s="593"/>
      <c r="AC366" s="593"/>
      <c r="AD366" s="593"/>
    </row>
    <row r="367" spans="2:30">
      <c r="B367" s="359">
        <f t="shared" si="15"/>
        <v>-1</v>
      </c>
      <c r="D367" s="174"/>
      <c r="E367" s="174"/>
      <c r="F367" s="176"/>
      <c r="G367" s="174"/>
      <c r="H367" s="174"/>
      <c r="I367" s="174"/>
      <c r="J367" s="175"/>
      <c r="K367" s="175"/>
      <c r="L367" s="174"/>
      <c r="N367" s="359">
        <f t="shared" si="16"/>
        <v>0</v>
      </c>
      <c r="O367" s="360">
        <f t="shared" si="17"/>
        <v>0</v>
      </c>
      <c r="P367" s="593"/>
      <c r="Q367" s="593"/>
      <c r="R367" s="593"/>
      <c r="S367" s="593"/>
      <c r="T367" s="593"/>
      <c r="U367" s="593"/>
      <c r="V367" s="593"/>
      <c r="W367" s="593"/>
      <c r="X367" s="593"/>
      <c r="Y367" s="593"/>
      <c r="Z367" s="593"/>
      <c r="AA367" s="593"/>
      <c r="AB367" s="593"/>
      <c r="AC367" s="593"/>
      <c r="AD367" s="593"/>
    </row>
    <row r="368" spans="2:30">
      <c r="B368" s="359">
        <f t="shared" si="15"/>
        <v>-1</v>
      </c>
      <c r="D368" s="174"/>
      <c r="E368" s="174"/>
      <c r="F368" s="176"/>
      <c r="G368" s="174"/>
      <c r="H368" s="174"/>
      <c r="I368" s="174"/>
      <c r="J368" s="175"/>
      <c r="K368" s="175"/>
      <c r="L368" s="174"/>
      <c r="N368" s="359">
        <f t="shared" si="16"/>
        <v>0</v>
      </c>
      <c r="O368" s="360">
        <f t="shared" si="17"/>
        <v>0</v>
      </c>
      <c r="P368" s="593"/>
      <c r="Q368" s="593"/>
      <c r="R368" s="593"/>
      <c r="S368" s="593"/>
      <c r="T368" s="593"/>
      <c r="U368" s="593"/>
      <c r="V368" s="593"/>
      <c r="W368" s="593"/>
      <c r="X368" s="593"/>
      <c r="Y368" s="593"/>
      <c r="Z368" s="593"/>
      <c r="AA368" s="593"/>
      <c r="AB368" s="593"/>
      <c r="AC368" s="593"/>
      <c r="AD368" s="593"/>
    </row>
    <row r="369" spans="2:30">
      <c r="B369" s="359">
        <f t="shared" si="15"/>
        <v>-1</v>
      </c>
      <c r="D369" s="174"/>
      <c r="E369" s="174"/>
      <c r="F369" s="176"/>
      <c r="G369" s="174"/>
      <c r="H369" s="174"/>
      <c r="I369" s="174"/>
      <c r="J369" s="175"/>
      <c r="K369" s="175"/>
      <c r="L369" s="174"/>
      <c r="N369" s="359">
        <f t="shared" si="16"/>
        <v>0</v>
      </c>
      <c r="O369" s="360">
        <f t="shared" si="17"/>
        <v>0</v>
      </c>
      <c r="P369" s="593"/>
      <c r="Q369" s="593"/>
      <c r="R369" s="593"/>
      <c r="S369" s="593"/>
      <c r="T369" s="593"/>
      <c r="U369" s="593"/>
      <c r="V369" s="593"/>
      <c r="W369" s="593"/>
      <c r="X369" s="593"/>
      <c r="Y369" s="593"/>
      <c r="Z369" s="593"/>
      <c r="AA369" s="593"/>
      <c r="AB369" s="593"/>
      <c r="AC369" s="593"/>
      <c r="AD369" s="593"/>
    </row>
    <row r="370" spans="2:30">
      <c r="B370" s="359">
        <f t="shared" si="15"/>
        <v>-1</v>
      </c>
      <c r="D370" s="174"/>
      <c r="E370" s="174"/>
      <c r="F370" s="176"/>
      <c r="G370" s="174"/>
      <c r="H370" s="174"/>
      <c r="I370" s="174"/>
      <c r="J370" s="175"/>
      <c r="K370" s="175"/>
      <c r="L370" s="174"/>
      <c r="N370" s="359">
        <f t="shared" si="16"/>
        <v>0</v>
      </c>
      <c r="O370" s="360">
        <f t="shared" si="17"/>
        <v>0</v>
      </c>
      <c r="P370" s="593"/>
      <c r="Q370" s="593"/>
      <c r="R370" s="593"/>
      <c r="S370" s="593"/>
      <c r="T370" s="593"/>
      <c r="U370" s="593"/>
      <c r="V370" s="593"/>
      <c r="W370" s="593"/>
      <c r="X370" s="593"/>
      <c r="Y370" s="593"/>
      <c r="Z370" s="593"/>
      <c r="AA370" s="593"/>
      <c r="AB370" s="593"/>
      <c r="AC370" s="593"/>
      <c r="AD370" s="593"/>
    </row>
    <row r="371" spans="2:30">
      <c r="B371" s="359">
        <f t="shared" si="15"/>
        <v>-1</v>
      </c>
      <c r="D371" s="174"/>
      <c r="E371" s="174"/>
      <c r="F371" s="176"/>
      <c r="G371" s="174"/>
      <c r="H371" s="174"/>
      <c r="I371" s="174"/>
      <c r="J371" s="175"/>
      <c r="K371" s="175"/>
      <c r="L371" s="174"/>
      <c r="N371" s="359">
        <f t="shared" si="16"/>
        <v>0</v>
      </c>
      <c r="O371" s="360">
        <f t="shared" si="17"/>
        <v>0</v>
      </c>
      <c r="P371" s="593"/>
      <c r="Q371" s="593"/>
      <c r="R371" s="593"/>
      <c r="S371" s="593"/>
      <c r="T371" s="593"/>
      <c r="U371" s="593"/>
      <c r="V371" s="593"/>
      <c r="W371" s="593"/>
      <c r="X371" s="593"/>
      <c r="Y371" s="593"/>
      <c r="Z371" s="593"/>
      <c r="AA371" s="593"/>
      <c r="AB371" s="593"/>
      <c r="AC371" s="593"/>
      <c r="AD371" s="593"/>
    </row>
    <row r="372" spans="2:30">
      <c r="B372" s="359">
        <f t="shared" si="15"/>
        <v>-1</v>
      </c>
      <c r="D372" s="174"/>
      <c r="E372" s="174"/>
      <c r="F372" s="176"/>
      <c r="G372" s="174"/>
      <c r="H372" s="174"/>
      <c r="I372" s="174"/>
      <c r="J372" s="175"/>
      <c r="K372" s="175"/>
      <c r="L372" s="174"/>
      <c r="N372" s="359">
        <f t="shared" si="16"/>
        <v>0</v>
      </c>
      <c r="O372" s="360">
        <f t="shared" si="17"/>
        <v>0</v>
      </c>
      <c r="P372" s="593"/>
      <c r="Q372" s="593"/>
      <c r="R372" s="593"/>
      <c r="S372" s="593"/>
      <c r="T372" s="593"/>
      <c r="U372" s="593"/>
      <c r="V372" s="593"/>
      <c r="W372" s="593"/>
      <c r="X372" s="593"/>
      <c r="Y372" s="593"/>
      <c r="Z372" s="593"/>
      <c r="AA372" s="593"/>
      <c r="AB372" s="593"/>
      <c r="AC372" s="593"/>
      <c r="AD372" s="593"/>
    </row>
    <row r="373" spans="2:30">
      <c r="B373" s="359">
        <f t="shared" si="15"/>
        <v>-1</v>
      </c>
      <c r="D373" s="174"/>
      <c r="E373" s="174"/>
      <c r="F373" s="176"/>
      <c r="G373" s="174"/>
      <c r="H373" s="174"/>
      <c r="I373" s="174"/>
      <c r="J373" s="175"/>
      <c r="K373" s="175"/>
      <c r="L373" s="174"/>
      <c r="N373" s="359">
        <f t="shared" si="16"/>
        <v>0</v>
      </c>
      <c r="O373" s="360">
        <f t="shared" si="17"/>
        <v>0</v>
      </c>
      <c r="P373" s="593"/>
      <c r="Q373" s="593"/>
      <c r="R373" s="593"/>
      <c r="S373" s="593"/>
      <c r="T373" s="593"/>
      <c r="U373" s="593"/>
      <c r="V373" s="593"/>
      <c r="W373" s="593"/>
      <c r="X373" s="593"/>
      <c r="Y373" s="593"/>
      <c r="Z373" s="593"/>
      <c r="AA373" s="593"/>
      <c r="AB373" s="593"/>
      <c r="AC373" s="593"/>
      <c r="AD373" s="593"/>
    </row>
    <row r="374" spans="2:30">
      <c r="B374" s="359">
        <f t="shared" si="15"/>
        <v>-1</v>
      </c>
      <c r="D374" s="174"/>
      <c r="E374" s="174"/>
      <c r="F374" s="176"/>
      <c r="G374" s="174"/>
      <c r="H374" s="174"/>
      <c r="I374" s="174"/>
      <c r="J374" s="175"/>
      <c r="K374" s="175"/>
      <c r="L374" s="174"/>
      <c r="N374" s="359">
        <f t="shared" si="16"/>
        <v>0</v>
      </c>
      <c r="O374" s="360">
        <f t="shared" si="17"/>
        <v>0</v>
      </c>
      <c r="P374" s="593"/>
      <c r="Q374" s="593"/>
      <c r="R374" s="593"/>
      <c r="S374" s="593"/>
      <c r="T374" s="593"/>
      <c r="U374" s="593"/>
      <c r="V374" s="593"/>
      <c r="W374" s="593"/>
      <c r="X374" s="593"/>
      <c r="Y374" s="593"/>
      <c r="Z374" s="593"/>
      <c r="AA374" s="593"/>
      <c r="AB374" s="593"/>
      <c r="AC374" s="593"/>
      <c r="AD374" s="593"/>
    </row>
    <row r="375" spans="2:30">
      <c r="B375" s="359">
        <f t="shared" si="15"/>
        <v>-1</v>
      </c>
      <c r="D375" s="174"/>
      <c r="E375" s="174"/>
      <c r="F375" s="176"/>
      <c r="G375" s="174"/>
      <c r="H375" s="174"/>
      <c r="I375" s="174"/>
      <c r="J375" s="175"/>
      <c r="K375" s="175"/>
      <c r="L375" s="174"/>
      <c r="N375" s="359">
        <f t="shared" si="16"/>
        <v>0</v>
      </c>
      <c r="O375" s="360">
        <f t="shared" si="17"/>
        <v>0</v>
      </c>
      <c r="P375" s="593"/>
      <c r="Q375" s="593"/>
      <c r="R375" s="593"/>
      <c r="S375" s="593"/>
      <c r="T375" s="593"/>
      <c r="U375" s="593"/>
      <c r="V375" s="593"/>
      <c r="W375" s="593"/>
      <c r="X375" s="593"/>
      <c r="Y375" s="593"/>
      <c r="Z375" s="593"/>
      <c r="AA375" s="593"/>
      <c r="AB375" s="593"/>
      <c r="AC375" s="593"/>
      <c r="AD375" s="593"/>
    </row>
    <row r="376" spans="2:30">
      <c r="B376" s="359">
        <f t="shared" si="15"/>
        <v>-1</v>
      </c>
      <c r="D376" s="174"/>
      <c r="E376" s="174"/>
      <c r="F376" s="176"/>
      <c r="G376" s="174"/>
      <c r="H376" s="174"/>
      <c r="I376" s="174"/>
      <c r="J376" s="175"/>
      <c r="K376" s="175"/>
      <c r="L376" s="174"/>
      <c r="N376" s="359">
        <f t="shared" si="16"/>
        <v>0</v>
      </c>
      <c r="O376" s="360">
        <f t="shared" si="17"/>
        <v>0</v>
      </c>
      <c r="P376" s="593"/>
      <c r="Q376" s="593"/>
      <c r="R376" s="593"/>
      <c r="S376" s="593"/>
      <c r="T376" s="593"/>
      <c r="U376" s="593"/>
      <c r="V376" s="593"/>
      <c r="W376" s="593"/>
      <c r="X376" s="593"/>
      <c r="Y376" s="593"/>
      <c r="Z376" s="593"/>
      <c r="AA376" s="593"/>
      <c r="AB376" s="593"/>
      <c r="AC376" s="593"/>
      <c r="AD376" s="593"/>
    </row>
    <row r="377" spans="2:30">
      <c r="B377" s="359">
        <f t="shared" si="15"/>
        <v>-1</v>
      </c>
      <c r="D377" s="174"/>
      <c r="E377" s="174"/>
      <c r="F377" s="176"/>
      <c r="G377" s="174"/>
      <c r="H377" s="174"/>
      <c r="I377" s="174"/>
      <c r="J377" s="175"/>
      <c r="K377" s="175"/>
      <c r="L377" s="174"/>
      <c r="N377" s="359">
        <f t="shared" si="16"/>
        <v>0</v>
      </c>
      <c r="O377" s="360">
        <f t="shared" si="17"/>
        <v>0</v>
      </c>
      <c r="P377" s="593"/>
      <c r="Q377" s="593"/>
      <c r="R377" s="593"/>
      <c r="S377" s="593"/>
      <c r="T377" s="593"/>
      <c r="U377" s="593"/>
      <c r="V377" s="593"/>
      <c r="W377" s="593"/>
      <c r="X377" s="593"/>
      <c r="Y377" s="593"/>
      <c r="Z377" s="593"/>
      <c r="AA377" s="593"/>
      <c r="AB377" s="593"/>
      <c r="AC377" s="593"/>
      <c r="AD377" s="593"/>
    </row>
    <row r="378" spans="2:30">
      <c r="B378" s="359">
        <f t="shared" si="15"/>
        <v>-1</v>
      </c>
      <c r="D378" s="174"/>
      <c r="E378" s="174"/>
      <c r="F378" s="176"/>
      <c r="G378" s="174"/>
      <c r="H378" s="174"/>
      <c r="I378" s="174"/>
      <c r="J378" s="175"/>
      <c r="K378" s="175"/>
      <c r="L378" s="174"/>
      <c r="N378" s="359">
        <f t="shared" si="16"/>
        <v>0</v>
      </c>
      <c r="O378" s="360">
        <f t="shared" si="17"/>
        <v>0</v>
      </c>
      <c r="P378" s="593"/>
      <c r="Q378" s="593"/>
      <c r="R378" s="593"/>
      <c r="S378" s="593"/>
      <c r="T378" s="593"/>
      <c r="U378" s="593"/>
      <c r="V378" s="593"/>
      <c r="W378" s="593"/>
      <c r="X378" s="593"/>
      <c r="Y378" s="593"/>
      <c r="Z378" s="593"/>
      <c r="AA378" s="593"/>
      <c r="AB378" s="593"/>
      <c r="AC378" s="593"/>
      <c r="AD378" s="593"/>
    </row>
    <row r="379" spans="2:30">
      <c r="B379" s="359">
        <f t="shared" si="15"/>
        <v>-1</v>
      </c>
      <c r="D379" s="174"/>
      <c r="E379" s="174"/>
      <c r="F379" s="176"/>
      <c r="G379" s="174"/>
      <c r="H379" s="174"/>
      <c r="I379" s="174"/>
      <c r="J379" s="175"/>
      <c r="K379" s="175"/>
      <c r="L379" s="174"/>
      <c r="N379" s="359">
        <f t="shared" si="16"/>
        <v>0</v>
      </c>
      <c r="O379" s="360">
        <f t="shared" si="17"/>
        <v>0</v>
      </c>
      <c r="P379" s="593"/>
      <c r="Q379" s="593"/>
      <c r="R379" s="593"/>
      <c r="S379" s="593"/>
      <c r="T379" s="593"/>
      <c r="U379" s="593"/>
      <c r="V379" s="593"/>
      <c r="W379" s="593"/>
      <c r="X379" s="593"/>
      <c r="Y379" s="593"/>
      <c r="Z379" s="593"/>
      <c r="AA379" s="593"/>
      <c r="AB379" s="593"/>
      <c r="AC379" s="593"/>
      <c r="AD379" s="593"/>
    </row>
    <row r="380" spans="2:30">
      <c r="B380" s="359">
        <f t="shared" si="15"/>
        <v>-1</v>
      </c>
      <c r="D380" s="174"/>
      <c r="E380" s="174"/>
      <c r="F380" s="176"/>
      <c r="G380" s="174"/>
      <c r="H380" s="174"/>
      <c r="I380" s="174"/>
      <c r="J380" s="175"/>
      <c r="K380" s="175"/>
      <c r="L380" s="174"/>
      <c r="N380" s="359">
        <f t="shared" si="16"/>
        <v>0</v>
      </c>
      <c r="O380" s="360">
        <f t="shared" si="17"/>
        <v>0</v>
      </c>
      <c r="P380" s="593"/>
      <c r="Q380" s="593"/>
      <c r="R380" s="593"/>
      <c r="S380" s="593"/>
      <c r="T380" s="593"/>
      <c r="U380" s="593"/>
      <c r="V380" s="593"/>
      <c r="W380" s="593"/>
      <c r="X380" s="593"/>
      <c r="Y380" s="593"/>
      <c r="Z380" s="593"/>
      <c r="AA380" s="593"/>
      <c r="AB380" s="593"/>
      <c r="AC380" s="593"/>
      <c r="AD380" s="593"/>
    </row>
    <row r="381" spans="2:30">
      <c r="B381" s="359">
        <f t="shared" si="15"/>
        <v>-1</v>
      </c>
      <c r="D381" s="174"/>
      <c r="E381" s="174"/>
      <c r="F381" s="176"/>
      <c r="G381" s="174"/>
      <c r="H381" s="174"/>
      <c r="I381" s="174"/>
      <c r="J381" s="175"/>
      <c r="K381" s="175"/>
      <c r="L381" s="174"/>
      <c r="N381" s="359">
        <f t="shared" si="16"/>
        <v>0</v>
      </c>
      <c r="O381" s="360">
        <f t="shared" si="17"/>
        <v>0</v>
      </c>
      <c r="P381" s="593"/>
      <c r="Q381" s="593"/>
      <c r="R381" s="593"/>
      <c r="S381" s="593"/>
      <c r="T381" s="593"/>
      <c r="U381" s="593"/>
      <c r="V381" s="593"/>
      <c r="W381" s="593"/>
      <c r="X381" s="593"/>
      <c r="Y381" s="593"/>
      <c r="Z381" s="593"/>
      <c r="AA381" s="593"/>
      <c r="AB381" s="593"/>
      <c r="AC381" s="593"/>
      <c r="AD381" s="593"/>
    </row>
    <row r="382" spans="2:30">
      <c r="B382" s="359">
        <f t="shared" si="15"/>
        <v>-1</v>
      </c>
      <c r="D382" s="174"/>
      <c r="E382" s="174"/>
      <c r="F382" s="176"/>
      <c r="G382" s="174"/>
      <c r="H382" s="174"/>
      <c r="I382" s="174"/>
      <c r="J382" s="175"/>
      <c r="K382" s="175"/>
      <c r="L382" s="174"/>
      <c r="N382" s="359">
        <f t="shared" si="16"/>
        <v>0</v>
      </c>
      <c r="O382" s="360">
        <f t="shared" si="17"/>
        <v>0</v>
      </c>
      <c r="P382" s="593"/>
      <c r="Q382" s="593"/>
      <c r="R382" s="593"/>
      <c r="S382" s="593"/>
      <c r="T382" s="593"/>
      <c r="U382" s="593"/>
      <c r="V382" s="593"/>
      <c r="W382" s="593"/>
      <c r="X382" s="593"/>
      <c r="Y382" s="593"/>
      <c r="Z382" s="593"/>
      <c r="AA382" s="593"/>
      <c r="AB382" s="593"/>
      <c r="AC382" s="593"/>
      <c r="AD382" s="593"/>
    </row>
    <row r="383" spans="2:30">
      <c r="B383" s="359">
        <f t="shared" si="15"/>
        <v>-1</v>
      </c>
      <c r="D383" s="174"/>
      <c r="E383" s="174"/>
      <c r="F383" s="176"/>
      <c r="G383" s="174"/>
      <c r="H383" s="174"/>
      <c r="I383" s="174"/>
      <c r="J383" s="175"/>
      <c r="K383" s="175"/>
      <c r="L383" s="174"/>
      <c r="N383" s="359">
        <f t="shared" si="16"/>
        <v>0</v>
      </c>
      <c r="O383" s="360">
        <f t="shared" si="17"/>
        <v>0</v>
      </c>
      <c r="P383" s="593"/>
      <c r="Q383" s="593"/>
      <c r="R383" s="593"/>
      <c r="S383" s="593"/>
      <c r="T383" s="593"/>
      <c r="U383" s="593"/>
      <c r="V383" s="593"/>
      <c r="W383" s="593"/>
      <c r="X383" s="593"/>
      <c r="Y383" s="593"/>
      <c r="Z383" s="593"/>
      <c r="AA383" s="593"/>
      <c r="AB383" s="593"/>
      <c r="AC383" s="593"/>
      <c r="AD383" s="593"/>
    </row>
    <row r="384" spans="2:30">
      <c r="B384" s="359">
        <f t="shared" si="15"/>
        <v>-1</v>
      </c>
      <c r="D384" s="174"/>
      <c r="E384" s="174"/>
      <c r="F384" s="176"/>
      <c r="G384" s="174"/>
      <c r="H384" s="174"/>
      <c r="I384" s="174"/>
      <c r="J384" s="175"/>
      <c r="K384" s="175"/>
      <c r="L384" s="174"/>
      <c r="N384" s="359">
        <f t="shared" si="16"/>
        <v>0</v>
      </c>
      <c r="O384" s="360">
        <f t="shared" si="17"/>
        <v>0</v>
      </c>
      <c r="P384" s="593"/>
      <c r="Q384" s="593"/>
      <c r="R384" s="593"/>
      <c r="S384" s="593"/>
      <c r="T384" s="593"/>
      <c r="U384" s="593"/>
      <c r="V384" s="593"/>
      <c r="W384" s="593"/>
      <c r="X384" s="593"/>
      <c r="Y384" s="593"/>
      <c r="Z384" s="593"/>
      <c r="AA384" s="593"/>
      <c r="AB384" s="593"/>
      <c r="AC384" s="593"/>
      <c r="AD384" s="593"/>
    </row>
    <row r="385" spans="2:30">
      <c r="B385" s="359">
        <f t="shared" si="15"/>
        <v>-1</v>
      </c>
      <c r="D385" s="174"/>
      <c r="E385" s="174"/>
      <c r="F385" s="176"/>
      <c r="G385" s="174"/>
      <c r="H385" s="174"/>
      <c r="I385" s="174"/>
      <c r="J385" s="175"/>
      <c r="K385" s="175"/>
      <c r="L385" s="174"/>
      <c r="N385" s="359">
        <f t="shared" si="16"/>
        <v>0</v>
      </c>
      <c r="O385" s="360">
        <f t="shared" si="17"/>
        <v>0</v>
      </c>
      <c r="P385" s="593"/>
      <c r="Q385" s="593"/>
      <c r="R385" s="593"/>
      <c r="S385" s="593"/>
      <c r="T385" s="593"/>
      <c r="U385" s="593"/>
      <c r="V385" s="593"/>
      <c r="W385" s="593"/>
      <c r="X385" s="593"/>
      <c r="Y385" s="593"/>
      <c r="Z385" s="593"/>
      <c r="AA385" s="593"/>
      <c r="AB385" s="593"/>
      <c r="AC385" s="593"/>
      <c r="AD385" s="593"/>
    </row>
    <row r="386" spans="2:30">
      <c r="B386" s="359">
        <f t="shared" si="15"/>
        <v>-1</v>
      </c>
      <c r="D386" s="174"/>
      <c r="E386" s="174"/>
      <c r="F386" s="176"/>
      <c r="G386" s="174"/>
      <c r="H386" s="174"/>
      <c r="I386" s="174"/>
      <c r="J386" s="175"/>
      <c r="K386" s="175"/>
      <c r="L386" s="174"/>
      <c r="N386" s="359">
        <f t="shared" si="16"/>
        <v>0</v>
      </c>
      <c r="O386" s="360">
        <f t="shared" si="17"/>
        <v>0</v>
      </c>
      <c r="P386" s="593"/>
      <c r="Q386" s="593"/>
      <c r="R386" s="593"/>
      <c r="S386" s="593"/>
      <c r="T386" s="593"/>
      <c r="U386" s="593"/>
      <c r="V386" s="593"/>
      <c r="W386" s="593"/>
      <c r="X386" s="593"/>
      <c r="Y386" s="593"/>
      <c r="Z386" s="593"/>
      <c r="AA386" s="593"/>
      <c r="AB386" s="593"/>
      <c r="AC386" s="593"/>
      <c r="AD386" s="593"/>
    </row>
    <row r="387" spans="2:30">
      <c r="B387" s="359">
        <f t="shared" si="15"/>
        <v>-1</v>
      </c>
      <c r="D387" s="174"/>
      <c r="E387" s="174"/>
      <c r="F387" s="176"/>
      <c r="G387" s="174"/>
      <c r="H387" s="174"/>
      <c r="I387" s="174"/>
      <c r="J387" s="175"/>
      <c r="K387" s="175"/>
      <c r="L387" s="174"/>
      <c r="N387" s="359">
        <f t="shared" si="16"/>
        <v>0</v>
      </c>
      <c r="O387" s="360">
        <f t="shared" si="17"/>
        <v>0</v>
      </c>
      <c r="P387" s="593"/>
      <c r="Q387" s="593"/>
      <c r="R387" s="593"/>
      <c r="S387" s="593"/>
      <c r="T387" s="593"/>
      <c r="U387" s="593"/>
      <c r="V387" s="593"/>
      <c r="W387" s="593"/>
      <c r="X387" s="593"/>
      <c r="Y387" s="593"/>
      <c r="Z387" s="593"/>
      <c r="AA387" s="593"/>
      <c r="AB387" s="593"/>
      <c r="AC387" s="593"/>
      <c r="AD387" s="593"/>
    </row>
    <row r="388" spans="2:30">
      <c r="B388" s="359">
        <f t="shared" si="15"/>
        <v>-1</v>
      </c>
      <c r="D388" s="174"/>
      <c r="E388" s="174"/>
      <c r="F388" s="176"/>
      <c r="G388" s="174"/>
      <c r="H388" s="174"/>
      <c r="I388" s="174"/>
      <c r="J388" s="175"/>
      <c r="K388" s="175"/>
      <c r="L388" s="174"/>
      <c r="N388" s="359">
        <f t="shared" si="16"/>
        <v>0</v>
      </c>
      <c r="O388" s="360">
        <f t="shared" si="17"/>
        <v>0</v>
      </c>
      <c r="P388" s="593"/>
      <c r="Q388" s="593"/>
      <c r="R388" s="593"/>
      <c r="S388" s="593"/>
      <c r="T388" s="593"/>
      <c r="U388" s="593"/>
      <c r="V388" s="593"/>
      <c r="W388" s="593"/>
      <c r="X388" s="593"/>
      <c r="Y388" s="593"/>
      <c r="Z388" s="593"/>
      <c r="AA388" s="593"/>
      <c r="AB388" s="593"/>
      <c r="AC388" s="593"/>
      <c r="AD388" s="593"/>
    </row>
    <row r="389" spans="2:30">
      <c r="B389" s="359">
        <f t="shared" si="15"/>
        <v>-1</v>
      </c>
      <c r="D389" s="174"/>
      <c r="E389" s="174"/>
      <c r="F389" s="176"/>
      <c r="G389" s="174"/>
      <c r="H389" s="174"/>
      <c r="I389" s="174"/>
      <c r="J389" s="175"/>
      <c r="K389" s="175"/>
      <c r="L389" s="174"/>
      <c r="N389" s="359">
        <f t="shared" si="16"/>
        <v>0</v>
      </c>
      <c r="O389" s="360">
        <f t="shared" si="17"/>
        <v>0</v>
      </c>
      <c r="P389" s="593"/>
      <c r="Q389" s="593"/>
      <c r="R389" s="593"/>
      <c r="S389" s="593"/>
      <c r="T389" s="593"/>
      <c r="U389" s="593"/>
      <c r="V389" s="593"/>
      <c r="W389" s="593"/>
      <c r="X389" s="593"/>
      <c r="Y389" s="593"/>
      <c r="Z389" s="593"/>
      <c r="AA389" s="593"/>
      <c r="AB389" s="593"/>
      <c r="AC389" s="593"/>
      <c r="AD389" s="593"/>
    </row>
    <row r="390" spans="2:30">
      <c r="B390" s="359">
        <f t="shared" si="15"/>
        <v>-1</v>
      </c>
      <c r="D390" s="174"/>
      <c r="E390" s="174"/>
      <c r="F390" s="176"/>
      <c r="G390" s="174"/>
      <c r="H390" s="174"/>
      <c r="I390" s="174"/>
      <c r="J390" s="175"/>
      <c r="K390" s="175"/>
      <c r="L390" s="174"/>
      <c r="N390" s="359">
        <f t="shared" si="16"/>
        <v>0</v>
      </c>
      <c r="O390" s="360">
        <f t="shared" si="17"/>
        <v>0</v>
      </c>
      <c r="P390" s="593"/>
      <c r="Q390" s="593"/>
      <c r="R390" s="593"/>
      <c r="S390" s="593"/>
      <c r="T390" s="593"/>
      <c r="U390" s="593"/>
      <c r="V390" s="593"/>
      <c r="W390" s="593"/>
      <c r="X390" s="593"/>
      <c r="Y390" s="593"/>
      <c r="Z390" s="593"/>
      <c r="AA390" s="593"/>
      <c r="AB390" s="593"/>
      <c r="AC390" s="593"/>
      <c r="AD390" s="593"/>
    </row>
    <row r="391" spans="2:30">
      <c r="B391" s="359">
        <f t="shared" si="15"/>
        <v>-1</v>
      </c>
      <c r="D391" s="174"/>
      <c r="E391" s="174"/>
      <c r="F391" s="176"/>
      <c r="G391" s="174"/>
      <c r="H391" s="174"/>
      <c r="I391" s="174"/>
      <c r="J391" s="175"/>
      <c r="K391" s="175"/>
      <c r="L391" s="174"/>
      <c r="N391" s="359">
        <f t="shared" si="16"/>
        <v>0</v>
      </c>
      <c r="O391" s="360">
        <f t="shared" si="17"/>
        <v>0</v>
      </c>
      <c r="P391" s="593"/>
      <c r="Q391" s="593"/>
      <c r="R391" s="593"/>
      <c r="S391" s="593"/>
      <c r="T391" s="593"/>
      <c r="U391" s="593"/>
      <c r="V391" s="593"/>
      <c r="W391" s="593"/>
      <c r="X391" s="593"/>
      <c r="Y391" s="593"/>
      <c r="Z391" s="593"/>
      <c r="AA391" s="593"/>
      <c r="AB391" s="593"/>
      <c r="AC391" s="593"/>
      <c r="AD391" s="593"/>
    </row>
    <row r="392" spans="2:30">
      <c r="B392" s="359">
        <f t="shared" si="15"/>
        <v>-1</v>
      </c>
      <c r="D392" s="174"/>
      <c r="E392" s="174"/>
      <c r="F392" s="176"/>
      <c r="G392" s="174"/>
      <c r="H392" s="174"/>
      <c r="I392" s="174"/>
      <c r="J392" s="175"/>
      <c r="K392" s="175"/>
      <c r="L392" s="174"/>
      <c r="N392" s="359">
        <f t="shared" si="16"/>
        <v>0</v>
      </c>
      <c r="O392" s="360">
        <f t="shared" si="17"/>
        <v>0</v>
      </c>
      <c r="P392" s="593"/>
      <c r="Q392" s="593"/>
      <c r="R392" s="593"/>
      <c r="S392" s="593"/>
      <c r="T392" s="593"/>
      <c r="U392" s="593"/>
      <c r="V392" s="593"/>
      <c r="W392" s="593"/>
      <c r="X392" s="593"/>
      <c r="Y392" s="593"/>
      <c r="Z392" s="593"/>
      <c r="AA392" s="593"/>
      <c r="AB392" s="593"/>
      <c r="AC392" s="593"/>
      <c r="AD392" s="593"/>
    </row>
    <row r="393" spans="2:30">
      <c r="B393" s="359">
        <f t="shared" si="15"/>
        <v>-1</v>
      </c>
      <c r="D393" s="174"/>
      <c r="E393" s="174"/>
      <c r="F393" s="176"/>
      <c r="G393" s="174"/>
      <c r="H393" s="174"/>
      <c r="I393" s="174"/>
      <c r="J393" s="175"/>
      <c r="K393" s="175"/>
      <c r="L393" s="174"/>
      <c r="N393" s="359">
        <f t="shared" si="16"/>
        <v>0</v>
      </c>
      <c r="O393" s="360">
        <f t="shared" si="17"/>
        <v>0</v>
      </c>
      <c r="P393" s="593"/>
      <c r="Q393" s="593"/>
      <c r="R393" s="593"/>
      <c r="S393" s="593"/>
      <c r="T393" s="593"/>
      <c r="U393" s="593"/>
      <c r="V393" s="593"/>
      <c r="W393" s="593"/>
      <c r="X393" s="593"/>
      <c r="Y393" s="593"/>
      <c r="Z393" s="593"/>
      <c r="AA393" s="593"/>
      <c r="AB393" s="593"/>
      <c r="AC393" s="593"/>
      <c r="AD393" s="593"/>
    </row>
    <row r="394" spans="2:30">
      <c r="B394" s="359">
        <f t="shared" ref="B394:B457" si="18">IF(G394="buy",1,-1)</f>
        <v>-1</v>
      </c>
      <c r="D394" s="174"/>
      <c r="E394" s="174"/>
      <c r="F394" s="176"/>
      <c r="G394" s="174"/>
      <c r="H394" s="174"/>
      <c r="I394" s="174"/>
      <c r="J394" s="175"/>
      <c r="K394" s="175"/>
      <c r="L394" s="174"/>
      <c r="N394" s="359">
        <f t="shared" ref="N394:N457" si="19">+H394*((K394-J394)+1)*B394</f>
        <v>0</v>
      </c>
      <c r="O394" s="360">
        <f t="shared" ref="O394:O457" si="20">N394*L394/100</f>
        <v>0</v>
      </c>
      <c r="P394" s="593"/>
      <c r="Q394" s="593"/>
      <c r="R394" s="593"/>
      <c r="S394" s="593"/>
      <c r="T394" s="593"/>
      <c r="U394" s="593"/>
      <c r="V394" s="593"/>
      <c r="W394" s="593"/>
      <c r="X394" s="593"/>
      <c r="Y394" s="593"/>
      <c r="Z394" s="593"/>
      <c r="AA394" s="593"/>
      <c r="AB394" s="593"/>
      <c r="AC394" s="593"/>
      <c r="AD394" s="593"/>
    </row>
    <row r="395" spans="2:30">
      <c r="B395" s="359">
        <f t="shared" si="18"/>
        <v>-1</v>
      </c>
      <c r="D395" s="174"/>
      <c r="E395" s="174"/>
      <c r="F395" s="176"/>
      <c r="G395" s="174"/>
      <c r="H395" s="174"/>
      <c r="I395" s="174"/>
      <c r="J395" s="175"/>
      <c r="K395" s="175"/>
      <c r="L395" s="174"/>
      <c r="N395" s="359">
        <f t="shared" si="19"/>
        <v>0</v>
      </c>
      <c r="O395" s="360">
        <f t="shared" si="20"/>
        <v>0</v>
      </c>
      <c r="P395" s="593"/>
      <c r="Q395" s="593"/>
      <c r="R395" s="593"/>
      <c r="S395" s="593"/>
      <c r="T395" s="593"/>
      <c r="U395" s="593"/>
      <c r="V395" s="593"/>
      <c r="W395" s="593"/>
      <c r="X395" s="593"/>
      <c r="Y395" s="593"/>
      <c r="Z395" s="593"/>
      <c r="AA395" s="593"/>
      <c r="AB395" s="593"/>
      <c r="AC395" s="593"/>
      <c r="AD395" s="593"/>
    </row>
    <row r="396" spans="2:30">
      <c r="B396" s="359">
        <f t="shared" si="18"/>
        <v>-1</v>
      </c>
      <c r="D396" s="174"/>
      <c r="E396" s="174"/>
      <c r="F396" s="176"/>
      <c r="G396" s="174"/>
      <c r="H396" s="174"/>
      <c r="I396" s="174"/>
      <c r="J396" s="175"/>
      <c r="K396" s="175"/>
      <c r="L396" s="174"/>
      <c r="N396" s="359">
        <f t="shared" si="19"/>
        <v>0</v>
      </c>
      <c r="O396" s="360">
        <f t="shared" si="20"/>
        <v>0</v>
      </c>
      <c r="P396" s="593"/>
      <c r="Q396" s="593"/>
      <c r="R396" s="593"/>
      <c r="S396" s="593"/>
      <c r="T396" s="593"/>
      <c r="U396" s="593"/>
      <c r="V396" s="593"/>
      <c r="W396" s="593"/>
      <c r="X396" s="593"/>
      <c r="Y396" s="593"/>
      <c r="Z396" s="593"/>
      <c r="AA396" s="593"/>
      <c r="AB396" s="593"/>
      <c r="AC396" s="593"/>
      <c r="AD396" s="593"/>
    </row>
    <row r="397" spans="2:30">
      <c r="B397" s="359">
        <f t="shared" si="18"/>
        <v>-1</v>
      </c>
      <c r="D397" s="174"/>
      <c r="E397" s="174"/>
      <c r="F397" s="176"/>
      <c r="G397" s="174"/>
      <c r="H397" s="174"/>
      <c r="I397" s="174"/>
      <c r="J397" s="175"/>
      <c r="K397" s="175"/>
      <c r="L397" s="174"/>
      <c r="N397" s="359">
        <f t="shared" si="19"/>
        <v>0</v>
      </c>
      <c r="O397" s="360">
        <f t="shared" si="20"/>
        <v>0</v>
      </c>
      <c r="P397" s="593"/>
      <c r="Q397" s="593"/>
      <c r="R397" s="593"/>
      <c r="S397" s="593"/>
      <c r="T397" s="593"/>
      <c r="U397" s="593"/>
      <c r="V397" s="593"/>
      <c r="W397" s="593"/>
      <c r="X397" s="593"/>
      <c r="Y397" s="593"/>
      <c r="Z397" s="593"/>
      <c r="AA397" s="593"/>
      <c r="AB397" s="593"/>
      <c r="AC397" s="593"/>
      <c r="AD397" s="593"/>
    </row>
    <row r="398" spans="2:30">
      <c r="B398" s="359">
        <f t="shared" si="18"/>
        <v>-1</v>
      </c>
      <c r="D398" s="174"/>
      <c r="E398" s="174"/>
      <c r="F398" s="176"/>
      <c r="G398" s="174"/>
      <c r="H398" s="174"/>
      <c r="I398" s="174"/>
      <c r="J398" s="175"/>
      <c r="K398" s="175"/>
      <c r="L398" s="174"/>
      <c r="N398" s="359">
        <f t="shared" si="19"/>
        <v>0</v>
      </c>
      <c r="O398" s="360">
        <f t="shared" si="20"/>
        <v>0</v>
      </c>
      <c r="P398" s="593"/>
      <c r="Q398" s="593"/>
      <c r="R398" s="593"/>
      <c r="S398" s="593"/>
      <c r="T398" s="593"/>
      <c r="U398" s="593"/>
      <c r="V398" s="593"/>
      <c r="W398" s="593"/>
      <c r="X398" s="593"/>
      <c r="Y398" s="593"/>
      <c r="Z398" s="593"/>
      <c r="AA398" s="593"/>
      <c r="AB398" s="593"/>
      <c r="AC398" s="593"/>
      <c r="AD398" s="593"/>
    </row>
    <row r="399" spans="2:30">
      <c r="B399" s="359">
        <f t="shared" si="18"/>
        <v>-1</v>
      </c>
      <c r="D399" s="174"/>
      <c r="E399" s="174"/>
      <c r="F399" s="176"/>
      <c r="G399" s="174"/>
      <c r="H399" s="174"/>
      <c r="I399" s="174"/>
      <c r="J399" s="175"/>
      <c r="K399" s="175"/>
      <c r="L399" s="174"/>
      <c r="N399" s="359">
        <f t="shared" si="19"/>
        <v>0</v>
      </c>
      <c r="O399" s="360">
        <f t="shared" si="20"/>
        <v>0</v>
      </c>
      <c r="P399" s="593"/>
      <c r="Q399" s="593"/>
      <c r="R399" s="593"/>
      <c r="S399" s="593"/>
      <c r="T399" s="593"/>
      <c r="U399" s="593"/>
      <c r="V399" s="593"/>
      <c r="W399" s="593"/>
      <c r="X399" s="593"/>
      <c r="Y399" s="593"/>
      <c r="Z399" s="593"/>
      <c r="AA399" s="593"/>
      <c r="AB399" s="593"/>
      <c r="AC399" s="593"/>
      <c r="AD399" s="593"/>
    </row>
    <row r="400" spans="2:30">
      <c r="B400" s="359">
        <f t="shared" si="18"/>
        <v>-1</v>
      </c>
      <c r="D400" s="174"/>
      <c r="E400" s="174"/>
      <c r="F400" s="176"/>
      <c r="G400" s="174"/>
      <c r="H400" s="174"/>
      <c r="I400" s="174"/>
      <c r="J400" s="175"/>
      <c r="K400" s="175"/>
      <c r="L400" s="174"/>
      <c r="N400" s="359">
        <f t="shared" si="19"/>
        <v>0</v>
      </c>
      <c r="O400" s="360">
        <f t="shared" si="20"/>
        <v>0</v>
      </c>
      <c r="P400" s="593"/>
      <c r="Q400" s="593"/>
      <c r="R400" s="593"/>
      <c r="S400" s="593"/>
      <c r="T400" s="593"/>
      <c r="U400" s="593"/>
      <c r="V400" s="593"/>
      <c r="W400" s="593"/>
      <c r="X400" s="593"/>
      <c r="Y400" s="593"/>
      <c r="Z400" s="593"/>
      <c r="AA400" s="593"/>
      <c r="AB400" s="593"/>
      <c r="AC400" s="593"/>
      <c r="AD400" s="593"/>
    </row>
    <row r="401" spans="2:30">
      <c r="B401" s="359">
        <f t="shared" si="18"/>
        <v>-1</v>
      </c>
      <c r="D401" s="174"/>
      <c r="E401" s="174"/>
      <c r="F401" s="176"/>
      <c r="G401" s="174"/>
      <c r="H401" s="174"/>
      <c r="I401" s="174"/>
      <c r="J401" s="175"/>
      <c r="K401" s="175"/>
      <c r="L401" s="174"/>
      <c r="N401" s="359">
        <f t="shared" si="19"/>
        <v>0</v>
      </c>
      <c r="O401" s="360">
        <f t="shared" si="20"/>
        <v>0</v>
      </c>
      <c r="P401" s="593"/>
      <c r="Q401" s="593"/>
      <c r="R401" s="593"/>
      <c r="S401" s="593"/>
      <c r="T401" s="593"/>
      <c r="U401" s="593"/>
      <c r="V401" s="593"/>
      <c r="W401" s="593"/>
      <c r="X401" s="593"/>
      <c r="Y401" s="593"/>
      <c r="Z401" s="593"/>
      <c r="AA401" s="593"/>
      <c r="AB401" s="593"/>
      <c r="AC401" s="593"/>
      <c r="AD401" s="593"/>
    </row>
    <row r="402" spans="2:30">
      <c r="B402" s="359">
        <f t="shared" si="18"/>
        <v>-1</v>
      </c>
      <c r="D402" s="174"/>
      <c r="E402" s="174"/>
      <c r="F402" s="176"/>
      <c r="G402" s="174"/>
      <c r="H402" s="174"/>
      <c r="I402" s="174"/>
      <c r="J402" s="175"/>
      <c r="K402" s="175"/>
      <c r="L402" s="174"/>
      <c r="N402" s="359">
        <f t="shared" si="19"/>
        <v>0</v>
      </c>
      <c r="O402" s="360">
        <f t="shared" si="20"/>
        <v>0</v>
      </c>
      <c r="P402" s="593"/>
      <c r="Q402" s="593"/>
      <c r="R402" s="593"/>
      <c r="S402" s="593"/>
      <c r="T402" s="593"/>
      <c r="U402" s="593"/>
      <c r="V402" s="593"/>
      <c r="W402" s="593"/>
      <c r="X402" s="593"/>
      <c r="Y402" s="593"/>
      <c r="Z402" s="593"/>
      <c r="AA402" s="593"/>
      <c r="AB402" s="593"/>
      <c r="AC402" s="593"/>
      <c r="AD402" s="593"/>
    </row>
    <row r="403" spans="2:30">
      <c r="B403" s="359">
        <f t="shared" si="18"/>
        <v>-1</v>
      </c>
      <c r="D403" s="174"/>
      <c r="E403" s="174"/>
      <c r="F403" s="176"/>
      <c r="G403" s="174"/>
      <c r="H403" s="174"/>
      <c r="I403" s="174"/>
      <c r="J403" s="175"/>
      <c r="K403" s="175"/>
      <c r="L403" s="174"/>
      <c r="N403" s="359">
        <f t="shared" si="19"/>
        <v>0</v>
      </c>
      <c r="O403" s="360">
        <f t="shared" si="20"/>
        <v>0</v>
      </c>
      <c r="P403" s="593"/>
      <c r="Q403" s="593"/>
      <c r="R403" s="593"/>
      <c r="S403" s="593"/>
      <c r="T403" s="593"/>
      <c r="U403" s="593"/>
      <c r="V403" s="593"/>
      <c r="W403" s="593"/>
      <c r="X403" s="593"/>
      <c r="Y403" s="593"/>
      <c r="Z403" s="593"/>
      <c r="AA403" s="593"/>
      <c r="AB403" s="593"/>
      <c r="AC403" s="593"/>
      <c r="AD403" s="593"/>
    </row>
    <row r="404" spans="2:30">
      <c r="B404" s="359">
        <f t="shared" si="18"/>
        <v>-1</v>
      </c>
      <c r="D404" s="174"/>
      <c r="E404" s="174"/>
      <c r="F404" s="176"/>
      <c r="G404" s="174"/>
      <c r="H404" s="174"/>
      <c r="I404" s="174"/>
      <c r="J404" s="175"/>
      <c r="K404" s="175"/>
      <c r="L404" s="174"/>
      <c r="N404" s="359">
        <f t="shared" si="19"/>
        <v>0</v>
      </c>
      <c r="O404" s="360">
        <f t="shared" si="20"/>
        <v>0</v>
      </c>
      <c r="P404" s="593"/>
      <c r="Q404" s="593"/>
      <c r="R404" s="593"/>
      <c r="S404" s="593"/>
      <c r="T404" s="593"/>
      <c r="U404" s="593"/>
      <c r="V404" s="593"/>
      <c r="W404" s="593"/>
      <c r="X404" s="593"/>
      <c r="Y404" s="593"/>
      <c r="Z404" s="593"/>
      <c r="AA404" s="593"/>
      <c r="AB404" s="593"/>
      <c r="AC404" s="593"/>
      <c r="AD404" s="593"/>
    </row>
    <row r="405" spans="2:30">
      <c r="B405" s="359">
        <f t="shared" si="18"/>
        <v>-1</v>
      </c>
      <c r="D405" s="174"/>
      <c r="E405" s="174"/>
      <c r="F405" s="176"/>
      <c r="G405" s="174"/>
      <c r="H405" s="174"/>
      <c r="I405" s="174"/>
      <c r="J405" s="175"/>
      <c r="K405" s="175"/>
      <c r="L405" s="174"/>
      <c r="N405" s="359">
        <f t="shared" si="19"/>
        <v>0</v>
      </c>
      <c r="O405" s="360">
        <f t="shared" si="20"/>
        <v>0</v>
      </c>
      <c r="P405" s="593"/>
      <c r="Q405" s="593"/>
      <c r="R405" s="593"/>
      <c r="S405" s="593"/>
      <c r="T405" s="593"/>
      <c r="U405" s="593"/>
      <c r="V405" s="593"/>
      <c r="W405" s="593"/>
      <c r="X405" s="593"/>
      <c r="Y405" s="593"/>
      <c r="Z405" s="593"/>
      <c r="AA405" s="593"/>
      <c r="AB405" s="593"/>
      <c r="AC405" s="593"/>
      <c r="AD405" s="593"/>
    </row>
    <row r="406" spans="2:30">
      <c r="B406" s="359">
        <f t="shared" si="18"/>
        <v>-1</v>
      </c>
      <c r="D406" s="174"/>
      <c r="E406" s="174"/>
      <c r="F406" s="176"/>
      <c r="G406" s="174"/>
      <c r="H406" s="174"/>
      <c r="I406" s="174"/>
      <c r="J406" s="175"/>
      <c r="K406" s="175"/>
      <c r="L406" s="174"/>
      <c r="N406" s="359">
        <f t="shared" si="19"/>
        <v>0</v>
      </c>
      <c r="O406" s="360">
        <f t="shared" si="20"/>
        <v>0</v>
      </c>
      <c r="P406" s="593"/>
      <c r="Q406" s="593"/>
      <c r="R406" s="593"/>
      <c r="S406" s="593"/>
      <c r="T406" s="593"/>
      <c r="U406" s="593"/>
      <c r="V406" s="593"/>
      <c r="W406" s="593"/>
      <c r="X406" s="593"/>
      <c r="Y406" s="593"/>
      <c r="Z406" s="593"/>
      <c r="AA406" s="593"/>
      <c r="AB406" s="593"/>
      <c r="AC406" s="593"/>
      <c r="AD406" s="593"/>
    </row>
    <row r="407" spans="2:30">
      <c r="B407" s="359">
        <f t="shared" si="18"/>
        <v>-1</v>
      </c>
      <c r="D407" s="174"/>
      <c r="E407" s="174"/>
      <c r="F407" s="176"/>
      <c r="G407" s="174"/>
      <c r="H407" s="174"/>
      <c r="I407" s="174"/>
      <c r="J407" s="175"/>
      <c r="K407" s="175"/>
      <c r="L407" s="174"/>
      <c r="N407" s="359">
        <f t="shared" si="19"/>
        <v>0</v>
      </c>
      <c r="O407" s="360">
        <f t="shared" si="20"/>
        <v>0</v>
      </c>
      <c r="P407" s="593"/>
      <c r="Q407" s="593"/>
      <c r="R407" s="593"/>
      <c r="S407" s="593"/>
      <c r="T407" s="593"/>
      <c r="U407" s="593"/>
      <c r="V407" s="593"/>
      <c r="W407" s="593"/>
      <c r="X407" s="593"/>
      <c r="Y407" s="593"/>
      <c r="Z407" s="593"/>
      <c r="AA407" s="593"/>
      <c r="AB407" s="593"/>
      <c r="AC407" s="593"/>
      <c r="AD407" s="593"/>
    </row>
    <row r="408" spans="2:30">
      <c r="B408" s="359">
        <f t="shared" si="18"/>
        <v>-1</v>
      </c>
      <c r="D408" s="174"/>
      <c r="E408" s="174"/>
      <c r="F408" s="176"/>
      <c r="G408" s="174"/>
      <c r="H408" s="174"/>
      <c r="I408" s="174"/>
      <c r="J408" s="175"/>
      <c r="K408" s="175"/>
      <c r="L408" s="174"/>
      <c r="N408" s="359">
        <f t="shared" si="19"/>
        <v>0</v>
      </c>
      <c r="O408" s="360">
        <f t="shared" si="20"/>
        <v>0</v>
      </c>
      <c r="P408" s="593"/>
      <c r="Q408" s="593"/>
      <c r="R408" s="593"/>
      <c r="S408" s="593"/>
      <c r="T408" s="593"/>
      <c r="U408" s="593"/>
      <c r="V408" s="593"/>
      <c r="W408" s="593"/>
      <c r="X408" s="593"/>
      <c r="Y408" s="593"/>
      <c r="Z408" s="593"/>
      <c r="AA408" s="593"/>
      <c r="AB408" s="593"/>
      <c r="AC408" s="593"/>
      <c r="AD408" s="593"/>
    </row>
    <row r="409" spans="2:30">
      <c r="B409" s="359">
        <f t="shared" si="18"/>
        <v>-1</v>
      </c>
      <c r="D409" s="174"/>
      <c r="E409" s="174"/>
      <c r="F409" s="176"/>
      <c r="G409" s="174"/>
      <c r="H409" s="174"/>
      <c r="I409" s="174"/>
      <c r="J409" s="175"/>
      <c r="K409" s="175"/>
      <c r="L409" s="174"/>
      <c r="N409" s="359">
        <f t="shared" si="19"/>
        <v>0</v>
      </c>
      <c r="O409" s="360">
        <f t="shared" si="20"/>
        <v>0</v>
      </c>
      <c r="P409" s="593"/>
      <c r="Q409" s="593"/>
      <c r="R409" s="593"/>
      <c r="S409" s="593"/>
      <c r="T409" s="593"/>
      <c r="U409" s="593"/>
      <c r="V409" s="593"/>
      <c r="W409" s="593"/>
      <c r="X409" s="593"/>
      <c r="Y409" s="593"/>
      <c r="Z409" s="593"/>
      <c r="AA409" s="593"/>
      <c r="AB409" s="593"/>
      <c r="AC409" s="593"/>
      <c r="AD409" s="593"/>
    </row>
    <row r="410" spans="2:30">
      <c r="B410" s="359">
        <f t="shared" si="18"/>
        <v>-1</v>
      </c>
      <c r="D410" s="174"/>
      <c r="E410" s="174"/>
      <c r="F410" s="176"/>
      <c r="G410" s="174"/>
      <c r="H410" s="174"/>
      <c r="I410" s="174"/>
      <c r="J410" s="175"/>
      <c r="K410" s="175"/>
      <c r="L410" s="174"/>
      <c r="N410" s="359">
        <f t="shared" si="19"/>
        <v>0</v>
      </c>
      <c r="O410" s="360">
        <f t="shared" si="20"/>
        <v>0</v>
      </c>
      <c r="P410" s="593"/>
      <c r="Q410" s="593"/>
      <c r="R410" s="593"/>
      <c r="S410" s="593"/>
      <c r="T410" s="593"/>
      <c r="U410" s="593"/>
      <c r="V410" s="593"/>
      <c r="W410" s="593"/>
      <c r="X410" s="593"/>
      <c r="Y410" s="593"/>
      <c r="Z410" s="593"/>
      <c r="AA410" s="593"/>
      <c r="AB410" s="593"/>
      <c r="AC410" s="593"/>
      <c r="AD410" s="593"/>
    </row>
    <row r="411" spans="2:30">
      <c r="B411" s="359">
        <f t="shared" si="18"/>
        <v>-1</v>
      </c>
      <c r="D411" s="174"/>
      <c r="E411" s="174"/>
      <c r="F411" s="176"/>
      <c r="G411" s="174"/>
      <c r="H411" s="174"/>
      <c r="I411" s="174"/>
      <c r="J411" s="175"/>
      <c r="K411" s="175"/>
      <c r="L411" s="174"/>
      <c r="N411" s="359">
        <f t="shared" si="19"/>
        <v>0</v>
      </c>
      <c r="O411" s="360">
        <f t="shared" si="20"/>
        <v>0</v>
      </c>
      <c r="P411" s="593"/>
      <c r="Q411" s="593"/>
      <c r="R411" s="593"/>
      <c r="S411" s="593"/>
      <c r="T411" s="593"/>
      <c r="U411" s="593"/>
      <c r="V411" s="593"/>
      <c r="W411" s="593"/>
      <c r="X411" s="593"/>
      <c r="Y411" s="593"/>
      <c r="Z411" s="593"/>
      <c r="AA411" s="593"/>
      <c r="AB411" s="593"/>
      <c r="AC411" s="593"/>
      <c r="AD411" s="593"/>
    </row>
    <row r="412" spans="2:30">
      <c r="B412" s="359">
        <f t="shared" si="18"/>
        <v>-1</v>
      </c>
      <c r="D412" s="174"/>
      <c r="E412" s="174"/>
      <c r="F412" s="176"/>
      <c r="G412" s="174"/>
      <c r="H412" s="174"/>
      <c r="I412" s="174"/>
      <c r="J412" s="175"/>
      <c r="K412" s="175"/>
      <c r="L412" s="174"/>
      <c r="N412" s="359">
        <f t="shared" si="19"/>
        <v>0</v>
      </c>
      <c r="O412" s="360">
        <f t="shared" si="20"/>
        <v>0</v>
      </c>
      <c r="P412" s="593"/>
      <c r="Q412" s="593"/>
      <c r="R412" s="593"/>
      <c r="S412" s="593"/>
      <c r="T412" s="593"/>
      <c r="U412" s="593"/>
      <c r="V412" s="593"/>
      <c r="W412" s="593"/>
      <c r="X412" s="593"/>
      <c r="Y412" s="593"/>
      <c r="Z412" s="593"/>
      <c r="AA412" s="593"/>
      <c r="AB412" s="593"/>
      <c r="AC412" s="593"/>
      <c r="AD412" s="593"/>
    </row>
    <row r="413" spans="2:30">
      <c r="B413" s="359">
        <f t="shared" si="18"/>
        <v>-1</v>
      </c>
      <c r="D413" s="174"/>
      <c r="E413" s="174"/>
      <c r="F413" s="176"/>
      <c r="G413" s="174"/>
      <c r="H413" s="174"/>
      <c r="I413" s="174"/>
      <c r="J413" s="175"/>
      <c r="K413" s="175"/>
      <c r="L413" s="174"/>
      <c r="N413" s="359">
        <f t="shared" si="19"/>
        <v>0</v>
      </c>
      <c r="O413" s="360">
        <f t="shared" si="20"/>
        <v>0</v>
      </c>
      <c r="P413" s="593"/>
      <c r="Q413" s="593"/>
      <c r="R413" s="593"/>
      <c r="S413" s="593"/>
      <c r="T413" s="593"/>
      <c r="U413" s="593"/>
      <c r="V413" s="593"/>
      <c r="W413" s="593"/>
      <c r="X413" s="593"/>
      <c r="Y413" s="593"/>
      <c r="Z413" s="593"/>
      <c r="AA413" s="593"/>
      <c r="AB413" s="593"/>
      <c r="AC413" s="593"/>
      <c r="AD413" s="593"/>
    </row>
    <row r="414" spans="2:30">
      <c r="B414" s="359">
        <f t="shared" si="18"/>
        <v>-1</v>
      </c>
      <c r="D414" s="174"/>
      <c r="E414" s="174"/>
      <c r="F414" s="176"/>
      <c r="G414" s="174"/>
      <c r="H414" s="174"/>
      <c r="I414" s="174"/>
      <c r="J414" s="175"/>
      <c r="K414" s="175"/>
      <c r="L414" s="174"/>
      <c r="N414" s="359">
        <f t="shared" si="19"/>
        <v>0</v>
      </c>
      <c r="O414" s="360">
        <f t="shared" si="20"/>
        <v>0</v>
      </c>
      <c r="P414" s="593"/>
      <c r="Q414" s="593"/>
      <c r="R414" s="593"/>
      <c r="S414" s="593"/>
      <c r="T414" s="593"/>
      <c r="U414" s="593"/>
      <c r="V414" s="593"/>
      <c r="W414" s="593"/>
      <c r="X414" s="593"/>
      <c r="Y414" s="593"/>
      <c r="Z414" s="593"/>
      <c r="AA414" s="593"/>
      <c r="AB414" s="593"/>
      <c r="AC414" s="593"/>
      <c r="AD414" s="593"/>
    </row>
    <row r="415" spans="2:30">
      <c r="B415" s="359">
        <f t="shared" si="18"/>
        <v>-1</v>
      </c>
      <c r="D415" s="174"/>
      <c r="E415" s="174"/>
      <c r="F415" s="176"/>
      <c r="G415" s="174"/>
      <c r="H415" s="174"/>
      <c r="I415" s="174"/>
      <c r="J415" s="175"/>
      <c r="K415" s="175"/>
      <c r="L415" s="174"/>
      <c r="N415" s="359">
        <f t="shared" si="19"/>
        <v>0</v>
      </c>
      <c r="O415" s="360">
        <f t="shared" si="20"/>
        <v>0</v>
      </c>
      <c r="P415" s="593"/>
      <c r="Q415" s="593"/>
      <c r="R415" s="593"/>
      <c r="S415" s="593"/>
      <c r="T415" s="593"/>
      <c r="U415" s="593"/>
      <c r="V415" s="593"/>
      <c r="W415" s="593"/>
      <c r="X415" s="593"/>
      <c r="Y415" s="593"/>
      <c r="Z415" s="593"/>
      <c r="AA415" s="593"/>
      <c r="AB415" s="593"/>
      <c r="AC415" s="593"/>
      <c r="AD415" s="593"/>
    </row>
    <row r="416" spans="2:30">
      <c r="B416" s="359">
        <f t="shared" si="18"/>
        <v>-1</v>
      </c>
      <c r="D416" s="174"/>
      <c r="E416" s="174"/>
      <c r="F416" s="176"/>
      <c r="G416" s="174"/>
      <c r="H416" s="174"/>
      <c r="I416" s="174"/>
      <c r="J416" s="175"/>
      <c r="K416" s="175"/>
      <c r="L416" s="174"/>
      <c r="N416" s="359">
        <f t="shared" si="19"/>
        <v>0</v>
      </c>
      <c r="O416" s="360">
        <f t="shared" si="20"/>
        <v>0</v>
      </c>
      <c r="P416" s="593"/>
      <c r="Q416" s="593"/>
      <c r="R416" s="593"/>
      <c r="S416" s="593"/>
      <c r="T416" s="593"/>
      <c r="U416" s="593"/>
      <c r="V416" s="593"/>
      <c r="W416" s="593"/>
      <c r="X416" s="593"/>
      <c r="Y416" s="593"/>
      <c r="Z416" s="593"/>
      <c r="AA416" s="593"/>
      <c r="AB416" s="593"/>
      <c r="AC416" s="593"/>
      <c r="AD416" s="593"/>
    </row>
    <row r="417" spans="2:30">
      <c r="B417" s="359">
        <f t="shared" si="18"/>
        <v>-1</v>
      </c>
      <c r="D417" s="174"/>
      <c r="E417" s="174"/>
      <c r="F417" s="176"/>
      <c r="G417" s="174"/>
      <c r="H417" s="174"/>
      <c r="I417" s="174"/>
      <c r="J417" s="175"/>
      <c r="K417" s="175"/>
      <c r="L417" s="174"/>
      <c r="N417" s="359">
        <f t="shared" si="19"/>
        <v>0</v>
      </c>
      <c r="O417" s="360">
        <f t="shared" si="20"/>
        <v>0</v>
      </c>
      <c r="P417" s="593"/>
      <c r="Q417" s="593"/>
      <c r="R417" s="593"/>
      <c r="S417" s="593"/>
      <c r="T417" s="593"/>
      <c r="U417" s="593"/>
      <c r="V417" s="593"/>
      <c r="W417" s="593"/>
      <c r="X417" s="593"/>
      <c r="Y417" s="593"/>
      <c r="Z417" s="593"/>
      <c r="AA417" s="593"/>
      <c r="AB417" s="593"/>
      <c r="AC417" s="593"/>
      <c r="AD417" s="593"/>
    </row>
    <row r="418" spans="2:30">
      <c r="B418" s="359">
        <f t="shared" si="18"/>
        <v>-1</v>
      </c>
      <c r="D418" s="174"/>
      <c r="E418" s="174"/>
      <c r="F418" s="176"/>
      <c r="G418" s="174"/>
      <c r="H418" s="174"/>
      <c r="I418" s="174"/>
      <c r="J418" s="175"/>
      <c r="K418" s="175"/>
      <c r="L418" s="174"/>
      <c r="N418" s="359">
        <f t="shared" si="19"/>
        <v>0</v>
      </c>
      <c r="O418" s="360">
        <f t="shared" si="20"/>
        <v>0</v>
      </c>
      <c r="P418" s="593"/>
      <c r="Q418" s="593"/>
      <c r="R418" s="593"/>
      <c r="S418" s="593"/>
      <c r="T418" s="593"/>
      <c r="U418" s="593"/>
      <c r="V418" s="593"/>
      <c r="W418" s="593"/>
      <c r="X418" s="593"/>
      <c r="Y418" s="593"/>
      <c r="Z418" s="593"/>
      <c r="AA418" s="593"/>
      <c r="AB418" s="593"/>
      <c r="AC418" s="593"/>
      <c r="AD418" s="593"/>
    </row>
    <row r="419" spans="2:30">
      <c r="B419" s="359">
        <f t="shared" si="18"/>
        <v>-1</v>
      </c>
      <c r="D419" s="174"/>
      <c r="E419" s="174"/>
      <c r="F419" s="176"/>
      <c r="G419" s="174"/>
      <c r="H419" s="174"/>
      <c r="I419" s="174"/>
      <c r="J419" s="175"/>
      <c r="K419" s="175"/>
      <c r="L419" s="174"/>
      <c r="N419" s="359">
        <f t="shared" si="19"/>
        <v>0</v>
      </c>
      <c r="O419" s="360">
        <f t="shared" si="20"/>
        <v>0</v>
      </c>
      <c r="P419" s="593"/>
      <c r="Q419" s="593"/>
      <c r="R419" s="593"/>
      <c r="S419" s="593"/>
      <c r="T419" s="593"/>
      <c r="U419" s="593"/>
      <c r="V419" s="593"/>
      <c r="W419" s="593"/>
      <c r="X419" s="593"/>
      <c r="Y419" s="593"/>
      <c r="Z419" s="593"/>
      <c r="AA419" s="593"/>
      <c r="AB419" s="593"/>
      <c r="AC419" s="593"/>
      <c r="AD419" s="593"/>
    </row>
    <row r="420" spans="2:30">
      <c r="B420" s="359">
        <f t="shared" si="18"/>
        <v>-1</v>
      </c>
      <c r="D420" s="174"/>
      <c r="E420" s="174"/>
      <c r="F420" s="176"/>
      <c r="G420" s="174"/>
      <c r="H420" s="174"/>
      <c r="I420" s="174"/>
      <c r="J420" s="175"/>
      <c r="K420" s="175"/>
      <c r="L420" s="174"/>
      <c r="N420" s="359">
        <f t="shared" si="19"/>
        <v>0</v>
      </c>
      <c r="O420" s="360">
        <f t="shared" si="20"/>
        <v>0</v>
      </c>
      <c r="P420" s="593"/>
      <c r="Q420" s="593"/>
      <c r="R420" s="593"/>
      <c r="S420" s="593"/>
      <c r="T420" s="593"/>
      <c r="U420" s="593"/>
      <c r="V420" s="593"/>
      <c r="W420" s="593"/>
      <c r="X420" s="593"/>
      <c r="Y420" s="593"/>
      <c r="Z420" s="593"/>
      <c r="AA420" s="593"/>
      <c r="AB420" s="593"/>
      <c r="AC420" s="593"/>
      <c r="AD420" s="593"/>
    </row>
    <row r="421" spans="2:30">
      <c r="B421" s="359">
        <f t="shared" si="18"/>
        <v>-1</v>
      </c>
      <c r="D421" s="174"/>
      <c r="E421" s="174"/>
      <c r="F421" s="176"/>
      <c r="G421" s="174"/>
      <c r="H421" s="174"/>
      <c r="I421" s="174"/>
      <c r="J421" s="175"/>
      <c r="K421" s="175"/>
      <c r="L421" s="174"/>
      <c r="N421" s="359">
        <f t="shared" si="19"/>
        <v>0</v>
      </c>
      <c r="O421" s="360">
        <f t="shared" si="20"/>
        <v>0</v>
      </c>
      <c r="P421" s="593"/>
      <c r="Q421" s="593"/>
      <c r="R421" s="593"/>
      <c r="S421" s="593"/>
      <c r="T421" s="593"/>
      <c r="U421" s="593"/>
      <c r="V421" s="593"/>
      <c r="W421" s="593"/>
      <c r="X421" s="593"/>
      <c r="Y421" s="593"/>
      <c r="Z421" s="593"/>
      <c r="AA421" s="593"/>
      <c r="AB421" s="593"/>
      <c r="AC421" s="593"/>
      <c r="AD421" s="593"/>
    </row>
    <row r="422" spans="2:30">
      <c r="B422" s="359">
        <f t="shared" si="18"/>
        <v>-1</v>
      </c>
      <c r="D422" s="174"/>
      <c r="E422" s="174"/>
      <c r="F422" s="176"/>
      <c r="G422" s="174"/>
      <c r="H422" s="174"/>
      <c r="I422" s="174"/>
      <c r="J422" s="175"/>
      <c r="K422" s="175"/>
      <c r="L422" s="174"/>
      <c r="N422" s="359">
        <f t="shared" si="19"/>
        <v>0</v>
      </c>
      <c r="O422" s="360">
        <f t="shared" si="20"/>
        <v>0</v>
      </c>
      <c r="P422" s="593"/>
      <c r="Q422" s="593"/>
      <c r="R422" s="593"/>
      <c r="S422" s="593"/>
      <c r="T422" s="593"/>
      <c r="U422" s="593"/>
      <c r="V422" s="593"/>
      <c r="W422" s="593"/>
      <c r="X422" s="593"/>
      <c r="Y422" s="593"/>
      <c r="Z422" s="593"/>
      <c r="AA422" s="593"/>
      <c r="AB422" s="593"/>
      <c r="AC422" s="593"/>
      <c r="AD422" s="593"/>
    </row>
    <row r="423" spans="2:30">
      <c r="B423" s="359">
        <f t="shared" si="18"/>
        <v>-1</v>
      </c>
      <c r="D423" s="174"/>
      <c r="E423" s="174"/>
      <c r="F423" s="176"/>
      <c r="G423" s="174"/>
      <c r="H423" s="174"/>
      <c r="I423" s="174"/>
      <c r="J423" s="175"/>
      <c r="K423" s="175"/>
      <c r="L423" s="174"/>
      <c r="N423" s="359">
        <f t="shared" si="19"/>
        <v>0</v>
      </c>
      <c r="O423" s="360">
        <f t="shared" si="20"/>
        <v>0</v>
      </c>
      <c r="P423" s="593"/>
      <c r="Q423" s="593"/>
      <c r="R423" s="593"/>
      <c r="S423" s="593"/>
      <c r="T423" s="593"/>
      <c r="U423" s="593"/>
      <c r="V423" s="593"/>
      <c r="W423" s="593"/>
      <c r="X423" s="593"/>
      <c r="Y423" s="593"/>
      <c r="Z423" s="593"/>
      <c r="AA423" s="593"/>
      <c r="AB423" s="593"/>
      <c r="AC423" s="593"/>
      <c r="AD423" s="593"/>
    </row>
    <row r="424" spans="2:30">
      <c r="B424" s="359">
        <f t="shared" si="18"/>
        <v>-1</v>
      </c>
      <c r="D424" s="174"/>
      <c r="E424" s="174"/>
      <c r="F424" s="176"/>
      <c r="G424" s="174"/>
      <c r="H424" s="174"/>
      <c r="I424" s="174"/>
      <c r="J424" s="175"/>
      <c r="K424" s="175"/>
      <c r="L424" s="174"/>
      <c r="N424" s="359">
        <f t="shared" si="19"/>
        <v>0</v>
      </c>
      <c r="O424" s="360">
        <f t="shared" si="20"/>
        <v>0</v>
      </c>
      <c r="P424" s="593"/>
      <c r="Q424" s="593"/>
      <c r="R424" s="593"/>
      <c r="S424" s="593"/>
      <c r="T424" s="593"/>
      <c r="U424" s="593"/>
      <c r="V424" s="593"/>
      <c r="W424" s="593"/>
      <c r="X424" s="593"/>
      <c r="Y424" s="593"/>
      <c r="Z424" s="593"/>
      <c r="AA424" s="593"/>
      <c r="AB424" s="593"/>
      <c r="AC424" s="593"/>
      <c r="AD424" s="593"/>
    </row>
    <row r="425" spans="2:30">
      <c r="B425" s="359">
        <f t="shared" si="18"/>
        <v>-1</v>
      </c>
      <c r="D425" s="174"/>
      <c r="E425" s="174"/>
      <c r="F425" s="176"/>
      <c r="G425" s="174"/>
      <c r="H425" s="174"/>
      <c r="I425" s="174"/>
      <c r="J425" s="175"/>
      <c r="K425" s="175"/>
      <c r="L425" s="174"/>
      <c r="N425" s="359">
        <f t="shared" si="19"/>
        <v>0</v>
      </c>
      <c r="O425" s="360">
        <f t="shared" si="20"/>
        <v>0</v>
      </c>
      <c r="P425" s="593"/>
      <c r="Q425" s="593"/>
      <c r="R425" s="593"/>
      <c r="S425" s="593"/>
      <c r="T425" s="593"/>
      <c r="U425" s="593"/>
      <c r="V425" s="593"/>
      <c r="W425" s="593"/>
      <c r="X425" s="593"/>
      <c r="Y425" s="593"/>
      <c r="Z425" s="593"/>
      <c r="AA425" s="593"/>
      <c r="AB425" s="593"/>
      <c r="AC425" s="593"/>
      <c r="AD425" s="593"/>
    </row>
    <row r="426" spans="2:30">
      <c r="B426" s="359">
        <f t="shared" si="18"/>
        <v>-1</v>
      </c>
      <c r="D426" s="174"/>
      <c r="E426" s="174"/>
      <c r="F426" s="176"/>
      <c r="G426" s="174"/>
      <c r="H426" s="174"/>
      <c r="I426" s="174"/>
      <c r="J426" s="175"/>
      <c r="K426" s="175"/>
      <c r="L426" s="174"/>
      <c r="N426" s="359">
        <f t="shared" si="19"/>
        <v>0</v>
      </c>
      <c r="O426" s="360">
        <f t="shared" si="20"/>
        <v>0</v>
      </c>
      <c r="P426" s="593"/>
      <c r="Q426" s="593"/>
      <c r="R426" s="593"/>
      <c r="S426" s="593"/>
      <c r="T426" s="593"/>
      <c r="U426" s="593"/>
      <c r="V426" s="593"/>
      <c r="W426" s="593"/>
      <c r="X426" s="593"/>
      <c r="Y426" s="593"/>
      <c r="Z426" s="593"/>
      <c r="AA426" s="593"/>
      <c r="AB426" s="593"/>
      <c r="AC426" s="593"/>
      <c r="AD426" s="593"/>
    </row>
    <row r="427" spans="2:30">
      <c r="B427" s="359">
        <f t="shared" si="18"/>
        <v>-1</v>
      </c>
      <c r="D427" s="174"/>
      <c r="E427" s="174"/>
      <c r="F427" s="176"/>
      <c r="G427" s="174"/>
      <c r="H427" s="174"/>
      <c r="I427" s="174"/>
      <c r="J427" s="175"/>
      <c r="K427" s="175"/>
      <c r="L427" s="174"/>
      <c r="N427" s="359">
        <f t="shared" si="19"/>
        <v>0</v>
      </c>
      <c r="O427" s="360">
        <f t="shared" si="20"/>
        <v>0</v>
      </c>
      <c r="P427" s="593"/>
      <c r="Q427" s="593"/>
      <c r="R427" s="593"/>
      <c r="S427" s="593"/>
      <c r="T427" s="593"/>
      <c r="U427" s="593"/>
      <c r="V427" s="593"/>
      <c r="W427" s="593"/>
      <c r="X427" s="593"/>
      <c r="Y427" s="593"/>
      <c r="Z427" s="593"/>
      <c r="AA427" s="593"/>
      <c r="AB427" s="593"/>
      <c r="AC427" s="593"/>
      <c r="AD427" s="593"/>
    </row>
    <row r="428" spans="2:30">
      <c r="B428" s="359">
        <f t="shared" si="18"/>
        <v>-1</v>
      </c>
      <c r="D428" s="174"/>
      <c r="E428" s="174"/>
      <c r="F428" s="176"/>
      <c r="G428" s="174"/>
      <c r="H428" s="174"/>
      <c r="I428" s="174"/>
      <c r="J428" s="175"/>
      <c r="K428" s="175"/>
      <c r="L428" s="174"/>
      <c r="N428" s="359">
        <f t="shared" si="19"/>
        <v>0</v>
      </c>
      <c r="O428" s="360">
        <f t="shared" si="20"/>
        <v>0</v>
      </c>
      <c r="P428" s="593"/>
      <c r="Q428" s="593"/>
      <c r="R428" s="593"/>
      <c r="S428" s="593"/>
      <c r="T428" s="593"/>
      <c r="U428" s="593"/>
      <c r="V428" s="593"/>
      <c r="W428" s="593"/>
      <c r="X428" s="593"/>
      <c r="Y428" s="593"/>
      <c r="Z428" s="593"/>
      <c r="AA428" s="593"/>
      <c r="AB428" s="593"/>
      <c r="AC428" s="593"/>
      <c r="AD428" s="593"/>
    </row>
    <row r="429" spans="2:30">
      <c r="B429" s="359">
        <f t="shared" si="18"/>
        <v>-1</v>
      </c>
      <c r="D429" s="174"/>
      <c r="E429" s="174"/>
      <c r="F429" s="176"/>
      <c r="G429" s="174"/>
      <c r="H429" s="174"/>
      <c r="I429" s="174"/>
      <c r="J429" s="175"/>
      <c r="K429" s="175"/>
      <c r="L429" s="174"/>
      <c r="N429" s="359">
        <f t="shared" si="19"/>
        <v>0</v>
      </c>
      <c r="O429" s="360">
        <f t="shared" si="20"/>
        <v>0</v>
      </c>
      <c r="P429" s="593"/>
      <c r="Q429" s="593"/>
      <c r="R429" s="593"/>
      <c r="S429" s="593"/>
      <c r="T429" s="593"/>
      <c r="U429" s="593"/>
      <c r="V429" s="593"/>
      <c r="W429" s="593"/>
      <c r="X429" s="593"/>
      <c r="Y429" s="593"/>
      <c r="Z429" s="593"/>
      <c r="AA429" s="593"/>
      <c r="AB429" s="593"/>
      <c r="AC429" s="593"/>
      <c r="AD429" s="593"/>
    </row>
    <row r="430" spans="2:30">
      <c r="B430" s="359">
        <f t="shared" si="18"/>
        <v>-1</v>
      </c>
      <c r="D430" s="174"/>
      <c r="E430" s="174"/>
      <c r="F430" s="176"/>
      <c r="G430" s="174"/>
      <c r="H430" s="174"/>
      <c r="I430" s="174"/>
      <c r="J430" s="175"/>
      <c r="K430" s="175"/>
      <c r="L430" s="174"/>
      <c r="N430" s="359">
        <f t="shared" si="19"/>
        <v>0</v>
      </c>
      <c r="O430" s="360">
        <f t="shared" si="20"/>
        <v>0</v>
      </c>
      <c r="P430" s="593"/>
      <c r="Q430" s="593"/>
      <c r="R430" s="593"/>
      <c r="S430" s="593"/>
      <c r="T430" s="593"/>
      <c r="U430" s="593"/>
      <c r="V430" s="593"/>
      <c r="W430" s="593"/>
      <c r="X430" s="593"/>
      <c r="Y430" s="593"/>
      <c r="Z430" s="593"/>
      <c r="AA430" s="593"/>
      <c r="AB430" s="593"/>
      <c r="AC430" s="593"/>
      <c r="AD430" s="593"/>
    </row>
    <row r="431" spans="2:30">
      <c r="B431" s="359">
        <f t="shared" si="18"/>
        <v>-1</v>
      </c>
      <c r="D431" s="174"/>
      <c r="E431" s="174"/>
      <c r="F431" s="176"/>
      <c r="G431" s="174"/>
      <c r="H431" s="174"/>
      <c r="I431" s="174"/>
      <c r="J431" s="175"/>
      <c r="K431" s="175"/>
      <c r="L431" s="174"/>
      <c r="N431" s="359">
        <f t="shared" si="19"/>
        <v>0</v>
      </c>
      <c r="O431" s="360">
        <f t="shared" si="20"/>
        <v>0</v>
      </c>
      <c r="P431" s="593"/>
      <c r="Q431" s="593"/>
      <c r="R431" s="593"/>
      <c r="S431" s="593"/>
      <c r="T431" s="593"/>
      <c r="U431" s="593"/>
      <c r="V431" s="593"/>
      <c r="W431" s="593"/>
      <c r="X431" s="593"/>
      <c r="Y431" s="593"/>
      <c r="Z431" s="593"/>
      <c r="AA431" s="593"/>
      <c r="AB431" s="593"/>
      <c r="AC431" s="593"/>
      <c r="AD431" s="593"/>
    </row>
    <row r="432" spans="2:30">
      <c r="B432" s="359">
        <f t="shared" si="18"/>
        <v>-1</v>
      </c>
      <c r="D432" s="174"/>
      <c r="E432" s="174"/>
      <c r="F432" s="176"/>
      <c r="G432" s="174"/>
      <c r="H432" s="174"/>
      <c r="I432" s="174"/>
      <c r="J432" s="175"/>
      <c r="K432" s="175"/>
      <c r="L432" s="174"/>
      <c r="N432" s="359">
        <f t="shared" si="19"/>
        <v>0</v>
      </c>
      <c r="O432" s="360">
        <f t="shared" si="20"/>
        <v>0</v>
      </c>
      <c r="P432" s="593"/>
      <c r="Q432" s="593"/>
      <c r="R432" s="593"/>
      <c r="S432" s="593"/>
      <c r="T432" s="593"/>
      <c r="U432" s="593"/>
      <c r="V432" s="593"/>
      <c r="W432" s="593"/>
      <c r="X432" s="593"/>
      <c r="Y432" s="593"/>
      <c r="Z432" s="593"/>
      <c r="AA432" s="593"/>
      <c r="AB432" s="593"/>
      <c r="AC432" s="593"/>
      <c r="AD432" s="593"/>
    </row>
    <row r="433" spans="2:30">
      <c r="B433" s="359">
        <f t="shared" si="18"/>
        <v>-1</v>
      </c>
      <c r="D433" s="174"/>
      <c r="E433" s="174"/>
      <c r="F433" s="176"/>
      <c r="G433" s="174"/>
      <c r="H433" s="174"/>
      <c r="I433" s="174"/>
      <c r="J433" s="175"/>
      <c r="K433" s="175"/>
      <c r="L433" s="174"/>
      <c r="N433" s="359">
        <f t="shared" si="19"/>
        <v>0</v>
      </c>
      <c r="O433" s="360">
        <f t="shared" si="20"/>
        <v>0</v>
      </c>
      <c r="P433" s="593"/>
      <c r="Q433" s="593"/>
      <c r="R433" s="593"/>
      <c r="S433" s="593"/>
      <c r="T433" s="593"/>
      <c r="U433" s="593"/>
      <c r="V433" s="593"/>
      <c r="W433" s="593"/>
      <c r="X433" s="593"/>
      <c r="Y433" s="593"/>
      <c r="Z433" s="593"/>
      <c r="AA433" s="593"/>
      <c r="AB433" s="593"/>
      <c r="AC433" s="593"/>
      <c r="AD433" s="593"/>
    </row>
    <row r="434" spans="2:30">
      <c r="B434" s="359">
        <f t="shared" si="18"/>
        <v>-1</v>
      </c>
      <c r="D434" s="174"/>
      <c r="E434" s="174"/>
      <c r="F434" s="176"/>
      <c r="G434" s="174"/>
      <c r="H434" s="174"/>
      <c r="I434" s="174"/>
      <c r="J434" s="175"/>
      <c r="K434" s="175"/>
      <c r="L434" s="174"/>
      <c r="N434" s="359">
        <f t="shared" si="19"/>
        <v>0</v>
      </c>
      <c r="O434" s="360">
        <f t="shared" si="20"/>
        <v>0</v>
      </c>
      <c r="P434" s="593"/>
      <c r="Q434" s="593"/>
      <c r="R434" s="593"/>
      <c r="S434" s="593"/>
      <c r="T434" s="593"/>
      <c r="U434" s="593"/>
      <c r="V434" s="593"/>
      <c r="W434" s="593"/>
      <c r="X434" s="593"/>
      <c r="Y434" s="593"/>
      <c r="Z434" s="593"/>
      <c r="AA434" s="593"/>
      <c r="AB434" s="593"/>
      <c r="AC434" s="593"/>
      <c r="AD434" s="593"/>
    </row>
    <row r="435" spans="2:30">
      <c r="B435" s="359">
        <f t="shared" si="18"/>
        <v>-1</v>
      </c>
      <c r="D435" s="174"/>
      <c r="E435" s="174"/>
      <c r="F435" s="176"/>
      <c r="G435" s="174"/>
      <c r="H435" s="174"/>
      <c r="I435" s="174"/>
      <c r="J435" s="175"/>
      <c r="K435" s="175"/>
      <c r="L435" s="174"/>
      <c r="N435" s="359">
        <f t="shared" si="19"/>
        <v>0</v>
      </c>
      <c r="O435" s="360">
        <f t="shared" si="20"/>
        <v>0</v>
      </c>
      <c r="P435" s="593"/>
      <c r="Q435" s="593"/>
      <c r="R435" s="593"/>
      <c r="S435" s="593"/>
      <c r="T435" s="593"/>
      <c r="U435" s="593"/>
      <c r="V435" s="593"/>
      <c r="W435" s="593"/>
      <c r="X435" s="593"/>
      <c r="Y435" s="593"/>
      <c r="Z435" s="593"/>
      <c r="AA435" s="593"/>
      <c r="AB435" s="593"/>
      <c r="AC435" s="593"/>
      <c r="AD435" s="593"/>
    </row>
    <row r="436" spans="2:30">
      <c r="B436" s="359">
        <f t="shared" si="18"/>
        <v>-1</v>
      </c>
      <c r="D436" s="174"/>
      <c r="E436" s="174"/>
      <c r="F436" s="176"/>
      <c r="G436" s="174"/>
      <c r="H436" s="174"/>
      <c r="I436" s="174"/>
      <c r="J436" s="175"/>
      <c r="K436" s="175"/>
      <c r="L436" s="174"/>
      <c r="N436" s="359">
        <f t="shared" si="19"/>
        <v>0</v>
      </c>
      <c r="O436" s="360">
        <f t="shared" si="20"/>
        <v>0</v>
      </c>
      <c r="P436" s="593"/>
      <c r="Q436" s="593"/>
      <c r="R436" s="593"/>
      <c r="S436" s="593"/>
      <c r="T436" s="593"/>
      <c r="U436" s="593"/>
      <c r="V436" s="593"/>
      <c r="W436" s="593"/>
      <c r="X436" s="593"/>
      <c r="Y436" s="593"/>
      <c r="Z436" s="593"/>
      <c r="AA436" s="593"/>
      <c r="AB436" s="593"/>
      <c r="AC436" s="593"/>
      <c r="AD436" s="593"/>
    </row>
    <row r="437" spans="2:30">
      <c r="B437" s="359">
        <f t="shared" si="18"/>
        <v>-1</v>
      </c>
      <c r="D437" s="174"/>
      <c r="E437" s="174"/>
      <c r="F437" s="176"/>
      <c r="G437" s="174"/>
      <c r="H437" s="174"/>
      <c r="I437" s="174"/>
      <c r="J437" s="175"/>
      <c r="K437" s="175"/>
      <c r="L437" s="174"/>
      <c r="N437" s="359">
        <f t="shared" si="19"/>
        <v>0</v>
      </c>
      <c r="O437" s="360">
        <f t="shared" si="20"/>
        <v>0</v>
      </c>
      <c r="P437" s="593"/>
      <c r="Q437" s="593"/>
      <c r="R437" s="593"/>
      <c r="S437" s="593"/>
      <c r="T437" s="593"/>
      <c r="U437" s="593"/>
      <c r="V437" s="593"/>
      <c r="W437" s="593"/>
      <c r="X437" s="593"/>
      <c r="Y437" s="593"/>
      <c r="Z437" s="593"/>
      <c r="AA437" s="593"/>
      <c r="AB437" s="593"/>
      <c r="AC437" s="593"/>
      <c r="AD437" s="593"/>
    </row>
    <row r="438" spans="2:30">
      <c r="B438" s="359">
        <f t="shared" si="18"/>
        <v>-1</v>
      </c>
      <c r="D438" s="174"/>
      <c r="E438" s="174"/>
      <c r="F438" s="176"/>
      <c r="G438" s="174"/>
      <c r="H438" s="174"/>
      <c r="I438" s="174"/>
      <c r="J438" s="175"/>
      <c r="K438" s="175"/>
      <c r="L438" s="174"/>
      <c r="N438" s="359">
        <f t="shared" si="19"/>
        <v>0</v>
      </c>
      <c r="O438" s="360">
        <f t="shared" si="20"/>
        <v>0</v>
      </c>
      <c r="P438" s="593"/>
      <c r="Q438" s="593"/>
      <c r="R438" s="593"/>
      <c r="S438" s="593"/>
      <c r="T438" s="593"/>
      <c r="U438" s="593"/>
      <c r="V438" s="593"/>
      <c r="W438" s="593"/>
      <c r="X438" s="593"/>
      <c r="Y438" s="593"/>
      <c r="Z438" s="593"/>
      <c r="AA438" s="593"/>
      <c r="AB438" s="593"/>
      <c r="AC438" s="593"/>
      <c r="AD438" s="593"/>
    </row>
    <row r="439" spans="2:30">
      <c r="B439" s="359">
        <f t="shared" si="18"/>
        <v>-1</v>
      </c>
      <c r="D439" s="174"/>
      <c r="E439" s="174"/>
      <c r="F439" s="176"/>
      <c r="G439" s="174"/>
      <c r="H439" s="174"/>
      <c r="I439" s="174"/>
      <c r="J439" s="175"/>
      <c r="K439" s="175"/>
      <c r="L439" s="174"/>
      <c r="N439" s="359">
        <f t="shared" si="19"/>
        <v>0</v>
      </c>
      <c r="O439" s="360">
        <f t="shared" si="20"/>
        <v>0</v>
      </c>
      <c r="P439" s="593"/>
      <c r="Q439" s="593"/>
      <c r="R439" s="593"/>
      <c r="S439" s="593"/>
      <c r="T439" s="593"/>
      <c r="U439" s="593"/>
      <c r="V439" s="593"/>
      <c r="W439" s="593"/>
      <c r="X439" s="593"/>
      <c r="Y439" s="593"/>
      <c r="Z439" s="593"/>
      <c r="AA439" s="593"/>
      <c r="AB439" s="593"/>
      <c r="AC439" s="593"/>
      <c r="AD439" s="593"/>
    </row>
    <row r="440" spans="2:30">
      <c r="B440" s="359">
        <f t="shared" si="18"/>
        <v>-1</v>
      </c>
      <c r="D440" s="174"/>
      <c r="E440" s="174"/>
      <c r="F440" s="176"/>
      <c r="G440" s="174"/>
      <c r="H440" s="174"/>
      <c r="I440" s="174"/>
      <c r="J440" s="175"/>
      <c r="K440" s="175"/>
      <c r="L440" s="174"/>
      <c r="N440" s="359">
        <f t="shared" si="19"/>
        <v>0</v>
      </c>
      <c r="O440" s="360">
        <f t="shared" si="20"/>
        <v>0</v>
      </c>
      <c r="P440" s="593"/>
      <c r="Q440" s="593"/>
      <c r="R440" s="593"/>
      <c r="S440" s="593"/>
      <c r="T440" s="593"/>
      <c r="U440" s="593"/>
      <c r="V440" s="593"/>
      <c r="W440" s="593"/>
      <c r="X440" s="593"/>
      <c r="Y440" s="593"/>
      <c r="Z440" s="593"/>
      <c r="AA440" s="593"/>
      <c r="AB440" s="593"/>
      <c r="AC440" s="593"/>
      <c r="AD440" s="593"/>
    </row>
    <row r="441" spans="2:30">
      <c r="B441" s="359">
        <f t="shared" si="18"/>
        <v>-1</v>
      </c>
      <c r="D441" s="174"/>
      <c r="E441" s="174"/>
      <c r="F441" s="176"/>
      <c r="G441" s="174"/>
      <c r="H441" s="174"/>
      <c r="I441" s="174"/>
      <c r="J441" s="175"/>
      <c r="K441" s="175"/>
      <c r="L441" s="174"/>
      <c r="N441" s="359">
        <f t="shared" si="19"/>
        <v>0</v>
      </c>
      <c r="O441" s="360">
        <f t="shared" si="20"/>
        <v>0</v>
      </c>
      <c r="P441" s="593"/>
      <c r="Q441" s="593"/>
      <c r="R441" s="593"/>
      <c r="S441" s="593"/>
      <c r="T441" s="593"/>
      <c r="U441" s="593"/>
      <c r="V441" s="593"/>
      <c r="W441" s="593"/>
      <c r="X441" s="593"/>
      <c r="Y441" s="593"/>
      <c r="Z441" s="593"/>
      <c r="AA441" s="593"/>
      <c r="AB441" s="593"/>
      <c r="AC441" s="593"/>
      <c r="AD441" s="593"/>
    </row>
    <row r="442" spans="2:30">
      <c r="B442" s="359">
        <f t="shared" si="18"/>
        <v>-1</v>
      </c>
      <c r="D442" s="174"/>
      <c r="E442" s="174"/>
      <c r="F442" s="176"/>
      <c r="G442" s="174"/>
      <c r="H442" s="174"/>
      <c r="I442" s="174"/>
      <c r="J442" s="175"/>
      <c r="K442" s="175"/>
      <c r="L442" s="174"/>
      <c r="N442" s="359">
        <f t="shared" si="19"/>
        <v>0</v>
      </c>
      <c r="O442" s="360">
        <f t="shared" si="20"/>
        <v>0</v>
      </c>
      <c r="P442" s="593"/>
      <c r="Q442" s="593"/>
      <c r="R442" s="593"/>
      <c r="S442" s="593"/>
      <c r="T442" s="593"/>
      <c r="U442" s="593"/>
      <c r="V442" s="593"/>
      <c r="W442" s="593"/>
      <c r="X442" s="593"/>
      <c r="Y442" s="593"/>
      <c r="Z442" s="593"/>
      <c r="AA442" s="593"/>
      <c r="AB442" s="593"/>
      <c r="AC442" s="593"/>
      <c r="AD442" s="593"/>
    </row>
    <row r="443" spans="2:30">
      <c r="B443" s="359">
        <f t="shared" si="18"/>
        <v>-1</v>
      </c>
      <c r="D443" s="174"/>
      <c r="E443" s="174"/>
      <c r="F443" s="176"/>
      <c r="G443" s="174"/>
      <c r="H443" s="174"/>
      <c r="I443" s="174"/>
      <c r="J443" s="175"/>
      <c r="K443" s="175"/>
      <c r="L443" s="174"/>
      <c r="N443" s="359">
        <f t="shared" si="19"/>
        <v>0</v>
      </c>
      <c r="O443" s="360">
        <f t="shared" si="20"/>
        <v>0</v>
      </c>
      <c r="P443" s="593"/>
      <c r="Q443" s="593"/>
      <c r="R443" s="593"/>
      <c r="S443" s="593"/>
      <c r="T443" s="593"/>
      <c r="U443" s="593"/>
      <c r="V443" s="593"/>
      <c r="W443" s="593"/>
      <c r="X443" s="593"/>
      <c r="Y443" s="593"/>
      <c r="Z443" s="593"/>
      <c r="AA443" s="593"/>
      <c r="AB443" s="593"/>
      <c r="AC443" s="593"/>
      <c r="AD443" s="593"/>
    </row>
    <row r="444" spans="2:30">
      <c r="B444" s="359">
        <f t="shared" si="18"/>
        <v>-1</v>
      </c>
      <c r="D444" s="174"/>
      <c r="E444" s="174"/>
      <c r="F444" s="176"/>
      <c r="G444" s="174"/>
      <c r="H444" s="174"/>
      <c r="I444" s="174"/>
      <c r="J444" s="175"/>
      <c r="K444" s="175"/>
      <c r="L444" s="174"/>
      <c r="N444" s="359">
        <f t="shared" si="19"/>
        <v>0</v>
      </c>
      <c r="O444" s="360">
        <f t="shared" si="20"/>
        <v>0</v>
      </c>
      <c r="P444" s="593"/>
      <c r="Q444" s="593"/>
      <c r="R444" s="593"/>
      <c r="S444" s="593"/>
      <c r="T444" s="593"/>
      <c r="U444" s="593"/>
      <c r="V444" s="593"/>
      <c r="W444" s="593"/>
      <c r="X444" s="593"/>
      <c r="Y444" s="593"/>
      <c r="Z444" s="593"/>
      <c r="AA444" s="593"/>
      <c r="AB444" s="593"/>
      <c r="AC444" s="593"/>
      <c r="AD444" s="593"/>
    </row>
    <row r="445" spans="2:30">
      <c r="B445" s="359">
        <f t="shared" si="18"/>
        <v>-1</v>
      </c>
      <c r="D445" s="174"/>
      <c r="E445" s="174"/>
      <c r="F445" s="176"/>
      <c r="G445" s="174"/>
      <c r="H445" s="174"/>
      <c r="I445" s="174"/>
      <c r="J445" s="175"/>
      <c r="K445" s="175"/>
      <c r="L445" s="174"/>
      <c r="N445" s="359">
        <f t="shared" si="19"/>
        <v>0</v>
      </c>
      <c r="O445" s="360">
        <f t="shared" si="20"/>
        <v>0</v>
      </c>
      <c r="P445" s="593"/>
      <c r="Q445" s="593"/>
      <c r="R445" s="593"/>
      <c r="S445" s="593"/>
      <c r="T445" s="593"/>
      <c r="U445" s="593"/>
      <c r="V445" s="593"/>
      <c r="W445" s="593"/>
      <c r="X445" s="593"/>
      <c r="Y445" s="593"/>
      <c r="Z445" s="593"/>
      <c r="AA445" s="593"/>
      <c r="AB445" s="593"/>
      <c r="AC445" s="593"/>
      <c r="AD445" s="593"/>
    </row>
    <row r="446" spans="2:30">
      <c r="B446" s="359">
        <f t="shared" si="18"/>
        <v>-1</v>
      </c>
      <c r="D446" s="174"/>
      <c r="E446" s="174"/>
      <c r="F446" s="176"/>
      <c r="G446" s="174"/>
      <c r="H446" s="174"/>
      <c r="I446" s="174"/>
      <c r="J446" s="175"/>
      <c r="K446" s="175"/>
      <c r="L446" s="174"/>
      <c r="N446" s="359">
        <f t="shared" si="19"/>
        <v>0</v>
      </c>
      <c r="O446" s="360">
        <f t="shared" si="20"/>
        <v>0</v>
      </c>
      <c r="P446" s="593"/>
      <c r="Q446" s="593"/>
      <c r="R446" s="593"/>
      <c r="S446" s="593"/>
      <c r="T446" s="593"/>
      <c r="U446" s="593"/>
      <c r="V446" s="593"/>
      <c r="W446" s="593"/>
      <c r="X446" s="593"/>
      <c r="Y446" s="593"/>
      <c r="Z446" s="593"/>
      <c r="AA446" s="593"/>
      <c r="AB446" s="593"/>
      <c r="AC446" s="593"/>
      <c r="AD446" s="593"/>
    </row>
    <row r="447" spans="2:30">
      <c r="B447" s="359">
        <f t="shared" si="18"/>
        <v>-1</v>
      </c>
      <c r="D447" s="174"/>
      <c r="E447" s="174"/>
      <c r="F447" s="176"/>
      <c r="G447" s="174"/>
      <c r="H447" s="174"/>
      <c r="I447" s="174"/>
      <c r="J447" s="175"/>
      <c r="K447" s="175"/>
      <c r="L447" s="174"/>
      <c r="N447" s="359">
        <f t="shared" si="19"/>
        <v>0</v>
      </c>
      <c r="O447" s="360">
        <f t="shared" si="20"/>
        <v>0</v>
      </c>
      <c r="P447" s="593"/>
      <c r="Q447" s="593"/>
      <c r="R447" s="593"/>
      <c r="S447" s="593"/>
      <c r="T447" s="593"/>
      <c r="U447" s="593"/>
      <c r="V447" s="593"/>
      <c r="W447" s="593"/>
      <c r="X447" s="593"/>
      <c r="Y447" s="593"/>
      <c r="Z447" s="593"/>
      <c r="AA447" s="593"/>
      <c r="AB447" s="593"/>
      <c r="AC447" s="593"/>
      <c r="AD447" s="593"/>
    </row>
    <row r="448" spans="2:30">
      <c r="B448" s="359">
        <f t="shared" si="18"/>
        <v>-1</v>
      </c>
      <c r="D448" s="174"/>
      <c r="E448" s="174"/>
      <c r="F448" s="176"/>
      <c r="G448" s="174"/>
      <c r="H448" s="174"/>
      <c r="I448" s="174"/>
      <c r="J448" s="175"/>
      <c r="K448" s="175"/>
      <c r="L448" s="174"/>
      <c r="N448" s="359">
        <f t="shared" si="19"/>
        <v>0</v>
      </c>
      <c r="O448" s="360">
        <f t="shared" si="20"/>
        <v>0</v>
      </c>
      <c r="P448" s="593"/>
      <c r="Q448" s="593"/>
      <c r="R448" s="593"/>
      <c r="S448" s="593"/>
      <c r="T448" s="593"/>
      <c r="U448" s="593"/>
      <c r="V448" s="593"/>
      <c r="W448" s="593"/>
      <c r="X448" s="593"/>
      <c r="Y448" s="593"/>
      <c r="Z448" s="593"/>
      <c r="AA448" s="593"/>
      <c r="AB448" s="593"/>
      <c r="AC448" s="593"/>
      <c r="AD448" s="593"/>
    </row>
    <row r="449" spans="2:30">
      <c r="B449" s="359">
        <f t="shared" si="18"/>
        <v>-1</v>
      </c>
      <c r="D449" s="174"/>
      <c r="E449" s="174"/>
      <c r="F449" s="176"/>
      <c r="G449" s="174"/>
      <c r="H449" s="174"/>
      <c r="I449" s="174"/>
      <c r="J449" s="175"/>
      <c r="K449" s="175"/>
      <c r="L449" s="174"/>
      <c r="N449" s="359">
        <f t="shared" si="19"/>
        <v>0</v>
      </c>
      <c r="O449" s="360">
        <f t="shared" si="20"/>
        <v>0</v>
      </c>
      <c r="P449" s="593"/>
      <c r="Q449" s="593"/>
      <c r="R449" s="593"/>
      <c r="S449" s="593"/>
      <c r="T449" s="593"/>
      <c r="U449" s="593"/>
      <c r="V449" s="593"/>
      <c r="W449" s="593"/>
      <c r="X449" s="593"/>
      <c r="Y449" s="593"/>
      <c r="Z449" s="593"/>
      <c r="AA449" s="593"/>
      <c r="AB449" s="593"/>
      <c r="AC449" s="593"/>
      <c r="AD449" s="593"/>
    </row>
    <row r="450" spans="2:30">
      <c r="B450" s="359">
        <f t="shared" si="18"/>
        <v>-1</v>
      </c>
      <c r="D450" s="174"/>
      <c r="E450" s="174"/>
      <c r="F450" s="176"/>
      <c r="G450" s="174"/>
      <c r="H450" s="174"/>
      <c r="I450" s="174"/>
      <c r="J450" s="175"/>
      <c r="K450" s="175"/>
      <c r="L450" s="174"/>
      <c r="N450" s="359">
        <f t="shared" si="19"/>
        <v>0</v>
      </c>
      <c r="O450" s="360">
        <f t="shared" si="20"/>
        <v>0</v>
      </c>
      <c r="P450" s="593"/>
      <c r="Q450" s="593"/>
      <c r="R450" s="593"/>
      <c r="S450" s="593"/>
      <c r="T450" s="593"/>
      <c r="U450" s="593"/>
      <c r="V450" s="593"/>
      <c r="W450" s="593"/>
      <c r="X450" s="593"/>
      <c r="Y450" s="593"/>
      <c r="Z450" s="593"/>
      <c r="AA450" s="593"/>
      <c r="AB450" s="593"/>
      <c r="AC450" s="593"/>
      <c r="AD450" s="593"/>
    </row>
    <row r="451" spans="2:30">
      <c r="B451" s="359">
        <f t="shared" si="18"/>
        <v>-1</v>
      </c>
      <c r="D451" s="174"/>
      <c r="E451" s="174"/>
      <c r="F451" s="176"/>
      <c r="G451" s="174"/>
      <c r="H451" s="174"/>
      <c r="I451" s="174"/>
      <c r="J451" s="175"/>
      <c r="K451" s="175"/>
      <c r="L451" s="174"/>
      <c r="N451" s="359">
        <f t="shared" si="19"/>
        <v>0</v>
      </c>
      <c r="O451" s="360">
        <f t="shared" si="20"/>
        <v>0</v>
      </c>
      <c r="P451" s="593"/>
      <c r="Q451" s="593"/>
      <c r="R451" s="593"/>
      <c r="S451" s="593"/>
      <c r="T451" s="593"/>
      <c r="U451" s="593"/>
      <c r="V451" s="593"/>
      <c r="W451" s="593"/>
      <c r="X451" s="593"/>
      <c r="Y451" s="593"/>
      <c r="Z451" s="593"/>
      <c r="AA451" s="593"/>
      <c r="AB451" s="593"/>
      <c r="AC451" s="593"/>
      <c r="AD451" s="593"/>
    </row>
    <row r="452" spans="2:30">
      <c r="B452" s="359">
        <f t="shared" si="18"/>
        <v>-1</v>
      </c>
      <c r="D452" s="174"/>
      <c r="E452" s="174"/>
      <c r="F452" s="176"/>
      <c r="G452" s="174"/>
      <c r="H452" s="174"/>
      <c r="I452" s="174"/>
      <c r="J452" s="175"/>
      <c r="K452" s="175"/>
      <c r="L452" s="174"/>
      <c r="N452" s="359">
        <f t="shared" si="19"/>
        <v>0</v>
      </c>
      <c r="O452" s="360">
        <f t="shared" si="20"/>
        <v>0</v>
      </c>
      <c r="P452" s="593"/>
      <c r="Q452" s="593"/>
      <c r="R452" s="593"/>
      <c r="S452" s="593"/>
      <c r="T452" s="593"/>
      <c r="U452" s="593"/>
      <c r="V452" s="593"/>
      <c r="W452" s="593"/>
      <c r="X452" s="593"/>
      <c r="Y452" s="593"/>
      <c r="Z452" s="593"/>
      <c r="AA452" s="593"/>
      <c r="AB452" s="593"/>
      <c r="AC452" s="593"/>
      <c r="AD452" s="593"/>
    </row>
    <row r="453" spans="2:30">
      <c r="B453" s="359">
        <f t="shared" si="18"/>
        <v>-1</v>
      </c>
      <c r="D453" s="174"/>
      <c r="E453" s="174"/>
      <c r="F453" s="176"/>
      <c r="G453" s="174"/>
      <c r="H453" s="174"/>
      <c r="I453" s="174"/>
      <c r="J453" s="175"/>
      <c r="K453" s="175"/>
      <c r="L453" s="174"/>
      <c r="N453" s="359">
        <f t="shared" si="19"/>
        <v>0</v>
      </c>
      <c r="O453" s="360">
        <f t="shared" si="20"/>
        <v>0</v>
      </c>
      <c r="P453" s="593"/>
      <c r="Q453" s="593"/>
      <c r="R453" s="593"/>
      <c r="S453" s="593"/>
      <c r="T453" s="593"/>
      <c r="U453" s="593"/>
      <c r="V453" s="593"/>
      <c r="W453" s="593"/>
      <c r="X453" s="593"/>
      <c r="Y453" s="593"/>
      <c r="Z453" s="593"/>
      <c r="AA453" s="593"/>
      <c r="AB453" s="593"/>
      <c r="AC453" s="593"/>
      <c r="AD453" s="593"/>
    </row>
    <row r="454" spans="2:30">
      <c r="B454" s="359">
        <f t="shared" si="18"/>
        <v>-1</v>
      </c>
      <c r="D454" s="174"/>
      <c r="E454" s="174"/>
      <c r="F454" s="176"/>
      <c r="G454" s="174"/>
      <c r="H454" s="174"/>
      <c r="I454" s="174"/>
      <c r="J454" s="175"/>
      <c r="K454" s="175"/>
      <c r="L454" s="174"/>
      <c r="N454" s="359">
        <f t="shared" si="19"/>
        <v>0</v>
      </c>
      <c r="O454" s="360">
        <f t="shared" si="20"/>
        <v>0</v>
      </c>
      <c r="P454" s="593"/>
      <c r="Q454" s="593"/>
      <c r="R454" s="593"/>
      <c r="S454" s="593"/>
      <c r="T454" s="593"/>
      <c r="U454" s="593"/>
      <c r="V454" s="593"/>
      <c r="W454" s="593"/>
      <c r="X454" s="593"/>
      <c r="Y454" s="593"/>
      <c r="Z454" s="593"/>
      <c r="AA454" s="593"/>
      <c r="AB454" s="593"/>
      <c r="AC454" s="593"/>
      <c r="AD454" s="593"/>
    </row>
    <row r="455" spans="2:30">
      <c r="B455" s="359">
        <f t="shared" si="18"/>
        <v>-1</v>
      </c>
      <c r="D455" s="174"/>
      <c r="E455" s="174"/>
      <c r="F455" s="176"/>
      <c r="G455" s="174"/>
      <c r="H455" s="174"/>
      <c r="I455" s="174"/>
      <c r="J455" s="175"/>
      <c r="K455" s="175"/>
      <c r="L455" s="174"/>
      <c r="N455" s="359">
        <f t="shared" si="19"/>
        <v>0</v>
      </c>
      <c r="O455" s="360">
        <f t="shared" si="20"/>
        <v>0</v>
      </c>
      <c r="P455" s="593"/>
      <c r="Q455" s="593"/>
      <c r="R455" s="593"/>
      <c r="S455" s="593"/>
      <c r="T455" s="593"/>
      <c r="U455" s="593"/>
      <c r="V455" s="593"/>
      <c r="W455" s="593"/>
      <c r="X455" s="593"/>
      <c r="Y455" s="593"/>
      <c r="Z455" s="593"/>
      <c r="AA455" s="593"/>
      <c r="AB455" s="593"/>
      <c r="AC455" s="593"/>
      <c r="AD455" s="593"/>
    </row>
    <row r="456" spans="2:30">
      <c r="B456" s="359">
        <f t="shared" si="18"/>
        <v>-1</v>
      </c>
      <c r="D456" s="174"/>
      <c r="E456" s="174"/>
      <c r="F456" s="176"/>
      <c r="G456" s="174"/>
      <c r="H456" s="174"/>
      <c r="I456" s="174"/>
      <c r="J456" s="175"/>
      <c r="K456" s="175"/>
      <c r="L456" s="174"/>
      <c r="N456" s="359">
        <f t="shared" si="19"/>
        <v>0</v>
      </c>
      <c r="O456" s="360">
        <f t="shared" si="20"/>
        <v>0</v>
      </c>
      <c r="P456" s="593"/>
      <c r="Q456" s="593"/>
      <c r="R456" s="593"/>
      <c r="S456" s="593"/>
      <c r="T456" s="593"/>
      <c r="U456" s="593"/>
      <c r="V456" s="593"/>
      <c r="W456" s="593"/>
      <c r="X456" s="593"/>
      <c r="Y456" s="593"/>
      <c r="Z456" s="593"/>
      <c r="AA456" s="593"/>
      <c r="AB456" s="593"/>
      <c r="AC456" s="593"/>
      <c r="AD456" s="593"/>
    </row>
    <row r="457" spans="2:30">
      <c r="B457" s="359">
        <f t="shared" si="18"/>
        <v>-1</v>
      </c>
      <c r="D457" s="174"/>
      <c r="E457" s="174"/>
      <c r="F457" s="176"/>
      <c r="G457" s="174"/>
      <c r="H457" s="174"/>
      <c r="I457" s="174"/>
      <c r="J457" s="175"/>
      <c r="K457" s="175"/>
      <c r="L457" s="174"/>
      <c r="N457" s="359">
        <f t="shared" si="19"/>
        <v>0</v>
      </c>
      <c r="O457" s="360">
        <f t="shared" si="20"/>
        <v>0</v>
      </c>
      <c r="P457" s="593"/>
      <c r="Q457" s="593"/>
      <c r="R457" s="593"/>
      <c r="S457" s="593"/>
      <c r="T457" s="593"/>
      <c r="U457" s="593"/>
      <c r="V457" s="593"/>
      <c r="W457" s="593"/>
      <c r="X457" s="593"/>
      <c r="Y457" s="593"/>
      <c r="Z457" s="593"/>
      <c r="AA457" s="593"/>
      <c r="AB457" s="593"/>
      <c r="AC457" s="593"/>
      <c r="AD457" s="593"/>
    </row>
    <row r="458" spans="2:30">
      <c r="B458" s="359">
        <f t="shared" ref="B458:B521" si="21">IF(G458="buy",1,-1)</f>
        <v>-1</v>
      </c>
      <c r="D458" s="174"/>
      <c r="E458" s="174"/>
      <c r="F458" s="176"/>
      <c r="G458" s="174"/>
      <c r="H458" s="174"/>
      <c r="I458" s="174"/>
      <c r="J458" s="175"/>
      <c r="K458" s="175"/>
      <c r="L458" s="174"/>
      <c r="N458" s="359">
        <f t="shared" ref="N458:N521" si="22">+H458*((K458-J458)+1)*B458</f>
        <v>0</v>
      </c>
      <c r="O458" s="360">
        <f t="shared" ref="O458:O521" si="23">N458*L458/100</f>
        <v>0</v>
      </c>
      <c r="P458" s="593"/>
      <c r="Q458" s="593"/>
      <c r="R458" s="593"/>
      <c r="S458" s="593"/>
      <c r="T458" s="593"/>
      <c r="U458" s="593"/>
      <c r="V458" s="593"/>
      <c r="W458" s="593"/>
      <c r="X458" s="593"/>
      <c r="Y458" s="593"/>
      <c r="Z458" s="593"/>
      <c r="AA458" s="593"/>
      <c r="AB458" s="593"/>
      <c r="AC458" s="593"/>
      <c r="AD458" s="593"/>
    </row>
    <row r="459" spans="2:30">
      <c r="B459" s="359">
        <f t="shared" si="21"/>
        <v>-1</v>
      </c>
      <c r="D459" s="174"/>
      <c r="E459" s="174"/>
      <c r="F459" s="176"/>
      <c r="G459" s="174"/>
      <c r="H459" s="174"/>
      <c r="I459" s="174"/>
      <c r="J459" s="175"/>
      <c r="K459" s="175"/>
      <c r="L459" s="174"/>
      <c r="N459" s="359">
        <f t="shared" si="22"/>
        <v>0</v>
      </c>
      <c r="O459" s="360">
        <f t="shared" si="23"/>
        <v>0</v>
      </c>
      <c r="P459" s="593"/>
      <c r="Q459" s="593"/>
      <c r="R459" s="593"/>
      <c r="S459" s="593"/>
      <c r="T459" s="593"/>
      <c r="U459" s="593"/>
      <c r="V459" s="593"/>
      <c r="W459" s="593"/>
      <c r="X459" s="593"/>
      <c r="Y459" s="593"/>
      <c r="Z459" s="593"/>
      <c r="AA459" s="593"/>
      <c r="AB459" s="593"/>
      <c r="AC459" s="593"/>
      <c r="AD459" s="593"/>
    </row>
    <row r="460" spans="2:30">
      <c r="B460" s="359">
        <f t="shared" si="21"/>
        <v>-1</v>
      </c>
      <c r="D460" s="174"/>
      <c r="E460" s="174"/>
      <c r="F460" s="176"/>
      <c r="G460" s="174"/>
      <c r="H460" s="174"/>
      <c r="I460" s="174"/>
      <c r="J460" s="175"/>
      <c r="K460" s="175"/>
      <c r="L460" s="174"/>
      <c r="N460" s="359">
        <f t="shared" si="22"/>
        <v>0</v>
      </c>
      <c r="O460" s="360">
        <f t="shared" si="23"/>
        <v>0</v>
      </c>
      <c r="P460" s="593"/>
      <c r="Q460" s="593"/>
      <c r="R460" s="593"/>
      <c r="S460" s="593"/>
      <c r="T460" s="593"/>
      <c r="U460" s="593"/>
      <c r="V460" s="593"/>
      <c r="W460" s="593"/>
      <c r="X460" s="593"/>
      <c r="Y460" s="593"/>
      <c r="Z460" s="593"/>
      <c r="AA460" s="593"/>
      <c r="AB460" s="593"/>
      <c r="AC460" s="593"/>
      <c r="AD460" s="593"/>
    </row>
    <row r="461" spans="2:30">
      <c r="B461" s="359">
        <f t="shared" si="21"/>
        <v>-1</v>
      </c>
      <c r="D461" s="174"/>
      <c r="E461" s="174"/>
      <c r="F461" s="176"/>
      <c r="G461" s="174"/>
      <c r="H461" s="174"/>
      <c r="I461" s="174"/>
      <c r="J461" s="175"/>
      <c r="K461" s="175"/>
      <c r="L461" s="174"/>
      <c r="N461" s="359">
        <f t="shared" si="22"/>
        <v>0</v>
      </c>
      <c r="O461" s="360">
        <f t="shared" si="23"/>
        <v>0</v>
      </c>
      <c r="P461" s="593"/>
      <c r="Q461" s="593"/>
      <c r="R461" s="593"/>
      <c r="S461" s="593"/>
      <c r="T461" s="593"/>
      <c r="U461" s="593"/>
      <c r="V461" s="593"/>
      <c r="W461" s="593"/>
      <c r="X461" s="593"/>
      <c r="Y461" s="593"/>
      <c r="Z461" s="593"/>
      <c r="AA461" s="593"/>
      <c r="AB461" s="593"/>
      <c r="AC461" s="593"/>
      <c r="AD461" s="593"/>
    </row>
    <row r="462" spans="2:30">
      <c r="B462" s="359">
        <f t="shared" si="21"/>
        <v>-1</v>
      </c>
      <c r="D462" s="174"/>
      <c r="E462" s="174"/>
      <c r="F462" s="176"/>
      <c r="G462" s="174"/>
      <c r="H462" s="174"/>
      <c r="I462" s="174"/>
      <c r="J462" s="175"/>
      <c r="K462" s="175"/>
      <c r="L462" s="174"/>
      <c r="N462" s="359">
        <f t="shared" si="22"/>
        <v>0</v>
      </c>
      <c r="O462" s="360">
        <f t="shared" si="23"/>
        <v>0</v>
      </c>
      <c r="P462" s="593"/>
      <c r="Q462" s="593"/>
      <c r="R462" s="593"/>
      <c r="S462" s="593"/>
      <c r="T462" s="593"/>
      <c r="U462" s="593"/>
      <c r="V462" s="593"/>
      <c r="W462" s="593"/>
      <c r="X462" s="593"/>
      <c r="Y462" s="593"/>
      <c r="Z462" s="593"/>
      <c r="AA462" s="593"/>
      <c r="AB462" s="593"/>
      <c r="AC462" s="593"/>
      <c r="AD462" s="593"/>
    </row>
    <row r="463" spans="2:30">
      <c r="B463" s="359">
        <f t="shared" si="21"/>
        <v>-1</v>
      </c>
      <c r="D463" s="174"/>
      <c r="E463" s="174"/>
      <c r="F463" s="176"/>
      <c r="G463" s="174"/>
      <c r="H463" s="174"/>
      <c r="I463" s="174"/>
      <c r="J463" s="175"/>
      <c r="K463" s="175"/>
      <c r="L463" s="174"/>
      <c r="N463" s="359">
        <f t="shared" si="22"/>
        <v>0</v>
      </c>
      <c r="O463" s="360">
        <f t="shared" si="23"/>
        <v>0</v>
      </c>
      <c r="P463" s="593"/>
      <c r="Q463" s="593"/>
      <c r="R463" s="593"/>
      <c r="S463" s="593"/>
      <c r="T463" s="593"/>
      <c r="U463" s="593"/>
      <c r="V463" s="593"/>
      <c r="W463" s="593"/>
      <c r="X463" s="593"/>
      <c r="Y463" s="593"/>
      <c r="Z463" s="593"/>
      <c r="AA463" s="593"/>
      <c r="AB463" s="593"/>
      <c r="AC463" s="593"/>
      <c r="AD463" s="593"/>
    </row>
    <row r="464" spans="2:30">
      <c r="B464" s="359">
        <f t="shared" si="21"/>
        <v>-1</v>
      </c>
      <c r="D464" s="174"/>
      <c r="E464" s="174"/>
      <c r="F464" s="176"/>
      <c r="G464" s="174"/>
      <c r="H464" s="174"/>
      <c r="I464" s="174"/>
      <c r="J464" s="175"/>
      <c r="K464" s="175"/>
      <c r="L464" s="174"/>
      <c r="N464" s="359">
        <f t="shared" si="22"/>
        <v>0</v>
      </c>
      <c r="O464" s="360">
        <f t="shared" si="23"/>
        <v>0</v>
      </c>
      <c r="P464" s="593"/>
      <c r="Q464" s="593"/>
      <c r="R464" s="593"/>
      <c r="S464" s="593"/>
      <c r="T464" s="593"/>
      <c r="U464" s="593"/>
      <c r="V464" s="593"/>
      <c r="W464" s="593"/>
      <c r="X464" s="593"/>
      <c r="Y464" s="593"/>
      <c r="Z464" s="593"/>
      <c r="AA464" s="593"/>
      <c r="AB464" s="593"/>
      <c r="AC464" s="593"/>
      <c r="AD464" s="593"/>
    </row>
    <row r="465" spans="2:30">
      <c r="B465" s="359">
        <f t="shared" si="21"/>
        <v>-1</v>
      </c>
      <c r="D465" s="174"/>
      <c r="E465" s="174"/>
      <c r="F465" s="176"/>
      <c r="G465" s="174"/>
      <c r="H465" s="174"/>
      <c r="I465" s="174"/>
      <c r="J465" s="175"/>
      <c r="K465" s="175"/>
      <c r="L465" s="174"/>
      <c r="N465" s="359">
        <f t="shared" si="22"/>
        <v>0</v>
      </c>
      <c r="O465" s="360">
        <f t="shared" si="23"/>
        <v>0</v>
      </c>
      <c r="P465" s="593"/>
      <c r="Q465" s="593"/>
      <c r="R465" s="593"/>
      <c r="S465" s="593"/>
      <c r="T465" s="593"/>
      <c r="U465" s="593"/>
      <c r="V465" s="593"/>
      <c r="W465" s="593"/>
      <c r="X465" s="593"/>
      <c r="Y465" s="593"/>
      <c r="Z465" s="593"/>
      <c r="AA465" s="593"/>
      <c r="AB465" s="593"/>
      <c r="AC465" s="593"/>
      <c r="AD465" s="593"/>
    </row>
    <row r="466" spans="2:30">
      <c r="B466" s="359">
        <f t="shared" si="21"/>
        <v>-1</v>
      </c>
      <c r="D466" s="174"/>
      <c r="E466" s="174"/>
      <c r="F466" s="176"/>
      <c r="G466" s="174"/>
      <c r="H466" s="174"/>
      <c r="I466" s="174"/>
      <c r="J466" s="175"/>
      <c r="K466" s="175"/>
      <c r="L466" s="174"/>
      <c r="N466" s="359">
        <f t="shared" si="22"/>
        <v>0</v>
      </c>
      <c r="O466" s="360">
        <f t="shared" si="23"/>
        <v>0</v>
      </c>
      <c r="P466" s="593"/>
      <c r="Q466" s="593"/>
      <c r="R466" s="593"/>
      <c r="S466" s="593"/>
      <c r="T466" s="593"/>
      <c r="U466" s="593"/>
      <c r="V466" s="593"/>
      <c r="W466" s="593"/>
      <c r="X466" s="593"/>
      <c r="Y466" s="593"/>
      <c r="Z466" s="593"/>
      <c r="AA466" s="593"/>
      <c r="AB466" s="593"/>
      <c r="AC466" s="593"/>
      <c r="AD466" s="593"/>
    </row>
    <row r="467" spans="2:30">
      <c r="B467" s="359">
        <f t="shared" si="21"/>
        <v>-1</v>
      </c>
      <c r="D467" s="174"/>
      <c r="E467" s="174"/>
      <c r="F467" s="176"/>
      <c r="G467" s="174"/>
      <c r="H467" s="174"/>
      <c r="I467" s="174"/>
      <c r="J467" s="175"/>
      <c r="K467" s="175"/>
      <c r="L467" s="174"/>
      <c r="N467" s="359">
        <f t="shared" si="22"/>
        <v>0</v>
      </c>
      <c r="O467" s="360">
        <f t="shared" si="23"/>
        <v>0</v>
      </c>
      <c r="P467" s="593"/>
      <c r="Q467" s="593"/>
      <c r="R467" s="593"/>
      <c r="S467" s="593"/>
      <c r="T467" s="593"/>
      <c r="U467" s="593"/>
      <c r="V467" s="593"/>
      <c r="W467" s="593"/>
      <c r="X467" s="593"/>
      <c r="Y467" s="593"/>
      <c r="Z467" s="593"/>
      <c r="AA467" s="593"/>
      <c r="AB467" s="593"/>
      <c r="AC467" s="593"/>
      <c r="AD467" s="593"/>
    </row>
    <row r="468" spans="2:30">
      <c r="B468" s="359">
        <f t="shared" si="21"/>
        <v>-1</v>
      </c>
      <c r="D468" s="174"/>
      <c r="E468" s="174"/>
      <c r="F468" s="176"/>
      <c r="G468" s="174"/>
      <c r="H468" s="174"/>
      <c r="I468" s="174"/>
      <c r="J468" s="175"/>
      <c r="K468" s="175"/>
      <c r="L468" s="174"/>
      <c r="N468" s="359">
        <f t="shared" si="22"/>
        <v>0</v>
      </c>
      <c r="O468" s="360">
        <f t="shared" si="23"/>
        <v>0</v>
      </c>
      <c r="P468" s="593"/>
      <c r="Q468" s="593"/>
      <c r="R468" s="593"/>
      <c r="S468" s="593"/>
      <c r="T468" s="593"/>
      <c r="U468" s="593"/>
      <c r="V468" s="593"/>
      <c r="W468" s="593"/>
      <c r="X468" s="593"/>
      <c r="Y468" s="593"/>
      <c r="Z468" s="593"/>
      <c r="AA468" s="593"/>
      <c r="AB468" s="593"/>
      <c r="AC468" s="593"/>
      <c r="AD468" s="593"/>
    </row>
    <row r="469" spans="2:30">
      <c r="B469" s="359">
        <f t="shared" si="21"/>
        <v>-1</v>
      </c>
      <c r="D469" s="174"/>
      <c r="E469" s="174"/>
      <c r="F469" s="176"/>
      <c r="G469" s="174"/>
      <c r="H469" s="174"/>
      <c r="I469" s="174"/>
      <c r="J469" s="175"/>
      <c r="K469" s="175"/>
      <c r="L469" s="174"/>
      <c r="N469" s="359">
        <f t="shared" si="22"/>
        <v>0</v>
      </c>
      <c r="O469" s="360">
        <f t="shared" si="23"/>
        <v>0</v>
      </c>
      <c r="P469" s="593"/>
      <c r="Q469" s="593"/>
      <c r="R469" s="593"/>
      <c r="S469" s="593"/>
      <c r="T469" s="593"/>
      <c r="U469" s="593"/>
      <c r="V469" s="593"/>
      <c r="W469" s="593"/>
      <c r="X469" s="593"/>
      <c r="Y469" s="593"/>
      <c r="Z469" s="593"/>
      <c r="AA469" s="593"/>
      <c r="AB469" s="593"/>
      <c r="AC469" s="593"/>
      <c r="AD469" s="593"/>
    </row>
    <row r="470" spans="2:30">
      <c r="B470" s="359">
        <f t="shared" si="21"/>
        <v>-1</v>
      </c>
      <c r="D470" s="174"/>
      <c r="E470" s="174"/>
      <c r="F470" s="176"/>
      <c r="G470" s="174"/>
      <c r="H470" s="174"/>
      <c r="I470" s="174"/>
      <c r="J470" s="175"/>
      <c r="K470" s="175"/>
      <c r="L470" s="174"/>
      <c r="N470" s="359">
        <f t="shared" si="22"/>
        <v>0</v>
      </c>
      <c r="O470" s="360">
        <f t="shared" si="23"/>
        <v>0</v>
      </c>
      <c r="P470" s="593"/>
      <c r="Q470" s="593"/>
      <c r="R470" s="593"/>
      <c r="S470" s="593"/>
      <c r="T470" s="593"/>
      <c r="U470" s="593"/>
      <c r="V470" s="593"/>
      <c r="W470" s="593"/>
      <c r="X470" s="593"/>
      <c r="Y470" s="593"/>
      <c r="Z470" s="593"/>
      <c r="AA470" s="593"/>
      <c r="AB470" s="593"/>
      <c r="AC470" s="593"/>
      <c r="AD470" s="593"/>
    </row>
    <row r="471" spans="2:30">
      <c r="B471" s="359">
        <f t="shared" si="21"/>
        <v>-1</v>
      </c>
      <c r="D471" s="174"/>
      <c r="E471" s="174"/>
      <c r="F471" s="176"/>
      <c r="G471" s="174"/>
      <c r="H471" s="174"/>
      <c r="I471" s="174"/>
      <c r="J471" s="175"/>
      <c r="K471" s="175"/>
      <c r="L471" s="174"/>
      <c r="N471" s="359">
        <f t="shared" si="22"/>
        <v>0</v>
      </c>
      <c r="O471" s="360">
        <f t="shared" si="23"/>
        <v>0</v>
      </c>
      <c r="P471" s="593"/>
      <c r="Q471" s="593"/>
      <c r="R471" s="593"/>
      <c r="S471" s="593"/>
      <c r="T471" s="593"/>
      <c r="U471" s="593"/>
      <c r="V471" s="593"/>
      <c r="W471" s="593"/>
      <c r="X471" s="593"/>
      <c r="Y471" s="593"/>
      <c r="Z471" s="593"/>
      <c r="AA471" s="593"/>
      <c r="AB471" s="593"/>
      <c r="AC471" s="593"/>
      <c r="AD471" s="593"/>
    </row>
    <row r="472" spans="2:30">
      <c r="B472" s="359">
        <f t="shared" si="21"/>
        <v>-1</v>
      </c>
      <c r="D472" s="174"/>
      <c r="E472" s="174"/>
      <c r="F472" s="176"/>
      <c r="G472" s="174"/>
      <c r="H472" s="174"/>
      <c r="I472" s="174"/>
      <c r="J472" s="175"/>
      <c r="K472" s="175"/>
      <c r="L472" s="174"/>
      <c r="N472" s="359">
        <f t="shared" si="22"/>
        <v>0</v>
      </c>
      <c r="O472" s="360">
        <f t="shared" si="23"/>
        <v>0</v>
      </c>
      <c r="P472" s="593"/>
      <c r="Q472" s="593"/>
      <c r="R472" s="593"/>
      <c r="S472" s="593"/>
      <c r="T472" s="593"/>
      <c r="U472" s="593"/>
      <c r="V472" s="593"/>
      <c r="W472" s="593"/>
      <c r="X472" s="593"/>
      <c r="Y472" s="593"/>
      <c r="Z472" s="593"/>
      <c r="AA472" s="593"/>
      <c r="AB472" s="593"/>
      <c r="AC472" s="593"/>
      <c r="AD472" s="593"/>
    </row>
    <row r="473" spans="2:30">
      <c r="B473" s="359">
        <f t="shared" si="21"/>
        <v>-1</v>
      </c>
      <c r="D473" s="174"/>
      <c r="E473" s="174"/>
      <c r="F473" s="176"/>
      <c r="G473" s="174"/>
      <c r="H473" s="174"/>
      <c r="I473" s="174"/>
      <c r="J473" s="175"/>
      <c r="K473" s="175"/>
      <c r="L473" s="174"/>
      <c r="N473" s="359">
        <f t="shared" si="22"/>
        <v>0</v>
      </c>
      <c r="O473" s="360">
        <f t="shared" si="23"/>
        <v>0</v>
      </c>
      <c r="P473" s="593"/>
      <c r="Q473" s="593"/>
      <c r="R473" s="593"/>
      <c r="S473" s="593"/>
      <c r="T473" s="593"/>
      <c r="U473" s="593"/>
      <c r="V473" s="593"/>
      <c r="W473" s="593"/>
      <c r="X473" s="593"/>
      <c r="Y473" s="593"/>
      <c r="Z473" s="593"/>
      <c r="AA473" s="593"/>
      <c r="AB473" s="593"/>
      <c r="AC473" s="593"/>
      <c r="AD473" s="593"/>
    </row>
    <row r="474" spans="2:30">
      <c r="B474" s="359">
        <f t="shared" si="21"/>
        <v>-1</v>
      </c>
      <c r="D474" s="174"/>
      <c r="E474" s="174"/>
      <c r="F474" s="176"/>
      <c r="G474" s="174"/>
      <c r="H474" s="174"/>
      <c r="I474" s="174"/>
      <c r="J474" s="175"/>
      <c r="K474" s="175"/>
      <c r="L474" s="174"/>
      <c r="N474" s="359">
        <f t="shared" si="22"/>
        <v>0</v>
      </c>
      <c r="O474" s="360">
        <f t="shared" si="23"/>
        <v>0</v>
      </c>
      <c r="P474" s="593"/>
      <c r="Q474" s="593"/>
      <c r="R474" s="593"/>
      <c r="S474" s="593"/>
      <c r="T474" s="593"/>
      <c r="U474" s="593"/>
      <c r="V474" s="593"/>
      <c r="W474" s="593"/>
      <c r="X474" s="593"/>
      <c r="Y474" s="593"/>
      <c r="Z474" s="593"/>
      <c r="AA474" s="593"/>
      <c r="AB474" s="593"/>
      <c r="AC474" s="593"/>
      <c r="AD474" s="593"/>
    </row>
    <row r="475" spans="2:30">
      <c r="B475" s="359">
        <f t="shared" si="21"/>
        <v>-1</v>
      </c>
      <c r="D475" s="174"/>
      <c r="E475" s="174"/>
      <c r="F475" s="176"/>
      <c r="G475" s="174"/>
      <c r="H475" s="174"/>
      <c r="I475" s="174"/>
      <c r="J475" s="175"/>
      <c r="K475" s="175"/>
      <c r="L475" s="174"/>
      <c r="N475" s="359">
        <f t="shared" si="22"/>
        <v>0</v>
      </c>
      <c r="O475" s="360">
        <f t="shared" si="23"/>
        <v>0</v>
      </c>
      <c r="P475" s="593"/>
      <c r="Q475" s="593"/>
      <c r="R475" s="593"/>
      <c r="S475" s="593"/>
      <c r="T475" s="593"/>
      <c r="U475" s="593"/>
      <c r="V475" s="593"/>
      <c r="W475" s="593"/>
      <c r="X475" s="593"/>
      <c r="Y475" s="593"/>
      <c r="Z475" s="593"/>
      <c r="AA475" s="593"/>
      <c r="AB475" s="593"/>
      <c r="AC475" s="593"/>
      <c r="AD475" s="593"/>
    </row>
    <row r="476" spans="2:30">
      <c r="B476" s="359">
        <f t="shared" si="21"/>
        <v>-1</v>
      </c>
      <c r="D476" s="174"/>
      <c r="E476" s="174"/>
      <c r="F476" s="176"/>
      <c r="G476" s="174"/>
      <c r="H476" s="174"/>
      <c r="I476" s="174"/>
      <c r="J476" s="175"/>
      <c r="K476" s="175"/>
      <c r="L476" s="174"/>
      <c r="N476" s="359">
        <f t="shared" si="22"/>
        <v>0</v>
      </c>
      <c r="O476" s="360">
        <f t="shared" si="23"/>
        <v>0</v>
      </c>
      <c r="P476" s="593"/>
      <c r="Q476" s="593"/>
      <c r="R476" s="593"/>
      <c r="S476" s="593"/>
      <c r="T476" s="593"/>
      <c r="U476" s="593"/>
      <c r="V476" s="593"/>
      <c r="W476" s="593"/>
      <c r="X476" s="593"/>
      <c r="Y476" s="593"/>
      <c r="Z476" s="593"/>
      <c r="AA476" s="593"/>
      <c r="AB476" s="593"/>
      <c r="AC476" s="593"/>
      <c r="AD476" s="593"/>
    </row>
    <row r="477" spans="2:30">
      <c r="B477" s="359">
        <f t="shared" si="21"/>
        <v>-1</v>
      </c>
      <c r="D477" s="174"/>
      <c r="E477" s="174"/>
      <c r="F477" s="176"/>
      <c r="G477" s="174"/>
      <c r="H477" s="174"/>
      <c r="I477" s="174"/>
      <c r="J477" s="175"/>
      <c r="K477" s="175"/>
      <c r="L477" s="174"/>
      <c r="N477" s="359">
        <f t="shared" si="22"/>
        <v>0</v>
      </c>
      <c r="O477" s="360">
        <f t="shared" si="23"/>
        <v>0</v>
      </c>
      <c r="P477" s="593"/>
      <c r="Q477" s="593"/>
      <c r="R477" s="593"/>
      <c r="S477" s="593"/>
      <c r="T477" s="593"/>
      <c r="U477" s="593"/>
      <c r="V477" s="593"/>
      <c r="W477" s="593"/>
      <c r="X477" s="593"/>
      <c r="Y477" s="593"/>
      <c r="Z477" s="593"/>
      <c r="AA477" s="593"/>
      <c r="AB477" s="593"/>
      <c r="AC477" s="593"/>
      <c r="AD477" s="593"/>
    </row>
    <row r="478" spans="2:30">
      <c r="B478" s="359">
        <f t="shared" si="21"/>
        <v>-1</v>
      </c>
      <c r="D478" s="174"/>
      <c r="E478" s="174"/>
      <c r="F478" s="176"/>
      <c r="G478" s="174"/>
      <c r="H478" s="174"/>
      <c r="I478" s="174"/>
      <c r="J478" s="175"/>
      <c r="K478" s="175"/>
      <c r="L478" s="174"/>
      <c r="N478" s="359">
        <f t="shared" si="22"/>
        <v>0</v>
      </c>
      <c r="O478" s="360">
        <f t="shared" si="23"/>
        <v>0</v>
      </c>
      <c r="P478" s="593"/>
      <c r="Q478" s="593"/>
      <c r="R478" s="593"/>
      <c r="S478" s="593"/>
      <c r="T478" s="593"/>
      <c r="U478" s="593"/>
      <c r="V478" s="593"/>
      <c r="W478" s="593"/>
      <c r="X478" s="593"/>
      <c r="Y478" s="593"/>
      <c r="Z478" s="593"/>
      <c r="AA478" s="593"/>
      <c r="AB478" s="593"/>
      <c r="AC478" s="593"/>
      <c r="AD478" s="593"/>
    </row>
    <row r="479" spans="2:30">
      <c r="B479" s="359">
        <f t="shared" si="21"/>
        <v>-1</v>
      </c>
      <c r="D479" s="174"/>
      <c r="E479" s="174"/>
      <c r="F479" s="176"/>
      <c r="G479" s="174"/>
      <c r="H479" s="174"/>
      <c r="I479" s="174"/>
      <c r="J479" s="175"/>
      <c r="K479" s="175"/>
      <c r="L479" s="174"/>
      <c r="N479" s="359">
        <f t="shared" si="22"/>
        <v>0</v>
      </c>
      <c r="O479" s="360">
        <f t="shared" si="23"/>
        <v>0</v>
      </c>
      <c r="P479" s="593"/>
      <c r="Q479" s="593"/>
      <c r="R479" s="593"/>
      <c r="S479" s="593"/>
      <c r="T479" s="593"/>
      <c r="U479" s="593"/>
      <c r="V479" s="593"/>
      <c r="W479" s="593"/>
      <c r="X479" s="593"/>
      <c r="Y479" s="593"/>
      <c r="Z479" s="593"/>
      <c r="AA479" s="593"/>
      <c r="AB479" s="593"/>
      <c r="AC479" s="593"/>
      <c r="AD479" s="593"/>
    </row>
    <row r="480" spans="2:30">
      <c r="B480" s="359">
        <f t="shared" si="21"/>
        <v>-1</v>
      </c>
      <c r="D480" s="174"/>
      <c r="E480" s="174"/>
      <c r="F480" s="176"/>
      <c r="G480" s="174"/>
      <c r="H480" s="174"/>
      <c r="I480" s="174"/>
      <c r="J480" s="175"/>
      <c r="K480" s="175"/>
      <c r="L480" s="174"/>
      <c r="N480" s="359">
        <f t="shared" si="22"/>
        <v>0</v>
      </c>
      <c r="O480" s="360">
        <f t="shared" si="23"/>
        <v>0</v>
      </c>
      <c r="P480" s="593"/>
      <c r="Q480" s="593"/>
      <c r="R480" s="593"/>
      <c r="S480" s="593"/>
      <c r="T480" s="593"/>
      <c r="U480" s="593"/>
      <c r="V480" s="593"/>
      <c r="W480" s="593"/>
      <c r="X480" s="593"/>
      <c r="Y480" s="593"/>
      <c r="Z480" s="593"/>
      <c r="AA480" s="593"/>
      <c r="AB480" s="593"/>
      <c r="AC480" s="593"/>
      <c r="AD480" s="593"/>
    </row>
    <row r="481" spans="2:30">
      <c r="B481" s="359">
        <f t="shared" si="21"/>
        <v>-1</v>
      </c>
      <c r="D481" s="174"/>
      <c r="E481" s="174"/>
      <c r="F481" s="176"/>
      <c r="G481" s="174"/>
      <c r="H481" s="174"/>
      <c r="I481" s="174"/>
      <c r="J481" s="175"/>
      <c r="K481" s="175"/>
      <c r="L481" s="174"/>
      <c r="N481" s="359">
        <f t="shared" si="22"/>
        <v>0</v>
      </c>
      <c r="O481" s="360">
        <f t="shared" si="23"/>
        <v>0</v>
      </c>
      <c r="P481" s="593"/>
      <c r="Q481" s="593"/>
      <c r="R481" s="593"/>
      <c r="S481" s="593"/>
      <c r="T481" s="593"/>
      <c r="U481" s="593"/>
      <c r="V481" s="593"/>
      <c r="W481" s="593"/>
      <c r="X481" s="593"/>
      <c r="Y481" s="593"/>
      <c r="Z481" s="593"/>
      <c r="AA481" s="593"/>
      <c r="AB481" s="593"/>
      <c r="AC481" s="593"/>
      <c r="AD481" s="593"/>
    </row>
    <row r="482" spans="2:30">
      <c r="B482" s="359">
        <f t="shared" si="21"/>
        <v>-1</v>
      </c>
      <c r="D482" s="174"/>
      <c r="E482" s="174"/>
      <c r="F482" s="176"/>
      <c r="G482" s="174"/>
      <c r="H482" s="174"/>
      <c r="I482" s="174"/>
      <c r="J482" s="175"/>
      <c r="K482" s="175"/>
      <c r="L482" s="174"/>
      <c r="N482" s="359">
        <f t="shared" si="22"/>
        <v>0</v>
      </c>
      <c r="O482" s="360">
        <f t="shared" si="23"/>
        <v>0</v>
      </c>
      <c r="P482" s="593"/>
      <c r="Q482" s="593"/>
      <c r="R482" s="593"/>
      <c r="S482" s="593"/>
      <c r="T482" s="593"/>
      <c r="U482" s="593"/>
      <c r="V482" s="593"/>
      <c r="W482" s="593"/>
      <c r="X482" s="593"/>
      <c r="Y482" s="593"/>
      <c r="Z482" s="593"/>
      <c r="AA482" s="593"/>
      <c r="AB482" s="593"/>
      <c r="AC482" s="593"/>
      <c r="AD482" s="593"/>
    </row>
    <row r="483" spans="2:30">
      <c r="B483" s="359">
        <f t="shared" si="21"/>
        <v>-1</v>
      </c>
      <c r="D483" s="174"/>
      <c r="E483" s="174"/>
      <c r="F483" s="176"/>
      <c r="G483" s="174"/>
      <c r="H483" s="174"/>
      <c r="I483" s="174"/>
      <c r="J483" s="175"/>
      <c r="K483" s="175"/>
      <c r="L483" s="174"/>
      <c r="N483" s="359">
        <f t="shared" si="22"/>
        <v>0</v>
      </c>
      <c r="O483" s="360">
        <f t="shared" si="23"/>
        <v>0</v>
      </c>
      <c r="P483" s="593"/>
      <c r="Q483" s="593"/>
      <c r="R483" s="593"/>
      <c r="S483" s="593"/>
      <c r="T483" s="593"/>
      <c r="U483" s="593"/>
      <c r="V483" s="593"/>
      <c r="W483" s="593"/>
      <c r="X483" s="593"/>
      <c r="Y483" s="593"/>
      <c r="Z483" s="593"/>
      <c r="AA483" s="593"/>
      <c r="AB483" s="593"/>
      <c r="AC483" s="593"/>
      <c r="AD483" s="593"/>
    </row>
    <row r="484" spans="2:30">
      <c r="B484" s="359">
        <f t="shared" si="21"/>
        <v>-1</v>
      </c>
      <c r="D484" s="174"/>
      <c r="E484" s="174"/>
      <c r="F484" s="176"/>
      <c r="G484" s="174"/>
      <c r="H484" s="174"/>
      <c r="I484" s="174"/>
      <c r="J484" s="175"/>
      <c r="K484" s="175"/>
      <c r="L484" s="174"/>
      <c r="N484" s="359">
        <f t="shared" si="22"/>
        <v>0</v>
      </c>
      <c r="O484" s="360">
        <f t="shared" si="23"/>
        <v>0</v>
      </c>
      <c r="P484" s="593"/>
      <c r="Q484" s="593"/>
      <c r="R484" s="593"/>
      <c r="S484" s="593"/>
      <c r="T484" s="593"/>
      <c r="U484" s="593"/>
      <c r="V484" s="593"/>
      <c r="W484" s="593"/>
      <c r="X484" s="593"/>
      <c r="Y484" s="593"/>
      <c r="Z484" s="593"/>
      <c r="AA484" s="593"/>
      <c r="AB484" s="593"/>
      <c r="AC484" s="593"/>
      <c r="AD484" s="593"/>
    </row>
    <row r="485" spans="2:30">
      <c r="B485" s="359">
        <f t="shared" si="21"/>
        <v>-1</v>
      </c>
      <c r="D485" s="174"/>
      <c r="E485" s="174"/>
      <c r="F485" s="176"/>
      <c r="G485" s="174"/>
      <c r="H485" s="174"/>
      <c r="I485" s="174"/>
      <c r="J485" s="175"/>
      <c r="K485" s="175"/>
      <c r="L485" s="174"/>
      <c r="N485" s="359">
        <f t="shared" si="22"/>
        <v>0</v>
      </c>
      <c r="O485" s="360">
        <f t="shared" si="23"/>
        <v>0</v>
      </c>
      <c r="P485" s="593"/>
      <c r="Q485" s="593"/>
      <c r="R485" s="593"/>
      <c r="S485" s="593"/>
      <c r="T485" s="593"/>
      <c r="U485" s="593"/>
      <c r="V485" s="593"/>
      <c r="W485" s="593"/>
      <c r="X485" s="593"/>
      <c r="Y485" s="593"/>
      <c r="Z485" s="593"/>
      <c r="AA485" s="593"/>
      <c r="AB485" s="593"/>
      <c r="AC485" s="593"/>
      <c r="AD485" s="593"/>
    </row>
    <row r="486" spans="2:30">
      <c r="B486" s="359">
        <f t="shared" si="21"/>
        <v>-1</v>
      </c>
      <c r="D486" s="174"/>
      <c r="E486" s="174"/>
      <c r="F486" s="176"/>
      <c r="G486" s="174"/>
      <c r="H486" s="174"/>
      <c r="I486" s="174"/>
      <c r="J486" s="175"/>
      <c r="K486" s="175"/>
      <c r="L486" s="174"/>
      <c r="N486" s="359">
        <f t="shared" si="22"/>
        <v>0</v>
      </c>
      <c r="O486" s="360">
        <f t="shared" si="23"/>
        <v>0</v>
      </c>
      <c r="P486" s="593"/>
      <c r="Q486" s="593"/>
      <c r="R486" s="593"/>
      <c r="S486" s="593"/>
      <c r="T486" s="593"/>
      <c r="U486" s="593"/>
      <c r="V486" s="593"/>
      <c r="W486" s="593"/>
      <c r="X486" s="593"/>
      <c r="Y486" s="593"/>
      <c r="Z486" s="593"/>
      <c r="AA486" s="593"/>
      <c r="AB486" s="593"/>
      <c r="AC486" s="593"/>
      <c r="AD486" s="593"/>
    </row>
    <row r="487" spans="2:30">
      <c r="B487" s="359">
        <f t="shared" si="21"/>
        <v>-1</v>
      </c>
      <c r="D487" s="174"/>
      <c r="E487" s="174"/>
      <c r="F487" s="176"/>
      <c r="G487" s="174"/>
      <c r="H487" s="174"/>
      <c r="I487" s="174"/>
      <c r="J487" s="175"/>
      <c r="K487" s="175"/>
      <c r="L487" s="174"/>
      <c r="N487" s="359">
        <f t="shared" si="22"/>
        <v>0</v>
      </c>
      <c r="O487" s="360">
        <f t="shared" si="23"/>
        <v>0</v>
      </c>
      <c r="P487" s="593"/>
      <c r="Q487" s="593"/>
      <c r="R487" s="593"/>
      <c r="S487" s="593"/>
      <c r="T487" s="593"/>
      <c r="U487" s="593"/>
      <c r="V487" s="593"/>
      <c r="W487" s="593"/>
      <c r="X487" s="593"/>
      <c r="Y487" s="593"/>
      <c r="Z487" s="593"/>
      <c r="AA487" s="593"/>
      <c r="AB487" s="593"/>
      <c r="AC487" s="593"/>
      <c r="AD487" s="593"/>
    </row>
    <row r="488" spans="2:30">
      <c r="B488" s="359">
        <f t="shared" si="21"/>
        <v>-1</v>
      </c>
      <c r="D488" s="174"/>
      <c r="E488" s="174"/>
      <c r="F488" s="176"/>
      <c r="G488" s="174"/>
      <c r="H488" s="174"/>
      <c r="I488" s="174"/>
      <c r="J488" s="175"/>
      <c r="K488" s="175"/>
      <c r="L488" s="174"/>
      <c r="N488" s="359">
        <f t="shared" si="22"/>
        <v>0</v>
      </c>
      <c r="O488" s="360">
        <f t="shared" si="23"/>
        <v>0</v>
      </c>
      <c r="P488" s="593"/>
      <c r="Q488" s="593"/>
      <c r="R488" s="593"/>
      <c r="S488" s="593"/>
      <c r="T488" s="593"/>
      <c r="U488" s="593"/>
      <c r="V488" s="593"/>
      <c r="W488" s="593"/>
      <c r="X488" s="593"/>
      <c r="Y488" s="593"/>
      <c r="Z488" s="593"/>
      <c r="AA488" s="593"/>
      <c r="AB488" s="593"/>
      <c r="AC488" s="593"/>
      <c r="AD488" s="593"/>
    </row>
    <row r="489" spans="2:30">
      <c r="B489" s="359">
        <f t="shared" si="21"/>
        <v>-1</v>
      </c>
      <c r="D489" s="174"/>
      <c r="E489" s="174"/>
      <c r="F489" s="176"/>
      <c r="G489" s="174"/>
      <c r="H489" s="174"/>
      <c r="I489" s="174"/>
      <c r="J489" s="175"/>
      <c r="K489" s="175"/>
      <c r="L489" s="174"/>
      <c r="N489" s="359">
        <f t="shared" si="22"/>
        <v>0</v>
      </c>
      <c r="O489" s="360">
        <f t="shared" si="23"/>
        <v>0</v>
      </c>
      <c r="P489" s="593"/>
      <c r="Q489" s="593"/>
      <c r="R489" s="593"/>
      <c r="S489" s="593"/>
      <c r="T489" s="593"/>
      <c r="U489" s="593"/>
      <c r="V489" s="593"/>
      <c r="W489" s="593"/>
      <c r="X489" s="593"/>
      <c r="Y489" s="593"/>
      <c r="Z489" s="593"/>
      <c r="AA489" s="593"/>
      <c r="AB489" s="593"/>
      <c r="AC489" s="593"/>
      <c r="AD489" s="593"/>
    </row>
    <row r="490" spans="2:30">
      <c r="B490" s="359">
        <f t="shared" si="21"/>
        <v>-1</v>
      </c>
      <c r="D490" s="174"/>
      <c r="E490" s="174"/>
      <c r="F490" s="176"/>
      <c r="G490" s="174"/>
      <c r="H490" s="174"/>
      <c r="I490" s="174"/>
      <c r="J490" s="175"/>
      <c r="K490" s="175"/>
      <c r="L490" s="174"/>
      <c r="N490" s="359">
        <f t="shared" si="22"/>
        <v>0</v>
      </c>
      <c r="O490" s="360">
        <f t="shared" si="23"/>
        <v>0</v>
      </c>
      <c r="P490" s="593"/>
      <c r="Q490" s="593"/>
      <c r="R490" s="593"/>
      <c r="S490" s="593"/>
      <c r="T490" s="593"/>
      <c r="U490" s="593"/>
      <c r="V490" s="593"/>
      <c r="W490" s="593"/>
      <c r="X490" s="593"/>
      <c r="Y490" s="593"/>
      <c r="Z490" s="593"/>
      <c r="AA490" s="593"/>
      <c r="AB490" s="593"/>
      <c r="AC490" s="593"/>
      <c r="AD490" s="593"/>
    </row>
    <row r="491" spans="2:30">
      <c r="B491" s="359">
        <f t="shared" si="21"/>
        <v>-1</v>
      </c>
      <c r="D491" s="174"/>
      <c r="E491" s="174"/>
      <c r="F491" s="176"/>
      <c r="G491" s="174"/>
      <c r="H491" s="174"/>
      <c r="I491" s="174"/>
      <c r="J491" s="175"/>
      <c r="K491" s="175"/>
      <c r="L491" s="174"/>
      <c r="N491" s="359">
        <f t="shared" si="22"/>
        <v>0</v>
      </c>
      <c r="O491" s="360">
        <f t="shared" si="23"/>
        <v>0</v>
      </c>
      <c r="P491" s="593"/>
      <c r="Q491" s="593"/>
      <c r="R491" s="593"/>
      <c r="S491" s="593"/>
      <c r="T491" s="593"/>
      <c r="U491" s="593"/>
      <c r="V491" s="593"/>
      <c r="W491" s="593"/>
      <c r="X491" s="593"/>
      <c r="Y491" s="593"/>
      <c r="Z491" s="593"/>
      <c r="AA491" s="593"/>
      <c r="AB491" s="593"/>
      <c r="AC491" s="593"/>
      <c r="AD491" s="593"/>
    </row>
    <row r="492" spans="2:30">
      <c r="B492" s="359">
        <f t="shared" si="21"/>
        <v>-1</v>
      </c>
      <c r="D492" s="174"/>
      <c r="E492" s="174"/>
      <c r="F492" s="176"/>
      <c r="G492" s="174"/>
      <c r="H492" s="174"/>
      <c r="I492" s="174"/>
      <c r="J492" s="175"/>
      <c r="K492" s="175"/>
      <c r="L492" s="174"/>
      <c r="N492" s="359">
        <f t="shared" si="22"/>
        <v>0</v>
      </c>
      <c r="O492" s="360">
        <f t="shared" si="23"/>
        <v>0</v>
      </c>
      <c r="P492" s="593"/>
      <c r="Q492" s="593"/>
      <c r="R492" s="593"/>
      <c r="S492" s="593"/>
      <c r="T492" s="593"/>
      <c r="U492" s="593"/>
      <c r="V492" s="593"/>
      <c r="W492" s="593"/>
      <c r="X492" s="593"/>
      <c r="Y492" s="593"/>
      <c r="Z492" s="593"/>
      <c r="AA492" s="593"/>
      <c r="AB492" s="593"/>
      <c r="AC492" s="593"/>
      <c r="AD492" s="593"/>
    </row>
    <row r="493" spans="2:30">
      <c r="B493" s="359">
        <f t="shared" si="21"/>
        <v>-1</v>
      </c>
      <c r="D493" s="174"/>
      <c r="E493" s="174"/>
      <c r="F493" s="176"/>
      <c r="G493" s="174"/>
      <c r="H493" s="174"/>
      <c r="I493" s="174"/>
      <c r="J493" s="175"/>
      <c r="K493" s="175"/>
      <c r="L493" s="174"/>
      <c r="N493" s="359">
        <f t="shared" si="22"/>
        <v>0</v>
      </c>
      <c r="O493" s="360">
        <f t="shared" si="23"/>
        <v>0</v>
      </c>
      <c r="P493" s="593"/>
      <c r="Q493" s="593"/>
      <c r="R493" s="593"/>
      <c r="S493" s="593"/>
      <c r="T493" s="593"/>
      <c r="U493" s="593"/>
      <c r="V493" s="593"/>
      <c r="W493" s="593"/>
      <c r="X493" s="593"/>
      <c r="Y493" s="593"/>
      <c r="Z493" s="593"/>
      <c r="AA493" s="593"/>
      <c r="AB493" s="593"/>
      <c r="AC493" s="593"/>
      <c r="AD493" s="593"/>
    </row>
    <row r="494" spans="2:30">
      <c r="B494" s="359">
        <f t="shared" si="21"/>
        <v>-1</v>
      </c>
      <c r="D494" s="174"/>
      <c r="E494" s="174"/>
      <c r="F494" s="176"/>
      <c r="G494" s="174"/>
      <c r="H494" s="174"/>
      <c r="I494" s="174"/>
      <c r="J494" s="175"/>
      <c r="K494" s="175"/>
      <c r="L494" s="174"/>
      <c r="N494" s="359">
        <f t="shared" si="22"/>
        <v>0</v>
      </c>
      <c r="O494" s="360">
        <f t="shared" si="23"/>
        <v>0</v>
      </c>
      <c r="P494" s="593"/>
      <c r="Q494" s="593"/>
      <c r="R494" s="593"/>
      <c r="S494" s="593"/>
      <c r="T494" s="593"/>
      <c r="U494" s="593"/>
      <c r="V494" s="593"/>
      <c r="W494" s="593"/>
      <c r="X494" s="593"/>
      <c r="Y494" s="593"/>
      <c r="Z494" s="593"/>
      <c r="AA494" s="593"/>
      <c r="AB494" s="593"/>
      <c r="AC494" s="593"/>
      <c r="AD494" s="593"/>
    </row>
    <row r="495" spans="2:30">
      <c r="B495" s="359">
        <f t="shared" si="21"/>
        <v>-1</v>
      </c>
      <c r="D495" s="174"/>
      <c r="E495" s="174"/>
      <c r="F495" s="176"/>
      <c r="G495" s="174"/>
      <c r="H495" s="174"/>
      <c r="I495" s="174"/>
      <c r="J495" s="175"/>
      <c r="K495" s="175"/>
      <c r="L495" s="174"/>
      <c r="N495" s="359">
        <f t="shared" si="22"/>
        <v>0</v>
      </c>
      <c r="O495" s="360">
        <f t="shared" si="23"/>
        <v>0</v>
      </c>
      <c r="P495" s="593"/>
      <c r="Q495" s="593"/>
      <c r="R495" s="593"/>
      <c r="S495" s="593"/>
      <c r="T495" s="593"/>
      <c r="U495" s="593"/>
      <c r="V495" s="593"/>
      <c r="W495" s="593"/>
      <c r="X495" s="593"/>
      <c r="Y495" s="593"/>
      <c r="Z495" s="593"/>
      <c r="AA495" s="593"/>
      <c r="AB495" s="593"/>
      <c r="AC495" s="593"/>
      <c r="AD495" s="593"/>
    </row>
    <row r="496" spans="2:30">
      <c r="B496" s="359">
        <f t="shared" si="21"/>
        <v>-1</v>
      </c>
      <c r="D496" s="174"/>
      <c r="E496" s="174"/>
      <c r="F496" s="176"/>
      <c r="G496" s="174"/>
      <c r="H496" s="174"/>
      <c r="I496" s="174"/>
      <c r="J496" s="175"/>
      <c r="K496" s="175"/>
      <c r="L496" s="174"/>
      <c r="N496" s="359">
        <f t="shared" si="22"/>
        <v>0</v>
      </c>
      <c r="O496" s="360">
        <f t="shared" si="23"/>
        <v>0</v>
      </c>
      <c r="P496" s="593"/>
      <c r="Q496" s="593"/>
      <c r="R496" s="593"/>
      <c r="S496" s="593"/>
      <c r="T496" s="593"/>
      <c r="U496" s="593"/>
      <c r="V496" s="593"/>
      <c r="W496" s="593"/>
      <c r="X496" s="593"/>
      <c r="Y496" s="593"/>
      <c r="Z496" s="593"/>
      <c r="AA496" s="593"/>
      <c r="AB496" s="593"/>
      <c r="AC496" s="593"/>
      <c r="AD496" s="593"/>
    </row>
    <row r="497" spans="2:30">
      <c r="B497" s="359">
        <f t="shared" si="21"/>
        <v>-1</v>
      </c>
      <c r="D497" s="174"/>
      <c r="E497" s="174"/>
      <c r="F497" s="176"/>
      <c r="G497" s="174"/>
      <c r="H497" s="174"/>
      <c r="I497" s="174"/>
      <c r="J497" s="175"/>
      <c r="K497" s="175"/>
      <c r="L497" s="174"/>
      <c r="N497" s="359">
        <f t="shared" si="22"/>
        <v>0</v>
      </c>
      <c r="O497" s="360">
        <f t="shared" si="23"/>
        <v>0</v>
      </c>
      <c r="P497" s="593"/>
      <c r="Q497" s="593"/>
      <c r="R497" s="593"/>
      <c r="S497" s="593"/>
      <c r="T497" s="593"/>
      <c r="U497" s="593"/>
      <c r="V497" s="593"/>
      <c r="W497" s="593"/>
      <c r="X497" s="593"/>
      <c r="Y497" s="593"/>
      <c r="Z497" s="593"/>
      <c r="AA497" s="593"/>
      <c r="AB497" s="593"/>
      <c r="AC497" s="593"/>
      <c r="AD497" s="593"/>
    </row>
    <row r="498" spans="2:30">
      <c r="B498" s="359">
        <f t="shared" si="21"/>
        <v>-1</v>
      </c>
      <c r="D498" s="174"/>
      <c r="E498" s="174"/>
      <c r="F498" s="176"/>
      <c r="G498" s="174"/>
      <c r="H498" s="174"/>
      <c r="I498" s="174"/>
      <c r="J498" s="175"/>
      <c r="K498" s="175"/>
      <c r="L498" s="174"/>
      <c r="N498" s="359">
        <f t="shared" si="22"/>
        <v>0</v>
      </c>
      <c r="O498" s="360">
        <f t="shared" si="23"/>
        <v>0</v>
      </c>
      <c r="P498" s="593"/>
      <c r="Q498" s="593"/>
      <c r="R498" s="593"/>
      <c r="S498" s="593"/>
      <c r="T498" s="593"/>
      <c r="U498" s="593"/>
      <c r="V498" s="593"/>
      <c r="W498" s="593"/>
      <c r="X498" s="593"/>
      <c r="Y498" s="593"/>
      <c r="Z498" s="593"/>
      <c r="AA498" s="593"/>
      <c r="AB498" s="593"/>
      <c r="AC498" s="593"/>
      <c r="AD498" s="593"/>
    </row>
    <row r="499" spans="2:30">
      <c r="B499" s="359">
        <f t="shared" si="21"/>
        <v>-1</v>
      </c>
      <c r="D499" s="174"/>
      <c r="E499" s="174"/>
      <c r="F499" s="176"/>
      <c r="G499" s="174"/>
      <c r="H499" s="174"/>
      <c r="I499" s="174"/>
      <c r="J499" s="175"/>
      <c r="K499" s="175"/>
      <c r="L499" s="174"/>
      <c r="N499" s="359">
        <f t="shared" si="22"/>
        <v>0</v>
      </c>
      <c r="O499" s="360">
        <f t="shared" si="23"/>
        <v>0</v>
      </c>
      <c r="P499" s="593"/>
      <c r="Q499" s="593"/>
      <c r="R499" s="593"/>
      <c r="S499" s="593"/>
      <c r="T499" s="593"/>
      <c r="U499" s="593"/>
      <c r="V499" s="593"/>
      <c r="W499" s="593"/>
      <c r="X499" s="593"/>
      <c r="Y499" s="593"/>
      <c r="Z499" s="593"/>
      <c r="AA499" s="593"/>
      <c r="AB499" s="593"/>
      <c r="AC499" s="593"/>
      <c r="AD499" s="593"/>
    </row>
    <row r="500" spans="2:30">
      <c r="B500" s="359">
        <f t="shared" si="21"/>
        <v>-1</v>
      </c>
      <c r="D500" s="174"/>
      <c r="E500" s="174"/>
      <c r="F500" s="176"/>
      <c r="G500" s="174"/>
      <c r="H500" s="174"/>
      <c r="I500" s="174"/>
      <c r="J500" s="175"/>
      <c r="K500" s="175"/>
      <c r="L500" s="174"/>
      <c r="N500" s="359">
        <f t="shared" si="22"/>
        <v>0</v>
      </c>
      <c r="O500" s="360">
        <f t="shared" si="23"/>
        <v>0</v>
      </c>
      <c r="P500" s="593"/>
      <c r="Q500" s="593"/>
      <c r="R500" s="593"/>
      <c r="S500" s="593"/>
      <c r="T500" s="593"/>
      <c r="U500" s="593"/>
      <c r="V500" s="593"/>
      <c r="W500" s="593"/>
      <c r="X500" s="593"/>
      <c r="Y500" s="593"/>
      <c r="Z500" s="593"/>
      <c r="AA500" s="593"/>
      <c r="AB500" s="593"/>
      <c r="AC500" s="593"/>
      <c r="AD500" s="593"/>
    </row>
    <row r="501" spans="2:30">
      <c r="B501" s="359">
        <f t="shared" si="21"/>
        <v>-1</v>
      </c>
      <c r="D501" s="174"/>
      <c r="E501" s="174"/>
      <c r="F501" s="176"/>
      <c r="G501" s="174"/>
      <c r="H501" s="174"/>
      <c r="I501" s="174"/>
      <c r="J501" s="175"/>
      <c r="K501" s="175"/>
      <c r="L501" s="174"/>
      <c r="N501" s="359">
        <f t="shared" si="22"/>
        <v>0</v>
      </c>
      <c r="O501" s="360">
        <f t="shared" si="23"/>
        <v>0</v>
      </c>
      <c r="P501" s="593"/>
      <c r="Q501" s="593"/>
      <c r="R501" s="593"/>
      <c r="S501" s="593"/>
      <c r="T501" s="593"/>
      <c r="U501" s="593"/>
      <c r="V501" s="593"/>
      <c r="W501" s="593"/>
      <c r="X501" s="593"/>
      <c r="Y501" s="593"/>
      <c r="Z501" s="593"/>
      <c r="AA501" s="593"/>
      <c r="AB501" s="593"/>
      <c r="AC501" s="593"/>
      <c r="AD501" s="593"/>
    </row>
    <row r="502" spans="2:30">
      <c r="B502" s="359">
        <f t="shared" si="21"/>
        <v>-1</v>
      </c>
      <c r="D502" s="174"/>
      <c r="E502" s="174"/>
      <c r="F502" s="176"/>
      <c r="G502" s="174"/>
      <c r="H502" s="174"/>
      <c r="I502" s="174"/>
      <c r="J502" s="175"/>
      <c r="K502" s="175"/>
      <c r="L502" s="174"/>
      <c r="N502" s="359">
        <f t="shared" si="22"/>
        <v>0</v>
      </c>
      <c r="O502" s="360">
        <f t="shared" si="23"/>
        <v>0</v>
      </c>
      <c r="P502" s="593"/>
      <c r="Q502" s="593"/>
      <c r="R502" s="593"/>
      <c r="S502" s="593"/>
      <c r="T502" s="593"/>
      <c r="U502" s="593"/>
      <c r="V502" s="593"/>
      <c r="W502" s="593"/>
      <c r="X502" s="593"/>
      <c r="Y502" s="593"/>
      <c r="Z502" s="593"/>
      <c r="AA502" s="593"/>
      <c r="AB502" s="593"/>
      <c r="AC502" s="593"/>
      <c r="AD502" s="593"/>
    </row>
    <row r="503" spans="2:30">
      <c r="B503" s="359">
        <f t="shared" si="21"/>
        <v>-1</v>
      </c>
      <c r="D503" s="174"/>
      <c r="E503" s="174"/>
      <c r="F503" s="176"/>
      <c r="G503" s="174"/>
      <c r="H503" s="174"/>
      <c r="I503" s="174"/>
      <c r="J503" s="175"/>
      <c r="K503" s="175"/>
      <c r="L503" s="174"/>
      <c r="N503" s="359">
        <f t="shared" si="22"/>
        <v>0</v>
      </c>
      <c r="O503" s="360">
        <f t="shared" si="23"/>
        <v>0</v>
      </c>
      <c r="P503" s="593"/>
      <c r="Q503" s="593"/>
      <c r="R503" s="593"/>
      <c r="S503" s="593"/>
      <c r="T503" s="593"/>
      <c r="U503" s="593"/>
      <c r="V503" s="593"/>
      <c r="W503" s="593"/>
      <c r="X503" s="593"/>
      <c r="Y503" s="593"/>
      <c r="Z503" s="593"/>
      <c r="AA503" s="593"/>
      <c r="AB503" s="593"/>
      <c r="AC503" s="593"/>
      <c r="AD503" s="593"/>
    </row>
    <row r="504" spans="2:30">
      <c r="B504" s="359">
        <f t="shared" si="21"/>
        <v>-1</v>
      </c>
      <c r="D504" s="174"/>
      <c r="E504" s="174"/>
      <c r="F504" s="176"/>
      <c r="G504" s="174"/>
      <c r="H504" s="174"/>
      <c r="I504" s="174"/>
      <c r="J504" s="175"/>
      <c r="K504" s="175"/>
      <c r="L504" s="174"/>
      <c r="N504" s="359">
        <f t="shared" si="22"/>
        <v>0</v>
      </c>
      <c r="O504" s="360">
        <f t="shared" si="23"/>
        <v>0</v>
      </c>
      <c r="P504" s="593"/>
      <c r="Q504" s="593"/>
      <c r="R504" s="593"/>
      <c r="S504" s="593"/>
      <c r="T504" s="593"/>
      <c r="U504" s="593"/>
      <c r="V504" s="593"/>
      <c r="W504" s="593"/>
      <c r="X504" s="593"/>
      <c r="Y504" s="593"/>
      <c r="Z504" s="593"/>
      <c r="AA504" s="593"/>
      <c r="AB504" s="593"/>
      <c r="AC504" s="593"/>
      <c r="AD504" s="593"/>
    </row>
    <row r="505" spans="2:30">
      <c r="B505" s="359">
        <f t="shared" si="21"/>
        <v>-1</v>
      </c>
      <c r="D505" s="174"/>
      <c r="E505" s="174"/>
      <c r="F505" s="176"/>
      <c r="G505" s="174"/>
      <c r="H505" s="174"/>
      <c r="I505" s="174"/>
      <c r="J505" s="175"/>
      <c r="K505" s="175"/>
      <c r="L505" s="174"/>
      <c r="N505" s="359">
        <f t="shared" si="22"/>
        <v>0</v>
      </c>
      <c r="O505" s="360">
        <f t="shared" si="23"/>
        <v>0</v>
      </c>
      <c r="P505" s="593"/>
      <c r="Q505" s="593"/>
      <c r="R505" s="593"/>
      <c r="S505" s="593"/>
      <c r="T505" s="593"/>
      <c r="U505" s="593"/>
      <c r="V505" s="593"/>
      <c r="W505" s="593"/>
      <c r="X505" s="593"/>
      <c r="Y505" s="593"/>
      <c r="Z505" s="593"/>
      <c r="AA505" s="593"/>
      <c r="AB505" s="593"/>
      <c r="AC505" s="593"/>
      <c r="AD505" s="593"/>
    </row>
    <row r="506" spans="2:30">
      <c r="B506" s="359">
        <f t="shared" si="21"/>
        <v>-1</v>
      </c>
      <c r="D506" s="174"/>
      <c r="E506" s="174"/>
      <c r="F506" s="176"/>
      <c r="G506" s="174"/>
      <c r="H506" s="174"/>
      <c r="I506" s="174"/>
      <c r="J506" s="175"/>
      <c r="K506" s="175"/>
      <c r="L506" s="174"/>
      <c r="N506" s="359">
        <f t="shared" si="22"/>
        <v>0</v>
      </c>
      <c r="O506" s="360">
        <f t="shared" si="23"/>
        <v>0</v>
      </c>
      <c r="P506" s="593"/>
      <c r="Q506" s="593"/>
      <c r="R506" s="593"/>
      <c r="S506" s="593"/>
      <c r="T506" s="593"/>
      <c r="U506" s="593"/>
      <c r="V506" s="593"/>
      <c r="W506" s="593"/>
      <c r="X506" s="593"/>
      <c r="Y506" s="593"/>
      <c r="Z506" s="593"/>
      <c r="AA506" s="593"/>
      <c r="AB506" s="593"/>
      <c r="AC506" s="593"/>
      <c r="AD506" s="593"/>
    </row>
    <row r="507" spans="2:30">
      <c r="B507" s="359">
        <f t="shared" si="21"/>
        <v>-1</v>
      </c>
      <c r="D507" s="174"/>
      <c r="E507" s="174"/>
      <c r="F507" s="176"/>
      <c r="G507" s="174"/>
      <c r="H507" s="174"/>
      <c r="I507" s="174"/>
      <c r="J507" s="175"/>
      <c r="K507" s="175"/>
      <c r="L507" s="174"/>
      <c r="N507" s="359">
        <f t="shared" si="22"/>
        <v>0</v>
      </c>
      <c r="O507" s="360">
        <f t="shared" si="23"/>
        <v>0</v>
      </c>
      <c r="P507" s="593"/>
      <c r="Q507" s="593"/>
      <c r="R507" s="593"/>
      <c r="S507" s="593"/>
      <c r="T507" s="593"/>
      <c r="U507" s="593"/>
      <c r="V507" s="593"/>
      <c r="W507" s="593"/>
      <c r="X507" s="593"/>
      <c r="Y507" s="593"/>
      <c r="Z507" s="593"/>
      <c r="AA507" s="593"/>
      <c r="AB507" s="593"/>
      <c r="AC507" s="593"/>
      <c r="AD507" s="593"/>
    </row>
    <row r="508" spans="2:30">
      <c r="B508" s="359">
        <f t="shared" si="21"/>
        <v>-1</v>
      </c>
      <c r="D508" s="174"/>
      <c r="E508" s="174"/>
      <c r="F508" s="176"/>
      <c r="G508" s="174"/>
      <c r="H508" s="174"/>
      <c r="I508" s="174"/>
      <c r="J508" s="175"/>
      <c r="K508" s="175"/>
      <c r="L508" s="174"/>
      <c r="N508" s="359">
        <f t="shared" si="22"/>
        <v>0</v>
      </c>
      <c r="O508" s="360">
        <f t="shared" si="23"/>
        <v>0</v>
      </c>
      <c r="P508" s="593"/>
      <c r="Q508" s="593"/>
      <c r="R508" s="593"/>
      <c r="S508" s="593"/>
      <c r="T508" s="593"/>
      <c r="U508" s="593"/>
      <c r="V508" s="593"/>
      <c r="W508" s="593"/>
      <c r="X508" s="593"/>
      <c r="Y508" s="593"/>
      <c r="Z508" s="593"/>
      <c r="AA508" s="593"/>
      <c r="AB508" s="593"/>
      <c r="AC508" s="593"/>
      <c r="AD508" s="593"/>
    </row>
    <row r="509" spans="2:30">
      <c r="B509" s="359">
        <f t="shared" si="21"/>
        <v>-1</v>
      </c>
      <c r="D509" s="174"/>
      <c r="E509" s="174"/>
      <c r="F509" s="176"/>
      <c r="G509" s="174"/>
      <c r="H509" s="174"/>
      <c r="I509" s="174"/>
      <c r="J509" s="175"/>
      <c r="K509" s="175"/>
      <c r="L509" s="174"/>
      <c r="N509" s="359">
        <f t="shared" si="22"/>
        <v>0</v>
      </c>
      <c r="O509" s="360">
        <f t="shared" si="23"/>
        <v>0</v>
      </c>
      <c r="P509" s="593"/>
      <c r="Q509" s="593"/>
      <c r="R509" s="593"/>
      <c r="S509" s="593"/>
      <c r="T509" s="593"/>
      <c r="U509" s="593"/>
      <c r="V509" s="593"/>
      <c r="W509" s="593"/>
      <c r="X509" s="593"/>
      <c r="Y509" s="593"/>
      <c r="Z509" s="593"/>
      <c r="AA509" s="593"/>
      <c r="AB509" s="593"/>
      <c r="AC509" s="593"/>
      <c r="AD509" s="593"/>
    </row>
    <row r="510" spans="2:30">
      <c r="B510" s="359">
        <f t="shared" si="21"/>
        <v>-1</v>
      </c>
      <c r="D510" s="174"/>
      <c r="E510" s="174"/>
      <c r="F510" s="176"/>
      <c r="G510" s="174"/>
      <c r="H510" s="174"/>
      <c r="I510" s="174"/>
      <c r="J510" s="175"/>
      <c r="K510" s="175"/>
      <c r="L510" s="174"/>
      <c r="N510" s="359">
        <f t="shared" si="22"/>
        <v>0</v>
      </c>
      <c r="O510" s="360">
        <f t="shared" si="23"/>
        <v>0</v>
      </c>
      <c r="P510" s="593"/>
      <c r="Q510" s="593"/>
      <c r="R510" s="593"/>
      <c r="S510" s="593"/>
      <c r="T510" s="593"/>
      <c r="U510" s="593"/>
      <c r="V510" s="593"/>
      <c r="W510" s="593"/>
      <c r="X510" s="593"/>
      <c r="Y510" s="593"/>
      <c r="Z510" s="593"/>
      <c r="AA510" s="593"/>
      <c r="AB510" s="593"/>
      <c r="AC510" s="593"/>
      <c r="AD510" s="593"/>
    </row>
    <row r="511" spans="2:30">
      <c r="B511" s="359">
        <f t="shared" si="21"/>
        <v>-1</v>
      </c>
      <c r="D511" s="174"/>
      <c r="E511" s="174"/>
      <c r="F511" s="176"/>
      <c r="G511" s="174"/>
      <c r="H511" s="174"/>
      <c r="I511" s="174"/>
      <c r="J511" s="175"/>
      <c r="K511" s="175"/>
      <c r="L511" s="174"/>
      <c r="N511" s="359">
        <f t="shared" si="22"/>
        <v>0</v>
      </c>
      <c r="O511" s="360">
        <f t="shared" si="23"/>
        <v>0</v>
      </c>
      <c r="P511" s="593"/>
      <c r="Q511" s="593"/>
      <c r="R511" s="593"/>
      <c r="S511" s="593"/>
      <c r="T511" s="593"/>
      <c r="U511" s="593"/>
      <c r="V511" s="593"/>
      <c r="W511" s="593"/>
      <c r="X511" s="593"/>
      <c r="Y511" s="593"/>
      <c r="Z511" s="593"/>
      <c r="AA511" s="593"/>
      <c r="AB511" s="593"/>
      <c r="AC511" s="593"/>
      <c r="AD511" s="593"/>
    </row>
    <row r="512" spans="2:30">
      <c r="B512" s="359">
        <f t="shared" si="21"/>
        <v>-1</v>
      </c>
      <c r="D512" s="174"/>
      <c r="E512" s="174"/>
      <c r="F512" s="176"/>
      <c r="G512" s="174"/>
      <c r="H512" s="174"/>
      <c r="I512" s="174"/>
      <c r="J512" s="175"/>
      <c r="K512" s="175"/>
      <c r="L512" s="174"/>
      <c r="N512" s="359">
        <f t="shared" si="22"/>
        <v>0</v>
      </c>
      <c r="O512" s="360">
        <f t="shared" si="23"/>
        <v>0</v>
      </c>
      <c r="P512" s="593"/>
      <c r="Q512" s="593"/>
      <c r="R512" s="593"/>
      <c r="S512" s="593"/>
      <c r="T512" s="593"/>
      <c r="U512" s="593"/>
      <c r="V512" s="593"/>
      <c r="W512" s="593"/>
      <c r="X512" s="593"/>
      <c r="Y512" s="593"/>
      <c r="Z512" s="593"/>
      <c r="AA512" s="593"/>
      <c r="AB512" s="593"/>
      <c r="AC512" s="593"/>
      <c r="AD512" s="593"/>
    </row>
    <row r="513" spans="2:30">
      <c r="B513" s="359">
        <f t="shared" si="21"/>
        <v>-1</v>
      </c>
      <c r="D513" s="174"/>
      <c r="E513" s="174"/>
      <c r="F513" s="176"/>
      <c r="G513" s="174"/>
      <c r="H513" s="174"/>
      <c r="I513" s="174"/>
      <c r="J513" s="175"/>
      <c r="K513" s="175"/>
      <c r="L513" s="174"/>
      <c r="N513" s="359">
        <f t="shared" si="22"/>
        <v>0</v>
      </c>
      <c r="O513" s="360">
        <f t="shared" si="23"/>
        <v>0</v>
      </c>
      <c r="P513" s="593"/>
      <c r="Q513" s="593"/>
      <c r="R513" s="593"/>
      <c r="S513" s="593"/>
      <c r="T513" s="593"/>
      <c r="U513" s="593"/>
      <c r="V513" s="593"/>
      <c r="W513" s="593"/>
      <c r="X513" s="593"/>
      <c r="Y513" s="593"/>
      <c r="Z513" s="593"/>
      <c r="AA513" s="593"/>
      <c r="AB513" s="593"/>
      <c r="AC513" s="593"/>
      <c r="AD513" s="593"/>
    </row>
    <row r="514" spans="2:30">
      <c r="B514" s="359">
        <f t="shared" si="21"/>
        <v>-1</v>
      </c>
      <c r="D514" s="174"/>
      <c r="E514" s="174"/>
      <c r="F514" s="176"/>
      <c r="G514" s="174"/>
      <c r="H514" s="174"/>
      <c r="I514" s="174"/>
      <c r="J514" s="175"/>
      <c r="K514" s="175"/>
      <c r="L514" s="174"/>
      <c r="N514" s="359">
        <f t="shared" si="22"/>
        <v>0</v>
      </c>
      <c r="O514" s="360">
        <f t="shared" si="23"/>
        <v>0</v>
      </c>
      <c r="P514" s="593"/>
      <c r="Q514" s="593"/>
      <c r="R514" s="593"/>
      <c r="S514" s="593"/>
      <c r="T514" s="593"/>
      <c r="U514" s="593"/>
      <c r="V514" s="593"/>
      <c r="W514" s="593"/>
      <c r="X514" s="593"/>
      <c r="Y514" s="593"/>
      <c r="Z514" s="593"/>
      <c r="AA514" s="593"/>
      <c r="AB514" s="593"/>
      <c r="AC514" s="593"/>
      <c r="AD514" s="593"/>
    </row>
    <row r="515" spans="2:30">
      <c r="B515" s="359">
        <f t="shared" si="21"/>
        <v>-1</v>
      </c>
      <c r="D515" s="174"/>
      <c r="E515" s="174"/>
      <c r="F515" s="176"/>
      <c r="G515" s="174"/>
      <c r="H515" s="174"/>
      <c r="I515" s="174"/>
      <c r="J515" s="175"/>
      <c r="K515" s="175"/>
      <c r="L515" s="174"/>
      <c r="N515" s="359">
        <f t="shared" si="22"/>
        <v>0</v>
      </c>
      <c r="O515" s="360">
        <f t="shared" si="23"/>
        <v>0</v>
      </c>
      <c r="P515" s="593"/>
      <c r="Q515" s="593"/>
      <c r="R515" s="593"/>
      <c r="S515" s="593"/>
      <c r="T515" s="593"/>
      <c r="U515" s="593"/>
      <c r="V515" s="593"/>
      <c r="W515" s="593"/>
      <c r="X515" s="593"/>
      <c r="Y515" s="593"/>
      <c r="Z515" s="593"/>
      <c r="AA515" s="593"/>
      <c r="AB515" s="593"/>
      <c r="AC515" s="593"/>
      <c r="AD515" s="593"/>
    </row>
    <row r="516" spans="2:30">
      <c r="B516" s="359">
        <f t="shared" si="21"/>
        <v>-1</v>
      </c>
      <c r="D516" s="174"/>
      <c r="E516" s="174"/>
      <c r="F516" s="176"/>
      <c r="G516" s="174"/>
      <c r="H516" s="174"/>
      <c r="I516" s="174"/>
      <c r="J516" s="175"/>
      <c r="K516" s="175"/>
      <c r="L516" s="174"/>
      <c r="N516" s="359">
        <f t="shared" si="22"/>
        <v>0</v>
      </c>
      <c r="O516" s="360">
        <f t="shared" si="23"/>
        <v>0</v>
      </c>
      <c r="P516" s="593"/>
      <c r="Q516" s="593"/>
      <c r="R516" s="593"/>
      <c r="S516" s="593"/>
      <c r="T516" s="593"/>
      <c r="U516" s="593"/>
      <c r="V516" s="593"/>
      <c r="W516" s="593"/>
      <c r="X516" s="593"/>
      <c r="Y516" s="593"/>
      <c r="Z516" s="593"/>
      <c r="AA516" s="593"/>
      <c r="AB516" s="593"/>
      <c r="AC516" s="593"/>
      <c r="AD516" s="593"/>
    </row>
    <row r="517" spans="2:30">
      <c r="B517" s="359">
        <f t="shared" si="21"/>
        <v>-1</v>
      </c>
      <c r="D517" s="174"/>
      <c r="E517" s="174"/>
      <c r="F517" s="176"/>
      <c r="G517" s="174"/>
      <c r="H517" s="174"/>
      <c r="I517" s="174"/>
      <c r="J517" s="175"/>
      <c r="K517" s="175"/>
      <c r="L517" s="174"/>
      <c r="N517" s="359">
        <f t="shared" si="22"/>
        <v>0</v>
      </c>
      <c r="O517" s="360">
        <f t="shared" si="23"/>
        <v>0</v>
      </c>
      <c r="P517" s="593"/>
      <c r="Q517" s="593"/>
      <c r="R517" s="593"/>
      <c r="S517" s="593"/>
      <c r="T517" s="593"/>
      <c r="U517" s="593"/>
      <c r="V517" s="593"/>
      <c r="W517" s="593"/>
      <c r="X517" s="593"/>
      <c r="Y517" s="593"/>
      <c r="Z517" s="593"/>
      <c r="AA517" s="593"/>
      <c r="AB517" s="593"/>
      <c r="AC517" s="593"/>
      <c r="AD517" s="593"/>
    </row>
    <row r="518" spans="2:30">
      <c r="B518" s="359">
        <f t="shared" si="21"/>
        <v>-1</v>
      </c>
      <c r="D518" s="174"/>
      <c r="E518" s="174"/>
      <c r="F518" s="176"/>
      <c r="G518" s="174"/>
      <c r="H518" s="174"/>
      <c r="I518" s="174"/>
      <c r="J518" s="175"/>
      <c r="K518" s="175"/>
      <c r="L518" s="174"/>
      <c r="N518" s="359">
        <f t="shared" si="22"/>
        <v>0</v>
      </c>
      <c r="O518" s="360">
        <f t="shared" si="23"/>
        <v>0</v>
      </c>
      <c r="P518" s="593"/>
      <c r="Q518" s="593"/>
      <c r="R518" s="593"/>
      <c r="S518" s="593"/>
      <c r="T518" s="593"/>
      <c r="U518" s="593"/>
      <c r="V518" s="593"/>
      <c r="W518" s="593"/>
      <c r="X518" s="593"/>
      <c r="Y518" s="593"/>
      <c r="Z518" s="593"/>
      <c r="AA518" s="593"/>
      <c r="AB518" s="593"/>
      <c r="AC518" s="593"/>
      <c r="AD518" s="593"/>
    </row>
    <row r="519" spans="2:30">
      <c r="B519" s="359">
        <f t="shared" si="21"/>
        <v>-1</v>
      </c>
      <c r="D519" s="174"/>
      <c r="E519" s="174"/>
      <c r="F519" s="176"/>
      <c r="G519" s="174"/>
      <c r="H519" s="174"/>
      <c r="I519" s="174"/>
      <c r="J519" s="175"/>
      <c r="K519" s="175"/>
      <c r="L519" s="174"/>
      <c r="N519" s="359">
        <f t="shared" si="22"/>
        <v>0</v>
      </c>
      <c r="O519" s="360">
        <f t="shared" si="23"/>
        <v>0</v>
      </c>
      <c r="P519" s="593"/>
      <c r="Q519" s="593"/>
      <c r="R519" s="593"/>
      <c r="S519" s="593"/>
      <c r="T519" s="593"/>
      <c r="U519" s="593"/>
      <c r="V519" s="593"/>
      <c r="W519" s="593"/>
      <c r="X519" s="593"/>
      <c r="Y519" s="593"/>
      <c r="Z519" s="593"/>
      <c r="AA519" s="593"/>
      <c r="AB519" s="593"/>
      <c r="AC519" s="593"/>
      <c r="AD519" s="593"/>
    </row>
    <row r="520" spans="2:30">
      <c r="B520" s="359">
        <f t="shared" si="21"/>
        <v>-1</v>
      </c>
      <c r="D520" s="174"/>
      <c r="E520" s="174"/>
      <c r="F520" s="176"/>
      <c r="G520" s="174"/>
      <c r="H520" s="174"/>
      <c r="I520" s="174"/>
      <c r="J520" s="175"/>
      <c r="K520" s="175"/>
      <c r="L520" s="174"/>
      <c r="N520" s="359">
        <f t="shared" si="22"/>
        <v>0</v>
      </c>
      <c r="O520" s="360">
        <f t="shared" si="23"/>
        <v>0</v>
      </c>
      <c r="P520" s="593"/>
      <c r="Q520" s="593"/>
      <c r="R520" s="593"/>
      <c r="S520" s="593"/>
      <c r="T520" s="593"/>
      <c r="U520" s="593"/>
      <c r="V520" s="593"/>
      <c r="W520" s="593"/>
      <c r="X520" s="593"/>
      <c r="Y520" s="593"/>
      <c r="Z520" s="593"/>
      <c r="AA520" s="593"/>
      <c r="AB520" s="593"/>
      <c r="AC520" s="593"/>
      <c r="AD520" s="593"/>
    </row>
    <row r="521" spans="2:30">
      <c r="B521" s="359">
        <f t="shared" si="21"/>
        <v>-1</v>
      </c>
      <c r="D521" s="174"/>
      <c r="E521" s="174"/>
      <c r="F521" s="176"/>
      <c r="G521" s="174"/>
      <c r="H521" s="174"/>
      <c r="I521" s="174"/>
      <c r="J521" s="175"/>
      <c r="K521" s="175"/>
      <c r="L521" s="174"/>
      <c r="N521" s="359">
        <f t="shared" si="22"/>
        <v>0</v>
      </c>
      <c r="O521" s="360">
        <f t="shared" si="23"/>
        <v>0</v>
      </c>
      <c r="P521" s="593"/>
      <c r="Q521" s="593"/>
      <c r="R521" s="593"/>
      <c r="S521" s="593"/>
      <c r="T521" s="593"/>
      <c r="U521" s="593"/>
      <c r="V521" s="593"/>
      <c r="W521" s="593"/>
      <c r="X521" s="593"/>
      <c r="Y521" s="593"/>
      <c r="Z521" s="593"/>
      <c r="AA521" s="593"/>
      <c r="AB521" s="593"/>
      <c r="AC521" s="593"/>
      <c r="AD521" s="593"/>
    </row>
    <row r="522" spans="2:30">
      <c r="B522" s="359">
        <f t="shared" ref="B522:B585" si="24">IF(G522="buy",1,-1)</f>
        <v>-1</v>
      </c>
      <c r="D522" s="174"/>
      <c r="E522" s="174"/>
      <c r="F522" s="176"/>
      <c r="G522" s="174"/>
      <c r="H522" s="174"/>
      <c r="I522" s="174"/>
      <c r="J522" s="175"/>
      <c r="K522" s="175"/>
      <c r="L522" s="174"/>
      <c r="N522" s="359">
        <f t="shared" ref="N522:N585" si="25">+H522*((K522-J522)+1)*B522</f>
        <v>0</v>
      </c>
      <c r="O522" s="360">
        <f t="shared" ref="O522:O585" si="26">N522*L522/100</f>
        <v>0</v>
      </c>
      <c r="P522" s="593"/>
      <c r="Q522" s="593"/>
      <c r="R522" s="593"/>
      <c r="S522" s="593"/>
      <c r="T522" s="593"/>
      <c r="U522" s="593"/>
      <c r="V522" s="593"/>
      <c r="W522" s="593"/>
      <c r="X522" s="593"/>
      <c r="Y522" s="593"/>
      <c r="Z522" s="593"/>
      <c r="AA522" s="593"/>
      <c r="AB522" s="593"/>
      <c r="AC522" s="593"/>
      <c r="AD522" s="593"/>
    </row>
    <row r="523" spans="2:30">
      <c r="B523" s="359">
        <f t="shared" si="24"/>
        <v>-1</v>
      </c>
      <c r="D523" s="174"/>
      <c r="E523" s="174"/>
      <c r="F523" s="176"/>
      <c r="G523" s="174"/>
      <c r="H523" s="174"/>
      <c r="I523" s="174"/>
      <c r="J523" s="175"/>
      <c r="K523" s="175"/>
      <c r="L523" s="174"/>
      <c r="N523" s="359">
        <f t="shared" si="25"/>
        <v>0</v>
      </c>
      <c r="O523" s="360">
        <f t="shared" si="26"/>
        <v>0</v>
      </c>
      <c r="Q523" s="356"/>
      <c r="R523" s="356"/>
      <c r="S523" s="356"/>
      <c r="T523" s="356"/>
      <c r="U523" s="356"/>
      <c r="V523" s="356"/>
      <c r="W523" s="356"/>
      <c r="X523" s="356"/>
      <c r="Y523" s="356"/>
      <c r="Z523" s="356"/>
      <c r="AA523" s="356"/>
      <c r="AB523" s="356"/>
      <c r="AC523" s="356"/>
      <c r="AD523" s="356"/>
    </row>
    <row r="524" spans="2:30">
      <c r="B524" s="359">
        <f t="shared" si="24"/>
        <v>-1</v>
      </c>
      <c r="D524" s="174"/>
      <c r="E524" s="174"/>
      <c r="F524" s="176"/>
      <c r="G524" s="174"/>
      <c r="H524" s="174"/>
      <c r="I524" s="174"/>
      <c r="J524" s="175"/>
      <c r="K524" s="175"/>
      <c r="L524" s="174"/>
      <c r="N524" s="359">
        <f t="shared" si="25"/>
        <v>0</v>
      </c>
      <c r="O524" s="360">
        <f t="shared" si="26"/>
        <v>0</v>
      </c>
      <c r="Q524" s="356"/>
      <c r="R524" s="356"/>
      <c r="S524" s="356"/>
      <c r="T524" s="356"/>
      <c r="U524" s="356"/>
      <c r="V524" s="356"/>
      <c r="W524" s="356"/>
      <c r="X524" s="356"/>
      <c r="Y524" s="356"/>
      <c r="Z524" s="356"/>
      <c r="AA524" s="356"/>
      <c r="AB524" s="356"/>
      <c r="AC524" s="356"/>
      <c r="AD524" s="356"/>
    </row>
    <row r="525" spans="2:30">
      <c r="B525" s="359">
        <f t="shared" si="24"/>
        <v>-1</v>
      </c>
      <c r="D525" s="174"/>
      <c r="E525" s="174"/>
      <c r="F525" s="176"/>
      <c r="G525" s="174"/>
      <c r="H525" s="174"/>
      <c r="I525" s="174"/>
      <c r="J525" s="175"/>
      <c r="K525" s="175"/>
      <c r="L525" s="174"/>
      <c r="N525" s="359">
        <f t="shared" si="25"/>
        <v>0</v>
      </c>
      <c r="O525" s="360">
        <f t="shared" si="26"/>
        <v>0</v>
      </c>
      <c r="Q525" s="356"/>
      <c r="R525" s="356"/>
      <c r="S525" s="356"/>
      <c r="T525" s="356"/>
      <c r="U525" s="356"/>
      <c r="V525" s="356"/>
      <c r="W525" s="356"/>
      <c r="X525" s="356"/>
      <c r="Y525" s="356"/>
      <c r="Z525" s="356"/>
      <c r="AA525" s="356"/>
      <c r="AB525" s="356"/>
      <c r="AC525" s="356"/>
      <c r="AD525" s="356"/>
    </row>
    <row r="526" spans="2:30">
      <c r="B526" s="359">
        <f t="shared" si="24"/>
        <v>-1</v>
      </c>
      <c r="D526" s="174"/>
      <c r="E526" s="174"/>
      <c r="F526" s="176"/>
      <c r="G526" s="174"/>
      <c r="H526" s="174"/>
      <c r="I526" s="174"/>
      <c r="J526" s="175"/>
      <c r="K526" s="175"/>
      <c r="L526" s="174"/>
      <c r="N526" s="359">
        <f t="shared" si="25"/>
        <v>0</v>
      </c>
      <c r="O526" s="360">
        <f t="shared" si="26"/>
        <v>0</v>
      </c>
      <c r="Q526" s="356"/>
      <c r="R526" s="356"/>
      <c r="S526" s="356"/>
      <c r="T526" s="356"/>
      <c r="U526" s="356"/>
      <c r="V526" s="356"/>
      <c r="W526" s="356"/>
      <c r="X526" s="356"/>
      <c r="Y526" s="356"/>
      <c r="Z526" s="356"/>
      <c r="AA526" s="356"/>
      <c r="AB526" s="356"/>
      <c r="AC526" s="356"/>
      <c r="AD526" s="356"/>
    </row>
    <row r="527" spans="2:30">
      <c r="B527" s="359">
        <f t="shared" si="24"/>
        <v>-1</v>
      </c>
      <c r="D527" s="174"/>
      <c r="E527" s="174"/>
      <c r="F527" s="176"/>
      <c r="G527" s="174"/>
      <c r="H527" s="174"/>
      <c r="I527" s="174"/>
      <c r="J527" s="175"/>
      <c r="K527" s="175"/>
      <c r="L527" s="174"/>
      <c r="N527" s="359">
        <f t="shared" si="25"/>
        <v>0</v>
      </c>
      <c r="O527" s="360">
        <f t="shared" si="26"/>
        <v>0</v>
      </c>
      <c r="Q527" s="356"/>
      <c r="R527" s="356"/>
      <c r="S527" s="356"/>
      <c r="T527" s="356"/>
      <c r="U527" s="356"/>
      <c r="V527" s="356"/>
      <c r="W527" s="356"/>
      <c r="X527" s="356"/>
      <c r="Y527" s="356"/>
      <c r="Z527" s="356"/>
      <c r="AA527" s="356"/>
      <c r="AB527" s="356"/>
      <c r="AC527" s="356"/>
      <c r="AD527" s="356"/>
    </row>
    <row r="528" spans="2:30">
      <c r="B528" s="359">
        <f t="shared" si="24"/>
        <v>-1</v>
      </c>
      <c r="D528" s="174"/>
      <c r="E528" s="174"/>
      <c r="F528" s="176"/>
      <c r="G528" s="174"/>
      <c r="H528" s="174"/>
      <c r="I528" s="174"/>
      <c r="J528" s="175"/>
      <c r="K528" s="175"/>
      <c r="L528" s="174"/>
      <c r="N528" s="359">
        <f t="shared" si="25"/>
        <v>0</v>
      </c>
      <c r="O528" s="360">
        <f t="shared" si="26"/>
        <v>0</v>
      </c>
      <c r="Q528" s="356"/>
      <c r="R528" s="356"/>
      <c r="S528" s="356"/>
      <c r="T528" s="356"/>
      <c r="U528" s="356"/>
      <c r="V528" s="356"/>
      <c r="W528" s="356"/>
      <c r="X528" s="356"/>
      <c r="Y528" s="356"/>
      <c r="Z528" s="356"/>
      <c r="AA528" s="356"/>
      <c r="AB528" s="356"/>
      <c r="AC528" s="356"/>
      <c r="AD528" s="356"/>
    </row>
    <row r="529" spans="2:30">
      <c r="B529" s="359">
        <f t="shared" si="24"/>
        <v>-1</v>
      </c>
      <c r="D529" s="174"/>
      <c r="E529" s="174"/>
      <c r="F529" s="176"/>
      <c r="G529" s="174"/>
      <c r="H529" s="174"/>
      <c r="I529" s="174"/>
      <c r="J529" s="175"/>
      <c r="K529" s="175"/>
      <c r="L529" s="174"/>
      <c r="N529" s="359">
        <f t="shared" si="25"/>
        <v>0</v>
      </c>
      <c r="O529" s="360">
        <f t="shared" si="26"/>
        <v>0</v>
      </c>
      <c r="Q529" s="356"/>
      <c r="R529" s="356"/>
      <c r="S529" s="356"/>
      <c r="T529" s="356"/>
      <c r="U529" s="356"/>
      <c r="V529" s="356"/>
      <c r="W529" s="356"/>
      <c r="X529" s="356"/>
      <c r="Y529" s="356"/>
      <c r="Z529" s="356"/>
      <c r="AA529" s="356"/>
      <c r="AB529" s="356"/>
      <c r="AC529" s="356"/>
      <c r="AD529" s="356"/>
    </row>
    <row r="530" spans="2:30">
      <c r="B530" s="359">
        <f t="shared" si="24"/>
        <v>-1</v>
      </c>
      <c r="D530" s="174"/>
      <c r="E530" s="174"/>
      <c r="F530" s="176"/>
      <c r="G530" s="174"/>
      <c r="H530" s="174"/>
      <c r="I530" s="174"/>
      <c r="J530" s="175"/>
      <c r="K530" s="175"/>
      <c r="L530" s="174"/>
      <c r="N530" s="359">
        <f t="shared" si="25"/>
        <v>0</v>
      </c>
      <c r="O530" s="360">
        <f t="shared" si="26"/>
        <v>0</v>
      </c>
      <c r="Q530" s="356"/>
      <c r="R530" s="356"/>
      <c r="S530" s="356"/>
      <c r="T530" s="356"/>
      <c r="U530" s="356"/>
      <c r="V530" s="356"/>
      <c r="W530" s="356"/>
      <c r="X530" s="356"/>
      <c r="Y530" s="356"/>
      <c r="Z530" s="356"/>
      <c r="AA530" s="356"/>
      <c r="AB530" s="356"/>
      <c r="AC530" s="356"/>
      <c r="AD530" s="356"/>
    </row>
    <row r="531" spans="2:30">
      <c r="B531" s="359">
        <f t="shared" si="24"/>
        <v>-1</v>
      </c>
      <c r="D531" s="174"/>
      <c r="E531" s="174"/>
      <c r="F531" s="176"/>
      <c r="G531" s="174"/>
      <c r="H531" s="174"/>
      <c r="I531" s="174"/>
      <c r="J531" s="175"/>
      <c r="K531" s="175"/>
      <c r="L531" s="174"/>
      <c r="N531" s="359">
        <f t="shared" si="25"/>
        <v>0</v>
      </c>
      <c r="O531" s="360">
        <f t="shared" si="26"/>
        <v>0</v>
      </c>
      <c r="Q531" s="356"/>
      <c r="R531" s="356"/>
      <c r="S531" s="356"/>
      <c r="T531" s="356"/>
      <c r="U531" s="356"/>
      <c r="V531" s="356"/>
      <c r="W531" s="356"/>
      <c r="X531" s="356"/>
      <c r="Y531" s="356"/>
      <c r="Z531" s="356"/>
      <c r="AA531" s="356"/>
      <c r="AB531" s="356"/>
      <c r="AC531" s="356"/>
      <c r="AD531" s="356"/>
    </row>
    <row r="532" spans="2:30">
      <c r="B532" s="359">
        <f t="shared" si="24"/>
        <v>-1</v>
      </c>
      <c r="D532" s="174"/>
      <c r="E532" s="174"/>
      <c r="F532" s="176"/>
      <c r="G532" s="174"/>
      <c r="H532" s="174"/>
      <c r="I532" s="174"/>
      <c r="J532" s="175"/>
      <c r="K532" s="175"/>
      <c r="L532" s="174"/>
      <c r="N532" s="359">
        <f t="shared" si="25"/>
        <v>0</v>
      </c>
      <c r="O532" s="360">
        <f t="shared" si="26"/>
        <v>0</v>
      </c>
      <c r="Q532" s="356"/>
      <c r="R532" s="356"/>
      <c r="S532" s="356"/>
      <c r="T532" s="356"/>
      <c r="U532" s="356"/>
      <c r="V532" s="356"/>
      <c r="W532" s="356"/>
      <c r="X532" s="356"/>
      <c r="Y532" s="356"/>
      <c r="Z532" s="356"/>
      <c r="AA532" s="356"/>
      <c r="AB532" s="356"/>
      <c r="AC532" s="356"/>
      <c r="AD532" s="356"/>
    </row>
    <row r="533" spans="2:30">
      <c r="B533" s="359">
        <f t="shared" si="24"/>
        <v>-1</v>
      </c>
      <c r="D533" s="174"/>
      <c r="E533" s="174"/>
      <c r="F533" s="176"/>
      <c r="G533" s="174"/>
      <c r="H533" s="174"/>
      <c r="I533" s="174"/>
      <c r="J533" s="175"/>
      <c r="K533" s="175"/>
      <c r="L533" s="174"/>
      <c r="N533" s="359">
        <f t="shared" si="25"/>
        <v>0</v>
      </c>
      <c r="O533" s="360">
        <f t="shared" si="26"/>
        <v>0</v>
      </c>
      <c r="Q533" s="356"/>
      <c r="R533" s="356"/>
      <c r="S533" s="356"/>
      <c r="T533" s="356"/>
      <c r="U533" s="356"/>
      <c r="V533" s="356"/>
      <c r="W533" s="356"/>
      <c r="X533" s="356"/>
      <c r="Y533" s="356"/>
      <c r="Z533" s="356"/>
      <c r="AA533" s="356"/>
      <c r="AB533" s="356"/>
      <c r="AC533" s="356"/>
      <c r="AD533" s="356"/>
    </row>
    <row r="534" spans="2:30">
      <c r="B534" s="359">
        <f t="shared" si="24"/>
        <v>-1</v>
      </c>
      <c r="D534" s="174"/>
      <c r="E534" s="174"/>
      <c r="F534" s="176"/>
      <c r="G534" s="174"/>
      <c r="H534" s="174"/>
      <c r="I534" s="174"/>
      <c r="J534" s="175"/>
      <c r="K534" s="175"/>
      <c r="L534" s="174"/>
      <c r="N534" s="359">
        <f t="shared" si="25"/>
        <v>0</v>
      </c>
      <c r="O534" s="360">
        <f t="shared" si="26"/>
        <v>0</v>
      </c>
      <c r="Q534" s="356"/>
      <c r="R534" s="356"/>
      <c r="S534" s="356"/>
      <c r="T534" s="356"/>
      <c r="U534" s="356"/>
      <c r="V534" s="356"/>
      <c r="W534" s="356"/>
      <c r="X534" s="356"/>
      <c r="Y534" s="356"/>
      <c r="Z534" s="356"/>
      <c r="AA534" s="356"/>
      <c r="AB534" s="356"/>
      <c r="AC534" s="356"/>
      <c r="AD534" s="356"/>
    </row>
    <row r="535" spans="2:30">
      <c r="B535" s="359">
        <f t="shared" si="24"/>
        <v>-1</v>
      </c>
      <c r="D535" s="174"/>
      <c r="E535" s="174"/>
      <c r="F535" s="176"/>
      <c r="G535" s="174"/>
      <c r="H535" s="174"/>
      <c r="I535" s="174"/>
      <c r="J535" s="175"/>
      <c r="K535" s="175"/>
      <c r="L535" s="174"/>
      <c r="N535" s="359">
        <f t="shared" si="25"/>
        <v>0</v>
      </c>
      <c r="O535" s="360">
        <f t="shared" si="26"/>
        <v>0</v>
      </c>
      <c r="Q535" s="356"/>
      <c r="R535" s="356"/>
      <c r="S535" s="356"/>
      <c r="T535" s="356"/>
      <c r="U535" s="356"/>
      <c r="V535" s="356"/>
      <c r="W535" s="356"/>
      <c r="X535" s="356"/>
      <c r="Y535" s="356"/>
      <c r="Z535" s="356"/>
      <c r="AA535" s="356"/>
      <c r="AB535" s="356"/>
      <c r="AC535" s="356"/>
      <c r="AD535" s="356"/>
    </row>
    <row r="536" spans="2:30">
      <c r="B536" s="359">
        <f t="shared" si="24"/>
        <v>-1</v>
      </c>
      <c r="D536" s="174"/>
      <c r="E536" s="174"/>
      <c r="F536" s="176"/>
      <c r="G536" s="174"/>
      <c r="H536" s="174"/>
      <c r="I536" s="174"/>
      <c r="J536" s="175"/>
      <c r="K536" s="175"/>
      <c r="L536" s="174"/>
      <c r="N536" s="359">
        <f t="shared" si="25"/>
        <v>0</v>
      </c>
      <c r="O536" s="360">
        <f t="shared" si="26"/>
        <v>0</v>
      </c>
      <c r="Q536" s="356"/>
      <c r="R536" s="356"/>
      <c r="S536" s="356"/>
      <c r="T536" s="356"/>
      <c r="U536" s="356"/>
      <c r="V536" s="356"/>
      <c r="W536" s="356"/>
      <c r="X536" s="356"/>
      <c r="Y536" s="356"/>
      <c r="Z536" s="356"/>
      <c r="AA536" s="356"/>
      <c r="AB536" s="356"/>
      <c r="AC536" s="356"/>
      <c r="AD536" s="356"/>
    </row>
    <row r="537" spans="2:30">
      <c r="B537" s="359">
        <f t="shared" si="24"/>
        <v>-1</v>
      </c>
      <c r="D537" s="174"/>
      <c r="E537" s="174"/>
      <c r="F537" s="176"/>
      <c r="G537" s="174"/>
      <c r="H537" s="174"/>
      <c r="I537" s="174"/>
      <c r="J537" s="175"/>
      <c r="K537" s="175"/>
      <c r="L537" s="174"/>
      <c r="N537" s="359">
        <f t="shared" si="25"/>
        <v>0</v>
      </c>
      <c r="O537" s="360">
        <f t="shared" si="26"/>
        <v>0</v>
      </c>
      <c r="Q537" s="356"/>
      <c r="R537" s="356"/>
      <c r="S537" s="356"/>
      <c r="T537" s="356"/>
      <c r="U537" s="356"/>
      <c r="V537" s="356"/>
      <c r="W537" s="356"/>
      <c r="X537" s="356"/>
      <c r="Y537" s="356"/>
      <c r="Z537" s="356"/>
      <c r="AA537" s="356"/>
      <c r="AB537" s="356"/>
      <c r="AC537" s="356"/>
      <c r="AD537" s="356"/>
    </row>
    <row r="538" spans="2:30">
      <c r="B538" s="359">
        <f t="shared" si="24"/>
        <v>-1</v>
      </c>
      <c r="D538" s="174"/>
      <c r="E538" s="174"/>
      <c r="F538" s="176"/>
      <c r="G538" s="174"/>
      <c r="H538" s="174"/>
      <c r="I538" s="174"/>
      <c r="J538" s="175"/>
      <c r="K538" s="175"/>
      <c r="L538" s="174"/>
      <c r="N538" s="359">
        <f t="shared" si="25"/>
        <v>0</v>
      </c>
      <c r="O538" s="360">
        <f t="shared" si="26"/>
        <v>0</v>
      </c>
      <c r="Q538" s="356"/>
      <c r="R538" s="356"/>
      <c r="S538" s="356"/>
      <c r="T538" s="356"/>
      <c r="U538" s="356"/>
      <c r="V538" s="356"/>
      <c r="W538" s="356"/>
      <c r="X538" s="356"/>
      <c r="Y538" s="356"/>
      <c r="Z538" s="356"/>
      <c r="AA538" s="356"/>
      <c r="AB538" s="356"/>
      <c r="AC538" s="356"/>
      <c r="AD538" s="356"/>
    </row>
    <row r="539" spans="2:30">
      <c r="B539" s="359">
        <f t="shared" si="24"/>
        <v>-1</v>
      </c>
      <c r="D539" s="174"/>
      <c r="E539" s="174"/>
      <c r="F539" s="176"/>
      <c r="G539" s="174"/>
      <c r="H539" s="174"/>
      <c r="I539" s="174"/>
      <c r="J539" s="175"/>
      <c r="K539" s="175"/>
      <c r="L539" s="174"/>
      <c r="N539" s="359">
        <f t="shared" si="25"/>
        <v>0</v>
      </c>
      <c r="O539" s="360">
        <f t="shared" si="26"/>
        <v>0</v>
      </c>
      <c r="Q539" s="356"/>
      <c r="R539" s="356"/>
      <c r="S539" s="356"/>
      <c r="T539" s="356"/>
      <c r="U539" s="356"/>
      <c r="V539" s="356"/>
      <c r="W539" s="356"/>
      <c r="X539" s="356"/>
      <c r="Y539" s="356"/>
      <c r="Z539" s="356"/>
      <c r="AA539" s="356"/>
      <c r="AB539" s="356"/>
      <c r="AC539" s="356"/>
      <c r="AD539" s="356"/>
    </row>
    <row r="540" spans="2:30">
      <c r="B540" s="359">
        <f t="shared" si="24"/>
        <v>-1</v>
      </c>
      <c r="D540" s="174"/>
      <c r="E540" s="174"/>
      <c r="F540" s="176"/>
      <c r="G540" s="174"/>
      <c r="H540" s="174"/>
      <c r="I540" s="174"/>
      <c r="J540" s="175"/>
      <c r="K540" s="175"/>
      <c r="L540" s="174"/>
      <c r="N540" s="359">
        <f t="shared" si="25"/>
        <v>0</v>
      </c>
      <c r="O540" s="360">
        <f t="shared" si="26"/>
        <v>0</v>
      </c>
      <c r="Q540" s="356"/>
      <c r="R540" s="356"/>
      <c r="S540" s="356"/>
      <c r="T540" s="356"/>
      <c r="U540" s="356"/>
      <c r="V540" s="356"/>
      <c r="W540" s="356"/>
      <c r="X540" s="356"/>
      <c r="Y540" s="356"/>
      <c r="Z540" s="356"/>
      <c r="AA540" s="356"/>
      <c r="AB540" s="356"/>
      <c r="AC540" s="356"/>
      <c r="AD540" s="356"/>
    </row>
    <row r="541" spans="2:30">
      <c r="B541" s="359">
        <f t="shared" si="24"/>
        <v>-1</v>
      </c>
      <c r="D541" s="174"/>
      <c r="E541" s="174"/>
      <c r="F541" s="176"/>
      <c r="G541" s="174"/>
      <c r="H541" s="174"/>
      <c r="I541" s="174"/>
      <c r="J541" s="175"/>
      <c r="K541" s="175"/>
      <c r="L541" s="174"/>
      <c r="N541" s="359">
        <f t="shared" si="25"/>
        <v>0</v>
      </c>
      <c r="O541" s="360">
        <f t="shared" si="26"/>
        <v>0</v>
      </c>
      <c r="Q541" s="356"/>
      <c r="R541" s="356"/>
      <c r="S541" s="356"/>
      <c r="T541" s="356"/>
      <c r="U541" s="356"/>
      <c r="V541" s="356"/>
      <c r="W541" s="356"/>
      <c r="X541" s="356"/>
      <c r="Y541" s="356"/>
      <c r="Z541" s="356"/>
      <c r="AA541" s="356"/>
      <c r="AB541" s="356"/>
      <c r="AC541" s="356"/>
      <c r="AD541" s="356"/>
    </row>
    <row r="542" spans="2:30">
      <c r="B542" s="359">
        <f t="shared" si="24"/>
        <v>-1</v>
      </c>
      <c r="D542" s="174"/>
      <c r="E542" s="174"/>
      <c r="F542" s="176"/>
      <c r="G542" s="174"/>
      <c r="H542" s="174"/>
      <c r="I542" s="174"/>
      <c r="J542" s="175"/>
      <c r="K542" s="175"/>
      <c r="L542" s="174"/>
      <c r="N542" s="359">
        <f t="shared" si="25"/>
        <v>0</v>
      </c>
      <c r="O542" s="360">
        <f t="shared" si="26"/>
        <v>0</v>
      </c>
      <c r="Q542" s="356"/>
      <c r="R542" s="356"/>
      <c r="S542" s="356"/>
      <c r="T542" s="356"/>
      <c r="U542" s="356"/>
      <c r="V542" s="356"/>
      <c r="W542" s="356"/>
      <c r="X542" s="356"/>
      <c r="Y542" s="356"/>
      <c r="Z542" s="356"/>
      <c r="AA542" s="356"/>
      <c r="AB542" s="356"/>
      <c r="AC542" s="356"/>
      <c r="AD542" s="356"/>
    </row>
    <row r="543" spans="2:30">
      <c r="B543" s="359">
        <f t="shared" si="24"/>
        <v>-1</v>
      </c>
      <c r="D543" s="174"/>
      <c r="E543" s="174"/>
      <c r="F543" s="176"/>
      <c r="G543" s="174"/>
      <c r="H543" s="174"/>
      <c r="I543" s="174"/>
      <c r="J543" s="175"/>
      <c r="K543" s="175"/>
      <c r="L543" s="174"/>
      <c r="N543" s="359">
        <f t="shared" si="25"/>
        <v>0</v>
      </c>
      <c r="O543" s="360">
        <f t="shared" si="26"/>
        <v>0</v>
      </c>
      <c r="Q543" s="356"/>
      <c r="R543" s="356"/>
      <c r="S543" s="356"/>
      <c r="T543" s="356"/>
      <c r="U543" s="356"/>
      <c r="V543" s="356"/>
      <c r="W543" s="356"/>
      <c r="X543" s="356"/>
      <c r="Y543" s="356"/>
      <c r="Z543" s="356"/>
      <c r="AA543" s="356"/>
      <c r="AB543" s="356"/>
      <c r="AC543" s="356"/>
      <c r="AD543" s="356"/>
    </row>
    <row r="544" spans="2:30">
      <c r="B544" s="359">
        <f t="shared" si="24"/>
        <v>-1</v>
      </c>
      <c r="D544" s="174"/>
      <c r="E544" s="174"/>
      <c r="F544" s="176"/>
      <c r="G544" s="174"/>
      <c r="H544" s="174"/>
      <c r="I544" s="174"/>
      <c r="J544" s="175"/>
      <c r="K544" s="175"/>
      <c r="L544" s="174"/>
      <c r="N544" s="359">
        <f t="shared" si="25"/>
        <v>0</v>
      </c>
      <c r="O544" s="360">
        <f t="shared" si="26"/>
        <v>0</v>
      </c>
      <c r="Q544" s="356"/>
      <c r="R544" s="356"/>
      <c r="S544" s="356"/>
      <c r="T544" s="356"/>
      <c r="U544" s="356"/>
      <c r="V544" s="356"/>
      <c r="W544" s="356"/>
      <c r="X544" s="356"/>
      <c r="Y544" s="356"/>
      <c r="Z544" s="356"/>
      <c r="AA544" s="356"/>
      <c r="AB544" s="356"/>
      <c r="AC544" s="356"/>
      <c r="AD544" s="356"/>
    </row>
    <row r="545" spans="2:30">
      <c r="B545" s="359">
        <f t="shared" si="24"/>
        <v>-1</v>
      </c>
      <c r="D545" s="174"/>
      <c r="E545" s="174"/>
      <c r="F545" s="176"/>
      <c r="G545" s="174"/>
      <c r="H545" s="174"/>
      <c r="I545" s="174"/>
      <c r="J545" s="175"/>
      <c r="K545" s="175"/>
      <c r="L545" s="174"/>
      <c r="N545" s="359">
        <f t="shared" si="25"/>
        <v>0</v>
      </c>
      <c r="O545" s="360">
        <f t="shared" si="26"/>
        <v>0</v>
      </c>
      <c r="Q545" s="356"/>
      <c r="R545" s="356"/>
      <c r="S545" s="356"/>
      <c r="T545" s="356"/>
      <c r="U545" s="356"/>
      <c r="V545" s="356"/>
      <c r="W545" s="356"/>
      <c r="X545" s="356"/>
      <c r="Y545" s="356"/>
      <c r="Z545" s="356"/>
      <c r="AA545" s="356"/>
      <c r="AB545" s="356"/>
      <c r="AC545" s="356"/>
      <c r="AD545" s="356"/>
    </row>
    <row r="546" spans="2:30">
      <c r="B546" s="359">
        <f t="shared" si="24"/>
        <v>-1</v>
      </c>
      <c r="D546" s="174"/>
      <c r="E546" s="174"/>
      <c r="F546" s="176"/>
      <c r="G546" s="174"/>
      <c r="H546" s="174"/>
      <c r="I546" s="174"/>
      <c r="J546" s="175"/>
      <c r="K546" s="175"/>
      <c r="L546" s="174"/>
      <c r="N546" s="359">
        <f t="shared" si="25"/>
        <v>0</v>
      </c>
      <c r="O546" s="360">
        <f t="shared" si="26"/>
        <v>0</v>
      </c>
      <c r="Q546" s="356"/>
      <c r="R546" s="356"/>
      <c r="S546" s="356"/>
      <c r="T546" s="356"/>
      <c r="U546" s="356"/>
      <c r="V546" s="356"/>
      <c r="W546" s="356"/>
      <c r="X546" s="356"/>
      <c r="Y546" s="356"/>
      <c r="Z546" s="356"/>
      <c r="AA546" s="356"/>
      <c r="AB546" s="356"/>
      <c r="AC546" s="356"/>
      <c r="AD546" s="356"/>
    </row>
    <row r="547" spans="2:30">
      <c r="B547" s="359">
        <f t="shared" si="24"/>
        <v>-1</v>
      </c>
      <c r="D547" s="174"/>
      <c r="E547" s="174"/>
      <c r="F547" s="176"/>
      <c r="G547" s="174"/>
      <c r="H547" s="174"/>
      <c r="I547" s="174"/>
      <c r="J547" s="175"/>
      <c r="K547" s="175"/>
      <c r="L547" s="174"/>
      <c r="N547" s="359">
        <f t="shared" si="25"/>
        <v>0</v>
      </c>
      <c r="O547" s="360">
        <f t="shared" si="26"/>
        <v>0</v>
      </c>
      <c r="Q547" s="356"/>
      <c r="R547" s="356"/>
      <c r="S547" s="356"/>
      <c r="T547" s="356"/>
      <c r="U547" s="356"/>
      <c r="V547" s="356"/>
      <c r="W547" s="356"/>
      <c r="X547" s="356"/>
      <c r="Y547" s="356"/>
      <c r="Z547" s="356"/>
      <c r="AA547" s="356"/>
      <c r="AB547" s="356"/>
      <c r="AC547" s="356"/>
      <c r="AD547" s="356"/>
    </row>
    <row r="548" spans="2:30">
      <c r="B548" s="359">
        <f t="shared" si="24"/>
        <v>-1</v>
      </c>
      <c r="D548" s="174"/>
      <c r="E548" s="174"/>
      <c r="F548" s="176"/>
      <c r="G548" s="174"/>
      <c r="H548" s="174"/>
      <c r="I548" s="174"/>
      <c r="J548" s="175"/>
      <c r="K548" s="175"/>
      <c r="L548" s="174"/>
      <c r="N548" s="359">
        <f t="shared" si="25"/>
        <v>0</v>
      </c>
      <c r="O548" s="360">
        <f t="shared" si="26"/>
        <v>0</v>
      </c>
      <c r="Q548" s="356"/>
      <c r="R548" s="356"/>
      <c r="S548" s="356"/>
      <c r="T548" s="356"/>
      <c r="U548" s="356"/>
      <c r="V548" s="356"/>
      <c r="W548" s="356"/>
      <c r="X548" s="356"/>
      <c r="Y548" s="356"/>
      <c r="Z548" s="356"/>
      <c r="AA548" s="356"/>
      <c r="AB548" s="356"/>
      <c r="AC548" s="356"/>
      <c r="AD548" s="356"/>
    </row>
    <row r="549" spans="2:30">
      <c r="B549" s="359">
        <f t="shared" si="24"/>
        <v>-1</v>
      </c>
      <c r="D549" s="174"/>
      <c r="E549" s="174"/>
      <c r="F549" s="176"/>
      <c r="G549" s="174"/>
      <c r="H549" s="174"/>
      <c r="I549" s="174"/>
      <c r="J549" s="175"/>
      <c r="K549" s="175"/>
      <c r="L549" s="174"/>
      <c r="N549" s="359">
        <f t="shared" si="25"/>
        <v>0</v>
      </c>
      <c r="O549" s="360">
        <f t="shared" si="26"/>
        <v>0</v>
      </c>
      <c r="Q549" s="356"/>
      <c r="R549" s="356"/>
      <c r="S549" s="356"/>
      <c r="T549" s="356"/>
      <c r="U549" s="356"/>
      <c r="V549" s="356"/>
      <c r="W549" s="356"/>
      <c r="X549" s="356"/>
      <c r="Y549" s="356"/>
      <c r="Z549" s="356"/>
      <c r="AA549" s="356"/>
      <c r="AB549" s="356"/>
      <c r="AC549" s="356"/>
      <c r="AD549" s="356"/>
    </row>
    <row r="550" spans="2:30">
      <c r="B550" s="359">
        <f t="shared" si="24"/>
        <v>-1</v>
      </c>
      <c r="D550" s="174"/>
      <c r="E550" s="174"/>
      <c r="F550" s="176"/>
      <c r="G550" s="174"/>
      <c r="H550" s="174"/>
      <c r="I550" s="174"/>
      <c r="J550" s="175"/>
      <c r="K550" s="175"/>
      <c r="L550" s="174"/>
      <c r="N550" s="359">
        <f t="shared" si="25"/>
        <v>0</v>
      </c>
      <c r="O550" s="360">
        <f t="shared" si="26"/>
        <v>0</v>
      </c>
      <c r="Q550" s="356"/>
      <c r="R550" s="356"/>
      <c r="S550" s="356"/>
      <c r="T550" s="356"/>
      <c r="U550" s="356"/>
      <c r="V550" s="356"/>
      <c r="W550" s="356"/>
      <c r="X550" s="356"/>
      <c r="Y550" s="356"/>
      <c r="Z550" s="356"/>
      <c r="AA550" s="356"/>
      <c r="AB550" s="356"/>
      <c r="AC550" s="356"/>
      <c r="AD550" s="356"/>
    </row>
    <row r="551" spans="2:30">
      <c r="B551" s="359">
        <f t="shared" si="24"/>
        <v>-1</v>
      </c>
      <c r="D551" s="174"/>
      <c r="E551" s="174"/>
      <c r="F551" s="176"/>
      <c r="G551" s="174"/>
      <c r="H551" s="174"/>
      <c r="I551" s="174"/>
      <c r="J551" s="175"/>
      <c r="K551" s="175"/>
      <c r="L551" s="174"/>
      <c r="N551" s="359">
        <f t="shared" si="25"/>
        <v>0</v>
      </c>
      <c r="O551" s="360">
        <f t="shared" si="26"/>
        <v>0</v>
      </c>
      <c r="Q551" s="356"/>
      <c r="R551" s="356"/>
      <c r="S551" s="356"/>
      <c r="T551" s="356"/>
      <c r="U551" s="356"/>
      <c r="V551" s="356"/>
      <c r="W551" s="356"/>
      <c r="X551" s="356"/>
      <c r="Y551" s="356"/>
      <c r="Z551" s="356"/>
      <c r="AA551" s="356"/>
      <c r="AB551" s="356"/>
      <c r="AC551" s="356"/>
      <c r="AD551" s="356"/>
    </row>
    <row r="552" spans="2:30">
      <c r="B552" s="359">
        <f t="shared" si="24"/>
        <v>-1</v>
      </c>
      <c r="D552" s="174"/>
      <c r="E552" s="174"/>
      <c r="F552" s="176"/>
      <c r="G552" s="174"/>
      <c r="H552" s="174"/>
      <c r="I552" s="174"/>
      <c r="J552" s="175"/>
      <c r="K552" s="175"/>
      <c r="L552" s="174"/>
      <c r="N552" s="359">
        <f t="shared" si="25"/>
        <v>0</v>
      </c>
      <c r="O552" s="360">
        <f t="shared" si="26"/>
        <v>0</v>
      </c>
      <c r="Q552" s="356"/>
      <c r="R552" s="356"/>
      <c r="S552" s="356"/>
      <c r="T552" s="356"/>
      <c r="U552" s="356"/>
      <c r="V552" s="356"/>
      <c r="W552" s="356"/>
      <c r="X552" s="356"/>
      <c r="Y552" s="356"/>
      <c r="Z552" s="356"/>
      <c r="AA552" s="356"/>
      <c r="AB552" s="356"/>
      <c r="AC552" s="356"/>
      <c r="AD552" s="356"/>
    </row>
    <row r="553" spans="2:30">
      <c r="B553" s="359">
        <f t="shared" si="24"/>
        <v>-1</v>
      </c>
      <c r="D553" s="174"/>
      <c r="E553" s="174"/>
      <c r="F553" s="176"/>
      <c r="G553" s="174"/>
      <c r="H553" s="174"/>
      <c r="I553" s="174"/>
      <c r="J553" s="175"/>
      <c r="K553" s="175"/>
      <c r="L553" s="174"/>
      <c r="N553" s="359">
        <f t="shared" si="25"/>
        <v>0</v>
      </c>
      <c r="O553" s="360">
        <f t="shared" si="26"/>
        <v>0</v>
      </c>
      <c r="Q553" s="356"/>
      <c r="R553" s="356"/>
      <c r="S553" s="356"/>
      <c r="T553" s="356"/>
      <c r="U553" s="356"/>
      <c r="V553" s="356"/>
      <c r="W553" s="356"/>
      <c r="X553" s="356"/>
      <c r="Y553" s="356"/>
      <c r="Z553" s="356"/>
      <c r="AA553" s="356"/>
      <c r="AB553" s="356"/>
      <c r="AC553" s="356"/>
      <c r="AD553" s="356"/>
    </row>
    <row r="554" spans="2:30">
      <c r="B554" s="359">
        <f t="shared" si="24"/>
        <v>-1</v>
      </c>
      <c r="D554" s="174"/>
      <c r="E554" s="174"/>
      <c r="F554" s="176"/>
      <c r="G554" s="174"/>
      <c r="H554" s="174"/>
      <c r="I554" s="174"/>
      <c r="J554" s="175"/>
      <c r="K554" s="175"/>
      <c r="L554" s="174"/>
      <c r="N554" s="359">
        <f t="shared" si="25"/>
        <v>0</v>
      </c>
      <c r="O554" s="360">
        <f t="shared" si="26"/>
        <v>0</v>
      </c>
      <c r="Q554" s="356"/>
      <c r="R554" s="356"/>
      <c r="S554" s="356"/>
      <c r="T554" s="356"/>
      <c r="U554" s="356"/>
      <c r="V554" s="356"/>
      <c r="W554" s="356"/>
      <c r="X554" s="356"/>
      <c r="Y554" s="356"/>
      <c r="Z554" s="356"/>
      <c r="AA554" s="356"/>
      <c r="AB554" s="356"/>
      <c r="AC554" s="356"/>
      <c r="AD554" s="356"/>
    </row>
    <row r="555" spans="2:30">
      <c r="B555" s="359">
        <f t="shared" si="24"/>
        <v>-1</v>
      </c>
      <c r="D555" s="174"/>
      <c r="E555" s="174"/>
      <c r="F555" s="176"/>
      <c r="G555" s="174"/>
      <c r="H555" s="174"/>
      <c r="I555" s="174"/>
      <c r="J555" s="175"/>
      <c r="K555" s="175"/>
      <c r="L555" s="174"/>
      <c r="N555" s="359">
        <f t="shared" si="25"/>
        <v>0</v>
      </c>
      <c r="O555" s="360">
        <f t="shared" si="26"/>
        <v>0</v>
      </c>
      <c r="Q555" s="356"/>
      <c r="R555" s="356"/>
      <c r="S555" s="356"/>
      <c r="T555" s="356"/>
      <c r="U555" s="356"/>
      <c r="V555" s="356"/>
      <c r="W555" s="356"/>
      <c r="X555" s="356"/>
      <c r="Y555" s="356"/>
      <c r="Z555" s="356"/>
      <c r="AA555" s="356"/>
      <c r="AB555" s="356"/>
      <c r="AC555" s="356"/>
      <c r="AD555" s="356"/>
    </row>
    <row r="556" spans="2:30">
      <c r="B556" s="359">
        <f t="shared" si="24"/>
        <v>-1</v>
      </c>
      <c r="D556" s="174"/>
      <c r="E556" s="174"/>
      <c r="F556" s="176"/>
      <c r="G556" s="174"/>
      <c r="H556" s="174"/>
      <c r="I556" s="174"/>
      <c r="J556" s="175"/>
      <c r="K556" s="175"/>
      <c r="L556" s="174"/>
      <c r="N556" s="359">
        <f t="shared" si="25"/>
        <v>0</v>
      </c>
      <c r="O556" s="360">
        <f t="shared" si="26"/>
        <v>0</v>
      </c>
      <c r="Q556" s="356"/>
      <c r="R556" s="356"/>
      <c r="S556" s="356"/>
      <c r="T556" s="356"/>
      <c r="U556" s="356"/>
      <c r="V556" s="356"/>
      <c r="W556" s="356"/>
      <c r="X556" s="356"/>
      <c r="Y556" s="356"/>
      <c r="Z556" s="356"/>
      <c r="AA556" s="356"/>
      <c r="AB556" s="356"/>
      <c r="AC556" s="356"/>
      <c r="AD556" s="356"/>
    </row>
    <row r="557" spans="2:30">
      <c r="B557" s="359">
        <f t="shared" si="24"/>
        <v>-1</v>
      </c>
      <c r="D557" s="174"/>
      <c r="E557" s="174"/>
      <c r="F557" s="176"/>
      <c r="G557" s="174"/>
      <c r="H557" s="174"/>
      <c r="I557" s="174"/>
      <c r="J557" s="175"/>
      <c r="K557" s="175"/>
      <c r="L557" s="174"/>
      <c r="N557" s="359">
        <f t="shared" si="25"/>
        <v>0</v>
      </c>
      <c r="O557" s="360">
        <f t="shared" si="26"/>
        <v>0</v>
      </c>
      <c r="Q557" s="356"/>
      <c r="R557" s="356"/>
      <c r="S557" s="356"/>
      <c r="T557" s="356"/>
      <c r="U557" s="356"/>
      <c r="V557" s="356"/>
      <c r="W557" s="356"/>
      <c r="X557" s="356"/>
      <c r="Y557" s="356"/>
      <c r="Z557" s="356"/>
      <c r="AA557" s="356"/>
      <c r="AB557" s="356"/>
      <c r="AC557" s="356"/>
      <c r="AD557" s="356"/>
    </row>
    <row r="558" spans="2:30">
      <c r="B558" s="359">
        <f t="shared" si="24"/>
        <v>-1</v>
      </c>
      <c r="D558" s="174"/>
      <c r="E558" s="174"/>
      <c r="F558" s="176"/>
      <c r="G558" s="174"/>
      <c r="H558" s="174"/>
      <c r="I558" s="174"/>
      <c r="J558" s="175"/>
      <c r="K558" s="175"/>
      <c r="L558" s="174"/>
      <c r="N558" s="359">
        <f t="shared" si="25"/>
        <v>0</v>
      </c>
      <c r="O558" s="360">
        <f t="shared" si="26"/>
        <v>0</v>
      </c>
      <c r="Q558" s="356"/>
      <c r="R558" s="356"/>
      <c r="S558" s="356"/>
      <c r="T558" s="356"/>
      <c r="U558" s="356"/>
      <c r="V558" s="356"/>
      <c r="W558" s="356"/>
      <c r="X558" s="356"/>
      <c r="Y558" s="356"/>
      <c r="Z558" s="356"/>
      <c r="AA558" s="356"/>
      <c r="AB558" s="356"/>
      <c r="AC558" s="356"/>
      <c r="AD558" s="356"/>
    </row>
    <row r="559" spans="2:30">
      <c r="B559" s="359">
        <f t="shared" si="24"/>
        <v>-1</v>
      </c>
      <c r="D559" s="174"/>
      <c r="E559" s="174"/>
      <c r="F559" s="176"/>
      <c r="G559" s="174"/>
      <c r="H559" s="174"/>
      <c r="I559" s="174"/>
      <c r="J559" s="175"/>
      <c r="K559" s="175"/>
      <c r="L559" s="174"/>
      <c r="N559" s="359">
        <f t="shared" si="25"/>
        <v>0</v>
      </c>
      <c r="O559" s="360">
        <f t="shared" si="26"/>
        <v>0</v>
      </c>
      <c r="Q559" s="356"/>
      <c r="R559" s="356"/>
      <c r="S559" s="356"/>
      <c r="T559" s="356"/>
      <c r="U559" s="356"/>
      <c r="V559" s="356"/>
      <c r="W559" s="356"/>
      <c r="X559" s="356"/>
      <c r="Y559" s="356"/>
      <c r="Z559" s="356"/>
      <c r="AA559" s="356"/>
      <c r="AB559" s="356"/>
      <c r="AC559" s="356"/>
      <c r="AD559" s="356"/>
    </row>
    <row r="560" spans="2:30">
      <c r="B560" s="359">
        <f t="shared" si="24"/>
        <v>-1</v>
      </c>
      <c r="D560" s="174"/>
      <c r="E560" s="174"/>
      <c r="F560" s="176"/>
      <c r="G560" s="174"/>
      <c r="H560" s="174"/>
      <c r="I560" s="174"/>
      <c r="J560" s="175"/>
      <c r="K560" s="175"/>
      <c r="L560" s="174"/>
      <c r="N560" s="359">
        <f t="shared" si="25"/>
        <v>0</v>
      </c>
      <c r="O560" s="360">
        <f t="shared" si="26"/>
        <v>0</v>
      </c>
      <c r="Q560" s="356"/>
      <c r="R560" s="356"/>
      <c r="S560" s="356"/>
      <c r="T560" s="356"/>
      <c r="U560" s="356"/>
      <c r="V560" s="356"/>
      <c r="W560" s="356"/>
      <c r="X560" s="356"/>
      <c r="Y560" s="356"/>
      <c r="Z560" s="356"/>
      <c r="AA560" s="356"/>
      <c r="AB560" s="356"/>
      <c r="AC560" s="356"/>
      <c r="AD560" s="356"/>
    </row>
    <row r="561" spans="2:30">
      <c r="B561" s="359">
        <f t="shared" si="24"/>
        <v>-1</v>
      </c>
      <c r="D561" s="174"/>
      <c r="E561" s="174"/>
      <c r="F561" s="176"/>
      <c r="G561" s="174"/>
      <c r="H561" s="174"/>
      <c r="I561" s="174"/>
      <c r="J561" s="175"/>
      <c r="K561" s="175"/>
      <c r="L561" s="174"/>
      <c r="N561" s="359">
        <f t="shared" si="25"/>
        <v>0</v>
      </c>
      <c r="O561" s="360">
        <f t="shared" si="26"/>
        <v>0</v>
      </c>
      <c r="Q561" s="356"/>
      <c r="R561" s="356"/>
      <c r="S561" s="356"/>
      <c r="T561" s="356"/>
      <c r="U561" s="356"/>
      <c r="V561" s="356"/>
      <c r="W561" s="356"/>
      <c r="X561" s="356"/>
      <c r="Y561" s="356"/>
      <c r="Z561" s="356"/>
      <c r="AA561" s="356"/>
      <c r="AB561" s="356"/>
      <c r="AC561" s="356"/>
      <c r="AD561" s="356"/>
    </row>
    <row r="562" spans="2:30">
      <c r="B562" s="359">
        <f t="shared" si="24"/>
        <v>-1</v>
      </c>
      <c r="D562" s="174"/>
      <c r="E562" s="174"/>
      <c r="F562" s="176"/>
      <c r="G562" s="174"/>
      <c r="H562" s="174"/>
      <c r="I562" s="174"/>
      <c r="J562" s="175"/>
      <c r="K562" s="175"/>
      <c r="L562" s="174"/>
      <c r="N562" s="359">
        <f t="shared" si="25"/>
        <v>0</v>
      </c>
      <c r="O562" s="360">
        <f t="shared" si="26"/>
        <v>0</v>
      </c>
      <c r="Q562" s="356"/>
      <c r="R562" s="356"/>
      <c r="S562" s="356"/>
      <c r="T562" s="356"/>
      <c r="U562" s="356"/>
      <c r="V562" s="356"/>
      <c r="W562" s="356"/>
      <c r="X562" s="356"/>
      <c r="Y562" s="356"/>
      <c r="Z562" s="356"/>
      <c r="AA562" s="356"/>
      <c r="AB562" s="356"/>
      <c r="AC562" s="356"/>
      <c r="AD562" s="356"/>
    </row>
    <row r="563" spans="2:30">
      <c r="B563" s="359">
        <f t="shared" si="24"/>
        <v>-1</v>
      </c>
      <c r="D563" s="174"/>
      <c r="E563" s="174"/>
      <c r="F563" s="176"/>
      <c r="G563" s="174"/>
      <c r="H563" s="174"/>
      <c r="I563" s="174"/>
      <c r="J563" s="175"/>
      <c r="K563" s="175"/>
      <c r="L563" s="174"/>
      <c r="N563" s="359">
        <f t="shared" si="25"/>
        <v>0</v>
      </c>
      <c r="O563" s="360">
        <f t="shared" si="26"/>
        <v>0</v>
      </c>
      <c r="Q563" s="356"/>
      <c r="R563" s="356"/>
      <c r="S563" s="356"/>
      <c r="T563" s="356"/>
      <c r="U563" s="356"/>
      <c r="V563" s="356"/>
      <c r="W563" s="356"/>
      <c r="X563" s="356"/>
      <c r="Y563" s="356"/>
      <c r="Z563" s="356"/>
      <c r="AA563" s="356"/>
      <c r="AB563" s="356"/>
      <c r="AC563" s="356"/>
      <c r="AD563" s="356"/>
    </row>
    <row r="564" spans="2:30">
      <c r="B564" s="359">
        <f t="shared" si="24"/>
        <v>-1</v>
      </c>
      <c r="D564" s="174"/>
      <c r="E564" s="174"/>
      <c r="F564" s="176"/>
      <c r="G564" s="174"/>
      <c r="H564" s="174"/>
      <c r="I564" s="174"/>
      <c r="J564" s="175"/>
      <c r="K564" s="175"/>
      <c r="L564" s="174"/>
      <c r="N564" s="359">
        <f t="shared" si="25"/>
        <v>0</v>
      </c>
      <c r="O564" s="360">
        <f t="shared" si="26"/>
        <v>0</v>
      </c>
      <c r="Q564" s="356"/>
      <c r="R564" s="356"/>
      <c r="S564" s="356"/>
      <c r="T564" s="356"/>
      <c r="U564" s="356"/>
      <c r="V564" s="356"/>
      <c r="W564" s="356"/>
      <c r="X564" s="356"/>
      <c r="Y564" s="356"/>
      <c r="Z564" s="356"/>
      <c r="AA564" s="356"/>
      <c r="AB564" s="356"/>
      <c r="AC564" s="356"/>
      <c r="AD564" s="356"/>
    </row>
    <row r="565" spans="2:30">
      <c r="B565" s="359">
        <f t="shared" si="24"/>
        <v>-1</v>
      </c>
      <c r="D565" s="174"/>
      <c r="E565" s="174"/>
      <c r="F565" s="176"/>
      <c r="G565" s="174"/>
      <c r="H565" s="174"/>
      <c r="I565" s="174"/>
      <c r="J565" s="175"/>
      <c r="K565" s="175"/>
      <c r="L565" s="174"/>
      <c r="N565" s="359">
        <f t="shared" si="25"/>
        <v>0</v>
      </c>
      <c r="O565" s="360">
        <f t="shared" si="26"/>
        <v>0</v>
      </c>
      <c r="Q565" s="356"/>
      <c r="R565" s="356"/>
      <c r="S565" s="356"/>
      <c r="T565" s="356"/>
      <c r="U565" s="356"/>
      <c r="V565" s="356"/>
      <c r="W565" s="356"/>
      <c r="X565" s="356"/>
      <c r="Y565" s="356"/>
      <c r="Z565" s="356"/>
      <c r="AA565" s="356"/>
      <c r="AB565" s="356"/>
      <c r="AC565" s="356"/>
      <c r="AD565" s="356"/>
    </row>
    <row r="566" spans="2:30">
      <c r="B566" s="359">
        <f t="shared" si="24"/>
        <v>-1</v>
      </c>
      <c r="D566" s="174"/>
      <c r="E566" s="174"/>
      <c r="F566" s="176"/>
      <c r="G566" s="174"/>
      <c r="H566" s="174"/>
      <c r="I566" s="174"/>
      <c r="J566" s="175"/>
      <c r="K566" s="175"/>
      <c r="L566" s="174"/>
      <c r="N566" s="359">
        <f t="shared" si="25"/>
        <v>0</v>
      </c>
      <c r="O566" s="360">
        <f t="shared" si="26"/>
        <v>0</v>
      </c>
      <c r="Q566" s="356"/>
      <c r="R566" s="356"/>
      <c r="S566" s="356"/>
      <c r="T566" s="356"/>
      <c r="U566" s="356"/>
      <c r="V566" s="356"/>
      <c r="W566" s="356"/>
      <c r="X566" s="356"/>
      <c r="Y566" s="356"/>
      <c r="Z566" s="356"/>
      <c r="AA566" s="356"/>
      <c r="AB566" s="356"/>
      <c r="AC566" s="356"/>
      <c r="AD566" s="356"/>
    </row>
    <row r="567" spans="2:30">
      <c r="B567" s="359">
        <f t="shared" si="24"/>
        <v>-1</v>
      </c>
      <c r="D567" s="174"/>
      <c r="E567" s="174"/>
      <c r="F567" s="176"/>
      <c r="G567" s="174"/>
      <c r="H567" s="174"/>
      <c r="I567" s="174"/>
      <c r="J567" s="175"/>
      <c r="K567" s="175"/>
      <c r="L567" s="174"/>
      <c r="N567" s="359">
        <f t="shared" si="25"/>
        <v>0</v>
      </c>
      <c r="O567" s="360">
        <f t="shared" si="26"/>
        <v>0</v>
      </c>
      <c r="Q567" s="356"/>
      <c r="R567" s="356"/>
      <c r="S567" s="356"/>
      <c r="T567" s="356"/>
      <c r="U567" s="356"/>
      <c r="V567" s="356"/>
      <c r="W567" s="356"/>
      <c r="X567" s="356"/>
      <c r="Y567" s="356"/>
      <c r="Z567" s="356"/>
      <c r="AA567" s="356"/>
      <c r="AB567" s="356"/>
      <c r="AC567" s="356"/>
      <c r="AD567" s="356"/>
    </row>
    <row r="568" spans="2:30">
      <c r="B568" s="359">
        <f t="shared" si="24"/>
        <v>-1</v>
      </c>
      <c r="D568" s="174"/>
      <c r="E568" s="174"/>
      <c r="F568" s="176"/>
      <c r="G568" s="174"/>
      <c r="H568" s="174"/>
      <c r="I568" s="174"/>
      <c r="J568" s="175"/>
      <c r="K568" s="175"/>
      <c r="L568" s="174"/>
      <c r="N568" s="359">
        <f t="shared" si="25"/>
        <v>0</v>
      </c>
      <c r="O568" s="360">
        <f t="shared" si="26"/>
        <v>0</v>
      </c>
      <c r="Q568" s="356"/>
      <c r="R568" s="356"/>
      <c r="S568" s="356"/>
      <c r="T568" s="356"/>
      <c r="U568" s="356"/>
      <c r="V568" s="356"/>
      <c r="W568" s="356"/>
      <c r="X568" s="356"/>
      <c r="Y568" s="356"/>
      <c r="Z568" s="356"/>
      <c r="AA568" s="356"/>
      <c r="AB568" s="356"/>
      <c r="AC568" s="356"/>
      <c r="AD568" s="356"/>
    </row>
    <row r="569" spans="2:30">
      <c r="B569" s="359">
        <f t="shared" si="24"/>
        <v>-1</v>
      </c>
      <c r="D569" s="174"/>
      <c r="E569" s="174"/>
      <c r="F569" s="176"/>
      <c r="G569" s="174"/>
      <c r="H569" s="174"/>
      <c r="I569" s="174"/>
      <c r="J569" s="175"/>
      <c r="K569" s="175"/>
      <c r="L569" s="174"/>
      <c r="N569" s="359">
        <f t="shared" si="25"/>
        <v>0</v>
      </c>
      <c r="O569" s="360">
        <f t="shared" si="26"/>
        <v>0</v>
      </c>
      <c r="Q569" s="356"/>
      <c r="R569" s="356"/>
      <c r="S569" s="356"/>
      <c r="T569" s="356"/>
      <c r="U569" s="356"/>
      <c r="V569" s="356"/>
      <c r="W569" s="356"/>
      <c r="X569" s="356"/>
      <c r="Y569" s="356"/>
      <c r="Z569" s="356"/>
      <c r="AA569" s="356"/>
      <c r="AB569" s="356"/>
      <c r="AC569" s="356"/>
      <c r="AD569" s="356"/>
    </row>
    <row r="570" spans="2:30">
      <c r="B570" s="359">
        <f t="shared" si="24"/>
        <v>-1</v>
      </c>
      <c r="D570" s="174"/>
      <c r="E570" s="174"/>
      <c r="F570" s="176"/>
      <c r="G570" s="174"/>
      <c r="H570" s="174"/>
      <c r="I570" s="174"/>
      <c r="J570" s="175"/>
      <c r="K570" s="175"/>
      <c r="L570" s="174"/>
      <c r="N570" s="359">
        <f t="shared" si="25"/>
        <v>0</v>
      </c>
      <c r="O570" s="360">
        <f t="shared" si="26"/>
        <v>0</v>
      </c>
      <c r="Q570" s="356"/>
      <c r="R570" s="356"/>
      <c r="S570" s="356"/>
      <c r="T570" s="356"/>
      <c r="U570" s="356"/>
      <c r="V570" s="356"/>
      <c r="W570" s="356"/>
      <c r="X570" s="356"/>
      <c r="Y570" s="356"/>
      <c r="Z570" s="356"/>
      <c r="AA570" s="356"/>
      <c r="AB570" s="356"/>
      <c r="AC570" s="356"/>
      <c r="AD570" s="356"/>
    </row>
    <row r="571" spans="2:30">
      <c r="B571" s="359">
        <f t="shared" si="24"/>
        <v>-1</v>
      </c>
      <c r="D571" s="174"/>
      <c r="E571" s="174"/>
      <c r="F571" s="176"/>
      <c r="G571" s="174"/>
      <c r="H571" s="174"/>
      <c r="I571" s="174"/>
      <c r="J571" s="175"/>
      <c r="K571" s="175"/>
      <c r="L571" s="174"/>
      <c r="N571" s="359">
        <f t="shared" si="25"/>
        <v>0</v>
      </c>
      <c r="O571" s="360">
        <f t="shared" si="26"/>
        <v>0</v>
      </c>
      <c r="Q571" s="356"/>
      <c r="R571" s="356"/>
      <c r="S571" s="356"/>
      <c r="T571" s="356"/>
      <c r="U571" s="356"/>
      <c r="V571" s="356"/>
      <c r="W571" s="356"/>
      <c r="X571" s="356"/>
      <c r="Y571" s="356"/>
      <c r="Z571" s="356"/>
      <c r="AA571" s="356"/>
      <c r="AB571" s="356"/>
      <c r="AC571" s="356"/>
      <c r="AD571" s="356"/>
    </row>
    <row r="572" spans="2:30">
      <c r="B572" s="359">
        <f t="shared" si="24"/>
        <v>-1</v>
      </c>
      <c r="D572" s="174"/>
      <c r="E572" s="174"/>
      <c r="F572" s="176"/>
      <c r="G572" s="174"/>
      <c r="H572" s="174"/>
      <c r="I572" s="174"/>
      <c r="J572" s="175"/>
      <c r="K572" s="175"/>
      <c r="L572" s="174"/>
      <c r="N572" s="359">
        <f t="shared" si="25"/>
        <v>0</v>
      </c>
      <c r="O572" s="360">
        <f t="shared" si="26"/>
        <v>0</v>
      </c>
      <c r="Q572" s="356"/>
      <c r="R572" s="356"/>
      <c r="S572" s="356"/>
      <c r="T572" s="356"/>
      <c r="U572" s="356"/>
      <c r="V572" s="356"/>
      <c r="W572" s="356"/>
      <c r="X572" s="356"/>
      <c r="Y572" s="356"/>
      <c r="Z572" s="356"/>
      <c r="AA572" s="356"/>
      <c r="AB572" s="356"/>
      <c r="AC572" s="356"/>
      <c r="AD572" s="356"/>
    </row>
    <row r="573" spans="2:30">
      <c r="B573" s="359">
        <f t="shared" si="24"/>
        <v>-1</v>
      </c>
      <c r="D573" s="174"/>
      <c r="E573" s="174"/>
      <c r="F573" s="176"/>
      <c r="G573" s="174"/>
      <c r="H573" s="174"/>
      <c r="I573" s="174"/>
      <c r="J573" s="175"/>
      <c r="K573" s="175"/>
      <c r="L573" s="174"/>
      <c r="N573" s="359">
        <f t="shared" si="25"/>
        <v>0</v>
      </c>
      <c r="O573" s="360">
        <f t="shared" si="26"/>
        <v>0</v>
      </c>
      <c r="Q573" s="356"/>
      <c r="R573" s="356"/>
      <c r="S573" s="356"/>
      <c r="T573" s="356"/>
      <c r="U573" s="356"/>
      <c r="V573" s="356"/>
      <c r="W573" s="356"/>
      <c r="X573" s="356"/>
      <c r="Y573" s="356"/>
      <c r="Z573" s="356"/>
      <c r="AA573" s="356"/>
      <c r="AB573" s="356"/>
      <c r="AC573" s="356"/>
      <c r="AD573" s="356"/>
    </row>
    <row r="574" spans="2:30">
      <c r="B574" s="359">
        <f t="shared" si="24"/>
        <v>-1</v>
      </c>
      <c r="D574" s="174"/>
      <c r="E574" s="174"/>
      <c r="F574" s="176"/>
      <c r="G574" s="174"/>
      <c r="H574" s="174"/>
      <c r="I574" s="174"/>
      <c r="J574" s="175"/>
      <c r="K574" s="175"/>
      <c r="L574" s="174"/>
      <c r="N574" s="359">
        <f t="shared" si="25"/>
        <v>0</v>
      </c>
      <c r="O574" s="360">
        <f t="shared" si="26"/>
        <v>0</v>
      </c>
      <c r="Q574" s="356"/>
      <c r="R574" s="356"/>
      <c r="S574" s="356"/>
      <c r="T574" s="356"/>
      <c r="U574" s="356"/>
      <c r="V574" s="356"/>
      <c r="W574" s="356"/>
      <c r="X574" s="356"/>
      <c r="Y574" s="356"/>
      <c r="Z574" s="356"/>
      <c r="AA574" s="356"/>
      <c r="AB574" s="356"/>
      <c r="AC574" s="356"/>
      <c r="AD574" s="356"/>
    </row>
    <row r="575" spans="2:30">
      <c r="B575" s="359">
        <f t="shared" si="24"/>
        <v>-1</v>
      </c>
      <c r="D575" s="174"/>
      <c r="E575" s="174"/>
      <c r="F575" s="176"/>
      <c r="G575" s="174"/>
      <c r="H575" s="174"/>
      <c r="I575" s="174"/>
      <c r="J575" s="175"/>
      <c r="K575" s="175"/>
      <c r="L575" s="174"/>
      <c r="N575" s="359">
        <f t="shared" si="25"/>
        <v>0</v>
      </c>
      <c r="O575" s="360">
        <f t="shared" si="26"/>
        <v>0</v>
      </c>
      <c r="Q575" s="356"/>
      <c r="R575" s="356"/>
      <c r="S575" s="356"/>
      <c r="T575" s="356"/>
      <c r="U575" s="356"/>
      <c r="V575" s="356"/>
      <c r="W575" s="356"/>
      <c r="X575" s="356"/>
      <c r="Y575" s="356"/>
      <c r="Z575" s="356"/>
      <c r="AA575" s="356"/>
      <c r="AB575" s="356"/>
      <c r="AC575" s="356"/>
      <c r="AD575" s="356"/>
    </row>
    <row r="576" spans="2:30">
      <c r="B576" s="359">
        <f t="shared" si="24"/>
        <v>-1</v>
      </c>
      <c r="D576" s="174"/>
      <c r="E576" s="174"/>
      <c r="F576" s="176"/>
      <c r="G576" s="174"/>
      <c r="H576" s="174"/>
      <c r="I576" s="174"/>
      <c r="J576" s="175"/>
      <c r="K576" s="175"/>
      <c r="L576" s="174"/>
      <c r="N576" s="359">
        <f t="shared" si="25"/>
        <v>0</v>
      </c>
      <c r="O576" s="360">
        <f t="shared" si="26"/>
        <v>0</v>
      </c>
      <c r="Q576" s="356"/>
      <c r="R576" s="356"/>
      <c r="S576" s="356"/>
      <c r="T576" s="356"/>
      <c r="U576" s="356"/>
      <c r="V576" s="356"/>
      <c r="W576" s="356"/>
      <c r="X576" s="356"/>
      <c r="Y576" s="356"/>
      <c r="Z576" s="356"/>
      <c r="AA576" s="356"/>
      <c r="AB576" s="356"/>
      <c r="AC576" s="356"/>
      <c r="AD576" s="356"/>
    </row>
    <row r="577" spans="2:30">
      <c r="B577" s="359">
        <f t="shared" si="24"/>
        <v>-1</v>
      </c>
      <c r="D577" s="174"/>
      <c r="E577" s="174"/>
      <c r="F577" s="176"/>
      <c r="G577" s="174"/>
      <c r="H577" s="174"/>
      <c r="I577" s="174"/>
      <c r="J577" s="175"/>
      <c r="K577" s="175"/>
      <c r="L577" s="174"/>
      <c r="N577" s="359">
        <f t="shared" si="25"/>
        <v>0</v>
      </c>
      <c r="O577" s="360">
        <f t="shared" si="26"/>
        <v>0</v>
      </c>
      <c r="Q577" s="356"/>
      <c r="R577" s="356"/>
      <c r="S577" s="356"/>
      <c r="T577" s="356"/>
      <c r="U577" s="356"/>
      <c r="V577" s="356"/>
      <c r="W577" s="356"/>
      <c r="X577" s="356"/>
      <c r="Y577" s="356"/>
      <c r="Z577" s="356"/>
      <c r="AA577" s="356"/>
      <c r="AB577" s="356"/>
      <c r="AC577" s="356"/>
      <c r="AD577" s="356"/>
    </row>
    <row r="578" spans="2:30">
      <c r="B578" s="359">
        <f t="shared" si="24"/>
        <v>-1</v>
      </c>
      <c r="D578" s="174"/>
      <c r="E578" s="174"/>
      <c r="F578" s="176"/>
      <c r="G578" s="174"/>
      <c r="H578" s="174"/>
      <c r="I578" s="174"/>
      <c r="J578" s="175"/>
      <c r="K578" s="175"/>
      <c r="L578" s="174"/>
      <c r="N578" s="359">
        <f t="shared" si="25"/>
        <v>0</v>
      </c>
      <c r="O578" s="360">
        <f t="shared" si="26"/>
        <v>0</v>
      </c>
      <c r="Q578" s="356"/>
      <c r="R578" s="356"/>
      <c r="S578" s="356"/>
      <c r="T578" s="356"/>
      <c r="U578" s="356"/>
      <c r="V578" s="356"/>
      <c r="W578" s="356"/>
      <c r="X578" s="356"/>
      <c r="Y578" s="356"/>
      <c r="Z578" s="356"/>
      <c r="AA578" s="356"/>
      <c r="AB578" s="356"/>
      <c r="AC578" s="356"/>
      <c r="AD578" s="356"/>
    </row>
    <row r="579" spans="2:30">
      <c r="B579" s="359">
        <f t="shared" si="24"/>
        <v>-1</v>
      </c>
      <c r="D579" s="174"/>
      <c r="E579" s="174"/>
      <c r="F579" s="176"/>
      <c r="G579" s="174"/>
      <c r="H579" s="174"/>
      <c r="I579" s="174"/>
      <c r="J579" s="175"/>
      <c r="K579" s="175"/>
      <c r="L579" s="174"/>
      <c r="N579" s="359">
        <f t="shared" si="25"/>
        <v>0</v>
      </c>
      <c r="O579" s="360">
        <f t="shared" si="26"/>
        <v>0</v>
      </c>
      <c r="Q579" s="356"/>
      <c r="R579" s="356"/>
      <c r="S579" s="356"/>
      <c r="T579" s="356"/>
      <c r="U579" s="356"/>
      <c r="V579" s="356"/>
      <c r="W579" s="356"/>
      <c r="X579" s="356"/>
      <c r="Y579" s="356"/>
      <c r="Z579" s="356"/>
      <c r="AA579" s="356"/>
      <c r="AB579" s="356"/>
      <c r="AC579" s="356"/>
      <c r="AD579" s="356"/>
    </row>
    <row r="580" spans="2:30">
      <c r="B580" s="359">
        <f t="shared" si="24"/>
        <v>-1</v>
      </c>
      <c r="D580" s="174"/>
      <c r="E580" s="174"/>
      <c r="F580" s="176"/>
      <c r="G580" s="174"/>
      <c r="H580" s="174"/>
      <c r="I580" s="174"/>
      <c r="J580" s="175"/>
      <c r="K580" s="175"/>
      <c r="L580" s="174"/>
      <c r="N580" s="359">
        <f t="shared" si="25"/>
        <v>0</v>
      </c>
      <c r="O580" s="360">
        <f t="shared" si="26"/>
        <v>0</v>
      </c>
      <c r="Q580" s="356"/>
      <c r="R580" s="356"/>
      <c r="S580" s="356"/>
      <c r="T580" s="356"/>
      <c r="U580" s="356"/>
      <c r="V580" s="356"/>
      <c r="W580" s="356"/>
      <c r="X580" s="356"/>
      <c r="Y580" s="356"/>
      <c r="Z580" s="356"/>
      <c r="AA580" s="356"/>
      <c r="AB580" s="356"/>
      <c r="AC580" s="356"/>
      <c r="AD580" s="356"/>
    </row>
    <row r="581" spans="2:30">
      <c r="B581" s="359">
        <f t="shared" si="24"/>
        <v>-1</v>
      </c>
      <c r="D581" s="174"/>
      <c r="E581" s="174"/>
      <c r="F581" s="176"/>
      <c r="G581" s="174"/>
      <c r="H581" s="174"/>
      <c r="I581" s="174"/>
      <c r="J581" s="175"/>
      <c r="K581" s="175"/>
      <c r="L581" s="174"/>
      <c r="N581" s="359">
        <f t="shared" si="25"/>
        <v>0</v>
      </c>
      <c r="O581" s="360">
        <f t="shared" si="26"/>
        <v>0</v>
      </c>
      <c r="Q581" s="356"/>
      <c r="R581" s="356"/>
      <c r="S581" s="356"/>
      <c r="T581" s="356"/>
      <c r="U581" s="356"/>
      <c r="V581" s="356"/>
      <c r="W581" s="356"/>
      <c r="X581" s="356"/>
      <c r="Y581" s="356"/>
      <c r="Z581" s="356"/>
      <c r="AA581" s="356"/>
      <c r="AB581" s="356"/>
      <c r="AC581" s="356"/>
      <c r="AD581" s="356"/>
    </row>
    <row r="582" spans="2:30">
      <c r="B582" s="359">
        <f t="shared" si="24"/>
        <v>-1</v>
      </c>
      <c r="D582" s="174"/>
      <c r="E582" s="174"/>
      <c r="F582" s="176"/>
      <c r="G582" s="174"/>
      <c r="H582" s="174"/>
      <c r="I582" s="174"/>
      <c r="J582" s="175"/>
      <c r="K582" s="175"/>
      <c r="L582" s="174"/>
      <c r="N582" s="359">
        <f t="shared" si="25"/>
        <v>0</v>
      </c>
      <c r="O582" s="360">
        <f t="shared" si="26"/>
        <v>0</v>
      </c>
      <c r="Q582" s="356"/>
      <c r="R582" s="356"/>
      <c r="S582" s="356"/>
      <c r="T582" s="356"/>
      <c r="U582" s="356"/>
      <c r="V582" s="356"/>
      <c r="W582" s="356"/>
      <c r="X582" s="356"/>
      <c r="Y582" s="356"/>
      <c r="Z582" s="356"/>
      <c r="AA582" s="356"/>
      <c r="AB582" s="356"/>
      <c r="AC582" s="356"/>
      <c r="AD582" s="356"/>
    </row>
    <row r="583" spans="2:30">
      <c r="B583" s="359">
        <f t="shared" si="24"/>
        <v>-1</v>
      </c>
      <c r="D583" s="174"/>
      <c r="E583" s="174"/>
      <c r="F583" s="176"/>
      <c r="G583" s="174"/>
      <c r="H583" s="174"/>
      <c r="I583" s="174"/>
      <c r="J583" s="175"/>
      <c r="K583" s="175"/>
      <c r="L583" s="174"/>
      <c r="N583" s="359">
        <f t="shared" si="25"/>
        <v>0</v>
      </c>
      <c r="O583" s="360">
        <f t="shared" si="26"/>
        <v>0</v>
      </c>
      <c r="Q583" s="356"/>
      <c r="R583" s="356"/>
      <c r="S583" s="356"/>
      <c r="T583" s="356"/>
      <c r="U583" s="356"/>
      <c r="V583" s="356"/>
      <c r="W583" s="356"/>
      <c r="X583" s="356"/>
      <c r="Y583" s="356"/>
      <c r="Z583" s="356"/>
      <c r="AA583" s="356"/>
      <c r="AB583" s="356"/>
      <c r="AC583" s="356"/>
      <c r="AD583" s="356"/>
    </row>
    <row r="584" spans="2:30">
      <c r="B584" s="359">
        <f t="shared" si="24"/>
        <v>-1</v>
      </c>
      <c r="D584" s="174"/>
      <c r="E584" s="174"/>
      <c r="F584" s="176"/>
      <c r="G584" s="174"/>
      <c r="H584" s="174"/>
      <c r="I584" s="174"/>
      <c r="J584" s="175"/>
      <c r="K584" s="175"/>
      <c r="L584" s="174"/>
      <c r="N584" s="359">
        <f t="shared" si="25"/>
        <v>0</v>
      </c>
      <c r="O584" s="360">
        <f t="shared" si="26"/>
        <v>0</v>
      </c>
      <c r="Q584" s="356"/>
      <c r="R584" s="356"/>
      <c r="S584" s="356"/>
      <c r="T584" s="356"/>
      <c r="U584" s="356"/>
      <c r="V584" s="356"/>
      <c r="W584" s="356"/>
      <c r="X584" s="356"/>
      <c r="Y584" s="356"/>
      <c r="Z584" s="356"/>
      <c r="AA584" s="356"/>
      <c r="AB584" s="356"/>
      <c r="AC584" s="356"/>
      <c r="AD584" s="356"/>
    </row>
    <row r="585" spans="2:30">
      <c r="B585" s="359">
        <f t="shared" si="24"/>
        <v>-1</v>
      </c>
      <c r="D585" s="174"/>
      <c r="E585" s="174"/>
      <c r="F585" s="176"/>
      <c r="G585" s="174"/>
      <c r="H585" s="174"/>
      <c r="I585" s="174"/>
      <c r="J585" s="175"/>
      <c r="K585" s="175"/>
      <c r="L585" s="174"/>
      <c r="N585" s="359">
        <f t="shared" si="25"/>
        <v>0</v>
      </c>
      <c r="O585" s="360">
        <f t="shared" si="26"/>
        <v>0</v>
      </c>
      <c r="Q585" s="356"/>
      <c r="R585" s="356"/>
      <c r="S585" s="356"/>
      <c r="T585" s="356"/>
      <c r="U585" s="356"/>
      <c r="V585" s="356"/>
      <c r="W585" s="356"/>
      <c r="X585" s="356"/>
      <c r="Y585" s="356"/>
      <c r="Z585" s="356"/>
      <c r="AA585" s="356"/>
      <c r="AB585" s="356"/>
      <c r="AC585" s="356"/>
      <c r="AD585" s="356"/>
    </row>
    <row r="586" spans="2:30">
      <c r="B586" s="359">
        <f t="shared" ref="B586:B649" si="27">IF(G586="buy",1,-1)</f>
        <v>-1</v>
      </c>
      <c r="D586" s="174"/>
      <c r="E586" s="174"/>
      <c r="F586" s="176"/>
      <c r="G586" s="174"/>
      <c r="H586" s="174"/>
      <c r="I586" s="174"/>
      <c r="J586" s="175"/>
      <c r="K586" s="175"/>
      <c r="L586" s="174"/>
      <c r="N586" s="359">
        <f t="shared" ref="N586:N649" si="28">+H586*((K586-J586)+1)*B586</f>
        <v>0</v>
      </c>
      <c r="O586" s="360">
        <f t="shared" ref="O586:O649" si="29">N586*L586/100</f>
        <v>0</v>
      </c>
      <c r="Q586" s="356"/>
      <c r="R586" s="356"/>
      <c r="S586" s="356"/>
      <c r="T586" s="356"/>
      <c r="U586" s="356"/>
      <c r="V586" s="356"/>
      <c r="W586" s="356"/>
      <c r="X586" s="356"/>
      <c r="Y586" s="356"/>
      <c r="Z586" s="356"/>
      <c r="AA586" s="356"/>
      <c r="AB586" s="356"/>
      <c r="AC586" s="356"/>
      <c r="AD586" s="356"/>
    </row>
    <row r="587" spans="2:30">
      <c r="B587" s="359">
        <f t="shared" si="27"/>
        <v>-1</v>
      </c>
      <c r="D587" s="174"/>
      <c r="E587" s="174"/>
      <c r="F587" s="176"/>
      <c r="G587" s="174"/>
      <c r="H587" s="174"/>
      <c r="I587" s="174"/>
      <c r="J587" s="175"/>
      <c r="K587" s="175"/>
      <c r="L587" s="174"/>
      <c r="N587" s="359">
        <f t="shared" si="28"/>
        <v>0</v>
      </c>
      <c r="O587" s="360">
        <f t="shared" si="29"/>
        <v>0</v>
      </c>
      <c r="Q587" s="356"/>
      <c r="R587" s="356"/>
      <c r="S587" s="356"/>
      <c r="T587" s="356"/>
      <c r="U587" s="356"/>
      <c r="V587" s="356"/>
      <c r="W587" s="356"/>
      <c r="X587" s="356"/>
      <c r="Y587" s="356"/>
      <c r="Z587" s="356"/>
      <c r="AA587" s="356"/>
      <c r="AB587" s="356"/>
      <c r="AC587" s="356"/>
      <c r="AD587" s="356"/>
    </row>
    <row r="588" spans="2:30">
      <c r="B588" s="359">
        <f t="shared" si="27"/>
        <v>-1</v>
      </c>
      <c r="D588" s="174"/>
      <c r="E588" s="174"/>
      <c r="F588" s="176"/>
      <c r="G588" s="174"/>
      <c r="H588" s="174"/>
      <c r="I588" s="174"/>
      <c r="J588" s="175"/>
      <c r="K588" s="175"/>
      <c r="L588" s="174"/>
      <c r="N588" s="359">
        <f t="shared" si="28"/>
        <v>0</v>
      </c>
      <c r="O588" s="360">
        <f t="shared" si="29"/>
        <v>0</v>
      </c>
      <c r="Q588" s="356"/>
      <c r="R588" s="356"/>
      <c r="S588" s="356"/>
      <c r="T588" s="356"/>
      <c r="U588" s="356"/>
      <c r="V588" s="356"/>
      <c r="W588" s="356"/>
      <c r="X588" s="356"/>
      <c r="Y588" s="356"/>
      <c r="Z588" s="356"/>
      <c r="AA588" s="356"/>
      <c r="AB588" s="356"/>
      <c r="AC588" s="356"/>
      <c r="AD588" s="356"/>
    </row>
    <row r="589" spans="2:30">
      <c r="B589" s="359">
        <f t="shared" si="27"/>
        <v>-1</v>
      </c>
      <c r="D589" s="174"/>
      <c r="E589" s="174"/>
      <c r="F589" s="176"/>
      <c r="G589" s="174"/>
      <c r="H589" s="174"/>
      <c r="I589" s="174"/>
      <c r="J589" s="175"/>
      <c r="K589" s="175"/>
      <c r="L589" s="174"/>
      <c r="N589" s="359">
        <f t="shared" si="28"/>
        <v>0</v>
      </c>
      <c r="O589" s="360">
        <f t="shared" si="29"/>
        <v>0</v>
      </c>
      <c r="Q589" s="356"/>
      <c r="R589" s="356"/>
      <c r="S589" s="356"/>
      <c r="T589" s="356"/>
      <c r="U589" s="356"/>
      <c r="V589" s="356"/>
      <c r="W589" s="356"/>
      <c r="X589" s="356"/>
      <c r="Y589" s="356"/>
      <c r="Z589" s="356"/>
      <c r="AA589" s="356"/>
      <c r="AB589" s="356"/>
      <c r="AC589" s="356"/>
      <c r="AD589" s="356"/>
    </row>
    <row r="590" spans="2:30">
      <c r="B590" s="359">
        <f t="shared" si="27"/>
        <v>-1</v>
      </c>
      <c r="D590" s="174"/>
      <c r="E590" s="174"/>
      <c r="F590" s="176"/>
      <c r="G590" s="174"/>
      <c r="H590" s="174"/>
      <c r="I590" s="174"/>
      <c r="J590" s="175"/>
      <c r="K590" s="175"/>
      <c r="L590" s="174"/>
      <c r="N590" s="359">
        <f t="shared" si="28"/>
        <v>0</v>
      </c>
      <c r="O590" s="360">
        <f t="shared" si="29"/>
        <v>0</v>
      </c>
      <c r="Q590" s="356"/>
      <c r="R590" s="356"/>
      <c r="S590" s="356"/>
      <c r="T590" s="356"/>
      <c r="U590" s="356"/>
      <c r="V590" s="356"/>
      <c r="W590" s="356"/>
      <c r="X590" s="356"/>
      <c r="Y590" s="356"/>
      <c r="Z590" s="356"/>
      <c r="AA590" s="356"/>
      <c r="AB590" s="356"/>
      <c r="AC590" s="356"/>
      <c r="AD590" s="356"/>
    </row>
    <row r="591" spans="2:30">
      <c r="B591" s="359">
        <f t="shared" si="27"/>
        <v>-1</v>
      </c>
      <c r="D591" s="174"/>
      <c r="E591" s="174"/>
      <c r="F591" s="176"/>
      <c r="G591" s="174"/>
      <c r="H591" s="174"/>
      <c r="I591" s="174"/>
      <c r="J591" s="175"/>
      <c r="K591" s="175"/>
      <c r="L591" s="174"/>
      <c r="N591" s="359">
        <f t="shared" si="28"/>
        <v>0</v>
      </c>
      <c r="O591" s="360">
        <f t="shared" si="29"/>
        <v>0</v>
      </c>
      <c r="Q591" s="356"/>
      <c r="R591" s="356"/>
      <c r="S591" s="356"/>
      <c r="T591" s="356"/>
      <c r="U591" s="356"/>
      <c r="V591" s="356"/>
      <c r="W591" s="356"/>
      <c r="X591" s="356"/>
      <c r="Y591" s="356"/>
      <c r="Z591" s="356"/>
      <c r="AA591" s="356"/>
      <c r="AB591" s="356"/>
      <c r="AC591" s="356"/>
      <c r="AD591" s="356"/>
    </row>
    <row r="592" spans="2:30">
      <c r="B592" s="359">
        <f t="shared" si="27"/>
        <v>-1</v>
      </c>
      <c r="D592" s="174"/>
      <c r="E592" s="174"/>
      <c r="F592" s="176"/>
      <c r="G592" s="174"/>
      <c r="H592" s="174"/>
      <c r="I592" s="174"/>
      <c r="J592" s="175"/>
      <c r="K592" s="175"/>
      <c r="L592" s="174"/>
      <c r="N592" s="359">
        <f t="shared" si="28"/>
        <v>0</v>
      </c>
      <c r="O592" s="360">
        <f t="shared" si="29"/>
        <v>0</v>
      </c>
      <c r="Q592" s="356"/>
      <c r="R592" s="356"/>
      <c r="S592" s="356"/>
      <c r="T592" s="356"/>
      <c r="U592" s="356"/>
      <c r="V592" s="356"/>
      <c r="W592" s="356"/>
      <c r="X592" s="356"/>
      <c r="Y592" s="356"/>
      <c r="Z592" s="356"/>
      <c r="AA592" s="356"/>
      <c r="AB592" s="356"/>
      <c r="AC592" s="356"/>
      <c r="AD592" s="356"/>
    </row>
    <row r="593" spans="2:30">
      <c r="B593" s="359">
        <f t="shared" si="27"/>
        <v>-1</v>
      </c>
      <c r="D593" s="174"/>
      <c r="E593" s="174"/>
      <c r="F593" s="176"/>
      <c r="G593" s="174"/>
      <c r="H593" s="174"/>
      <c r="I593" s="174"/>
      <c r="J593" s="175"/>
      <c r="K593" s="175"/>
      <c r="L593" s="174"/>
      <c r="N593" s="359">
        <f t="shared" si="28"/>
        <v>0</v>
      </c>
      <c r="O593" s="360">
        <f t="shared" si="29"/>
        <v>0</v>
      </c>
      <c r="Q593" s="356"/>
      <c r="R593" s="356"/>
      <c r="S593" s="356"/>
      <c r="T593" s="356"/>
      <c r="U593" s="356"/>
      <c r="V593" s="356"/>
      <c r="W593" s="356"/>
      <c r="X593" s="356"/>
      <c r="Y593" s="356"/>
      <c r="Z593" s="356"/>
      <c r="AA593" s="356"/>
      <c r="AB593" s="356"/>
      <c r="AC593" s="356"/>
      <c r="AD593" s="356"/>
    </row>
    <row r="594" spans="2:30">
      <c r="B594" s="359">
        <f t="shared" si="27"/>
        <v>-1</v>
      </c>
      <c r="D594" s="174"/>
      <c r="E594" s="174"/>
      <c r="F594" s="176"/>
      <c r="G594" s="174"/>
      <c r="H594" s="174"/>
      <c r="I594" s="174"/>
      <c r="J594" s="175"/>
      <c r="K594" s="175"/>
      <c r="L594" s="174"/>
      <c r="N594" s="359">
        <f t="shared" si="28"/>
        <v>0</v>
      </c>
      <c r="O594" s="360">
        <f t="shared" si="29"/>
        <v>0</v>
      </c>
      <c r="Q594" s="356"/>
      <c r="R594" s="356"/>
      <c r="S594" s="356"/>
      <c r="T594" s="356"/>
      <c r="U594" s="356"/>
      <c r="V594" s="356"/>
      <c r="W594" s="356"/>
      <c r="X594" s="356"/>
      <c r="Y594" s="356"/>
      <c r="Z594" s="356"/>
      <c r="AA594" s="356"/>
      <c r="AB594" s="356"/>
      <c r="AC594" s="356"/>
      <c r="AD594" s="356"/>
    </row>
    <row r="595" spans="2:30">
      <c r="B595" s="359">
        <f t="shared" si="27"/>
        <v>-1</v>
      </c>
      <c r="D595" s="174"/>
      <c r="E595" s="174"/>
      <c r="F595" s="176"/>
      <c r="G595" s="174"/>
      <c r="H595" s="174"/>
      <c r="I595" s="174"/>
      <c r="J595" s="175"/>
      <c r="K595" s="175"/>
      <c r="L595" s="174"/>
      <c r="N595" s="359">
        <f t="shared" si="28"/>
        <v>0</v>
      </c>
      <c r="O595" s="360">
        <f t="shared" si="29"/>
        <v>0</v>
      </c>
      <c r="Q595" s="356"/>
      <c r="R595" s="356"/>
      <c r="S595" s="356"/>
      <c r="T595" s="356"/>
      <c r="U595" s="356"/>
      <c r="V595" s="356"/>
      <c r="W595" s="356"/>
      <c r="X595" s="356"/>
      <c r="Y595" s="356"/>
      <c r="Z595" s="356"/>
      <c r="AA595" s="356"/>
      <c r="AB595" s="356"/>
      <c r="AC595" s="356"/>
      <c r="AD595" s="356"/>
    </row>
    <row r="596" spans="2:30">
      <c r="B596" s="359">
        <f t="shared" si="27"/>
        <v>-1</v>
      </c>
      <c r="D596" s="174"/>
      <c r="E596" s="174"/>
      <c r="F596" s="176"/>
      <c r="G596" s="174"/>
      <c r="H596" s="174"/>
      <c r="I596" s="174"/>
      <c r="J596" s="175"/>
      <c r="K596" s="175"/>
      <c r="L596" s="174"/>
      <c r="N596" s="359">
        <f t="shared" si="28"/>
        <v>0</v>
      </c>
      <c r="O596" s="360">
        <f t="shared" si="29"/>
        <v>0</v>
      </c>
      <c r="Q596" s="356"/>
      <c r="R596" s="356"/>
      <c r="S596" s="356"/>
      <c r="T596" s="356"/>
      <c r="U596" s="356"/>
      <c r="V596" s="356"/>
      <c r="W596" s="356"/>
      <c r="X596" s="356"/>
      <c r="Y596" s="356"/>
      <c r="Z596" s="356"/>
      <c r="AA596" s="356"/>
      <c r="AB596" s="356"/>
      <c r="AC596" s="356"/>
      <c r="AD596" s="356"/>
    </row>
    <row r="597" spans="2:30">
      <c r="B597" s="359">
        <f t="shared" si="27"/>
        <v>-1</v>
      </c>
      <c r="D597" s="174"/>
      <c r="E597" s="174"/>
      <c r="F597" s="176"/>
      <c r="G597" s="174"/>
      <c r="H597" s="174"/>
      <c r="I597" s="174"/>
      <c r="J597" s="175"/>
      <c r="K597" s="175"/>
      <c r="L597" s="174"/>
      <c r="N597" s="359">
        <f t="shared" si="28"/>
        <v>0</v>
      </c>
      <c r="O597" s="360">
        <f t="shared" si="29"/>
        <v>0</v>
      </c>
      <c r="Q597" s="356"/>
      <c r="R597" s="356"/>
      <c r="S597" s="356"/>
      <c r="T597" s="356"/>
      <c r="U597" s="356"/>
      <c r="V597" s="356"/>
      <c r="W597" s="356"/>
      <c r="X597" s="356"/>
      <c r="Y597" s="356"/>
      <c r="Z597" s="356"/>
      <c r="AA597" s="356"/>
      <c r="AB597" s="356"/>
      <c r="AC597" s="356"/>
      <c r="AD597" s="356"/>
    </row>
    <row r="598" spans="2:30">
      <c r="B598" s="359">
        <f t="shared" si="27"/>
        <v>-1</v>
      </c>
      <c r="D598" s="174"/>
      <c r="E598" s="174"/>
      <c r="F598" s="176"/>
      <c r="G598" s="174"/>
      <c r="H598" s="174"/>
      <c r="I598" s="174"/>
      <c r="J598" s="175"/>
      <c r="K598" s="175"/>
      <c r="L598" s="174"/>
      <c r="N598" s="359">
        <f t="shared" si="28"/>
        <v>0</v>
      </c>
      <c r="O598" s="360">
        <f t="shared" si="29"/>
        <v>0</v>
      </c>
      <c r="Q598" s="356"/>
      <c r="R598" s="356"/>
      <c r="S598" s="356"/>
      <c r="T598" s="356"/>
      <c r="U598" s="356"/>
      <c r="V598" s="356"/>
      <c r="W598" s="356"/>
      <c r="X598" s="356"/>
      <c r="Y598" s="356"/>
      <c r="Z598" s="356"/>
      <c r="AA598" s="356"/>
      <c r="AB598" s="356"/>
      <c r="AC598" s="356"/>
      <c r="AD598" s="356"/>
    </row>
    <row r="599" spans="2:30">
      <c r="B599" s="359">
        <f t="shared" si="27"/>
        <v>-1</v>
      </c>
      <c r="D599" s="174"/>
      <c r="E599" s="174"/>
      <c r="F599" s="176"/>
      <c r="G599" s="174"/>
      <c r="H599" s="174"/>
      <c r="I599" s="174"/>
      <c r="J599" s="175"/>
      <c r="K599" s="175"/>
      <c r="L599" s="174"/>
      <c r="N599" s="359">
        <f t="shared" si="28"/>
        <v>0</v>
      </c>
      <c r="O599" s="360">
        <f t="shared" si="29"/>
        <v>0</v>
      </c>
      <c r="Q599" s="356"/>
      <c r="R599" s="356"/>
      <c r="S599" s="356"/>
      <c r="T599" s="356"/>
      <c r="U599" s="356"/>
      <c r="V599" s="356"/>
      <c r="W599" s="356"/>
      <c r="X599" s="356"/>
      <c r="Y599" s="356"/>
      <c r="Z599" s="356"/>
      <c r="AA599" s="356"/>
      <c r="AB599" s="356"/>
      <c r="AC599" s="356"/>
      <c r="AD599" s="356"/>
    </row>
    <row r="600" spans="2:30">
      <c r="B600" s="359">
        <f t="shared" si="27"/>
        <v>-1</v>
      </c>
      <c r="D600" s="174"/>
      <c r="E600" s="174"/>
      <c r="F600" s="176"/>
      <c r="G600" s="174"/>
      <c r="H600" s="174"/>
      <c r="I600" s="174"/>
      <c r="J600" s="175"/>
      <c r="K600" s="175"/>
      <c r="L600" s="174"/>
      <c r="N600" s="359">
        <f t="shared" si="28"/>
        <v>0</v>
      </c>
      <c r="O600" s="360">
        <f t="shared" si="29"/>
        <v>0</v>
      </c>
      <c r="Q600" s="356"/>
      <c r="R600" s="356"/>
      <c r="S600" s="356"/>
      <c r="T600" s="356"/>
      <c r="U600" s="356"/>
      <c r="V600" s="356"/>
      <c r="W600" s="356"/>
      <c r="X600" s="356"/>
      <c r="Y600" s="356"/>
      <c r="Z600" s="356"/>
      <c r="AA600" s="356"/>
      <c r="AB600" s="356"/>
      <c r="AC600" s="356"/>
      <c r="AD600" s="356"/>
    </row>
    <row r="601" spans="2:30">
      <c r="B601" s="359">
        <f t="shared" si="27"/>
        <v>-1</v>
      </c>
      <c r="D601" s="174"/>
      <c r="E601" s="174"/>
      <c r="F601" s="176"/>
      <c r="G601" s="174"/>
      <c r="H601" s="174"/>
      <c r="I601" s="174"/>
      <c r="J601" s="175"/>
      <c r="K601" s="175"/>
      <c r="L601" s="174"/>
      <c r="N601" s="359">
        <f t="shared" si="28"/>
        <v>0</v>
      </c>
      <c r="O601" s="360">
        <f t="shared" si="29"/>
        <v>0</v>
      </c>
      <c r="Q601" s="356"/>
      <c r="R601" s="356"/>
      <c r="S601" s="356"/>
      <c r="T601" s="356"/>
      <c r="U601" s="356"/>
      <c r="V601" s="356"/>
      <c r="W601" s="356"/>
      <c r="X601" s="356"/>
      <c r="Y601" s="356"/>
      <c r="Z601" s="356"/>
      <c r="AA601" s="356"/>
      <c r="AB601" s="356"/>
      <c r="AC601" s="356"/>
      <c r="AD601" s="356"/>
    </row>
    <row r="602" spans="2:30">
      <c r="B602" s="359">
        <f t="shared" si="27"/>
        <v>-1</v>
      </c>
      <c r="D602" s="174"/>
      <c r="E602" s="174"/>
      <c r="F602" s="176"/>
      <c r="G602" s="174"/>
      <c r="H602" s="174"/>
      <c r="I602" s="174"/>
      <c r="J602" s="175"/>
      <c r="K602" s="175"/>
      <c r="L602" s="174"/>
      <c r="N602" s="359">
        <f t="shared" si="28"/>
        <v>0</v>
      </c>
      <c r="O602" s="360">
        <f t="shared" si="29"/>
        <v>0</v>
      </c>
      <c r="Q602" s="356"/>
      <c r="R602" s="356"/>
      <c r="S602" s="356"/>
      <c r="T602" s="356"/>
      <c r="U602" s="356"/>
      <c r="V602" s="356"/>
      <c r="W602" s="356"/>
      <c r="X602" s="356"/>
      <c r="Y602" s="356"/>
      <c r="Z602" s="356"/>
      <c r="AA602" s="356"/>
      <c r="AB602" s="356"/>
      <c r="AC602" s="356"/>
      <c r="AD602" s="356"/>
    </row>
    <row r="603" spans="2:30">
      <c r="B603" s="359">
        <f t="shared" si="27"/>
        <v>-1</v>
      </c>
      <c r="D603" s="174"/>
      <c r="E603" s="174"/>
      <c r="F603" s="176"/>
      <c r="G603" s="174"/>
      <c r="H603" s="174"/>
      <c r="I603" s="174"/>
      <c r="J603" s="175"/>
      <c r="K603" s="175"/>
      <c r="L603" s="174"/>
      <c r="N603" s="359">
        <f t="shared" si="28"/>
        <v>0</v>
      </c>
      <c r="O603" s="360">
        <f t="shared" si="29"/>
        <v>0</v>
      </c>
      <c r="Q603" s="356"/>
      <c r="R603" s="356"/>
      <c r="S603" s="356"/>
      <c r="T603" s="356"/>
      <c r="U603" s="356"/>
      <c r="V603" s="356"/>
      <c r="W603" s="356"/>
      <c r="X603" s="356"/>
      <c r="Y603" s="356"/>
      <c r="Z603" s="356"/>
      <c r="AA603" s="356"/>
      <c r="AB603" s="356"/>
      <c r="AC603" s="356"/>
      <c r="AD603" s="356"/>
    </row>
    <row r="604" spans="2:30">
      <c r="B604" s="359">
        <f t="shared" si="27"/>
        <v>-1</v>
      </c>
      <c r="D604" s="174"/>
      <c r="E604" s="174"/>
      <c r="F604" s="176"/>
      <c r="G604" s="174"/>
      <c r="H604" s="174"/>
      <c r="I604" s="174"/>
      <c r="J604" s="175"/>
      <c r="K604" s="175"/>
      <c r="L604" s="174"/>
      <c r="N604" s="359">
        <f t="shared" si="28"/>
        <v>0</v>
      </c>
      <c r="O604" s="360">
        <f t="shared" si="29"/>
        <v>0</v>
      </c>
      <c r="Q604" s="356"/>
      <c r="R604" s="356"/>
      <c r="S604" s="356"/>
      <c r="T604" s="356"/>
      <c r="U604" s="356"/>
      <c r="V604" s="356"/>
      <c r="W604" s="356"/>
      <c r="X604" s="356"/>
      <c r="Y604" s="356"/>
      <c r="Z604" s="356"/>
      <c r="AA604" s="356"/>
      <c r="AB604" s="356"/>
      <c r="AC604" s="356"/>
      <c r="AD604" s="356"/>
    </row>
    <row r="605" spans="2:30">
      <c r="B605" s="359">
        <f t="shared" si="27"/>
        <v>-1</v>
      </c>
      <c r="D605" s="174"/>
      <c r="E605" s="174"/>
      <c r="F605" s="176"/>
      <c r="G605" s="174"/>
      <c r="H605" s="174"/>
      <c r="I605" s="174"/>
      <c r="J605" s="175"/>
      <c r="K605" s="175"/>
      <c r="L605" s="174"/>
      <c r="N605" s="359">
        <f t="shared" si="28"/>
        <v>0</v>
      </c>
      <c r="O605" s="360">
        <f t="shared" si="29"/>
        <v>0</v>
      </c>
      <c r="Q605" s="356"/>
      <c r="R605" s="356"/>
      <c r="S605" s="356"/>
      <c r="T605" s="356"/>
      <c r="U605" s="356"/>
      <c r="V605" s="356"/>
      <c r="W605" s="356"/>
      <c r="X605" s="356"/>
      <c r="Y605" s="356"/>
      <c r="Z605" s="356"/>
      <c r="AA605" s="356"/>
      <c r="AB605" s="356"/>
      <c r="AC605" s="356"/>
      <c r="AD605" s="356"/>
    </row>
    <row r="606" spans="2:30">
      <c r="B606" s="359">
        <f t="shared" si="27"/>
        <v>-1</v>
      </c>
      <c r="D606" s="174"/>
      <c r="E606" s="174"/>
      <c r="F606" s="176"/>
      <c r="G606" s="174"/>
      <c r="H606" s="174"/>
      <c r="I606" s="174"/>
      <c r="J606" s="175"/>
      <c r="K606" s="175"/>
      <c r="L606" s="174"/>
      <c r="N606" s="359">
        <f t="shared" si="28"/>
        <v>0</v>
      </c>
      <c r="O606" s="360">
        <f t="shared" si="29"/>
        <v>0</v>
      </c>
      <c r="Q606" s="356"/>
      <c r="R606" s="356"/>
      <c r="S606" s="356"/>
      <c r="T606" s="356"/>
      <c r="U606" s="356"/>
      <c r="V606" s="356"/>
      <c r="W606" s="356"/>
      <c r="X606" s="356"/>
      <c r="Y606" s="356"/>
      <c r="Z606" s="356"/>
      <c r="AA606" s="356"/>
      <c r="AB606" s="356"/>
      <c r="AC606" s="356"/>
      <c r="AD606" s="356"/>
    </row>
    <row r="607" spans="2:30">
      <c r="B607" s="359">
        <f t="shared" si="27"/>
        <v>-1</v>
      </c>
      <c r="D607" s="174"/>
      <c r="E607" s="174"/>
      <c r="F607" s="176"/>
      <c r="G607" s="174"/>
      <c r="H607" s="174"/>
      <c r="I607" s="174"/>
      <c r="J607" s="175"/>
      <c r="K607" s="175"/>
      <c r="L607" s="174"/>
      <c r="N607" s="359">
        <f t="shared" si="28"/>
        <v>0</v>
      </c>
      <c r="O607" s="360">
        <f t="shared" si="29"/>
        <v>0</v>
      </c>
      <c r="Q607" s="356"/>
      <c r="R607" s="356"/>
      <c r="S607" s="356"/>
      <c r="T607" s="356"/>
      <c r="U607" s="356"/>
      <c r="V607" s="356"/>
      <c r="W607" s="356"/>
      <c r="X607" s="356"/>
      <c r="Y607" s="356"/>
      <c r="Z607" s="356"/>
      <c r="AA607" s="356"/>
      <c r="AB607" s="356"/>
      <c r="AC607" s="356"/>
      <c r="AD607" s="356"/>
    </row>
    <row r="608" spans="2:30">
      <c r="B608" s="359">
        <f t="shared" si="27"/>
        <v>-1</v>
      </c>
      <c r="D608" s="174"/>
      <c r="E608" s="174"/>
      <c r="F608" s="176"/>
      <c r="G608" s="174"/>
      <c r="H608" s="174"/>
      <c r="I608" s="174"/>
      <c r="J608" s="175"/>
      <c r="K608" s="175"/>
      <c r="L608" s="174"/>
      <c r="N608" s="359">
        <f t="shared" si="28"/>
        <v>0</v>
      </c>
      <c r="O608" s="360">
        <f t="shared" si="29"/>
        <v>0</v>
      </c>
      <c r="Q608" s="356"/>
      <c r="R608" s="356"/>
      <c r="S608" s="356"/>
      <c r="T608" s="356"/>
      <c r="U608" s="356"/>
      <c r="V608" s="356"/>
      <c r="W608" s="356"/>
      <c r="X608" s="356"/>
      <c r="Y608" s="356"/>
      <c r="Z608" s="356"/>
      <c r="AA608" s="356"/>
      <c r="AB608" s="356"/>
      <c r="AC608" s="356"/>
      <c r="AD608" s="356"/>
    </row>
    <row r="609" spans="2:30">
      <c r="B609" s="359">
        <f t="shared" si="27"/>
        <v>-1</v>
      </c>
      <c r="D609" s="174"/>
      <c r="E609" s="174"/>
      <c r="F609" s="176"/>
      <c r="G609" s="174"/>
      <c r="H609" s="174"/>
      <c r="I609" s="174"/>
      <c r="J609" s="175"/>
      <c r="K609" s="175"/>
      <c r="L609" s="174"/>
      <c r="N609" s="359">
        <f t="shared" si="28"/>
        <v>0</v>
      </c>
      <c r="O609" s="360">
        <f t="shared" si="29"/>
        <v>0</v>
      </c>
      <c r="Q609" s="356"/>
      <c r="R609" s="356"/>
      <c r="S609" s="356"/>
      <c r="T609" s="356"/>
      <c r="U609" s="356"/>
      <c r="V609" s="356"/>
      <c r="W609" s="356"/>
      <c r="X609" s="356"/>
      <c r="Y609" s="356"/>
      <c r="Z609" s="356"/>
      <c r="AA609" s="356"/>
      <c r="AB609" s="356"/>
      <c r="AC609" s="356"/>
      <c r="AD609" s="356"/>
    </row>
    <row r="610" spans="2:30">
      <c r="B610" s="359">
        <f t="shared" si="27"/>
        <v>-1</v>
      </c>
      <c r="D610" s="174"/>
      <c r="E610" s="174"/>
      <c r="F610" s="176"/>
      <c r="G610" s="174"/>
      <c r="H610" s="174"/>
      <c r="I610" s="174"/>
      <c r="J610" s="175"/>
      <c r="K610" s="175"/>
      <c r="L610" s="174"/>
      <c r="N610" s="359">
        <f t="shared" si="28"/>
        <v>0</v>
      </c>
      <c r="O610" s="360">
        <f t="shared" si="29"/>
        <v>0</v>
      </c>
      <c r="Q610" s="356"/>
      <c r="R610" s="356"/>
      <c r="S610" s="356"/>
      <c r="T610" s="356"/>
      <c r="U610" s="356"/>
      <c r="V610" s="356"/>
      <c r="W610" s="356"/>
      <c r="X610" s="356"/>
      <c r="Y610" s="356"/>
      <c r="Z610" s="356"/>
      <c r="AA610" s="356"/>
      <c r="AB610" s="356"/>
      <c r="AC610" s="356"/>
      <c r="AD610" s="356"/>
    </row>
    <row r="611" spans="2:30">
      <c r="B611" s="359">
        <f t="shared" si="27"/>
        <v>-1</v>
      </c>
      <c r="D611" s="174"/>
      <c r="E611" s="174"/>
      <c r="F611" s="176"/>
      <c r="G611" s="174"/>
      <c r="H611" s="174"/>
      <c r="I611" s="174"/>
      <c r="J611" s="175"/>
      <c r="K611" s="175"/>
      <c r="L611" s="174"/>
      <c r="N611" s="359">
        <f t="shared" si="28"/>
        <v>0</v>
      </c>
      <c r="O611" s="360">
        <f t="shared" si="29"/>
        <v>0</v>
      </c>
      <c r="Q611" s="356"/>
      <c r="R611" s="356"/>
      <c r="S611" s="356"/>
      <c r="T611" s="356"/>
      <c r="U611" s="356"/>
      <c r="V611" s="356"/>
      <c r="W611" s="356"/>
      <c r="X611" s="356"/>
      <c r="Y611" s="356"/>
      <c r="Z611" s="356"/>
      <c r="AA611" s="356"/>
      <c r="AB611" s="356"/>
      <c r="AC611" s="356"/>
      <c r="AD611" s="356"/>
    </row>
    <row r="612" spans="2:30">
      <c r="B612" s="359">
        <f t="shared" si="27"/>
        <v>-1</v>
      </c>
      <c r="D612" s="174"/>
      <c r="E612" s="174"/>
      <c r="F612" s="176"/>
      <c r="G612" s="174"/>
      <c r="H612" s="174"/>
      <c r="I612" s="174"/>
      <c r="J612" s="175"/>
      <c r="K612" s="175"/>
      <c r="L612" s="174"/>
      <c r="N612" s="359">
        <f t="shared" si="28"/>
        <v>0</v>
      </c>
      <c r="O612" s="360">
        <f t="shared" si="29"/>
        <v>0</v>
      </c>
      <c r="Q612" s="356"/>
      <c r="R612" s="356"/>
      <c r="S612" s="356"/>
      <c r="T612" s="356"/>
      <c r="U612" s="356"/>
      <c r="V612" s="356"/>
      <c r="W612" s="356"/>
      <c r="X612" s="356"/>
      <c r="Y612" s="356"/>
      <c r="Z612" s="356"/>
      <c r="AA612" s="356"/>
      <c r="AB612" s="356"/>
      <c r="AC612" s="356"/>
      <c r="AD612" s="356"/>
    </row>
    <row r="613" spans="2:30">
      <c r="B613" s="359">
        <f t="shared" si="27"/>
        <v>-1</v>
      </c>
      <c r="D613" s="174"/>
      <c r="E613" s="174"/>
      <c r="F613" s="176"/>
      <c r="G613" s="174"/>
      <c r="H613" s="174"/>
      <c r="I613" s="174"/>
      <c r="J613" s="175"/>
      <c r="K613" s="175"/>
      <c r="L613" s="174"/>
      <c r="N613" s="359">
        <f t="shared" si="28"/>
        <v>0</v>
      </c>
      <c r="O613" s="360">
        <f t="shared" si="29"/>
        <v>0</v>
      </c>
      <c r="Q613" s="356"/>
      <c r="R613" s="356"/>
      <c r="S613" s="356"/>
      <c r="T613" s="356"/>
      <c r="U613" s="356"/>
      <c r="V613" s="356"/>
      <c r="W613" s="356"/>
      <c r="X613" s="356"/>
      <c r="Y613" s="356"/>
      <c r="Z613" s="356"/>
      <c r="AA613" s="356"/>
      <c r="AB613" s="356"/>
      <c r="AC613" s="356"/>
      <c r="AD613" s="356"/>
    </row>
    <row r="614" spans="2:30">
      <c r="B614" s="359">
        <f t="shared" si="27"/>
        <v>-1</v>
      </c>
      <c r="D614" s="174"/>
      <c r="E614" s="174"/>
      <c r="F614" s="176"/>
      <c r="G614" s="174"/>
      <c r="H614" s="174"/>
      <c r="I614" s="174"/>
      <c r="J614" s="175"/>
      <c r="K614" s="175"/>
      <c r="L614" s="174"/>
      <c r="N614" s="359">
        <f t="shared" si="28"/>
        <v>0</v>
      </c>
      <c r="O614" s="360">
        <f t="shared" si="29"/>
        <v>0</v>
      </c>
      <c r="Q614" s="356"/>
      <c r="R614" s="356"/>
      <c r="S614" s="356"/>
      <c r="T614" s="356"/>
      <c r="U614" s="356"/>
      <c r="V614" s="356"/>
      <c r="W614" s="356"/>
      <c r="X614" s="356"/>
      <c r="Y614" s="356"/>
      <c r="Z614" s="356"/>
      <c r="AA614" s="356"/>
      <c r="AB614" s="356"/>
      <c r="AC614" s="356"/>
      <c r="AD614" s="356"/>
    </row>
    <row r="615" spans="2:30">
      <c r="B615" s="359">
        <f t="shared" si="27"/>
        <v>-1</v>
      </c>
      <c r="D615" s="174"/>
      <c r="E615" s="174"/>
      <c r="F615" s="176"/>
      <c r="G615" s="174"/>
      <c r="H615" s="174"/>
      <c r="I615" s="174"/>
      <c r="J615" s="175"/>
      <c r="K615" s="175"/>
      <c r="L615" s="174"/>
      <c r="N615" s="359">
        <f t="shared" si="28"/>
        <v>0</v>
      </c>
      <c r="O615" s="360">
        <f t="shared" si="29"/>
        <v>0</v>
      </c>
      <c r="Q615" s="356"/>
      <c r="R615" s="356"/>
      <c r="S615" s="356"/>
      <c r="T615" s="356"/>
      <c r="U615" s="356"/>
      <c r="V615" s="356"/>
      <c r="W615" s="356"/>
      <c r="X615" s="356"/>
      <c r="Y615" s="356"/>
      <c r="Z615" s="356"/>
      <c r="AA615" s="356"/>
      <c r="AB615" s="356"/>
      <c r="AC615" s="356"/>
      <c r="AD615" s="356"/>
    </row>
    <row r="616" spans="2:30">
      <c r="B616" s="359">
        <f t="shared" si="27"/>
        <v>-1</v>
      </c>
      <c r="D616" s="174"/>
      <c r="E616" s="174"/>
      <c r="F616" s="176"/>
      <c r="G616" s="174"/>
      <c r="H616" s="174"/>
      <c r="I616" s="174"/>
      <c r="J616" s="175"/>
      <c r="K616" s="175"/>
      <c r="L616" s="174"/>
      <c r="N616" s="359">
        <f t="shared" si="28"/>
        <v>0</v>
      </c>
      <c r="O616" s="360">
        <f t="shared" si="29"/>
        <v>0</v>
      </c>
      <c r="Q616" s="356"/>
      <c r="R616" s="356"/>
      <c r="S616" s="356"/>
      <c r="T616" s="356"/>
      <c r="U616" s="356"/>
      <c r="V616" s="356"/>
      <c r="W616" s="356"/>
      <c r="X616" s="356"/>
      <c r="Y616" s="356"/>
      <c r="Z616" s="356"/>
      <c r="AA616" s="356"/>
      <c r="AB616" s="356"/>
      <c r="AC616" s="356"/>
      <c r="AD616" s="356"/>
    </row>
    <row r="617" spans="2:30">
      <c r="B617" s="359">
        <f t="shared" si="27"/>
        <v>-1</v>
      </c>
      <c r="D617" s="174"/>
      <c r="E617" s="174"/>
      <c r="F617" s="176"/>
      <c r="G617" s="174"/>
      <c r="H617" s="174"/>
      <c r="I617" s="174"/>
      <c r="J617" s="175"/>
      <c r="K617" s="175"/>
      <c r="L617" s="174"/>
      <c r="N617" s="359">
        <f t="shared" si="28"/>
        <v>0</v>
      </c>
      <c r="O617" s="360">
        <f t="shared" si="29"/>
        <v>0</v>
      </c>
      <c r="Q617" s="356"/>
      <c r="R617" s="356"/>
      <c r="S617" s="356"/>
      <c r="T617" s="356"/>
      <c r="U617" s="356"/>
      <c r="V617" s="356"/>
      <c r="W617" s="356"/>
      <c r="X617" s="356"/>
      <c r="Y617" s="356"/>
      <c r="Z617" s="356"/>
      <c r="AA617" s="356"/>
      <c r="AB617" s="356"/>
      <c r="AC617" s="356"/>
      <c r="AD617" s="356"/>
    </row>
    <row r="618" spans="2:30">
      <c r="B618" s="359">
        <f t="shared" si="27"/>
        <v>-1</v>
      </c>
      <c r="D618" s="174"/>
      <c r="E618" s="174"/>
      <c r="F618" s="176"/>
      <c r="G618" s="174"/>
      <c r="H618" s="174"/>
      <c r="I618" s="174"/>
      <c r="J618" s="175"/>
      <c r="K618" s="175"/>
      <c r="L618" s="174"/>
      <c r="N618" s="359">
        <f t="shared" si="28"/>
        <v>0</v>
      </c>
      <c r="O618" s="360">
        <f t="shared" si="29"/>
        <v>0</v>
      </c>
      <c r="Q618" s="356"/>
      <c r="R618" s="356"/>
      <c r="S618" s="356"/>
      <c r="T618" s="356"/>
      <c r="U618" s="356"/>
      <c r="V618" s="356"/>
      <c r="W618" s="356"/>
      <c r="X618" s="356"/>
      <c r="Y618" s="356"/>
      <c r="Z618" s="356"/>
      <c r="AA618" s="356"/>
      <c r="AB618" s="356"/>
      <c r="AC618" s="356"/>
      <c r="AD618" s="356"/>
    </row>
    <row r="619" spans="2:30">
      <c r="B619" s="359">
        <f t="shared" si="27"/>
        <v>-1</v>
      </c>
      <c r="D619" s="174"/>
      <c r="E619" s="174"/>
      <c r="F619" s="176"/>
      <c r="G619" s="174"/>
      <c r="H619" s="174"/>
      <c r="I619" s="174"/>
      <c r="J619" s="175"/>
      <c r="K619" s="175"/>
      <c r="L619" s="174"/>
      <c r="N619" s="359">
        <f t="shared" si="28"/>
        <v>0</v>
      </c>
      <c r="O619" s="360">
        <f t="shared" si="29"/>
        <v>0</v>
      </c>
      <c r="Q619" s="356"/>
      <c r="R619" s="356"/>
      <c r="S619" s="356"/>
      <c r="T619" s="356"/>
      <c r="U619" s="356"/>
      <c r="V619" s="356"/>
      <c r="W619" s="356"/>
      <c r="X619" s="356"/>
      <c r="Y619" s="356"/>
      <c r="Z619" s="356"/>
      <c r="AA619" s="356"/>
      <c r="AB619" s="356"/>
      <c r="AC619" s="356"/>
      <c r="AD619" s="356"/>
    </row>
    <row r="620" spans="2:30">
      <c r="B620" s="359">
        <f t="shared" si="27"/>
        <v>-1</v>
      </c>
      <c r="D620" s="174"/>
      <c r="E620" s="174"/>
      <c r="F620" s="176"/>
      <c r="G620" s="174"/>
      <c r="H620" s="174"/>
      <c r="I620" s="174"/>
      <c r="J620" s="175"/>
      <c r="K620" s="175"/>
      <c r="L620" s="174"/>
      <c r="N620" s="359">
        <f t="shared" si="28"/>
        <v>0</v>
      </c>
      <c r="O620" s="360">
        <f t="shared" si="29"/>
        <v>0</v>
      </c>
      <c r="Q620" s="356"/>
      <c r="R620" s="356"/>
      <c r="S620" s="356"/>
      <c r="T620" s="356"/>
      <c r="U620" s="356"/>
      <c r="V620" s="356"/>
      <c r="W620" s="356"/>
      <c r="X620" s="356"/>
      <c r="Y620" s="356"/>
      <c r="Z620" s="356"/>
      <c r="AA620" s="356"/>
      <c r="AB620" s="356"/>
      <c r="AC620" s="356"/>
      <c r="AD620" s="356"/>
    </row>
    <row r="621" spans="2:30">
      <c r="B621" s="359">
        <f t="shared" si="27"/>
        <v>-1</v>
      </c>
      <c r="D621" s="174"/>
      <c r="E621" s="174"/>
      <c r="F621" s="176"/>
      <c r="G621" s="174"/>
      <c r="H621" s="174"/>
      <c r="I621" s="174"/>
      <c r="J621" s="175"/>
      <c r="K621" s="175"/>
      <c r="L621" s="174"/>
      <c r="N621" s="359">
        <f t="shared" si="28"/>
        <v>0</v>
      </c>
      <c r="O621" s="360">
        <f t="shared" si="29"/>
        <v>0</v>
      </c>
      <c r="Q621" s="356"/>
      <c r="R621" s="356"/>
      <c r="S621" s="356"/>
      <c r="T621" s="356"/>
      <c r="U621" s="356"/>
      <c r="V621" s="356"/>
      <c r="W621" s="356"/>
      <c r="X621" s="356"/>
      <c r="Y621" s="356"/>
      <c r="Z621" s="356"/>
      <c r="AA621" s="356"/>
      <c r="AB621" s="356"/>
      <c r="AC621" s="356"/>
      <c r="AD621" s="356"/>
    </row>
    <row r="622" spans="2:30">
      <c r="B622" s="359">
        <f t="shared" si="27"/>
        <v>-1</v>
      </c>
      <c r="D622" s="174"/>
      <c r="E622" s="174"/>
      <c r="F622" s="176"/>
      <c r="G622" s="174"/>
      <c r="H622" s="174"/>
      <c r="I622" s="174"/>
      <c r="J622" s="175"/>
      <c r="K622" s="175"/>
      <c r="L622" s="174"/>
      <c r="N622" s="359">
        <f t="shared" si="28"/>
        <v>0</v>
      </c>
      <c r="O622" s="360">
        <f t="shared" si="29"/>
        <v>0</v>
      </c>
      <c r="Q622" s="356"/>
      <c r="R622" s="356"/>
      <c r="S622" s="356"/>
      <c r="T622" s="356"/>
      <c r="U622" s="356"/>
      <c r="V622" s="356"/>
      <c r="W622" s="356"/>
      <c r="X622" s="356"/>
      <c r="Y622" s="356"/>
      <c r="Z622" s="356"/>
      <c r="AA622" s="356"/>
      <c r="AB622" s="356"/>
      <c r="AC622" s="356"/>
      <c r="AD622" s="356"/>
    </row>
    <row r="623" spans="2:30">
      <c r="B623" s="359">
        <f t="shared" si="27"/>
        <v>-1</v>
      </c>
      <c r="D623" s="174"/>
      <c r="E623" s="174"/>
      <c r="F623" s="176"/>
      <c r="G623" s="174"/>
      <c r="H623" s="174"/>
      <c r="I623" s="174"/>
      <c r="J623" s="175"/>
      <c r="K623" s="175"/>
      <c r="L623" s="174"/>
      <c r="N623" s="359">
        <f t="shared" si="28"/>
        <v>0</v>
      </c>
      <c r="O623" s="360">
        <f t="shared" si="29"/>
        <v>0</v>
      </c>
      <c r="Q623" s="356"/>
      <c r="R623" s="356"/>
      <c r="S623" s="356"/>
      <c r="T623" s="356"/>
      <c r="U623" s="356"/>
      <c r="V623" s="356"/>
      <c r="W623" s="356"/>
      <c r="X623" s="356"/>
      <c r="Y623" s="356"/>
      <c r="Z623" s="356"/>
      <c r="AA623" s="356"/>
      <c r="AB623" s="356"/>
      <c r="AC623" s="356"/>
      <c r="AD623" s="356"/>
    </row>
    <row r="624" spans="2:30">
      <c r="B624" s="359">
        <f t="shared" si="27"/>
        <v>-1</v>
      </c>
      <c r="D624" s="174"/>
      <c r="E624" s="174"/>
      <c r="F624" s="176"/>
      <c r="G624" s="174"/>
      <c r="H624" s="174"/>
      <c r="I624" s="174"/>
      <c r="J624" s="175"/>
      <c r="K624" s="175"/>
      <c r="L624" s="174"/>
      <c r="N624" s="359">
        <f t="shared" si="28"/>
        <v>0</v>
      </c>
      <c r="O624" s="360">
        <f t="shared" si="29"/>
        <v>0</v>
      </c>
      <c r="Q624" s="356"/>
      <c r="R624" s="356"/>
      <c r="S624" s="356"/>
      <c r="T624" s="356"/>
      <c r="U624" s="356"/>
      <c r="V624" s="356"/>
      <c r="W624" s="356"/>
      <c r="X624" s="356"/>
      <c r="Y624" s="356"/>
      <c r="Z624" s="356"/>
      <c r="AA624" s="356"/>
      <c r="AB624" s="356"/>
      <c r="AC624" s="356"/>
      <c r="AD624" s="356"/>
    </row>
    <row r="625" spans="2:30">
      <c r="B625" s="359">
        <f t="shared" si="27"/>
        <v>-1</v>
      </c>
      <c r="D625" s="174"/>
      <c r="E625" s="174"/>
      <c r="F625" s="176"/>
      <c r="G625" s="174"/>
      <c r="H625" s="174"/>
      <c r="I625" s="174"/>
      <c r="J625" s="175"/>
      <c r="K625" s="175"/>
      <c r="L625" s="174"/>
      <c r="N625" s="359">
        <f t="shared" si="28"/>
        <v>0</v>
      </c>
      <c r="O625" s="360">
        <f t="shared" si="29"/>
        <v>0</v>
      </c>
      <c r="Q625" s="356"/>
      <c r="R625" s="356"/>
      <c r="S625" s="356"/>
      <c r="T625" s="356"/>
      <c r="U625" s="356"/>
      <c r="V625" s="356"/>
      <c r="W625" s="356"/>
      <c r="X625" s="356"/>
      <c r="Y625" s="356"/>
      <c r="Z625" s="356"/>
      <c r="AA625" s="356"/>
      <c r="AB625" s="356"/>
      <c r="AC625" s="356"/>
      <c r="AD625" s="356"/>
    </row>
    <row r="626" spans="2:30">
      <c r="B626" s="359">
        <f t="shared" si="27"/>
        <v>-1</v>
      </c>
      <c r="D626" s="174"/>
      <c r="E626" s="174"/>
      <c r="F626" s="176"/>
      <c r="G626" s="174"/>
      <c r="H626" s="174"/>
      <c r="I626" s="174"/>
      <c r="J626" s="175"/>
      <c r="K626" s="175"/>
      <c r="L626" s="174"/>
      <c r="N626" s="359">
        <f t="shared" si="28"/>
        <v>0</v>
      </c>
      <c r="O626" s="360">
        <f t="shared" si="29"/>
        <v>0</v>
      </c>
      <c r="Q626" s="356"/>
      <c r="R626" s="356"/>
      <c r="S626" s="356"/>
      <c r="T626" s="356"/>
      <c r="U626" s="356"/>
      <c r="V626" s="356"/>
      <c r="W626" s="356"/>
      <c r="X626" s="356"/>
      <c r="Y626" s="356"/>
      <c r="Z626" s="356"/>
      <c r="AA626" s="356"/>
      <c r="AB626" s="356"/>
      <c r="AC626" s="356"/>
      <c r="AD626" s="356"/>
    </row>
    <row r="627" spans="2:30">
      <c r="B627" s="359">
        <f t="shared" si="27"/>
        <v>-1</v>
      </c>
      <c r="D627" s="174"/>
      <c r="E627" s="174"/>
      <c r="F627" s="176"/>
      <c r="G627" s="174"/>
      <c r="H627" s="174"/>
      <c r="I627" s="174"/>
      <c r="J627" s="175"/>
      <c r="K627" s="175"/>
      <c r="L627" s="174"/>
      <c r="N627" s="359">
        <f t="shared" si="28"/>
        <v>0</v>
      </c>
      <c r="O627" s="360">
        <f t="shared" si="29"/>
        <v>0</v>
      </c>
      <c r="Q627" s="356"/>
      <c r="R627" s="356"/>
      <c r="S627" s="356"/>
      <c r="T627" s="356"/>
      <c r="U627" s="356"/>
      <c r="V627" s="356"/>
      <c r="W627" s="356"/>
      <c r="X627" s="356"/>
      <c r="Y627" s="356"/>
      <c r="Z627" s="356"/>
      <c r="AA627" s="356"/>
      <c r="AB627" s="356"/>
      <c r="AC627" s="356"/>
      <c r="AD627" s="356"/>
    </row>
    <row r="628" spans="2:30">
      <c r="B628" s="359">
        <f t="shared" si="27"/>
        <v>-1</v>
      </c>
      <c r="D628" s="174"/>
      <c r="E628" s="174"/>
      <c r="F628" s="176"/>
      <c r="G628" s="174"/>
      <c r="H628" s="174"/>
      <c r="I628" s="174"/>
      <c r="J628" s="175"/>
      <c r="K628" s="175"/>
      <c r="L628" s="174"/>
      <c r="N628" s="359">
        <f t="shared" si="28"/>
        <v>0</v>
      </c>
      <c r="O628" s="360">
        <f t="shared" si="29"/>
        <v>0</v>
      </c>
      <c r="Q628" s="356"/>
      <c r="R628" s="356"/>
      <c r="S628" s="356"/>
      <c r="T628" s="356"/>
      <c r="U628" s="356"/>
      <c r="V628" s="356"/>
      <c r="W628" s="356"/>
      <c r="X628" s="356"/>
      <c r="Y628" s="356"/>
      <c r="Z628" s="356"/>
      <c r="AA628" s="356"/>
      <c r="AB628" s="356"/>
      <c r="AC628" s="356"/>
      <c r="AD628" s="356"/>
    </row>
    <row r="629" spans="2:30">
      <c r="B629" s="359">
        <f t="shared" si="27"/>
        <v>-1</v>
      </c>
      <c r="D629" s="174"/>
      <c r="E629" s="174"/>
      <c r="F629" s="176"/>
      <c r="G629" s="174"/>
      <c r="H629" s="174"/>
      <c r="I629" s="174"/>
      <c r="J629" s="175"/>
      <c r="K629" s="175"/>
      <c r="L629" s="174"/>
      <c r="N629" s="359">
        <f t="shared" si="28"/>
        <v>0</v>
      </c>
      <c r="O629" s="360">
        <f t="shared" si="29"/>
        <v>0</v>
      </c>
      <c r="Q629" s="356"/>
      <c r="R629" s="356"/>
      <c r="S629" s="356"/>
      <c r="T629" s="356"/>
      <c r="U629" s="356"/>
      <c r="V629" s="356"/>
      <c r="W629" s="356"/>
      <c r="X629" s="356"/>
      <c r="Y629" s="356"/>
      <c r="Z629" s="356"/>
      <c r="AA629" s="356"/>
      <c r="AB629" s="356"/>
      <c r="AC629" s="356"/>
      <c r="AD629" s="356"/>
    </row>
    <row r="630" spans="2:30">
      <c r="B630" s="359">
        <f t="shared" si="27"/>
        <v>-1</v>
      </c>
      <c r="D630" s="174"/>
      <c r="E630" s="174"/>
      <c r="F630" s="176"/>
      <c r="G630" s="174"/>
      <c r="H630" s="174"/>
      <c r="I630" s="174"/>
      <c r="J630" s="175"/>
      <c r="K630" s="175"/>
      <c r="L630" s="174"/>
      <c r="N630" s="359">
        <f t="shared" si="28"/>
        <v>0</v>
      </c>
      <c r="O630" s="360">
        <f t="shared" si="29"/>
        <v>0</v>
      </c>
      <c r="Q630" s="356"/>
      <c r="R630" s="356"/>
      <c r="S630" s="356"/>
      <c r="T630" s="356"/>
      <c r="U630" s="356"/>
      <c r="V630" s="356"/>
      <c r="W630" s="356"/>
      <c r="X630" s="356"/>
      <c r="Y630" s="356"/>
      <c r="Z630" s="356"/>
      <c r="AA630" s="356"/>
      <c r="AB630" s="356"/>
      <c r="AC630" s="356"/>
      <c r="AD630" s="356"/>
    </row>
    <row r="631" spans="2:30">
      <c r="B631" s="359">
        <f t="shared" si="27"/>
        <v>-1</v>
      </c>
      <c r="D631" s="174"/>
      <c r="E631" s="174"/>
      <c r="F631" s="176"/>
      <c r="G631" s="174"/>
      <c r="H631" s="174"/>
      <c r="I631" s="174"/>
      <c r="J631" s="175"/>
      <c r="K631" s="175"/>
      <c r="L631" s="174"/>
      <c r="N631" s="359">
        <f t="shared" si="28"/>
        <v>0</v>
      </c>
      <c r="O631" s="360">
        <f t="shared" si="29"/>
        <v>0</v>
      </c>
      <c r="Q631" s="356"/>
      <c r="R631" s="356"/>
      <c r="S631" s="356"/>
      <c r="T631" s="356"/>
      <c r="U631" s="356"/>
      <c r="V631" s="356"/>
      <c r="W631" s="356"/>
      <c r="X631" s="356"/>
      <c r="Y631" s="356"/>
      <c r="Z631" s="356"/>
      <c r="AA631" s="356"/>
      <c r="AB631" s="356"/>
      <c r="AC631" s="356"/>
      <c r="AD631" s="356"/>
    </row>
    <row r="632" spans="2:30">
      <c r="B632" s="359">
        <f t="shared" si="27"/>
        <v>-1</v>
      </c>
      <c r="D632" s="174"/>
      <c r="E632" s="174"/>
      <c r="F632" s="176"/>
      <c r="G632" s="174"/>
      <c r="H632" s="174"/>
      <c r="I632" s="174"/>
      <c r="J632" s="175"/>
      <c r="K632" s="175"/>
      <c r="L632" s="174"/>
      <c r="N632" s="359">
        <f t="shared" si="28"/>
        <v>0</v>
      </c>
      <c r="O632" s="360">
        <f t="shared" si="29"/>
        <v>0</v>
      </c>
      <c r="Q632" s="356"/>
      <c r="R632" s="356"/>
      <c r="S632" s="356"/>
      <c r="T632" s="356"/>
      <c r="U632" s="356"/>
      <c r="V632" s="356"/>
      <c r="W632" s="356"/>
      <c r="X632" s="356"/>
      <c r="Y632" s="356"/>
      <c r="Z632" s="356"/>
      <c r="AA632" s="356"/>
      <c r="AB632" s="356"/>
      <c r="AC632" s="356"/>
      <c r="AD632" s="356"/>
    </row>
    <row r="633" spans="2:30">
      <c r="B633" s="359">
        <f t="shared" si="27"/>
        <v>-1</v>
      </c>
      <c r="D633" s="174"/>
      <c r="E633" s="174"/>
      <c r="F633" s="176"/>
      <c r="G633" s="174"/>
      <c r="H633" s="174"/>
      <c r="I633" s="174"/>
      <c r="J633" s="175"/>
      <c r="K633" s="175"/>
      <c r="L633" s="174"/>
      <c r="N633" s="359">
        <f t="shared" si="28"/>
        <v>0</v>
      </c>
      <c r="O633" s="360">
        <f t="shared" si="29"/>
        <v>0</v>
      </c>
      <c r="Q633" s="356"/>
      <c r="R633" s="356"/>
      <c r="S633" s="356"/>
      <c r="T633" s="356"/>
      <c r="U633" s="356"/>
      <c r="V633" s="356"/>
      <c r="W633" s="356"/>
      <c r="X633" s="356"/>
      <c r="Y633" s="356"/>
      <c r="Z633" s="356"/>
      <c r="AA633" s="356"/>
      <c r="AB633" s="356"/>
      <c r="AC633" s="356"/>
      <c r="AD633" s="356"/>
    </row>
    <row r="634" spans="2:30">
      <c r="B634" s="359">
        <f t="shared" si="27"/>
        <v>-1</v>
      </c>
      <c r="D634" s="174"/>
      <c r="E634" s="174"/>
      <c r="F634" s="176"/>
      <c r="G634" s="174"/>
      <c r="H634" s="174"/>
      <c r="I634" s="174"/>
      <c r="J634" s="175"/>
      <c r="K634" s="175"/>
      <c r="L634" s="174"/>
      <c r="N634" s="359">
        <f t="shared" si="28"/>
        <v>0</v>
      </c>
      <c r="O634" s="360">
        <f t="shared" si="29"/>
        <v>0</v>
      </c>
      <c r="Q634" s="356"/>
      <c r="R634" s="356"/>
      <c r="S634" s="356"/>
      <c r="T634" s="356"/>
      <c r="U634" s="356"/>
      <c r="V634" s="356"/>
      <c r="W634" s="356"/>
      <c r="X634" s="356"/>
      <c r="Y634" s="356"/>
      <c r="Z634" s="356"/>
      <c r="AA634" s="356"/>
      <c r="AB634" s="356"/>
      <c r="AC634" s="356"/>
      <c r="AD634" s="356"/>
    </row>
    <row r="635" spans="2:30">
      <c r="B635" s="359">
        <f t="shared" si="27"/>
        <v>-1</v>
      </c>
      <c r="D635" s="174"/>
      <c r="E635" s="174"/>
      <c r="F635" s="176"/>
      <c r="G635" s="174"/>
      <c r="H635" s="174"/>
      <c r="I635" s="174"/>
      <c r="J635" s="175"/>
      <c r="K635" s="175"/>
      <c r="L635" s="174"/>
      <c r="N635" s="359">
        <f t="shared" si="28"/>
        <v>0</v>
      </c>
      <c r="O635" s="360">
        <f t="shared" si="29"/>
        <v>0</v>
      </c>
      <c r="Q635" s="356"/>
      <c r="R635" s="356"/>
      <c r="S635" s="356"/>
      <c r="T635" s="356"/>
      <c r="U635" s="356"/>
      <c r="V635" s="356"/>
      <c r="W635" s="356"/>
      <c r="X635" s="356"/>
      <c r="Y635" s="356"/>
      <c r="Z635" s="356"/>
      <c r="AA635" s="356"/>
      <c r="AB635" s="356"/>
      <c r="AC635" s="356"/>
      <c r="AD635" s="356"/>
    </row>
    <row r="636" spans="2:30">
      <c r="B636" s="359">
        <f t="shared" si="27"/>
        <v>-1</v>
      </c>
      <c r="D636" s="174"/>
      <c r="E636" s="174"/>
      <c r="F636" s="176"/>
      <c r="G636" s="174"/>
      <c r="H636" s="174"/>
      <c r="I636" s="174"/>
      <c r="J636" s="175"/>
      <c r="K636" s="175"/>
      <c r="L636" s="174"/>
      <c r="N636" s="359">
        <f t="shared" si="28"/>
        <v>0</v>
      </c>
      <c r="O636" s="360">
        <f t="shared" si="29"/>
        <v>0</v>
      </c>
      <c r="Q636" s="356"/>
      <c r="R636" s="356"/>
      <c r="S636" s="356"/>
      <c r="T636" s="356"/>
      <c r="U636" s="356"/>
      <c r="V636" s="356"/>
      <c r="W636" s="356"/>
      <c r="X636" s="356"/>
      <c r="Y636" s="356"/>
      <c r="Z636" s="356"/>
      <c r="AA636" s="356"/>
      <c r="AB636" s="356"/>
      <c r="AC636" s="356"/>
      <c r="AD636" s="356"/>
    </row>
    <row r="637" spans="2:30">
      <c r="B637" s="359">
        <f t="shared" si="27"/>
        <v>-1</v>
      </c>
      <c r="D637" s="174"/>
      <c r="E637" s="174"/>
      <c r="F637" s="176"/>
      <c r="G637" s="174"/>
      <c r="H637" s="174"/>
      <c r="I637" s="174"/>
      <c r="J637" s="175"/>
      <c r="K637" s="175"/>
      <c r="L637" s="174"/>
      <c r="N637" s="359">
        <f t="shared" si="28"/>
        <v>0</v>
      </c>
      <c r="O637" s="360">
        <f t="shared" si="29"/>
        <v>0</v>
      </c>
      <c r="Q637" s="356"/>
      <c r="R637" s="356"/>
      <c r="S637" s="356"/>
      <c r="T637" s="356"/>
      <c r="U637" s="356"/>
      <c r="V637" s="356"/>
      <c r="W637" s="356"/>
      <c r="X637" s="356"/>
      <c r="Y637" s="356"/>
      <c r="Z637" s="356"/>
      <c r="AA637" s="356"/>
      <c r="AB637" s="356"/>
      <c r="AC637" s="356"/>
      <c r="AD637" s="356"/>
    </row>
    <row r="638" spans="2:30">
      <c r="B638" s="359">
        <f t="shared" si="27"/>
        <v>-1</v>
      </c>
      <c r="D638" s="174"/>
      <c r="E638" s="174"/>
      <c r="F638" s="176"/>
      <c r="G638" s="174"/>
      <c r="H638" s="174"/>
      <c r="I638" s="174"/>
      <c r="J638" s="175"/>
      <c r="K638" s="175"/>
      <c r="L638" s="174"/>
      <c r="N638" s="359">
        <f t="shared" si="28"/>
        <v>0</v>
      </c>
      <c r="O638" s="360">
        <f t="shared" si="29"/>
        <v>0</v>
      </c>
      <c r="Q638" s="356"/>
      <c r="R638" s="356"/>
      <c r="S638" s="356"/>
      <c r="T638" s="356"/>
      <c r="U638" s="356"/>
      <c r="V638" s="356"/>
      <c r="W638" s="356"/>
      <c r="X638" s="356"/>
      <c r="Y638" s="356"/>
      <c r="Z638" s="356"/>
      <c r="AA638" s="356"/>
      <c r="AB638" s="356"/>
      <c r="AC638" s="356"/>
      <c r="AD638" s="356"/>
    </row>
    <row r="639" spans="2:30">
      <c r="B639" s="359">
        <f t="shared" si="27"/>
        <v>-1</v>
      </c>
      <c r="D639" s="174"/>
      <c r="E639" s="174"/>
      <c r="F639" s="176"/>
      <c r="G639" s="174"/>
      <c r="H639" s="174"/>
      <c r="I639" s="174"/>
      <c r="J639" s="175"/>
      <c r="K639" s="175"/>
      <c r="L639" s="174"/>
      <c r="N639" s="359">
        <f t="shared" si="28"/>
        <v>0</v>
      </c>
      <c r="O639" s="360">
        <f t="shared" si="29"/>
        <v>0</v>
      </c>
      <c r="Q639" s="356"/>
      <c r="R639" s="356"/>
      <c r="S639" s="356"/>
      <c r="T639" s="356"/>
      <c r="U639" s="356"/>
      <c r="V639" s="356"/>
      <c r="W639" s="356"/>
      <c r="X639" s="356"/>
      <c r="Y639" s="356"/>
      <c r="Z639" s="356"/>
      <c r="AA639" s="356"/>
      <c r="AB639" s="356"/>
      <c r="AC639" s="356"/>
      <c r="AD639" s="356"/>
    </row>
    <row r="640" spans="2:30">
      <c r="B640" s="359">
        <f t="shared" si="27"/>
        <v>-1</v>
      </c>
      <c r="D640" s="174"/>
      <c r="E640" s="174"/>
      <c r="F640" s="176"/>
      <c r="G640" s="174"/>
      <c r="H640" s="174"/>
      <c r="I640" s="174"/>
      <c r="J640" s="175"/>
      <c r="K640" s="175"/>
      <c r="L640" s="174"/>
      <c r="N640" s="359">
        <f t="shared" si="28"/>
        <v>0</v>
      </c>
      <c r="O640" s="360">
        <f t="shared" si="29"/>
        <v>0</v>
      </c>
      <c r="Q640" s="356"/>
      <c r="R640" s="356"/>
      <c r="S640" s="356"/>
      <c r="T640" s="356"/>
      <c r="U640" s="356"/>
      <c r="V640" s="356"/>
      <c r="W640" s="356"/>
      <c r="X640" s="356"/>
      <c r="Y640" s="356"/>
      <c r="Z640" s="356"/>
      <c r="AA640" s="356"/>
      <c r="AB640" s="356"/>
      <c r="AC640" s="356"/>
      <c r="AD640" s="356"/>
    </row>
    <row r="641" spans="2:30">
      <c r="B641" s="359">
        <f t="shared" si="27"/>
        <v>-1</v>
      </c>
      <c r="D641" s="174"/>
      <c r="E641" s="174"/>
      <c r="F641" s="176"/>
      <c r="G641" s="174"/>
      <c r="H641" s="174"/>
      <c r="I641" s="174"/>
      <c r="J641" s="175"/>
      <c r="K641" s="175"/>
      <c r="L641" s="174"/>
      <c r="N641" s="359">
        <f t="shared" si="28"/>
        <v>0</v>
      </c>
      <c r="O641" s="360">
        <f t="shared" si="29"/>
        <v>0</v>
      </c>
      <c r="Q641" s="356"/>
      <c r="R641" s="356"/>
      <c r="S641" s="356"/>
      <c r="T641" s="356"/>
      <c r="U641" s="356"/>
      <c r="V641" s="356"/>
      <c r="W641" s="356"/>
      <c r="X641" s="356"/>
      <c r="Y641" s="356"/>
      <c r="Z641" s="356"/>
      <c r="AA641" s="356"/>
      <c r="AB641" s="356"/>
      <c r="AC641" s="356"/>
      <c r="AD641" s="356"/>
    </row>
    <row r="642" spans="2:30">
      <c r="B642" s="359">
        <f t="shared" si="27"/>
        <v>-1</v>
      </c>
      <c r="D642" s="174"/>
      <c r="E642" s="174"/>
      <c r="F642" s="176"/>
      <c r="G642" s="174"/>
      <c r="H642" s="174"/>
      <c r="I642" s="174"/>
      <c r="J642" s="175"/>
      <c r="K642" s="175"/>
      <c r="L642" s="174"/>
      <c r="N642" s="359">
        <f t="shared" si="28"/>
        <v>0</v>
      </c>
      <c r="O642" s="360">
        <f t="shared" si="29"/>
        <v>0</v>
      </c>
      <c r="Q642" s="356"/>
      <c r="R642" s="356"/>
      <c r="S642" s="356"/>
      <c r="T642" s="356"/>
      <c r="U642" s="356"/>
      <c r="V642" s="356"/>
      <c r="W642" s="356"/>
      <c r="X642" s="356"/>
      <c r="Y642" s="356"/>
      <c r="Z642" s="356"/>
      <c r="AA642" s="356"/>
      <c r="AB642" s="356"/>
      <c r="AC642" s="356"/>
      <c r="AD642" s="356"/>
    </row>
    <row r="643" spans="2:30">
      <c r="B643" s="359">
        <f t="shared" si="27"/>
        <v>-1</v>
      </c>
      <c r="D643" s="174"/>
      <c r="E643" s="174"/>
      <c r="F643" s="176"/>
      <c r="G643" s="174"/>
      <c r="H643" s="174"/>
      <c r="I643" s="174"/>
      <c r="J643" s="175"/>
      <c r="K643" s="175"/>
      <c r="L643" s="174"/>
      <c r="N643" s="359">
        <f t="shared" si="28"/>
        <v>0</v>
      </c>
      <c r="O643" s="360">
        <f t="shared" si="29"/>
        <v>0</v>
      </c>
      <c r="Q643" s="356"/>
      <c r="R643" s="356"/>
      <c r="S643" s="356"/>
      <c r="T643" s="356"/>
      <c r="U643" s="356"/>
      <c r="V643" s="356"/>
      <c r="W643" s="356"/>
      <c r="X643" s="356"/>
      <c r="Y643" s="356"/>
      <c r="Z643" s="356"/>
      <c r="AA643" s="356"/>
      <c r="AB643" s="356"/>
      <c r="AC643" s="356"/>
      <c r="AD643" s="356"/>
    </row>
    <row r="644" spans="2:30">
      <c r="B644" s="359">
        <f t="shared" si="27"/>
        <v>-1</v>
      </c>
      <c r="D644" s="174"/>
      <c r="E644" s="174"/>
      <c r="F644" s="176"/>
      <c r="G644" s="174"/>
      <c r="H644" s="174"/>
      <c r="I644" s="174"/>
      <c r="J644" s="175"/>
      <c r="K644" s="175"/>
      <c r="L644" s="174"/>
      <c r="N644" s="359">
        <f t="shared" si="28"/>
        <v>0</v>
      </c>
      <c r="O644" s="360">
        <f t="shared" si="29"/>
        <v>0</v>
      </c>
      <c r="Q644" s="356"/>
      <c r="R644" s="356"/>
      <c r="S644" s="356"/>
      <c r="T644" s="356"/>
      <c r="U644" s="356"/>
      <c r="V644" s="356"/>
      <c r="W644" s="356"/>
      <c r="X644" s="356"/>
      <c r="Y644" s="356"/>
      <c r="Z644" s="356"/>
      <c r="AA644" s="356"/>
      <c r="AB644" s="356"/>
      <c r="AC644" s="356"/>
      <c r="AD644" s="356"/>
    </row>
    <row r="645" spans="2:30">
      <c r="B645" s="359">
        <f t="shared" si="27"/>
        <v>-1</v>
      </c>
      <c r="D645" s="174"/>
      <c r="E645" s="174"/>
      <c r="F645" s="176"/>
      <c r="G645" s="174"/>
      <c r="H645" s="174"/>
      <c r="I645" s="174"/>
      <c r="J645" s="175"/>
      <c r="K645" s="175"/>
      <c r="L645" s="174"/>
      <c r="N645" s="359">
        <f t="shared" si="28"/>
        <v>0</v>
      </c>
      <c r="O645" s="360">
        <f t="shared" si="29"/>
        <v>0</v>
      </c>
      <c r="Q645" s="356"/>
      <c r="R645" s="356"/>
      <c r="S645" s="356"/>
      <c r="T645" s="356"/>
      <c r="U645" s="356"/>
      <c r="V645" s="356"/>
      <c r="W645" s="356"/>
      <c r="X645" s="356"/>
      <c r="Y645" s="356"/>
      <c r="Z645" s="356"/>
      <c r="AA645" s="356"/>
      <c r="AB645" s="356"/>
      <c r="AC645" s="356"/>
      <c r="AD645" s="356"/>
    </row>
    <row r="646" spans="2:30">
      <c r="B646" s="359">
        <f t="shared" si="27"/>
        <v>-1</v>
      </c>
      <c r="D646" s="174"/>
      <c r="E646" s="174"/>
      <c r="F646" s="176"/>
      <c r="G646" s="174"/>
      <c r="H646" s="174"/>
      <c r="I646" s="174"/>
      <c r="J646" s="175"/>
      <c r="K646" s="175"/>
      <c r="L646" s="174"/>
      <c r="N646" s="359">
        <f t="shared" si="28"/>
        <v>0</v>
      </c>
      <c r="O646" s="360">
        <f t="shared" si="29"/>
        <v>0</v>
      </c>
      <c r="Q646" s="356"/>
      <c r="R646" s="356"/>
      <c r="S646" s="356"/>
      <c r="T646" s="356"/>
      <c r="U646" s="356"/>
      <c r="V646" s="356"/>
      <c r="W646" s="356"/>
      <c r="X646" s="356"/>
      <c r="Y646" s="356"/>
      <c r="Z646" s="356"/>
      <c r="AA646" s="356"/>
      <c r="AB646" s="356"/>
      <c r="AC646" s="356"/>
      <c r="AD646" s="356"/>
    </row>
    <row r="647" spans="2:30">
      <c r="B647" s="359">
        <f t="shared" si="27"/>
        <v>-1</v>
      </c>
      <c r="D647" s="174"/>
      <c r="E647" s="174"/>
      <c r="F647" s="176"/>
      <c r="G647" s="174"/>
      <c r="H647" s="174"/>
      <c r="I647" s="174"/>
      <c r="J647" s="175"/>
      <c r="K647" s="175"/>
      <c r="L647" s="174"/>
      <c r="N647" s="359">
        <f t="shared" si="28"/>
        <v>0</v>
      </c>
      <c r="O647" s="360">
        <f t="shared" si="29"/>
        <v>0</v>
      </c>
      <c r="Q647" s="356"/>
      <c r="R647" s="356"/>
      <c r="S647" s="356"/>
      <c r="T647" s="356"/>
      <c r="U647" s="356"/>
      <c r="V647" s="356"/>
      <c r="W647" s="356"/>
      <c r="X647" s="356"/>
      <c r="Y647" s="356"/>
      <c r="Z647" s="356"/>
      <c r="AA647" s="356"/>
      <c r="AB647" s="356"/>
      <c r="AC647" s="356"/>
      <c r="AD647" s="356"/>
    </row>
    <row r="648" spans="2:30">
      <c r="B648" s="359">
        <f t="shared" si="27"/>
        <v>-1</v>
      </c>
      <c r="D648" s="174"/>
      <c r="E648" s="174"/>
      <c r="F648" s="176"/>
      <c r="G648" s="174"/>
      <c r="H648" s="174"/>
      <c r="I648" s="174"/>
      <c r="J648" s="175"/>
      <c r="K648" s="175"/>
      <c r="L648" s="174"/>
      <c r="N648" s="359">
        <f t="shared" si="28"/>
        <v>0</v>
      </c>
      <c r="O648" s="360">
        <f t="shared" si="29"/>
        <v>0</v>
      </c>
      <c r="Q648" s="356"/>
      <c r="R648" s="356"/>
      <c r="S648" s="356"/>
      <c r="T648" s="356"/>
      <c r="U648" s="356"/>
      <c r="V648" s="356"/>
      <c r="W648" s="356"/>
      <c r="X648" s="356"/>
      <c r="Y648" s="356"/>
      <c r="Z648" s="356"/>
      <c r="AA648" s="356"/>
      <c r="AB648" s="356"/>
      <c r="AC648" s="356"/>
      <c r="AD648" s="356"/>
    </row>
    <row r="649" spans="2:30">
      <c r="B649" s="359">
        <f t="shared" si="27"/>
        <v>-1</v>
      </c>
      <c r="D649" s="174"/>
      <c r="E649" s="174"/>
      <c r="F649" s="176"/>
      <c r="G649" s="174"/>
      <c r="H649" s="174"/>
      <c r="I649" s="174"/>
      <c r="J649" s="175"/>
      <c r="K649" s="175"/>
      <c r="L649" s="174"/>
      <c r="N649" s="359">
        <f t="shared" si="28"/>
        <v>0</v>
      </c>
      <c r="O649" s="360">
        <f t="shared" si="29"/>
        <v>0</v>
      </c>
      <c r="Q649" s="356"/>
      <c r="R649" s="356"/>
      <c r="S649" s="356"/>
      <c r="T649" s="356"/>
      <c r="U649" s="356"/>
      <c r="V649" s="356"/>
      <c r="W649" s="356"/>
      <c r="X649" s="356"/>
      <c r="Y649" s="356"/>
      <c r="Z649" s="356"/>
      <c r="AA649" s="356"/>
      <c r="AB649" s="356"/>
      <c r="AC649" s="356"/>
      <c r="AD649" s="356"/>
    </row>
    <row r="650" spans="2:30">
      <c r="B650" s="359">
        <f t="shared" ref="B650:B1275" si="30">IF(G650="buy",1,-1)</f>
        <v>-1</v>
      </c>
      <c r="D650" s="174"/>
      <c r="E650" s="174"/>
      <c r="F650" s="176"/>
      <c r="G650" s="174"/>
      <c r="H650" s="174"/>
      <c r="I650" s="174"/>
      <c r="J650" s="175"/>
      <c r="K650" s="175"/>
      <c r="L650" s="174"/>
      <c r="N650" s="359">
        <f t="shared" ref="N650:N713" si="31">+H650*((K650-J650)+1)*B650</f>
        <v>0</v>
      </c>
      <c r="O650" s="360">
        <f t="shared" ref="O650:O713" si="32">N650*L650/100</f>
        <v>0</v>
      </c>
      <c r="Q650" s="356"/>
      <c r="R650" s="356"/>
      <c r="S650" s="356"/>
      <c r="T650" s="356"/>
      <c r="U650" s="356"/>
      <c r="V650" s="356"/>
      <c r="W650" s="356"/>
      <c r="X650" s="356"/>
      <c r="Y650" s="356"/>
      <c r="Z650" s="356"/>
      <c r="AA650" s="356"/>
      <c r="AB650" s="356"/>
      <c r="AC650" s="356"/>
      <c r="AD650" s="356"/>
    </row>
    <row r="651" spans="2:30">
      <c r="B651" s="359">
        <f t="shared" si="30"/>
        <v>-1</v>
      </c>
      <c r="D651" s="174"/>
      <c r="E651" s="174"/>
      <c r="F651" s="176"/>
      <c r="G651" s="174"/>
      <c r="H651" s="174"/>
      <c r="I651" s="174"/>
      <c r="J651" s="175"/>
      <c r="K651" s="175"/>
      <c r="L651" s="174"/>
      <c r="N651" s="359">
        <f t="shared" si="31"/>
        <v>0</v>
      </c>
      <c r="O651" s="360">
        <f t="shared" si="32"/>
        <v>0</v>
      </c>
      <c r="Q651" s="356"/>
      <c r="R651" s="356"/>
      <c r="S651" s="356"/>
      <c r="T651" s="356"/>
      <c r="U651" s="356"/>
      <c r="V651" s="356"/>
      <c r="W651" s="356"/>
      <c r="X651" s="356"/>
      <c r="Y651" s="356"/>
      <c r="Z651" s="356"/>
      <c r="AA651" s="356"/>
      <c r="AB651" s="356"/>
      <c r="AC651" s="356"/>
      <c r="AD651" s="356"/>
    </row>
    <row r="652" spans="2:30">
      <c r="B652" s="359">
        <f t="shared" si="30"/>
        <v>-1</v>
      </c>
      <c r="D652" s="174"/>
      <c r="E652" s="174"/>
      <c r="F652" s="176"/>
      <c r="G652" s="174"/>
      <c r="H652" s="174"/>
      <c r="I652" s="174"/>
      <c r="J652" s="175"/>
      <c r="K652" s="175"/>
      <c r="L652" s="174"/>
      <c r="N652" s="359">
        <f t="shared" si="31"/>
        <v>0</v>
      </c>
      <c r="O652" s="360">
        <f t="shared" si="32"/>
        <v>0</v>
      </c>
      <c r="Q652" s="356"/>
      <c r="R652" s="356"/>
      <c r="S652" s="356"/>
      <c r="T652" s="356"/>
      <c r="U652" s="356"/>
      <c r="V652" s="356"/>
      <c r="W652" s="356"/>
      <c r="X652" s="356"/>
      <c r="Y652" s="356"/>
      <c r="Z652" s="356"/>
      <c r="AA652" s="356"/>
      <c r="AB652" s="356"/>
      <c r="AC652" s="356"/>
      <c r="AD652" s="356"/>
    </row>
    <row r="653" spans="2:30">
      <c r="B653" s="359">
        <f t="shared" si="30"/>
        <v>-1</v>
      </c>
      <c r="D653" s="174"/>
      <c r="E653" s="174"/>
      <c r="F653" s="176"/>
      <c r="G653" s="174"/>
      <c r="H653" s="174"/>
      <c r="I653" s="174"/>
      <c r="J653" s="175"/>
      <c r="K653" s="175"/>
      <c r="L653" s="174"/>
      <c r="N653" s="359">
        <f t="shared" si="31"/>
        <v>0</v>
      </c>
      <c r="O653" s="360">
        <f t="shared" si="32"/>
        <v>0</v>
      </c>
      <c r="Q653" s="356"/>
      <c r="R653" s="356"/>
      <c r="S653" s="356"/>
      <c r="T653" s="356"/>
      <c r="U653" s="356"/>
      <c r="V653" s="356"/>
      <c r="W653" s="356"/>
      <c r="X653" s="356"/>
      <c r="Y653" s="356"/>
      <c r="Z653" s="356"/>
      <c r="AA653" s="356"/>
      <c r="AB653" s="356"/>
      <c r="AC653" s="356"/>
      <c r="AD653" s="356"/>
    </row>
    <row r="654" spans="2:30">
      <c r="B654" s="359">
        <f t="shared" si="30"/>
        <v>-1</v>
      </c>
      <c r="D654" s="174"/>
      <c r="E654" s="174"/>
      <c r="F654" s="176"/>
      <c r="G654" s="174"/>
      <c r="H654" s="174"/>
      <c r="I654" s="174"/>
      <c r="J654" s="175"/>
      <c r="K654" s="175"/>
      <c r="L654" s="174"/>
      <c r="N654" s="359">
        <f t="shared" si="31"/>
        <v>0</v>
      </c>
      <c r="O654" s="360">
        <f t="shared" si="32"/>
        <v>0</v>
      </c>
      <c r="Q654" s="356"/>
      <c r="R654" s="356"/>
      <c r="S654" s="356"/>
      <c r="T654" s="356"/>
      <c r="U654" s="356"/>
      <c r="V654" s="356"/>
      <c r="W654" s="356"/>
      <c r="X654" s="356"/>
      <c r="Y654" s="356"/>
      <c r="Z654" s="356"/>
      <c r="AA654" s="356"/>
      <c r="AB654" s="356"/>
      <c r="AC654" s="356"/>
      <c r="AD654" s="356"/>
    </row>
    <row r="655" spans="2:30">
      <c r="B655" s="359">
        <f t="shared" si="30"/>
        <v>-1</v>
      </c>
      <c r="D655" s="174"/>
      <c r="E655" s="174"/>
      <c r="F655" s="176"/>
      <c r="G655" s="174"/>
      <c r="H655" s="174"/>
      <c r="I655" s="174"/>
      <c r="J655" s="175"/>
      <c r="K655" s="175"/>
      <c r="L655" s="174"/>
      <c r="N655" s="359">
        <f t="shared" si="31"/>
        <v>0</v>
      </c>
      <c r="O655" s="360">
        <f t="shared" si="32"/>
        <v>0</v>
      </c>
      <c r="Q655" s="356"/>
      <c r="R655" s="356"/>
      <c r="S655" s="356"/>
      <c r="T655" s="356"/>
      <c r="U655" s="356"/>
      <c r="V655" s="356"/>
      <c r="W655" s="356"/>
      <c r="X655" s="356"/>
      <c r="Y655" s="356"/>
      <c r="Z655" s="356"/>
      <c r="AA655" s="356"/>
      <c r="AB655" s="356"/>
      <c r="AC655" s="356"/>
      <c r="AD655" s="356"/>
    </row>
    <row r="656" spans="2:30">
      <c r="B656" s="359">
        <f t="shared" si="30"/>
        <v>-1</v>
      </c>
      <c r="D656" s="174"/>
      <c r="E656" s="174"/>
      <c r="F656" s="176"/>
      <c r="G656" s="174"/>
      <c r="H656" s="174"/>
      <c r="I656" s="174"/>
      <c r="J656" s="175"/>
      <c r="K656" s="175"/>
      <c r="L656" s="174"/>
      <c r="N656" s="359">
        <f t="shared" si="31"/>
        <v>0</v>
      </c>
      <c r="O656" s="360">
        <f t="shared" si="32"/>
        <v>0</v>
      </c>
      <c r="Q656" s="356"/>
      <c r="R656" s="356"/>
      <c r="S656" s="356"/>
      <c r="T656" s="356"/>
      <c r="U656" s="356"/>
      <c r="V656" s="356"/>
      <c r="W656" s="356"/>
      <c r="X656" s="356"/>
      <c r="Y656" s="356"/>
      <c r="Z656" s="356"/>
      <c r="AA656" s="356"/>
      <c r="AB656" s="356"/>
      <c r="AC656" s="356"/>
      <c r="AD656" s="356"/>
    </row>
    <row r="657" spans="2:30">
      <c r="B657" s="359">
        <f t="shared" si="30"/>
        <v>-1</v>
      </c>
      <c r="D657" s="174"/>
      <c r="E657" s="174"/>
      <c r="F657" s="176"/>
      <c r="G657" s="174"/>
      <c r="H657" s="174"/>
      <c r="I657" s="174"/>
      <c r="J657" s="175"/>
      <c r="K657" s="175"/>
      <c r="L657" s="174"/>
      <c r="N657" s="359">
        <f t="shared" si="31"/>
        <v>0</v>
      </c>
      <c r="O657" s="360">
        <f t="shared" si="32"/>
        <v>0</v>
      </c>
      <c r="Q657" s="356"/>
      <c r="R657" s="356"/>
      <c r="S657" s="356"/>
      <c r="T657" s="356"/>
      <c r="U657" s="356"/>
      <c r="V657" s="356"/>
      <c r="W657" s="356"/>
      <c r="X657" s="356"/>
      <c r="Y657" s="356"/>
      <c r="Z657" s="356"/>
      <c r="AA657" s="356"/>
      <c r="AB657" s="356"/>
      <c r="AC657" s="356"/>
      <c r="AD657" s="356"/>
    </row>
    <row r="658" spans="2:30">
      <c r="B658" s="359">
        <f t="shared" si="30"/>
        <v>-1</v>
      </c>
      <c r="D658" s="174"/>
      <c r="E658" s="174"/>
      <c r="F658" s="176"/>
      <c r="G658" s="174"/>
      <c r="H658" s="174"/>
      <c r="I658" s="174"/>
      <c r="J658" s="175"/>
      <c r="K658" s="175"/>
      <c r="L658" s="174"/>
      <c r="N658" s="359">
        <f t="shared" si="31"/>
        <v>0</v>
      </c>
      <c r="O658" s="360">
        <f t="shared" si="32"/>
        <v>0</v>
      </c>
      <c r="Q658" s="356"/>
      <c r="R658" s="356"/>
      <c r="S658" s="356"/>
      <c r="T658" s="356"/>
      <c r="U658" s="356"/>
      <c r="V658" s="356"/>
      <c r="W658" s="356"/>
      <c r="X658" s="356"/>
      <c r="Y658" s="356"/>
      <c r="Z658" s="356"/>
      <c r="AA658" s="356"/>
      <c r="AB658" s="356"/>
      <c r="AC658" s="356"/>
      <c r="AD658" s="356"/>
    </row>
    <row r="659" spans="2:30">
      <c r="B659" s="359">
        <f t="shared" si="30"/>
        <v>-1</v>
      </c>
      <c r="D659" s="174"/>
      <c r="E659" s="174"/>
      <c r="F659" s="176"/>
      <c r="G659" s="174"/>
      <c r="H659" s="174"/>
      <c r="I659" s="174"/>
      <c r="J659" s="175"/>
      <c r="K659" s="175"/>
      <c r="L659" s="174"/>
      <c r="N659" s="359">
        <f t="shared" si="31"/>
        <v>0</v>
      </c>
      <c r="O659" s="360">
        <f t="shared" si="32"/>
        <v>0</v>
      </c>
      <c r="Q659" s="356"/>
      <c r="R659" s="356"/>
      <c r="S659" s="356"/>
      <c r="T659" s="356"/>
      <c r="U659" s="356"/>
      <c r="V659" s="356"/>
      <c r="W659" s="356"/>
      <c r="X659" s="356"/>
      <c r="Y659" s="356"/>
      <c r="Z659" s="356"/>
      <c r="AA659" s="356"/>
      <c r="AB659" s="356"/>
      <c r="AC659" s="356"/>
      <c r="AD659" s="356"/>
    </row>
    <row r="660" spans="2:30">
      <c r="B660" s="359">
        <f t="shared" si="30"/>
        <v>-1</v>
      </c>
      <c r="D660" s="174"/>
      <c r="E660" s="174"/>
      <c r="F660" s="176"/>
      <c r="G660" s="174"/>
      <c r="H660" s="174"/>
      <c r="I660" s="174"/>
      <c r="J660" s="175"/>
      <c r="K660" s="175"/>
      <c r="L660" s="174"/>
      <c r="N660" s="359">
        <f t="shared" si="31"/>
        <v>0</v>
      </c>
      <c r="O660" s="360">
        <f t="shared" si="32"/>
        <v>0</v>
      </c>
      <c r="Q660" s="356"/>
      <c r="R660" s="356"/>
      <c r="S660" s="356"/>
      <c r="T660" s="356"/>
      <c r="U660" s="356"/>
      <c r="V660" s="356"/>
      <c r="W660" s="356"/>
      <c r="X660" s="356"/>
      <c r="Y660" s="356"/>
      <c r="Z660" s="356"/>
      <c r="AA660" s="356"/>
      <c r="AB660" s="356"/>
      <c r="AC660" s="356"/>
      <c r="AD660" s="356"/>
    </row>
    <row r="661" spans="2:30">
      <c r="B661" s="359">
        <f t="shared" si="30"/>
        <v>-1</v>
      </c>
      <c r="D661" s="174"/>
      <c r="E661" s="174"/>
      <c r="F661" s="176"/>
      <c r="G661" s="174"/>
      <c r="H661" s="174"/>
      <c r="I661" s="174"/>
      <c r="J661" s="175"/>
      <c r="K661" s="175"/>
      <c r="L661" s="174"/>
      <c r="N661" s="359">
        <f t="shared" si="31"/>
        <v>0</v>
      </c>
      <c r="O661" s="360">
        <f t="shared" si="32"/>
        <v>0</v>
      </c>
      <c r="Q661" s="356"/>
      <c r="R661" s="356"/>
      <c r="S661" s="356"/>
      <c r="T661" s="356"/>
      <c r="U661" s="356"/>
      <c r="V661" s="356"/>
      <c r="W661" s="356"/>
      <c r="X661" s="356"/>
      <c r="Y661" s="356"/>
      <c r="Z661" s="356"/>
      <c r="AA661" s="356"/>
      <c r="AB661" s="356"/>
      <c r="AC661" s="356"/>
      <c r="AD661" s="356"/>
    </row>
    <row r="662" spans="2:30">
      <c r="B662" s="359">
        <f t="shared" si="30"/>
        <v>-1</v>
      </c>
      <c r="D662" s="174"/>
      <c r="E662" s="174"/>
      <c r="F662" s="176"/>
      <c r="G662" s="174"/>
      <c r="H662" s="174"/>
      <c r="I662" s="174"/>
      <c r="J662" s="175"/>
      <c r="K662" s="175"/>
      <c r="L662" s="174"/>
      <c r="N662" s="359">
        <f t="shared" si="31"/>
        <v>0</v>
      </c>
      <c r="O662" s="360">
        <f t="shared" si="32"/>
        <v>0</v>
      </c>
      <c r="Q662" s="356"/>
      <c r="R662" s="356"/>
      <c r="S662" s="356"/>
      <c r="T662" s="356"/>
      <c r="U662" s="356"/>
      <c r="V662" s="356"/>
      <c r="W662" s="356"/>
      <c r="X662" s="356"/>
      <c r="Y662" s="356"/>
      <c r="Z662" s="356"/>
      <c r="AA662" s="356"/>
      <c r="AB662" s="356"/>
      <c r="AC662" s="356"/>
      <c r="AD662" s="356"/>
    </row>
    <row r="663" spans="2:30">
      <c r="B663" s="359">
        <f t="shared" si="30"/>
        <v>-1</v>
      </c>
      <c r="D663" s="174"/>
      <c r="E663" s="174"/>
      <c r="F663" s="176"/>
      <c r="G663" s="174"/>
      <c r="H663" s="174"/>
      <c r="I663" s="174"/>
      <c r="J663" s="175"/>
      <c r="K663" s="175"/>
      <c r="L663" s="174"/>
      <c r="N663" s="359">
        <f t="shared" si="31"/>
        <v>0</v>
      </c>
      <c r="O663" s="360">
        <f t="shared" si="32"/>
        <v>0</v>
      </c>
      <c r="Q663" s="356"/>
      <c r="R663" s="356"/>
      <c r="S663" s="356"/>
      <c r="T663" s="356"/>
      <c r="U663" s="356"/>
      <c r="V663" s="356"/>
      <c r="W663" s="356"/>
      <c r="X663" s="356"/>
      <c r="Y663" s="356"/>
      <c r="Z663" s="356"/>
      <c r="AA663" s="356"/>
      <c r="AB663" s="356"/>
      <c r="AC663" s="356"/>
      <c r="AD663" s="356"/>
    </row>
    <row r="664" spans="2:30">
      <c r="B664" s="359">
        <f t="shared" si="30"/>
        <v>-1</v>
      </c>
      <c r="D664" s="174"/>
      <c r="E664" s="174"/>
      <c r="F664" s="176"/>
      <c r="G664" s="174"/>
      <c r="H664" s="174"/>
      <c r="I664" s="174"/>
      <c r="J664" s="175"/>
      <c r="K664" s="175"/>
      <c r="L664" s="174"/>
      <c r="N664" s="359">
        <f t="shared" si="31"/>
        <v>0</v>
      </c>
      <c r="O664" s="360">
        <f t="shared" si="32"/>
        <v>0</v>
      </c>
      <c r="Q664" s="356"/>
      <c r="R664" s="356"/>
      <c r="S664" s="356"/>
      <c r="T664" s="356"/>
      <c r="U664" s="356"/>
      <c r="V664" s="356"/>
      <c r="W664" s="356"/>
      <c r="X664" s="356"/>
      <c r="Y664" s="356"/>
      <c r="Z664" s="356"/>
      <c r="AA664" s="356"/>
      <c r="AB664" s="356"/>
      <c r="AC664" s="356"/>
      <c r="AD664" s="356"/>
    </row>
    <row r="665" spans="2:30">
      <c r="B665" s="359">
        <f t="shared" si="30"/>
        <v>-1</v>
      </c>
      <c r="D665" s="174"/>
      <c r="E665" s="174"/>
      <c r="F665" s="176"/>
      <c r="G665" s="174"/>
      <c r="H665" s="174"/>
      <c r="I665" s="174"/>
      <c r="J665" s="175"/>
      <c r="K665" s="175"/>
      <c r="L665" s="174"/>
      <c r="N665" s="359">
        <f t="shared" si="31"/>
        <v>0</v>
      </c>
      <c r="O665" s="360">
        <f t="shared" si="32"/>
        <v>0</v>
      </c>
      <c r="Q665" s="356"/>
      <c r="R665" s="356"/>
      <c r="S665" s="356"/>
      <c r="T665" s="356"/>
      <c r="U665" s="356"/>
      <c r="V665" s="356"/>
      <c r="W665" s="356"/>
      <c r="X665" s="356"/>
      <c r="Y665" s="356"/>
      <c r="Z665" s="356"/>
      <c r="AA665" s="356"/>
      <c r="AB665" s="356"/>
      <c r="AC665" s="356"/>
      <c r="AD665" s="356"/>
    </row>
    <row r="666" spans="2:30">
      <c r="B666" s="359">
        <f t="shared" si="30"/>
        <v>-1</v>
      </c>
      <c r="D666" s="174"/>
      <c r="E666" s="174"/>
      <c r="F666" s="176"/>
      <c r="G666" s="174"/>
      <c r="H666" s="174"/>
      <c r="I666" s="174"/>
      <c r="J666" s="175"/>
      <c r="K666" s="175"/>
      <c r="L666" s="174"/>
      <c r="N666" s="359">
        <f t="shared" si="31"/>
        <v>0</v>
      </c>
      <c r="O666" s="360">
        <f t="shared" si="32"/>
        <v>0</v>
      </c>
      <c r="Q666" s="356"/>
      <c r="R666" s="356"/>
      <c r="S666" s="356"/>
      <c r="T666" s="356"/>
      <c r="U666" s="356"/>
      <c r="V666" s="356"/>
      <c r="W666" s="356"/>
      <c r="X666" s="356"/>
      <c r="Y666" s="356"/>
      <c r="Z666" s="356"/>
      <c r="AA666" s="356"/>
      <c r="AB666" s="356"/>
      <c r="AC666" s="356"/>
      <c r="AD666" s="356"/>
    </row>
    <row r="667" spans="2:30">
      <c r="B667" s="359">
        <f t="shared" si="30"/>
        <v>-1</v>
      </c>
      <c r="D667" s="174"/>
      <c r="E667" s="174"/>
      <c r="F667" s="176"/>
      <c r="G667" s="174"/>
      <c r="H667" s="174"/>
      <c r="I667" s="174"/>
      <c r="J667" s="175"/>
      <c r="K667" s="175"/>
      <c r="L667" s="174"/>
      <c r="N667" s="359">
        <f t="shared" si="31"/>
        <v>0</v>
      </c>
      <c r="O667" s="360">
        <f t="shared" si="32"/>
        <v>0</v>
      </c>
      <c r="Q667" s="356"/>
      <c r="R667" s="356"/>
      <c r="S667" s="356"/>
      <c r="T667" s="356"/>
      <c r="U667" s="356"/>
      <c r="V667" s="356"/>
      <c r="W667" s="356"/>
      <c r="X667" s="356"/>
      <c r="Y667" s="356"/>
      <c r="Z667" s="356"/>
      <c r="AA667" s="356"/>
      <c r="AB667" s="356"/>
      <c r="AC667" s="356"/>
      <c r="AD667" s="356"/>
    </row>
    <row r="668" spans="2:30">
      <c r="B668" s="359">
        <f t="shared" si="30"/>
        <v>-1</v>
      </c>
      <c r="D668" s="174"/>
      <c r="E668" s="174"/>
      <c r="F668" s="176"/>
      <c r="G668" s="174"/>
      <c r="H668" s="174"/>
      <c r="I668" s="174"/>
      <c r="J668" s="175"/>
      <c r="K668" s="175"/>
      <c r="L668" s="174"/>
      <c r="N668" s="359">
        <f t="shared" si="31"/>
        <v>0</v>
      </c>
      <c r="O668" s="360">
        <f t="shared" si="32"/>
        <v>0</v>
      </c>
      <c r="Q668" s="356"/>
      <c r="R668" s="356"/>
      <c r="S668" s="356"/>
      <c r="T668" s="356"/>
      <c r="U668" s="356"/>
      <c r="V668" s="356"/>
      <c r="W668" s="356"/>
      <c r="X668" s="356"/>
      <c r="Y668" s="356"/>
      <c r="Z668" s="356"/>
      <c r="AA668" s="356"/>
      <c r="AB668" s="356"/>
      <c r="AC668" s="356"/>
      <c r="AD668" s="356"/>
    </row>
    <row r="669" spans="2:30">
      <c r="B669" s="359">
        <f t="shared" si="30"/>
        <v>-1</v>
      </c>
      <c r="D669" s="174"/>
      <c r="E669" s="174"/>
      <c r="F669" s="176"/>
      <c r="G669" s="174"/>
      <c r="H669" s="174"/>
      <c r="I669" s="174"/>
      <c r="J669" s="175"/>
      <c r="K669" s="175"/>
      <c r="L669" s="174"/>
      <c r="N669" s="359">
        <f t="shared" si="31"/>
        <v>0</v>
      </c>
      <c r="O669" s="360">
        <f t="shared" si="32"/>
        <v>0</v>
      </c>
      <c r="Q669" s="356"/>
      <c r="R669" s="356"/>
      <c r="S669" s="356"/>
      <c r="T669" s="356"/>
      <c r="U669" s="356"/>
      <c r="V669" s="356"/>
      <c r="W669" s="356"/>
      <c r="X669" s="356"/>
      <c r="Y669" s="356"/>
      <c r="Z669" s="356"/>
      <c r="AA669" s="356"/>
      <c r="AB669" s="356"/>
      <c r="AC669" s="356"/>
      <c r="AD669" s="356"/>
    </row>
    <row r="670" spans="2:30">
      <c r="B670" s="359">
        <f t="shared" si="30"/>
        <v>-1</v>
      </c>
      <c r="D670" s="174"/>
      <c r="E670" s="174"/>
      <c r="F670" s="176"/>
      <c r="G670" s="174"/>
      <c r="H670" s="174"/>
      <c r="I670" s="174"/>
      <c r="J670" s="175"/>
      <c r="K670" s="175"/>
      <c r="L670" s="174"/>
      <c r="N670" s="359">
        <f t="shared" si="31"/>
        <v>0</v>
      </c>
      <c r="O670" s="360">
        <f t="shared" si="32"/>
        <v>0</v>
      </c>
      <c r="Q670" s="356"/>
      <c r="R670" s="356"/>
      <c r="S670" s="356"/>
      <c r="T670" s="356"/>
      <c r="U670" s="356"/>
      <c r="V670" s="356"/>
      <c r="W670" s="356"/>
      <c r="X670" s="356"/>
      <c r="Y670" s="356"/>
      <c r="Z670" s="356"/>
      <c r="AA670" s="356"/>
      <c r="AB670" s="356"/>
      <c r="AC670" s="356"/>
      <c r="AD670" s="356"/>
    </row>
    <row r="671" spans="2:30">
      <c r="B671" s="359">
        <f t="shared" si="30"/>
        <v>-1</v>
      </c>
      <c r="D671" s="174"/>
      <c r="E671" s="174"/>
      <c r="F671" s="176"/>
      <c r="G671" s="174"/>
      <c r="H671" s="174"/>
      <c r="I671" s="174"/>
      <c r="J671" s="175"/>
      <c r="K671" s="175"/>
      <c r="L671" s="174"/>
      <c r="N671" s="359">
        <f t="shared" si="31"/>
        <v>0</v>
      </c>
      <c r="O671" s="360">
        <f t="shared" si="32"/>
        <v>0</v>
      </c>
      <c r="Q671" s="356"/>
      <c r="R671" s="356"/>
      <c r="S671" s="356"/>
      <c r="T671" s="356"/>
      <c r="U671" s="356"/>
      <c r="V671" s="356"/>
      <c r="W671" s="356"/>
      <c r="X671" s="356"/>
      <c r="Y671" s="356"/>
      <c r="Z671" s="356"/>
      <c r="AA671" s="356"/>
      <c r="AB671" s="356"/>
      <c r="AC671" s="356"/>
      <c r="AD671" s="356"/>
    </row>
    <row r="672" spans="2:30">
      <c r="B672" s="359">
        <f t="shared" si="30"/>
        <v>-1</v>
      </c>
      <c r="D672" s="174"/>
      <c r="E672" s="174"/>
      <c r="F672" s="176"/>
      <c r="G672" s="174"/>
      <c r="H672" s="174"/>
      <c r="I672" s="174"/>
      <c r="J672" s="175"/>
      <c r="K672" s="175"/>
      <c r="L672" s="174"/>
      <c r="N672" s="359">
        <f t="shared" si="31"/>
        <v>0</v>
      </c>
      <c r="O672" s="360">
        <f t="shared" si="32"/>
        <v>0</v>
      </c>
      <c r="Q672" s="356"/>
      <c r="R672" s="356"/>
      <c r="S672" s="356"/>
      <c r="T672" s="356"/>
      <c r="U672" s="356"/>
      <c r="V672" s="356"/>
      <c r="W672" s="356"/>
      <c r="X672" s="356"/>
      <c r="Y672" s="356"/>
      <c r="Z672" s="356"/>
      <c r="AA672" s="356"/>
      <c r="AB672" s="356"/>
      <c r="AC672" s="356"/>
      <c r="AD672" s="356"/>
    </row>
    <row r="673" spans="2:30">
      <c r="B673" s="359">
        <f t="shared" si="30"/>
        <v>-1</v>
      </c>
      <c r="D673" s="174"/>
      <c r="E673" s="174"/>
      <c r="F673" s="176"/>
      <c r="G673" s="174"/>
      <c r="H673" s="174"/>
      <c r="I673" s="174"/>
      <c r="J673" s="175"/>
      <c r="K673" s="175"/>
      <c r="L673" s="174"/>
      <c r="N673" s="359">
        <f t="shared" si="31"/>
        <v>0</v>
      </c>
      <c r="O673" s="360">
        <f t="shared" si="32"/>
        <v>0</v>
      </c>
      <c r="Q673" s="356"/>
      <c r="R673" s="356"/>
      <c r="S673" s="356"/>
      <c r="T673" s="356"/>
      <c r="U673" s="356"/>
      <c r="V673" s="356"/>
      <c r="W673" s="356"/>
      <c r="X673" s="356"/>
      <c r="Y673" s="356"/>
      <c r="Z673" s="356"/>
      <c r="AA673" s="356"/>
      <c r="AB673" s="356"/>
      <c r="AC673" s="356"/>
      <c r="AD673" s="356"/>
    </row>
    <row r="674" spans="2:30">
      <c r="B674" s="359">
        <f t="shared" si="30"/>
        <v>-1</v>
      </c>
      <c r="D674" s="174"/>
      <c r="E674" s="174"/>
      <c r="F674" s="176"/>
      <c r="G674" s="174"/>
      <c r="H674" s="174"/>
      <c r="I674" s="174"/>
      <c r="J674" s="175"/>
      <c r="K674" s="175"/>
      <c r="L674" s="174"/>
      <c r="N674" s="359">
        <f t="shared" si="31"/>
        <v>0</v>
      </c>
      <c r="O674" s="360">
        <f t="shared" si="32"/>
        <v>0</v>
      </c>
      <c r="Q674" s="356"/>
      <c r="R674" s="356"/>
      <c r="S674" s="356"/>
      <c r="T674" s="356"/>
      <c r="U674" s="356"/>
      <c r="V674" s="356"/>
      <c r="W674" s="356"/>
      <c r="X674" s="356"/>
      <c r="Y674" s="356"/>
      <c r="Z674" s="356"/>
      <c r="AA674" s="356"/>
      <c r="AB674" s="356"/>
      <c r="AC674" s="356"/>
      <c r="AD674" s="356"/>
    </row>
    <row r="675" spans="2:30">
      <c r="B675" s="359">
        <f t="shared" si="30"/>
        <v>-1</v>
      </c>
      <c r="D675" s="174"/>
      <c r="E675" s="174"/>
      <c r="F675" s="176"/>
      <c r="G675" s="174"/>
      <c r="H675" s="174"/>
      <c r="I675" s="174"/>
      <c r="J675" s="175"/>
      <c r="K675" s="175"/>
      <c r="L675" s="174"/>
      <c r="N675" s="359">
        <f t="shared" si="31"/>
        <v>0</v>
      </c>
      <c r="O675" s="360">
        <f t="shared" si="32"/>
        <v>0</v>
      </c>
      <c r="Q675" s="356"/>
      <c r="R675" s="356"/>
      <c r="S675" s="356"/>
      <c r="T675" s="356"/>
      <c r="U675" s="356"/>
      <c r="V675" s="356"/>
      <c r="W675" s="356"/>
      <c r="X675" s="356"/>
      <c r="Y675" s="356"/>
      <c r="Z675" s="356"/>
      <c r="AA675" s="356"/>
      <c r="AB675" s="356"/>
      <c r="AC675" s="356"/>
      <c r="AD675" s="356"/>
    </row>
    <row r="676" spans="2:30">
      <c r="B676" s="359">
        <f t="shared" si="30"/>
        <v>-1</v>
      </c>
      <c r="D676" s="174"/>
      <c r="E676" s="174"/>
      <c r="F676" s="176"/>
      <c r="G676" s="174"/>
      <c r="H676" s="174"/>
      <c r="I676" s="174"/>
      <c r="J676" s="175"/>
      <c r="K676" s="175"/>
      <c r="L676" s="174"/>
      <c r="N676" s="359">
        <f t="shared" si="31"/>
        <v>0</v>
      </c>
      <c r="O676" s="360">
        <f t="shared" si="32"/>
        <v>0</v>
      </c>
      <c r="Q676" s="356"/>
      <c r="R676" s="356"/>
      <c r="S676" s="356"/>
      <c r="T676" s="356"/>
      <c r="U676" s="356"/>
      <c r="V676" s="356"/>
      <c r="W676" s="356"/>
      <c r="X676" s="356"/>
      <c r="Y676" s="356"/>
      <c r="Z676" s="356"/>
      <c r="AA676" s="356"/>
      <c r="AB676" s="356"/>
      <c r="AC676" s="356"/>
      <c r="AD676" s="356"/>
    </row>
    <row r="677" spans="2:30">
      <c r="B677" s="359">
        <f t="shared" si="30"/>
        <v>-1</v>
      </c>
      <c r="D677" s="174"/>
      <c r="E677" s="174"/>
      <c r="F677" s="176"/>
      <c r="G677" s="174"/>
      <c r="H677" s="174"/>
      <c r="I677" s="174"/>
      <c r="J677" s="175"/>
      <c r="K677" s="175"/>
      <c r="L677" s="174"/>
      <c r="N677" s="359">
        <f t="shared" si="31"/>
        <v>0</v>
      </c>
      <c r="O677" s="360">
        <f t="shared" si="32"/>
        <v>0</v>
      </c>
      <c r="Q677" s="356"/>
      <c r="R677" s="356"/>
      <c r="S677" s="356"/>
      <c r="T677" s="356"/>
      <c r="U677" s="356"/>
      <c r="V677" s="356"/>
      <c r="W677" s="356"/>
      <c r="X677" s="356"/>
      <c r="Y677" s="356"/>
      <c r="Z677" s="356"/>
      <c r="AA677" s="356"/>
      <c r="AB677" s="356"/>
      <c r="AC677" s="356"/>
      <c r="AD677" s="356"/>
    </row>
    <row r="678" spans="2:30">
      <c r="B678" s="359">
        <f t="shared" si="30"/>
        <v>-1</v>
      </c>
      <c r="D678" s="174"/>
      <c r="E678" s="174"/>
      <c r="F678" s="176"/>
      <c r="G678" s="174"/>
      <c r="H678" s="174"/>
      <c r="I678" s="174"/>
      <c r="J678" s="175"/>
      <c r="K678" s="175"/>
      <c r="L678" s="174"/>
      <c r="N678" s="359">
        <f t="shared" si="31"/>
        <v>0</v>
      </c>
      <c r="O678" s="360">
        <f t="shared" si="32"/>
        <v>0</v>
      </c>
      <c r="Q678" s="356"/>
      <c r="R678" s="356"/>
      <c r="S678" s="356"/>
      <c r="T678" s="356"/>
      <c r="U678" s="356"/>
      <c r="V678" s="356"/>
      <c r="W678" s="356"/>
      <c r="X678" s="356"/>
      <c r="Y678" s="356"/>
      <c r="Z678" s="356"/>
      <c r="AA678" s="356"/>
      <c r="AB678" s="356"/>
      <c r="AC678" s="356"/>
      <c r="AD678" s="356"/>
    </row>
    <row r="679" spans="2:30">
      <c r="B679" s="359">
        <f t="shared" si="30"/>
        <v>-1</v>
      </c>
      <c r="D679" s="174"/>
      <c r="E679" s="174"/>
      <c r="F679" s="176"/>
      <c r="G679" s="174"/>
      <c r="H679" s="174"/>
      <c r="I679" s="174"/>
      <c r="J679" s="175"/>
      <c r="K679" s="175"/>
      <c r="L679" s="174"/>
      <c r="N679" s="359">
        <f t="shared" si="31"/>
        <v>0</v>
      </c>
      <c r="O679" s="360">
        <f t="shared" si="32"/>
        <v>0</v>
      </c>
      <c r="Q679" s="356"/>
      <c r="R679" s="356"/>
      <c r="S679" s="356"/>
      <c r="T679" s="356"/>
      <c r="U679" s="356"/>
      <c r="V679" s="356"/>
      <c r="W679" s="356"/>
      <c r="X679" s="356"/>
      <c r="Y679" s="356"/>
      <c r="Z679" s="356"/>
      <c r="AA679" s="356"/>
      <c r="AB679" s="356"/>
      <c r="AC679" s="356"/>
      <c r="AD679" s="356"/>
    </row>
    <row r="680" spans="2:30">
      <c r="B680" s="359"/>
      <c r="D680" s="174"/>
      <c r="E680" s="174"/>
      <c r="F680" s="176"/>
      <c r="G680" s="174"/>
      <c r="H680" s="174"/>
      <c r="I680" s="174"/>
      <c r="J680" s="175"/>
      <c r="K680" s="175"/>
      <c r="L680" s="174"/>
      <c r="N680" s="359">
        <f t="shared" si="31"/>
        <v>0</v>
      </c>
      <c r="O680" s="360">
        <f t="shared" si="32"/>
        <v>0</v>
      </c>
      <c r="Q680" s="356"/>
      <c r="R680" s="356"/>
      <c r="S680" s="356"/>
      <c r="T680" s="356"/>
      <c r="U680" s="356"/>
      <c r="V680" s="356"/>
      <c r="W680" s="356"/>
      <c r="X680" s="356"/>
      <c r="Y680" s="356"/>
      <c r="Z680" s="356"/>
      <c r="AA680" s="356"/>
      <c r="AB680" s="356"/>
      <c r="AC680" s="356"/>
      <c r="AD680" s="356"/>
    </row>
    <row r="681" spans="2:30">
      <c r="B681" s="359"/>
      <c r="D681" s="174"/>
      <c r="E681" s="174"/>
      <c r="F681" s="176"/>
      <c r="G681" s="174"/>
      <c r="H681" s="174"/>
      <c r="I681" s="174"/>
      <c r="J681" s="175"/>
      <c r="K681" s="175"/>
      <c r="L681" s="174"/>
      <c r="N681" s="359">
        <f t="shared" si="31"/>
        <v>0</v>
      </c>
      <c r="O681" s="360">
        <f t="shared" si="32"/>
        <v>0</v>
      </c>
      <c r="Q681" s="356"/>
      <c r="R681" s="356"/>
      <c r="S681" s="356"/>
      <c r="T681" s="356"/>
      <c r="U681" s="356"/>
      <c r="V681" s="356"/>
      <c r="W681" s="356"/>
      <c r="X681" s="356"/>
      <c r="Y681" s="356"/>
      <c r="Z681" s="356"/>
      <c r="AA681" s="356"/>
      <c r="AB681" s="356"/>
      <c r="AC681" s="356"/>
      <c r="AD681" s="356"/>
    </row>
    <row r="682" spans="2:30">
      <c r="B682" s="359"/>
      <c r="D682" s="174"/>
      <c r="E682" s="174"/>
      <c r="F682" s="176"/>
      <c r="G682" s="174"/>
      <c r="H682" s="174"/>
      <c r="I682" s="174"/>
      <c r="J682" s="175"/>
      <c r="K682" s="175"/>
      <c r="L682" s="174"/>
      <c r="N682" s="359">
        <f t="shared" si="31"/>
        <v>0</v>
      </c>
      <c r="O682" s="360">
        <f t="shared" si="32"/>
        <v>0</v>
      </c>
      <c r="Q682" s="356"/>
      <c r="R682" s="356"/>
      <c r="S682" s="356"/>
      <c r="T682" s="356"/>
      <c r="U682" s="356"/>
      <c r="V682" s="356"/>
      <c r="W682" s="356"/>
      <c r="X682" s="356"/>
      <c r="Y682" s="356"/>
      <c r="Z682" s="356"/>
      <c r="AA682" s="356"/>
      <c r="AB682" s="356"/>
      <c r="AC682" s="356"/>
      <c r="AD682" s="356"/>
    </row>
    <row r="683" spans="2:30">
      <c r="B683" s="359"/>
      <c r="D683" s="174"/>
      <c r="E683" s="174"/>
      <c r="F683" s="176"/>
      <c r="G683" s="174"/>
      <c r="H683" s="174"/>
      <c r="I683" s="174"/>
      <c r="J683" s="175"/>
      <c r="K683" s="175"/>
      <c r="L683" s="174"/>
      <c r="N683" s="359">
        <f t="shared" si="31"/>
        <v>0</v>
      </c>
      <c r="O683" s="360">
        <f t="shared" si="32"/>
        <v>0</v>
      </c>
      <c r="Q683" s="356"/>
      <c r="R683" s="356"/>
      <c r="S683" s="356"/>
      <c r="T683" s="356"/>
      <c r="U683" s="356"/>
      <c r="V683" s="356"/>
      <c r="W683" s="356"/>
      <c r="X683" s="356"/>
      <c r="Y683" s="356"/>
      <c r="Z683" s="356"/>
      <c r="AA683" s="356"/>
      <c r="AB683" s="356"/>
      <c r="AC683" s="356"/>
      <c r="AD683" s="356"/>
    </row>
    <row r="684" spans="2:30">
      <c r="B684" s="359"/>
      <c r="D684" s="174"/>
      <c r="E684" s="174"/>
      <c r="F684" s="176"/>
      <c r="G684" s="174"/>
      <c r="H684" s="174"/>
      <c r="I684" s="174"/>
      <c r="J684" s="175"/>
      <c r="K684" s="175"/>
      <c r="L684" s="174"/>
      <c r="N684" s="359">
        <f t="shared" si="31"/>
        <v>0</v>
      </c>
      <c r="O684" s="360">
        <f t="shared" si="32"/>
        <v>0</v>
      </c>
      <c r="Q684" s="356"/>
      <c r="R684" s="356"/>
      <c r="S684" s="356"/>
      <c r="T684" s="356"/>
      <c r="U684" s="356"/>
      <c r="V684" s="356"/>
      <c r="W684" s="356"/>
      <c r="X684" s="356"/>
      <c r="Y684" s="356"/>
      <c r="Z684" s="356"/>
      <c r="AA684" s="356"/>
      <c r="AB684" s="356"/>
      <c r="AC684" s="356"/>
      <c r="AD684" s="356"/>
    </row>
    <row r="685" spans="2:30">
      <c r="B685" s="359"/>
      <c r="D685" s="174"/>
      <c r="E685" s="174"/>
      <c r="F685" s="176"/>
      <c r="G685" s="174"/>
      <c r="H685" s="174"/>
      <c r="I685" s="174"/>
      <c r="J685" s="175"/>
      <c r="K685" s="175"/>
      <c r="L685" s="174"/>
      <c r="N685" s="359">
        <f t="shared" si="31"/>
        <v>0</v>
      </c>
      <c r="O685" s="360">
        <f t="shared" si="32"/>
        <v>0</v>
      </c>
      <c r="Q685" s="356"/>
      <c r="R685" s="356"/>
      <c r="S685" s="356"/>
      <c r="T685" s="356"/>
      <c r="U685" s="356"/>
      <c r="V685" s="356"/>
      <c r="W685" s="356"/>
      <c r="X685" s="356"/>
      <c r="Y685" s="356"/>
      <c r="Z685" s="356"/>
      <c r="AA685" s="356"/>
      <c r="AB685" s="356"/>
      <c r="AC685" s="356"/>
      <c r="AD685" s="356"/>
    </row>
    <row r="686" spans="2:30">
      <c r="B686" s="359"/>
      <c r="D686" s="174"/>
      <c r="E686" s="174"/>
      <c r="F686" s="176"/>
      <c r="G686" s="174"/>
      <c r="H686" s="174"/>
      <c r="I686" s="174"/>
      <c r="J686" s="175"/>
      <c r="K686" s="175"/>
      <c r="L686" s="174"/>
      <c r="N686" s="359">
        <f t="shared" si="31"/>
        <v>0</v>
      </c>
      <c r="O686" s="360">
        <f t="shared" si="32"/>
        <v>0</v>
      </c>
      <c r="Q686" s="356"/>
      <c r="R686" s="356"/>
      <c r="S686" s="356"/>
      <c r="T686" s="356"/>
      <c r="U686" s="356"/>
      <c r="V686" s="356"/>
      <c r="W686" s="356"/>
      <c r="X686" s="356"/>
      <c r="Y686" s="356"/>
      <c r="Z686" s="356"/>
      <c r="AA686" s="356"/>
      <c r="AB686" s="356"/>
      <c r="AC686" s="356"/>
      <c r="AD686" s="356"/>
    </row>
    <row r="687" spans="2:30">
      <c r="B687" s="359"/>
      <c r="D687" s="174"/>
      <c r="E687" s="174"/>
      <c r="F687" s="176"/>
      <c r="G687" s="174"/>
      <c r="H687" s="174"/>
      <c r="I687" s="174"/>
      <c r="J687" s="175"/>
      <c r="K687" s="175"/>
      <c r="L687" s="174"/>
      <c r="N687" s="359">
        <f t="shared" si="31"/>
        <v>0</v>
      </c>
      <c r="O687" s="360">
        <f t="shared" si="32"/>
        <v>0</v>
      </c>
      <c r="Q687" s="356"/>
      <c r="R687" s="356"/>
      <c r="S687" s="356"/>
      <c r="T687" s="356"/>
      <c r="U687" s="356"/>
      <c r="V687" s="356"/>
      <c r="W687" s="356"/>
      <c r="X687" s="356"/>
      <c r="Y687" s="356"/>
      <c r="Z687" s="356"/>
      <c r="AA687" s="356"/>
      <c r="AB687" s="356"/>
      <c r="AC687" s="356"/>
      <c r="AD687" s="356"/>
    </row>
    <row r="688" spans="2:30">
      <c r="B688" s="359"/>
      <c r="D688" s="174"/>
      <c r="E688" s="174"/>
      <c r="F688" s="176"/>
      <c r="G688" s="174"/>
      <c r="H688" s="174"/>
      <c r="I688" s="174"/>
      <c r="J688" s="175"/>
      <c r="K688" s="175"/>
      <c r="L688" s="174"/>
      <c r="N688" s="359">
        <f t="shared" si="31"/>
        <v>0</v>
      </c>
      <c r="O688" s="360">
        <f t="shared" si="32"/>
        <v>0</v>
      </c>
      <c r="Q688" s="356"/>
      <c r="R688" s="356"/>
      <c r="S688" s="356"/>
      <c r="T688" s="356"/>
      <c r="U688" s="356"/>
      <c r="V688" s="356"/>
      <c r="W688" s="356"/>
      <c r="X688" s="356"/>
      <c r="Y688" s="356"/>
      <c r="Z688" s="356"/>
      <c r="AA688" s="356"/>
      <c r="AB688" s="356"/>
      <c r="AC688" s="356"/>
      <c r="AD688" s="356"/>
    </row>
    <row r="689" spans="2:30">
      <c r="B689" s="359"/>
      <c r="D689" s="174"/>
      <c r="E689" s="174"/>
      <c r="F689" s="176"/>
      <c r="G689" s="174"/>
      <c r="H689" s="174"/>
      <c r="I689" s="174"/>
      <c r="J689" s="175"/>
      <c r="K689" s="175"/>
      <c r="L689" s="174"/>
      <c r="N689" s="359">
        <f t="shared" si="31"/>
        <v>0</v>
      </c>
      <c r="O689" s="360">
        <f t="shared" si="32"/>
        <v>0</v>
      </c>
      <c r="Q689" s="356"/>
      <c r="R689" s="356"/>
      <c r="S689" s="356"/>
      <c r="T689" s="356"/>
      <c r="U689" s="356"/>
      <c r="V689" s="356"/>
      <c r="W689" s="356"/>
      <c r="X689" s="356"/>
      <c r="Y689" s="356"/>
      <c r="Z689" s="356"/>
      <c r="AA689" s="356"/>
      <c r="AB689" s="356"/>
      <c r="AC689" s="356"/>
      <c r="AD689" s="356"/>
    </row>
    <row r="690" spans="2:30">
      <c r="B690" s="359"/>
      <c r="D690" s="174"/>
      <c r="E690" s="174"/>
      <c r="F690" s="176"/>
      <c r="G690" s="174"/>
      <c r="H690" s="174"/>
      <c r="I690" s="174"/>
      <c r="J690" s="175"/>
      <c r="K690" s="175"/>
      <c r="L690" s="174"/>
      <c r="N690" s="359">
        <f t="shared" si="31"/>
        <v>0</v>
      </c>
      <c r="O690" s="360">
        <f t="shared" si="32"/>
        <v>0</v>
      </c>
      <c r="Q690" s="356"/>
      <c r="R690" s="356"/>
      <c r="S690" s="356"/>
      <c r="T690" s="356"/>
      <c r="U690" s="356"/>
      <c r="V690" s="356"/>
      <c r="W690" s="356"/>
      <c r="X690" s="356"/>
      <c r="Y690" s="356"/>
      <c r="Z690" s="356"/>
      <c r="AA690" s="356"/>
      <c r="AB690" s="356"/>
      <c r="AC690" s="356"/>
      <c r="AD690" s="356"/>
    </row>
    <row r="691" spans="2:30">
      <c r="B691" s="359"/>
      <c r="D691" s="174"/>
      <c r="E691" s="174"/>
      <c r="F691" s="176"/>
      <c r="G691" s="174"/>
      <c r="H691" s="174"/>
      <c r="I691" s="174"/>
      <c r="J691" s="175"/>
      <c r="K691" s="175"/>
      <c r="L691" s="174"/>
      <c r="N691" s="359">
        <f t="shared" si="31"/>
        <v>0</v>
      </c>
      <c r="O691" s="360">
        <f t="shared" si="32"/>
        <v>0</v>
      </c>
      <c r="Q691" s="356"/>
      <c r="R691" s="356"/>
      <c r="S691" s="356"/>
      <c r="T691" s="356"/>
      <c r="U691" s="356"/>
      <c r="V691" s="356"/>
      <c r="W691" s="356"/>
      <c r="X691" s="356"/>
      <c r="Y691" s="356"/>
      <c r="Z691" s="356"/>
      <c r="AA691" s="356"/>
      <c r="AB691" s="356"/>
      <c r="AC691" s="356"/>
      <c r="AD691" s="356"/>
    </row>
    <row r="692" spans="2:30">
      <c r="B692" s="359"/>
      <c r="D692" s="174"/>
      <c r="E692" s="174"/>
      <c r="F692" s="176"/>
      <c r="G692" s="174"/>
      <c r="H692" s="174"/>
      <c r="I692" s="174"/>
      <c r="J692" s="175"/>
      <c r="K692" s="175"/>
      <c r="L692" s="174"/>
      <c r="N692" s="359">
        <f t="shared" si="31"/>
        <v>0</v>
      </c>
      <c r="O692" s="360">
        <f t="shared" si="32"/>
        <v>0</v>
      </c>
      <c r="Q692" s="356"/>
      <c r="R692" s="356"/>
      <c r="S692" s="356"/>
      <c r="T692" s="356"/>
      <c r="U692" s="356"/>
      <c r="V692" s="356"/>
      <c r="W692" s="356"/>
      <c r="X692" s="356"/>
      <c r="Y692" s="356"/>
      <c r="Z692" s="356"/>
      <c r="AA692" s="356"/>
      <c r="AB692" s="356"/>
      <c r="AC692" s="356"/>
      <c r="AD692" s="356"/>
    </row>
    <row r="693" spans="2:30">
      <c r="B693" s="359"/>
      <c r="D693" s="174"/>
      <c r="E693" s="174"/>
      <c r="F693" s="176"/>
      <c r="G693" s="174"/>
      <c r="H693" s="174"/>
      <c r="I693" s="174"/>
      <c r="J693" s="175"/>
      <c r="K693" s="175"/>
      <c r="L693" s="174"/>
      <c r="N693" s="359">
        <f t="shared" si="31"/>
        <v>0</v>
      </c>
      <c r="O693" s="360">
        <f t="shared" si="32"/>
        <v>0</v>
      </c>
      <c r="Q693" s="356"/>
      <c r="R693" s="356"/>
      <c r="S693" s="356"/>
      <c r="T693" s="356"/>
      <c r="U693" s="356"/>
      <c r="V693" s="356"/>
      <c r="W693" s="356"/>
      <c r="X693" s="356"/>
      <c r="Y693" s="356"/>
      <c r="Z693" s="356"/>
      <c r="AA693" s="356"/>
      <c r="AB693" s="356"/>
      <c r="AC693" s="356"/>
      <c r="AD693" s="356"/>
    </row>
    <row r="694" spans="2:30">
      <c r="B694" s="359"/>
      <c r="D694" s="174"/>
      <c r="E694" s="174"/>
      <c r="F694" s="176"/>
      <c r="G694" s="174"/>
      <c r="H694" s="174"/>
      <c r="I694" s="174"/>
      <c r="J694" s="175"/>
      <c r="K694" s="175"/>
      <c r="L694" s="174"/>
      <c r="N694" s="359">
        <f t="shared" si="31"/>
        <v>0</v>
      </c>
      <c r="O694" s="360">
        <f t="shared" si="32"/>
        <v>0</v>
      </c>
      <c r="Q694" s="356"/>
      <c r="R694" s="356"/>
      <c r="S694" s="356"/>
      <c r="T694" s="356"/>
      <c r="U694" s="356"/>
      <c r="V694" s="356"/>
      <c r="W694" s="356"/>
      <c r="X694" s="356"/>
      <c r="Y694" s="356"/>
      <c r="Z694" s="356"/>
      <c r="AA694" s="356"/>
      <c r="AB694" s="356"/>
      <c r="AC694" s="356"/>
      <c r="AD694" s="356"/>
    </row>
    <row r="695" spans="2:30">
      <c r="B695" s="359"/>
      <c r="D695" s="174"/>
      <c r="E695" s="174"/>
      <c r="F695" s="176"/>
      <c r="G695" s="174"/>
      <c r="H695" s="174"/>
      <c r="I695" s="174"/>
      <c r="J695" s="175"/>
      <c r="K695" s="175"/>
      <c r="L695" s="174"/>
      <c r="N695" s="359">
        <f t="shared" si="31"/>
        <v>0</v>
      </c>
      <c r="O695" s="360">
        <f t="shared" si="32"/>
        <v>0</v>
      </c>
      <c r="Q695" s="356"/>
      <c r="R695" s="356"/>
      <c r="S695" s="356"/>
      <c r="T695" s="356"/>
      <c r="U695" s="356"/>
      <c r="V695" s="356"/>
      <c r="W695" s="356"/>
      <c r="X695" s="356"/>
      <c r="Y695" s="356"/>
      <c r="Z695" s="356"/>
      <c r="AA695" s="356"/>
      <c r="AB695" s="356"/>
      <c r="AC695" s="356"/>
      <c r="AD695" s="356"/>
    </row>
    <row r="696" spans="2:30">
      <c r="B696" s="359"/>
      <c r="D696" s="174"/>
      <c r="E696" s="174"/>
      <c r="F696" s="176"/>
      <c r="G696" s="174"/>
      <c r="H696" s="174"/>
      <c r="I696" s="174"/>
      <c r="J696" s="175"/>
      <c r="K696" s="175"/>
      <c r="L696" s="174"/>
      <c r="N696" s="359">
        <f t="shared" si="31"/>
        <v>0</v>
      </c>
      <c r="O696" s="360">
        <f t="shared" si="32"/>
        <v>0</v>
      </c>
      <c r="Q696" s="356"/>
      <c r="R696" s="356"/>
      <c r="S696" s="356"/>
      <c r="T696" s="356"/>
      <c r="U696" s="356"/>
      <c r="V696" s="356"/>
      <c r="W696" s="356"/>
      <c r="X696" s="356"/>
      <c r="Y696" s="356"/>
      <c r="Z696" s="356"/>
      <c r="AA696" s="356"/>
      <c r="AB696" s="356"/>
      <c r="AC696" s="356"/>
      <c r="AD696" s="356"/>
    </row>
    <row r="697" spans="2:30">
      <c r="B697" s="359"/>
      <c r="D697" s="174"/>
      <c r="E697" s="174"/>
      <c r="F697" s="176"/>
      <c r="G697" s="174"/>
      <c r="H697" s="174"/>
      <c r="I697" s="174"/>
      <c r="J697" s="175"/>
      <c r="K697" s="175"/>
      <c r="L697" s="174"/>
      <c r="N697" s="359">
        <f t="shared" si="31"/>
        <v>0</v>
      </c>
      <c r="O697" s="360">
        <f t="shared" si="32"/>
        <v>0</v>
      </c>
      <c r="Q697" s="356"/>
      <c r="R697" s="356"/>
      <c r="S697" s="356"/>
      <c r="T697" s="356"/>
      <c r="U697" s="356"/>
      <c r="V697" s="356"/>
      <c r="W697" s="356"/>
      <c r="X697" s="356"/>
      <c r="Y697" s="356"/>
      <c r="Z697" s="356"/>
      <c r="AA697" s="356"/>
      <c r="AB697" s="356"/>
      <c r="AC697" s="356"/>
      <c r="AD697" s="356"/>
    </row>
    <row r="698" spans="2:30">
      <c r="B698" s="359"/>
      <c r="D698" s="174"/>
      <c r="E698" s="174"/>
      <c r="F698" s="176"/>
      <c r="G698" s="174"/>
      <c r="H698" s="174"/>
      <c r="I698" s="174"/>
      <c r="J698" s="175"/>
      <c r="K698" s="175"/>
      <c r="L698" s="174"/>
      <c r="N698" s="359">
        <f t="shared" si="31"/>
        <v>0</v>
      </c>
      <c r="O698" s="360">
        <f t="shared" si="32"/>
        <v>0</v>
      </c>
      <c r="Q698" s="356"/>
      <c r="R698" s="356"/>
      <c r="S698" s="356"/>
      <c r="T698" s="356"/>
      <c r="U698" s="356"/>
      <c r="V698" s="356"/>
      <c r="W698" s="356"/>
      <c r="X698" s="356"/>
      <c r="Y698" s="356"/>
      <c r="Z698" s="356"/>
      <c r="AA698" s="356"/>
      <c r="AB698" s="356"/>
      <c r="AC698" s="356"/>
      <c r="AD698" s="356"/>
    </row>
    <row r="699" spans="2:30">
      <c r="B699" s="359"/>
      <c r="D699" s="174"/>
      <c r="E699" s="174"/>
      <c r="F699" s="176"/>
      <c r="G699" s="174"/>
      <c r="H699" s="174"/>
      <c r="I699" s="174"/>
      <c r="J699" s="175"/>
      <c r="K699" s="175"/>
      <c r="L699" s="174"/>
      <c r="N699" s="359">
        <f t="shared" si="31"/>
        <v>0</v>
      </c>
      <c r="O699" s="360">
        <f t="shared" si="32"/>
        <v>0</v>
      </c>
      <c r="Q699" s="356"/>
      <c r="R699" s="356"/>
      <c r="S699" s="356"/>
      <c r="T699" s="356"/>
      <c r="U699" s="356"/>
      <c r="V699" s="356"/>
      <c r="W699" s="356"/>
      <c r="X699" s="356"/>
      <c r="Y699" s="356"/>
      <c r="Z699" s="356"/>
      <c r="AA699" s="356"/>
      <c r="AB699" s="356"/>
      <c r="AC699" s="356"/>
      <c r="AD699" s="356"/>
    </row>
    <row r="700" spans="2:30">
      <c r="B700" s="359"/>
      <c r="D700" s="174"/>
      <c r="E700" s="174"/>
      <c r="F700" s="176"/>
      <c r="G700" s="174"/>
      <c r="H700" s="174"/>
      <c r="I700" s="174"/>
      <c r="J700" s="175"/>
      <c r="K700" s="175"/>
      <c r="L700" s="174"/>
      <c r="N700" s="359">
        <f t="shared" si="31"/>
        <v>0</v>
      </c>
      <c r="O700" s="360">
        <f t="shared" si="32"/>
        <v>0</v>
      </c>
      <c r="Q700" s="356"/>
      <c r="R700" s="356"/>
      <c r="S700" s="356"/>
      <c r="T700" s="356"/>
      <c r="U700" s="356"/>
      <c r="V700" s="356"/>
      <c r="W700" s="356"/>
      <c r="X700" s="356"/>
      <c r="Y700" s="356"/>
      <c r="Z700" s="356"/>
      <c r="AA700" s="356"/>
      <c r="AB700" s="356"/>
      <c r="AC700" s="356"/>
      <c r="AD700" s="356"/>
    </row>
    <row r="701" spans="2:30">
      <c r="B701" s="359"/>
      <c r="D701" s="174"/>
      <c r="E701" s="174"/>
      <c r="F701" s="176"/>
      <c r="G701" s="174"/>
      <c r="H701" s="174"/>
      <c r="I701" s="174"/>
      <c r="J701" s="175"/>
      <c r="K701" s="175"/>
      <c r="L701" s="174"/>
      <c r="N701" s="359">
        <f t="shared" si="31"/>
        <v>0</v>
      </c>
      <c r="O701" s="360">
        <f t="shared" si="32"/>
        <v>0</v>
      </c>
      <c r="Q701" s="356"/>
      <c r="R701" s="356"/>
      <c r="S701" s="356"/>
      <c r="T701" s="356"/>
      <c r="U701" s="356"/>
      <c r="V701" s="356"/>
      <c r="W701" s="356"/>
      <c r="X701" s="356"/>
      <c r="Y701" s="356"/>
      <c r="Z701" s="356"/>
      <c r="AA701" s="356"/>
      <c r="AB701" s="356"/>
      <c r="AC701" s="356"/>
      <c r="AD701" s="356"/>
    </row>
    <row r="702" spans="2:30">
      <c r="B702" s="359"/>
      <c r="D702" s="174"/>
      <c r="E702" s="174"/>
      <c r="F702" s="176"/>
      <c r="G702" s="174"/>
      <c r="H702" s="174"/>
      <c r="I702" s="174"/>
      <c r="J702" s="175"/>
      <c r="K702" s="175"/>
      <c r="L702" s="174"/>
      <c r="N702" s="359">
        <f t="shared" si="31"/>
        <v>0</v>
      </c>
      <c r="O702" s="360">
        <f t="shared" si="32"/>
        <v>0</v>
      </c>
      <c r="Q702" s="356"/>
      <c r="R702" s="356"/>
      <c r="S702" s="356"/>
      <c r="T702" s="356"/>
      <c r="U702" s="356"/>
      <c r="V702" s="356"/>
      <c r="W702" s="356"/>
      <c r="X702" s="356"/>
      <c r="Y702" s="356"/>
      <c r="Z702" s="356"/>
      <c r="AA702" s="356"/>
      <c r="AB702" s="356"/>
      <c r="AC702" s="356"/>
      <c r="AD702" s="356"/>
    </row>
    <row r="703" spans="2:30">
      <c r="B703" s="359"/>
      <c r="D703" s="174"/>
      <c r="E703" s="174"/>
      <c r="F703" s="176"/>
      <c r="G703" s="174"/>
      <c r="H703" s="174"/>
      <c r="I703" s="174"/>
      <c r="J703" s="175"/>
      <c r="K703" s="175"/>
      <c r="L703" s="174"/>
      <c r="N703" s="359">
        <f t="shared" si="31"/>
        <v>0</v>
      </c>
      <c r="O703" s="360">
        <f t="shared" si="32"/>
        <v>0</v>
      </c>
      <c r="Q703" s="356"/>
      <c r="R703" s="356"/>
      <c r="S703" s="356"/>
      <c r="T703" s="356"/>
      <c r="U703" s="356"/>
      <c r="V703" s="356"/>
      <c r="W703" s="356"/>
      <c r="X703" s="356"/>
      <c r="Y703" s="356"/>
      <c r="Z703" s="356"/>
      <c r="AA703" s="356"/>
      <c r="AB703" s="356"/>
      <c r="AC703" s="356"/>
      <c r="AD703" s="356"/>
    </row>
    <row r="704" spans="2:30">
      <c r="B704" s="359"/>
      <c r="D704" s="174"/>
      <c r="E704" s="174"/>
      <c r="F704" s="176"/>
      <c r="G704" s="174"/>
      <c r="H704" s="174"/>
      <c r="I704" s="174"/>
      <c r="J704" s="175"/>
      <c r="K704" s="175"/>
      <c r="L704" s="174"/>
      <c r="N704" s="359">
        <f t="shared" si="31"/>
        <v>0</v>
      </c>
      <c r="O704" s="360">
        <f t="shared" si="32"/>
        <v>0</v>
      </c>
      <c r="Q704" s="356"/>
      <c r="R704" s="356"/>
      <c r="S704" s="356"/>
      <c r="T704" s="356"/>
      <c r="U704" s="356"/>
      <c r="V704" s="356"/>
      <c r="W704" s="356"/>
      <c r="X704" s="356"/>
      <c r="Y704" s="356"/>
      <c r="Z704" s="356"/>
      <c r="AA704" s="356"/>
      <c r="AB704" s="356"/>
      <c r="AC704" s="356"/>
      <c r="AD704" s="356"/>
    </row>
    <row r="705" spans="2:30">
      <c r="B705" s="359"/>
      <c r="D705" s="174"/>
      <c r="E705" s="174"/>
      <c r="F705" s="176"/>
      <c r="G705" s="174"/>
      <c r="H705" s="174"/>
      <c r="I705" s="174"/>
      <c r="J705" s="175"/>
      <c r="K705" s="175"/>
      <c r="L705" s="174"/>
      <c r="N705" s="359">
        <f t="shared" si="31"/>
        <v>0</v>
      </c>
      <c r="O705" s="360">
        <f t="shared" si="32"/>
        <v>0</v>
      </c>
      <c r="Q705" s="356"/>
      <c r="R705" s="356"/>
      <c r="S705" s="356"/>
      <c r="T705" s="356"/>
      <c r="U705" s="356"/>
      <c r="V705" s="356"/>
      <c r="W705" s="356"/>
      <c r="X705" s="356"/>
      <c r="Y705" s="356"/>
      <c r="Z705" s="356"/>
      <c r="AA705" s="356"/>
      <c r="AB705" s="356"/>
      <c r="AC705" s="356"/>
      <c r="AD705" s="356"/>
    </row>
    <row r="706" spans="2:30">
      <c r="B706" s="359"/>
      <c r="D706" s="174"/>
      <c r="E706" s="174"/>
      <c r="F706" s="176"/>
      <c r="G706" s="174"/>
      <c r="H706" s="174"/>
      <c r="I706" s="174"/>
      <c r="J706" s="175"/>
      <c r="K706" s="175"/>
      <c r="L706" s="174"/>
      <c r="N706" s="359">
        <f t="shared" si="31"/>
        <v>0</v>
      </c>
      <c r="O706" s="360">
        <f t="shared" si="32"/>
        <v>0</v>
      </c>
      <c r="Q706" s="356"/>
      <c r="R706" s="356"/>
      <c r="S706" s="356"/>
      <c r="T706" s="356"/>
      <c r="U706" s="356"/>
      <c r="V706" s="356"/>
      <c r="W706" s="356"/>
      <c r="X706" s="356"/>
      <c r="Y706" s="356"/>
      <c r="Z706" s="356"/>
      <c r="AA706" s="356"/>
      <c r="AB706" s="356"/>
      <c r="AC706" s="356"/>
      <c r="AD706" s="356"/>
    </row>
    <row r="707" spans="2:30">
      <c r="B707" s="359"/>
      <c r="D707" s="174"/>
      <c r="E707" s="174"/>
      <c r="F707" s="176"/>
      <c r="G707" s="174"/>
      <c r="H707" s="174"/>
      <c r="I707" s="174"/>
      <c r="J707" s="175"/>
      <c r="K707" s="175"/>
      <c r="L707" s="174"/>
      <c r="N707" s="359">
        <f t="shared" si="31"/>
        <v>0</v>
      </c>
      <c r="O707" s="360">
        <f t="shared" si="32"/>
        <v>0</v>
      </c>
      <c r="Q707" s="356"/>
      <c r="R707" s="356"/>
      <c r="S707" s="356"/>
      <c r="T707" s="356"/>
      <c r="U707" s="356"/>
      <c r="V707" s="356"/>
      <c r="W707" s="356"/>
      <c r="X707" s="356"/>
      <c r="Y707" s="356"/>
      <c r="Z707" s="356"/>
      <c r="AA707" s="356"/>
      <c r="AB707" s="356"/>
      <c r="AC707" s="356"/>
      <c r="AD707" s="356"/>
    </row>
    <row r="708" spans="2:30">
      <c r="B708" s="359"/>
      <c r="D708" s="174"/>
      <c r="E708" s="174"/>
      <c r="F708" s="176"/>
      <c r="G708" s="174"/>
      <c r="H708" s="174"/>
      <c r="I708" s="174"/>
      <c r="J708" s="175"/>
      <c r="K708" s="175"/>
      <c r="L708" s="174"/>
      <c r="N708" s="359">
        <f t="shared" si="31"/>
        <v>0</v>
      </c>
      <c r="O708" s="360">
        <f t="shared" si="32"/>
        <v>0</v>
      </c>
      <c r="Q708" s="356"/>
      <c r="R708" s="356"/>
      <c r="S708" s="356"/>
      <c r="T708" s="356"/>
      <c r="U708" s="356"/>
      <c r="V708" s="356"/>
      <c r="W708" s="356"/>
      <c r="X708" s="356"/>
      <c r="Y708" s="356"/>
      <c r="Z708" s="356"/>
      <c r="AA708" s="356"/>
      <c r="AB708" s="356"/>
      <c r="AC708" s="356"/>
      <c r="AD708" s="356"/>
    </row>
    <row r="709" spans="2:30">
      <c r="B709" s="359"/>
      <c r="D709" s="174"/>
      <c r="E709" s="174"/>
      <c r="F709" s="176"/>
      <c r="G709" s="174"/>
      <c r="H709" s="174"/>
      <c r="I709" s="174"/>
      <c r="J709" s="175"/>
      <c r="K709" s="175"/>
      <c r="L709" s="174"/>
      <c r="N709" s="359">
        <f t="shared" si="31"/>
        <v>0</v>
      </c>
      <c r="O709" s="360">
        <f t="shared" si="32"/>
        <v>0</v>
      </c>
      <c r="Q709" s="356"/>
      <c r="R709" s="356"/>
      <c r="S709" s="356"/>
      <c r="T709" s="356"/>
      <c r="U709" s="356"/>
      <c r="V709" s="356"/>
      <c r="W709" s="356"/>
      <c r="X709" s="356"/>
      <c r="Y709" s="356"/>
      <c r="Z709" s="356"/>
      <c r="AA709" s="356"/>
      <c r="AB709" s="356"/>
      <c r="AC709" s="356"/>
      <c r="AD709" s="356"/>
    </row>
    <row r="710" spans="2:30">
      <c r="B710" s="359"/>
      <c r="D710" s="174"/>
      <c r="E710" s="174"/>
      <c r="F710" s="176"/>
      <c r="G710" s="174"/>
      <c r="H710" s="174"/>
      <c r="I710" s="174"/>
      <c r="J710" s="175"/>
      <c r="K710" s="175"/>
      <c r="L710" s="174"/>
      <c r="N710" s="359">
        <f t="shared" si="31"/>
        <v>0</v>
      </c>
      <c r="O710" s="360">
        <f t="shared" si="32"/>
        <v>0</v>
      </c>
      <c r="Q710" s="356"/>
      <c r="R710" s="356"/>
      <c r="S710" s="356"/>
      <c r="T710" s="356"/>
      <c r="U710" s="356"/>
      <c r="V710" s="356"/>
      <c r="W710" s="356"/>
      <c r="X710" s="356"/>
      <c r="Y710" s="356"/>
      <c r="Z710" s="356"/>
      <c r="AA710" s="356"/>
      <c r="AB710" s="356"/>
      <c r="AC710" s="356"/>
      <c r="AD710" s="356"/>
    </row>
    <row r="711" spans="2:30">
      <c r="B711" s="359"/>
      <c r="D711" s="174"/>
      <c r="E711" s="174"/>
      <c r="F711" s="176"/>
      <c r="G711" s="174"/>
      <c r="H711" s="174"/>
      <c r="I711" s="174"/>
      <c r="J711" s="175"/>
      <c r="K711" s="175"/>
      <c r="L711" s="174"/>
      <c r="N711" s="359">
        <f t="shared" si="31"/>
        <v>0</v>
      </c>
      <c r="O711" s="360">
        <f t="shared" si="32"/>
        <v>0</v>
      </c>
      <c r="Q711" s="356"/>
      <c r="R711" s="356"/>
      <c r="S711" s="356"/>
      <c r="T711" s="356"/>
      <c r="U711" s="356"/>
      <c r="V711" s="356"/>
      <c r="W711" s="356"/>
      <c r="X711" s="356"/>
      <c r="Y711" s="356"/>
      <c r="Z711" s="356"/>
      <c r="AA711" s="356"/>
      <c r="AB711" s="356"/>
      <c r="AC711" s="356"/>
      <c r="AD711" s="356"/>
    </row>
    <row r="712" spans="2:30">
      <c r="B712" s="359"/>
      <c r="D712" s="174"/>
      <c r="E712" s="174"/>
      <c r="F712" s="176"/>
      <c r="G712" s="174"/>
      <c r="H712" s="174"/>
      <c r="I712" s="174"/>
      <c r="J712" s="175"/>
      <c r="K712" s="175"/>
      <c r="L712" s="174"/>
      <c r="N712" s="359">
        <f t="shared" si="31"/>
        <v>0</v>
      </c>
      <c r="O712" s="360">
        <f t="shared" si="32"/>
        <v>0</v>
      </c>
      <c r="Q712" s="356"/>
      <c r="R712" s="356"/>
      <c r="S712" s="356"/>
      <c r="T712" s="356"/>
      <c r="U712" s="356"/>
      <c r="V712" s="356"/>
      <c r="W712" s="356"/>
      <c r="X712" s="356"/>
      <c r="Y712" s="356"/>
      <c r="Z712" s="356"/>
      <c r="AA712" s="356"/>
      <c r="AB712" s="356"/>
      <c r="AC712" s="356"/>
      <c r="AD712" s="356"/>
    </row>
    <row r="713" spans="2:30">
      <c r="B713" s="359"/>
      <c r="D713" s="174"/>
      <c r="E713" s="174"/>
      <c r="F713" s="176"/>
      <c r="G713" s="174"/>
      <c r="H713" s="174"/>
      <c r="I713" s="174"/>
      <c r="J713" s="175"/>
      <c r="K713" s="175"/>
      <c r="L713" s="174"/>
      <c r="N713" s="359">
        <f t="shared" si="31"/>
        <v>0</v>
      </c>
      <c r="O713" s="360">
        <f t="shared" si="32"/>
        <v>0</v>
      </c>
      <c r="Q713" s="356"/>
      <c r="R713" s="356"/>
      <c r="S713" s="356"/>
      <c r="T713" s="356"/>
      <c r="U713" s="356"/>
      <c r="V713" s="356"/>
      <c r="W713" s="356"/>
      <c r="X713" s="356"/>
      <c r="Y713" s="356"/>
      <c r="Z713" s="356"/>
      <c r="AA713" s="356"/>
      <c r="AB713" s="356"/>
      <c r="AC713" s="356"/>
      <c r="AD713" s="356"/>
    </row>
    <row r="714" spans="2:30">
      <c r="B714" s="359"/>
      <c r="D714" s="174"/>
      <c r="E714" s="174"/>
      <c r="F714" s="176"/>
      <c r="G714" s="174"/>
      <c r="H714" s="174"/>
      <c r="I714" s="174"/>
      <c r="J714" s="175"/>
      <c r="K714" s="175"/>
      <c r="L714" s="174"/>
      <c r="N714" s="359">
        <f t="shared" ref="N714:N777" si="33">+H714*((K714-J714)+1)*B714</f>
        <v>0</v>
      </c>
      <c r="O714" s="360">
        <f t="shared" ref="O714:O777" si="34">N714*L714/100</f>
        <v>0</v>
      </c>
      <c r="Q714" s="356"/>
      <c r="R714" s="356"/>
      <c r="S714" s="356"/>
      <c r="T714" s="356"/>
      <c r="U714" s="356"/>
      <c r="V714" s="356"/>
      <c r="W714" s="356"/>
      <c r="X714" s="356"/>
      <c r="Y714" s="356"/>
      <c r="Z714" s="356"/>
      <c r="AA714" s="356"/>
      <c r="AB714" s="356"/>
      <c r="AC714" s="356"/>
      <c r="AD714" s="356"/>
    </row>
    <row r="715" spans="2:30">
      <c r="B715" s="359"/>
      <c r="D715" s="174"/>
      <c r="E715" s="174"/>
      <c r="F715" s="176"/>
      <c r="G715" s="174"/>
      <c r="H715" s="174"/>
      <c r="I715" s="174"/>
      <c r="J715" s="175"/>
      <c r="K715" s="175"/>
      <c r="L715" s="174"/>
      <c r="N715" s="359">
        <f t="shared" si="33"/>
        <v>0</v>
      </c>
      <c r="O715" s="360">
        <f t="shared" si="34"/>
        <v>0</v>
      </c>
      <c r="Q715" s="356"/>
      <c r="R715" s="356"/>
      <c r="S715" s="356"/>
      <c r="T715" s="356"/>
      <c r="U715" s="356"/>
      <c r="V715" s="356"/>
      <c r="W715" s="356"/>
      <c r="X715" s="356"/>
      <c r="Y715" s="356"/>
      <c r="Z715" s="356"/>
      <c r="AA715" s="356"/>
      <c r="AB715" s="356"/>
      <c r="AC715" s="356"/>
      <c r="AD715" s="356"/>
    </row>
    <row r="716" spans="2:30">
      <c r="B716" s="359"/>
      <c r="D716" s="174"/>
      <c r="E716" s="174"/>
      <c r="F716" s="176"/>
      <c r="G716" s="174"/>
      <c r="H716" s="174"/>
      <c r="I716" s="174"/>
      <c r="J716" s="175"/>
      <c r="K716" s="175"/>
      <c r="L716" s="174"/>
      <c r="N716" s="359">
        <f t="shared" si="33"/>
        <v>0</v>
      </c>
      <c r="O716" s="360">
        <f t="shared" si="34"/>
        <v>0</v>
      </c>
      <c r="Q716" s="356"/>
      <c r="R716" s="356"/>
      <c r="S716" s="356"/>
      <c r="T716" s="356"/>
      <c r="U716" s="356"/>
      <c r="V716" s="356"/>
      <c r="W716" s="356"/>
      <c r="X716" s="356"/>
      <c r="Y716" s="356"/>
      <c r="Z716" s="356"/>
      <c r="AA716" s="356"/>
      <c r="AB716" s="356"/>
      <c r="AC716" s="356"/>
      <c r="AD716" s="356"/>
    </row>
    <row r="717" spans="2:30">
      <c r="B717" s="359"/>
      <c r="D717" s="174"/>
      <c r="E717" s="174"/>
      <c r="F717" s="176"/>
      <c r="G717" s="174"/>
      <c r="H717" s="174"/>
      <c r="I717" s="174"/>
      <c r="J717" s="175"/>
      <c r="K717" s="175"/>
      <c r="L717" s="174"/>
      <c r="N717" s="359">
        <f t="shared" si="33"/>
        <v>0</v>
      </c>
      <c r="O717" s="360">
        <f t="shared" si="34"/>
        <v>0</v>
      </c>
      <c r="Q717" s="356"/>
      <c r="R717" s="356"/>
      <c r="S717" s="356"/>
      <c r="T717" s="356"/>
      <c r="U717" s="356"/>
      <c r="V717" s="356"/>
      <c r="W717" s="356"/>
      <c r="X717" s="356"/>
      <c r="Y717" s="356"/>
      <c r="Z717" s="356"/>
      <c r="AA717" s="356"/>
      <c r="AB717" s="356"/>
      <c r="AC717" s="356"/>
      <c r="AD717" s="356"/>
    </row>
    <row r="718" spans="2:30">
      <c r="B718" s="359"/>
      <c r="D718" s="174"/>
      <c r="E718" s="174"/>
      <c r="F718" s="176"/>
      <c r="G718" s="174"/>
      <c r="H718" s="174"/>
      <c r="I718" s="174"/>
      <c r="J718" s="175"/>
      <c r="K718" s="175"/>
      <c r="L718" s="174"/>
      <c r="N718" s="359">
        <f t="shared" si="33"/>
        <v>0</v>
      </c>
      <c r="O718" s="360">
        <f t="shared" si="34"/>
        <v>0</v>
      </c>
      <c r="Q718" s="356"/>
      <c r="R718" s="356"/>
      <c r="S718" s="356"/>
      <c r="T718" s="356"/>
      <c r="U718" s="356"/>
      <c r="V718" s="356"/>
      <c r="W718" s="356"/>
      <c r="X718" s="356"/>
      <c r="Y718" s="356"/>
      <c r="Z718" s="356"/>
      <c r="AA718" s="356"/>
      <c r="AB718" s="356"/>
      <c r="AC718" s="356"/>
      <c r="AD718" s="356"/>
    </row>
    <row r="719" spans="2:30">
      <c r="B719" s="359"/>
      <c r="D719" s="174"/>
      <c r="E719" s="174"/>
      <c r="F719" s="176"/>
      <c r="G719" s="174"/>
      <c r="H719" s="174"/>
      <c r="I719" s="174"/>
      <c r="J719" s="175"/>
      <c r="K719" s="175"/>
      <c r="L719" s="174"/>
      <c r="N719" s="359">
        <f t="shared" si="33"/>
        <v>0</v>
      </c>
      <c r="O719" s="360">
        <f t="shared" si="34"/>
        <v>0</v>
      </c>
      <c r="Q719" s="356"/>
      <c r="R719" s="356"/>
      <c r="S719" s="356"/>
      <c r="T719" s="356"/>
      <c r="U719" s="356"/>
      <c r="V719" s="356"/>
      <c r="W719" s="356"/>
      <c r="X719" s="356"/>
      <c r="Y719" s="356"/>
      <c r="Z719" s="356"/>
      <c r="AA719" s="356"/>
      <c r="AB719" s="356"/>
      <c r="AC719" s="356"/>
      <c r="AD719" s="356"/>
    </row>
    <row r="720" spans="2:30">
      <c r="B720" s="359"/>
      <c r="D720" s="174"/>
      <c r="E720" s="174"/>
      <c r="F720" s="176"/>
      <c r="G720" s="174"/>
      <c r="H720" s="174"/>
      <c r="I720" s="174"/>
      <c r="J720" s="175"/>
      <c r="K720" s="175"/>
      <c r="L720" s="174"/>
      <c r="N720" s="359">
        <f t="shared" si="33"/>
        <v>0</v>
      </c>
      <c r="O720" s="360">
        <f t="shared" si="34"/>
        <v>0</v>
      </c>
      <c r="Q720" s="356"/>
      <c r="R720" s="356"/>
      <c r="S720" s="356"/>
      <c r="T720" s="356"/>
      <c r="U720" s="356"/>
      <c r="V720" s="356"/>
      <c r="W720" s="356"/>
      <c r="X720" s="356"/>
      <c r="Y720" s="356"/>
      <c r="Z720" s="356"/>
      <c r="AA720" s="356"/>
      <c r="AB720" s="356"/>
      <c r="AC720" s="356"/>
      <c r="AD720" s="356"/>
    </row>
    <row r="721" spans="2:30">
      <c r="B721" s="359"/>
      <c r="D721" s="174"/>
      <c r="E721" s="174"/>
      <c r="F721" s="176"/>
      <c r="G721" s="174"/>
      <c r="H721" s="174"/>
      <c r="I721" s="174"/>
      <c r="J721" s="175"/>
      <c r="K721" s="175"/>
      <c r="L721" s="174"/>
      <c r="N721" s="359">
        <f t="shared" si="33"/>
        <v>0</v>
      </c>
      <c r="O721" s="360">
        <f t="shared" si="34"/>
        <v>0</v>
      </c>
      <c r="Q721" s="356"/>
      <c r="R721" s="356"/>
      <c r="S721" s="356"/>
      <c r="T721" s="356"/>
      <c r="U721" s="356"/>
      <c r="V721" s="356"/>
      <c r="W721" s="356"/>
      <c r="X721" s="356"/>
      <c r="Y721" s="356"/>
      <c r="Z721" s="356"/>
      <c r="AA721" s="356"/>
      <c r="AB721" s="356"/>
      <c r="AC721" s="356"/>
      <c r="AD721" s="356"/>
    </row>
    <row r="722" spans="2:30">
      <c r="B722" s="359"/>
      <c r="D722" s="174"/>
      <c r="E722" s="174"/>
      <c r="F722" s="176"/>
      <c r="G722" s="174"/>
      <c r="H722" s="174"/>
      <c r="I722" s="174"/>
      <c r="J722" s="175"/>
      <c r="K722" s="175"/>
      <c r="L722" s="174"/>
      <c r="N722" s="359">
        <f t="shared" si="33"/>
        <v>0</v>
      </c>
      <c r="O722" s="360">
        <f t="shared" si="34"/>
        <v>0</v>
      </c>
      <c r="Q722" s="356"/>
      <c r="R722" s="356"/>
      <c r="S722" s="356"/>
      <c r="T722" s="356"/>
      <c r="U722" s="356"/>
      <c r="V722" s="356"/>
      <c r="W722" s="356"/>
      <c r="X722" s="356"/>
      <c r="Y722" s="356"/>
      <c r="Z722" s="356"/>
      <c r="AA722" s="356"/>
      <c r="AB722" s="356"/>
      <c r="AC722" s="356"/>
      <c r="AD722" s="356"/>
    </row>
    <row r="723" spans="2:30">
      <c r="B723" s="359"/>
      <c r="D723" s="174"/>
      <c r="E723" s="174"/>
      <c r="F723" s="176"/>
      <c r="G723" s="174"/>
      <c r="H723" s="174"/>
      <c r="I723" s="174"/>
      <c r="J723" s="175"/>
      <c r="K723" s="175"/>
      <c r="L723" s="174"/>
      <c r="N723" s="359">
        <f t="shared" si="33"/>
        <v>0</v>
      </c>
      <c r="O723" s="360">
        <f t="shared" si="34"/>
        <v>0</v>
      </c>
      <c r="Q723" s="356"/>
      <c r="R723" s="356"/>
      <c r="S723" s="356"/>
      <c r="T723" s="356"/>
      <c r="U723" s="356"/>
      <c r="V723" s="356"/>
      <c r="W723" s="356"/>
      <c r="X723" s="356"/>
      <c r="Y723" s="356"/>
      <c r="Z723" s="356"/>
      <c r="AA723" s="356"/>
      <c r="AB723" s="356"/>
      <c r="AC723" s="356"/>
      <c r="AD723" s="356"/>
    </row>
    <row r="724" spans="2:30">
      <c r="B724" s="359"/>
      <c r="D724" s="174"/>
      <c r="E724" s="174"/>
      <c r="F724" s="176"/>
      <c r="G724" s="174"/>
      <c r="H724" s="174"/>
      <c r="I724" s="174"/>
      <c r="J724" s="175"/>
      <c r="K724" s="175"/>
      <c r="L724" s="174"/>
      <c r="N724" s="359">
        <f t="shared" si="33"/>
        <v>0</v>
      </c>
      <c r="O724" s="360">
        <f t="shared" si="34"/>
        <v>0</v>
      </c>
      <c r="Q724" s="356"/>
      <c r="R724" s="356"/>
      <c r="S724" s="356"/>
      <c r="T724" s="356"/>
      <c r="U724" s="356"/>
      <c r="V724" s="356"/>
      <c r="W724" s="356"/>
      <c r="X724" s="356"/>
      <c r="Y724" s="356"/>
      <c r="Z724" s="356"/>
      <c r="AA724" s="356"/>
      <c r="AB724" s="356"/>
      <c r="AC724" s="356"/>
      <c r="AD724" s="356"/>
    </row>
    <row r="725" spans="2:30">
      <c r="B725" s="359"/>
      <c r="D725" s="174"/>
      <c r="E725" s="174"/>
      <c r="F725" s="176"/>
      <c r="G725" s="174"/>
      <c r="H725" s="174"/>
      <c r="I725" s="174"/>
      <c r="J725" s="175"/>
      <c r="K725" s="175"/>
      <c r="L725" s="174"/>
      <c r="N725" s="359">
        <f t="shared" si="33"/>
        <v>0</v>
      </c>
      <c r="O725" s="360">
        <f t="shared" si="34"/>
        <v>0</v>
      </c>
      <c r="Q725" s="356"/>
      <c r="R725" s="356"/>
      <c r="S725" s="356"/>
      <c r="T725" s="356"/>
      <c r="U725" s="356"/>
      <c r="V725" s="356"/>
      <c r="W725" s="356"/>
      <c r="X725" s="356"/>
      <c r="Y725" s="356"/>
      <c r="Z725" s="356"/>
      <c r="AA725" s="356"/>
      <c r="AB725" s="356"/>
      <c r="AC725" s="356"/>
      <c r="AD725" s="356"/>
    </row>
    <row r="726" spans="2:30">
      <c r="B726" s="359"/>
      <c r="D726" s="174"/>
      <c r="E726" s="174"/>
      <c r="F726" s="176"/>
      <c r="G726" s="174"/>
      <c r="H726" s="174"/>
      <c r="I726" s="174"/>
      <c r="J726" s="175"/>
      <c r="K726" s="175"/>
      <c r="L726" s="174"/>
      <c r="N726" s="359">
        <f t="shared" si="33"/>
        <v>0</v>
      </c>
      <c r="O726" s="360">
        <f t="shared" si="34"/>
        <v>0</v>
      </c>
      <c r="Q726" s="356"/>
      <c r="R726" s="356"/>
      <c r="S726" s="356"/>
      <c r="T726" s="356"/>
      <c r="U726" s="356"/>
      <c r="V726" s="356"/>
      <c r="W726" s="356"/>
      <c r="X726" s="356"/>
      <c r="Y726" s="356"/>
      <c r="Z726" s="356"/>
      <c r="AA726" s="356"/>
      <c r="AB726" s="356"/>
      <c r="AC726" s="356"/>
      <c r="AD726" s="356"/>
    </row>
    <row r="727" spans="2:30">
      <c r="B727" s="359"/>
      <c r="D727" s="174"/>
      <c r="E727" s="174"/>
      <c r="F727" s="176"/>
      <c r="G727" s="174"/>
      <c r="H727" s="174"/>
      <c r="I727" s="174"/>
      <c r="J727" s="175"/>
      <c r="K727" s="175"/>
      <c r="L727" s="174"/>
      <c r="N727" s="359">
        <f t="shared" si="33"/>
        <v>0</v>
      </c>
      <c r="O727" s="360">
        <f t="shared" si="34"/>
        <v>0</v>
      </c>
      <c r="Q727" s="356"/>
      <c r="R727" s="356"/>
      <c r="S727" s="356"/>
      <c r="T727" s="356"/>
      <c r="U727" s="356"/>
      <c r="V727" s="356"/>
      <c r="W727" s="356"/>
      <c r="X727" s="356"/>
      <c r="Y727" s="356"/>
      <c r="Z727" s="356"/>
      <c r="AA727" s="356"/>
      <c r="AB727" s="356"/>
      <c r="AC727" s="356"/>
      <c r="AD727" s="356"/>
    </row>
    <row r="728" spans="2:30">
      <c r="B728" s="359"/>
      <c r="D728" s="174"/>
      <c r="E728" s="174"/>
      <c r="F728" s="176"/>
      <c r="G728" s="174"/>
      <c r="H728" s="174"/>
      <c r="I728" s="174"/>
      <c r="J728" s="175"/>
      <c r="K728" s="175"/>
      <c r="L728" s="174"/>
      <c r="N728" s="359">
        <f t="shared" si="33"/>
        <v>0</v>
      </c>
      <c r="O728" s="360">
        <f t="shared" si="34"/>
        <v>0</v>
      </c>
      <c r="Q728" s="356"/>
      <c r="R728" s="356"/>
      <c r="S728" s="356"/>
      <c r="T728" s="356"/>
      <c r="U728" s="356"/>
      <c r="V728" s="356"/>
      <c r="W728" s="356"/>
      <c r="X728" s="356"/>
      <c r="Y728" s="356"/>
      <c r="Z728" s="356"/>
      <c r="AA728" s="356"/>
      <c r="AB728" s="356"/>
      <c r="AC728" s="356"/>
      <c r="AD728" s="356"/>
    </row>
    <row r="729" spans="2:30">
      <c r="B729" s="359"/>
      <c r="D729" s="174"/>
      <c r="E729" s="174"/>
      <c r="F729" s="176"/>
      <c r="G729" s="174"/>
      <c r="H729" s="174"/>
      <c r="I729" s="174"/>
      <c r="J729" s="175"/>
      <c r="K729" s="175"/>
      <c r="L729" s="174"/>
      <c r="N729" s="359">
        <f t="shared" si="33"/>
        <v>0</v>
      </c>
      <c r="O729" s="360">
        <f t="shared" si="34"/>
        <v>0</v>
      </c>
      <c r="Q729" s="356"/>
      <c r="R729" s="356"/>
      <c r="S729" s="356"/>
      <c r="T729" s="356"/>
      <c r="U729" s="356"/>
      <c r="V729" s="356"/>
      <c r="W729" s="356"/>
      <c r="X729" s="356"/>
      <c r="Y729" s="356"/>
      <c r="Z729" s="356"/>
      <c r="AA729" s="356"/>
      <c r="AB729" s="356"/>
      <c r="AC729" s="356"/>
      <c r="AD729" s="356"/>
    </row>
    <row r="730" spans="2:30">
      <c r="B730" s="359"/>
      <c r="D730" s="174"/>
      <c r="E730" s="174"/>
      <c r="F730" s="176"/>
      <c r="G730" s="174"/>
      <c r="H730" s="174"/>
      <c r="I730" s="174"/>
      <c r="J730" s="175"/>
      <c r="K730" s="175"/>
      <c r="L730" s="174"/>
      <c r="N730" s="359">
        <f t="shared" si="33"/>
        <v>0</v>
      </c>
      <c r="O730" s="360">
        <f t="shared" si="34"/>
        <v>0</v>
      </c>
      <c r="Q730" s="356"/>
      <c r="R730" s="356"/>
      <c r="S730" s="356"/>
      <c r="T730" s="356"/>
      <c r="U730" s="356"/>
      <c r="V730" s="356"/>
      <c r="W730" s="356"/>
      <c r="X730" s="356"/>
      <c r="Y730" s="356"/>
      <c r="Z730" s="356"/>
      <c r="AA730" s="356"/>
      <c r="AB730" s="356"/>
      <c r="AC730" s="356"/>
      <c r="AD730" s="356"/>
    </row>
    <row r="731" spans="2:30">
      <c r="B731" s="359"/>
      <c r="D731" s="174"/>
      <c r="E731" s="174"/>
      <c r="F731" s="176"/>
      <c r="G731" s="174"/>
      <c r="H731" s="174"/>
      <c r="I731" s="174"/>
      <c r="J731" s="175"/>
      <c r="K731" s="175"/>
      <c r="L731" s="174"/>
      <c r="N731" s="359">
        <f t="shared" si="33"/>
        <v>0</v>
      </c>
      <c r="O731" s="360">
        <f t="shared" si="34"/>
        <v>0</v>
      </c>
      <c r="Q731" s="356"/>
      <c r="R731" s="356"/>
      <c r="S731" s="356"/>
      <c r="T731" s="356"/>
      <c r="U731" s="356"/>
      <c r="V731" s="356"/>
      <c r="W731" s="356"/>
      <c r="X731" s="356"/>
      <c r="Y731" s="356"/>
      <c r="Z731" s="356"/>
      <c r="AA731" s="356"/>
      <c r="AB731" s="356"/>
      <c r="AC731" s="356"/>
      <c r="AD731" s="356"/>
    </row>
    <row r="732" spans="2:30">
      <c r="B732" s="359"/>
      <c r="D732" s="174"/>
      <c r="E732" s="174"/>
      <c r="F732" s="176"/>
      <c r="G732" s="174"/>
      <c r="H732" s="174"/>
      <c r="I732" s="174"/>
      <c r="J732" s="175"/>
      <c r="K732" s="175"/>
      <c r="L732" s="174"/>
      <c r="N732" s="359">
        <f t="shared" si="33"/>
        <v>0</v>
      </c>
      <c r="O732" s="360">
        <f t="shared" si="34"/>
        <v>0</v>
      </c>
      <c r="Q732" s="356"/>
      <c r="R732" s="356"/>
      <c r="S732" s="356"/>
      <c r="T732" s="356"/>
      <c r="U732" s="356"/>
      <c r="V732" s="356"/>
      <c r="W732" s="356"/>
      <c r="X732" s="356"/>
      <c r="Y732" s="356"/>
      <c r="Z732" s="356"/>
      <c r="AA732" s="356"/>
      <c r="AB732" s="356"/>
      <c r="AC732" s="356"/>
      <c r="AD732" s="356"/>
    </row>
    <row r="733" spans="2:30">
      <c r="B733" s="359"/>
      <c r="D733" s="174"/>
      <c r="E733" s="174"/>
      <c r="F733" s="176"/>
      <c r="G733" s="174"/>
      <c r="H733" s="174"/>
      <c r="I733" s="174"/>
      <c r="J733" s="175"/>
      <c r="K733" s="175"/>
      <c r="L733" s="174"/>
      <c r="N733" s="359">
        <f t="shared" si="33"/>
        <v>0</v>
      </c>
      <c r="O733" s="360">
        <f t="shared" si="34"/>
        <v>0</v>
      </c>
      <c r="Q733" s="356"/>
      <c r="R733" s="356"/>
      <c r="S733" s="356"/>
      <c r="T733" s="356"/>
      <c r="U733" s="356"/>
      <c r="V733" s="356"/>
      <c r="W733" s="356"/>
      <c r="X733" s="356"/>
      <c r="Y733" s="356"/>
      <c r="Z733" s="356"/>
      <c r="AA733" s="356"/>
      <c r="AB733" s="356"/>
      <c r="AC733" s="356"/>
      <c r="AD733" s="356"/>
    </row>
    <row r="734" spans="2:30">
      <c r="B734" s="359"/>
      <c r="D734" s="174"/>
      <c r="E734" s="174"/>
      <c r="F734" s="176"/>
      <c r="G734" s="174"/>
      <c r="H734" s="174"/>
      <c r="I734" s="174"/>
      <c r="J734" s="175"/>
      <c r="K734" s="175"/>
      <c r="L734" s="174"/>
      <c r="N734" s="359">
        <f t="shared" si="33"/>
        <v>0</v>
      </c>
      <c r="O734" s="360">
        <f t="shared" si="34"/>
        <v>0</v>
      </c>
      <c r="Q734" s="356"/>
      <c r="R734" s="356"/>
      <c r="S734" s="356"/>
      <c r="T734" s="356"/>
      <c r="U734" s="356"/>
      <c r="V734" s="356"/>
      <c r="W734" s="356"/>
      <c r="X734" s="356"/>
      <c r="Y734" s="356"/>
      <c r="Z734" s="356"/>
      <c r="AA734" s="356"/>
      <c r="AB734" s="356"/>
      <c r="AC734" s="356"/>
      <c r="AD734" s="356"/>
    </row>
    <row r="735" spans="2:30">
      <c r="B735" s="359"/>
      <c r="D735" s="174"/>
      <c r="E735" s="174"/>
      <c r="F735" s="176"/>
      <c r="G735" s="174"/>
      <c r="H735" s="174"/>
      <c r="I735" s="174"/>
      <c r="J735" s="175"/>
      <c r="K735" s="175"/>
      <c r="L735" s="174"/>
      <c r="N735" s="359">
        <f t="shared" si="33"/>
        <v>0</v>
      </c>
      <c r="O735" s="360">
        <f t="shared" si="34"/>
        <v>0</v>
      </c>
      <c r="Q735" s="356"/>
      <c r="R735" s="356"/>
      <c r="S735" s="356"/>
      <c r="T735" s="356"/>
      <c r="U735" s="356"/>
      <c r="V735" s="356"/>
      <c r="W735" s="356"/>
      <c r="X735" s="356"/>
      <c r="Y735" s="356"/>
      <c r="Z735" s="356"/>
      <c r="AA735" s="356"/>
      <c r="AB735" s="356"/>
      <c r="AC735" s="356"/>
      <c r="AD735" s="356"/>
    </row>
    <row r="736" spans="2:30">
      <c r="B736" s="359"/>
      <c r="D736" s="174"/>
      <c r="E736" s="174"/>
      <c r="F736" s="176"/>
      <c r="G736" s="174"/>
      <c r="H736" s="174"/>
      <c r="I736" s="174"/>
      <c r="J736" s="175"/>
      <c r="K736" s="175"/>
      <c r="L736" s="174"/>
      <c r="N736" s="359">
        <f t="shared" si="33"/>
        <v>0</v>
      </c>
      <c r="O736" s="360">
        <f t="shared" si="34"/>
        <v>0</v>
      </c>
      <c r="Q736" s="356"/>
      <c r="R736" s="356"/>
      <c r="S736" s="356"/>
      <c r="T736" s="356"/>
      <c r="U736" s="356"/>
      <c r="V736" s="356"/>
      <c r="W736" s="356"/>
      <c r="X736" s="356"/>
      <c r="Y736" s="356"/>
      <c r="Z736" s="356"/>
      <c r="AA736" s="356"/>
      <c r="AB736" s="356"/>
      <c r="AC736" s="356"/>
      <c r="AD736" s="356"/>
    </row>
    <row r="737" spans="2:30">
      <c r="B737" s="359"/>
      <c r="D737" s="174"/>
      <c r="E737" s="174"/>
      <c r="F737" s="176"/>
      <c r="G737" s="174"/>
      <c r="H737" s="174"/>
      <c r="I737" s="174"/>
      <c r="J737" s="175"/>
      <c r="K737" s="175"/>
      <c r="L737" s="174"/>
      <c r="N737" s="359">
        <f t="shared" si="33"/>
        <v>0</v>
      </c>
      <c r="O737" s="360">
        <f t="shared" si="34"/>
        <v>0</v>
      </c>
      <c r="Q737" s="356"/>
      <c r="R737" s="356"/>
      <c r="S737" s="356"/>
      <c r="T737" s="356"/>
      <c r="U737" s="356"/>
      <c r="V737" s="356"/>
      <c r="W737" s="356"/>
      <c r="X737" s="356"/>
      <c r="Y737" s="356"/>
      <c r="Z737" s="356"/>
      <c r="AA737" s="356"/>
      <c r="AB737" s="356"/>
      <c r="AC737" s="356"/>
      <c r="AD737" s="356"/>
    </row>
    <row r="738" spans="2:30">
      <c r="B738" s="359"/>
      <c r="D738" s="174"/>
      <c r="E738" s="174"/>
      <c r="F738" s="176"/>
      <c r="G738" s="174"/>
      <c r="H738" s="174"/>
      <c r="I738" s="174"/>
      <c r="J738" s="175"/>
      <c r="K738" s="175"/>
      <c r="L738" s="174"/>
      <c r="N738" s="359">
        <f t="shared" si="33"/>
        <v>0</v>
      </c>
      <c r="O738" s="360">
        <f t="shared" si="34"/>
        <v>0</v>
      </c>
      <c r="Q738" s="356"/>
      <c r="R738" s="356"/>
      <c r="S738" s="356"/>
      <c r="T738" s="356"/>
      <c r="U738" s="356"/>
      <c r="V738" s="356"/>
      <c r="W738" s="356"/>
      <c r="X738" s="356"/>
      <c r="Y738" s="356"/>
      <c r="Z738" s="356"/>
      <c r="AA738" s="356"/>
      <c r="AB738" s="356"/>
      <c r="AC738" s="356"/>
      <c r="AD738" s="356"/>
    </row>
    <row r="739" spans="2:30">
      <c r="B739" s="359"/>
      <c r="D739" s="174"/>
      <c r="E739" s="174"/>
      <c r="F739" s="176"/>
      <c r="G739" s="174"/>
      <c r="H739" s="174"/>
      <c r="I739" s="174"/>
      <c r="J739" s="175"/>
      <c r="K739" s="175"/>
      <c r="L739" s="174"/>
      <c r="N739" s="359">
        <f t="shared" si="33"/>
        <v>0</v>
      </c>
      <c r="O739" s="360">
        <f t="shared" si="34"/>
        <v>0</v>
      </c>
      <c r="Q739" s="356"/>
      <c r="R739" s="356"/>
      <c r="S739" s="356"/>
      <c r="T739" s="356"/>
      <c r="U739" s="356"/>
      <c r="V739" s="356"/>
      <c r="W739" s="356"/>
      <c r="X739" s="356"/>
      <c r="Y739" s="356"/>
      <c r="Z739" s="356"/>
      <c r="AA739" s="356"/>
      <c r="AB739" s="356"/>
      <c r="AC739" s="356"/>
      <c r="AD739" s="356"/>
    </row>
    <row r="740" spans="2:30">
      <c r="B740" s="359"/>
      <c r="D740" s="174"/>
      <c r="E740" s="174"/>
      <c r="F740" s="176"/>
      <c r="G740" s="174"/>
      <c r="H740" s="174"/>
      <c r="I740" s="174"/>
      <c r="J740" s="175"/>
      <c r="K740" s="175"/>
      <c r="L740" s="174"/>
      <c r="N740" s="359">
        <f t="shared" si="33"/>
        <v>0</v>
      </c>
      <c r="O740" s="360">
        <f t="shared" si="34"/>
        <v>0</v>
      </c>
      <c r="Q740" s="356"/>
      <c r="R740" s="356"/>
      <c r="S740" s="356"/>
      <c r="T740" s="356"/>
      <c r="U740" s="356"/>
      <c r="V740" s="356"/>
      <c r="W740" s="356"/>
      <c r="X740" s="356"/>
      <c r="Y740" s="356"/>
      <c r="Z740" s="356"/>
      <c r="AA740" s="356"/>
      <c r="AB740" s="356"/>
      <c r="AC740" s="356"/>
      <c r="AD740" s="356"/>
    </row>
    <row r="741" spans="2:30">
      <c r="B741" s="359"/>
      <c r="D741" s="174"/>
      <c r="E741" s="174"/>
      <c r="F741" s="176"/>
      <c r="G741" s="174"/>
      <c r="H741" s="174"/>
      <c r="I741" s="174"/>
      <c r="J741" s="175"/>
      <c r="K741" s="175"/>
      <c r="L741" s="174"/>
      <c r="N741" s="359">
        <f t="shared" si="33"/>
        <v>0</v>
      </c>
      <c r="O741" s="360">
        <f t="shared" si="34"/>
        <v>0</v>
      </c>
      <c r="Q741" s="356"/>
      <c r="R741" s="356"/>
      <c r="S741" s="356"/>
      <c r="T741" s="356"/>
      <c r="U741" s="356"/>
      <c r="V741" s="356"/>
      <c r="W741" s="356"/>
      <c r="X741" s="356"/>
      <c r="Y741" s="356"/>
      <c r="Z741" s="356"/>
      <c r="AA741" s="356"/>
      <c r="AB741" s="356"/>
      <c r="AC741" s="356"/>
      <c r="AD741" s="356"/>
    </row>
    <row r="742" spans="2:30">
      <c r="B742" s="359"/>
      <c r="D742" s="174"/>
      <c r="E742" s="174"/>
      <c r="F742" s="176"/>
      <c r="G742" s="174"/>
      <c r="H742" s="174"/>
      <c r="I742" s="174"/>
      <c r="J742" s="175"/>
      <c r="K742" s="175"/>
      <c r="L742" s="174"/>
      <c r="N742" s="359">
        <f t="shared" si="33"/>
        <v>0</v>
      </c>
      <c r="O742" s="360">
        <f t="shared" si="34"/>
        <v>0</v>
      </c>
      <c r="Q742" s="356"/>
      <c r="R742" s="356"/>
      <c r="S742" s="356"/>
      <c r="T742" s="356"/>
      <c r="U742" s="356"/>
      <c r="V742" s="356"/>
      <c r="W742" s="356"/>
      <c r="X742" s="356"/>
      <c r="Y742" s="356"/>
      <c r="Z742" s="356"/>
      <c r="AA742" s="356"/>
      <c r="AB742" s="356"/>
      <c r="AC742" s="356"/>
      <c r="AD742" s="356"/>
    </row>
    <row r="743" spans="2:30">
      <c r="B743" s="359"/>
      <c r="D743" s="174"/>
      <c r="E743" s="174"/>
      <c r="F743" s="176"/>
      <c r="G743" s="174"/>
      <c r="H743" s="174"/>
      <c r="I743" s="174"/>
      <c r="J743" s="175"/>
      <c r="K743" s="175"/>
      <c r="L743" s="174"/>
      <c r="N743" s="359">
        <f t="shared" si="33"/>
        <v>0</v>
      </c>
      <c r="O743" s="360">
        <f t="shared" si="34"/>
        <v>0</v>
      </c>
      <c r="Q743" s="356"/>
      <c r="R743" s="356"/>
      <c r="S743" s="356"/>
      <c r="T743" s="356"/>
      <c r="U743" s="356"/>
      <c r="V743" s="356"/>
      <c r="W743" s="356"/>
      <c r="X743" s="356"/>
      <c r="Y743" s="356"/>
      <c r="Z743" s="356"/>
      <c r="AA743" s="356"/>
      <c r="AB743" s="356"/>
      <c r="AC743" s="356"/>
      <c r="AD743" s="356"/>
    </row>
    <row r="744" spans="2:30">
      <c r="B744" s="359"/>
      <c r="D744" s="174"/>
      <c r="E744" s="174"/>
      <c r="F744" s="176"/>
      <c r="G744" s="174"/>
      <c r="H744" s="174"/>
      <c r="I744" s="174"/>
      <c r="J744" s="175"/>
      <c r="K744" s="175"/>
      <c r="L744" s="174"/>
      <c r="N744" s="359">
        <f t="shared" si="33"/>
        <v>0</v>
      </c>
      <c r="O744" s="360">
        <f t="shared" si="34"/>
        <v>0</v>
      </c>
      <c r="Q744" s="356"/>
      <c r="R744" s="356"/>
      <c r="S744" s="356"/>
      <c r="T744" s="356"/>
      <c r="U744" s="356"/>
      <c r="V744" s="356"/>
      <c r="W744" s="356"/>
      <c r="X744" s="356"/>
      <c r="Y744" s="356"/>
      <c r="Z744" s="356"/>
      <c r="AA744" s="356"/>
      <c r="AB744" s="356"/>
      <c r="AC744" s="356"/>
      <c r="AD744" s="356"/>
    </row>
    <row r="745" spans="2:30">
      <c r="B745" s="359"/>
      <c r="D745" s="174"/>
      <c r="E745" s="174"/>
      <c r="F745" s="176"/>
      <c r="G745" s="174"/>
      <c r="H745" s="174"/>
      <c r="I745" s="174"/>
      <c r="J745" s="175"/>
      <c r="K745" s="175"/>
      <c r="L745" s="174"/>
      <c r="N745" s="359">
        <f t="shared" si="33"/>
        <v>0</v>
      </c>
      <c r="O745" s="360">
        <f t="shared" si="34"/>
        <v>0</v>
      </c>
      <c r="Q745" s="356"/>
      <c r="R745" s="356"/>
      <c r="S745" s="356"/>
      <c r="T745" s="356"/>
      <c r="U745" s="356"/>
      <c r="V745" s="356"/>
      <c r="W745" s="356"/>
      <c r="X745" s="356"/>
      <c r="Y745" s="356"/>
      <c r="Z745" s="356"/>
      <c r="AA745" s="356"/>
      <c r="AB745" s="356"/>
      <c r="AC745" s="356"/>
      <c r="AD745" s="356"/>
    </row>
    <row r="746" spans="2:30">
      <c r="B746" s="359"/>
      <c r="D746" s="174"/>
      <c r="E746" s="174"/>
      <c r="F746" s="176"/>
      <c r="G746" s="174"/>
      <c r="H746" s="174"/>
      <c r="I746" s="174"/>
      <c r="J746" s="175"/>
      <c r="K746" s="175"/>
      <c r="L746" s="174"/>
      <c r="N746" s="359">
        <f t="shared" si="33"/>
        <v>0</v>
      </c>
      <c r="O746" s="360">
        <f t="shared" si="34"/>
        <v>0</v>
      </c>
      <c r="Q746" s="356"/>
      <c r="R746" s="356"/>
      <c r="S746" s="356"/>
      <c r="T746" s="356"/>
      <c r="U746" s="356"/>
      <c r="V746" s="356"/>
      <c r="W746" s="356"/>
      <c r="X746" s="356"/>
      <c r="Y746" s="356"/>
      <c r="Z746" s="356"/>
      <c r="AA746" s="356"/>
      <c r="AB746" s="356"/>
      <c r="AC746" s="356"/>
      <c r="AD746" s="356"/>
    </row>
    <row r="747" spans="2:30">
      <c r="B747" s="359"/>
      <c r="D747" s="174"/>
      <c r="E747" s="174"/>
      <c r="F747" s="176"/>
      <c r="G747" s="174"/>
      <c r="H747" s="174"/>
      <c r="I747" s="174"/>
      <c r="J747" s="175"/>
      <c r="K747" s="175"/>
      <c r="L747" s="174"/>
      <c r="N747" s="359">
        <f t="shared" si="33"/>
        <v>0</v>
      </c>
      <c r="O747" s="360">
        <f t="shared" si="34"/>
        <v>0</v>
      </c>
      <c r="Q747" s="356"/>
      <c r="R747" s="356"/>
      <c r="S747" s="356"/>
      <c r="T747" s="356"/>
      <c r="U747" s="356"/>
      <c r="V747" s="356"/>
      <c r="W747" s="356"/>
      <c r="X747" s="356"/>
      <c r="Y747" s="356"/>
      <c r="Z747" s="356"/>
      <c r="AA747" s="356"/>
      <c r="AB747" s="356"/>
      <c r="AC747" s="356"/>
      <c r="AD747" s="356"/>
    </row>
    <row r="748" spans="2:30">
      <c r="B748" s="359"/>
      <c r="D748" s="174"/>
      <c r="E748" s="174"/>
      <c r="F748" s="176"/>
      <c r="G748" s="174"/>
      <c r="H748" s="174"/>
      <c r="I748" s="174"/>
      <c r="J748" s="175"/>
      <c r="K748" s="175"/>
      <c r="L748" s="174"/>
      <c r="N748" s="359">
        <f t="shared" si="33"/>
        <v>0</v>
      </c>
      <c r="O748" s="360">
        <f t="shared" si="34"/>
        <v>0</v>
      </c>
      <c r="Q748" s="356"/>
      <c r="R748" s="356"/>
      <c r="S748" s="356"/>
      <c r="T748" s="356"/>
      <c r="U748" s="356"/>
      <c r="V748" s="356"/>
      <c r="W748" s="356"/>
      <c r="X748" s="356"/>
      <c r="Y748" s="356"/>
      <c r="Z748" s="356"/>
      <c r="AA748" s="356"/>
      <c r="AB748" s="356"/>
      <c r="AC748" s="356"/>
      <c r="AD748" s="356"/>
    </row>
    <row r="749" spans="2:30">
      <c r="B749" s="359"/>
      <c r="D749" s="174"/>
      <c r="E749" s="174"/>
      <c r="F749" s="176"/>
      <c r="G749" s="174"/>
      <c r="H749" s="174"/>
      <c r="I749" s="174"/>
      <c r="J749" s="175"/>
      <c r="K749" s="175"/>
      <c r="L749" s="174"/>
      <c r="N749" s="359">
        <f t="shared" si="33"/>
        <v>0</v>
      </c>
      <c r="O749" s="360">
        <f t="shared" si="34"/>
        <v>0</v>
      </c>
      <c r="Q749" s="356"/>
      <c r="R749" s="356"/>
      <c r="S749" s="356"/>
      <c r="T749" s="356"/>
      <c r="U749" s="356"/>
      <c r="V749" s="356"/>
      <c r="W749" s="356"/>
      <c r="X749" s="356"/>
      <c r="Y749" s="356"/>
      <c r="Z749" s="356"/>
      <c r="AA749" s="356"/>
      <c r="AB749" s="356"/>
      <c r="AC749" s="356"/>
      <c r="AD749" s="356"/>
    </row>
    <row r="750" spans="2:30">
      <c r="B750" s="359"/>
      <c r="D750" s="174"/>
      <c r="E750" s="174"/>
      <c r="F750" s="176"/>
      <c r="G750" s="174"/>
      <c r="H750" s="174"/>
      <c r="I750" s="174"/>
      <c r="J750" s="175"/>
      <c r="K750" s="175"/>
      <c r="L750" s="174"/>
      <c r="N750" s="359">
        <f t="shared" si="33"/>
        <v>0</v>
      </c>
      <c r="O750" s="360">
        <f t="shared" si="34"/>
        <v>0</v>
      </c>
      <c r="Q750" s="356"/>
      <c r="R750" s="356"/>
      <c r="S750" s="356"/>
      <c r="T750" s="356"/>
      <c r="U750" s="356"/>
      <c r="V750" s="356"/>
      <c r="W750" s="356"/>
      <c r="X750" s="356"/>
      <c r="Y750" s="356"/>
      <c r="Z750" s="356"/>
      <c r="AA750" s="356"/>
      <c r="AB750" s="356"/>
      <c r="AC750" s="356"/>
      <c r="AD750" s="356"/>
    </row>
    <row r="751" spans="2:30">
      <c r="B751" s="359"/>
      <c r="D751" s="174"/>
      <c r="E751" s="174"/>
      <c r="F751" s="176"/>
      <c r="G751" s="174"/>
      <c r="H751" s="174"/>
      <c r="I751" s="174"/>
      <c r="J751" s="175"/>
      <c r="K751" s="175"/>
      <c r="L751" s="174"/>
      <c r="N751" s="359">
        <f t="shared" si="33"/>
        <v>0</v>
      </c>
      <c r="O751" s="360">
        <f t="shared" si="34"/>
        <v>0</v>
      </c>
      <c r="Q751" s="356"/>
      <c r="R751" s="356"/>
      <c r="S751" s="356"/>
      <c r="T751" s="356"/>
      <c r="U751" s="356"/>
      <c r="V751" s="356"/>
      <c r="W751" s="356"/>
      <c r="X751" s="356"/>
      <c r="Y751" s="356"/>
      <c r="Z751" s="356"/>
      <c r="AA751" s="356"/>
      <c r="AB751" s="356"/>
      <c r="AC751" s="356"/>
      <c r="AD751" s="356"/>
    </row>
    <row r="752" spans="2:30">
      <c r="B752" s="359"/>
      <c r="D752" s="174"/>
      <c r="E752" s="174"/>
      <c r="F752" s="176"/>
      <c r="G752" s="174"/>
      <c r="H752" s="174"/>
      <c r="I752" s="174"/>
      <c r="J752" s="175"/>
      <c r="K752" s="175"/>
      <c r="L752" s="174"/>
      <c r="N752" s="359">
        <f t="shared" si="33"/>
        <v>0</v>
      </c>
      <c r="O752" s="360">
        <f t="shared" si="34"/>
        <v>0</v>
      </c>
      <c r="Q752" s="356"/>
      <c r="R752" s="356"/>
      <c r="S752" s="356"/>
      <c r="T752" s="356"/>
      <c r="U752" s="356"/>
      <c r="V752" s="356"/>
      <c r="W752" s="356"/>
      <c r="X752" s="356"/>
      <c r="Y752" s="356"/>
      <c r="Z752" s="356"/>
      <c r="AA752" s="356"/>
      <c r="AB752" s="356"/>
      <c r="AC752" s="356"/>
      <c r="AD752" s="356"/>
    </row>
    <row r="753" spans="2:30">
      <c r="B753" s="359"/>
      <c r="D753" s="174"/>
      <c r="E753" s="174"/>
      <c r="F753" s="176"/>
      <c r="G753" s="174"/>
      <c r="H753" s="174"/>
      <c r="I753" s="174"/>
      <c r="J753" s="175"/>
      <c r="K753" s="175"/>
      <c r="L753" s="174"/>
      <c r="N753" s="359">
        <f t="shared" si="33"/>
        <v>0</v>
      </c>
      <c r="O753" s="360">
        <f t="shared" si="34"/>
        <v>0</v>
      </c>
      <c r="Q753" s="356"/>
      <c r="R753" s="356"/>
      <c r="S753" s="356"/>
      <c r="T753" s="356"/>
      <c r="U753" s="356"/>
      <c r="V753" s="356"/>
      <c r="W753" s="356"/>
      <c r="X753" s="356"/>
      <c r="Y753" s="356"/>
      <c r="Z753" s="356"/>
      <c r="AA753" s="356"/>
      <c r="AB753" s="356"/>
      <c r="AC753" s="356"/>
      <c r="AD753" s="356"/>
    </row>
    <row r="754" spans="2:30">
      <c r="B754" s="359"/>
      <c r="D754" s="174"/>
      <c r="E754" s="174"/>
      <c r="F754" s="176"/>
      <c r="G754" s="174"/>
      <c r="H754" s="174"/>
      <c r="I754" s="174"/>
      <c r="J754" s="175"/>
      <c r="K754" s="175"/>
      <c r="L754" s="174"/>
      <c r="N754" s="359">
        <f t="shared" si="33"/>
        <v>0</v>
      </c>
      <c r="O754" s="360">
        <f t="shared" si="34"/>
        <v>0</v>
      </c>
      <c r="Q754" s="356"/>
      <c r="R754" s="356"/>
      <c r="S754" s="356"/>
      <c r="T754" s="356"/>
      <c r="U754" s="356"/>
      <c r="V754" s="356"/>
      <c r="W754" s="356"/>
      <c r="X754" s="356"/>
      <c r="Y754" s="356"/>
      <c r="Z754" s="356"/>
      <c r="AA754" s="356"/>
      <c r="AB754" s="356"/>
      <c r="AC754" s="356"/>
      <c r="AD754" s="356"/>
    </row>
    <row r="755" spans="2:30">
      <c r="B755" s="359"/>
      <c r="D755" s="174"/>
      <c r="E755" s="174"/>
      <c r="F755" s="176"/>
      <c r="G755" s="174"/>
      <c r="H755" s="174"/>
      <c r="I755" s="174"/>
      <c r="J755" s="175"/>
      <c r="K755" s="175"/>
      <c r="L755" s="174"/>
      <c r="N755" s="359">
        <f t="shared" si="33"/>
        <v>0</v>
      </c>
      <c r="O755" s="360">
        <f t="shared" si="34"/>
        <v>0</v>
      </c>
      <c r="Q755" s="356"/>
      <c r="R755" s="356"/>
      <c r="S755" s="356"/>
      <c r="T755" s="356"/>
      <c r="U755" s="356"/>
      <c r="V755" s="356"/>
      <c r="W755" s="356"/>
      <c r="X755" s="356"/>
      <c r="Y755" s="356"/>
      <c r="Z755" s="356"/>
      <c r="AA755" s="356"/>
      <c r="AB755" s="356"/>
      <c r="AC755" s="356"/>
      <c r="AD755" s="356"/>
    </row>
    <row r="756" spans="2:30">
      <c r="B756" s="359"/>
      <c r="D756" s="174"/>
      <c r="E756" s="174"/>
      <c r="F756" s="176"/>
      <c r="G756" s="174"/>
      <c r="H756" s="174"/>
      <c r="I756" s="174"/>
      <c r="J756" s="175"/>
      <c r="K756" s="175"/>
      <c r="L756" s="174"/>
      <c r="N756" s="359">
        <f t="shared" si="33"/>
        <v>0</v>
      </c>
      <c r="O756" s="360">
        <f t="shared" si="34"/>
        <v>0</v>
      </c>
      <c r="Q756" s="356"/>
      <c r="R756" s="356"/>
      <c r="S756" s="356"/>
      <c r="T756" s="356"/>
      <c r="U756" s="356"/>
      <c r="V756" s="356"/>
      <c r="W756" s="356"/>
      <c r="X756" s="356"/>
      <c r="Y756" s="356"/>
      <c r="Z756" s="356"/>
      <c r="AA756" s="356"/>
      <c r="AB756" s="356"/>
      <c r="AC756" s="356"/>
      <c r="AD756" s="356"/>
    </row>
    <row r="757" spans="2:30">
      <c r="B757" s="359"/>
      <c r="D757" s="174"/>
      <c r="E757" s="174"/>
      <c r="F757" s="176"/>
      <c r="G757" s="174"/>
      <c r="H757" s="174"/>
      <c r="I757" s="174"/>
      <c r="J757" s="175"/>
      <c r="K757" s="175"/>
      <c r="L757" s="174"/>
      <c r="N757" s="359">
        <f t="shared" si="33"/>
        <v>0</v>
      </c>
      <c r="O757" s="360">
        <f t="shared" si="34"/>
        <v>0</v>
      </c>
      <c r="Q757" s="356"/>
      <c r="R757" s="356"/>
      <c r="S757" s="356"/>
      <c r="T757" s="356"/>
      <c r="U757" s="356"/>
      <c r="V757" s="356"/>
      <c r="W757" s="356"/>
      <c r="X757" s="356"/>
      <c r="Y757" s="356"/>
      <c r="Z757" s="356"/>
      <c r="AA757" s="356"/>
      <c r="AB757" s="356"/>
      <c r="AC757" s="356"/>
      <c r="AD757" s="356"/>
    </row>
    <row r="758" spans="2:30">
      <c r="B758" s="359"/>
      <c r="D758" s="174"/>
      <c r="E758" s="174"/>
      <c r="F758" s="176"/>
      <c r="G758" s="174"/>
      <c r="H758" s="174"/>
      <c r="I758" s="174"/>
      <c r="J758" s="175"/>
      <c r="K758" s="175"/>
      <c r="L758" s="174"/>
      <c r="N758" s="359">
        <f t="shared" si="33"/>
        <v>0</v>
      </c>
      <c r="O758" s="360">
        <f t="shared" si="34"/>
        <v>0</v>
      </c>
      <c r="Q758" s="356"/>
      <c r="R758" s="356"/>
      <c r="S758" s="356"/>
      <c r="T758" s="356"/>
      <c r="U758" s="356"/>
      <c r="V758" s="356"/>
      <c r="W758" s="356"/>
      <c r="X758" s="356"/>
      <c r="Y758" s="356"/>
      <c r="Z758" s="356"/>
      <c r="AA758" s="356"/>
      <c r="AB758" s="356"/>
      <c r="AC758" s="356"/>
      <c r="AD758" s="356"/>
    </row>
    <row r="759" spans="2:30">
      <c r="B759" s="359"/>
      <c r="D759" s="174"/>
      <c r="E759" s="174"/>
      <c r="F759" s="176"/>
      <c r="G759" s="174"/>
      <c r="H759" s="174"/>
      <c r="I759" s="174"/>
      <c r="J759" s="175"/>
      <c r="K759" s="175"/>
      <c r="L759" s="174"/>
      <c r="N759" s="359">
        <f t="shared" si="33"/>
        <v>0</v>
      </c>
      <c r="O759" s="360">
        <f t="shared" si="34"/>
        <v>0</v>
      </c>
      <c r="Q759" s="356"/>
      <c r="R759" s="356"/>
      <c r="S759" s="356"/>
      <c r="T759" s="356"/>
      <c r="U759" s="356"/>
      <c r="V759" s="356"/>
      <c r="W759" s="356"/>
      <c r="X759" s="356"/>
      <c r="Y759" s="356"/>
      <c r="Z759" s="356"/>
      <c r="AA759" s="356"/>
      <c r="AB759" s="356"/>
      <c r="AC759" s="356"/>
      <c r="AD759" s="356"/>
    </row>
    <row r="760" spans="2:30">
      <c r="B760" s="359"/>
      <c r="D760" s="174"/>
      <c r="E760" s="174"/>
      <c r="F760" s="176"/>
      <c r="G760" s="174"/>
      <c r="H760" s="174"/>
      <c r="I760" s="174"/>
      <c r="J760" s="175"/>
      <c r="K760" s="175"/>
      <c r="L760" s="174"/>
      <c r="N760" s="359">
        <f t="shared" si="33"/>
        <v>0</v>
      </c>
      <c r="O760" s="360">
        <f t="shared" si="34"/>
        <v>0</v>
      </c>
      <c r="Q760" s="356"/>
      <c r="R760" s="356"/>
      <c r="S760" s="356"/>
      <c r="T760" s="356"/>
      <c r="U760" s="356"/>
      <c r="V760" s="356"/>
      <c r="W760" s="356"/>
      <c r="X760" s="356"/>
      <c r="Y760" s="356"/>
      <c r="Z760" s="356"/>
      <c r="AA760" s="356"/>
      <c r="AB760" s="356"/>
      <c r="AC760" s="356"/>
      <c r="AD760" s="356"/>
    </row>
    <row r="761" spans="2:30">
      <c r="B761" s="359"/>
      <c r="D761" s="174"/>
      <c r="E761" s="174"/>
      <c r="F761" s="176"/>
      <c r="G761" s="174"/>
      <c r="H761" s="174"/>
      <c r="I761" s="174"/>
      <c r="J761" s="175"/>
      <c r="K761" s="175"/>
      <c r="L761" s="174"/>
      <c r="N761" s="359">
        <f t="shared" si="33"/>
        <v>0</v>
      </c>
      <c r="O761" s="360">
        <f t="shared" si="34"/>
        <v>0</v>
      </c>
      <c r="Q761" s="356"/>
      <c r="R761" s="356"/>
      <c r="S761" s="356"/>
      <c r="T761" s="356"/>
      <c r="U761" s="356"/>
      <c r="V761" s="356"/>
      <c r="W761" s="356"/>
      <c r="X761" s="356"/>
      <c r="Y761" s="356"/>
      <c r="Z761" s="356"/>
      <c r="AA761" s="356"/>
      <c r="AB761" s="356"/>
      <c r="AC761" s="356"/>
      <c r="AD761" s="356"/>
    </row>
    <row r="762" spans="2:30">
      <c r="B762" s="359"/>
      <c r="D762" s="174"/>
      <c r="E762" s="174"/>
      <c r="F762" s="176"/>
      <c r="G762" s="174"/>
      <c r="H762" s="174"/>
      <c r="I762" s="174"/>
      <c r="J762" s="175"/>
      <c r="K762" s="175"/>
      <c r="L762" s="174"/>
      <c r="N762" s="359">
        <f t="shared" si="33"/>
        <v>0</v>
      </c>
      <c r="O762" s="360">
        <f t="shared" si="34"/>
        <v>0</v>
      </c>
      <c r="Q762" s="356"/>
      <c r="R762" s="356"/>
      <c r="S762" s="356"/>
      <c r="T762" s="356"/>
      <c r="U762" s="356"/>
      <c r="V762" s="356"/>
      <c r="W762" s="356"/>
      <c r="X762" s="356"/>
      <c r="Y762" s="356"/>
      <c r="Z762" s="356"/>
      <c r="AA762" s="356"/>
      <c r="AB762" s="356"/>
      <c r="AC762" s="356"/>
      <c r="AD762" s="356"/>
    </row>
    <row r="763" spans="2:30">
      <c r="B763" s="359"/>
      <c r="D763" s="174"/>
      <c r="E763" s="174"/>
      <c r="F763" s="176"/>
      <c r="G763" s="174"/>
      <c r="H763" s="174"/>
      <c r="I763" s="174"/>
      <c r="J763" s="175"/>
      <c r="K763" s="175"/>
      <c r="L763" s="174"/>
      <c r="N763" s="359">
        <f t="shared" si="33"/>
        <v>0</v>
      </c>
      <c r="O763" s="360">
        <f t="shared" si="34"/>
        <v>0</v>
      </c>
      <c r="Q763" s="356"/>
      <c r="R763" s="356"/>
      <c r="S763" s="356"/>
      <c r="T763" s="356"/>
      <c r="U763" s="356"/>
      <c r="V763" s="356"/>
      <c r="W763" s="356"/>
      <c r="X763" s="356"/>
      <c r="Y763" s="356"/>
      <c r="Z763" s="356"/>
      <c r="AA763" s="356"/>
      <c r="AB763" s="356"/>
      <c r="AC763" s="356"/>
      <c r="AD763" s="356"/>
    </row>
    <row r="764" spans="2:30">
      <c r="B764" s="359"/>
      <c r="D764" s="174"/>
      <c r="E764" s="174"/>
      <c r="F764" s="176"/>
      <c r="G764" s="174"/>
      <c r="H764" s="174"/>
      <c r="I764" s="174"/>
      <c r="J764" s="175"/>
      <c r="K764" s="175"/>
      <c r="L764" s="174"/>
      <c r="N764" s="359">
        <f t="shared" si="33"/>
        <v>0</v>
      </c>
      <c r="O764" s="360">
        <f t="shared" si="34"/>
        <v>0</v>
      </c>
      <c r="Q764" s="356"/>
      <c r="R764" s="356"/>
      <c r="S764" s="356"/>
      <c r="T764" s="356"/>
      <c r="U764" s="356"/>
      <c r="V764" s="356"/>
      <c r="W764" s="356"/>
      <c r="X764" s="356"/>
      <c r="Y764" s="356"/>
      <c r="Z764" s="356"/>
      <c r="AA764" s="356"/>
      <c r="AB764" s="356"/>
      <c r="AC764" s="356"/>
      <c r="AD764" s="356"/>
    </row>
    <row r="765" spans="2:30">
      <c r="B765" s="359"/>
      <c r="D765" s="174"/>
      <c r="E765" s="174"/>
      <c r="F765" s="176"/>
      <c r="G765" s="174"/>
      <c r="H765" s="174"/>
      <c r="I765" s="174"/>
      <c r="J765" s="175"/>
      <c r="K765" s="175"/>
      <c r="L765" s="174"/>
      <c r="N765" s="359">
        <f t="shared" si="33"/>
        <v>0</v>
      </c>
      <c r="O765" s="360">
        <f t="shared" si="34"/>
        <v>0</v>
      </c>
      <c r="Q765" s="356"/>
      <c r="R765" s="356"/>
      <c r="S765" s="356"/>
      <c r="T765" s="356"/>
      <c r="U765" s="356"/>
      <c r="V765" s="356"/>
      <c r="W765" s="356"/>
      <c r="X765" s="356"/>
      <c r="Y765" s="356"/>
      <c r="Z765" s="356"/>
      <c r="AA765" s="356"/>
      <c r="AB765" s="356"/>
      <c r="AC765" s="356"/>
      <c r="AD765" s="356"/>
    </row>
    <row r="766" spans="2:30">
      <c r="B766" s="359"/>
      <c r="D766" s="174"/>
      <c r="E766" s="174"/>
      <c r="F766" s="176"/>
      <c r="G766" s="174"/>
      <c r="H766" s="174"/>
      <c r="I766" s="174"/>
      <c r="J766" s="175"/>
      <c r="K766" s="175"/>
      <c r="L766" s="174"/>
      <c r="N766" s="359">
        <f t="shared" si="33"/>
        <v>0</v>
      </c>
      <c r="O766" s="360">
        <f t="shared" si="34"/>
        <v>0</v>
      </c>
      <c r="Q766" s="356"/>
      <c r="R766" s="356"/>
      <c r="S766" s="356"/>
      <c r="T766" s="356"/>
      <c r="U766" s="356"/>
      <c r="V766" s="356"/>
      <c r="W766" s="356"/>
      <c r="X766" s="356"/>
      <c r="Y766" s="356"/>
      <c r="Z766" s="356"/>
      <c r="AA766" s="356"/>
      <c r="AB766" s="356"/>
      <c r="AC766" s="356"/>
      <c r="AD766" s="356"/>
    </row>
    <row r="767" spans="2:30">
      <c r="B767" s="359"/>
      <c r="D767" s="174"/>
      <c r="E767" s="174"/>
      <c r="F767" s="176"/>
      <c r="G767" s="174"/>
      <c r="H767" s="174"/>
      <c r="I767" s="174"/>
      <c r="J767" s="175"/>
      <c r="K767" s="175"/>
      <c r="L767" s="174"/>
      <c r="N767" s="359">
        <f t="shared" si="33"/>
        <v>0</v>
      </c>
      <c r="O767" s="360">
        <f t="shared" si="34"/>
        <v>0</v>
      </c>
      <c r="Q767" s="356"/>
      <c r="R767" s="356"/>
      <c r="S767" s="356"/>
      <c r="T767" s="356"/>
      <c r="U767" s="356"/>
      <c r="V767" s="356"/>
      <c r="W767" s="356"/>
      <c r="X767" s="356"/>
      <c r="Y767" s="356"/>
      <c r="Z767" s="356"/>
      <c r="AA767" s="356"/>
      <c r="AB767" s="356"/>
      <c r="AC767" s="356"/>
      <c r="AD767" s="356"/>
    </row>
    <row r="768" spans="2:30">
      <c r="B768" s="359"/>
      <c r="D768" s="174"/>
      <c r="E768" s="174"/>
      <c r="F768" s="176"/>
      <c r="G768" s="174"/>
      <c r="H768" s="174"/>
      <c r="I768" s="174"/>
      <c r="J768" s="175"/>
      <c r="K768" s="175"/>
      <c r="L768" s="174"/>
      <c r="N768" s="359">
        <f t="shared" si="33"/>
        <v>0</v>
      </c>
      <c r="O768" s="360">
        <f t="shared" si="34"/>
        <v>0</v>
      </c>
      <c r="Q768" s="356"/>
      <c r="R768" s="356"/>
      <c r="S768" s="356"/>
      <c r="T768" s="356"/>
      <c r="U768" s="356"/>
      <c r="V768" s="356"/>
      <c r="W768" s="356"/>
      <c r="X768" s="356"/>
      <c r="Y768" s="356"/>
      <c r="Z768" s="356"/>
      <c r="AA768" s="356"/>
      <c r="AB768" s="356"/>
      <c r="AC768" s="356"/>
      <c r="AD768" s="356"/>
    </row>
    <row r="769" spans="2:30">
      <c r="B769" s="359"/>
      <c r="D769" s="174"/>
      <c r="E769" s="174"/>
      <c r="F769" s="176"/>
      <c r="G769" s="174"/>
      <c r="H769" s="174"/>
      <c r="I769" s="174"/>
      <c r="J769" s="175"/>
      <c r="K769" s="175"/>
      <c r="L769" s="174"/>
      <c r="N769" s="359">
        <f t="shared" si="33"/>
        <v>0</v>
      </c>
      <c r="O769" s="360">
        <f t="shared" si="34"/>
        <v>0</v>
      </c>
      <c r="Q769" s="356"/>
      <c r="R769" s="356"/>
      <c r="S769" s="356"/>
      <c r="T769" s="356"/>
      <c r="U769" s="356"/>
      <c r="V769" s="356"/>
      <c r="W769" s="356"/>
      <c r="X769" s="356"/>
      <c r="Y769" s="356"/>
      <c r="Z769" s="356"/>
      <c r="AA769" s="356"/>
      <c r="AB769" s="356"/>
      <c r="AC769" s="356"/>
      <c r="AD769" s="356"/>
    </row>
    <row r="770" spans="2:30">
      <c r="B770" s="359"/>
      <c r="D770" s="174"/>
      <c r="E770" s="174"/>
      <c r="F770" s="176"/>
      <c r="G770" s="174"/>
      <c r="H770" s="174"/>
      <c r="I770" s="174"/>
      <c r="J770" s="175"/>
      <c r="K770" s="175"/>
      <c r="L770" s="174"/>
      <c r="N770" s="359">
        <f t="shared" si="33"/>
        <v>0</v>
      </c>
      <c r="O770" s="360">
        <f t="shared" si="34"/>
        <v>0</v>
      </c>
      <c r="Q770" s="356"/>
      <c r="R770" s="356"/>
      <c r="S770" s="356"/>
      <c r="T770" s="356"/>
      <c r="U770" s="356"/>
      <c r="V770" s="356"/>
      <c r="W770" s="356"/>
      <c r="X770" s="356"/>
      <c r="Y770" s="356"/>
      <c r="Z770" s="356"/>
      <c r="AA770" s="356"/>
      <c r="AB770" s="356"/>
      <c r="AC770" s="356"/>
      <c r="AD770" s="356"/>
    </row>
    <row r="771" spans="2:30">
      <c r="B771" s="359"/>
      <c r="D771" s="174"/>
      <c r="E771" s="174"/>
      <c r="F771" s="176"/>
      <c r="G771" s="174"/>
      <c r="H771" s="174"/>
      <c r="I771" s="174"/>
      <c r="J771" s="175"/>
      <c r="K771" s="175"/>
      <c r="L771" s="174"/>
      <c r="N771" s="359">
        <f t="shared" si="33"/>
        <v>0</v>
      </c>
      <c r="O771" s="360">
        <f t="shared" si="34"/>
        <v>0</v>
      </c>
      <c r="Q771" s="356"/>
      <c r="R771" s="356"/>
      <c r="S771" s="356"/>
      <c r="T771" s="356"/>
      <c r="U771" s="356"/>
      <c r="V771" s="356"/>
      <c r="W771" s="356"/>
      <c r="X771" s="356"/>
      <c r="Y771" s="356"/>
      <c r="Z771" s="356"/>
      <c r="AA771" s="356"/>
      <c r="AB771" s="356"/>
      <c r="AC771" s="356"/>
      <c r="AD771" s="356"/>
    </row>
    <row r="772" spans="2:30">
      <c r="B772" s="359">
        <f t="shared" si="30"/>
        <v>-1</v>
      </c>
      <c r="D772" s="174"/>
      <c r="E772" s="174"/>
      <c r="F772" s="176"/>
      <c r="G772" s="174"/>
      <c r="H772" s="174"/>
      <c r="I772" s="174"/>
      <c r="J772" s="175"/>
      <c r="K772" s="175"/>
      <c r="L772" s="174"/>
      <c r="N772" s="359">
        <f t="shared" si="33"/>
        <v>0</v>
      </c>
      <c r="O772" s="360">
        <f t="shared" si="34"/>
        <v>0</v>
      </c>
      <c r="Q772" s="356"/>
      <c r="R772" s="356"/>
      <c r="S772" s="356"/>
      <c r="T772" s="356"/>
      <c r="U772" s="356"/>
      <c r="V772" s="356"/>
      <c r="W772" s="356"/>
      <c r="X772" s="356"/>
      <c r="Y772" s="356"/>
      <c r="Z772" s="356"/>
      <c r="AA772" s="356"/>
      <c r="AB772" s="356"/>
      <c r="AC772" s="356"/>
      <c r="AD772" s="356"/>
    </row>
    <row r="773" spans="2:30">
      <c r="B773" s="359">
        <f t="shared" si="30"/>
        <v>-1</v>
      </c>
      <c r="D773" s="174"/>
      <c r="E773" s="174"/>
      <c r="F773" s="176"/>
      <c r="G773" s="174"/>
      <c r="H773" s="174"/>
      <c r="I773" s="174"/>
      <c r="J773" s="175"/>
      <c r="K773" s="175"/>
      <c r="L773" s="174"/>
      <c r="N773" s="359">
        <f t="shared" si="33"/>
        <v>0</v>
      </c>
      <c r="O773" s="360">
        <f t="shared" si="34"/>
        <v>0</v>
      </c>
      <c r="Q773" s="356"/>
      <c r="R773" s="356"/>
      <c r="S773" s="356"/>
      <c r="T773" s="356"/>
      <c r="U773" s="356"/>
      <c r="V773" s="356"/>
      <c r="W773" s="356"/>
      <c r="X773" s="356"/>
      <c r="Y773" s="356"/>
      <c r="Z773" s="356"/>
      <c r="AA773" s="356"/>
      <c r="AB773" s="356"/>
      <c r="AC773" s="356"/>
      <c r="AD773" s="356"/>
    </row>
    <row r="774" spans="2:30">
      <c r="B774" s="359">
        <f t="shared" si="30"/>
        <v>-1</v>
      </c>
      <c r="D774" s="174"/>
      <c r="E774" s="174"/>
      <c r="F774" s="176"/>
      <c r="G774" s="174"/>
      <c r="H774" s="174"/>
      <c r="I774" s="174"/>
      <c r="J774" s="175"/>
      <c r="K774" s="175"/>
      <c r="L774" s="174"/>
      <c r="N774" s="359">
        <f t="shared" si="33"/>
        <v>0</v>
      </c>
      <c r="O774" s="360">
        <f t="shared" si="34"/>
        <v>0</v>
      </c>
      <c r="Q774" s="356"/>
      <c r="R774" s="356"/>
      <c r="S774" s="356"/>
      <c r="T774" s="356"/>
      <c r="U774" s="356"/>
      <c r="V774" s="356"/>
      <c r="W774" s="356"/>
      <c r="X774" s="356"/>
      <c r="Y774" s="356"/>
      <c r="Z774" s="356"/>
      <c r="AA774" s="356"/>
      <c r="AB774" s="356"/>
      <c r="AC774" s="356"/>
      <c r="AD774" s="356"/>
    </row>
    <row r="775" spans="2:30">
      <c r="B775" s="359">
        <f t="shared" si="30"/>
        <v>-1</v>
      </c>
      <c r="D775" s="174"/>
      <c r="E775" s="174"/>
      <c r="F775" s="176"/>
      <c r="G775" s="174"/>
      <c r="H775" s="174"/>
      <c r="I775" s="174"/>
      <c r="J775" s="175"/>
      <c r="K775" s="175"/>
      <c r="L775" s="174"/>
      <c r="N775" s="359">
        <f t="shared" si="33"/>
        <v>0</v>
      </c>
      <c r="O775" s="360">
        <f t="shared" si="34"/>
        <v>0</v>
      </c>
      <c r="Q775" s="356"/>
      <c r="R775" s="356"/>
      <c r="S775" s="356"/>
      <c r="T775" s="356"/>
      <c r="U775" s="356"/>
      <c r="V775" s="356"/>
      <c r="W775" s="356"/>
      <c r="X775" s="356"/>
      <c r="Y775" s="356"/>
      <c r="Z775" s="356"/>
      <c r="AA775" s="356"/>
      <c r="AB775" s="356"/>
      <c r="AC775" s="356"/>
      <c r="AD775" s="356"/>
    </row>
    <row r="776" spans="2:30">
      <c r="B776" s="359">
        <f t="shared" si="30"/>
        <v>-1</v>
      </c>
      <c r="D776" s="174"/>
      <c r="E776" s="174"/>
      <c r="F776" s="176"/>
      <c r="G776" s="174"/>
      <c r="H776" s="174"/>
      <c r="I776" s="174"/>
      <c r="J776" s="175"/>
      <c r="K776" s="175"/>
      <c r="L776" s="174"/>
      <c r="N776" s="359">
        <f t="shared" si="33"/>
        <v>0</v>
      </c>
      <c r="O776" s="360">
        <f t="shared" si="34"/>
        <v>0</v>
      </c>
      <c r="Q776" s="356"/>
      <c r="R776" s="356"/>
      <c r="S776" s="356"/>
      <c r="T776" s="356"/>
      <c r="U776" s="356"/>
      <c r="V776" s="356"/>
      <c r="W776" s="356"/>
      <c r="X776" s="356"/>
      <c r="Y776" s="356"/>
      <c r="Z776" s="356"/>
      <c r="AA776" s="356"/>
      <c r="AB776" s="356"/>
      <c r="AC776" s="356"/>
      <c r="AD776" s="356"/>
    </row>
    <row r="777" spans="2:30">
      <c r="B777" s="359"/>
      <c r="D777" s="174"/>
      <c r="E777" s="174"/>
      <c r="F777" s="176"/>
      <c r="G777" s="174"/>
      <c r="H777" s="174"/>
      <c r="I777" s="174"/>
      <c r="J777" s="175"/>
      <c r="K777" s="175"/>
      <c r="L777" s="174"/>
      <c r="N777" s="359">
        <f t="shared" si="33"/>
        <v>0</v>
      </c>
      <c r="O777" s="360">
        <f t="shared" si="34"/>
        <v>0</v>
      </c>
      <c r="Q777" s="356"/>
      <c r="R777" s="356"/>
      <c r="S777" s="356"/>
      <c r="T777" s="356"/>
      <c r="U777" s="356"/>
      <c r="V777" s="356"/>
      <c r="W777" s="356"/>
      <c r="X777" s="356"/>
      <c r="Y777" s="356"/>
      <c r="Z777" s="356"/>
      <c r="AA777" s="356"/>
      <c r="AB777" s="356"/>
      <c r="AC777" s="356"/>
      <c r="AD777" s="356"/>
    </row>
    <row r="778" spans="2:30">
      <c r="B778" s="359"/>
      <c r="D778" s="174"/>
      <c r="E778" s="174"/>
      <c r="F778" s="176"/>
      <c r="G778" s="174"/>
      <c r="H778" s="174"/>
      <c r="I778" s="174"/>
      <c r="J778" s="175"/>
      <c r="K778" s="175"/>
      <c r="L778" s="174"/>
      <c r="N778" s="359">
        <f t="shared" ref="N778:N841" si="35">+H778*((K778-J778)+1)*B778</f>
        <v>0</v>
      </c>
      <c r="O778" s="360">
        <f t="shared" ref="O778:O841" si="36">N778*L778/100</f>
        <v>0</v>
      </c>
      <c r="Q778" s="356"/>
      <c r="R778" s="356"/>
      <c r="S778" s="356"/>
      <c r="T778" s="356"/>
      <c r="U778" s="356"/>
      <c r="V778" s="356"/>
      <c r="W778" s="356"/>
      <c r="X778" s="356"/>
      <c r="Y778" s="356"/>
      <c r="Z778" s="356"/>
      <c r="AA778" s="356"/>
      <c r="AB778" s="356"/>
      <c r="AC778" s="356"/>
      <c r="AD778" s="356"/>
    </row>
    <row r="779" spans="2:30">
      <c r="B779" s="359"/>
      <c r="D779" s="174"/>
      <c r="E779" s="174"/>
      <c r="F779" s="176"/>
      <c r="G779" s="174"/>
      <c r="H779" s="174"/>
      <c r="I779" s="174"/>
      <c r="J779" s="175"/>
      <c r="K779" s="175"/>
      <c r="L779" s="174"/>
      <c r="N779" s="359">
        <f t="shared" si="35"/>
        <v>0</v>
      </c>
      <c r="O779" s="360">
        <f t="shared" si="36"/>
        <v>0</v>
      </c>
      <c r="Q779" s="356"/>
      <c r="R779" s="356"/>
      <c r="S779" s="356"/>
      <c r="T779" s="356"/>
      <c r="U779" s="356"/>
      <c r="V779" s="356"/>
      <c r="W779" s="356"/>
      <c r="X779" s="356"/>
      <c r="Y779" s="356"/>
      <c r="Z779" s="356"/>
      <c r="AA779" s="356"/>
      <c r="AB779" s="356"/>
      <c r="AC779" s="356"/>
      <c r="AD779" s="356"/>
    </row>
    <row r="780" spans="2:30">
      <c r="B780" s="359"/>
      <c r="D780" s="174"/>
      <c r="E780" s="174"/>
      <c r="F780" s="176"/>
      <c r="G780" s="174"/>
      <c r="H780" s="174"/>
      <c r="I780" s="174"/>
      <c r="J780" s="175"/>
      <c r="K780" s="175"/>
      <c r="L780" s="174"/>
      <c r="N780" s="359">
        <f t="shared" si="35"/>
        <v>0</v>
      </c>
      <c r="O780" s="360">
        <f t="shared" si="36"/>
        <v>0</v>
      </c>
      <c r="Q780" s="356"/>
      <c r="R780" s="356"/>
      <c r="S780" s="356"/>
      <c r="T780" s="356"/>
      <c r="U780" s="356"/>
      <c r="V780" s="356"/>
      <c r="W780" s="356"/>
      <c r="X780" s="356"/>
      <c r="Y780" s="356"/>
      <c r="Z780" s="356"/>
      <c r="AA780" s="356"/>
      <c r="AB780" s="356"/>
      <c r="AC780" s="356"/>
      <c r="AD780" s="356"/>
    </row>
    <row r="781" spans="2:30">
      <c r="B781" s="359"/>
      <c r="D781" s="174"/>
      <c r="E781" s="174"/>
      <c r="F781" s="176"/>
      <c r="G781" s="174"/>
      <c r="H781" s="174"/>
      <c r="I781" s="174"/>
      <c r="J781" s="175"/>
      <c r="K781" s="175"/>
      <c r="L781" s="174"/>
      <c r="N781" s="359">
        <f t="shared" si="35"/>
        <v>0</v>
      </c>
      <c r="O781" s="360">
        <f t="shared" si="36"/>
        <v>0</v>
      </c>
      <c r="Q781" s="356"/>
      <c r="R781" s="356"/>
      <c r="S781" s="356"/>
      <c r="T781" s="356"/>
      <c r="U781" s="356"/>
      <c r="V781" s="356"/>
      <c r="W781" s="356"/>
      <c r="X781" s="356"/>
      <c r="Y781" s="356"/>
      <c r="Z781" s="356"/>
      <c r="AA781" s="356"/>
      <c r="AB781" s="356"/>
      <c r="AC781" s="356"/>
      <c r="AD781" s="356"/>
    </row>
    <row r="782" spans="2:30">
      <c r="B782" s="359"/>
      <c r="D782" s="174"/>
      <c r="E782" s="174"/>
      <c r="F782" s="176"/>
      <c r="G782" s="174"/>
      <c r="H782" s="174"/>
      <c r="I782" s="174"/>
      <c r="J782" s="175"/>
      <c r="K782" s="175"/>
      <c r="L782" s="174"/>
      <c r="N782" s="359">
        <f t="shared" si="35"/>
        <v>0</v>
      </c>
      <c r="O782" s="360">
        <f t="shared" si="36"/>
        <v>0</v>
      </c>
      <c r="Q782" s="356"/>
      <c r="R782" s="356"/>
      <c r="S782" s="356"/>
      <c r="T782" s="356"/>
      <c r="U782" s="356"/>
      <c r="V782" s="356"/>
      <c r="W782" s="356"/>
      <c r="X782" s="356"/>
      <c r="Y782" s="356"/>
      <c r="Z782" s="356"/>
      <c r="AA782" s="356"/>
      <c r="AB782" s="356"/>
      <c r="AC782" s="356"/>
      <c r="AD782" s="356"/>
    </row>
    <row r="783" spans="2:30">
      <c r="B783" s="359"/>
      <c r="D783" s="174"/>
      <c r="E783" s="174"/>
      <c r="F783" s="176"/>
      <c r="G783" s="174"/>
      <c r="H783" s="174"/>
      <c r="I783" s="174"/>
      <c r="J783" s="175"/>
      <c r="K783" s="175"/>
      <c r="L783" s="174"/>
      <c r="N783" s="359">
        <f t="shared" si="35"/>
        <v>0</v>
      </c>
      <c r="O783" s="360">
        <f t="shared" si="36"/>
        <v>0</v>
      </c>
      <c r="Q783" s="356"/>
      <c r="R783" s="356"/>
      <c r="S783" s="356"/>
      <c r="T783" s="356"/>
      <c r="U783" s="356"/>
      <c r="V783" s="356"/>
      <c r="W783" s="356"/>
      <c r="X783" s="356"/>
      <c r="Y783" s="356"/>
      <c r="Z783" s="356"/>
      <c r="AA783" s="356"/>
      <c r="AB783" s="356"/>
      <c r="AC783" s="356"/>
      <c r="AD783" s="356"/>
    </row>
    <row r="784" spans="2:30">
      <c r="B784" s="359"/>
      <c r="D784" s="174"/>
      <c r="E784" s="174"/>
      <c r="F784" s="176"/>
      <c r="G784" s="174"/>
      <c r="H784" s="174"/>
      <c r="I784" s="174"/>
      <c r="J784" s="175"/>
      <c r="K784" s="175"/>
      <c r="L784" s="174"/>
      <c r="N784" s="359">
        <f t="shared" si="35"/>
        <v>0</v>
      </c>
      <c r="O784" s="360">
        <f t="shared" si="36"/>
        <v>0</v>
      </c>
      <c r="Q784" s="356"/>
      <c r="R784" s="356"/>
      <c r="S784" s="356"/>
      <c r="T784" s="356"/>
      <c r="U784" s="356"/>
      <c r="V784" s="356"/>
      <c r="W784" s="356"/>
      <c r="X784" s="356"/>
      <c r="Y784" s="356"/>
      <c r="Z784" s="356"/>
      <c r="AA784" s="356"/>
      <c r="AB784" s="356"/>
      <c r="AC784" s="356"/>
      <c r="AD784" s="356"/>
    </row>
    <row r="785" spans="2:30">
      <c r="B785" s="359"/>
      <c r="D785" s="174"/>
      <c r="E785" s="174"/>
      <c r="F785" s="176"/>
      <c r="G785" s="174"/>
      <c r="H785" s="174"/>
      <c r="I785" s="174"/>
      <c r="J785" s="175"/>
      <c r="K785" s="175"/>
      <c r="L785" s="174"/>
      <c r="N785" s="359">
        <f t="shared" si="35"/>
        <v>0</v>
      </c>
      <c r="O785" s="360">
        <f t="shared" si="36"/>
        <v>0</v>
      </c>
      <c r="Q785" s="356"/>
      <c r="R785" s="356"/>
      <c r="S785" s="356"/>
      <c r="T785" s="356"/>
      <c r="U785" s="356"/>
      <c r="V785" s="356"/>
      <c r="W785" s="356"/>
      <c r="X785" s="356"/>
      <c r="Y785" s="356"/>
      <c r="Z785" s="356"/>
      <c r="AA785" s="356"/>
      <c r="AB785" s="356"/>
      <c r="AC785" s="356"/>
      <c r="AD785" s="356"/>
    </row>
    <row r="786" spans="2:30">
      <c r="B786" s="359"/>
      <c r="D786" s="174"/>
      <c r="E786" s="174"/>
      <c r="F786" s="176"/>
      <c r="G786" s="174"/>
      <c r="H786" s="174"/>
      <c r="I786" s="174"/>
      <c r="J786" s="175"/>
      <c r="K786" s="175"/>
      <c r="L786" s="174"/>
      <c r="N786" s="359">
        <f t="shared" si="35"/>
        <v>0</v>
      </c>
      <c r="O786" s="360">
        <f t="shared" si="36"/>
        <v>0</v>
      </c>
      <c r="Q786" s="356"/>
      <c r="R786" s="356"/>
      <c r="S786" s="356"/>
      <c r="T786" s="356"/>
      <c r="U786" s="356"/>
      <c r="V786" s="356"/>
      <c r="W786" s="356"/>
      <c r="X786" s="356"/>
      <c r="Y786" s="356"/>
      <c r="Z786" s="356"/>
      <c r="AA786" s="356"/>
      <c r="AB786" s="356"/>
      <c r="AC786" s="356"/>
      <c r="AD786" s="356"/>
    </row>
    <row r="787" spans="2:30">
      <c r="B787" s="359"/>
      <c r="D787" s="174"/>
      <c r="E787" s="174"/>
      <c r="F787" s="176"/>
      <c r="G787" s="174"/>
      <c r="H787" s="174"/>
      <c r="I787" s="174"/>
      <c r="J787" s="175"/>
      <c r="K787" s="175"/>
      <c r="L787" s="174"/>
      <c r="N787" s="359">
        <f t="shared" si="35"/>
        <v>0</v>
      </c>
      <c r="O787" s="360">
        <f t="shared" si="36"/>
        <v>0</v>
      </c>
      <c r="Q787" s="356"/>
      <c r="R787" s="356"/>
      <c r="S787" s="356"/>
      <c r="T787" s="356"/>
      <c r="U787" s="356"/>
      <c r="V787" s="356"/>
      <c r="W787" s="356"/>
      <c r="X787" s="356"/>
      <c r="Y787" s="356"/>
      <c r="Z787" s="356"/>
      <c r="AA787" s="356"/>
      <c r="AB787" s="356"/>
      <c r="AC787" s="356"/>
      <c r="AD787" s="356"/>
    </row>
    <row r="788" spans="2:30">
      <c r="B788" s="359"/>
      <c r="D788" s="174"/>
      <c r="E788" s="174"/>
      <c r="F788" s="176"/>
      <c r="G788" s="174"/>
      <c r="H788" s="174"/>
      <c r="I788" s="174"/>
      <c r="J788" s="175"/>
      <c r="K788" s="175"/>
      <c r="L788" s="174"/>
      <c r="N788" s="359">
        <f t="shared" si="35"/>
        <v>0</v>
      </c>
      <c r="O788" s="360">
        <f t="shared" si="36"/>
        <v>0</v>
      </c>
      <c r="Q788" s="356"/>
      <c r="R788" s="356"/>
      <c r="S788" s="356"/>
      <c r="T788" s="356"/>
      <c r="U788" s="356"/>
      <c r="V788" s="356"/>
      <c r="W788" s="356"/>
      <c r="X788" s="356"/>
      <c r="Y788" s="356"/>
      <c r="Z788" s="356"/>
      <c r="AA788" s="356"/>
      <c r="AB788" s="356"/>
      <c r="AC788" s="356"/>
      <c r="AD788" s="356"/>
    </row>
    <row r="789" spans="2:30">
      <c r="B789" s="359"/>
      <c r="D789" s="174"/>
      <c r="E789" s="174"/>
      <c r="F789" s="176"/>
      <c r="G789" s="174"/>
      <c r="H789" s="174"/>
      <c r="I789" s="174"/>
      <c r="J789" s="175"/>
      <c r="K789" s="175"/>
      <c r="L789" s="174"/>
      <c r="N789" s="359">
        <f t="shared" si="35"/>
        <v>0</v>
      </c>
      <c r="O789" s="360">
        <f t="shared" si="36"/>
        <v>0</v>
      </c>
      <c r="Q789" s="356"/>
      <c r="R789" s="356"/>
      <c r="S789" s="356"/>
      <c r="T789" s="356"/>
      <c r="U789" s="356"/>
      <c r="V789" s="356"/>
      <c r="W789" s="356"/>
      <c r="X789" s="356"/>
      <c r="Y789" s="356"/>
      <c r="Z789" s="356"/>
      <c r="AA789" s="356"/>
      <c r="AB789" s="356"/>
      <c r="AC789" s="356"/>
      <c r="AD789" s="356"/>
    </row>
    <row r="790" spans="2:30">
      <c r="B790" s="359"/>
      <c r="D790" s="174"/>
      <c r="E790" s="174"/>
      <c r="F790" s="176"/>
      <c r="G790" s="174"/>
      <c r="H790" s="174"/>
      <c r="I790" s="174"/>
      <c r="J790" s="175"/>
      <c r="K790" s="175"/>
      <c r="L790" s="174"/>
      <c r="N790" s="359">
        <f t="shared" si="35"/>
        <v>0</v>
      </c>
      <c r="O790" s="360">
        <f t="shared" si="36"/>
        <v>0</v>
      </c>
      <c r="Q790" s="356"/>
      <c r="R790" s="356"/>
      <c r="S790" s="356"/>
      <c r="T790" s="356"/>
      <c r="U790" s="356"/>
      <c r="V790" s="356"/>
      <c r="W790" s="356"/>
      <c r="X790" s="356"/>
      <c r="Y790" s="356"/>
      <c r="Z790" s="356"/>
      <c r="AA790" s="356"/>
      <c r="AB790" s="356"/>
      <c r="AC790" s="356"/>
      <c r="AD790" s="356"/>
    </row>
    <row r="791" spans="2:30">
      <c r="B791" s="359"/>
      <c r="D791" s="174"/>
      <c r="E791" s="174"/>
      <c r="F791" s="176"/>
      <c r="G791" s="174"/>
      <c r="H791" s="174"/>
      <c r="I791" s="174"/>
      <c r="J791" s="175"/>
      <c r="K791" s="175"/>
      <c r="L791" s="174"/>
      <c r="N791" s="359">
        <f t="shared" si="35"/>
        <v>0</v>
      </c>
      <c r="O791" s="360">
        <f t="shared" si="36"/>
        <v>0</v>
      </c>
      <c r="Q791" s="356"/>
      <c r="R791" s="356"/>
      <c r="S791" s="356"/>
      <c r="T791" s="356"/>
      <c r="U791" s="356"/>
      <c r="V791" s="356"/>
      <c r="W791" s="356"/>
      <c r="X791" s="356"/>
      <c r="Y791" s="356"/>
      <c r="Z791" s="356"/>
      <c r="AA791" s="356"/>
      <c r="AB791" s="356"/>
      <c r="AC791" s="356"/>
      <c r="AD791" s="356"/>
    </row>
    <row r="792" spans="2:30">
      <c r="B792" s="359"/>
      <c r="D792" s="174"/>
      <c r="E792" s="174"/>
      <c r="F792" s="176"/>
      <c r="G792" s="174"/>
      <c r="H792" s="174"/>
      <c r="I792" s="174"/>
      <c r="J792" s="175"/>
      <c r="K792" s="175"/>
      <c r="L792" s="174"/>
      <c r="N792" s="359">
        <f t="shared" si="35"/>
        <v>0</v>
      </c>
      <c r="O792" s="360">
        <f t="shared" si="36"/>
        <v>0</v>
      </c>
      <c r="Q792" s="356"/>
      <c r="R792" s="356"/>
      <c r="S792" s="356"/>
      <c r="T792" s="356"/>
      <c r="U792" s="356"/>
      <c r="V792" s="356"/>
      <c r="W792" s="356"/>
      <c r="X792" s="356"/>
      <c r="Y792" s="356"/>
      <c r="Z792" s="356"/>
      <c r="AA792" s="356"/>
      <c r="AB792" s="356"/>
      <c r="AC792" s="356"/>
      <c r="AD792" s="356"/>
    </row>
    <row r="793" spans="2:30">
      <c r="B793" s="359"/>
      <c r="D793" s="174"/>
      <c r="E793" s="174"/>
      <c r="F793" s="176"/>
      <c r="G793" s="174"/>
      <c r="H793" s="174"/>
      <c r="I793" s="174"/>
      <c r="J793" s="175"/>
      <c r="K793" s="175"/>
      <c r="L793" s="174"/>
      <c r="N793" s="359">
        <f t="shared" si="35"/>
        <v>0</v>
      </c>
      <c r="O793" s="360">
        <f t="shared" si="36"/>
        <v>0</v>
      </c>
      <c r="Q793" s="356"/>
      <c r="R793" s="356"/>
      <c r="S793" s="356"/>
      <c r="T793" s="356"/>
      <c r="U793" s="356"/>
      <c r="V793" s="356"/>
      <c r="W793" s="356"/>
      <c r="X793" s="356"/>
      <c r="Y793" s="356"/>
      <c r="Z793" s="356"/>
      <c r="AA793" s="356"/>
      <c r="AB793" s="356"/>
      <c r="AC793" s="356"/>
      <c r="AD793" s="356"/>
    </row>
    <row r="794" spans="2:30">
      <c r="B794" s="359"/>
      <c r="D794" s="174"/>
      <c r="E794" s="174"/>
      <c r="F794" s="176"/>
      <c r="G794" s="174"/>
      <c r="H794" s="174"/>
      <c r="I794" s="174"/>
      <c r="J794" s="175"/>
      <c r="K794" s="175"/>
      <c r="L794" s="174"/>
      <c r="N794" s="359">
        <f t="shared" si="35"/>
        <v>0</v>
      </c>
      <c r="O794" s="360">
        <f t="shared" si="36"/>
        <v>0</v>
      </c>
      <c r="Q794" s="356"/>
      <c r="R794" s="356"/>
      <c r="S794" s="356"/>
      <c r="T794" s="356"/>
      <c r="U794" s="356"/>
      <c r="V794" s="356"/>
      <c r="W794" s="356"/>
      <c r="X794" s="356"/>
      <c r="Y794" s="356"/>
      <c r="Z794" s="356"/>
      <c r="AA794" s="356"/>
      <c r="AB794" s="356"/>
      <c r="AC794" s="356"/>
      <c r="AD794" s="356"/>
    </row>
    <row r="795" spans="2:30">
      <c r="B795" s="359"/>
      <c r="D795" s="174"/>
      <c r="E795" s="174"/>
      <c r="F795" s="176"/>
      <c r="G795" s="174"/>
      <c r="H795" s="174"/>
      <c r="I795" s="174"/>
      <c r="J795" s="175"/>
      <c r="K795" s="175"/>
      <c r="L795" s="174"/>
      <c r="N795" s="359">
        <f t="shared" si="35"/>
        <v>0</v>
      </c>
      <c r="O795" s="360">
        <f t="shared" si="36"/>
        <v>0</v>
      </c>
      <c r="Q795" s="356"/>
      <c r="R795" s="356"/>
      <c r="S795" s="356"/>
      <c r="T795" s="356"/>
      <c r="U795" s="356"/>
      <c r="V795" s="356"/>
      <c r="W795" s="356"/>
      <c r="X795" s="356"/>
      <c r="Y795" s="356"/>
      <c r="Z795" s="356"/>
      <c r="AA795" s="356"/>
      <c r="AB795" s="356"/>
      <c r="AC795" s="356"/>
      <c r="AD795" s="356"/>
    </row>
    <row r="796" spans="2:30">
      <c r="B796" s="359"/>
      <c r="D796" s="174"/>
      <c r="E796" s="174"/>
      <c r="F796" s="176"/>
      <c r="G796" s="174"/>
      <c r="H796" s="174"/>
      <c r="I796" s="174"/>
      <c r="J796" s="175"/>
      <c r="K796" s="175"/>
      <c r="L796" s="174"/>
      <c r="N796" s="359">
        <f t="shared" si="35"/>
        <v>0</v>
      </c>
      <c r="O796" s="360">
        <f t="shared" si="36"/>
        <v>0</v>
      </c>
      <c r="Q796" s="356"/>
      <c r="R796" s="356"/>
      <c r="S796" s="356"/>
      <c r="T796" s="356"/>
      <c r="U796" s="356"/>
      <c r="V796" s="356"/>
      <c r="W796" s="356"/>
      <c r="X796" s="356"/>
      <c r="Y796" s="356"/>
      <c r="Z796" s="356"/>
      <c r="AA796" s="356"/>
      <c r="AB796" s="356"/>
      <c r="AC796" s="356"/>
      <c r="AD796" s="356"/>
    </row>
    <row r="797" spans="2:30">
      <c r="B797" s="359"/>
      <c r="D797" s="174"/>
      <c r="E797" s="174"/>
      <c r="F797" s="176"/>
      <c r="G797" s="174"/>
      <c r="H797" s="174"/>
      <c r="I797" s="174"/>
      <c r="J797" s="175"/>
      <c r="K797" s="175"/>
      <c r="L797" s="174"/>
      <c r="N797" s="359">
        <f t="shared" si="35"/>
        <v>0</v>
      </c>
      <c r="O797" s="360">
        <f t="shared" si="36"/>
        <v>0</v>
      </c>
      <c r="Q797" s="356"/>
      <c r="R797" s="356"/>
      <c r="S797" s="356"/>
      <c r="T797" s="356"/>
      <c r="U797" s="356"/>
      <c r="V797" s="356"/>
      <c r="W797" s="356"/>
      <c r="X797" s="356"/>
      <c r="Y797" s="356"/>
      <c r="Z797" s="356"/>
      <c r="AA797" s="356"/>
      <c r="AB797" s="356"/>
      <c r="AC797" s="356"/>
      <c r="AD797" s="356"/>
    </row>
    <row r="798" spans="2:30">
      <c r="B798" s="359"/>
      <c r="D798" s="174"/>
      <c r="E798" s="174"/>
      <c r="F798" s="176"/>
      <c r="G798" s="174"/>
      <c r="H798" s="174"/>
      <c r="I798" s="174"/>
      <c r="J798" s="175"/>
      <c r="K798" s="175"/>
      <c r="L798" s="174"/>
      <c r="N798" s="359">
        <f t="shared" si="35"/>
        <v>0</v>
      </c>
      <c r="O798" s="360">
        <f t="shared" si="36"/>
        <v>0</v>
      </c>
      <c r="Q798" s="356"/>
      <c r="R798" s="356"/>
      <c r="S798" s="356"/>
      <c r="T798" s="356"/>
      <c r="U798" s="356"/>
      <c r="V798" s="356"/>
      <c r="W798" s="356"/>
      <c r="X798" s="356"/>
      <c r="Y798" s="356"/>
      <c r="Z798" s="356"/>
      <c r="AA798" s="356"/>
      <c r="AB798" s="356"/>
      <c r="AC798" s="356"/>
      <c r="AD798" s="356"/>
    </row>
    <row r="799" spans="2:30">
      <c r="B799" s="359"/>
      <c r="D799" s="174"/>
      <c r="E799" s="174"/>
      <c r="F799" s="176"/>
      <c r="G799" s="174"/>
      <c r="H799" s="174"/>
      <c r="I799" s="174"/>
      <c r="J799" s="175"/>
      <c r="K799" s="175"/>
      <c r="L799" s="174"/>
      <c r="N799" s="359">
        <f t="shared" si="35"/>
        <v>0</v>
      </c>
      <c r="O799" s="360">
        <f t="shared" si="36"/>
        <v>0</v>
      </c>
      <c r="Q799" s="356"/>
      <c r="R799" s="356"/>
      <c r="S799" s="356"/>
      <c r="T799" s="356"/>
      <c r="U799" s="356"/>
      <c r="V799" s="356"/>
      <c r="W799" s="356"/>
      <c r="X799" s="356"/>
      <c r="Y799" s="356"/>
      <c r="Z799" s="356"/>
      <c r="AA799" s="356"/>
      <c r="AB799" s="356"/>
      <c r="AC799" s="356"/>
      <c r="AD799" s="356"/>
    </row>
    <row r="800" spans="2:30">
      <c r="B800" s="359"/>
      <c r="D800" s="174"/>
      <c r="E800" s="174"/>
      <c r="F800" s="176"/>
      <c r="G800" s="174"/>
      <c r="H800" s="174"/>
      <c r="I800" s="174"/>
      <c r="J800" s="175"/>
      <c r="K800" s="175"/>
      <c r="L800" s="174"/>
      <c r="N800" s="359">
        <f t="shared" si="35"/>
        <v>0</v>
      </c>
      <c r="O800" s="360">
        <f t="shared" si="36"/>
        <v>0</v>
      </c>
      <c r="Q800" s="356"/>
      <c r="R800" s="356"/>
      <c r="S800" s="356"/>
      <c r="T800" s="356"/>
      <c r="U800" s="356"/>
      <c r="V800" s="356"/>
      <c r="W800" s="356"/>
      <c r="X800" s="356"/>
      <c r="Y800" s="356"/>
      <c r="Z800" s="356"/>
      <c r="AA800" s="356"/>
      <c r="AB800" s="356"/>
      <c r="AC800" s="356"/>
      <c r="AD800" s="356"/>
    </row>
    <row r="801" spans="2:30">
      <c r="B801" s="359"/>
      <c r="D801" s="174"/>
      <c r="E801" s="174"/>
      <c r="F801" s="176"/>
      <c r="G801" s="174"/>
      <c r="H801" s="174"/>
      <c r="I801" s="174"/>
      <c r="J801" s="175"/>
      <c r="K801" s="175"/>
      <c r="L801" s="174"/>
      <c r="N801" s="359">
        <f t="shared" si="35"/>
        <v>0</v>
      </c>
      <c r="O801" s="360">
        <f t="shared" si="36"/>
        <v>0</v>
      </c>
      <c r="Q801" s="356"/>
      <c r="R801" s="356"/>
      <c r="S801" s="356"/>
      <c r="T801" s="356"/>
      <c r="U801" s="356"/>
      <c r="V801" s="356"/>
      <c r="W801" s="356"/>
      <c r="X801" s="356"/>
      <c r="Y801" s="356"/>
      <c r="Z801" s="356"/>
      <c r="AA801" s="356"/>
      <c r="AB801" s="356"/>
      <c r="AC801" s="356"/>
      <c r="AD801" s="356"/>
    </row>
    <row r="802" spans="2:30">
      <c r="B802" s="359"/>
      <c r="D802" s="174"/>
      <c r="E802" s="174"/>
      <c r="F802" s="176"/>
      <c r="G802" s="174"/>
      <c r="H802" s="174"/>
      <c r="I802" s="174"/>
      <c r="J802" s="175"/>
      <c r="K802" s="175"/>
      <c r="L802" s="174"/>
      <c r="N802" s="359">
        <f t="shared" si="35"/>
        <v>0</v>
      </c>
      <c r="O802" s="360">
        <f t="shared" si="36"/>
        <v>0</v>
      </c>
      <c r="Q802" s="356"/>
      <c r="R802" s="356"/>
      <c r="S802" s="356"/>
      <c r="T802" s="356"/>
      <c r="U802" s="356"/>
      <c r="V802" s="356"/>
      <c r="W802" s="356"/>
      <c r="X802" s="356"/>
      <c r="Y802" s="356"/>
      <c r="Z802" s="356"/>
      <c r="AA802" s="356"/>
      <c r="AB802" s="356"/>
      <c r="AC802" s="356"/>
      <c r="AD802" s="356"/>
    </row>
    <row r="803" spans="2:30">
      <c r="B803" s="359"/>
      <c r="D803" s="174"/>
      <c r="E803" s="174"/>
      <c r="F803" s="176"/>
      <c r="G803" s="174"/>
      <c r="H803" s="174"/>
      <c r="I803" s="174"/>
      <c r="J803" s="175"/>
      <c r="K803" s="175"/>
      <c r="L803" s="174"/>
      <c r="N803" s="359">
        <f t="shared" si="35"/>
        <v>0</v>
      </c>
      <c r="O803" s="360">
        <f t="shared" si="36"/>
        <v>0</v>
      </c>
      <c r="Q803" s="356"/>
      <c r="R803" s="356"/>
      <c r="S803" s="356"/>
      <c r="T803" s="356"/>
      <c r="U803" s="356"/>
      <c r="V803" s="356"/>
      <c r="W803" s="356"/>
      <c r="X803" s="356"/>
      <c r="Y803" s="356"/>
      <c r="Z803" s="356"/>
      <c r="AA803" s="356"/>
      <c r="AB803" s="356"/>
      <c r="AC803" s="356"/>
      <c r="AD803" s="356"/>
    </row>
    <row r="804" spans="2:30">
      <c r="B804" s="359"/>
      <c r="D804" s="174"/>
      <c r="E804" s="174"/>
      <c r="F804" s="176"/>
      <c r="G804" s="174"/>
      <c r="H804" s="174"/>
      <c r="I804" s="174"/>
      <c r="J804" s="175"/>
      <c r="K804" s="175"/>
      <c r="L804" s="174"/>
      <c r="N804" s="359">
        <f t="shared" si="35"/>
        <v>0</v>
      </c>
      <c r="O804" s="360">
        <f t="shared" si="36"/>
        <v>0</v>
      </c>
      <c r="Q804" s="356"/>
      <c r="R804" s="356"/>
      <c r="S804" s="356"/>
      <c r="T804" s="356"/>
      <c r="U804" s="356"/>
      <c r="V804" s="356"/>
      <c r="W804" s="356"/>
      <c r="X804" s="356"/>
      <c r="Y804" s="356"/>
      <c r="Z804" s="356"/>
      <c r="AA804" s="356"/>
      <c r="AB804" s="356"/>
      <c r="AC804" s="356"/>
      <c r="AD804" s="356"/>
    </row>
    <row r="805" spans="2:30">
      <c r="B805" s="359"/>
      <c r="D805" s="174"/>
      <c r="E805" s="174"/>
      <c r="F805" s="176"/>
      <c r="G805" s="174"/>
      <c r="H805" s="174"/>
      <c r="I805" s="174"/>
      <c r="J805" s="175"/>
      <c r="K805" s="175"/>
      <c r="L805" s="174"/>
      <c r="N805" s="359">
        <f t="shared" si="35"/>
        <v>0</v>
      </c>
      <c r="O805" s="360">
        <f t="shared" si="36"/>
        <v>0</v>
      </c>
      <c r="Q805" s="356"/>
      <c r="R805" s="356"/>
      <c r="S805" s="356"/>
      <c r="T805" s="356"/>
      <c r="U805" s="356"/>
      <c r="V805" s="356"/>
      <c r="W805" s="356"/>
      <c r="X805" s="356"/>
      <c r="Y805" s="356"/>
      <c r="Z805" s="356"/>
      <c r="AA805" s="356"/>
      <c r="AB805" s="356"/>
      <c r="AC805" s="356"/>
      <c r="AD805" s="356"/>
    </row>
    <row r="806" spans="2:30">
      <c r="B806" s="359"/>
      <c r="D806" s="174"/>
      <c r="E806" s="174"/>
      <c r="F806" s="176"/>
      <c r="G806" s="174"/>
      <c r="H806" s="174"/>
      <c r="I806" s="174"/>
      <c r="J806" s="175"/>
      <c r="K806" s="175"/>
      <c r="L806" s="174"/>
      <c r="N806" s="359">
        <f t="shared" si="35"/>
        <v>0</v>
      </c>
      <c r="O806" s="360">
        <f t="shared" si="36"/>
        <v>0</v>
      </c>
      <c r="Q806" s="356"/>
      <c r="R806" s="356"/>
      <c r="S806" s="356"/>
      <c r="T806" s="356"/>
      <c r="U806" s="356"/>
      <c r="V806" s="356"/>
      <c r="W806" s="356"/>
      <c r="X806" s="356"/>
      <c r="Y806" s="356"/>
      <c r="Z806" s="356"/>
      <c r="AA806" s="356"/>
      <c r="AB806" s="356"/>
      <c r="AC806" s="356"/>
      <c r="AD806" s="356"/>
    </row>
    <row r="807" spans="2:30">
      <c r="B807" s="359"/>
      <c r="D807" s="174"/>
      <c r="E807" s="174"/>
      <c r="F807" s="176"/>
      <c r="G807" s="174"/>
      <c r="H807" s="174"/>
      <c r="I807" s="174"/>
      <c r="J807" s="175"/>
      <c r="K807" s="175"/>
      <c r="L807" s="174"/>
      <c r="N807" s="359">
        <f t="shared" si="35"/>
        <v>0</v>
      </c>
      <c r="O807" s="360">
        <f t="shared" si="36"/>
        <v>0</v>
      </c>
      <c r="Q807" s="356"/>
      <c r="R807" s="356"/>
      <c r="S807" s="356"/>
      <c r="T807" s="356"/>
      <c r="U807" s="356"/>
      <c r="V807" s="356"/>
      <c r="W807" s="356"/>
      <c r="X807" s="356"/>
      <c r="Y807" s="356"/>
      <c r="Z807" s="356"/>
      <c r="AA807" s="356"/>
      <c r="AB807" s="356"/>
      <c r="AC807" s="356"/>
      <c r="AD807" s="356"/>
    </row>
    <row r="808" spans="2:30">
      <c r="B808" s="359"/>
      <c r="D808" s="174"/>
      <c r="E808" s="174"/>
      <c r="F808" s="176"/>
      <c r="G808" s="174"/>
      <c r="H808" s="174"/>
      <c r="I808" s="174"/>
      <c r="J808" s="175"/>
      <c r="K808" s="175"/>
      <c r="L808" s="174"/>
      <c r="N808" s="359">
        <f t="shared" si="35"/>
        <v>0</v>
      </c>
      <c r="O808" s="360">
        <f t="shared" si="36"/>
        <v>0</v>
      </c>
      <c r="Q808" s="356"/>
      <c r="R808" s="356"/>
      <c r="S808" s="356"/>
      <c r="T808" s="356"/>
      <c r="U808" s="356"/>
      <c r="V808" s="356"/>
      <c r="W808" s="356"/>
      <c r="X808" s="356"/>
      <c r="Y808" s="356"/>
      <c r="Z808" s="356"/>
      <c r="AA808" s="356"/>
      <c r="AB808" s="356"/>
      <c r="AC808" s="356"/>
      <c r="AD808" s="356"/>
    </row>
    <row r="809" spans="2:30">
      <c r="B809" s="359"/>
      <c r="D809" s="174"/>
      <c r="E809" s="174"/>
      <c r="F809" s="176"/>
      <c r="G809" s="174"/>
      <c r="H809" s="174"/>
      <c r="I809" s="174"/>
      <c r="J809" s="175"/>
      <c r="K809" s="175"/>
      <c r="L809" s="174"/>
      <c r="N809" s="359">
        <f t="shared" si="35"/>
        <v>0</v>
      </c>
      <c r="O809" s="360">
        <f t="shared" si="36"/>
        <v>0</v>
      </c>
      <c r="Q809" s="356"/>
      <c r="R809" s="356"/>
      <c r="S809" s="356"/>
      <c r="T809" s="356"/>
      <c r="U809" s="356"/>
      <c r="V809" s="356"/>
      <c r="W809" s="356"/>
      <c r="X809" s="356"/>
      <c r="Y809" s="356"/>
      <c r="Z809" s="356"/>
      <c r="AA809" s="356"/>
      <c r="AB809" s="356"/>
      <c r="AC809" s="356"/>
      <c r="AD809" s="356"/>
    </row>
    <row r="810" spans="2:30">
      <c r="B810" s="359"/>
      <c r="D810" s="174"/>
      <c r="E810" s="174"/>
      <c r="F810" s="176"/>
      <c r="G810" s="174"/>
      <c r="H810" s="174"/>
      <c r="I810" s="174"/>
      <c r="J810" s="175"/>
      <c r="K810" s="175"/>
      <c r="L810" s="174"/>
      <c r="N810" s="359">
        <f t="shared" si="35"/>
        <v>0</v>
      </c>
      <c r="O810" s="360">
        <f t="shared" si="36"/>
        <v>0</v>
      </c>
      <c r="Q810" s="356"/>
      <c r="R810" s="356"/>
      <c r="S810" s="356"/>
      <c r="T810" s="356"/>
      <c r="U810" s="356"/>
      <c r="V810" s="356"/>
      <c r="W810" s="356"/>
      <c r="X810" s="356"/>
      <c r="Y810" s="356"/>
      <c r="Z810" s="356"/>
      <c r="AA810" s="356"/>
      <c r="AB810" s="356"/>
      <c r="AC810" s="356"/>
      <c r="AD810" s="356"/>
    </row>
    <row r="811" spans="2:30">
      <c r="B811" s="359"/>
      <c r="D811" s="174"/>
      <c r="E811" s="174"/>
      <c r="F811" s="176"/>
      <c r="G811" s="174"/>
      <c r="H811" s="174"/>
      <c r="I811" s="174"/>
      <c r="J811" s="175"/>
      <c r="K811" s="175"/>
      <c r="L811" s="174"/>
      <c r="N811" s="359">
        <f t="shared" si="35"/>
        <v>0</v>
      </c>
      <c r="O811" s="360">
        <f t="shared" si="36"/>
        <v>0</v>
      </c>
      <c r="Q811" s="356"/>
      <c r="R811" s="356"/>
      <c r="S811" s="356"/>
      <c r="T811" s="356"/>
      <c r="U811" s="356"/>
      <c r="V811" s="356"/>
      <c r="W811" s="356"/>
      <c r="X811" s="356"/>
      <c r="Y811" s="356"/>
      <c r="Z811" s="356"/>
      <c r="AA811" s="356"/>
      <c r="AB811" s="356"/>
      <c r="AC811" s="356"/>
      <c r="AD811" s="356"/>
    </row>
    <row r="812" spans="2:30">
      <c r="B812" s="359"/>
      <c r="D812" s="174"/>
      <c r="E812" s="174"/>
      <c r="F812" s="176"/>
      <c r="G812" s="174"/>
      <c r="H812" s="174"/>
      <c r="I812" s="174"/>
      <c r="J812" s="175"/>
      <c r="K812" s="175"/>
      <c r="L812" s="174"/>
      <c r="N812" s="359">
        <f t="shared" si="35"/>
        <v>0</v>
      </c>
      <c r="O812" s="360">
        <f t="shared" si="36"/>
        <v>0</v>
      </c>
      <c r="Q812" s="356"/>
      <c r="R812" s="356"/>
      <c r="S812" s="356"/>
      <c r="T812" s="356"/>
      <c r="U812" s="356"/>
      <c r="V812" s="356"/>
      <c r="W812" s="356"/>
      <c r="X812" s="356"/>
      <c r="Y812" s="356"/>
      <c r="Z812" s="356"/>
      <c r="AA812" s="356"/>
      <c r="AB812" s="356"/>
      <c r="AC812" s="356"/>
      <c r="AD812" s="356"/>
    </row>
    <row r="813" spans="2:30">
      <c r="B813" s="359"/>
      <c r="D813" s="174"/>
      <c r="E813" s="174"/>
      <c r="F813" s="176"/>
      <c r="G813" s="174"/>
      <c r="H813" s="174"/>
      <c r="I813" s="174"/>
      <c r="J813" s="175"/>
      <c r="K813" s="175"/>
      <c r="L813" s="174"/>
      <c r="N813" s="359">
        <f t="shared" si="35"/>
        <v>0</v>
      </c>
      <c r="O813" s="360">
        <f t="shared" si="36"/>
        <v>0</v>
      </c>
      <c r="Q813" s="356"/>
      <c r="R813" s="356"/>
      <c r="S813" s="356"/>
      <c r="T813" s="356"/>
      <c r="U813" s="356"/>
      <c r="V813" s="356"/>
      <c r="W813" s="356"/>
      <c r="X813" s="356"/>
      <c r="Y813" s="356"/>
      <c r="Z813" s="356"/>
      <c r="AA813" s="356"/>
      <c r="AB813" s="356"/>
      <c r="AC813" s="356"/>
      <c r="AD813" s="356"/>
    </row>
    <row r="814" spans="2:30">
      <c r="B814" s="359"/>
      <c r="D814" s="174"/>
      <c r="E814" s="174"/>
      <c r="F814" s="176"/>
      <c r="G814" s="174"/>
      <c r="H814" s="174"/>
      <c r="I814" s="174"/>
      <c r="J814" s="175"/>
      <c r="K814" s="175"/>
      <c r="L814" s="174"/>
      <c r="N814" s="359">
        <f t="shared" si="35"/>
        <v>0</v>
      </c>
      <c r="O814" s="360">
        <f t="shared" si="36"/>
        <v>0</v>
      </c>
      <c r="Q814" s="356"/>
      <c r="R814" s="356"/>
      <c r="S814" s="356"/>
      <c r="T814" s="356"/>
      <c r="U814" s="356"/>
      <c r="V814" s="356"/>
      <c r="W814" s="356"/>
      <c r="X814" s="356"/>
      <c r="Y814" s="356"/>
      <c r="Z814" s="356"/>
      <c r="AA814" s="356"/>
      <c r="AB814" s="356"/>
      <c r="AC814" s="356"/>
      <c r="AD814" s="356"/>
    </row>
    <row r="815" spans="2:30">
      <c r="B815" s="359"/>
      <c r="D815" s="174"/>
      <c r="E815" s="174"/>
      <c r="F815" s="176"/>
      <c r="G815" s="174"/>
      <c r="H815" s="174"/>
      <c r="I815" s="174"/>
      <c r="J815" s="175"/>
      <c r="K815" s="175"/>
      <c r="L815" s="174"/>
      <c r="N815" s="359">
        <f t="shared" si="35"/>
        <v>0</v>
      </c>
      <c r="O815" s="360">
        <f t="shared" si="36"/>
        <v>0</v>
      </c>
      <c r="Q815" s="356"/>
      <c r="R815" s="356"/>
      <c r="S815" s="356"/>
      <c r="T815" s="356"/>
      <c r="U815" s="356"/>
      <c r="V815" s="356"/>
      <c r="W815" s="356"/>
      <c r="X815" s="356"/>
      <c r="Y815" s="356"/>
      <c r="Z815" s="356"/>
      <c r="AA815" s="356"/>
      <c r="AB815" s="356"/>
      <c r="AC815" s="356"/>
      <c r="AD815" s="356"/>
    </row>
    <row r="816" spans="2:30">
      <c r="B816" s="359"/>
      <c r="D816" s="174"/>
      <c r="E816" s="174"/>
      <c r="F816" s="176"/>
      <c r="G816" s="174"/>
      <c r="H816" s="174"/>
      <c r="I816" s="174"/>
      <c r="J816" s="175"/>
      <c r="K816" s="175"/>
      <c r="L816" s="174"/>
      <c r="N816" s="359">
        <f t="shared" si="35"/>
        <v>0</v>
      </c>
      <c r="O816" s="360">
        <f t="shared" si="36"/>
        <v>0</v>
      </c>
      <c r="Q816" s="356"/>
      <c r="R816" s="356"/>
      <c r="S816" s="356"/>
      <c r="T816" s="356"/>
      <c r="U816" s="356"/>
      <c r="V816" s="356"/>
      <c r="W816" s="356"/>
      <c r="X816" s="356"/>
      <c r="Y816" s="356"/>
      <c r="Z816" s="356"/>
      <c r="AA816" s="356"/>
      <c r="AB816" s="356"/>
      <c r="AC816" s="356"/>
      <c r="AD816" s="356"/>
    </row>
    <row r="817" spans="2:30">
      <c r="B817" s="359"/>
      <c r="D817" s="174"/>
      <c r="E817" s="174"/>
      <c r="F817" s="176"/>
      <c r="G817" s="174"/>
      <c r="H817" s="174"/>
      <c r="I817" s="174"/>
      <c r="J817" s="175"/>
      <c r="K817" s="175"/>
      <c r="L817" s="174"/>
      <c r="N817" s="359">
        <f t="shared" si="35"/>
        <v>0</v>
      </c>
      <c r="O817" s="360">
        <f t="shared" si="36"/>
        <v>0</v>
      </c>
      <c r="Q817" s="356"/>
      <c r="R817" s="356"/>
      <c r="S817" s="356"/>
      <c r="T817" s="356"/>
      <c r="U817" s="356"/>
      <c r="V817" s="356"/>
      <c r="W817" s="356"/>
      <c r="X817" s="356"/>
      <c r="Y817" s="356"/>
      <c r="Z817" s="356"/>
      <c r="AA817" s="356"/>
      <c r="AB817" s="356"/>
      <c r="AC817" s="356"/>
      <c r="AD817" s="356"/>
    </row>
    <row r="818" spans="2:30">
      <c r="B818" s="359"/>
      <c r="D818" s="174"/>
      <c r="E818" s="174"/>
      <c r="F818" s="176"/>
      <c r="G818" s="174"/>
      <c r="H818" s="174"/>
      <c r="I818" s="174"/>
      <c r="J818" s="175"/>
      <c r="K818" s="175"/>
      <c r="L818" s="174"/>
      <c r="N818" s="359">
        <f t="shared" si="35"/>
        <v>0</v>
      </c>
      <c r="O818" s="360">
        <f t="shared" si="36"/>
        <v>0</v>
      </c>
      <c r="Q818" s="356"/>
      <c r="R818" s="356"/>
      <c r="S818" s="356"/>
      <c r="T818" s="356"/>
      <c r="U818" s="356"/>
      <c r="V818" s="356"/>
      <c r="W818" s="356"/>
      <c r="X818" s="356"/>
      <c r="Y818" s="356"/>
      <c r="Z818" s="356"/>
      <c r="AA818" s="356"/>
      <c r="AB818" s="356"/>
      <c r="AC818" s="356"/>
      <c r="AD818" s="356"/>
    </row>
    <row r="819" spans="2:30">
      <c r="B819" s="359"/>
      <c r="D819" s="174"/>
      <c r="E819" s="174"/>
      <c r="F819" s="176"/>
      <c r="G819" s="174"/>
      <c r="H819" s="174"/>
      <c r="I819" s="174"/>
      <c r="J819" s="175"/>
      <c r="K819" s="175"/>
      <c r="L819" s="174"/>
      <c r="N819" s="359">
        <f t="shared" si="35"/>
        <v>0</v>
      </c>
      <c r="O819" s="360">
        <f t="shared" si="36"/>
        <v>0</v>
      </c>
      <c r="Q819" s="356"/>
      <c r="R819" s="356"/>
      <c r="S819" s="356"/>
      <c r="T819" s="356"/>
      <c r="U819" s="356"/>
      <c r="V819" s="356"/>
      <c r="W819" s="356"/>
      <c r="X819" s="356"/>
      <c r="Y819" s="356"/>
      <c r="Z819" s="356"/>
      <c r="AA819" s="356"/>
      <c r="AB819" s="356"/>
      <c r="AC819" s="356"/>
      <c r="AD819" s="356"/>
    </row>
    <row r="820" spans="2:30">
      <c r="B820" s="359"/>
      <c r="D820" s="174"/>
      <c r="E820" s="174"/>
      <c r="F820" s="176"/>
      <c r="G820" s="174"/>
      <c r="H820" s="174"/>
      <c r="I820" s="174"/>
      <c r="J820" s="175"/>
      <c r="K820" s="175"/>
      <c r="L820" s="174"/>
      <c r="N820" s="359">
        <f t="shared" si="35"/>
        <v>0</v>
      </c>
      <c r="O820" s="360">
        <f t="shared" si="36"/>
        <v>0</v>
      </c>
      <c r="Q820" s="356"/>
      <c r="R820" s="356"/>
      <c r="S820" s="356"/>
      <c r="T820" s="356"/>
      <c r="U820" s="356"/>
      <c r="V820" s="356"/>
      <c r="W820" s="356"/>
      <c r="X820" s="356"/>
      <c r="Y820" s="356"/>
      <c r="Z820" s="356"/>
      <c r="AA820" s="356"/>
      <c r="AB820" s="356"/>
      <c r="AC820" s="356"/>
      <c r="AD820" s="356"/>
    </row>
    <row r="821" spans="2:30">
      <c r="B821" s="359"/>
      <c r="D821" s="174"/>
      <c r="E821" s="174"/>
      <c r="F821" s="176"/>
      <c r="G821" s="174"/>
      <c r="H821" s="174"/>
      <c r="I821" s="174"/>
      <c r="J821" s="175"/>
      <c r="K821" s="175"/>
      <c r="L821" s="174"/>
      <c r="N821" s="359">
        <f t="shared" si="35"/>
        <v>0</v>
      </c>
      <c r="O821" s="360">
        <f t="shared" si="36"/>
        <v>0</v>
      </c>
      <c r="Q821" s="356"/>
      <c r="R821" s="356"/>
      <c r="S821" s="356"/>
      <c r="T821" s="356"/>
      <c r="U821" s="356"/>
      <c r="V821" s="356"/>
      <c r="W821" s="356"/>
      <c r="X821" s="356"/>
      <c r="Y821" s="356"/>
      <c r="Z821" s="356"/>
      <c r="AA821" s="356"/>
      <c r="AB821" s="356"/>
      <c r="AC821" s="356"/>
      <c r="AD821" s="356"/>
    </row>
    <row r="822" spans="2:30">
      <c r="B822" s="359"/>
      <c r="D822" s="174"/>
      <c r="E822" s="174"/>
      <c r="F822" s="176"/>
      <c r="G822" s="174"/>
      <c r="H822" s="174"/>
      <c r="I822" s="174"/>
      <c r="J822" s="175"/>
      <c r="K822" s="175"/>
      <c r="L822" s="174"/>
      <c r="N822" s="359">
        <f t="shared" si="35"/>
        <v>0</v>
      </c>
      <c r="O822" s="360">
        <f t="shared" si="36"/>
        <v>0</v>
      </c>
      <c r="Q822" s="356"/>
      <c r="R822" s="356"/>
      <c r="S822" s="356"/>
      <c r="T822" s="356"/>
      <c r="U822" s="356"/>
      <c r="V822" s="356"/>
      <c r="W822" s="356"/>
      <c r="X822" s="356"/>
      <c r="Y822" s="356"/>
      <c r="Z822" s="356"/>
      <c r="AA822" s="356"/>
      <c r="AB822" s="356"/>
      <c r="AC822" s="356"/>
      <c r="AD822" s="356"/>
    </row>
    <row r="823" spans="2:30">
      <c r="B823" s="359"/>
      <c r="D823" s="174"/>
      <c r="E823" s="174"/>
      <c r="F823" s="176"/>
      <c r="G823" s="174"/>
      <c r="H823" s="174"/>
      <c r="I823" s="174"/>
      <c r="J823" s="175"/>
      <c r="K823" s="175"/>
      <c r="L823" s="174"/>
      <c r="N823" s="359">
        <f t="shared" si="35"/>
        <v>0</v>
      </c>
      <c r="O823" s="360">
        <f t="shared" si="36"/>
        <v>0</v>
      </c>
      <c r="Q823" s="356"/>
      <c r="R823" s="356"/>
      <c r="S823" s="356"/>
      <c r="T823" s="356"/>
      <c r="U823" s="356"/>
      <c r="V823" s="356"/>
      <c r="W823" s="356"/>
      <c r="X823" s="356"/>
      <c r="Y823" s="356"/>
      <c r="Z823" s="356"/>
      <c r="AA823" s="356"/>
      <c r="AB823" s="356"/>
      <c r="AC823" s="356"/>
      <c r="AD823" s="356"/>
    </row>
    <row r="824" spans="2:30">
      <c r="B824" s="359"/>
      <c r="D824" s="174"/>
      <c r="E824" s="174"/>
      <c r="F824" s="176"/>
      <c r="G824" s="174"/>
      <c r="H824" s="174"/>
      <c r="I824" s="174"/>
      <c r="J824" s="175"/>
      <c r="K824" s="175"/>
      <c r="L824" s="174"/>
      <c r="N824" s="359">
        <f t="shared" si="35"/>
        <v>0</v>
      </c>
      <c r="O824" s="360">
        <f t="shared" si="36"/>
        <v>0</v>
      </c>
      <c r="Q824" s="356"/>
      <c r="R824" s="356"/>
      <c r="S824" s="356"/>
      <c r="T824" s="356"/>
      <c r="U824" s="356"/>
      <c r="V824" s="356"/>
      <c r="W824" s="356"/>
      <c r="X824" s="356"/>
      <c r="Y824" s="356"/>
      <c r="Z824" s="356"/>
      <c r="AA824" s="356"/>
      <c r="AB824" s="356"/>
      <c r="AC824" s="356"/>
      <c r="AD824" s="356"/>
    </row>
    <row r="825" spans="2:30">
      <c r="B825" s="359"/>
      <c r="D825" s="174"/>
      <c r="E825" s="174"/>
      <c r="F825" s="176"/>
      <c r="G825" s="174"/>
      <c r="H825" s="174"/>
      <c r="I825" s="174"/>
      <c r="J825" s="175"/>
      <c r="K825" s="175"/>
      <c r="L825" s="174"/>
      <c r="N825" s="359">
        <f t="shared" si="35"/>
        <v>0</v>
      </c>
      <c r="O825" s="360">
        <f t="shared" si="36"/>
        <v>0</v>
      </c>
      <c r="Q825" s="356"/>
      <c r="R825" s="356"/>
      <c r="S825" s="356"/>
      <c r="T825" s="356"/>
      <c r="U825" s="356"/>
      <c r="V825" s="356"/>
      <c r="W825" s="356"/>
      <c r="X825" s="356"/>
      <c r="Y825" s="356"/>
      <c r="Z825" s="356"/>
      <c r="AA825" s="356"/>
      <c r="AB825" s="356"/>
      <c r="AC825" s="356"/>
      <c r="AD825" s="356"/>
    </row>
    <row r="826" spans="2:30">
      <c r="B826" s="359"/>
      <c r="D826" s="174"/>
      <c r="E826" s="174"/>
      <c r="F826" s="176"/>
      <c r="G826" s="174"/>
      <c r="H826" s="174"/>
      <c r="I826" s="174"/>
      <c r="J826" s="175"/>
      <c r="K826" s="175"/>
      <c r="L826" s="174"/>
      <c r="N826" s="359">
        <f t="shared" si="35"/>
        <v>0</v>
      </c>
      <c r="O826" s="360">
        <f t="shared" si="36"/>
        <v>0</v>
      </c>
      <c r="Q826" s="356"/>
      <c r="R826" s="356"/>
      <c r="S826" s="356"/>
      <c r="T826" s="356"/>
      <c r="U826" s="356"/>
      <c r="V826" s="356"/>
      <c r="W826" s="356"/>
      <c r="X826" s="356"/>
      <c r="Y826" s="356"/>
      <c r="Z826" s="356"/>
      <c r="AA826" s="356"/>
      <c r="AB826" s="356"/>
      <c r="AC826" s="356"/>
      <c r="AD826" s="356"/>
    </row>
    <row r="827" spans="2:30">
      <c r="B827" s="359"/>
      <c r="D827" s="174"/>
      <c r="E827" s="174"/>
      <c r="F827" s="176"/>
      <c r="G827" s="174"/>
      <c r="H827" s="174"/>
      <c r="I827" s="174"/>
      <c r="J827" s="175"/>
      <c r="K827" s="175"/>
      <c r="L827" s="174"/>
      <c r="N827" s="359">
        <f t="shared" si="35"/>
        <v>0</v>
      </c>
      <c r="O827" s="360">
        <f t="shared" si="36"/>
        <v>0</v>
      </c>
      <c r="Q827" s="356"/>
      <c r="R827" s="356"/>
      <c r="S827" s="356"/>
      <c r="T827" s="356"/>
      <c r="U827" s="356"/>
      <c r="V827" s="356"/>
      <c r="W827" s="356"/>
      <c r="X827" s="356"/>
      <c r="Y827" s="356"/>
      <c r="Z827" s="356"/>
      <c r="AA827" s="356"/>
      <c r="AB827" s="356"/>
      <c r="AC827" s="356"/>
      <c r="AD827" s="356"/>
    </row>
    <row r="828" spans="2:30">
      <c r="B828" s="359"/>
      <c r="D828" s="174"/>
      <c r="E828" s="174"/>
      <c r="F828" s="176"/>
      <c r="G828" s="174"/>
      <c r="H828" s="174"/>
      <c r="I828" s="174"/>
      <c r="J828" s="175"/>
      <c r="K828" s="175"/>
      <c r="L828" s="174"/>
      <c r="N828" s="359">
        <f t="shared" si="35"/>
        <v>0</v>
      </c>
      <c r="O828" s="360">
        <f t="shared" si="36"/>
        <v>0</v>
      </c>
      <c r="Q828" s="356"/>
      <c r="R828" s="356"/>
      <c r="S828" s="356"/>
      <c r="T828" s="356"/>
      <c r="U828" s="356"/>
      <c r="V828" s="356"/>
      <c r="W828" s="356"/>
      <c r="X828" s="356"/>
      <c r="Y828" s="356"/>
      <c r="Z828" s="356"/>
      <c r="AA828" s="356"/>
      <c r="AB828" s="356"/>
      <c r="AC828" s="356"/>
      <c r="AD828" s="356"/>
    </row>
    <row r="829" spans="2:30">
      <c r="B829" s="359"/>
      <c r="D829" s="174"/>
      <c r="E829" s="174"/>
      <c r="F829" s="176"/>
      <c r="G829" s="174"/>
      <c r="H829" s="174"/>
      <c r="I829" s="174"/>
      <c r="J829" s="175"/>
      <c r="K829" s="175"/>
      <c r="L829" s="174"/>
      <c r="N829" s="359">
        <f t="shared" si="35"/>
        <v>0</v>
      </c>
      <c r="O829" s="360">
        <f t="shared" si="36"/>
        <v>0</v>
      </c>
      <c r="Q829" s="356"/>
      <c r="R829" s="356"/>
      <c r="S829" s="356"/>
      <c r="T829" s="356"/>
      <c r="U829" s="356"/>
      <c r="V829" s="356"/>
      <c r="W829" s="356"/>
      <c r="X829" s="356"/>
      <c r="Y829" s="356"/>
      <c r="Z829" s="356"/>
      <c r="AA829" s="356"/>
      <c r="AB829" s="356"/>
      <c r="AC829" s="356"/>
      <c r="AD829" s="356"/>
    </row>
    <row r="830" spans="2:30">
      <c r="B830" s="359"/>
      <c r="D830" s="174"/>
      <c r="E830" s="174"/>
      <c r="F830" s="176"/>
      <c r="G830" s="174"/>
      <c r="H830" s="174"/>
      <c r="I830" s="174"/>
      <c r="J830" s="175"/>
      <c r="K830" s="175"/>
      <c r="L830" s="174"/>
      <c r="N830" s="359">
        <f t="shared" si="35"/>
        <v>0</v>
      </c>
      <c r="O830" s="360">
        <f t="shared" si="36"/>
        <v>0</v>
      </c>
      <c r="Q830" s="356"/>
      <c r="R830" s="356"/>
      <c r="S830" s="356"/>
      <c r="T830" s="356"/>
      <c r="U830" s="356"/>
      <c r="V830" s="356"/>
      <c r="W830" s="356"/>
      <c r="X830" s="356"/>
      <c r="Y830" s="356"/>
      <c r="Z830" s="356"/>
      <c r="AA830" s="356"/>
      <c r="AB830" s="356"/>
      <c r="AC830" s="356"/>
      <c r="AD830" s="356"/>
    </row>
    <row r="831" spans="2:30">
      <c r="B831" s="359"/>
      <c r="D831" s="174"/>
      <c r="E831" s="174"/>
      <c r="F831" s="176"/>
      <c r="G831" s="174"/>
      <c r="H831" s="174"/>
      <c r="I831" s="174"/>
      <c r="J831" s="175"/>
      <c r="K831" s="175"/>
      <c r="L831" s="174"/>
      <c r="N831" s="359">
        <f t="shared" si="35"/>
        <v>0</v>
      </c>
      <c r="O831" s="360">
        <f t="shared" si="36"/>
        <v>0</v>
      </c>
      <c r="Q831" s="356"/>
      <c r="R831" s="356"/>
      <c r="S831" s="356"/>
      <c r="T831" s="356"/>
      <c r="U831" s="356"/>
      <c r="V831" s="356"/>
      <c r="W831" s="356"/>
      <c r="X831" s="356"/>
      <c r="Y831" s="356"/>
      <c r="Z831" s="356"/>
      <c r="AA831" s="356"/>
      <c r="AB831" s="356"/>
      <c r="AC831" s="356"/>
      <c r="AD831" s="356"/>
    </row>
    <row r="832" spans="2:30">
      <c r="B832" s="359"/>
      <c r="D832" s="174"/>
      <c r="E832" s="174"/>
      <c r="F832" s="176"/>
      <c r="G832" s="174"/>
      <c r="H832" s="174"/>
      <c r="I832" s="174"/>
      <c r="J832" s="175"/>
      <c r="K832" s="175"/>
      <c r="L832" s="174"/>
      <c r="N832" s="359">
        <f t="shared" si="35"/>
        <v>0</v>
      </c>
      <c r="O832" s="360">
        <f t="shared" si="36"/>
        <v>0</v>
      </c>
      <c r="Q832" s="356"/>
      <c r="R832" s="356"/>
      <c r="S832" s="356"/>
      <c r="T832" s="356"/>
      <c r="U832" s="356"/>
      <c r="V832" s="356"/>
      <c r="W832" s="356"/>
      <c r="X832" s="356"/>
      <c r="Y832" s="356"/>
      <c r="Z832" s="356"/>
      <c r="AA832" s="356"/>
      <c r="AB832" s="356"/>
      <c r="AC832" s="356"/>
      <c r="AD832" s="356"/>
    </row>
    <row r="833" spans="2:30">
      <c r="B833" s="359"/>
      <c r="D833" s="174"/>
      <c r="E833" s="174"/>
      <c r="F833" s="176"/>
      <c r="G833" s="174"/>
      <c r="H833" s="174"/>
      <c r="I833" s="174"/>
      <c r="J833" s="175"/>
      <c r="K833" s="175"/>
      <c r="L833" s="174"/>
      <c r="N833" s="359">
        <f t="shared" si="35"/>
        <v>0</v>
      </c>
      <c r="O833" s="360">
        <f t="shared" si="36"/>
        <v>0</v>
      </c>
      <c r="Q833" s="356"/>
      <c r="R833" s="356"/>
      <c r="S833" s="356"/>
      <c r="T833" s="356"/>
      <c r="U833" s="356"/>
      <c r="V833" s="356"/>
      <c r="W833" s="356"/>
      <c r="X833" s="356"/>
      <c r="Y833" s="356"/>
      <c r="Z833" s="356"/>
      <c r="AA833" s="356"/>
      <c r="AB833" s="356"/>
      <c r="AC833" s="356"/>
      <c r="AD833" s="356"/>
    </row>
    <row r="834" spans="2:30">
      <c r="B834" s="359"/>
      <c r="D834" s="174"/>
      <c r="E834" s="174"/>
      <c r="F834" s="176"/>
      <c r="G834" s="174"/>
      <c r="H834" s="174"/>
      <c r="I834" s="174"/>
      <c r="J834" s="175"/>
      <c r="K834" s="175"/>
      <c r="L834" s="174"/>
      <c r="N834" s="359">
        <f t="shared" si="35"/>
        <v>0</v>
      </c>
      <c r="O834" s="360">
        <f t="shared" si="36"/>
        <v>0</v>
      </c>
      <c r="Q834" s="356"/>
      <c r="R834" s="356"/>
      <c r="S834" s="356"/>
      <c r="T834" s="356"/>
      <c r="U834" s="356"/>
      <c r="V834" s="356"/>
      <c r="W834" s="356"/>
      <c r="X834" s="356"/>
      <c r="Y834" s="356"/>
      <c r="Z834" s="356"/>
      <c r="AA834" s="356"/>
      <c r="AB834" s="356"/>
      <c r="AC834" s="356"/>
      <c r="AD834" s="356"/>
    </row>
    <row r="835" spans="2:30">
      <c r="B835" s="359"/>
      <c r="D835" s="174"/>
      <c r="E835" s="174"/>
      <c r="F835" s="176"/>
      <c r="G835" s="174"/>
      <c r="H835" s="174"/>
      <c r="I835" s="174"/>
      <c r="J835" s="175"/>
      <c r="K835" s="175"/>
      <c r="L835" s="174"/>
      <c r="N835" s="359">
        <f t="shared" si="35"/>
        <v>0</v>
      </c>
      <c r="O835" s="360">
        <f t="shared" si="36"/>
        <v>0</v>
      </c>
      <c r="Q835" s="356"/>
      <c r="R835" s="356"/>
      <c r="S835" s="356"/>
      <c r="T835" s="356"/>
      <c r="U835" s="356"/>
      <c r="V835" s="356"/>
      <c r="W835" s="356"/>
      <c r="X835" s="356"/>
      <c r="Y835" s="356"/>
      <c r="Z835" s="356"/>
      <c r="AA835" s="356"/>
      <c r="AB835" s="356"/>
      <c r="AC835" s="356"/>
      <c r="AD835" s="356"/>
    </row>
    <row r="836" spans="2:30">
      <c r="B836" s="359"/>
      <c r="D836" s="174"/>
      <c r="E836" s="174"/>
      <c r="F836" s="176"/>
      <c r="G836" s="174"/>
      <c r="H836" s="174"/>
      <c r="I836" s="174"/>
      <c r="J836" s="175"/>
      <c r="K836" s="175"/>
      <c r="L836" s="174"/>
      <c r="N836" s="359">
        <f t="shared" si="35"/>
        <v>0</v>
      </c>
      <c r="O836" s="360">
        <f t="shared" si="36"/>
        <v>0</v>
      </c>
      <c r="Q836" s="356"/>
      <c r="R836" s="356"/>
      <c r="S836" s="356"/>
      <c r="T836" s="356"/>
      <c r="U836" s="356"/>
      <c r="V836" s="356"/>
      <c r="W836" s="356"/>
      <c r="X836" s="356"/>
      <c r="Y836" s="356"/>
      <c r="Z836" s="356"/>
      <c r="AA836" s="356"/>
      <c r="AB836" s="356"/>
      <c r="AC836" s="356"/>
      <c r="AD836" s="356"/>
    </row>
    <row r="837" spans="2:30">
      <c r="B837" s="359"/>
      <c r="D837" s="174"/>
      <c r="E837" s="174"/>
      <c r="F837" s="176"/>
      <c r="G837" s="174"/>
      <c r="H837" s="174"/>
      <c r="I837" s="174"/>
      <c r="J837" s="175"/>
      <c r="K837" s="175"/>
      <c r="L837" s="174"/>
      <c r="N837" s="359">
        <f t="shared" si="35"/>
        <v>0</v>
      </c>
      <c r="O837" s="360">
        <f t="shared" si="36"/>
        <v>0</v>
      </c>
      <c r="Q837" s="356"/>
      <c r="R837" s="356"/>
      <c r="S837" s="356"/>
      <c r="T837" s="356"/>
      <c r="U837" s="356"/>
      <c r="V837" s="356"/>
      <c r="W837" s="356"/>
      <c r="X837" s="356"/>
      <c r="Y837" s="356"/>
      <c r="Z837" s="356"/>
      <c r="AA837" s="356"/>
      <c r="AB837" s="356"/>
      <c r="AC837" s="356"/>
      <c r="AD837" s="356"/>
    </row>
    <row r="838" spans="2:30">
      <c r="B838" s="359"/>
      <c r="D838" s="174"/>
      <c r="E838" s="174"/>
      <c r="F838" s="176"/>
      <c r="G838" s="174"/>
      <c r="H838" s="174"/>
      <c r="I838" s="174"/>
      <c r="J838" s="175"/>
      <c r="K838" s="175"/>
      <c r="L838" s="174"/>
      <c r="N838" s="359">
        <f t="shared" si="35"/>
        <v>0</v>
      </c>
      <c r="O838" s="360">
        <f t="shared" si="36"/>
        <v>0</v>
      </c>
      <c r="Q838" s="356"/>
      <c r="R838" s="356"/>
      <c r="S838" s="356"/>
      <c r="T838" s="356"/>
      <c r="U838" s="356"/>
      <c r="V838" s="356"/>
      <c r="W838" s="356"/>
      <c r="X838" s="356"/>
      <c r="Y838" s="356"/>
      <c r="Z838" s="356"/>
      <c r="AA838" s="356"/>
      <c r="AB838" s="356"/>
      <c r="AC838" s="356"/>
      <c r="AD838" s="356"/>
    </row>
    <row r="839" spans="2:30">
      <c r="B839" s="359"/>
      <c r="D839" s="174"/>
      <c r="E839" s="174"/>
      <c r="F839" s="176"/>
      <c r="G839" s="174"/>
      <c r="H839" s="174"/>
      <c r="I839" s="174"/>
      <c r="J839" s="175"/>
      <c r="K839" s="175"/>
      <c r="L839" s="174"/>
      <c r="N839" s="359">
        <f t="shared" si="35"/>
        <v>0</v>
      </c>
      <c r="O839" s="360">
        <f t="shared" si="36"/>
        <v>0</v>
      </c>
      <c r="Q839" s="356"/>
      <c r="R839" s="356"/>
      <c r="S839" s="356"/>
      <c r="T839" s="356"/>
      <c r="U839" s="356"/>
      <c r="V839" s="356"/>
      <c r="W839" s="356"/>
      <c r="X839" s="356"/>
      <c r="Y839" s="356"/>
      <c r="Z839" s="356"/>
      <c r="AA839" s="356"/>
      <c r="AB839" s="356"/>
      <c r="AC839" s="356"/>
      <c r="AD839" s="356"/>
    </row>
    <row r="840" spans="2:30">
      <c r="B840" s="359"/>
      <c r="D840" s="174"/>
      <c r="E840" s="174"/>
      <c r="F840" s="176"/>
      <c r="G840" s="174"/>
      <c r="H840" s="174"/>
      <c r="I840" s="174"/>
      <c r="J840" s="175"/>
      <c r="K840" s="175"/>
      <c r="L840" s="174"/>
      <c r="N840" s="359">
        <f t="shared" si="35"/>
        <v>0</v>
      </c>
      <c r="O840" s="360">
        <f t="shared" si="36"/>
        <v>0</v>
      </c>
      <c r="Q840" s="356"/>
      <c r="R840" s="356"/>
      <c r="S840" s="356"/>
      <c r="T840" s="356"/>
      <c r="U840" s="356"/>
      <c r="V840" s="356"/>
      <c r="W840" s="356"/>
      <c r="X840" s="356"/>
      <c r="Y840" s="356"/>
      <c r="Z840" s="356"/>
      <c r="AA840" s="356"/>
      <c r="AB840" s="356"/>
      <c r="AC840" s="356"/>
      <c r="AD840" s="356"/>
    </row>
    <row r="841" spans="2:30">
      <c r="B841" s="359"/>
      <c r="D841" s="174"/>
      <c r="E841" s="174"/>
      <c r="F841" s="176"/>
      <c r="G841" s="174"/>
      <c r="H841" s="174"/>
      <c r="I841" s="174"/>
      <c r="J841" s="175"/>
      <c r="K841" s="175"/>
      <c r="L841" s="174"/>
      <c r="N841" s="359">
        <f t="shared" si="35"/>
        <v>0</v>
      </c>
      <c r="O841" s="360">
        <f t="shared" si="36"/>
        <v>0</v>
      </c>
      <c r="Q841" s="356"/>
      <c r="R841" s="356"/>
      <c r="S841" s="356"/>
      <c r="T841" s="356"/>
      <c r="U841" s="356"/>
      <c r="V841" s="356"/>
      <c r="W841" s="356"/>
      <c r="X841" s="356"/>
      <c r="Y841" s="356"/>
      <c r="Z841" s="356"/>
      <c r="AA841" s="356"/>
      <c r="AB841" s="356"/>
      <c r="AC841" s="356"/>
      <c r="AD841" s="356"/>
    </row>
    <row r="842" spans="2:30">
      <c r="B842" s="359"/>
      <c r="D842" s="174"/>
      <c r="E842" s="174"/>
      <c r="F842" s="176"/>
      <c r="G842" s="174"/>
      <c r="H842" s="174"/>
      <c r="I842" s="174"/>
      <c r="J842" s="175"/>
      <c r="K842" s="175"/>
      <c r="L842" s="174"/>
      <c r="N842" s="359">
        <f t="shared" ref="N842:N905" si="37">+H842*((K842-J842)+1)*B842</f>
        <v>0</v>
      </c>
      <c r="O842" s="360">
        <f t="shared" ref="O842:O905" si="38">N842*L842/100</f>
        <v>0</v>
      </c>
      <c r="Q842" s="356"/>
      <c r="R842" s="356"/>
      <c r="S842" s="356"/>
      <c r="T842" s="356"/>
      <c r="U842" s="356"/>
      <c r="V842" s="356"/>
      <c r="W842" s="356"/>
      <c r="X842" s="356"/>
      <c r="Y842" s="356"/>
      <c r="Z842" s="356"/>
      <c r="AA842" s="356"/>
      <c r="AB842" s="356"/>
      <c r="AC842" s="356"/>
      <c r="AD842" s="356"/>
    </row>
    <row r="843" spans="2:30">
      <c r="B843" s="359"/>
      <c r="D843" s="174"/>
      <c r="E843" s="174"/>
      <c r="F843" s="176"/>
      <c r="G843" s="174"/>
      <c r="H843" s="174"/>
      <c r="I843" s="174"/>
      <c r="J843" s="175"/>
      <c r="K843" s="175"/>
      <c r="L843" s="174"/>
      <c r="N843" s="359">
        <f t="shared" si="37"/>
        <v>0</v>
      </c>
      <c r="O843" s="360">
        <f t="shared" si="38"/>
        <v>0</v>
      </c>
      <c r="Q843" s="356"/>
      <c r="R843" s="356"/>
      <c r="S843" s="356"/>
      <c r="T843" s="356"/>
      <c r="U843" s="356"/>
      <c r="V843" s="356"/>
      <c r="W843" s="356"/>
      <c r="X843" s="356"/>
      <c r="Y843" s="356"/>
      <c r="Z843" s="356"/>
      <c r="AA843" s="356"/>
      <c r="AB843" s="356"/>
      <c r="AC843" s="356"/>
      <c r="AD843" s="356"/>
    </row>
    <row r="844" spans="2:30">
      <c r="B844" s="359"/>
      <c r="D844" s="174"/>
      <c r="E844" s="174"/>
      <c r="F844" s="176"/>
      <c r="G844" s="174"/>
      <c r="H844" s="174"/>
      <c r="I844" s="174"/>
      <c r="J844" s="175"/>
      <c r="K844" s="175"/>
      <c r="L844" s="174"/>
      <c r="N844" s="359">
        <f t="shared" si="37"/>
        <v>0</v>
      </c>
      <c r="O844" s="360">
        <f t="shared" si="38"/>
        <v>0</v>
      </c>
      <c r="Q844" s="356"/>
      <c r="R844" s="356"/>
      <c r="S844" s="356"/>
      <c r="T844" s="356"/>
      <c r="U844" s="356"/>
      <c r="V844" s="356"/>
      <c r="W844" s="356"/>
      <c r="X844" s="356"/>
      <c r="Y844" s="356"/>
      <c r="Z844" s="356"/>
      <c r="AA844" s="356"/>
      <c r="AB844" s="356"/>
      <c r="AC844" s="356"/>
      <c r="AD844" s="356"/>
    </row>
    <row r="845" spans="2:30">
      <c r="B845" s="359"/>
      <c r="D845" s="174"/>
      <c r="E845" s="174"/>
      <c r="F845" s="176"/>
      <c r="G845" s="174"/>
      <c r="H845" s="174"/>
      <c r="I845" s="174"/>
      <c r="J845" s="175"/>
      <c r="K845" s="175"/>
      <c r="L845" s="174"/>
      <c r="N845" s="359">
        <f t="shared" si="37"/>
        <v>0</v>
      </c>
      <c r="O845" s="360">
        <f t="shared" si="38"/>
        <v>0</v>
      </c>
      <c r="Q845" s="356"/>
      <c r="R845" s="356"/>
      <c r="S845" s="356"/>
      <c r="T845" s="356"/>
      <c r="U845" s="356"/>
      <c r="V845" s="356"/>
      <c r="W845" s="356"/>
      <c r="X845" s="356"/>
      <c r="Y845" s="356"/>
      <c r="Z845" s="356"/>
      <c r="AA845" s="356"/>
      <c r="AB845" s="356"/>
      <c r="AC845" s="356"/>
      <c r="AD845" s="356"/>
    </row>
    <row r="846" spans="2:30">
      <c r="B846" s="359"/>
      <c r="D846" s="174"/>
      <c r="E846" s="174"/>
      <c r="F846" s="176"/>
      <c r="G846" s="174"/>
      <c r="H846" s="174"/>
      <c r="I846" s="174"/>
      <c r="J846" s="175"/>
      <c r="K846" s="175"/>
      <c r="L846" s="174"/>
      <c r="N846" s="359">
        <f t="shared" si="37"/>
        <v>0</v>
      </c>
      <c r="O846" s="360">
        <f t="shared" si="38"/>
        <v>0</v>
      </c>
      <c r="Q846" s="356"/>
      <c r="R846" s="356"/>
      <c r="S846" s="356"/>
      <c r="T846" s="356"/>
      <c r="U846" s="356"/>
      <c r="V846" s="356"/>
      <c r="W846" s="356"/>
      <c r="X846" s="356"/>
      <c r="Y846" s="356"/>
      <c r="Z846" s="356"/>
      <c r="AA846" s="356"/>
      <c r="AB846" s="356"/>
      <c r="AC846" s="356"/>
      <c r="AD846" s="356"/>
    </row>
    <row r="847" spans="2:30">
      <c r="B847" s="359"/>
      <c r="D847" s="174"/>
      <c r="E847" s="174"/>
      <c r="F847" s="176"/>
      <c r="G847" s="174"/>
      <c r="H847" s="174"/>
      <c r="I847" s="174"/>
      <c r="J847" s="175"/>
      <c r="K847" s="175"/>
      <c r="L847" s="174"/>
      <c r="N847" s="359">
        <f t="shared" si="37"/>
        <v>0</v>
      </c>
      <c r="O847" s="360">
        <f t="shared" si="38"/>
        <v>0</v>
      </c>
      <c r="Q847" s="356"/>
      <c r="R847" s="356"/>
      <c r="S847" s="356"/>
      <c r="T847" s="356"/>
      <c r="U847" s="356"/>
      <c r="V847" s="356"/>
      <c r="W847" s="356"/>
      <c r="X847" s="356"/>
      <c r="Y847" s="356"/>
      <c r="Z847" s="356"/>
      <c r="AA847" s="356"/>
      <c r="AB847" s="356"/>
      <c r="AC847" s="356"/>
      <c r="AD847" s="356"/>
    </row>
    <row r="848" spans="2:30">
      <c r="B848" s="359"/>
      <c r="D848" s="174"/>
      <c r="E848" s="174"/>
      <c r="F848" s="176"/>
      <c r="G848" s="174"/>
      <c r="H848" s="174"/>
      <c r="I848" s="174"/>
      <c r="J848" s="175"/>
      <c r="K848" s="175"/>
      <c r="L848" s="174"/>
      <c r="N848" s="359">
        <f t="shared" si="37"/>
        <v>0</v>
      </c>
      <c r="O848" s="360">
        <f t="shared" si="38"/>
        <v>0</v>
      </c>
      <c r="Q848" s="356"/>
      <c r="R848" s="356"/>
      <c r="S848" s="356"/>
      <c r="T848" s="356"/>
      <c r="U848" s="356"/>
      <c r="V848" s="356"/>
      <c r="W848" s="356"/>
      <c r="X848" s="356"/>
      <c r="Y848" s="356"/>
      <c r="Z848" s="356"/>
      <c r="AA848" s="356"/>
      <c r="AB848" s="356"/>
      <c r="AC848" s="356"/>
      <c r="AD848" s="356"/>
    </row>
    <row r="849" spans="2:30">
      <c r="B849" s="359"/>
      <c r="D849" s="174"/>
      <c r="E849" s="174"/>
      <c r="F849" s="176"/>
      <c r="G849" s="174"/>
      <c r="H849" s="174"/>
      <c r="I849" s="174"/>
      <c r="J849" s="175"/>
      <c r="K849" s="175"/>
      <c r="L849" s="174"/>
      <c r="N849" s="359">
        <f t="shared" si="37"/>
        <v>0</v>
      </c>
      <c r="O849" s="360">
        <f t="shared" si="38"/>
        <v>0</v>
      </c>
      <c r="Q849" s="356"/>
      <c r="R849" s="356"/>
      <c r="S849" s="356"/>
      <c r="T849" s="356"/>
      <c r="U849" s="356"/>
      <c r="V849" s="356"/>
      <c r="W849" s="356"/>
      <c r="X849" s="356"/>
      <c r="Y849" s="356"/>
      <c r="Z849" s="356"/>
      <c r="AA849" s="356"/>
      <c r="AB849" s="356"/>
      <c r="AC849" s="356"/>
      <c r="AD849" s="356"/>
    </row>
    <row r="850" spans="2:30">
      <c r="B850" s="359"/>
      <c r="D850" s="174"/>
      <c r="E850" s="174"/>
      <c r="F850" s="176"/>
      <c r="G850" s="174"/>
      <c r="H850" s="174"/>
      <c r="I850" s="174"/>
      <c r="J850" s="175"/>
      <c r="K850" s="175"/>
      <c r="L850" s="174"/>
      <c r="N850" s="359">
        <f t="shared" si="37"/>
        <v>0</v>
      </c>
      <c r="O850" s="360">
        <f t="shared" si="38"/>
        <v>0</v>
      </c>
      <c r="Q850" s="356"/>
      <c r="R850" s="356"/>
      <c r="S850" s="356"/>
      <c r="T850" s="356"/>
      <c r="U850" s="356"/>
      <c r="V850" s="356"/>
      <c r="W850" s="356"/>
      <c r="X850" s="356"/>
      <c r="Y850" s="356"/>
      <c r="Z850" s="356"/>
      <c r="AA850" s="356"/>
      <c r="AB850" s="356"/>
      <c r="AC850" s="356"/>
      <c r="AD850" s="356"/>
    </row>
    <row r="851" spans="2:30">
      <c r="B851" s="359"/>
      <c r="D851" s="174"/>
      <c r="E851" s="174"/>
      <c r="F851" s="176"/>
      <c r="G851" s="174"/>
      <c r="H851" s="174"/>
      <c r="I851" s="174"/>
      <c r="J851" s="175"/>
      <c r="K851" s="175"/>
      <c r="L851" s="174"/>
      <c r="N851" s="359">
        <f t="shared" si="37"/>
        <v>0</v>
      </c>
      <c r="O851" s="360">
        <f t="shared" si="38"/>
        <v>0</v>
      </c>
      <c r="Q851" s="356"/>
      <c r="R851" s="356"/>
      <c r="S851" s="356"/>
      <c r="T851" s="356"/>
      <c r="U851" s="356"/>
      <c r="V851" s="356"/>
      <c r="W851" s="356"/>
      <c r="X851" s="356"/>
      <c r="Y851" s="356"/>
      <c r="Z851" s="356"/>
      <c r="AA851" s="356"/>
      <c r="AB851" s="356"/>
      <c r="AC851" s="356"/>
      <c r="AD851" s="356"/>
    </row>
    <row r="852" spans="2:30">
      <c r="B852" s="359"/>
      <c r="D852" s="174"/>
      <c r="E852" s="174"/>
      <c r="F852" s="176"/>
      <c r="G852" s="174"/>
      <c r="H852" s="174"/>
      <c r="I852" s="174"/>
      <c r="J852" s="175"/>
      <c r="K852" s="175"/>
      <c r="L852" s="174"/>
      <c r="N852" s="359">
        <f t="shared" si="37"/>
        <v>0</v>
      </c>
      <c r="O852" s="360">
        <f t="shared" si="38"/>
        <v>0</v>
      </c>
      <c r="Q852" s="356"/>
      <c r="R852" s="356"/>
      <c r="S852" s="356"/>
      <c r="T852" s="356"/>
      <c r="U852" s="356"/>
      <c r="V852" s="356"/>
      <c r="W852" s="356"/>
      <c r="X852" s="356"/>
      <c r="Y852" s="356"/>
      <c r="Z852" s="356"/>
      <c r="AA852" s="356"/>
      <c r="AB852" s="356"/>
      <c r="AC852" s="356"/>
      <c r="AD852" s="356"/>
    </row>
    <row r="853" spans="2:30">
      <c r="B853" s="359"/>
      <c r="D853" s="174"/>
      <c r="E853" s="174"/>
      <c r="F853" s="176"/>
      <c r="G853" s="174"/>
      <c r="H853" s="174"/>
      <c r="I853" s="174"/>
      <c r="J853" s="175"/>
      <c r="K853" s="175"/>
      <c r="L853" s="174"/>
      <c r="N853" s="359">
        <f t="shared" si="37"/>
        <v>0</v>
      </c>
      <c r="O853" s="360">
        <f t="shared" si="38"/>
        <v>0</v>
      </c>
      <c r="Q853" s="356"/>
      <c r="R853" s="356"/>
      <c r="S853" s="356"/>
      <c r="T853" s="356"/>
      <c r="U853" s="356"/>
      <c r="V853" s="356"/>
      <c r="W853" s="356"/>
      <c r="X853" s="356"/>
      <c r="Y853" s="356"/>
      <c r="Z853" s="356"/>
      <c r="AA853" s="356"/>
      <c r="AB853" s="356"/>
      <c r="AC853" s="356"/>
      <c r="AD853" s="356"/>
    </row>
    <row r="854" spans="2:30">
      <c r="B854" s="359"/>
      <c r="D854" s="174"/>
      <c r="E854" s="174"/>
      <c r="F854" s="176"/>
      <c r="G854" s="174"/>
      <c r="H854" s="174"/>
      <c r="I854" s="174"/>
      <c r="J854" s="175"/>
      <c r="K854" s="175"/>
      <c r="L854" s="174"/>
      <c r="N854" s="359">
        <f t="shared" si="37"/>
        <v>0</v>
      </c>
      <c r="O854" s="360">
        <f t="shared" si="38"/>
        <v>0</v>
      </c>
      <c r="Q854" s="356"/>
      <c r="R854" s="356"/>
      <c r="S854" s="356"/>
      <c r="T854" s="356"/>
      <c r="U854" s="356"/>
      <c r="V854" s="356"/>
      <c r="W854" s="356"/>
      <c r="X854" s="356"/>
      <c r="Y854" s="356"/>
      <c r="Z854" s="356"/>
      <c r="AA854" s="356"/>
      <c r="AB854" s="356"/>
      <c r="AC854" s="356"/>
      <c r="AD854" s="356"/>
    </row>
    <row r="855" spans="2:30">
      <c r="B855" s="359"/>
      <c r="D855" s="174"/>
      <c r="E855" s="174"/>
      <c r="F855" s="176"/>
      <c r="G855" s="174"/>
      <c r="H855" s="174"/>
      <c r="I855" s="174"/>
      <c r="J855" s="175"/>
      <c r="K855" s="175"/>
      <c r="L855" s="174"/>
      <c r="N855" s="359">
        <f t="shared" si="37"/>
        <v>0</v>
      </c>
      <c r="O855" s="360">
        <f t="shared" si="38"/>
        <v>0</v>
      </c>
      <c r="Q855" s="356"/>
      <c r="R855" s="356"/>
      <c r="S855" s="356"/>
      <c r="T855" s="356"/>
      <c r="U855" s="356"/>
      <c r="V855" s="356"/>
      <c r="W855" s="356"/>
      <c r="X855" s="356"/>
      <c r="Y855" s="356"/>
      <c r="Z855" s="356"/>
      <c r="AA855" s="356"/>
      <c r="AB855" s="356"/>
      <c r="AC855" s="356"/>
      <c r="AD855" s="356"/>
    </row>
    <row r="856" spans="2:30">
      <c r="B856" s="359"/>
      <c r="D856" s="174"/>
      <c r="E856" s="174"/>
      <c r="F856" s="176"/>
      <c r="G856" s="174"/>
      <c r="H856" s="174"/>
      <c r="I856" s="174"/>
      <c r="J856" s="175"/>
      <c r="K856" s="175"/>
      <c r="L856" s="174"/>
      <c r="N856" s="359">
        <f t="shared" si="37"/>
        <v>0</v>
      </c>
      <c r="O856" s="360">
        <f t="shared" si="38"/>
        <v>0</v>
      </c>
      <c r="Q856" s="356"/>
      <c r="R856" s="356"/>
      <c r="S856" s="356"/>
      <c r="T856" s="356"/>
      <c r="U856" s="356"/>
      <c r="V856" s="356"/>
      <c r="W856" s="356"/>
      <c r="X856" s="356"/>
      <c r="Y856" s="356"/>
      <c r="Z856" s="356"/>
      <c r="AA856" s="356"/>
      <c r="AB856" s="356"/>
      <c r="AC856" s="356"/>
      <c r="AD856" s="356"/>
    </row>
    <row r="857" spans="2:30">
      <c r="B857" s="359"/>
      <c r="D857" s="174"/>
      <c r="E857" s="174"/>
      <c r="F857" s="176"/>
      <c r="G857" s="174"/>
      <c r="H857" s="174"/>
      <c r="I857" s="174"/>
      <c r="J857" s="175"/>
      <c r="K857" s="175"/>
      <c r="L857" s="174"/>
      <c r="N857" s="359">
        <f t="shared" si="37"/>
        <v>0</v>
      </c>
      <c r="O857" s="360">
        <f t="shared" si="38"/>
        <v>0</v>
      </c>
      <c r="Q857" s="356"/>
      <c r="R857" s="356"/>
      <c r="S857" s="356"/>
      <c r="T857" s="356"/>
      <c r="U857" s="356"/>
      <c r="V857" s="356"/>
      <c r="W857" s="356"/>
      <c r="X857" s="356"/>
      <c r="Y857" s="356"/>
      <c r="Z857" s="356"/>
      <c r="AA857" s="356"/>
      <c r="AB857" s="356"/>
      <c r="AC857" s="356"/>
      <c r="AD857" s="356"/>
    </row>
    <row r="858" spans="2:30">
      <c r="B858" s="359"/>
      <c r="D858" s="174"/>
      <c r="E858" s="174"/>
      <c r="F858" s="176"/>
      <c r="G858" s="174"/>
      <c r="H858" s="174"/>
      <c r="I858" s="174"/>
      <c r="J858" s="175"/>
      <c r="K858" s="175"/>
      <c r="L858" s="174"/>
      <c r="N858" s="359">
        <f t="shared" si="37"/>
        <v>0</v>
      </c>
      <c r="O858" s="360">
        <f t="shared" si="38"/>
        <v>0</v>
      </c>
      <c r="Q858" s="356"/>
      <c r="R858" s="356"/>
      <c r="S858" s="356"/>
      <c r="T858" s="356"/>
      <c r="U858" s="356"/>
      <c r="V858" s="356"/>
      <c r="W858" s="356"/>
      <c r="X858" s="356"/>
      <c r="Y858" s="356"/>
      <c r="Z858" s="356"/>
      <c r="AA858" s="356"/>
      <c r="AB858" s="356"/>
      <c r="AC858" s="356"/>
      <c r="AD858" s="356"/>
    </row>
    <row r="859" spans="2:30">
      <c r="B859" s="359"/>
      <c r="D859" s="174"/>
      <c r="E859" s="174"/>
      <c r="F859" s="176"/>
      <c r="G859" s="174"/>
      <c r="H859" s="174"/>
      <c r="I859" s="174"/>
      <c r="J859" s="175"/>
      <c r="K859" s="175"/>
      <c r="L859" s="174"/>
      <c r="N859" s="359">
        <f t="shared" si="37"/>
        <v>0</v>
      </c>
      <c r="O859" s="360">
        <f t="shared" si="38"/>
        <v>0</v>
      </c>
      <c r="Q859" s="356"/>
      <c r="R859" s="356"/>
      <c r="S859" s="356"/>
      <c r="T859" s="356"/>
      <c r="U859" s="356"/>
      <c r="V859" s="356"/>
      <c r="W859" s="356"/>
      <c r="X859" s="356"/>
      <c r="Y859" s="356"/>
      <c r="Z859" s="356"/>
      <c r="AA859" s="356"/>
      <c r="AB859" s="356"/>
      <c r="AC859" s="356"/>
      <c r="AD859" s="356"/>
    </row>
    <row r="860" spans="2:30">
      <c r="B860" s="359"/>
      <c r="D860" s="174"/>
      <c r="E860" s="174"/>
      <c r="F860" s="176"/>
      <c r="G860" s="174"/>
      <c r="H860" s="174"/>
      <c r="I860" s="174"/>
      <c r="J860" s="175"/>
      <c r="K860" s="175"/>
      <c r="L860" s="174"/>
      <c r="N860" s="359">
        <f t="shared" si="37"/>
        <v>0</v>
      </c>
      <c r="O860" s="360">
        <f t="shared" si="38"/>
        <v>0</v>
      </c>
      <c r="Q860" s="356"/>
      <c r="R860" s="356"/>
      <c r="S860" s="356"/>
      <c r="T860" s="356"/>
      <c r="U860" s="356"/>
      <c r="V860" s="356"/>
      <c r="W860" s="356"/>
      <c r="X860" s="356"/>
      <c r="Y860" s="356"/>
      <c r="Z860" s="356"/>
      <c r="AA860" s="356"/>
      <c r="AB860" s="356"/>
      <c r="AC860" s="356"/>
      <c r="AD860" s="356"/>
    </row>
    <row r="861" spans="2:30">
      <c r="B861" s="359">
        <f t="shared" si="30"/>
        <v>-1</v>
      </c>
      <c r="D861" s="174"/>
      <c r="E861" s="174"/>
      <c r="F861" s="176"/>
      <c r="G861" s="174"/>
      <c r="H861" s="174"/>
      <c r="I861" s="174"/>
      <c r="J861" s="175"/>
      <c r="K861" s="175"/>
      <c r="L861" s="174"/>
      <c r="N861" s="359">
        <f t="shared" si="37"/>
        <v>0</v>
      </c>
      <c r="O861" s="360">
        <f t="shared" si="38"/>
        <v>0</v>
      </c>
      <c r="Q861" s="356"/>
      <c r="R861" s="356"/>
      <c r="S861" s="356"/>
      <c r="T861" s="356"/>
      <c r="U861" s="356"/>
      <c r="V861" s="356"/>
      <c r="W861" s="356"/>
      <c r="X861" s="356"/>
      <c r="Y861" s="356"/>
      <c r="Z861" s="356"/>
      <c r="AA861" s="356"/>
      <c r="AB861" s="356"/>
      <c r="AC861" s="356"/>
      <c r="AD861" s="356"/>
    </row>
    <row r="862" spans="2:30">
      <c r="B862" s="359">
        <f t="shared" si="30"/>
        <v>-1</v>
      </c>
      <c r="D862" s="174"/>
      <c r="E862" s="174"/>
      <c r="F862" s="176"/>
      <c r="G862" s="174"/>
      <c r="H862" s="174"/>
      <c r="I862" s="174"/>
      <c r="J862" s="175"/>
      <c r="K862" s="175"/>
      <c r="L862" s="174"/>
      <c r="N862" s="359">
        <f t="shared" si="37"/>
        <v>0</v>
      </c>
      <c r="O862" s="360">
        <f t="shared" si="38"/>
        <v>0</v>
      </c>
      <c r="Q862" s="356"/>
      <c r="R862" s="356"/>
      <c r="S862" s="356"/>
      <c r="T862" s="356"/>
      <c r="U862" s="356"/>
      <c r="V862" s="356"/>
      <c r="W862" s="356"/>
      <c r="X862" s="356"/>
      <c r="Y862" s="356"/>
      <c r="Z862" s="356"/>
      <c r="AA862" s="356"/>
      <c r="AB862" s="356"/>
      <c r="AC862" s="356"/>
      <c r="AD862" s="356"/>
    </row>
    <row r="863" spans="2:30">
      <c r="B863" s="359">
        <f t="shared" si="30"/>
        <v>-1</v>
      </c>
      <c r="D863" s="174"/>
      <c r="E863" s="174"/>
      <c r="F863" s="176"/>
      <c r="G863" s="174"/>
      <c r="H863" s="174"/>
      <c r="I863" s="174"/>
      <c r="J863" s="175"/>
      <c r="K863" s="175"/>
      <c r="L863" s="174"/>
      <c r="N863" s="359">
        <f t="shared" si="37"/>
        <v>0</v>
      </c>
      <c r="O863" s="360">
        <f t="shared" si="38"/>
        <v>0</v>
      </c>
      <c r="Q863" s="356"/>
      <c r="R863" s="356"/>
      <c r="S863" s="356"/>
      <c r="T863" s="356"/>
      <c r="U863" s="356"/>
      <c r="V863" s="356"/>
      <c r="W863" s="356"/>
      <c r="X863" s="356"/>
      <c r="Y863" s="356"/>
      <c r="Z863" s="356"/>
      <c r="AA863" s="356"/>
      <c r="AB863" s="356"/>
      <c r="AC863" s="356"/>
      <c r="AD863" s="356"/>
    </row>
    <row r="864" spans="2:30">
      <c r="B864" s="359">
        <f t="shared" si="30"/>
        <v>-1</v>
      </c>
      <c r="D864" s="174"/>
      <c r="E864" s="174"/>
      <c r="F864" s="176"/>
      <c r="G864" s="174"/>
      <c r="H864" s="174"/>
      <c r="I864" s="174"/>
      <c r="J864" s="175"/>
      <c r="K864" s="175"/>
      <c r="L864" s="174"/>
      <c r="N864" s="359">
        <f t="shared" si="37"/>
        <v>0</v>
      </c>
      <c r="O864" s="360">
        <f t="shared" si="38"/>
        <v>0</v>
      </c>
      <c r="Q864" s="356"/>
      <c r="R864" s="356"/>
      <c r="S864" s="356"/>
      <c r="T864" s="356"/>
      <c r="U864" s="356"/>
      <c r="V864" s="356"/>
      <c r="W864" s="356"/>
      <c r="X864" s="356"/>
      <c r="Y864" s="356"/>
      <c r="Z864" s="356"/>
      <c r="AA864" s="356"/>
      <c r="AB864" s="356"/>
      <c r="AC864" s="356"/>
      <c r="AD864" s="356"/>
    </row>
    <row r="865" spans="2:30">
      <c r="B865" s="359">
        <f t="shared" si="30"/>
        <v>-1</v>
      </c>
      <c r="D865" s="174"/>
      <c r="E865" s="174"/>
      <c r="F865" s="176"/>
      <c r="G865" s="174"/>
      <c r="H865" s="174"/>
      <c r="I865" s="174"/>
      <c r="J865" s="175"/>
      <c r="K865" s="175"/>
      <c r="L865" s="174"/>
      <c r="N865" s="359">
        <f t="shared" si="37"/>
        <v>0</v>
      </c>
      <c r="O865" s="360">
        <f t="shared" si="38"/>
        <v>0</v>
      </c>
      <c r="Q865" s="356"/>
      <c r="R865" s="356"/>
      <c r="S865" s="356"/>
      <c r="T865" s="356"/>
      <c r="U865" s="356"/>
      <c r="V865" s="356"/>
      <c r="W865" s="356"/>
      <c r="X865" s="356"/>
      <c r="Y865" s="356"/>
      <c r="Z865" s="356"/>
      <c r="AA865" s="356"/>
      <c r="AB865" s="356"/>
      <c r="AC865" s="356"/>
      <c r="AD865" s="356"/>
    </row>
    <row r="866" spans="2:30">
      <c r="B866" s="359">
        <f t="shared" si="30"/>
        <v>-1</v>
      </c>
      <c r="D866" s="174"/>
      <c r="E866" s="174"/>
      <c r="F866" s="176"/>
      <c r="G866" s="174"/>
      <c r="H866" s="174"/>
      <c r="I866" s="174"/>
      <c r="J866" s="175"/>
      <c r="K866" s="175"/>
      <c r="L866" s="174"/>
      <c r="N866" s="359">
        <f t="shared" si="37"/>
        <v>0</v>
      </c>
      <c r="O866" s="360">
        <f t="shared" si="38"/>
        <v>0</v>
      </c>
      <c r="Q866" s="356"/>
      <c r="R866" s="356"/>
      <c r="S866" s="356"/>
      <c r="T866" s="356"/>
      <c r="U866" s="356"/>
      <c r="V866" s="356"/>
      <c r="W866" s="356"/>
      <c r="X866" s="356"/>
      <c r="Y866" s="356"/>
      <c r="Z866" s="356"/>
      <c r="AA866" s="356"/>
      <c r="AB866" s="356"/>
      <c r="AC866" s="356"/>
      <c r="AD866" s="356"/>
    </row>
    <row r="867" spans="2:30">
      <c r="B867" s="359">
        <f t="shared" si="30"/>
        <v>-1</v>
      </c>
      <c r="D867" s="174"/>
      <c r="E867" s="174"/>
      <c r="F867" s="176"/>
      <c r="G867" s="174"/>
      <c r="H867" s="174"/>
      <c r="I867" s="174"/>
      <c r="J867" s="175"/>
      <c r="K867" s="175"/>
      <c r="L867" s="174"/>
      <c r="N867" s="359">
        <f t="shared" si="37"/>
        <v>0</v>
      </c>
      <c r="O867" s="360">
        <f t="shared" si="38"/>
        <v>0</v>
      </c>
      <c r="Q867" s="356"/>
      <c r="R867" s="356"/>
      <c r="S867" s="356"/>
      <c r="T867" s="356"/>
      <c r="U867" s="356"/>
      <c r="V867" s="356"/>
      <c r="W867" s="356"/>
      <c r="X867" s="356"/>
      <c r="Y867" s="356"/>
      <c r="Z867" s="356"/>
      <c r="AA867" s="356"/>
      <c r="AB867" s="356"/>
      <c r="AC867" s="356"/>
      <c r="AD867" s="356"/>
    </row>
    <row r="868" spans="2:30">
      <c r="B868" s="359">
        <f t="shared" si="30"/>
        <v>-1</v>
      </c>
      <c r="D868" s="174"/>
      <c r="E868" s="174"/>
      <c r="F868" s="176"/>
      <c r="G868" s="174"/>
      <c r="H868" s="174"/>
      <c r="I868" s="174"/>
      <c r="J868" s="175"/>
      <c r="K868" s="175"/>
      <c r="L868" s="174"/>
      <c r="N868" s="359">
        <f t="shared" si="37"/>
        <v>0</v>
      </c>
      <c r="O868" s="360">
        <f t="shared" si="38"/>
        <v>0</v>
      </c>
      <c r="Q868" s="356"/>
      <c r="R868" s="356"/>
      <c r="S868" s="356"/>
      <c r="T868" s="356"/>
      <c r="U868" s="356"/>
      <c r="V868" s="356"/>
      <c r="W868" s="356"/>
      <c r="X868" s="356"/>
      <c r="Y868" s="356"/>
      <c r="Z868" s="356"/>
      <c r="AA868" s="356"/>
      <c r="AB868" s="356"/>
      <c r="AC868" s="356"/>
      <c r="AD868" s="356"/>
    </row>
    <row r="869" spans="2:30">
      <c r="B869" s="359">
        <f t="shared" si="30"/>
        <v>-1</v>
      </c>
      <c r="D869" s="174"/>
      <c r="E869" s="174"/>
      <c r="F869" s="176"/>
      <c r="G869" s="174"/>
      <c r="H869" s="174"/>
      <c r="I869" s="174"/>
      <c r="J869" s="175"/>
      <c r="K869" s="175"/>
      <c r="L869" s="174"/>
      <c r="N869" s="359">
        <f t="shared" si="37"/>
        <v>0</v>
      </c>
      <c r="O869" s="360">
        <f t="shared" si="38"/>
        <v>0</v>
      </c>
      <c r="Q869" s="356"/>
      <c r="R869" s="356"/>
      <c r="S869" s="356"/>
      <c r="T869" s="356"/>
      <c r="U869" s="356"/>
      <c r="V869" s="356"/>
      <c r="W869" s="356"/>
      <c r="X869" s="356"/>
      <c r="Y869" s="356"/>
      <c r="Z869" s="356"/>
      <c r="AA869" s="356"/>
      <c r="AB869" s="356"/>
      <c r="AC869" s="356"/>
      <c r="AD869" s="356"/>
    </row>
    <row r="870" spans="2:30">
      <c r="B870" s="359">
        <f t="shared" si="30"/>
        <v>-1</v>
      </c>
      <c r="D870" s="174"/>
      <c r="E870" s="174"/>
      <c r="F870" s="176"/>
      <c r="G870" s="174"/>
      <c r="H870" s="174"/>
      <c r="I870" s="174"/>
      <c r="J870" s="175"/>
      <c r="K870" s="175"/>
      <c r="L870" s="174"/>
      <c r="N870" s="359">
        <f t="shared" si="37"/>
        <v>0</v>
      </c>
      <c r="O870" s="360">
        <f t="shared" si="38"/>
        <v>0</v>
      </c>
      <c r="Q870" s="356"/>
      <c r="R870" s="356"/>
      <c r="S870" s="356"/>
      <c r="T870" s="356"/>
      <c r="U870" s="356"/>
      <c r="V870" s="356"/>
      <c r="W870" s="356"/>
      <c r="X870" s="356"/>
      <c r="Y870" s="356"/>
      <c r="Z870" s="356"/>
      <c r="AA870" s="356"/>
      <c r="AB870" s="356"/>
      <c r="AC870" s="356"/>
      <c r="AD870" s="356"/>
    </row>
    <row r="871" spans="2:30">
      <c r="B871" s="359">
        <f t="shared" si="30"/>
        <v>-1</v>
      </c>
      <c r="D871" s="174"/>
      <c r="E871" s="174"/>
      <c r="F871" s="176"/>
      <c r="G871" s="174"/>
      <c r="H871" s="174"/>
      <c r="I871" s="174"/>
      <c r="J871" s="175"/>
      <c r="K871" s="175"/>
      <c r="L871" s="174"/>
      <c r="N871" s="359">
        <f t="shared" si="37"/>
        <v>0</v>
      </c>
      <c r="O871" s="360">
        <f t="shared" si="38"/>
        <v>0</v>
      </c>
      <c r="Q871" s="356"/>
      <c r="R871" s="356"/>
      <c r="S871" s="356"/>
      <c r="T871" s="356"/>
      <c r="U871" s="356"/>
      <c r="V871" s="356"/>
      <c r="W871" s="356"/>
      <c r="X871" s="356"/>
      <c r="Y871" s="356"/>
      <c r="Z871" s="356"/>
      <c r="AA871" s="356"/>
      <c r="AB871" s="356"/>
      <c r="AC871" s="356"/>
      <c r="AD871" s="356"/>
    </row>
    <row r="872" spans="2:30">
      <c r="B872" s="359">
        <f t="shared" si="30"/>
        <v>-1</v>
      </c>
      <c r="D872" s="174"/>
      <c r="E872" s="174"/>
      <c r="F872" s="176"/>
      <c r="G872" s="174"/>
      <c r="H872" s="174"/>
      <c r="I872" s="174"/>
      <c r="J872" s="175"/>
      <c r="K872" s="175"/>
      <c r="L872" s="174"/>
      <c r="N872" s="359">
        <f t="shared" si="37"/>
        <v>0</v>
      </c>
      <c r="O872" s="360">
        <f t="shared" si="38"/>
        <v>0</v>
      </c>
      <c r="Q872" s="356"/>
      <c r="R872" s="356"/>
      <c r="S872" s="356"/>
      <c r="T872" s="356"/>
      <c r="U872" s="356"/>
      <c r="V872" s="356"/>
      <c r="W872" s="356"/>
      <c r="X872" s="356"/>
      <c r="Y872" s="356"/>
      <c r="Z872" s="356"/>
      <c r="AA872" s="356"/>
      <c r="AB872" s="356"/>
      <c r="AC872" s="356"/>
      <c r="AD872" s="356"/>
    </row>
    <row r="873" spans="2:30">
      <c r="B873" s="359">
        <f t="shared" si="30"/>
        <v>-1</v>
      </c>
      <c r="D873" s="174"/>
      <c r="E873" s="174"/>
      <c r="F873" s="176"/>
      <c r="G873" s="174"/>
      <c r="H873" s="174"/>
      <c r="I873" s="174"/>
      <c r="J873" s="175"/>
      <c r="K873" s="175"/>
      <c r="L873" s="174"/>
      <c r="N873" s="359">
        <f t="shared" si="37"/>
        <v>0</v>
      </c>
      <c r="O873" s="360">
        <f t="shared" si="38"/>
        <v>0</v>
      </c>
      <c r="Q873" s="356"/>
      <c r="R873" s="356"/>
      <c r="S873" s="356"/>
      <c r="T873" s="356"/>
      <c r="U873" s="356"/>
      <c r="V873" s="356"/>
      <c r="W873" s="356"/>
      <c r="X873" s="356"/>
      <c r="Y873" s="356"/>
      <c r="Z873" s="356"/>
      <c r="AA873" s="356"/>
      <c r="AB873" s="356"/>
      <c r="AC873" s="356"/>
      <c r="AD873" s="356"/>
    </row>
    <row r="874" spans="2:30">
      <c r="B874" s="359">
        <f t="shared" si="30"/>
        <v>-1</v>
      </c>
      <c r="D874" s="174"/>
      <c r="E874" s="174"/>
      <c r="F874" s="176"/>
      <c r="G874" s="174"/>
      <c r="H874" s="174"/>
      <c r="I874" s="174"/>
      <c r="J874" s="175"/>
      <c r="K874" s="175"/>
      <c r="L874" s="174"/>
      <c r="N874" s="359">
        <f t="shared" si="37"/>
        <v>0</v>
      </c>
      <c r="O874" s="360">
        <f t="shared" si="38"/>
        <v>0</v>
      </c>
      <c r="Q874" s="356"/>
      <c r="R874" s="356"/>
      <c r="S874" s="356"/>
      <c r="T874" s="356"/>
      <c r="U874" s="356"/>
      <c r="V874" s="356"/>
      <c r="W874" s="356"/>
      <c r="X874" s="356"/>
      <c r="Y874" s="356"/>
      <c r="Z874" s="356"/>
      <c r="AA874" s="356"/>
      <c r="AB874" s="356"/>
      <c r="AC874" s="356"/>
      <c r="AD874" s="356"/>
    </row>
    <row r="875" spans="2:30">
      <c r="B875" s="359">
        <f t="shared" si="30"/>
        <v>-1</v>
      </c>
      <c r="D875" s="174"/>
      <c r="E875" s="174"/>
      <c r="F875" s="176"/>
      <c r="G875" s="174"/>
      <c r="H875" s="174"/>
      <c r="I875" s="174"/>
      <c r="J875" s="175"/>
      <c r="K875" s="175"/>
      <c r="L875" s="174"/>
      <c r="N875" s="359">
        <f t="shared" si="37"/>
        <v>0</v>
      </c>
      <c r="O875" s="360">
        <f t="shared" si="38"/>
        <v>0</v>
      </c>
      <c r="Q875" s="356"/>
      <c r="R875" s="356"/>
      <c r="S875" s="356"/>
      <c r="T875" s="356"/>
      <c r="U875" s="356"/>
      <c r="V875" s="356"/>
      <c r="W875" s="356"/>
      <c r="X875" s="356"/>
      <c r="Y875" s="356"/>
      <c r="Z875" s="356"/>
      <c r="AA875" s="356"/>
      <c r="AB875" s="356"/>
      <c r="AC875" s="356"/>
      <c r="AD875" s="356"/>
    </row>
    <row r="876" spans="2:30">
      <c r="B876" s="359">
        <f t="shared" si="30"/>
        <v>-1</v>
      </c>
      <c r="D876" s="174"/>
      <c r="E876" s="174"/>
      <c r="F876" s="176"/>
      <c r="G876" s="174"/>
      <c r="H876" s="174"/>
      <c r="I876" s="174"/>
      <c r="J876" s="175"/>
      <c r="K876" s="175"/>
      <c r="L876" s="174"/>
      <c r="N876" s="359">
        <f t="shared" si="37"/>
        <v>0</v>
      </c>
      <c r="O876" s="360">
        <f t="shared" si="38"/>
        <v>0</v>
      </c>
      <c r="Q876" s="356"/>
      <c r="R876" s="356"/>
      <c r="S876" s="356"/>
      <c r="T876" s="356"/>
      <c r="U876" s="356"/>
      <c r="V876" s="356"/>
      <c r="W876" s="356"/>
      <c r="X876" s="356"/>
      <c r="Y876" s="356"/>
      <c r="Z876" s="356"/>
      <c r="AA876" s="356"/>
      <c r="AB876" s="356"/>
      <c r="AC876" s="356"/>
      <c r="AD876" s="356"/>
    </row>
    <row r="877" spans="2:30">
      <c r="B877" s="359">
        <f t="shared" si="30"/>
        <v>-1</v>
      </c>
      <c r="D877" s="174"/>
      <c r="E877" s="174"/>
      <c r="F877" s="176"/>
      <c r="G877" s="174"/>
      <c r="H877" s="174"/>
      <c r="I877" s="174"/>
      <c r="J877" s="175"/>
      <c r="K877" s="175"/>
      <c r="L877" s="174"/>
      <c r="N877" s="359">
        <f t="shared" si="37"/>
        <v>0</v>
      </c>
      <c r="O877" s="360">
        <f t="shared" si="38"/>
        <v>0</v>
      </c>
      <c r="Q877" s="356"/>
      <c r="R877" s="356"/>
      <c r="S877" s="356"/>
      <c r="T877" s="356"/>
      <c r="U877" s="356"/>
      <c r="V877" s="356"/>
      <c r="W877" s="356"/>
      <c r="X877" s="356"/>
      <c r="Y877" s="356"/>
      <c r="Z877" s="356"/>
      <c r="AA877" s="356"/>
      <c r="AB877" s="356"/>
      <c r="AC877" s="356"/>
      <c r="AD877" s="356"/>
    </row>
    <row r="878" spans="2:30">
      <c r="B878" s="359">
        <f t="shared" si="30"/>
        <v>-1</v>
      </c>
      <c r="D878" s="174"/>
      <c r="E878" s="174"/>
      <c r="F878" s="176"/>
      <c r="G878" s="174"/>
      <c r="H878" s="174"/>
      <c r="I878" s="174"/>
      <c r="J878" s="175"/>
      <c r="K878" s="175"/>
      <c r="L878" s="174"/>
      <c r="N878" s="359">
        <f t="shared" si="37"/>
        <v>0</v>
      </c>
      <c r="O878" s="360">
        <f t="shared" si="38"/>
        <v>0</v>
      </c>
      <c r="Q878" s="356"/>
      <c r="R878" s="356"/>
      <c r="S878" s="356"/>
      <c r="T878" s="356"/>
      <c r="U878" s="356"/>
      <c r="V878" s="356"/>
      <c r="W878" s="356"/>
      <c r="X878" s="356"/>
      <c r="Y878" s="356"/>
      <c r="Z878" s="356"/>
      <c r="AA878" s="356"/>
      <c r="AB878" s="356"/>
      <c r="AC878" s="356"/>
      <c r="AD878" s="356"/>
    </row>
    <row r="879" spans="2:30">
      <c r="B879" s="359">
        <f t="shared" si="30"/>
        <v>-1</v>
      </c>
      <c r="D879" s="174"/>
      <c r="E879" s="174"/>
      <c r="F879" s="176"/>
      <c r="G879" s="174"/>
      <c r="H879" s="174"/>
      <c r="I879" s="174"/>
      <c r="J879" s="175"/>
      <c r="K879" s="175"/>
      <c r="L879" s="174"/>
      <c r="N879" s="359">
        <f t="shared" si="37"/>
        <v>0</v>
      </c>
      <c r="O879" s="360">
        <f t="shared" si="38"/>
        <v>0</v>
      </c>
      <c r="Q879" s="356"/>
      <c r="R879" s="356"/>
      <c r="S879" s="356"/>
      <c r="T879" s="356"/>
      <c r="U879" s="356"/>
      <c r="V879" s="356"/>
      <c r="W879" s="356"/>
      <c r="X879" s="356"/>
      <c r="Y879" s="356"/>
      <c r="Z879" s="356"/>
      <c r="AA879" s="356"/>
      <c r="AB879" s="356"/>
      <c r="AC879" s="356"/>
      <c r="AD879" s="356"/>
    </row>
    <row r="880" spans="2:30">
      <c r="B880" s="359">
        <f t="shared" si="30"/>
        <v>-1</v>
      </c>
      <c r="D880" s="174"/>
      <c r="E880" s="174"/>
      <c r="F880" s="176"/>
      <c r="G880" s="174"/>
      <c r="H880" s="174"/>
      <c r="I880" s="174"/>
      <c r="J880" s="175"/>
      <c r="K880" s="175"/>
      <c r="L880" s="174"/>
      <c r="N880" s="359">
        <f t="shared" si="37"/>
        <v>0</v>
      </c>
      <c r="O880" s="360">
        <f t="shared" si="38"/>
        <v>0</v>
      </c>
      <c r="Q880" s="356"/>
      <c r="R880" s="356"/>
      <c r="S880" s="356"/>
      <c r="T880" s="356"/>
      <c r="U880" s="356"/>
      <c r="V880" s="356"/>
      <c r="W880" s="356"/>
      <c r="X880" s="356"/>
      <c r="Y880" s="356"/>
      <c r="Z880" s="356"/>
      <c r="AA880" s="356"/>
      <c r="AB880" s="356"/>
      <c r="AC880" s="356"/>
      <c r="AD880" s="356"/>
    </row>
    <row r="881" spans="2:30">
      <c r="B881" s="359">
        <f t="shared" si="30"/>
        <v>-1</v>
      </c>
      <c r="D881" s="174"/>
      <c r="E881" s="174"/>
      <c r="F881" s="176"/>
      <c r="G881" s="174"/>
      <c r="H881" s="174"/>
      <c r="I881" s="174"/>
      <c r="J881" s="175"/>
      <c r="K881" s="175"/>
      <c r="L881" s="174"/>
      <c r="N881" s="359">
        <f t="shared" si="37"/>
        <v>0</v>
      </c>
      <c r="O881" s="360">
        <f t="shared" si="38"/>
        <v>0</v>
      </c>
      <c r="Q881" s="356"/>
      <c r="R881" s="356"/>
      <c r="S881" s="356"/>
      <c r="T881" s="356"/>
      <c r="U881" s="356"/>
      <c r="V881" s="356"/>
      <c r="W881" s="356"/>
      <c r="X881" s="356"/>
      <c r="Y881" s="356"/>
      <c r="Z881" s="356"/>
      <c r="AA881" s="356"/>
      <c r="AB881" s="356"/>
      <c r="AC881" s="356"/>
      <c r="AD881" s="356"/>
    </row>
    <row r="882" spans="2:30">
      <c r="B882" s="359">
        <f t="shared" si="30"/>
        <v>-1</v>
      </c>
      <c r="D882" s="174"/>
      <c r="E882" s="174"/>
      <c r="F882" s="176"/>
      <c r="G882" s="174"/>
      <c r="H882" s="174"/>
      <c r="I882" s="174"/>
      <c r="J882" s="175"/>
      <c r="K882" s="175"/>
      <c r="L882" s="174"/>
      <c r="N882" s="359">
        <f t="shared" si="37"/>
        <v>0</v>
      </c>
      <c r="O882" s="360">
        <f t="shared" si="38"/>
        <v>0</v>
      </c>
      <c r="Q882" s="356"/>
      <c r="R882" s="356"/>
      <c r="S882" s="356"/>
      <c r="T882" s="356"/>
      <c r="U882" s="356"/>
      <c r="V882" s="356"/>
      <c r="W882" s="356"/>
      <c r="X882" s="356"/>
      <c r="Y882" s="356"/>
      <c r="Z882" s="356"/>
      <c r="AA882" s="356"/>
      <c r="AB882" s="356"/>
      <c r="AC882" s="356"/>
      <c r="AD882" s="356"/>
    </row>
    <row r="883" spans="2:30">
      <c r="B883" s="359">
        <f t="shared" si="30"/>
        <v>-1</v>
      </c>
      <c r="D883" s="174"/>
      <c r="E883" s="174"/>
      <c r="F883" s="176"/>
      <c r="G883" s="174"/>
      <c r="H883" s="174"/>
      <c r="I883" s="174"/>
      <c r="J883" s="175"/>
      <c r="K883" s="175"/>
      <c r="L883" s="174"/>
      <c r="N883" s="359">
        <f t="shared" si="37"/>
        <v>0</v>
      </c>
      <c r="O883" s="360">
        <f t="shared" si="38"/>
        <v>0</v>
      </c>
      <c r="Q883" s="356"/>
      <c r="R883" s="356"/>
      <c r="S883" s="356"/>
      <c r="T883" s="356"/>
      <c r="U883" s="356"/>
      <c r="V883" s="356"/>
      <c r="W883" s="356"/>
      <c r="X883" s="356"/>
      <c r="Y883" s="356"/>
      <c r="Z883" s="356"/>
      <c r="AA883" s="356"/>
      <c r="AB883" s="356"/>
      <c r="AC883" s="356"/>
      <c r="AD883" s="356"/>
    </row>
    <row r="884" spans="2:30">
      <c r="B884" s="359">
        <f t="shared" si="30"/>
        <v>-1</v>
      </c>
      <c r="D884" s="174"/>
      <c r="E884" s="174"/>
      <c r="F884" s="176"/>
      <c r="G884" s="174"/>
      <c r="H884" s="174"/>
      <c r="I884" s="174"/>
      <c r="J884" s="175"/>
      <c r="K884" s="175"/>
      <c r="L884" s="174"/>
      <c r="N884" s="359">
        <f t="shared" si="37"/>
        <v>0</v>
      </c>
      <c r="O884" s="360">
        <f t="shared" si="38"/>
        <v>0</v>
      </c>
      <c r="Q884" s="356"/>
      <c r="R884" s="356"/>
      <c r="S884" s="356"/>
      <c r="T884" s="356"/>
      <c r="U884" s="356"/>
      <c r="V884" s="356"/>
      <c r="W884" s="356"/>
      <c r="X884" s="356"/>
      <c r="Y884" s="356"/>
      <c r="Z884" s="356"/>
      <c r="AA884" s="356"/>
      <c r="AB884" s="356"/>
      <c r="AC884" s="356"/>
      <c r="AD884" s="356"/>
    </row>
    <row r="885" spans="2:30">
      <c r="B885" s="359">
        <f t="shared" si="30"/>
        <v>-1</v>
      </c>
      <c r="D885" s="174"/>
      <c r="E885" s="174"/>
      <c r="F885" s="176"/>
      <c r="G885" s="174"/>
      <c r="H885" s="174"/>
      <c r="I885" s="174"/>
      <c r="J885" s="175"/>
      <c r="K885" s="175"/>
      <c r="L885" s="174"/>
      <c r="N885" s="359">
        <f t="shared" si="37"/>
        <v>0</v>
      </c>
      <c r="O885" s="360">
        <f t="shared" si="38"/>
        <v>0</v>
      </c>
      <c r="Q885" s="356"/>
      <c r="R885" s="356"/>
      <c r="S885" s="356"/>
      <c r="T885" s="356"/>
      <c r="U885" s="356"/>
      <c r="V885" s="356"/>
      <c r="W885" s="356"/>
      <c r="X885" s="356"/>
      <c r="Y885" s="356"/>
      <c r="Z885" s="356"/>
      <c r="AA885" s="356"/>
      <c r="AB885" s="356"/>
      <c r="AC885" s="356"/>
      <c r="AD885" s="356"/>
    </row>
    <row r="886" spans="2:30">
      <c r="B886" s="359">
        <f t="shared" si="30"/>
        <v>-1</v>
      </c>
      <c r="D886" s="174"/>
      <c r="E886" s="174"/>
      <c r="F886" s="176"/>
      <c r="G886" s="174"/>
      <c r="H886" s="174"/>
      <c r="I886" s="174"/>
      <c r="J886" s="175"/>
      <c r="K886" s="175"/>
      <c r="L886" s="174"/>
      <c r="N886" s="359">
        <f t="shared" si="37"/>
        <v>0</v>
      </c>
      <c r="O886" s="360">
        <f t="shared" si="38"/>
        <v>0</v>
      </c>
      <c r="Q886" s="356"/>
      <c r="R886" s="356"/>
      <c r="S886" s="356"/>
      <c r="T886" s="356"/>
      <c r="U886" s="356"/>
      <c r="V886" s="356"/>
      <c r="W886" s="356"/>
      <c r="X886" s="356"/>
      <c r="Y886" s="356"/>
      <c r="Z886" s="356"/>
      <c r="AA886" s="356"/>
      <c r="AB886" s="356"/>
      <c r="AC886" s="356"/>
      <c r="AD886" s="356"/>
    </row>
    <row r="887" spans="2:30">
      <c r="B887" s="359"/>
      <c r="D887" s="174"/>
      <c r="E887" s="174"/>
      <c r="F887" s="176"/>
      <c r="G887" s="174"/>
      <c r="H887" s="174"/>
      <c r="I887" s="174"/>
      <c r="J887" s="175"/>
      <c r="K887" s="175"/>
      <c r="L887" s="174"/>
      <c r="N887" s="359">
        <f t="shared" si="37"/>
        <v>0</v>
      </c>
      <c r="O887" s="360">
        <f t="shared" si="38"/>
        <v>0</v>
      </c>
      <c r="Q887" s="356"/>
      <c r="R887" s="356"/>
      <c r="S887" s="356"/>
      <c r="T887" s="356"/>
      <c r="U887" s="356"/>
      <c r="V887" s="356"/>
      <c r="W887" s="356"/>
      <c r="X887" s="356"/>
      <c r="Y887" s="356"/>
      <c r="Z887" s="356"/>
      <c r="AA887" s="356"/>
      <c r="AB887" s="356"/>
      <c r="AC887" s="356"/>
      <c r="AD887" s="356"/>
    </row>
    <row r="888" spans="2:30">
      <c r="B888" s="359"/>
      <c r="D888" s="174"/>
      <c r="E888" s="174"/>
      <c r="F888" s="176"/>
      <c r="G888" s="174"/>
      <c r="H888" s="174"/>
      <c r="I888" s="174"/>
      <c r="J888" s="175"/>
      <c r="K888" s="175"/>
      <c r="L888" s="174"/>
      <c r="N888" s="359">
        <f t="shared" si="37"/>
        <v>0</v>
      </c>
      <c r="O888" s="360">
        <f t="shared" si="38"/>
        <v>0</v>
      </c>
      <c r="Q888" s="356"/>
      <c r="R888" s="356"/>
      <c r="S888" s="356"/>
      <c r="T888" s="356"/>
      <c r="U888" s="356"/>
      <c r="V888" s="356"/>
      <c r="W888" s="356"/>
      <c r="X888" s="356"/>
      <c r="Y888" s="356"/>
      <c r="Z888" s="356"/>
      <c r="AA888" s="356"/>
      <c r="AB888" s="356"/>
      <c r="AC888" s="356"/>
      <c r="AD888" s="356"/>
    </row>
    <row r="889" spans="2:30">
      <c r="B889" s="359"/>
      <c r="D889" s="174"/>
      <c r="E889" s="174"/>
      <c r="F889" s="176"/>
      <c r="G889" s="174"/>
      <c r="H889" s="174"/>
      <c r="I889" s="174"/>
      <c r="J889" s="175"/>
      <c r="K889" s="175"/>
      <c r="L889" s="174"/>
      <c r="N889" s="359">
        <f t="shared" si="37"/>
        <v>0</v>
      </c>
      <c r="O889" s="360">
        <f t="shared" si="38"/>
        <v>0</v>
      </c>
      <c r="Q889" s="356"/>
      <c r="R889" s="356"/>
      <c r="S889" s="356"/>
      <c r="T889" s="356"/>
      <c r="U889" s="356"/>
      <c r="V889" s="356"/>
      <c r="W889" s="356"/>
      <c r="X889" s="356"/>
      <c r="Y889" s="356"/>
      <c r="Z889" s="356"/>
      <c r="AA889" s="356"/>
      <c r="AB889" s="356"/>
      <c r="AC889" s="356"/>
      <c r="AD889" s="356"/>
    </row>
    <row r="890" spans="2:30">
      <c r="B890" s="359"/>
      <c r="D890" s="174"/>
      <c r="E890" s="174"/>
      <c r="F890" s="176"/>
      <c r="G890" s="174"/>
      <c r="H890" s="174"/>
      <c r="I890" s="174"/>
      <c r="J890" s="175"/>
      <c r="K890" s="175"/>
      <c r="L890" s="174"/>
      <c r="N890" s="359">
        <f t="shared" si="37"/>
        <v>0</v>
      </c>
      <c r="O890" s="360">
        <f t="shared" si="38"/>
        <v>0</v>
      </c>
      <c r="Q890" s="356"/>
      <c r="R890" s="356"/>
      <c r="S890" s="356"/>
      <c r="T890" s="356"/>
      <c r="U890" s="356"/>
      <c r="V890" s="356"/>
      <c r="W890" s="356"/>
      <c r="X890" s="356"/>
      <c r="Y890" s="356"/>
      <c r="Z890" s="356"/>
      <c r="AA890" s="356"/>
      <c r="AB890" s="356"/>
      <c r="AC890" s="356"/>
      <c r="AD890" s="356"/>
    </row>
    <row r="891" spans="2:30">
      <c r="B891" s="359"/>
      <c r="D891" s="174"/>
      <c r="E891" s="174"/>
      <c r="F891" s="176"/>
      <c r="G891" s="174"/>
      <c r="H891" s="174"/>
      <c r="I891" s="174"/>
      <c r="J891" s="175"/>
      <c r="K891" s="175"/>
      <c r="L891" s="174"/>
      <c r="N891" s="359">
        <f t="shared" si="37"/>
        <v>0</v>
      </c>
      <c r="O891" s="360">
        <f t="shared" si="38"/>
        <v>0</v>
      </c>
      <c r="Q891" s="356"/>
      <c r="R891" s="356"/>
      <c r="S891" s="356"/>
      <c r="T891" s="356"/>
      <c r="U891" s="356"/>
      <c r="V891" s="356"/>
      <c r="W891" s="356"/>
      <c r="X891" s="356"/>
      <c r="Y891" s="356"/>
      <c r="Z891" s="356"/>
      <c r="AA891" s="356"/>
      <c r="AB891" s="356"/>
      <c r="AC891" s="356"/>
      <c r="AD891" s="356"/>
    </row>
    <row r="892" spans="2:30">
      <c r="B892" s="359"/>
      <c r="D892" s="174"/>
      <c r="E892" s="174"/>
      <c r="F892" s="176"/>
      <c r="G892" s="174"/>
      <c r="H892" s="174"/>
      <c r="I892" s="174"/>
      <c r="J892" s="175"/>
      <c r="K892" s="175"/>
      <c r="L892" s="174"/>
      <c r="N892" s="359">
        <f t="shared" si="37"/>
        <v>0</v>
      </c>
      <c r="O892" s="360">
        <f t="shared" si="38"/>
        <v>0</v>
      </c>
      <c r="Q892" s="356"/>
      <c r="R892" s="356"/>
      <c r="S892" s="356"/>
      <c r="T892" s="356"/>
      <c r="U892" s="356"/>
      <c r="V892" s="356"/>
      <c r="W892" s="356"/>
      <c r="X892" s="356"/>
      <c r="Y892" s="356"/>
      <c r="Z892" s="356"/>
      <c r="AA892" s="356"/>
      <c r="AB892" s="356"/>
      <c r="AC892" s="356"/>
      <c r="AD892" s="356"/>
    </row>
    <row r="893" spans="2:30">
      <c r="B893" s="359"/>
      <c r="D893" s="174"/>
      <c r="E893" s="174"/>
      <c r="F893" s="176"/>
      <c r="G893" s="174"/>
      <c r="H893" s="174"/>
      <c r="I893" s="174"/>
      <c r="J893" s="175"/>
      <c r="K893" s="175"/>
      <c r="L893" s="174"/>
      <c r="N893" s="359">
        <f t="shared" si="37"/>
        <v>0</v>
      </c>
      <c r="O893" s="360">
        <f t="shared" si="38"/>
        <v>0</v>
      </c>
      <c r="Q893" s="356"/>
      <c r="R893" s="356"/>
      <c r="S893" s="356"/>
      <c r="T893" s="356"/>
      <c r="U893" s="356"/>
      <c r="V893" s="356"/>
      <c r="W893" s="356"/>
      <c r="X893" s="356"/>
      <c r="Y893" s="356"/>
      <c r="Z893" s="356"/>
      <c r="AA893" s="356"/>
      <c r="AB893" s="356"/>
      <c r="AC893" s="356"/>
      <c r="AD893" s="356"/>
    </row>
    <row r="894" spans="2:30">
      <c r="B894" s="359"/>
      <c r="D894" s="174"/>
      <c r="E894" s="174"/>
      <c r="F894" s="176"/>
      <c r="G894" s="174"/>
      <c r="H894" s="174"/>
      <c r="I894" s="174"/>
      <c r="J894" s="175"/>
      <c r="K894" s="175"/>
      <c r="L894" s="174"/>
      <c r="N894" s="359">
        <f t="shared" si="37"/>
        <v>0</v>
      </c>
      <c r="O894" s="360">
        <f t="shared" si="38"/>
        <v>0</v>
      </c>
      <c r="Q894" s="356"/>
      <c r="R894" s="356"/>
      <c r="S894" s="356"/>
      <c r="T894" s="356"/>
      <c r="U894" s="356"/>
      <c r="V894" s="356"/>
      <c r="W894" s="356"/>
      <c r="X894" s="356"/>
      <c r="Y894" s="356"/>
      <c r="Z894" s="356"/>
      <c r="AA894" s="356"/>
      <c r="AB894" s="356"/>
      <c r="AC894" s="356"/>
      <c r="AD894" s="356"/>
    </row>
    <row r="895" spans="2:30">
      <c r="B895" s="359"/>
      <c r="D895" s="174"/>
      <c r="E895" s="174"/>
      <c r="F895" s="176"/>
      <c r="G895" s="174"/>
      <c r="H895" s="174"/>
      <c r="I895" s="174"/>
      <c r="J895" s="175"/>
      <c r="K895" s="175"/>
      <c r="L895" s="174"/>
      <c r="N895" s="359">
        <f t="shared" si="37"/>
        <v>0</v>
      </c>
      <c r="O895" s="360">
        <f t="shared" si="38"/>
        <v>0</v>
      </c>
      <c r="Q895" s="356"/>
      <c r="R895" s="356"/>
      <c r="S895" s="356"/>
      <c r="T895" s="356"/>
      <c r="U895" s="356"/>
      <c r="V895" s="356"/>
      <c r="W895" s="356"/>
      <c r="X895" s="356"/>
      <c r="Y895" s="356"/>
      <c r="Z895" s="356"/>
      <c r="AA895" s="356"/>
      <c r="AB895" s="356"/>
      <c r="AC895" s="356"/>
      <c r="AD895" s="356"/>
    </row>
    <row r="896" spans="2:30">
      <c r="B896" s="359"/>
      <c r="D896" s="174"/>
      <c r="E896" s="174"/>
      <c r="F896" s="176"/>
      <c r="G896" s="174"/>
      <c r="H896" s="174"/>
      <c r="I896" s="174"/>
      <c r="J896" s="175"/>
      <c r="K896" s="175"/>
      <c r="L896" s="174"/>
      <c r="N896" s="359">
        <f t="shared" si="37"/>
        <v>0</v>
      </c>
      <c r="O896" s="360">
        <f t="shared" si="38"/>
        <v>0</v>
      </c>
      <c r="Q896" s="356"/>
      <c r="R896" s="356"/>
      <c r="S896" s="356"/>
      <c r="T896" s="356"/>
      <c r="U896" s="356"/>
      <c r="V896" s="356"/>
      <c r="W896" s="356"/>
      <c r="X896" s="356"/>
      <c r="Y896" s="356"/>
      <c r="Z896" s="356"/>
      <c r="AA896" s="356"/>
      <c r="AB896" s="356"/>
      <c r="AC896" s="356"/>
      <c r="AD896" s="356"/>
    </row>
    <row r="897" spans="2:30">
      <c r="B897" s="359"/>
      <c r="D897" s="174"/>
      <c r="E897" s="174"/>
      <c r="F897" s="176"/>
      <c r="G897" s="174"/>
      <c r="H897" s="174"/>
      <c r="I897" s="174"/>
      <c r="J897" s="175"/>
      <c r="K897" s="175"/>
      <c r="L897" s="174"/>
      <c r="N897" s="359">
        <f t="shared" si="37"/>
        <v>0</v>
      </c>
      <c r="O897" s="360">
        <f t="shared" si="38"/>
        <v>0</v>
      </c>
      <c r="Q897" s="356"/>
      <c r="R897" s="356"/>
      <c r="S897" s="356"/>
      <c r="T897" s="356"/>
      <c r="U897" s="356"/>
      <c r="V897" s="356"/>
      <c r="W897" s="356"/>
      <c r="X897" s="356"/>
      <c r="Y897" s="356"/>
      <c r="Z897" s="356"/>
      <c r="AA897" s="356"/>
      <c r="AB897" s="356"/>
      <c r="AC897" s="356"/>
      <c r="AD897" s="356"/>
    </row>
    <row r="898" spans="2:30">
      <c r="B898" s="359"/>
      <c r="D898" s="174"/>
      <c r="E898" s="174"/>
      <c r="F898" s="176"/>
      <c r="G898" s="174"/>
      <c r="H898" s="174"/>
      <c r="I898" s="174"/>
      <c r="J898" s="175"/>
      <c r="K898" s="175"/>
      <c r="L898" s="174"/>
      <c r="N898" s="359">
        <f t="shared" si="37"/>
        <v>0</v>
      </c>
      <c r="O898" s="360">
        <f t="shared" si="38"/>
        <v>0</v>
      </c>
      <c r="Q898" s="356"/>
      <c r="R898" s="356"/>
      <c r="S898" s="356"/>
      <c r="T898" s="356"/>
      <c r="U898" s="356"/>
      <c r="V898" s="356"/>
      <c r="W898" s="356"/>
      <c r="X898" s="356"/>
      <c r="Y898" s="356"/>
      <c r="Z898" s="356"/>
      <c r="AA898" s="356"/>
      <c r="AB898" s="356"/>
      <c r="AC898" s="356"/>
      <c r="AD898" s="356"/>
    </row>
    <row r="899" spans="2:30">
      <c r="B899" s="359"/>
      <c r="D899" s="174"/>
      <c r="E899" s="174"/>
      <c r="F899" s="176"/>
      <c r="G899" s="174"/>
      <c r="H899" s="174"/>
      <c r="I899" s="174"/>
      <c r="J899" s="175"/>
      <c r="K899" s="175"/>
      <c r="L899" s="174"/>
      <c r="N899" s="359">
        <f t="shared" si="37"/>
        <v>0</v>
      </c>
      <c r="O899" s="360">
        <f t="shared" si="38"/>
        <v>0</v>
      </c>
      <c r="Q899" s="356"/>
      <c r="R899" s="356"/>
      <c r="S899" s="356"/>
      <c r="T899" s="356"/>
      <c r="U899" s="356"/>
      <c r="V899" s="356"/>
      <c r="W899" s="356"/>
      <c r="X899" s="356"/>
      <c r="Y899" s="356"/>
      <c r="Z899" s="356"/>
      <c r="AA899" s="356"/>
      <c r="AB899" s="356"/>
      <c r="AC899" s="356"/>
      <c r="AD899" s="356"/>
    </row>
    <row r="900" spans="2:30">
      <c r="B900" s="359"/>
      <c r="D900" s="174"/>
      <c r="E900" s="174"/>
      <c r="F900" s="176"/>
      <c r="G900" s="174"/>
      <c r="H900" s="174"/>
      <c r="I900" s="174"/>
      <c r="J900" s="175"/>
      <c r="K900" s="175"/>
      <c r="L900" s="174"/>
      <c r="N900" s="359">
        <f t="shared" si="37"/>
        <v>0</v>
      </c>
      <c r="O900" s="360">
        <f t="shared" si="38"/>
        <v>0</v>
      </c>
      <c r="Q900" s="356"/>
      <c r="R900" s="356"/>
      <c r="S900" s="356"/>
      <c r="T900" s="356"/>
      <c r="U900" s="356"/>
      <c r="V900" s="356"/>
      <c r="W900" s="356"/>
      <c r="X900" s="356"/>
      <c r="Y900" s="356"/>
      <c r="Z900" s="356"/>
      <c r="AA900" s="356"/>
      <c r="AB900" s="356"/>
      <c r="AC900" s="356"/>
      <c r="AD900" s="356"/>
    </row>
    <row r="901" spans="2:30">
      <c r="B901" s="359"/>
      <c r="D901" s="174"/>
      <c r="E901" s="174"/>
      <c r="F901" s="176"/>
      <c r="G901" s="174"/>
      <c r="H901" s="174"/>
      <c r="I901" s="174"/>
      <c r="J901" s="175"/>
      <c r="K901" s="175"/>
      <c r="L901" s="174"/>
      <c r="N901" s="359">
        <f t="shared" si="37"/>
        <v>0</v>
      </c>
      <c r="O901" s="360">
        <f t="shared" si="38"/>
        <v>0</v>
      </c>
      <c r="Q901" s="356"/>
      <c r="R901" s="356"/>
      <c r="S901" s="356"/>
      <c r="T901" s="356"/>
      <c r="U901" s="356"/>
      <c r="V901" s="356"/>
      <c r="W901" s="356"/>
      <c r="X901" s="356"/>
      <c r="Y901" s="356"/>
      <c r="Z901" s="356"/>
      <c r="AA901" s="356"/>
      <c r="AB901" s="356"/>
      <c r="AC901" s="356"/>
      <c r="AD901" s="356"/>
    </row>
    <row r="902" spans="2:30">
      <c r="B902" s="359"/>
      <c r="D902" s="174"/>
      <c r="E902" s="174"/>
      <c r="F902" s="176"/>
      <c r="G902" s="174"/>
      <c r="H902" s="174"/>
      <c r="I902" s="174"/>
      <c r="J902" s="175"/>
      <c r="K902" s="175"/>
      <c r="L902" s="174"/>
      <c r="N902" s="359">
        <f t="shared" si="37"/>
        <v>0</v>
      </c>
      <c r="O902" s="360">
        <f t="shared" si="38"/>
        <v>0</v>
      </c>
      <c r="Q902" s="356"/>
      <c r="R902" s="356"/>
      <c r="S902" s="356"/>
      <c r="T902" s="356"/>
      <c r="U902" s="356"/>
      <c r="V902" s="356"/>
      <c r="W902" s="356"/>
      <c r="X902" s="356"/>
      <c r="Y902" s="356"/>
      <c r="Z902" s="356"/>
      <c r="AA902" s="356"/>
      <c r="AB902" s="356"/>
      <c r="AC902" s="356"/>
      <c r="AD902" s="356"/>
    </row>
    <row r="903" spans="2:30">
      <c r="B903" s="359"/>
      <c r="D903" s="174"/>
      <c r="E903" s="174"/>
      <c r="F903" s="176"/>
      <c r="G903" s="174"/>
      <c r="H903" s="174"/>
      <c r="I903" s="174"/>
      <c r="J903" s="175"/>
      <c r="K903" s="175"/>
      <c r="L903" s="174"/>
      <c r="N903" s="359">
        <f t="shared" si="37"/>
        <v>0</v>
      </c>
      <c r="O903" s="360">
        <f t="shared" si="38"/>
        <v>0</v>
      </c>
      <c r="Q903" s="356"/>
      <c r="R903" s="356"/>
      <c r="S903" s="356"/>
      <c r="T903" s="356"/>
      <c r="U903" s="356"/>
      <c r="V903" s="356"/>
      <c r="W903" s="356"/>
      <c r="X903" s="356"/>
      <c r="Y903" s="356"/>
      <c r="Z903" s="356"/>
      <c r="AA903" s="356"/>
      <c r="AB903" s="356"/>
      <c r="AC903" s="356"/>
      <c r="AD903" s="356"/>
    </row>
    <row r="904" spans="2:30">
      <c r="B904" s="359"/>
      <c r="D904" s="174"/>
      <c r="E904" s="174"/>
      <c r="F904" s="176"/>
      <c r="G904" s="174"/>
      <c r="H904" s="174"/>
      <c r="I904" s="174"/>
      <c r="J904" s="175"/>
      <c r="K904" s="175"/>
      <c r="L904" s="174"/>
      <c r="N904" s="359">
        <f t="shared" si="37"/>
        <v>0</v>
      </c>
      <c r="O904" s="360">
        <f t="shared" si="38"/>
        <v>0</v>
      </c>
      <c r="Q904" s="356"/>
      <c r="R904" s="356"/>
      <c r="S904" s="356"/>
      <c r="T904" s="356"/>
      <c r="U904" s="356"/>
      <c r="V904" s="356"/>
      <c r="W904" s="356"/>
      <c r="X904" s="356"/>
      <c r="Y904" s="356"/>
      <c r="Z904" s="356"/>
      <c r="AA904" s="356"/>
      <c r="AB904" s="356"/>
      <c r="AC904" s="356"/>
      <c r="AD904" s="356"/>
    </row>
    <row r="905" spans="2:30">
      <c r="B905" s="359"/>
      <c r="D905" s="174"/>
      <c r="E905" s="174"/>
      <c r="F905" s="176"/>
      <c r="G905" s="174"/>
      <c r="H905" s="174"/>
      <c r="I905" s="174"/>
      <c r="J905" s="175"/>
      <c r="K905" s="175"/>
      <c r="L905" s="174"/>
      <c r="N905" s="359">
        <f t="shared" si="37"/>
        <v>0</v>
      </c>
      <c r="O905" s="360">
        <f t="shared" si="38"/>
        <v>0</v>
      </c>
      <c r="Q905" s="356"/>
      <c r="R905" s="356"/>
      <c r="S905" s="356"/>
      <c r="T905" s="356"/>
      <c r="U905" s="356"/>
      <c r="V905" s="356"/>
      <c r="W905" s="356"/>
      <c r="X905" s="356"/>
      <c r="Y905" s="356"/>
      <c r="Z905" s="356"/>
      <c r="AA905" s="356"/>
      <c r="AB905" s="356"/>
      <c r="AC905" s="356"/>
      <c r="AD905" s="356"/>
    </row>
    <row r="906" spans="2:30">
      <c r="B906" s="359"/>
      <c r="D906" s="174"/>
      <c r="E906" s="174"/>
      <c r="F906" s="176"/>
      <c r="G906" s="174"/>
      <c r="H906" s="174"/>
      <c r="I906" s="174"/>
      <c r="J906" s="175"/>
      <c r="K906" s="175"/>
      <c r="L906" s="174"/>
      <c r="N906" s="359">
        <f t="shared" ref="N906:N969" si="39">+H906*((K906-J906)+1)*B906</f>
        <v>0</v>
      </c>
      <c r="O906" s="360">
        <f t="shared" ref="O906:O969" si="40">N906*L906/100</f>
        <v>0</v>
      </c>
      <c r="Q906" s="356"/>
      <c r="R906" s="356"/>
      <c r="S906" s="356"/>
      <c r="T906" s="356"/>
      <c r="U906" s="356"/>
      <c r="V906" s="356"/>
      <c r="W906" s="356"/>
      <c r="X906" s="356"/>
      <c r="Y906" s="356"/>
      <c r="Z906" s="356"/>
      <c r="AA906" s="356"/>
      <c r="AB906" s="356"/>
      <c r="AC906" s="356"/>
      <c r="AD906" s="356"/>
    </row>
    <row r="907" spans="2:30">
      <c r="B907" s="359"/>
      <c r="D907" s="174"/>
      <c r="E907" s="174"/>
      <c r="F907" s="176"/>
      <c r="G907" s="174"/>
      <c r="H907" s="174"/>
      <c r="I907" s="174"/>
      <c r="J907" s="175"/>
      <c r="K907" s="175"/>
      <c r="L907" s="174"/>
      <c r="N907" s="359">
        <f t="shared" si="39"/>
        <v>0</v>
      </c>
      <c r="O907" s="360">
        <f t="shared" si="40"/>
        <v>0</v>
      </c>
      <c r="Q907" s="356"/>
      <c r="R907" s="356"/>
      <c r="S907" s="356"/>
      <c r="T907" s="356"/>
      <c r="U907" s="356"/>
      <c r="V907" s="356"/>
      <c r="W907" s="356"/>
      <c r="X907" s="356"/>
      <c r="Y907" s="356"/>
      <c r="Z907" s="356"/>
      <c r="AA907" s="356"/>
      <c r="AB907" s="356"/>
      <c r="AC907" s="356"/>
      <c r="AD907" s="356"/>
    </row>
    <row r="908" spans="2:30">
      <c r="B908" s="359"/>
      <c r="D908" s="174"/>
      <c r="E908" s="174"/>
      <c r="F908" s="176"/>
      <c r="G908" s="174"/>
      <c r="H908" s="174"/>
      <c r="I908" s="174"/>
      <c r="J908" s="175"/>
      <c r="K908" s="175"/>
      <c r="L908" s="174"/>
      <c r="N908" s="359">
        <f t="shared" si="39"/>
        <v>0</v>
      </c>
      <c r="O908" s="360">
        <f t="shared" si="40"/>
        <v>0</v>
      </c>
      <c r="Q908" s="356"/>
      <c r="R908" s="356"/>
      <c r="S908" s="356"/>
      <c r="T908" s="356"/>
      <c r="U908" s="356"/>
      <c r="V908" s="356"/>
      <c r="W908" s="356"/>
      <c r="X908" s="356"/>
      <c r="Y908" s="356"/>
      <c r="Z908" s="356"/>
      <c r="AA908" s="356"/>
      <c r="AB908" s="356"/>
      <c r="AC908" s="356"/>
      <c r="AD908" s="356"/>
    </row>
    <row r="909" spans="2:30">
      <c r="B909" s="359"/>
      <c r="D909" s="174"/>
      <c r="E909" s="174"/>
      <c r="F909" s="176"/>
      <c r="G909" s="174"/>
      <c r="H909" s="174"/>
      <c r="I909" s="174"/>
      <c r="J909" s="175"/>
      <c r="K909" s="175"/>
      <c r="L909" s="174"/>
      <c r="N909" s="359">
        <f t="shared" si="39"/>
        <v>0</v>
      </c>
      <c r="O909" s="360">
        <f t="shared" si="40"/>
        <v>0</v>
      </c>
      <c r="Q909" s="356"/>
      <c r="R909" s="356"/>
      <c r="S909" s="356"/>
      <c r="T909" s="356"/>
      <c r="U909" s="356"/>
      <c r="V909" s="356"/>
      <c r="W909" s="356"/>
      <c r="X909" s="356"/>
      <c r="Y909" s="356"/>
      <c r="Z909" s="356"/>
      <c r="AA909" s="356"/>
      <c r="AB909" s="356"/>
      <c r="AC909" s="356"/>
      <c r="AD909" s="356"/>
    </row>
    <row r="910" spans="2:30">
      <c r="B910" s="359"/>
      <c r="D910" s="174"/>
      <c r="E910" s="174"/>
      <c r="F910" s="176"/>
      <c r="G910" s="174"/>
      <c r="H910" s="174"/>
      <c r="I910" s="174"/>
      <c r="J910" s="175"/>
      <c r="K910" s="175"/>
      <c r="L910" s="174"/>
      <c r="N910" s="359">
        <f t="shared" si="39"/>
        <v>0</v>
      </c>
      <c r="O910" s="360">
        <f t="shared" si="40"/>
        <v>0</v>
      </c>
      <c r="Q910" s="356"/>
      <c r="R910" s="356"/>
      <c r="S910" s="356"/>
      <c r="T910" s="356"/>
      <c r="U910" s="356"/>
      <c r="V910" s="356"/>
      <c r="W910" s="356"/>
      <c r="X910" s="356"/>
      <c r="Y910" s="356"/>
      <c r="Z910" s="356"/>
      <c r="AA910" s="356"/>
      <c r="AB910" s="356"/>
      <c r="AC910" s="356"/>
      <c r="AD910" s="356"/>
    </row>
    <row r="911" spans="2:30">
      <c r="B911" s="359"/>
      <c r="D911" s="174"/>
      <c r="E911" s="174"/>
      <c r="F911" s="176"/>
      <c r="G911" s="174"/>
      <c r="H911" s="174"/>
      <c r="I911" s="174"/>
      <c r="J911" s="175"/>
      <c r="K911" s="175"/>
      <c r="L911" s="174"/>
      <c r="N911" s="359">
        <f t="shared" si="39"/>
        <v>0</v>
      </c>
      <c r="O911" s="360">
        <f t="shared" si="40"/>
        <v>0</v>
      </c>
      <c r="Q911" s="356"/>
      <c r="R911" s="356"/>
      <c r="S911" s="356"/>
      <c r="T911" s="356"/>
      <c r="U911" s="356"/>
      <c r="V911" s="356"/>
      <c r="W911" s="356"/>
      <c r="X911" s="356"/>
      <c r="Y911" s="356"/>
      <c r="Z911" s="356"/>
      <c r="AA911" s="356"/>
      <c r="AB911" s="356"/>
      <c r="AC911" s="356"/>
      <c r="AD911" s="356"/>
    </row>
    <row r="912" spans="2:30">
      <c r="B912" s="359"/>
      <c r="D912" s="174"/>
      <c r="E912" s="174"/>
      <c r="F912" s="176"/>
      <c r="G912" s="174"/>
      <c r="H912" s="174"/>
      <c r="I912" s="174"/>
      <c r="J912" s="175"/>
      <c r="K912" s="175"/>
      <c r="L912" s="174"/>
      <c r="N912" s="359">
        <f t="shared" si="39"/>
        <v>0</v>
      </c>
      <c r="O912" s="360">
        <f t="shared" si="40"/>
        <v>0</v>
      </c>
      <c r="Q912" s="356"/>
      <c r="R912" s="356"/>
      <c r="S912" s="356"/>
      <c r="T912" s="356"/>
      <c r="U912" s="356"/>
      <c r="V912" s="356"/>
      <c r="W912" s="356"/>
      <c r="X912" s="356"/>
      <c r="Y912" s="356"/>
      <c r="Z912" s="356"/>
      <c r="AA912" s="356"/>
      <c r="AB912" s="356"/>
      <c r="AC912" s="356"/>
      <c r="AD912" s="356"/>
    </row>
    <row r="913" spans="2:30">
      <c r="B913" s="359"/>
      <c r="D913" s="174"/>
      <c r="E913" s="174"/>
      <c r="F913" s="176"/>
      <c r="G913" s="174"/>
      <c r="H913" s="174"/>
      <c r="I913" s="174"/>
      <c r="J913" s="175"/>
      <c r="K913" s="175"/>
      <c r="L913" s="174"/>
      <c r="N913" s="359">
        <f t="shared" si="39"/>
        <v>0</v>
      </c>
      <c r="O913" s="360">
        <f t="shared" si="40"/>
        <v>0</v>
      </c>
      <c r="Q913" s="356"/>
      <c r="R913" s="356"/>
      <c r="S913" s="356"/>
      <c r="T913" s="356"/>
      <c r="U913" s="356"/>
      <c r="V913" s="356"/>
      <c r="W913" s="356"/>
      <c r="X913" s="356"/>
      <c r="Y913" s="356"/>
      <c r="Z913" s="356"/>
      <c r="AA913" s="356"/>
      <c r="AB913" s="356"/>
      <c r="AC913" s="356"/>
      <c r="AD913" s="356"/>
    </row>
    <row r="914" spans="2:30">
      <c r="B914" s="359"/>
      <c r="D914" s="174"/>
      <c r="E914" s="174"/>
      <c r="F914" s="176"/>
      <c r="G914" s="174"/>
      <c r="H914" s="174"/>
      <c r="I914" s="174"/>
      <c r="J914" s="175"/>
      <c r="K914" s="175"/>
      <c r="L914" s="174"/>
      <c r="N914" s="359">
        <f t="shared" si="39"/>
        <v>0</v>
      </c>
      <c r="O914" s="360">
        <f t="shared" si="40"/>
        <v>0</v>
      </c>
      <c r="Q914" s="356"/>
      <c r="R914" s="356"/>
      <c r="S914" s="356"/>
      <c r="T914" s="356"/>
      <c r="U914" s="356"/>
      <c r="V914" s="356"/>
      <c r="W914" s="356"/>
      <c r="X914" s="356"/>
      <c r="Y914" s="356"/>
      <c r="Z914" s="356"/>
      <c r="AA914" s="356"/>
      <c r="AB914" s="356"/>
      <c r="AC914" s="356"/>
      <c r="AD914" s="356"/>
    </row>
    <row r="915" spans="2:30">
      <c r="B915" s="359"/>
      <c r="D915" s="174"/>
      <c r="E915" s="174"/>
      <c r="F915" s="176"/>
      <c r="G915" s="174"/>
      <c r="H915" s="174"/>
      <c r="I915" s="174"/>
      <c r="J915" s="175"/>
      <c r="K915" s="175"/>
      <c r="L915" s="174"/>
      <c r="N915" s="359">
        <f t="shared" si="39"/>
        <v>0</v>
      </c>
      <c r="O915" s="360">
        <f t="shared" si="40"/>
        <v>0</v>
      </c>
      <c r="Q915" s="356"/>
      <c r="R915" s="356"/>
      <c r="S915" s="356"/>
      <c r="T915" s="356"/>
      <c r="U915" s="356"/>
      <c r="V915" s="356"/>
      <c r="W915" s="356"/>
      <c r="X915" s="356"/>
      <c r="Y915" s="356"/>
      <c r="Z915" s="356"/>
      <c r="AA915" s="356"/>
      <c r="AB915" s="356"/>
      <c r="AC915" s="356"/>
      <c r="AD915" s="356"/>
    </row>
    <row r="916" spans="2:30">
      <c r="B916" s="359"/>
      <c r="D916" s="174"/>
      <c r="E916" s="174"/>
      <c r="F916" s="176"/>
      <c r="G916" s="174"/>
      <c r="H916" s="174"/>
      <c r="I916" s="174"/>
      <c r="J916" s="175"/>
      <c r="K916" s="175"/>
      <c r="L916" s="174"/>
      <c r="N916" s="359">
        <f t="shared" si="39"/>
        <v>0</v>
      </c>
      <c r="O916" s="360">
        <f t="shared" si="40"/>
        <v>0</v>
      </c>
      <c r="Q916" s="356"/>
      <c r="R916" s="356"/>
      <c r="S916" s="356"/>
      <c r="T916" s="356"/>
      <c r="U916" s="356"/>
      <c r="V916" s="356"/>
      <c r="W916" s="356"/>
      <c r="X916" s="356"/>
      <c r="Y916" s="356"/>
      <c r="Z916" s="356"/>
      <c r="AA916" s="356"/>
      <c r="AB916" s="356"/>
      <c r="AC916" s="356"/>
      <c r="AD916" s="356"/>
    </row>
    <row r="917" spans="2:30">
      <c r="B917" s="359"/>
      <c r="D917" s="174"/>
      <c r="E917" s="174"/>
      <c r="F917" s="176"/>
      <c r="G917" s="174"/>
      <c r="H917" s="174"/>
      <c r="I917" s="174"/>
      <c r="J917" s="175"/>
      <c r="K917" s="175"/>
      <c r="L917" s="174"/>
      <c r="N917" s="359">
        <f t="shared" si="39"/>
        <v>0</v>
      </c>
      <c r="O917" s="360">
        <f t="shared" si="40"/>
        <v>0</v>
      </c>
      <c r="Q917" s="356"/>
      <c r="R917" s="356"/>
      <c r="S917" s="356"/>
      <c r="T917" s="356"/>
      <c r="U917" s="356"/>
      <c r="V917" s="356"/>
      <c r="W917" s="356"/>
      <c r="X917" s="356"/>
      <c r="Y917" s="356"/>
      <c r="Z917" s="356"/>
      <c r="AA917" s="356"/>
      <c r="AB917" s="356"/>
      <c r="AC917" s="356"/>
      <c r="AD917" s="356"/>
    </row>
    <row r="918" spans="2:30">
      <c r="B918" s="359"/>
      <c r="D918" s="174"/>
      <c r="E918" s="174"/>
      <c r="F918" s="176"/>
      <c r="G918" s="174"/>
      <c r="H918" s="174"/>
      <c r="I918" s="174"/>
      <c r="J918" s="175"/>
      <c r="K918" s="175"/>
      <c r="L918" s="174"/>
      <c r="N918" s="359">
        <f t="shared" si="39"/>
        <v>0</v>
      </c>
      <c r="O918" s="360">
        <f t="shared" si="40"/>
        <v>0</v>
      </c>
      <c r="Q918" s="356"/>
      <c r="R918" s="356"/>
      <c r="S918" s="356"/>
      <c r="T918" s="356"/>
      <c r="U918" s="356"/>
      <c r="V918" s="356"/>
      <c r="W918" s="356"/>
      <c r="X918" s="356"/>
      <c r="Y918" s="356"/>
      <c r="Z918" s="356"/>
      <c r="AA918" s="356"/>
      <c r="AB918" s="356"/>
      <c r="AC918" s="356"/>
      <c r="AD918" s="356"/>
    </row>
    <row r="919" spans="2:30">
      <c r="B919" s="359"/>
      <c r="D919" s="174"/>
      <c r="E919" s="174"/>
      <c r="F919" s="176"/>
      <c r="G919" s="174"/>
      <c r="H919" s="174"/>
      <c r="I919" s="174"/>
      <c r="J919" s="175"/>
      <c r="K919" s="175"/>
      <c r="L919" s="174"/>
      <c r="N919" s="359">
        <f t="shared" si="39"/>
        <v>0</v>
      </c>
      <c r="O919" s="360">
        <f t="shared" si="40"/>
        <v>0</v>
      </c>
      <c r="Q919" s="356"/>
      <c r="R919" s="356"/>
      <c r="S919" s="356"/>
      <c r="T919" s="356"/>
      <c r="U919" s="356"/>
      <c r="V919" s="356"/>
      <c r="W919" s="356"/>
      <c r="X919" s="356"/>
      <c r="Y919" s="356"/>
      <c r="Z919" s="356"/>
      <c r="AA919" s="356"/>
      <c r="AB919" s="356"/>
      <c r="AC919" s="356"/>
      <c r="AD919" s="356"/>
    </row>
    <row r="920" spans="2:30">
      <c r="B920" s="359"/>
      <c r="D920" s="174"/>
      <c r="E920" s="174"/>
      <c r="F920" s="176"/>
      <c r="G920" s="174"/>
      <c r="H920" s="174"/>
      <c r="I920" s="174"/>
      <c r="J920" s="175"/>
      <c r="K920" s="175"/>
      <c r="L920" s="174"/>
      <c r="N920" s="359">
        <f t="shared" si="39"/>
        <v>0</v>
      </c>
      <c r="O920" s="360">
        <f t="shared" si="40"/>
        <v>0</v>
      </c>
      <c r="Q920" s="356"/>
      <c r="R920" s="356"/>
      <c r="S920" s="356"/>
      <c r="T920" s="356"/>
      <c r="U920" s="356"/>
      <c r="V920" s="356"/>
      <c r="W920" s="356"/>
      <c r="X920" s="356"/>
      <c r="Y920" s="356"/>
      <c r="Z920" s="356"/>
      <c r="AA920" s="356"/>
      <c r="AB920" s="356"/>
      <c r="AC920" s="356"/>
      <c r="AD920" s="356"/>
    </row>
    <row r="921" spans="2:30">
      <c r="B921" s="359"/>
      <c r="D921" s="174"/>
      <c r="E921" s="174"/>
      <c r="F921" s="176"/>
      <c r="G921" s="174"/>
      <c r="H921" s="174"/>
      <c r="I921" s="174"/>
      <c r="J921" s="175"/>
      <c r="K921" s="175"/>
      <c r="L921" s="174"/>
      <c r="N921" s="359">
        <f t="shared" si="39"/>
        <v>0</v>
      </c>
      <c r="O921" s="360">
        <f t="shared" si="40"/>
        <v>0</v>
      </c>
      <c r="Q921" s="356"/>
      <c r="R921" s="356"/>
      <c r="S921" s="356"/>
      <c r="T921" s="356"/>
      <c r="U921" s="356"/>
      <c r="V921" s="356"/>
      <c r="W921" s="356"/>
      <c r="X921" s="356"/>
      <c r="Y921" s="356"/>
      <c r="Z921" s="356"/>
      <c r="AA921" s="356"/>
      <c r="AB921" s="356"/>
      <c r="AC921" s="356"/>
      <c r="AD921" s="356"/>
    </row>
    <row r="922" spans="2:30">
      <c r="B922" s="359"/>
      <c r="D922" s="174"/>
      <c r="E922" s="174"/>
      <c r="F922" s="176"/>
      <c r="G922" s="174"/>
      <c r="H922" s="174"/>
      <c r="I922" s="174"/>
      <c r="J922" s="175"/>
      <c r="K922" s="175"/>
      <c r="L922" s="174"/>
      <c r="N922" s="359">
        <f t="shared" si="39"/>
        <v>0</v>
      </c>
      <c r="O922" s="360">
        <f t="shared" si="40"/>
        <v>0</v>
      </c>
      <c r="Q922" s="356"/>
      <c r="R922" s="356"/>
      <c r="S922" s="356"/>
      <c r="T922" s="356"/>
      <c r="U922" s="356"/>
      <c r="V922" s="356"/>
      <c r="W922" s="356"/>
      <c r="X922" s="356"/>
      <c r="Y922" s="356"/>
      <c r="Z922" s="356"/>
      <c r="AA922" s="356"/>
      <c r="AB922" s="356"/>
      <c r="AC922" s="356"/>
      <c r="AD922" s="356"/>
    </row>
    <row r="923" spans="2:30">
      <c r="B923" s="359"/>
      <c r="D923" s="174"/>
      <c r="E923" s="174"/>
      <c r="F923" s="176"/>
      <c r="G923" s="174"/>
      <c r="H923" s="174"/>
      <c r="I923" s="174"/>
      <c r="J923" s="175"/>
      <c r="K923" s="175"/>
      <c r="L923" s="174"/>
      <c r="N923" s="359">
        <f t="shared" si="39"/>
        <v>0</v>
      </c>
      <c r="O923" s="360">
        <f t="shared" si="40"/>
        <v>0</v>
      </c>
      <c r="Q923" s="356"/>
      <c r="R923" s="356"/>
      <c r="S923" s="356"/>
      <c r="T923" s="356"/>
      <c r="U923" s="356"/>
      <c r="V923" s="356"/>
      <c r="W923" s="356"/>
      <c r="X923" s="356"/>
      <c r="Y923" s="356"/>
      <c r="Z923" s="356"/>
      <c r="AA923" s="356"/>
      <c r="AB923" s="356"/>
      <c r="AC923" s="356"/>
      <c r="AD923" s="356"/>
    </row>
    <row r="924" spans="2:30">
      <c r="B924" s="359"/>
      <c r="D924" s="174"/>
      <c r="E924" s="174"/>
      <c r="F924" s="176"/>
      <c r="G924" s="174"/>
      <c r="H924" s="174"/>
      <c r="I924" s="174"/>
      <c r="J924" s="175"/>
      <c r="K924" s="175"/>
      <c r="L924" s="174"/>
      <c r="N924" s="359">
        <f t="shared" si="39"/>
        <v>0</v>
      </c>
      <c r="O924" s="360">
        <f t="shared" si="40"/>
        <v>0</v>
      </c>
      <c r="Q924" s="356"/>
      <c r="R924" s="356"/>
      <c r="S924" s="356"/>
      <c r="T924" s="356"/>
      <c r="U924" s="356"/>
      <c r="V924" s="356"/>
      <c r="W924" s="356"/>
      <c r="X924" s="356"/>
      <c r="Y924" s="356"/>
      <c r="Z924" s="356"/>
      <c r="AA924" s="356"/>
      <c r="AB924" s="356"/>
      <c r="AC924" s="356"/>
      <c r="AD924" s="356"/>
    </row>
    <row r="925" spans="2:30">
      <c r="B925" s="359"/>
      <c r="D925" s="174"/>
      <c r="E925" s="174"/>
      <c r="F925" s="176"/>
      <c r="G925" s="174"/>
      <c r="H925" s="174"/>
      <c r="I925" s="174"/>
      <c r="J925" s="175"/>
      <c r="K925" s="175"/>
      <c r="L925" s="174"/>
      <c r="N925" s="359">
        <f t="shared" si="39"/>
        <v>0</v>
      </c>
      <c r="O925" s="360">
        <f t="shared" si="40"/>
        <v>0</v>
      </c>
      <c r="Q925" s="356"/>
      <c r="R925" s="356"/>
      <c r="S925" s="356"/>
      <c r="T925" s="356"/>
      <c r="U925" s="356"/>
      <c r="V925" s="356"/>
      <c r="W925" s="356"/>
      <c r="X925" s="356"/>
      <c r="Y925" s="356"/>
      <c r="Z925" s="356"/>
      <c r="AA925" s="356"/>
      <c r="AB925" s="356"/>
      <c r="AC925" s="356"/>
      <c r="AD925" s="356"/>
    </row>
    <row r="926" spans="2:30">
      <c r="B926" s="359"/>
      <c r="D926" s="174"/>
      <c r="E926" s="174"/>
      <c r="F926" s="176"/>
      <c r="G926" s="174"/>
      <c r="H926" s="174"/>
      <c r="I926" s="174"/>
      <c r="J926" s="175"/>
      <c r="K926" s="175"/>
      <c r="L926" s="174"/>
      <c r="N926" s="359">
        <f t="shared" si="39"/>
        <v>0</v>
      </c>
      <c r="O926" s="360">
        <f t="shared" si="40"/>
        <v>0</v>
      </c>
      <c r="Q926" s="356"/>
      <c r="R926" s="356"/>
      <c r="S926" s="356"/>
      <c r="T926" s="356"/>
      <c r="U926" s="356"/>
      <c r="V926" s="356"/>
      <c r="W926" s="356"/>
      <c r="X926" s="356"/>
      <c r="Y926" s="356"/>
      <c r="Z926" s="356"/>
      <c r="AA926" s="356"/>
      <c r="AB926" s="356"/>
      <c r="AC926" s="356"/>
      <c r="AD926" s="356"/>
    </row>
    <row r="927" spans="2:30">
      <c r="B927" s="359"/>
      <c r="D927" s="174"/>
      <c r="E927" s="174"/>
      <c r="F927" s="176"/>
      <c r="G927" s="174"/>
      <c r="H927" s="174"/>
      <c r="I927" s="174"/>
      <c r="J927" s="175"/>
      <c r="K927" s="175"/>
      <c r="L927" s="174"/>
      <c r="N927" s="359">
        <f t="shared" si="39"/>
        <v>0</v>
      </c>
      <c r="O927" s="360">
        <f t="shared" si="40"/>
        <v>0</v>
      </c>
      <c r="Q927" s="356"/>
      <c r="R927" s="356"/>
      <c r="S927" s="356"/>
      <c r="T927" s="356"/>
      <c r="U927" s="356"/>
      <c r="V927" s="356"/>
      <c r="W927" s="356"/>
      <c r="X927" s="356"/>
      <c r="Y927" s="356"/>
      <c r="Z927" s="356"/>
      <c r="AA927" s="356"/>
      <c r="AB927" s="356"/>
      <c r="AC927" s="356"/>
      <c r="AD927" s="356"/>
    </row>
    <row r="928" spans="2:30">
      <c r="B928" s="359"/>
      <c r="D928" s="174"/>
      <c r="E928" s="174"/>
      <c r="F928" s="176"/>
      <c r="G928" s="174"/>
      <c r="H928" s="174"/>
      <c r="I928" s="174"/>
      <c r="J928" s="175"/>
      <c r="K928" s="175"/>
      <c r="L928" s="174"/>
      <c r="N928" s="359">
        <f t="shared" si="39"/>
        <v>0</v>
      </c>
      <c r="O928" s="360">
        <f t="shared" si="40"/>
        <v>0</v>
      </c>
      <c r="Q928" s="356"/>
      <c r="R928" s="356"/>
      <c r="S928" s="356"/>
      <c r="T928" s="356"/>
      <c r="U928" s="356"/>
      <c r="V928" s="356"/>
      <c r="W928" s="356"/>
      <c r="X928" s="356"/>
      <c r="Y928" s="356"/>
      <c r="Z928" s="356"/>
      <c r="AA928" s="356"/>
      <c r="AB928" s="356"/>
      <c r="AC928" s="356"/>
      <c r="AD928" s="356"/>
    </row>
    <row r="929" spans="2:30">
      <c r="B929" s="359"/>
      <c r="D929" s="174"/>
      <c r="E929" s="174"/>
      <c r="F929" s="176"/>
      <c r="G929" s="174"/>
      <c r="H929" s="174"/>
      <c r="I929" s="174"/>
      <c r="J929" s="175"/>
      <c r="K929" s="175"/>
      <c r="L929" s="174"/>
      <c r="N929" s="359">
        <f t="shared" si="39"/>
        <v>0</v>
      </c>
      <c r="O929" s="360">
        <f t="shared" si="40"/>
        <v>0</v>
      </c>
      <c r="Q929" s="356"/>
      <c r="R929" s="356"/>
      <c r="S929" s="356"/>
      <c r="T929" s="356"/>
      <c r="U929" s="356"/>
      <c r="V929" s="356"/>
      <c r="W929" s="356"/>
      <c r="X929" s="356"/>
      <c r="Y929" s="356"/>
      <c r="Z929" s="356"/>
      <c r="AA929" s="356"/>
      <c r="AB929" s="356"/>
      <c r="AC929" s="356"/>
      <c r="AD929" s="356"/>
    </row>
    <row r="930" spans="2:30">
      <c r="B930" s="359"/>
      <c r="D930" s="174"/>
      <c r="E930" s="174"/>
      <c r="F930" s="176"/>
      <c r="G930" s="174"/>
      <c r="H930" s="174"/>
      <c r="I930" s="174"/>
      <c r="J930" s="175"/>
      <c r="K930" s="175"/>
      <c r="L930" s="174"/>
      <c r="N930" s="359">
        <f t="shared" si="39"/>
        <v>0</v>
      </c>
      <c r="O930" s="360">
        <f t="shared" si="40"/>
        <v>0</v>
      </c>
      <c r="Q930" s="356"/>
      <c r="R930" s="356"/>
      <c r="S930" s="356"/>
      <c r="T930" s="356"/>
      <c r="U930" s="356"/>
      <c r="V930" s="356"/>
      <c r="W930" s="356"/>
      <c r="X930" s="356"/>
      <c r="Y930" s="356"/>
      <c r="Z930" s="356"/>
      <c r="AA930" s="356"/>
      <c r="AB930" s="356"/>
      <c r="AC930" s="356"/>
      <c r="AD930" s="356"/>
    </row>
    <row r="931" spans="2:30">
      <c r="B931" s="359"/>
      <c r="D931" s="174"/>
      <c r="E931" s="174"/>
      <c r="F931" s="176"/>
      <c r="G931" s="174"/>
      <c r="H931" s="174"/>
      <c r="I931" s="174"/>
      <c r="J931" s="175"/>
      <c r="K931" s="175"/>
      <c r="L931" s="174"/>
      <c r="N931" s="359">
        <f t="shared" si="39"/>
        <v>0</v>
      </c>
      <c r="O931" s="360">
        <f t="shared" si="40"/>
        <v>0</v>
      </c>
      <c r="Q931" s="356"/>
      <c r="R931" s="356"/>
      <c r="S931" s="356"/>
      <c r="T931" s="356"/>
      <c r="U931" s="356"/>
      <c r="V931" s="356"/>
      <c r="W931" s="356"/>
      <c r="X931" s="356"/>
      <c r="Y931" s="356"/>
      <c r="Z931" s="356"/>
      <c r="AA931" s="356"/>
      <c r="AB931" s="356"/>
      <c r="AC931" s="356"/>
      <c r="AD931" s="356"/>
    </row>
    <row r="932" spans="2:30">
      <c r="B932" s="359"/>
      <c r="D932" s="174"/>
      <c r="E932" s="174"/>
      <c r="F932" s="176"/>
      <c r="G932" s="174"/>
      <c r="H932" s="174"/>
      <c r="I932" s="174"/>
      <c r="J932" s="175"/>
      <c r="K932" s="175"/>
      <c r="L932" s="174"/>
      <c r="N932" s="359">
        <f t="shared" si="39"/>
        <v>0</v>
      </c>
      <c r="O932" s="360">
        <f t="shared" si="40"/>
        <v>0</v>
      </c>
      <c r="Q932" s="356"/>
      <c r="R932" s="356"/>
      <c r="S932" s="356"/>
      <c r="T932" s="356"/>
      <c r="U932" s="356"/>
      <c r="V932" s="356"/>
      <c r="W932" s="356"/>
      <c r="X932" s="356"/>
      <c r="Y932" s="356"/>
      <c r="Z932" s="356"/>
      <c r="AA932" s="356"/>
      <c r="AB932" s="356"/>
      <c r="AC932" s="356"/>
      <c r="AD932" s="356"/>
    </row>
    <row r="933" spans="2:30">
      <c r="B933" s="359"/>
      <c r="D933" s="174"/>
      <c r="E933" s="174"/>
      <c r="F933" s="176"/>
      <c r="G933" s="174"/>
      <c r="H933" s="174"/>
      <c r="I933" s="174"/>
      <c r="J933" s="175"/>
      <c r="K933" s="175"/>
      <c r="L933" s="174"/>
      <c r="N933" s="359">
        <f t="shared" si="39"/>
        <v>0</v>
      </c>
      <c r="O933" s="360">
        <f t="shared" si="40"/>
        <v>0</v>
      </c>
      <c r="Q933" s="356"/>
      <c r="R933" s="356"/>
      <c r="S933" s="356"/>
      <c r="T933" s="356"/>
      <c r="U933" s="356"/>
      <c r="V933" s="356"/>
      <c r="W933" s="356"/>
      <c r="X933" s="356"/>
      <c r="Y933" s="356"/>
      <c r="Z933" s="356"/>
      <c r="AA933" s="356"/>
      <c r="AB933" s="356"/>
      <c r="AC933" s="356"/>
      <c r="AD933" s="356"/>
    </row>
    <row r="934" spans="2:30">
      <c r="B934" s="359"/>
      <c r="D934" s="174"/>
      <c r="E934" s="174"/>
      <c r="F934" s="176"/>
      <c r="G934" s="174"/>
      <c r="H934" s="174"/>
      <c r="I934" s="174"/>
      <c r="J934" s="175"/>
      <c r="K934" s="175"/>
      <c r="L934" s="174"/>
      <c r="N934" s="359">
        <f t="shared" si="39"/>
        <v>0</v>
      </c>
      <c r="O934" s="360">
        <f t="shared" si="40"/>
        <v>0</v>
      </c>
      <c r="Q934" s="356"/>
      <c r="R934" s="356"/>
      <c r="S934" s="356"/>
      <c r="T934" s="356"/>
      <c r="U934" s="356"/>
      <c r="V934" s="356"/>
      <c r="W934" s="356"/>
      <c r="X934" s="356"/>
      <c r="Y934" s="356"/>
      <c r="Z934" s="356"/>
      <c r="AA934" s="356"/>
      <c r="AB934" s="356"/>
      <c r="AC934" s="356"/>
      <c r="AD934" s="356"/>
    </row>
    <row r="935" spans="2:30">
      <c r="B935" s="359"/>
      <c r="D935" s="174"/>
      <c r="E935" s="174"/>
      <c r="F935" s="176"/>
      <c r="G935" s="174"/>
      <c r="H935" s="174"/>
      <c r="I935" s="174"/>
      <c r="J935" s="175"/>
      <c r="K935" s="175"/>
      <c r="L935" s="174"/>
      <c r="N935" s="359">
        <f t="shared" si="39"/>
        <v>0</v>
      </c>
      <c r="O935" s="360">
        <f t="shared" si="40"/>
        <v>0</v>
      </c>
      <c r="Q935" s="356"/>
      <c r="R935" s="356"/>
      <c r="S935" s="356"/>
      <c r="T935" s="356"/>
      <c r="U935" s="356"/>
      <c r="V935" s="356"/>
      <c r="W935" s="356"/>
      <c r="X935" s="356"/>
      <c r="Y935" s="356"/>
      <c r="Z935" s="356"/>
      <c r="AA935" s="356"/>
      <c r="AB935" s="356"/>
      <c r="AC935" s="356"/>
      <c r="AD935" s="356"/>
    </row>
    <row r="936" spans="2:30">
      <c r="B936" s="359"/>
      <c r="D936" s="174"/>
      <c r="E936" s="174"/>
      <c r="F936" s="176"/>
      <c r="G936" s="174"/>
      <c r="H936" s="174"/>
      <c r="I936" s="174"/>
      <c r="J936" s="175"/>
      <c r="K936" s="175"/>
      <c r="L936" s="174"/>
      <c r="N936" s="359">
        <f t="shared" si="39"/>
        <v>0</v>
      </c>
      <c r="O936" s="360">
        <f t="shared" si="40"/>
        <v>0</v>
      </c>
      <c r="Q936" s="356"/>
      <c r="R936" s="356"/>
      <c r="S936" s="356"/>
      <c r="T936" s="356"/>
      <c r="U936" s="356"/>
      <c r="V936" s="356"/>
      <c r="W936" s="356"/>
      <c r="X936" s="356"/>
      <c r="Y936" s="356"/>
      <c r="Z936" s="356"/>
      <c r="AA936" s="356"/>
      <c r="AB936" s="356"/>
      <c r="AC936" s="356"/>
      <c r="AD936" s="356"/>
    </row>
    <row r="937" spans="2:30">
      <c r="B937" s="359"/>
      <c r="D937" s="174"/>
      <c r="E937" s="174"/>
      <c r="F937" s="176"/>
      <c r="G937" s="174"/>
      <c r="H937" s="174"/>
      <c r="I937" s="174"/>
      <c r="J937" s="175"/>
      <c r="K937" s="175"/>
      <c r="L937" s="174"/>
      <c r="N937" s="359">
        <f t="shared" si="39"/>
        <v>0</v>
      </c>
      <c r="O937" s="360">
        <f t="shared" si="40"/>
        <v>0</v>
      </c>
      <c r="Q937" s="356"/>
      <c r="R937" s="356"/>
      <c r="S937" s="356"/>
      <c r="T937" s="356"/>
      <c r="U937" s="356"/>
      <c r="V937" s="356"/>
      <c r="W937" s="356"/>
      <c r="X937" s="356"/>
      <c r="Y937" s="356"/>
      <c r="Z937" s="356"/>
      <c r="AA937" s="356"/>
      <c r="AB937" s="356"/>
      <c r="AC937" s="356"/>
      <c r="AD937" s="356"/>
    </row>
    <row r="938" spans="2:30">
      <c r="B938" s="359"/>
      <c r="D938" s="174"/>
      <c r="E938" s="174"/>
      <c r="F938" s="176"/>
      <c r="G938" s="174"/>
      <c r="H938" s="174"/>
      <c r="I938" s="174"/>
      <c r="J938" s="175"/>
      <c r="K938" s="175"/>
      <c r="L938" s="174"/>
      <c r="N938" s="359">
        <f t="shared" si="39"/>
        <v>0</v>
      </c>
      <c r="O938" s="360">
        <f t="shared" si="40"/>
        <v>0</v>
      </c>
      <c r="Q938" s="356"/>
      <c r="R938" s="356"/>
      <c r="S938" s="356"/>
      <c r="T938" s="356"/>
      <c r="U938" s="356"/>
      <c r="V938" s="356"/>
      <c r="W938" s="356"/>
      <c r="X938" s="356"/>
      <c r="Y938" s="356"/>
      <c r="Z938" s="356"/>
      <c r="AA938" s="356"/>
      <c r="AB938" s="356"/>
      <c r="AC938" s="356"/>
      <c r="AD938" s="356"/>
    </row>
    <row r="939" spans="2:30">
      <c r="B939" s="359"/>
      <c r="D939" s="174"/>
      <c r="E939" s="174"/>
      <c r="F939" s="176"/>
      <c r="G939" s="174"/>
      <c r="H939" s="174"/>
      <c r="I939" s="174"/>
      <c r="J939" s="175"/>
      <c r="K939" s="175"/>
      <c r="L939" s="174"/>
      <c r="N939" s="359">
        <f t="shared" si="39"/>
        <v>0</v>
      </c>
      <c r="O939" s="360">
        <f t="shared" si="40"/>
        <v>0</v>
      </c>
      <c r="Q939" s="356"/>
      <c r="R939" s="356"/>
      <c r="S939" s="356"/>
      <c r="T939" s="356"/>
      <c r="U939" s="356"/>
      <c r="V939" s="356"/>
      <c r="W939" s="356"/>
      <c r="X939" s="356"/>
      <c r="Y939" s="356"/>
      <c r="Z939" s="356"/>
      <c r="AA939" s="356"/>
      <c r="AB939" s="356"/>
      <c r="AC939" s="356"/>
      <c r="AD939" s="356"/>
    </row>
    <row r="940" spans="2:30">
      <c r="B940" s="359"/>
      <c r="D940" s="174"/>
      <c r="E940" s="174"/>
      <c r="F940" s="176"/>
      <c r="G940" s="174"/>
      <c r="H940" s="174"/>
      <c r="I940" s="174"/>
      <c r="J940" s="175"/>
      <c r="K940" s="175"/>
      <c r="L940" s="174"/>
      <c r="N940" s="359">
        <f t="shared" si="39"/>
        <v>0</v>
      </c>
      <c r="O940" s="360">
        <f t="shared" si="40"/>
        <v>0</v>
      </c>
      <c r="Q940" s="356"/>
      <c r="R940" s="356"/>
      <c r="S940" s="356"/>
      <c r="T940" s="356"/>
      <c r="U940" s="356"/>
      <c r="V940" s="356"/>
      <c r="W940" s="356"/>
      <c r="X940" s="356"/>
      <c r="Y940" s="356"/>
      <c r="Z940" s="356"/>
      <c r="AA940" s="356"/>
      <c r="AB940" s="356"/>
      <c r="AC940" s="356"/>
      <c r="AD940" s="356"/>
    </row>
    <row r="941" spans="2:30">
      <c r="B941" s="359"/>
      <c r="D941" s="174"/>
      <c r="E941" s="174"/>
      <c r="F941" s="176"/>
      <c r="G941" s="174"/>
      <c r="H941" s="174"/>
      <c r="I941" s="174"/>
      <c r="J941" s="175"/>
      <c r="K941" s="175"/>
      <c r="L941" s="174"/>
      <c r="N941" s="359">
        <f t="shared" si="39"/>
        <v>0</v>
      </c>
      <c r="O941" s="360">
        <f t="shared" si="40"/>
        <v>0</v>
      </c>
      <c r="Q941" s="356"/>
      <c r="R941" s="356"/>
      <c r="S941" s="356"/>
      <c r="T941" s="356"/>
      <c r="U941" s="356"/>
      <c r="V941" s="356"/>
      <c r="W941" s="356"/>
      <c r="X941" s="356"/>
      <c r="Y941" s="356"/>
      <c r="Z941" s="356"/>
      <c r="AA941" s="356"/>
      <c r="AB941" s="356"/>
      <c r="AC941" s="356"/>
      <c r="AD941" s="356"/>
    </row>
    <row r="942" spans="2:30">
      <c r="B942" s="359"/>
      <c r="D942" s="174"/>
      <c r="E942" s="174"/>
      <c r="F942" s="176"/>
      <c r="G942" s="174"/>
      <c r="H942" s="174"/>
      <c r="I942" s="174"/>
      <c r="J942" s="175"/>
      <c r="K942" s="175"/>
      <c r="L942" s="174"/>
      <c r="N942" s="359">
        <f t="shared" si="39"/>
        <v>0</v>
      </c>
      <c r="O942" s="360">
        <f t="shared" si="40"/>
        <v>0</v>
      </c>
      <c r="Q942" s="356"/>
      <c r="R942" s="356"/>
      <c r="S942" s="356"/>
      <c r="T942" s="356"/>
      <c r="U942" s="356"/>
      <c r="V942" s="356"/>
      <c r="W942" s="356"/>
      <c r="X942" s="356"/>
      <c r="Y942" s="356"/>
      <c r="Z942" s="356"/>
      <c r="AA942" s="356"/>
      <c r="AB942" s="356"/>
      <c r="AC942" s="356"/>
      <c r="AD942" s="356"/>
    </row>
    <row r="943" spans="2:30">
      <c r="B943" s="359"/>
      <c r="D943" s="174"/>
      <c r="E943" s="174"/>
      <c r="F943" s="176"/>
      <c r="G943" s="174"/>
      <c r="H943" s="174"/>
      <c r="I943" s="174"/>
      <c r="J943" s="175"/>
      <c r="K943" s="175"/>
      <c r="L943" s="174"/>
      <c r="N943" s="359">
        <f t="shared" si="39"/>
        <v>0</v>
      </c>
      <c r="O943" s="360">
        <f t="shared" si="40"/>
        <v>0</v>
      </c>
      <c r="Q943" s="356"/>
      <c r="R943" s="356"/>
      <c r="S943" s="356"/>
      <c r="T943" s="356"/>
      <c r="U943" s="356"/>
      <c r="V943" s="356"/>
      <c r="W943" s="356"/>
      <c r="X943" s="356"/>
      <c r="Y943" s="356"/>
      <c r="Z943" s="356"/>
      <c r="AA943" s="356"/>
      <c r="AB943" s="356"/>
      <c r="AC943" s="356"/>
      <c r="AD943" s="356"/>
    </row>
    <row r="944" spans="2:30">
      <c r="B944" s="359"/>
      <c r="D944" s="174"/>
      <c r="E944" s="174"/>
      <c r="F944" s="176"/>
      <c r="G944" s="174"/>
      <c r="H944" s="174"/>
      <c r="I944" s="174"/>
      <c r="J944" s="175"/>
      <c r="K944" s="175"/>
      <c r="L944" s="174"/>
      <c r="N944" s="359">
        <f t="shared" si="39"/>
        <v>0</v>
      </c>
      <c r="O944" s="360">
        <f t="shared" si="40"/>
        <v>0</v>
      </c>
      <c r="Q944" s="356"/>
      <c r="R944" s="356"/>
      <c r="S944" s="356"/>
      <c r="T944" s="356"/>
      <c r="U944" s="356"/>
      <c r="V944" s="356"/>
      <c r="W944" s="356"/>
      <c r="X944" s="356"/>
      <c r="Y944" s="356"/>
      <c r="Z944" s="356"/>
      <c r="AA944" s="356"/>
      <c r="AB944" s="356"/>
      <c r="AC944" s="356"/>
      <c r="AD944" s="356"/>
    </row>
    <row r="945" spans="2:30">
      <c r="B945" s="359"/>
      <c r="D945" s="174"/>
      <c r="E945" s="174"/>
      <c r="F945" s="176"/>
      <c r="G945" s="174"/>
      <c r="H945" s="174"/>
      <c r="I945" s="174"/>
      <c r="J945" s="175"/>
      <c r="K945" s="175"/>
      <c r="L945" s="174"/>
      <c r="N945" s="359">
        <f t="shared" si="39"/>
        <v>0</v>
      </c>
      <c r="O945" s="360">
        <f t="shared" si="40"/>
        <v>0</v>
      </c>
      <c r="Q945" s="356"/>
      <c r="R945" s="356"/>
      <c r="S945" s="356"/>
      <c r="T945" s="356"/>
      <c r="U945" s="356"/>
      <c r="V945" s="356"/>
      <c r="W945" s="356"/>
      <c r="X945" s="356"/>
      <c r="Y945" s="356"/>
      <c r="Z945" s="356"/>
      <c r="AA945" s="356"/>
      <c r="AB945" s="356"/>
      <c r="AC945" s="356"/>
      <c r="AD945" s="356"/>
    </row>
    <row r="946" spans="2:30">
      <c r="B946" s="359"/>
      <c r="D946" s="174"/>
      <c r="E946" s="174"/>
      <c r="F946" s="176"/>
      <c r="G946" s="174"/>
      <c r="H946" s="174"/>
      <c r="I946" s="174"/>
      <c r="J946" s="175"/>
      <c r="K946" s="175"/>
      <c r="L946" s="174"/>
      <c r="N946" s="359">
        <f t="shared" si="39"/>
        <v>0</v>
      </c>
      <c r="O946" s="360">
        <f t="shared" si="40"/>
        <v>0</v>
      </c>
      <c r="Q946" s="356"/>
      <c r="R946" s="356"/>
      <c r="S946" s="356"/>
      <c r="T946" s="356"/>
      <c r="U946" s="356"/>
      <c r="V946" s="356"/>
      <c r="W946" s="356"/>
      <c r="X946" s="356"/>
      <c r="Y946" s="356"/>
      <c r="Z946" s="356"/>
      <c r="AA946" s="356"/>
      <c r="AB946" s="356"/>
      <c r="AC946" s="356"/>
      <c r="AD946" s="356"/>
    </row>
    <row r="947" spans="2:30">
      <c r="B947" s="359"/>
      <c r="D947" s="174"/>
      <c r="E947" s="174"/>
      <c r="F947" s="176"/>
      <c r="G947" s="174"/>
      <c r="H947" s="174"/>
      <c r="I947" s="174"/>
      <c r="J947" s="175"/>
      <c r="K947" s="175"/>
      <c r="L947" s="174"/>
      <c r="N947" s="359">
        <f t="shared" si="39"/>
        <v>0</v>
      </c>
      <c r="O947" s="360">
        <f t="shared" si="40"/>
        <v>0</v>
      </c>
      <c r="Q947" s="356"/>
      <c r="R947" s="356"/>
      <c r="S947" s="356"/>
      <c r="T947" s="356"/>
      <c r="U947" s="356"/>
      <c r="V947" s="356"/>
      <c r="W947" s="356"/>
      <c r="X947" s="356"/>
      <c r="Y947" s="356"/>
      <c r="Z947" s="356"/>
      <c r="AA947" s="356"/>
      <c r="AB947" s="356"/>
      <c r="AC947" s="356"/>
      <c r="AD947" s="356"/>
    </row>
    <row r="948" spans="2:30">
      <c r="B948" s="359"/>
      <c r="D948" s="174"/>
      <c r="E948" s="174"/>
      <c r="F948" s="176"/>
      <c r="G948" s="174"/>
      <c r="H948" s="174"/>
      <c r="I948" s="174"/>
      <c r="J948" s="175"/>
      <c r="K948" s="175"/>
      <c r="L948" s="174"/>
      <c r="N948" s="359">
        <f t="shared" si="39"/>
        <v>0</v>
      </c>
      <c r="O948" s="360">
        <f t="shared" si="40"/>
        <v>0</v>
      </c>
      <c r="Q948" s="356"/>
      <c r="R948" s="356"/>
      <c r="S948" s="356"/>
      <c r="T948" s="356"/>
      <c r="U948" s="356"/>
      <c r="V948" s="356"/>
      <c r="W948" s="356"/>
      <c r="X948" s="356"/>
      <c r="Y948" s="356"/>
      <c r="Z948" s="356"/>
      <c r="AA948" s="356"/>
      <c r="AB948" s="356"/>
      <c r="AC948" s="356"/>
      <c r="AD948" s="356"/>
    </row>
    <row r="949" spans="2:30">
      <c r="B949" s="359"/>
      <c r="D949" s="174"/>
      <c r="E949" s="174"/>
      <c r="F949" s="176"/>
      <c r="G949" s="174"/>
      <c r="H949" s="174"/>
      <c r="I949" s="174"/>
      <c r="J949" s="175"/>
      <c r="K949" s="175"/>
      <c r="L949" s="174"/>
      <c r="N949" s="359">
        <f t="shared" si="39"/>
        <v>0</v>
      </c>
      <c r="O949" s="360">
        <f t="shared" si="40"/>
        <v>0</v>
      </c>
      <c r="Q949" s="356"/>
      <c r="R949" s="356"/>
      <c r="S949" s="356"/>
      <c r="T949" s="356"/>
      <c r="U949" s="356"/>
      <c r="V949" s="356"/>
      <c r="W949" s="356"/>
      <c r="X949" s="356"/>
      <c r="Y949" s="356"/>
      <c r="Z949" s="356"/>
      <c r="AA949" s="356"/>
      <c r="AB949" s="356"/>
      <c r="AC949" s="356"/>
      <c r="AD949" s="356"/>
    </row>
    <row r="950" spans="2:30">
      <c r="B950" s="359"/>
      <c r="D950" s="174"/>
      <c r="E950" s="174"/>
      <c r="F950" s="176"/>
      <c r="G950" s="174"/>
      <c r="H950" s="174"/>
      <c r="I950" s="174"/>
      <c r="J950" s="175"/>
      <c r="K950" s="175"/>
      <c r="L950" s="174"/>
      <c r="N950" s="359">
        <f t="shared" si="39"/>
        <v>0</v>
      </c>
      <c r="O950" s="360">
        <f t="shared" si="40"/>
        <v>0</v>
      </c>
      <c r="Q950" s="356"/>
      <c r="R950" s="356"/>
      <c r="S950" s="356"/>
      <c r="T950" s="356"/>
      <c r="U950" s="356"/>
      <c r="V950" s="356"/>
      <c r="W950" s="356"/>
      <c r="X950" s="356"/>
      <c r="Y950" s="356"/>
      <c r="Z950" s="356"/>
      <c r="AA950" s="356"/>
      <c r="AB950" s="356"/>
      <c r="AC950" s="356"/>
      <c r="AD950" s="356"/>
    </row>
    <row r="951" spans="2:30">
      <c r="B951" s="359"/>
      <c r="D951" s="174"/>
      <c r="E951" s="174"/>
      <c r="F951" s="176"/>
      <c r="G951" s="174"/>
      <c r="H951" s="174"/>
      <c r="I951" s="174"/>
      <c r="J951" s="175"/>
      <c r="K951" s="175"/>
      <c r="L951" s="174"/>
      <c r="N951" s="359">
        <f t="shared" si="39"/>
        <v>0</v>
      </c>
      <c r="O951" s="360">
        <f t="shared" si="40"/>
        <v>0</v>
      </c>
      <c r="Q951" s="356"/>
      <c r="R951" s="356"/>
      <c r="S951" s="356"/>
      <c r="T951" s="356"/>
      <c r="U951" s="356"/>
      <c r="V951" s="356"/>
      <c r="W951" s="356"/>
      <c r="X951" s="356"/>
      <c r="Y951" s="356"/>
      <c r="Z951" s="356"/>
      <c r="AA951" s="356"/>
      <c r="AB951" s="356"/>
      <c r="AC951" s="356"/>
      <c r="AD951" s="356"/>
    </row>
    <row r="952" spans="2:30">
      <c r="B952" s="359"/>
      <c r="D952" s="174"/>
      <c r="E952" s="174"/>
      <c r="F952" s="176"/>
      <c r="G952" s="174"/>
      <c r="H952" s="174"/>
      <c r="I952" s="174"/>
      <c r="J952" s="175"/>
      <c r="K952" s="175"/>
      <c r="L952" s="174"/>
      <c r="N952" s="359">
        <f t="shared" si="39"/>
        <v>0</v>
      </c>
      <c r="O952" s="360">
        <f t="shared" si="40"/>
        <v>0</v>
      </c>
      <c r="Q952" s="356"/>
      <c r="R952" s="356"/>
      <c r="S952" s="356"/>
      <c r="T952" s="356"/>
      <c r="U952" s="356"/>
      <c r="V952" s="356"/>
      <c r="W952" s="356"/>
      <c r="X952" s="356"/>
      <c r="Y952" s="356"/>
      <c r="Z952" s="356"/>
      <c r="AA952" s="356"/>
      <c r="AB952" s="356"/>
      <c r="AC952" s="356"/>
      <c r="AD952" s="356"/>
    </row>
    <row r="953" spans="2:30">
      <c r="B953" s="359"/>
      <c r="D953" s="174"/>
      <c r="E953" s="174"/>
      <c r="F953" s="176"/>
      <c r="G953" s="174"/>
      <c r="H953" s="174"/>
      <c r="I953" s="174"/>
      <c r="J953" s="175"/>
      <c r="K953" s="175"/>
      <c r="L953" s="174"/>
      <c r="N953" s="359">
        <f t="shared" si="39"/>
        <v>0</v>
      </c>
      <c r="O953" s="360">
        <f t="shared" si="40"/>
        <v>0</v>
      </c>
      <c r="Q953" s="356"/>
      <c r="R953" s="356"/>
      <c r="S953" s="356"/>
      <c r="T953" s="356"/>
      <c r="U953" s="356"/>
      <c r="V953" s="356"/>
      <c r="W953" s="356"/>
      <c r="X953" s="356"/>
      <c r="Y953" s="356"/>
      <c r="Z953" s="356"/>
      <c r="AA953" s="356"/>
      <c r="AB953" s="356"/>
      <c r="AC953" s="356"/>
      <c r="AD953" s="356"/>
    </row>
    <row r="954" spans="2:30">
      <c r="B954" s="359"/>
      <c r="D954" s="174"/>
      <c r="E954" s="174"/>
      <c r="F954" s="176"/>
      <c r="G954" s="174"/>
      <c r="H954" s="174"/>
      <c r="I954" s="174"/>
      <c r="J954" s="175"/>
      <c r="K954" s="175"/>
      <c r="L954" s="174"/>
      <c r="N954" s="359">
        <f t="shared" si="39"/>
        <v>0</v>
      </c>
      <c r="O954" s="360">
        <f t="shared" si="40"/>
        <v>0</v>
      </c>
      <c r="Q954" s="356"/>
      <c r="R954" s="356"/>
      <c r="S954" s="356"/>
      <c r="T954" s="356"/>
      <c r="U954" s="356"/>
      <c r="V954" s="356"/>
      <c r="W954" s="356"/>
      <c r="X954" s="356"/>
      <c r="Y954" s="356"/>
      <c r="Z954" s="356"/>
      <c r="AA954" s="356"/>
      <c r="AB954" s="356"/>
      <c r="AC954" s="356"/>
      <c r="AD954" s="356"/>
    </row>
    <row r="955" spans="2:30">
      <c r="B955" s="359"/>
      <c r="D955" s="174"/>
      <c r="E955" s="174"/>
      <c r="F955" s="176"/>
      <c r="G955" s="174"/>
      <c r="H955" s="174"/>
      <c r="I955" s="174"/>
      <c r="J955" s="175"/>
      <c r="K955" s="175"/>
      <c r="L955" s="174"/>
      <c r="N955" s="359">
        <f t="shared" si="39"/>
        <v>0</v>
      </c>
      <c r="O955" s="360">
        <f t="shared" si="40"/>
        <v>0</v>
      </c>
      <c r="Q955" s="356"/>
      <c r="R955" s="356"/>
      <c r="S955" s="356"/>
      <c r="T955" s="356"/>
      <c r="U955" s="356"/>
      <c r="V955" s="356"/>
      <c r="W955" s="356"/>
      <c r="X955" s="356"/>
      <c r="Y955" s="356"/>
      <c r="Z955" s="356"/>
      <c r="AA955" s="356"/>
      <c r="AB955" s="356"/>
      <c r="AC955" s="356"/>
      <c r="AD955" s="356"/>
    </row>
    <row r="956" spans="2:30">
      <c r="B956" s="359"/>
      <c r="D956" s="174"/>
      <c r="E956" s="174"/>
      <c r="F956" s="176"/>
      <c r="G956" s="174"/>
      <c r="H956" s="174"/>
      <c r="I956" s="174"/>
      <c r="J956" s="175"/>
      <c r="K956" s="175"/>
      <c r="L956" s="174"/>
      <c r="N956" s="359">
        <f t="shared" si="39"/>
        <v>0</v>
      </c>
      <c r="O956" s="360">
        <f t="shared" si="40"/>
        <v>0</v>
      </c>
      <c r="Q956" s="356"/>
      <c r="R956" s="356"/>
      <c r="S956" s="356"/>
      <c r="T956" s="356"/>
      <c r="U956" s="356"/>
      <c r="V956" s="356"/>
      <c r="W956" s="356"/>
      <c r="X956" s="356"/>
      <c r="Y956" s="356"/>
      <c r="Z956" s="356"/>
      <c r="AA956" s="356"/>
      <c r="AB956" s="356"/>
      <c r="AC956" s="356"/>
      <c r="AD956" s="356"/>
    </row>
    <row r="957" spans="2:30">
      <c r="B957" s="359"/>
      <c r="D957" s="174"/>
      <c r="E957" s="174"/>
      <c r="F957" s="176"/>
      <c r="G957" s="174"/>
      <c r="H957" s="174"/>
      <c r="I957" s="174"/>
      <c r="J957" s="175"/>
      <c r="K957" s="175"/>
      <c r="L957" s="174"/>
      <c r="N957" s="359">
        <f t="shared" si="39"/>
        <v>0</v>
      </c>
      <c r="O957" s="360">
        <f t="shared" si="40"/>
        <v>0</v>
      </c>
      <c r="Q957" s="356"/>
      <c r="R957" s="356"/>
      <c r="S957" s="356"/>
      <c r="T957" s="356"/>
      <c r="U957" s="356"/>
      <c r="V957" s="356"/>
      <c r="W957" s="356"/>
      <c r="X957" s="356"/>
      <c r="Y957" s="356"/>
      <c r="Z957" s="356"/>
      <c r="AA957" s="356"/>
      <c r="AB957" s="356"/>
      <c r="AC957" s="356"/>
      <c r="AD957" s="356"/>
    </row>
    <row r="958" spans="2:30">
      <c r="B958" s="359"/>
      <c r="D958" s="174"/>
      <c r="E958" s="174"/>
      <c r="F958" s="176"/>
      <c r="G958" s="174"/>
      <c r="H958" s="174"/>
      <c r="I958" s="174"/>
      <c r="J958" s="175"/>
      <c r="K958" s="175"/>
      <c r="L958" s="174"/>
      <c r="N958" s="359">
        <f t="shared" si="39"/>
        <v>0</v>
      </c>
      <c r="O958" s="360">
        <f t="shared" si="40"/>
        <v>0</v>
      </c>
      <c r="Q958" s="356"/>
      <c r="R958" s="356"/>
      <c r="S958" s="356"/>
      <c r="T958" s="356"/>
      <c r="U958" s="356"/>
      <c r="V958" s="356"/>
      <c r="W958" s="356"/>
      <c r="X958" s="356"/>
      <c r="Y958" s="356"/>
      <c r="Z958" s="356"/>
      <c r="AA958" s="356"/>
      <c r="AB958" s="356"/>
      <c r="AC958" s="356"/>
      <c r="AD958" s="356"/>
    </row>
    <row r="959" spans="2:30">
      <c r="B959" s="359"/>
      <c r="D959" s="174"/>
      <c r="E959" s="174"/>
      <c r="F959" s="176"/>
      <c r="G959" s="174"/>
      <c r="H959" s="174"/>
      <c r="I959" s="174"/>
      <c r="J959" s="175"/>
      <c r="K959" s="175"/>
      <c r="L959" s="174"/>
      <c r="N959" s="359">
        <f t="shared" si="39"/>
        <v>0</v>
      </c>
      <c r="O959" s="360">
        <f t="shared" si="40"/>
        <v>0</v>
      </c>
      <c r="Q959" s="356"/>
      <c r="R959" s="356"/>
      <c r="S959" s="356"/>
      <c r="T959" s="356"/>
      <c r="U959" s="356"/>
      <c r="V959" s="356"/>
      <c r="W959" s="356"/>
      <c r="X959" s="356"/>
      <c r="Y959" s="356"/>
      <c r="Z959" s="356"/>
      <c r="AA959" s="356"/>
      <c r="AB959" s="356"/>
      <c r="AC959" s="356"/>
      <c r="AD959" s="356"/>
    </row>
    <row r="960" spans="2:30">
      <c r="B960" s="359"/>
      <c r="D960" s="174"/>
      <c r="E960" s="174"/>
      <c r="F960" s="176"/>
      <c r="G960" s="174"/>
      <c r="H960" s="174"/>
      <c r="I960" s="174"/>
      <c r="J960" s="175"/>
      <c r="K960" s="175"/>
      <c r="L960" s="174"/>
      <c r="N960" s="359">
        <f t="shared" si="39"/>
        <v>0</v>
      </c>
      <c r="O960" s="360">
        <f t="shared" si="40"/>
        <v>0</v>
      </c>
      <c r="Q960" s="356"/>
      <c r="R960" s="356"/>
      <c r="S960" s="356"/>
      <c r="T960" s="356"/>
      <c r="U960" s="356"/>
      <c r="V960" s="356"/>
      <c r="W960" s="356"/>
      <c r="X960" s="356"/>
      <c r="Y960" s="356"/>
      <c r="Z960" s="356"/>
      <c r="AA960" s="356"/>
      <c r="AB960" s="356"/>
      <c r="AC960" s="356"/>
      <c r="AD960" s="356"/>
    </row>
    <row r="961" spans="2:30">
      <c r="B961" s="359"/>
      <c r="D961" s="174"/>
      <c r="E961" s="174"/>
      <c r="F961" s="176"/>
      <c r="G961" s="174"/>
      <c r="H961" s="174"/>
      <c r="I961" s="174"/>
      <c r="J961" s="175"/>
      <c r="K961" s="175"/>
      <c r="L961" s="174"/>
      <c r="N961" s="359">
        <f t="shared" si="39"/>
        <v>0</v>
      </c>
      <c r="O961" s="360">
        <f t="shared" si="40"/>
        <v>0</v>
      </c>
      <c r="Q961" s="356"/>
      <c r="R961" s="356"/>
      <c r="S961" s="356"/>
      <c r="T961" s="356"/>
      <c r="U961" s="356"/>
      <c r="V961" s="356"/>
      <c r="W961" s="356"/>
      <c r="X961" s="356"/>
      <c r="Y961" s="356"/>
      <c r="Z961" s="356"/>
      <c r="AA961" s="356"/>
      <c r="AB961" s="356"/>
      <c r="AC961" s="356"/>
      <c r="AD961" s="356"/>
    </row>
    <row r="962" spans="2:30">
      <c r="B962" s="359"/>
      <c r="D962" s="174"/>
      <c r="E962" s="174"/>
      <c r="F962" s="176"/>
      <c r="G962" s="174"/>
      <c r="H962" s="174"/>
      <c r="I962" s="174"/>
      <c r="J962" s="175"/>
      <c r="K962" s="175"/>
      <c r="L962" s="174"/>
      <c r="N962" s="359">
        <f t="shared" si="39"/>
        <v>0</v>
      </c>
      <c r="O962" s="360">
        <f t="shared" si="40"/>
        <v>0</v>
      </c>
      <c r="Q962" s="356"/>
      <c r="R962" s="356"/>
      <c r="S962" s="356"/>
      <c r="T962" s="356"/>
      <c r="U962" s="356"/>
      <c r="V962" s="356"/>
      <c r="W962" s="356"/>
      <c r="X962" s="356"/>
      <c r="Y962" s="356"/>
      <c r="Z962" s="356"/>
      <c r="AA962" s="356"/>
      <c r="AB962" s="356"/>
      <c r="AC962" s="356"/>
      <c r="AD962" s="356"/>
    </row>
    <row r="963" spans="2:30">
      <c r="B963" s="359"/>
      <c r="D963" s="174"/>
      <c r="E963" s="174"/>
      <c r="F963" s="176"/>
      <c r="G963" s="174"/>
      <c r="H963" s="174"/>
      <c r="I963" s="174"/>
      <c r="J963" s="175"/>
      <c r="K963" s="175"/>
      <c r="L963" s="174"/>
      <c r="N963" s="359">
        <f t="shared" si="39"/>
        <v>0</v>
      </c>
      <c r="O963" s="360">
        <f t="shared" si="40"/>
        <v>0</v>
      </c>
      <c r="Q963" s="356"/>
      <c r="R963" s="356"/>
      <c r="S963" s="356"/>
      <c r="T963" s="356"/>
      <c r="U963" s="356"/>
      <c r="V963" s="356"/>
      <c r="W963" s="356"/>
      <c r="X963" s="356"/>
      <c r="Y963" s="356"/>
      <c r="Z963" s="356"/>
      <c r="AA963" s="356"/>
      <c r="AB963" s="356"/>
      <c r="AC963" s="356"/>
      <c r="AD963" s="356"/>
    </row>
    <row r="964" spans="2:30">
      <c r="B964" s="359"/>
      <c r="D964" s="174"/>
      <c r="E964" s="174"/>
      <c r="F964" s="176"/>
      <c r="G964" s="174"/>
      <c r="H964" s="174"/>
      <c r="I964" s="174"/>
      <c r="J964" s="175"/>
      <c r="K964" s="175"/>
      <c r="L964" s="174"/>
      <c r="N964" s="359">
        <f t="shared" si="39"/>
        <v>0</v>
      </c>
      <c r="O964" s="360">
        <f t="shared" si="40"/>
        <v>0</v>
      </c>
      <c r="Q964" s="356"/>
      <c r="R964" s="356"/>
      <c r="S964" s="356"/>
      <c r="T964" s="356"/>
      <c r="U964" s="356"/>
      <c r="V964" s="356"/>
      <c r="W964" s="356"/>
      <c r="X964" s="356"/>
      <c r="Y964" s="356"/>
      <c r="Z964" s="356"/>
      <c r="AA964" s="356"/>
      <c r="AB964" s="356"/>
      <c r="AC964" s="356"/>
      <c r="AD964" s="356"/>
    </row>
    <row r="965" spans="2:30">
      <c r="B965" s="359"/>
      <c r="D965" s="174"/>
      <c r="E965" s="174"/>
      <c r="F965" s="176"/>
      <c r="G965" s="174"/>
      <c r="H965" s="174"/>
      <c r="I965" s="174"/>
      <c r="J965" s="175"/>
      <c r="K965" s="175"/>
      <c r="L965" s="174"/>
      <c r="N965" s="359">
        <f t="shared" si="39"/>
        <v>0</v>
      </c>
      <c r="O965" s="360">
        <f t="shared" si="40"/>
        <v>0</v>
      </c>
      <c r="Q965" s="356"/>
      <c r="R965" s="356"/>
      <c r="S965" s="356"/>
      <c r="T965" s="356"/>
      <c r="U965" s="356"/>
      <c r="V965" s="356"/>
      <c r="W965" s="356"/>
      <c r="X965" s="356"/>
      <c r="Y965" s="356"/>
      <c r="Z965" s="356"/>
      <c r="AA965" s="356"/>
      <c r="AB965" s="356"/>
      <c r="AC965" s="356"/>
      <c r="AD965" s="356"/>
    </row>
    <row r="966" spans="2:30">
      <c r="B966" s="359"/>
      <c r="D966" s="174"/>
      <c r="E966" s="174"/>
      <c r="F966" s="176"/>
      <c r="G966" s="174"/>
      <c r="H966" s="174"/>
      <c r="I966" s="174"/>
      <c r="J966" s="175"/>
      <c r="K966" s="175"/>
      <c r="L966" s="174"/>
      <c r="N966" s="359">
        <f t="shared" si="39"/>
        <v>0</v>
      </c>
      <c r="O966" s="360">
        <f t="shared" si="40"/>
        <v>0</v>
      </c>
      <c r="Q966" s="356"/>
      <c r="R966" s="356"/>
      <c r="S966" s="356"/>
      <c r="T966" s="356"/>
      <c r="U966" s="356"/>
      <c r="V966" s="356"/>
      <c r="W966" s="356"/>
      <c r="X966" s="356"/>
      <c r="Y966" s="356"/>
      <c r="Z966" s="356"/>
      <c r="AA966" s="356"/>
      <c r="AB966" s="356"/>
      <c r="AC966" s="356"/>
      <c r="AD966" s="356"/>
    </row>
    <row r="967" spans="2:30">
      <c r="B967" s="359"/>
      <c r="D967" s="174"/>
      <c r="E967" s="174"/>
      <c r="F967" s="176"/>
      <c r="G967" s="174"/>
      <c r="H967" s="174"/>
      <c r="I967" s="174"/>
      <c r="J967" s="175"/>
      <c r="K967" s="175"/>
      <c r="L967" s="174"/>
      <c r="N967" s="359">
        <f t="shared" si="39"/>
        <v>0</v>
      </c>
      <c r="O967" s="360">
        <f t="shared" si="40"/>
        <v>0</v>
      </c>
      <c r="Q967" s="356"/>
      <c r="R967" s="356"/>
      <c r="S967" s="356"/>
      <c r="T967" s="356"/>
      <c r="U967" s="356"/>
      <c r="V967" s="356"/>
      <c r="W967" s="356"/>
      <c r="X967" s="356"/>
      <c r="Y967" s="356"/>
      <c r="Z967" s="356"/>
      <c r="AA967" s="356"/>
      <c r="AB967" s="356"/>
      <c r="AC967" s="356"/>
      <c r="AD967" s="356"/>
    </row>
    <row r="968" spans="2:30">
      <c r="B968" s="359"/>
      <c r="D968" s="174"/>
      <c r="E968" s="174"/>
      <c r="F968" s="176"/>
      <c r="G968" s="174"/>
      <c r="H968" s="174"/>
      <c r="I968" s="174"/>
      <c r="J968" s="175"/>
      <c r="K968" s="175"/>
      <c r="L968" s="174"/>
      <c r="N968" s="359">
        <f t="shared" si="39"/>
        <v>0</v>
      </c>
      <c r="O968" s="360">
        <f t="shared" si="40"/>
        <v>0</v>
      </c>
      <c r="Q968" s="356"/>
      <c r="R968" s="356"/>
      <c r="S968" s="356"/>
      <c r="T968" s="356"/>
      <c r="U968" s="356"/>
      <c r="V968" s="356"/>
      <c r="W968" s="356"/>
      <c r="X968" s="356"/>
      <c r="Y968" s="356"/>
      <c r="Z968" s="356"/>
      <c r="AA968" s="356"/>
      <c r="AB968" s="356"/>
      <c r="AC968" s="356"/>
      <c r="AD968" s="356"/>
    </row>
    <row r="969" spans="2:30">
      <c r="B969" s="359"/>
      <c r="D969" s="174"/>
      <c r="E969" s="174"/>
      <c r="F969" s="176"/>
      <c r="G969" s="174"/>
      <c r="H969" s="174"/>
      <c r="I969" s="174"/>
      <c r="J969" s="175"/>
      <c r="K969" s="175"/>
      <c r="L969" s="174"/>
      <c r="N969" s="359">
        <f t="shared" si="39"/>
        <v>0</v>
      </c>
      <c r="O969" s="360">
        <f t="shared" si="40"/>
        <v>0</v>
      </c>
      <c r="Q969" s="356"/>
      <c r="R969" s="356"/>
      <c r="S969" s="356"/>
      <c r="T969" s="356"/>
      <c r="U969" s="356"/>
      <c r="V969" s="356"/>
      <c r="W969" s="356"/>
      <c r="X969" s="356"/>
      <c r="Y969" s="356"/>
      <c r="Z969" s="356"/>
      <c r="AA969" s="356"/>
      <c r="AB969" s="356"/>
      <c r="AC969" s="356"/>
      <c r="AD969" s="356"/>
    </row>
    <row r="970" spans="2:30">
      <c r="B970" s="359"/>
      <c r="D970" s="174"/>
      <c r="E970" s="174"/>
      <c r="F970" s="176"/>
      <c r="G970" s="174"/>
      <c r="H970" s="174"/>
      <c r="I970" s="174"/>
      <c r="J970" s="175"/>
      <c r="K970" s="175"/>
      <c r="L970" s="174"/>
      <c r="N970" s="359">
        <f t="shared" ref="N970:N1033" si="41">+H970*((K970-J970)+1)*B970</f>
        <v>0</v>
      </c>
      <c r="O970" s="360">
        <f t="shared" ref="O970:O1033" si="42">N970*L970/100</f>
        <v>0</v>
      </c>
      <c r="Q970" s="356"/>
      <c r="R970" s="356"/>
      <c r="S970" s="356"/>
      <c r="T970" s="356"/>
      <c r="U970" s="356"/>
      <c r="V970" s="356"/>
      <c r="W970" s="356"/>
      <c r="X970" s="356"/>
      <c r="Y970" s="356"/>
      <c r="Z970" s="356"/>
      <c r="AA970" s="356"/>
      <c r="AB970" s="356"/>
      <c r="AC970" s="356"/>
      <c r="AD970" s="356"/>
    </row>
    <row r="971" spans="2:30">
      <c r="B971" s="359"/>
      <c r="D971" s="174"/>
      <c r="E971" s="174"/>
      <c r="F971" s="176"/>
      <c r="G971" s="174"/>
      <c r="H971" s="174"/>
      <c r="I971" s="174"/>
      <c r="J971" s="175"/>
      <c r="K971" s="175"/>
      <c r="L971" s="174"/>
      <c r="N971" s="359">
        <f t="shared" si="41"/>
        <v>0</v>
      </c>
      <c r="O971" s="360">
        <f t="shared" si="42"/>
        <v>0</v>
      </c>
      <c r="Q971" s="356"/>
      <c r="R971" s="356"/>
      <c r="S971" s="356"/>
      <c r="T971" s="356"/>
      <c r="U971" s="356"/>
      <c r="V971" s="356"/>
      <c r="W971" s="356"/>
      <c r="X971" s="356"/>
      <c r="Y971" s="356"/>
      <c r="Z971" s="356"/>
      <c r="AA971" s="356"/>
      <c r="AB971" s="356"/>
      <c r="AC971" s="356"/>
      <c r="AD971" s="356"/>
    </row>
    <row r="972" spans="2:30">
      <c r="B972" s="359"/>
      <c r="D972" s="174"/>
      <c r="E972" s="174"/>
      <c r="F972" s="176"/>
      <c r="G972" s="174"/>
      <c r="H972" s="174"/>
      <c r="I972" s="174"/>
      <c r="J972" s="175"/>
      <c r="K972" s="175"/>
      <c r="L972" s="174"/>
      <c r="N972" s="359">
        <f t="shared" si="41"/>
        <v>0</v>
      </c>
      <c r="O972" s="360">
        <f t="shared" si="42"/>
        <v>0</v>
      </c>
      <c r="Q972" s="356"/>
      <c r="R972" s="356"/>
      <c r="S972" s="356"/>
      <c r="T972" s="356"/>
      <c r="U972" s="356"/>
      <c r="V972" s="356"/>
      <c r="W972" s="356"/>
      <c r="X972" s="356"/>
      <c r="Y972" s="356"/>
      <c r="Z972" s="356"/>
      <c r="AA972" s="356"/>
      <c r="AB972" s="356"/>
      <c r="AC972" s="356"/>
      <c r="AD972" s="356"/>
    </row>
    <row r="973" spans="2:30">
      <c r="B973" s="359"/>
      <c r="D973" s="174"/>
      <c r="E973" s="174"/>
      <c r="F973" s="176"/>
      <c r="G973" s="174"/>
      <c r="H973" s="174"/>
      <c r="I973" s="174"/>
      <c r="J973" s="175"/>
      <c r="K973" s="175"/>
      <c r="L973" s="174"/>
      <c r="N973" s="359">
        <f t="shared" si="41"/>
        <v>0</v>
      </c>
      <c r="O973" s="360">
        <f t="shared" si="42"/>
        <v>0</v>
      </c>
      <c r="Q973" s="356"/>
      <c r="R973" s="356"/>
      <c r="S973" s="356"/>
      <c r="T973" s="356"/>
      <c r="U973" s="356"/>
      <c r="V973" s="356"/>
      <c r="W973" s="356"/>
      <c r="X973" s="356"/>
      <c r="Y973" s="356"/>
      <c r="Z973" s="356"/>
      <c r="AA973" s="356"/>
      <c r="AB973" s="356"/>
      <c r="AC973" s="356"/>
      <c r="AD973" s="356"/>
    </row>
    <row r="974" spans="2:30">
      <c r="B974" s="359"/>
      <c r="D974" s="174"/>
      <c r="E974" s="174"/>
      <c r="F974" s="176"/>
      <c r="G974" s="174"/>
      <c r="H974" s="174"/>
      <c r="I974" s="174"/>
      <c r="J974" s="175"/>
      <c r="K974" s="175"/>
      <c r="L974" s="174"/>
      <c r="N974" s="359">
        <f t="shared" si="41"/>
        <v>0</v>
      </c>
      <c r="O974" s="360">
        <f t="shared" si="42"/>
        <v>0</v>
      </c>
      <c r="Q974" s="356"/>
      <c r="R974" s="356"/>
      <c r="S974" s="356"/>
      <c r="T974" s="356"/>
      <c r="U974" s="356"/>
      <c r="V974" s="356"/>
      <c r="W974" s="356"/>
      <c r="X974" s="356"/>
      <c r="Y974" s="356"/>
      <c r="Z974" s="356"/>
      <c r="AA974" s="356"/>
      <c r="AB974" s="356"/>
      <c r="AC974" s="356"/>
      <c r="AD974" s="356"/>
    </row>
    <row r="975" spans="2:30">
      <c r="B975" s="359"/>
      <c r="D975" s="174"/>
      <c r="E975" s="174"/>
      <c r="F975" s="176"/>
      <c r="G975" s="174"/>
      <c r="H975" s="174"/>
      <c r="I975" s="174"/>
      <c r="J975" s="175"/>
      <c r="K975" s="175"/>
      <c r="L975" s="174"/>
      <c r="N975" s="359">
        <f t="shared" si="41"/>
        <v>0</v>
      </c>
      <c r="O975" s="360">
        <f t="shared" si="42"/>
        <v>0</v>
      </c>
      <c r="Q975" s="356"/>
      <c r="R975" s="356"/>
      <c r="S975" s="356"/>
      <c r="T975" s="356"/>
      <c r="U975" s="356"/>
      <c r="V975" s="356"/>
      <c r="W975" s="356"/>
      <c r="X975" s="356"/>
      <c r="Y975" s="356"/>
      <c r="Z975" s="356"/>
      <c r="AA975" s="356"/>
      <c r="AB975" s="356"/>
      <c r="AC975" s="356"/>
      <c r="AD975" s="356"/>
    </row>
    <row r="976" spans="2:30">
      <c r="B976" s="359"/>
      <c r="D976" s="174"/>
      <c r="E976" s="174"/>
      <c r="F976" s="176"/>
      <c r="G976" s="174"/>
      <c r="H976" s="174"/>
      <c r="I976" s="174"/>
      <c r="J976" s="175"/>
      <c r="K976" s="175"/>
      <c r="L976" s="174"/>
      <c r="N976" s="359">
        <f t="shared" si="41"/>
        <v>0</v>
      </c>
      <c r="O976" s="360">
        <f t="shared" si="42"/>
        <v>0</v>
      </c>
      <c r="Q976" s="356"/>
      <c r="R976" s="356"/>
      <c r="S976" s="356"/>
      <c r="T976" s="356"/>
      <c r="U976" s="356"/>
      <c r="V976" s="356"/>
      <c r="W976" s="356"/>
      <c r="X976" s="356"/>
      <c r="Y976" s="356"/>
      <c r="Z976" s="356"/>
      <c r="AA976" s="356"/>
      <c r="AB976" s="356"/>
      <c r="AC976" s="356"/>
      <c r="AD976" s="356"/>
    </row>
    <row r="977" spans="2:30">
      <c r="B977" s="359"/>
      <c r="D977" s="174"/>
      <c r="E977" s="174"/>
      <c r="F977" s="176"/>
      <c r="G977" s="174"/>
      <c r="H977" s="174"/>
      <c r="I977" s="174"/>
      <c r="J977" s="175"/>
      <c r="K977" s="175"/>
      <c r="L977" s="174"/>
      <c r="N977" s="359">
        <f t="shared" si="41"/>
        <v>0</v>
      </c>
      <c r="O977" s="360">
        <f t="shared" si="42"/>
        <v>0</v>
      </c>
      <c r="Q977" s="356"/>
      <c r="R977" s="356"/>
      <c r="S977" s="356"/>
      <c r="T977" s="356"/>
      <c r="U977" s="356"/>
      <c r="V977" s="356"/>
      <c r="W977" s="356"/>
      <c r="X977" s="356"/>
      <c r="Y977" s="356"/>
      <c r="Z977" s="356"/>
      <c r="AA977" s="356"/>
      <c r="AB977" s="356"/>
      <c r="AC977" s="356"/>
      <c r="AD977" s="356"/>
    </row>
    <row r="978" spans="2:30">
      <c r="B978" s="359"/>
      <c r="D978" s="174"/>
      <c r="E978" s="174"/>
      <c r="F978" s="176"/>
      <c r="G978" s="174"/>
      <c r="H978" s="174"/>
      <c r="I978" s="174"/>
      <c r="J978" s="175"/>
      <c r="K978" s="175"/>
      <c r="L978" s="174"/>
      <c r="N978" s="359">
        <f t="shared" si="41"/>
        <v>0</v>
      </c>
      <c r="O978" s="360">
        <f t="shared" si="42"/>
        <v>0</v>
      </c>
      <c r="Q978" s="356"/>
      <c r="R978" s="356"/>
      <c r="S978" s="356"/>
      <c r="T978" s="356"/>
      <c r="U978" s="356"/>
      <c r="V978" s="356"/>
      <c r="W978" s="356"/>
      <c r="X978" s="356"/>
      <c r="Y978" s="356"/>
      <c r="Z978" s="356"/>
      <c r="AA978" s="356"/>
      <c r="AB978" s="356"/>
      <c r="AC978" s="356"/>
      <c r="AD978" s="356"/>
    </row>
    <row r="979" spans="2:30">
      <c r="B979" s="359"/>
      <c r="D979" s="174"/>
      <c r="E979" s="174"/>
      <c r="F979" s="176"/>
      <c r="G979" s="174"/>
      <c r="H979" s="174"/>
      <c r="I979" s="174"/>
      <c r="J979" s="175"/>
      <c r="K979" s="175"/>
      <c r="L979" s="174"/>
      <c r="N979" s="359">
        <f t="shared" si="41"/>
        <v>0</v>
      </c>
      <c r="O979" s="360">
        <f t="shared" si="42"/>
        <v>0</v>
      </c>
      <c r="Q979" s="356"/>
      <c r="R979" s="356"/>
      <c r="S979" s="356"/>
      <c r="T979" s="356"/>
      <c r="U979" s="356"/>
      <c r="V979" s="356"/>
      <c r="W979" s="356"/>
      <c r="X979" s="356"/>
      <c r="Y979" s="356"/>
      <c r="Z979" s="356"/>
      <c r="AA979" s="356"/>
      <c r="AB979" s="356"/>
      <c r="AC979" s="356"/>
      <c r="AD979" s="356"/>
    </row>
    <row r="980" spans="2:30">
      <c r="B980" s="359"/>
      <c r="D980" s="174"/>
      <c r="E980" s="174"/>
      <c r="F980" s="176"/>
      <c r="G980" s="174"/>
      <c r="H980" s="174"/>
      <c r="I980" s="174"/>
      <c r="J980" s="175"/>
      <c r="K980" s="175"/>
      <c r="L980" s="174"/>
      <c r="N980" s="359">
        <f t="shared" si="41"/>
        <v>0</v>
      </c>
      <c r="O980" s="360">
        <f t="shared" si="42"/>
        <v>0</v>
      </c>
      <c r="Q980" s="356"/>
      <c r="R980" s="356"/>
      <c r="S980" s="356"/>
      <c r="T980" s="356"/>
      <c r="U980" s="356"/>
      <c r="V980" s="356"/>
      <c r="W980" s="356"/>
      <c r="X980" s="356"/>
      <c r="Y980" s="356"/>
      <c r="Z980" s="356"/>
      <c r="AA980" s="356"/>
      <c r="AB980" s="356"/>
      <c r="AC980" s="356"/>
      <c r="AD980" s="356"/>
    </row>
    <row r="981" spans="2:30">
      <c r="B981" s="359"/>
      <c r="D981" s="174"/>
      <c r="E981" s="174"/>
      <c r="F981" s="176"/>
      <c r="G981" s="174"/>
      <c r="H981" s="174"/>
      <c r="I981" s="174"/>
      <c r="J981" s="175"/>
      <c r="K981" s="175"/>
      <c r="L981" s="174"/>
      <c r="N981" s="359">
        <f t="shared" si="41"/>
        <v>0</v>
      </c>
      <c r="O981" s="360">
        <f t="shared" si="42"/>
        <v>0</v>
      </c>
      <c r="Q981" s="356"/>
      <c r="R981" s="356"/>
      <c r="S981" s="356"/>
      <c r="T981" s="356"/>
      <c r="U981" s="356"/>
      <c r="V981" s="356"/>
      <c r="W981" s="356"/>
      <c r="X981" s="356"/>
      <c r="Y981" s="356"/>
      <c r="Z981" s="356"/>
      <c r="AA981" s="356"/>
      <c r="AB981" s="356"/>
      <c r="AC981" s="356"/>
      <c r="AD981" s="356"/>
    </row>
    <row r="982" spans="2:30">
      <c r="B982" s="359"/>
      <c r="D982" s="174"/>
      <c r="E982" s="174"/>
      <c r="F982" s="176"/>
      <c r="G982" s="174"/>
      <c r="H982" s="174"/>
      <c r="I982" s="174"/>
      <c r="J982" s="175"/>
      <c r="K982" s="175"/>
      <c r="L982" s="174"/>
      <c r="N982" s="359">
        <f t="shared" si="41"/>
        <v>0</v>
      </c>
      <c r="O982" s="360">
        <f t="shared" si="42"/>
        <v>0</v>
      </c>
      <c r="Q982" s="356"/>
      <c r="R982" s="356"/>
      <c r="S982" s="356"/>
      <c r="T982" s="356"/>
      <c r="U982" s="356"/>
      <c r="V982" s="356"/>
      <c r="W982" s="356"/>
      <c r="X982" s="356"/>
      <c r="Y982" s="356"/>
      <c r="Z982" s="356"/>
      <c r="AA982" s="356"/>
      <c r="AB982" s="356"/>
      <c r="AC982" s="356"/>
      <c r="AD982" s="356"/>
    </row>
    <row r="983" spans="2:30">
      <c r="B983" s="359"/>
      <c r="D983" s="174"/>
      <c r="E983" s="174"/>
      <c r="F983" s="176"/>
      <c r="G983" s="174"/>
      <c r="H983" s="174"/>
      <c r="I983" s="174"/>
      <c r="J983" s="175"/>
      <c r="K983" s="175"/>
      <c r="L983" s="174"/>
      <c r="N983" s="359">
        <f t="shared" si="41"/>
        <v>0</v>
      </c>
      <c r="O983" s="360">
        <f t="shared" si="42"/>
        <v>0</v>
      </c>
      <c r="Q983" s="356"/>
      <c r="R983" s="356"/>
      <c r="S983" s="356"/>
      <c r="T983" s="356"/>
      <c r="U983" s="356"/>
      <c r="V983" s="356"/>
      <c r="W983" s="356"/>
      <c r="X983" s="356"/>
      <c r="Y983" s="356"/>
      <c r="Z983" s="356"/>
      <c r="AA983" s="356"/>
      <c r="AB983" s="356"/>
      <c r="AC983" s="356"/>
      <c r="AD983" s="356"/>
    </row>
    <row r="984" spans="2:30">
      <c r="B984" s="359"/>
      <c r="D984" s="174"/>
      <c r="E984" s="174"/>
      <c r="F984" s="176"/>
      <c r="G984" s="174"/>
      <c r="H984" s="174"/>
      <c r="I984" s="174"/>
      <c r="J984" s="175"/>
      <c r="K984" s="175"/>
      <c r="L984" s="174"/>
      <c r="N984" s="359">
        <f t="shared" si="41"/>
        <v>0</v>
      </c>
      <c r="O984" s="360">
        <f t="shared" si="42"/>
        <v>0</v>
      </c>
      <c r="Q984" s="356"/>
      <c r="R984" s="356"/>
      <c r="S984" s="356"/>
      <c r="T984" s="356"/>
      <c r="U984" s="356"/>
      <c r="V984" s="356"/>
      <c r="W984" s="356"/>
      <c r="X984" s="356"/>
      <c r="Y984" s="356"/>
      <c r="Z984" s="356"/>
      <c r="AA984" s="356"/>
      <c r="AB984" s="356"/>
      <c r="AC984" s="356"/>
      <c r="AD984" s="356"/>
    </row>
    <row r="985" spans="2:30">
      <c r="B985" s="359"/>
      <c r="D985" s="174"/>
      <c r="E985" s="174"/>
      <c r="F985" s="176"/>
      <c r="G985" s="174"/>
      <c r="H985" s="174"/>
      <c r="I985" s="174"/>
      <c r="J985" s="175"/>
      <c r="K985" s="175"/>
      <c r="L985" s="174"/>
      <c r="N985" s="359">
        <f t="shared" si="41"/>
        <v>0</v>
      </c>
      <c r="O985" s="360">
        <f t="shared" si="42"/>
        <v>0</v>
      </c>
      <c r="Q985" s="356"/>
      <c r="R985" s="356"/>
      <c r="S985" s="356"/>
      <c r="T985" s="356"/>
      <c r="U985" s="356"/>
      <c r="V985" s="356"/>
      <c r="W985" s="356"/>
      <c r="X985" s="356"/>
      <c r="Y985" s="356"/>
      <c r="Z985" s="356"/>
      <c r="AA985" s="356"/>
      <c r="AB985" s="356"/>
      <c r="AC985" s="356"/>
      <c r="AD985" s="356"/>
    </row>
    <row r="986" spans="2:30">
      <c r="B986" s="359"/>
      <c r="D986" s="174"/>
      <c r="E986" s="174"/>
      <c r="F986" s="176"/>
      <c r="G986" s="174"/>
      <c r="H986" s="174"/>
      <c r="I986" s="174"/>
      <c r="J986" s="175"/>
      <c r="K986" s="175"/>
      <c r="L986" s="174"/>
      <c r="N986" s="359">
        <f t="shared" si="41"/>
        <v>0</v>
      </c>
      <c r="O986" s="360">
        <f t="shared" si="42"/>
        <v>0</v>
      </c>
      <c r="Q986" s="356"/>
      <c r="R986" s="356"/>
      <c r="S986" s="356"/>
      <c r="T986" s="356"/>
      <c r="U986" s="356"/>
      <c r="V986" s="356"/>
      <c r="W986" s="356"/>
      <c r="X986" s="356"/>
      <c r="Y986" s="356"/>
      <c r="Z986" s="356"/>
      <c r="AA986" s="356"/>
      <c r="AB986" s="356"/>
      <c r="AC986" s="356"/>
      <c r="AD986" s="356"/>
    </row>
    <row r="987" spans="2:30">
      <c r="B987" s="359"/>
      <c r="D987" s="174"/>
      <c r="E987" s="174"/>
      <c r="F987" s="176"/>
      <c r="G987" s="174"/>
      <c r="H987" s="174"/>
      <c r="I987" s="174"/>
      <c r="J987" s="175"/>
      <c r="K987" s="175"/>
      <c r="L987" s="174"/>
      <c r="N987" s="359">
        <f t="shared" si="41"/>
        <v>0</v>
      </c>
      <c r="O987" s="360">
        <f t="shared" si="42"/>
        <v>0</v>
      </c>
      <c r="Q987" s="356"/>
      <c r="R987" s="356"/>
      <c r="S987" s="356"/>
      <c r="T987" s="356"/>
      <c r="U987" s="356"/>
      <c r="V987" s="356"/>
      <c r="W987" s="356"/>
      <c r="X987" s="356"/>
      <c r="Y987" s="356"/>
      <c r="Z987" s="356"/>
      <c r="AA987" s="356"/>
      <c r="AB987" s="356"/>
      <c r="AC987" s="356"/>
      <c r="AD987" s="356"/>
    </row>
    <row r="988" spans="2:30">
      <c r="B988" s="359"/>
      <c r="D988" s="174"/>
      <c r="E988" s="174"/>
      <c r="F988" s="176"/>
      <c r="G988" s="174"/>
      <c r="H988" s="174"/>
      <c r="I988" s="174"/>
      <c r="J988" s="175"/>
      <c r="K988" s="175"/>
      <c r="L988" s="174"/>
      <c r="N988" s="359">
        <f t="shared" si="41"/>
        <v>0</v>
      </c>
      <c r="O988" s="360">
        <f t="shared" si="42"/>
        <v>0</v>
      </c>
      <c r="Q988" s="356"/>
      <c r="R988" s="356"/>
      <c r="S988" s="356"/>
      <c r="T988" s="356"/>
      <c r="U988" s="356"/>
      <c r="V988" s="356"/>
      <c r="W988" s="356"/>
      <c r="X988" s="356"/>
      <c r="Y988" s="356"/>
      <c r="Z988" s="356"/>
      <c r="AA988" s="356"/>
      <c r="AB988" s="356"/>
      <c r="AC988" s="356"/>
      <c r="AD988" s="356"/>
    </row>
    <row r="989" spans="2:30">
      <c r="B989" s="359"/>
      <c r="D989" s="174"/>
      <c r="E989" s="174"/>
      <c r="F989" s="176"/>
      <c r="G989" s="174"/>
      <c r="H989" s="174"/>
      <c r="I989" s="174"/>
      <c r="J989" s="175"/>
      <c r="K989" s="175"/>
      <c r="L989" s="174"/>
      <c r="N989" s="359">
        <f t="shared" si="41"/>
        <v>0</v>
      </c>
      <c r="O989" s="360">
        <f t="shared" si="42"/>
        <v>0</v>
      </c>
      <c r="Q989" s="356"/>
      <c r="R989" s="356"/>
      <c r="S989" s="356"/>
      <c r="T989" s="356"/>
      <c r="U989" s="356"/>
      <c r="V989" s="356"/>
      <c r="W989" s="356"/>
      <c r="X989" s="356"/>
      <c r="Y989" s="356"/>
      <c r="Z989" s="356"/>
      <c r="AA989" s="356"/>
      <c r="AB989" s="356"/>
      <c r="AC989" s="356"/>
      <c r="AD989" s="356"/>
    </row>
    <row r="990" spans="2:30">
      <c r="B990" s="359"/>
      <c r="D990" s="174"/>
      <c r="E990" s="174"/>
      <c r="F990" s="176"/>
      <c r="G990" s="174"/>
      <c r="H990" s="174"/>
      <c r="I990" s="174"/>
      <c r="J990" s="175"/>
      <c r="K990" s="175"/>
      <c r="L990" s="174"/>
      <c r="N990" s="359">
        <f t="shared" si="41"/>
        <v>0</v>
      </c>
      <c r="O990" s="360">
        <f t="shared" si="42"/>
        <v>0</v>
      </c>
      <c r="Q990" s="356"/>
      <c r="R990" s="356"/>
      <c r="S990" s="356"/>
      <c r="T990" s="356"/>
      <c r="U990" s="356"/>
      <c r="V990" s="356"/>
      <c r="W990" s="356"/>
      <c r="X990" s="356"/>
      <c r="Y990" s="356"/>
      <c r="Z990" s="356"/>
      <c r="AA990" s="356"/>
      <c r="AB990" s="356"/>
      <c r="AC990" s="356"/>
      <c r="AD990" s="356"/>
    </row>
    <row r="991" spans="2:30">
      <c r="B991" s="359"/>
      <c r="D991" s="174"/>
      <c r="E991" s="174"/>
      <c r="F991" s="176"/>
      <c r="G991" s="174"/>
      <c r="H991" s="174"/>
      <c r="I991" s="174"/>
      <c r="J991" s="175"/>
      <c r="K991" s="175"/>
      <c r="L991" s="174"/>
      <c r="N991" s="359">
        <f t="shared" si="41"/>
        <v>0</v>
      </c>
      <c r="O991" s="360">
        <f t="shared" si="42"/>
        <v>0</v>
      </c>
      <c r="Q991" s="356"/>
      <c r="R991" s="356"/>
      <c r="S991" s="356"/>
      <c r="T991" s="356"/>
      <c r="U991" s="356"/>
      <c r="V991" s="356"/>
      <c r="W991" s="356"/>
      <c r="X991" s="356"/>
      <c r="Y991" s="356"/>
      <c r="Z991" s="356"/>
      <c r="AA991" s="356"/>
      <c r="AB991" s="356"/>
      <c r="AC991" s="356"/>
      <c r="AD991" s="356"/>
    </row>
    <row r="992" spans="2:30">
      <c r="B992" s="359"/>
      <c r="D992" s="174"/>
      <c r="E992" s="174"/>
      <c r="F992" s="176"/>
      <c r="G992" s="174"/>
      <c r="H992" s="174"/>
      <c r="I992" s="174"/>
      <c r="J992" s="175"/>
      <c r="K992" s="175"/>
      <c r="L992" s="174"/>
      <c r="N992" s="359">
        <f t="shared" si="41"/>
        <v>0</v>
      </c>
      <c r="O992" s="360">
        <f t="shared" si="42"/>
        <v>0</v>
      </c>
      <c r="Q992" s="356"/>
      <c r="R992" s="356"/>
      <c r="S992" s="356"/>
      <c r="T992" s="356"/>
      <c r="U992" s="356"/>
      <c r="V992" s="356"/>
      <c r="W992" s="356"/>
      <c r="X992" s="356"/>
      <c r="Y992" s="356"/>
      <c r="Z992" s="356"/>
      <c r="AA992" s="356"/>
      <c r="AB992" s="356"/>
      <c r="AC992" s="356"/>
      <c r="AD992" s="356"/>
    </row>
    <row r="993" spans="2:30">
      <c r="B993" s="359"/>
      <c r="D993" s="174"/>
      <c r="E993" s="174"/>
      <c r="F993" s="176"/>
      <c r="G993" s="174"/>
      <c r="H993" s="174"/>
      <c r="I993" s="174"/>
      <c r="J993" s="175"/>
      <c r="K993" s="175"/>
      <c r="L993" s="174"/>
      <c r="N993" s="359">
        <f t="shared" si="41"/>
        <v>0</v>
      </c>
      <c r="O993" s="360">
        <f t="shared" si="42"/>
        <v>0</v>
      </c>
      <c r="Q993" s="356"/>
      <c r="R993" s="356"/>
      <c r="S993" s="356"/>
      <c r="T993" s="356"/>
      <c r="U993" s="356"/>
      <c r="V993" s="356"/>
      <c r="W993" s="356"/>
      <c r="X993" s="356"/>
      <c r="Y993" s="356"/>
      <c r="Z993" s="356"/>
      <c r="AA993" s="356"/>
      <c r="AB993" s="356"/>
      <c r="AC993" s="356"/>
      <c r="AD993" s="356"/>
    </row>
    <row r="994" spans="2:30">
      <c r="B994" s="359"/>
      <c r="D994" s="174"/>
      <c r="E994" s="174"/>
      <c r="F994" s="176"/>
      <c r="G994" s="174"/>
      <c r="H994" s="174"/>
      <c r="I994" s="174"/>
      <c r="J994" s="175"/>
      <c r="K994" s="175"/>
      <c r="L994" s="174"/>
      <c r="N994" s="359">
        <f t="shared" si="41"/>
        <v>0</v>
      </c>
      <c r="O994" s="360">
        <f t="shared" si="42"/>
        <v>0</v>
      </c>
      <c r="Q994" s="356"/>
      <c r="R994" s="356"/>
      <c r="S994" s="356"/>
      <c r="T994" s="356"/>
      <c r="U994" s="356"/>
      <c r="V994" s="356"/>
      <c r="W994" s="356"/>
      <c r="X994" s="356"/>
      <c r="Y994" s="356"/>
      <c r="Z994" s="356"/>
      <c r="AA994" s="356"/>
      <c r="AB994" s="356"/>
      <c r="AC994" s="356"/>
      <c r="AD994" s="356"/>
    </row>
    <row r="995" spans="2:30">
      <c r="B995" s="359"/>
      <c r="D995" s="174"/>
      <c r="E995" s="174"/>
      <c r="F995" s="176"/>
      <c r="G995" s="174"/>
      <c r="H995" s="174"/>
      <c r="I995" s="174"/>
      <c r="J995" s="175"/>
      <c r="K995" s="175"/>
      <c r="L995" s="174"/>
      <c r="N995" s="359">
        <f t="shared" si="41"/>
        <v>0</v>
      </c>
      <c r="O995" s="360">
        <f t="shared" si="42"/>
        <v>0</v>
      </c>
      <c r="Q995" s="356"/>
      <c r="R995" s="356"/>
      <c r="S995" s="356"/>
      <c r="T995" s="356"/>
      <c r="U995" s="356"/>
      <c r="V995" s="356"/>
      <c r="W995" s="356"/>
      <c r="X995" s="356"/>
      <c r="Y995" s="356"/>
      <c r="Z995" s="356"/>
      <c r="AA995" s="356"/>
      <c r="AB995" s="356"/>
      <c r="AC995" s="356"/>
      <c r="AD995" s="356"/>
    </row>
    <row r="996" spans="2:30">
      <c r="B996" s="359"/>
      <c r="D996" s="174"/>
      <c r="E996" s="174"/>
      <c r="F996" s="176"/>
      <c r="G996" s="174"/>
      <c r="H996" s="174"/>
      <c r="I996" s="174"/>
      <c r="J996" s="175"/>
      <c r="K996" s="175"/>
      <c r="L996" s="174"/>
      <c r="N996" s="359">
        <f t="shared" si="41"/>
        <v>0</v>
      </c>
      <c r="O996" s="360">
        <f t="shared" si="42"/>
        <v>0</v>
      </c>
      <c r="Q996" s="356"/>
      <c r="R996" s="356"/>
      <c r="S996" s="356"/>
      <c r="T996" s="356"/>
      <c r="U996" s="356"/>
      <c r="V996" s="356"/>
      <c r="W996" s="356"/>
      <c r="X996" s="356"/>
      <c r="Y996" s="356"/>
      <c r="Z996" s="356"/>
      <c r="AA996" s="356"/>
      <c r="AB996" s="356"/>
      <c r="AC996" s="356"/>
      <c r="AD996" s="356"/>
    </row>
    <row r="997" spans="2:30">
      <c r="B997" s="359"/>
      <c r="D997" s="174"/>
      <c r="E997" s="174"/>
      <c r="F997" s="176"/>
      <c r="G997" s="174"/>
      <c r="H997" s="174"/>
      <c r="I997" s="174"/>
      <c r="J997" s="175"/>
      <c r="K997" s="175"/>
      <c r="L997" s="174"/>
      <c r="N997" s="359">
        <f t="shared" si="41"/>
        <v>0</v>
      </c>
      <c r="O997" s="360">
        <f t="shared" si="42"/>
        <v>0</v>
      </c>
      <c r="Q997" s="356"/>
      <c r="R997" s="356"/>
      <c r="S997" s="356"/>
      <c r="T997" s="356"/>
      <c r="U997" s="356"/>
      <c r="V997" s="356"/>
      <c r="W997" s="356"/>
      <c r="X997" s="356"/>
      <c r="Y997" s="356"/>
      <c r="Z997" s="356"/>
      <c r="AA997" s="356"/>
      <c r="AB997" s="356"/>
      <c r="AC997" s="356"/>
      <c r="AD997" s="356"/>
    </row>
    <row r="998" spans="2:30">
      <c r="B998" s="359"/>
      <c r="D998" s="174"/>
      <c r="E998" s="174"/>
      <c r="F998" s="176"/>
      <c r="G998" s="174"/>
      <c r="H998" s="174"/>
      <c r="I998" s="174"/>
      <c r="J998" s="175"/>
      <c r="K998" s="175"/>
      <c r="L998" s="174"/>
      <c r="N998" s="359">
        <f t="shared" si="41"/>
        <v>0</v>
      </c>
      <c r="O998" s="360">
        <f t="shared" si="42"/>
        <v>0</v>
      </c>
      <c r="Q998" s="356"/>
      <c r="R998" s="356"/>
      <c r="S998" s="356"/>
      <c r="T998" s="356"/>
      <c r="U998" s="356"/>
      <c r="V998" s="356"/>
      <c r="W998" s="356"/>
      <c r="X998" s="356"/>
      <c r="Y998" s="356"/>
      <c r="Z998" s="356"/>
      <c r="AA998" s="356"/>
      <c r="AB998" s="356"/>
      <c r="AC998" s="356"/>
      <c r="AD998" s="356"/>
    </row>
    <row r="999" spans="2:30">
      <c r="B999" s="359"/>
      <c r="D999" s="174"/>
      <c r="E999" s="174"/>
      <c r="F999" s="176"/>
      <c r="G999" s="174"/>
      <c r="H999" s="174"/>
      <c r="I999" s="174"/>
      <c r="J999" s="175"/>
      <c r="K999" s="175"/>
      <c r="L999" s="174"/>
      <c r="N999" s="359">
        <f t="shared" si="41"/>
        <v>0</v>
      </c>
      <c r="O999" s="360">
        <f t="shared" si="42"/>
        <v>0</v>
      </c>
      <c r="Q999" s="356"/>
      <c r="R999" s="356"/>
      <c r="S999" s="356"/>
      <c r="T999" s="356"/>
      <c r="U999" s="356"/>
      <c r="V999" s="356"/>
      <c r="W999" s="356"/>
      <c r="X999" s="356"/>
      <c r="Y999" s="356"/>
      <c r="Z999" s="356"/>
      <c r="AA999" s="356"/>
      <c r="AB999" s="356"/>
      <c r="AC999" s="356"/>
      <c r="AD999" s="356"/>
    </row>
    <row r="1000" spans="2:30">
      <c r="B1000" s="359"/>
      <c r="D1000" s="174"/>
      <c r="E1000" s="174"/>
      <c r="F1000" s="176"/>
      <c r="G1000" s="174"/>
      <c r="H1000" s="174"/>
      <c r="I1000" s="174"/>
      <c r="J1000" s="175"/>
      <c r="K1000" s="175"/>
      <c r="L1000" s="174"/>
      <c r="N1000" s="359">
        <f t="shared" si="41"/>
        <v>0</v>
      </c>
      <c r="O1000" s="360">
        <f t="shared" si="42"/>
        <v>0</v>
      </c>
      <c r="Q1000" s="356"/>
      <c r="R1000" s="356"/>
      <c r="S1000" s="356"/>
      <c r="T1000" s="356"/>
      <c r="U1000" s="356"/>
      <c r="V1000" s="356"/>
      <c r="W1000" s="356"/>
      <c r="X1000" s="356"/>
      <c r="Y1000" s="356"/>
      <c r="Z1000" s="356"/>
      <c r="AA1000" s="356"/>
      <c r="AB1000" s="356"/>
      <c r="AC1000" s="356"/>
      <c r="AD1000" s="356"/>
    </row>
    <row r="1001" spans="2:30">
      <c r="B1001" s="359"/>
      <c r="D1001" s="174"/>
      <c r="E1001" s="174"/>
      <c r="F1001" s="176"/>
      <c r="G1001" s="174"/>
      <c r="H1001" s="174"/>
      <c r="I1001" s="174"/>
      <c r="J1001" s="175"/>
      <c r="K1001" s="175"/>
      <c r="L1001" s="174"/>
      <c r="N1001" s="359">
        <f t="shared" si="41"/>
        <v>0</v>
      </c>
      <c r="O1001" s="360">
        <f t="shared" si="42"/>
        <v>0</v>
      </c>
      <c r="Q1001" s="356"/>
      <c r="R1001" s="356"/>
      <c r="S1001" s="356"/>
      <c r="T1001" s="356"/>
      <c r="U1001" s="356"/>
      <c r="V1001" s="356"/>
      <c r="W1001" s="356"/>
      <c r="X1001" s="356"/>
      <c r="Y1001" s="356"/>
      <c r="Z1001" s="356"/>
      <c r="AA1001" s="356"/>
      <c r="AB1001" s="356"/>
      <c r="AC1001" s="356"/>
      <c r="AD1001" s="356"/>
    </row>
    <row r="1002" spans="2:30">
      <c r="B1002" s="359"/>
      <c r="D1002" s="174"/>
      <c r="E1002" s="174"/>
      <c r="F1002" s="176"/>
      <c r="G1002" s="174"/>
      <c r="H1002" s="174"/>
      <c r="I1002" s="174"/>
      <c r="J1002" s="175"/>
      <c r="K1002" s="175"/>
      <c r="L1002" s="174"/>
      <c r="N1002" s="359">
        <f t="shared" si="41"/>
        <v>0</v>
      </c>
      <c r="O1002" s="360">
        <f t="shared" si="42"/>
        <v>0</v>
      </c>
      <c r="Q1002" s="356"/>
      <c r="R1002" s="356"/>
      <c r="S1002" s="356"/>
      <c r="T1002" s="356"/>
      <c r="U1002" s="356"/>
      <c r="V1002" s="356"/>
      <c r="W1002" s="356"/>
      <c r="X1002" s="356"/>
      <c r="Y1002" s="356"/>
      <c r="Z1002" s="356"/>
      <c r="AA1002" s="356"/>
      <c r="AB1002" s="356"/>
      <c r="AC1002" s="356"/>
      <c r="AD1002" s="356"/>
    </row>
    <row r="1003" spans="2:30">
      <c r="B1003" s="359"/>
      <c r="D1003" s="174"/>
      <c r="E1003" s="174"/>
      <c r="F1003" s="176"/>
      <c r="G1003" s="174"/>
      <c r="H1003" s="174"/>
      <c r="I1003" s="174"/>
      <c r="J1003" s="175"/>
      <c r="K1003" s="175"/>
      <c r="L1003" s="174"/>
      <c r="N1003" s="359">
        <f t="shared" si="41"/>
        <v>0</v>
      </c>
      <c r="O1003" s="360">
        <f t="shared" si="42"/>
        <v>0</v>
      </c>
      <c r="Q1003" s="356"/>
      <c r="R1003" s="356"/>
      <c r="S1003" s="356"/>
      <c r="T1003" s="356"/>
      <c r="U1003" s="356"/>
      <c r="V1003" s="356"/>
      <c r="W1003" s="356"/>
      <c r="X1003" s="356"/>
      <c r="Y1003" s="356"/>
      <c r="Z1003" s="356"/>
      <c r="AA1003" s="356"/>
      <c r="AB1003" s="356"/>
      <c r="AC1003" s="356"/>
      <c r="AD1003" s="356"/>
    </row>
    <row r="1004" spans="2:30">
      <c r="B1004" s="359"/>
      <c r="D1004" s="174"/>
      <c r="E1004" s="174"/>
      <c r="F1004" s="176"/>
      <c r="G1004" s="174"/>
      <c r="H1004" s="174"/>
      <c r="I1004" s="174"/>
      <c r="J1004" s="175"/>
      <c r="K1004" s="175"/>
      <c r="L1004" s="174"/>
      <c r="N1004" s="359">
        <f t="shared" si="41"/>
        <v>0</v>
      </c>
      <c r="O1004" s="360">
        <f t="shared" si="42"/>
        <v>0</v>
      </c>
      <c r="Q1004" s="356"/>
      <c r="R1004" s="356"/>
      <c r="S1004" s="356"/>
      <c r="T1004" s="356"/>
      <c r="U1004" s="356"/>
      <c r="V1004" s="356"/>
      <c r="W1004" s="356"/>
      <c r="X1004" s="356"/>
      <c r="Y1004" s="356"/>
      <c r="Z1004" s="356"/>
      <c r="AA1004" s="356"/>
      <c r="AB1004" s="356"/>
      <c r="AC1004" s="356"/>
      <c r="AD1004" s="356"/>
    </row>
    <row r="1005" spans="2:30">
      <c r="B1005" s="359"/>
      <c r="D1005" s="174"/>
      <c r="E1005" s="174"/>
      <c r="F1005" s="176"/>
      <c r="G1005" s="174"/>
      <c r="H1005" s="174"/>
      <c r="I1005" s="174"/>
      <c r="J1005" s="175"/>
      <c r="K1005" s="175"/>
      <c r="L1005" s="174"/>
      <c r="N1005" s="359">
        <f t="shared" si="41"/>
        <v>0</v>
      </c>
      <c r="O1005" s="360">
        <f t="shared" si="42"/>
        <v>0</v>
      </c>
      <c r="Q1005" s="356"/>
      <c r="R1005" s="356"/>
      <c r="S1005" s="356"/>
      <c r="T1005" s="356"/>
      <c r="U1005" s="356"/>
      <c r="V1005" s="356"/>
      <c r="W1005" s="356"/>
      <c r="X1005" s="356"/>
      <c r="Y1005" s="356"/>
      <c r="Z1005" s="356"/>
      <c r="AA1005" s="356"/>
      <c r="AB1005" s="356"/>
      <c r="AC1005" s="356"/>
      <c r="AD1005" s="356"/>
    </row>
    <row r="1006" spans="2:30">
      <c r="B1006" s="359"/>
      <c r="D1006" s="174"/>
      <c r="E1006" s="174"/>
      <c r="F1006" s="176"/>
      <c r="G1006" s="174"/>
      <c r="H1006" s="174"/>
      <c r="I1006" s="174"/>
      <c r="J1006" s="175"/>
      <c r="K1006" s="175"/>
      <c r="L1006" s="174"/>
      <c r="N1006" s="359">
        <f t="shared" si="41"/>
        <v>0</v>
      </c>
      <c r="O1006" s="360">
        <f t="shared" si="42"/>
        <v>0</v>
      </c>
      <c r="Q1006" s="356"/>
      <c r="R1006" s="356"/>
      <c r="S1006" s="356"/>
      <c r="T1006" s="356"/>
      <c r="U1006" s="356"/>
      <c r="V1006" s="356"/>
      <c r="W1006" s="356"/>
      <c r="X1006" s="356"/>
      <c r="Y1006" s="356"/>
      <c r="Z1006" s="356"/>
      <c r="AA1006" s="356"/>
      <c r="AB1006" s="356"/>
      <c r="AC1006" s="356"/>
      <c r="AD1006" s="356"/>
    </row>
    <row r="1007" spans="2:30">
      <c r="B1007" s="359"/>
      <c r="D1007" s="174"/>
      <c r="E1007" s="174"/>
      <c r="F1007" s="176"/>
      <c r="G1007" s="174"/>
      <c r="H1007" s="174"/>
      <c r="I1007" s="174"/>
      <c r="J1007" s="175"/>
      <c r="K1007" s="175"/>
      <c r="L1007" s="174"/>
      <c r="N1007" s="359">
        <f t="shared" si="41"/>
        <v>0</v>
      </c>
      <c r="O1007" s="360">
        <f t="shared" si="42"/>
        <v>0</v>
      </c>
      <c r="Q1007" s="356"/>
      <c r="R1007" s="356"/>
      <c r="S1007" s="356"/>
      <c r="T1007" s="356"/>
      <c r="U1007" s="356"/>
      <c r="V1007" s="356"/>
      <c r="W1007" s="356"/>
      <c r="X1007" s="356"/>
      <c r="Y1007" s="356"/>
      <c r="Z1007" s="356"/>
      <c r="AA1007" s="356"/>
      <c r="AB1007" s="356"/>
      <c r="AC1007" s="356"/>
      <c r="AD1007" s="356"/>
    </row>
    <row r="1008" spans="2:30">
      <c r="B1008" s="359"/>
      <c r="D1008" s="174"/>
      <c r="E1008" s="174"/>
      <c r="F1008" s="176"/>
      <c r="G1008" s="174"/>
      <c r="H1008" s="174"/>
      <c r="I1008" s="174"/>
      <c r="J1008" s="175"/>
      <c r="K1008" s="175"/>
      <c r="L1008" s="174"/>
      <c r="N1008" s="359">
        <f t="shared" si="41"/>
        <v>0</v>
      </c>
      <c r="O1008" s="360">
        <f t="shared" si="42"/>
        <v>0</v>
      </c>
      <c r="Q1008" s="356"/>
      <c r="R1008" s="356"/>
      <c r="S1008" s="356"/>
      <c r="T1008" s="356"/>
      <c r="U1008" s="356"/>
      <c r="V1008" s="356"/>
      <c r="W1008" s="356"/>
      <c r="X1008" s="356"/>
      <c r="Y1008" s="356"/>
      <c r="Z1008" s="356"/>
      <c r="AA1008" s="356"/>
      <c r="AB1008" s="356"/>
      <c r="AC1008" s="356"/>
      <c r="AD1008" s="356"/>
    </row>
    <row r="1009" spans="2:30">
      <c r="B1009" s="359"/>
      <c r="D1009" s="174"/>
      <c r="E1009" s="174"/>
      <c r="F1009" s="176"/>
      <c r="G1009" s="174"/>
      <c r="H1009" s="174"/>
      <c r="I1009" s="174"/>
      <c r="J1009" s="175"/>
      <c r="K1009" s="175"/>
      <c r="L1009" s="174"/>
      <c r="N1009" s="359">
        <f t="shared" si="41"/>
        <v>0</v>
      </c>
      <c r="O1009" s="360">
        <f t="shared" si="42"/>
        <v>0</v>
      </c>
      <c r="Q1009" s="356"/>
      <c r="R1009" s="356"/>
      <c r="S1009" s="356"/>
      <c r="T1009" s="356"/>
      <c r="U1009" s="356"/>
      <c r="V1009" s="356"/>
      <c r="W1009" s="356"/>
      <c r="X1009" s="356"/>
      <c r="Y1009" s="356"/>
      <c r="Z1009" s="356"/>
      <c r="AA1009" s="356"/>
      <c r="AB1009" s="356"/>
      <c r="AC1009" s="356"/>
      <c r="AD1009" s="356"/>
    </row>
    <row r="1010" spans="2:30">
      <c r="B1010" s="359"/>
      <c r="D1010" s="174"/>
      <c r="E1010" s="174"/>
      <c r="F1010" s="176"/>
      <c r="G1010" s="174"/>
      <c r="H1010" s="174"/>
      <c r="I1010" s="174"/>
      <c r="J1010" s="175"/>
      <c r="K1010" s="175"/>
      <c r="L1010" s="174"/>
      <c r="N1010" s="359">
        <f t="shared" si="41"/>
        <v>0</v>
      </c>
      <c r="O1010" s="360">
        <f t="shared" si="42"/>
        <v>0</v>
      </c>
      <c r="Q1010" s="356"/>
      <c r="R1010" s="356"/>
      <c r="S1010" s="356"/>
      <c r="T1010" s="356"/>
      <c r="U1010" s="356"/>
      <c r="V1010" s="356"/>
      <c r="W1010" s="356"/>
      <c r="X1010" s="356"/>
      <c r="Y1010" s="356"/>
      <c r="Z1010" s="356"/>
      <c r="AA1010" s="356"/>
      <c r="AB1010" s="356"/>
      <c r="AC1010" s="356"/>
      <c r="AD1010" s="356"/>
    </row>
    <row r="1011" spans="2:30">
      <c r="B1011" s="359"/>
      <c r="D1011" s="174"/>
      <c r="E1011" s="174"/>
      <c r="F1011" s="176"/>
      <c r="G1011" s="174"/>
      <c r="H1011" s="174"/>
      <c r="I1011" s="174"/>
      <c r="J1011" s="175"/>
      <c r="K1011" s="175"/>
      <c r="L1011" s="174"/>
      <c r="N1011" s="359">
        <f t="shared" si="41"/>
        <v>0</v>
      </c>
      <c r="O1011" s="360">
        <f t="shared" si="42"/>
        <v>0</v>
      </c>
      <c r="Q1011" s="356"/>
      <c r="R1011" s="356"/>
      <c r="S1011" s="356"/>
      <c r="T1011" s="356"/>
      <c r="U1011" s="356"/>
      <c r="V1011" s="356"/>
      <c r="W1011" s="356"/>
      <c r="X1011" s="356"/>
      <c r="Y1011" s="356"/>
      <c r="Z1011" s="356"/>
      <c r="AA1011" s="356"/>
      <c r="AB1011" s="356"/>
      <c r="AC1011" s="356"/>
      <c r="AD1011" s="356"/>
    </row>
    <row r="1012" spans="2:30">
      <c r="B1012" s="359"/>
      <c r="D1012" s="174"/>
      <c r="E1012" s="174"/>
      <c r="F1012" s="176"/>
      <c r="G1012" s="174"/>
      <c r="H1012" s="174"/>
      <c r="I1012" s="174"/>
      <c r="J1012" s="175"/>
      <c r="K1012" s="175"/>
      <c r="L1012" s="174"/>
      <c r="N1012" s="359">
        <f t="shared" si="41"/>
        <v>0</v>
      </c>
      <c r="O1012" s="360">
        <f t="shared" si="42"/>
        <v>0</v>
      </c>
      <c r="Q1012" s="356"/>
      <c r="R1012" s="356"/>
      <c r="S1012" s="356"/>
      <c r="T1012" s="356"/>
      <c r="U1012" s="356"/>
      <c r="V1012" s="356"/>
      <c r="W1012" s="356"/>
      <c r="X1012" s="356"/>
      <c r="Y1012" s="356"/>
      <c r="Z1012" s="356"/>
      <c r="AA1012" s="356"/>
      <c r="AB1012" s="356"/>
      <c r="AC1012" s="356"/>
      <c r="AD1012" s="356"/>
    </row>
    <row r="1013" spans="2:30">
      <c r="B1013" s="359"/>
      <c r="D1013" s="174"/>
      <c r="E1013" s="174"/>
      <c r="F1013" s="176"/>
      <c r="G1013" s="174"/>
      <c r="H1013" s="174"/>
      <c r="I1013" s="174"/>
      <c r="J1013" s="175"/>
      <c r="K1013" s="175"/>
      <c r="L1013" s="174"/>
      <c r="N1013" s="359">
        <f t="shared" si="41"/>
        <v>0</v>
      </c>
      <c r="O1013" s="360">
        <f t="shared" si="42"/>
        <v>0</v>
      </c>
      <c r="Q1013" s="356"/>
      <c r="R1013" s="356"/>
      <c r="S1013" s="356"/>
      <c r="T1013" s="356"/>
      <c r="U1013" s="356"/>
      <c r="V1013" s="356"/>
      <c r="W1013" s="356"/>
      <c r="X1013" s="356"/>
      <c r="Y1013" s="356"/>
      <c r="Z1013" s="356"/>
      <c r="AA1013" s="356"/>
      <c r="AB1013" s="356"/>
      <c r="AC1013" s="356"/>
      <c r="AD1013" s="356"/>
    </row>
    <row r="1014" spans="2:30">
      <c r="B1014" s="359"/>
      <c r="D1014" s="174"/>
      <c r="E1014" s="174"/>
      <c r="F1014" s="176"/>
      <c r="G1014" s="174"/>
      <c r="H1014" s="174"/>
      <c r="I1014" s="174"/>
      <c r="J1014" s="175"/>
      <c r="K1014" s="175"/>
      <c r="L1014" s="174"/>
      <c r="N1014" s="359">
        <f t="shared" si="41"/>
        <v>0</v>
      </c>
      <c r="O1014" s="360">
        <f t="shared" si="42"/>
        <v>0</v>
      </c>
      <c r="Q1014" s="356"/>
      <c r="R1014" s="356"/>
      <c r="S1014" s="356"/>
      <c r="T1014" s="356"/>
      <c r="U1014" s="356"/>
      <c r="V1014" s="356"/>
      <c r="W1014" s="356"/>
      <c r="X1014" s="356"/>
      <c r="Y1014" s="356"/>
      <c r="Z1014" s="356"/>
      <c r="AA1014" s="356"/>
      <c r="AB1014" s="356"/>
      <c r="AC1014" s="356"/>
      <c r="AD1014" s="356"/>
    </row>
    <row r="1015" spans="2:30">
      <c r="B1015" s="359"/>
      <c r="D1015" s="174"/>
      <c r="E1015" s="174"/>
      <c r="F1015" s="176"/>
      <c r="G1015" s="174"/>
      <c r="H1015" s="174"/>
      <c r="I1015" s="174"/>
      <c r="J1015" s="175"/>
      <c r="K1015" s="175"/>
      <c r="L1015" s="174"/>
      <c r="N1015" s="359">
        <f t="shared" si="41"/>
        <v>0</v>
      </c>
      <c r="O1015" s="360">
        <f t="shared" si="42"/>
        <v>0</v>
      </c>
      <c r="Q1015" s="356"/>
      <c r="R1015" s="356"/>
      <c r="S1015" s="356"/>
      <c r="T1015" s="356"/>
      <c r="U1015" s="356"/>
      <c r="V1015" s="356"/>
      <c r="W1015" s="356"/>
      <c r="X1015" s="356"/>
      <c r="Y1015" s="356"/>
      <c r="Z1015" s="356"/>
      <c r="AA1015" s="356"/>
      <c r="AB1015" s="356"/>
      <c r="AC1015" s="356"/>
      <c r="AD1015" s="356"/>
    </row>
    <row r="1016" spans="2:30">
      <c r="B1016" s="359"/>
      <c r="D1016" s="174"/>
      <c r="E1016" s="174"/>
      <c r="F1016" s="176"/>
      <c r="G1016" s="174"/>
      <c r="H1016" s="174"/>
      <c r="I1016" s="174"/>
      <c r="J1016" s="175"/>
      <c r="K1016" s="175"/>
      <c r="L1016" s="174"/>
      <c r="N1016" s="359">
        <f t="shared" si="41"/>
        <v>0</v>
      </c>
      <c r="O1016" s="360">
        <f t="shared" si="42"/>
        <v>0</v>
      </c>
      <c r="Q1016" s="356"/>
      <c r="R1016" s="356"/>
      <c r="S1016" s="356"/>
      <c r="T1016" s="356"/>
      <c r="U1016" s="356"/>
      <c r="V1016" s="356"/>
      <c r="W1016" s="356"/>
      <c r="X1016" s="356"/>
      <c r="Y1016" s="356"/>
      <c r="Z1016" s="356"/>
      <c r="AA1016" s="356"/>
      <c r="AB1016" s="356"/>
      <c r="AC1016" s="356"/>
      <c r="AD1016" s="356"/>
    </row>
    <row r="1017" spans="2:30">
      <c r="B1017" s="359"/>
      <c r="D1017" s="174"/>
      <c r="E1017" s="174"/>
      <c r="F1017" s="176"/>
      <c r="G1017" s="174"/>
      <c r="H1017" s="174"/>
      <c r="I1017" s="174"/>
      <c r="J1017" s="175"/>
      <c r="K1017" s="175"/>
      <c r="L1017" s="174"/>
      <c r="N1017" s="359">
        <f t="shared" si="41"/>
        <v>0</v>
      </c>
      <c r="O1017" s="360">
        <f t="shared" si="42"/>
        <v>0</v>
      </c>
      <c r="Q1017" s="356"/>
      <c r="R1017" s="356"/>
      <c r="S1017" s="356"/>
      <c r="T1017" s="356"/>
      <c r="U1017" s="356"/>
      <c r="V1017" s="356"/>
      <c r="W1017" s="356"/>
      <c r="X1017" s="356"/>
      <c r="Y1017" s="356"/>
      <c r="Z1017" s="356"/>
      <c r="AA1017" s="356"/>
      <c r="AB1017" s="356"/>
      <c r="AC1017" s="356"/>
      <c r="AD1017" s="356"/>
    </row>
    <row r="1018" spans="2:30">
      <c r="B1018" s="359"/>
      <c r="D1018" s="174"/>
      <c r="E1018" s="174"/>
      <c r="F1018" s="176"/>
      <c r="G1018" s="174"/>
      <c r="H1018" s="174"/>
      <c r="I1018" s="174"/>
      <c r="J1018" s="175"/>
      <c r="K1018" s="175"/>
      <c r="L1018" s="174"/>
      <c r="N1018" s="359">
        <f t="shared" si="41"/>
        <v>0</v>
      </c>
      <c r="O1018" s="360">
        <f t="shared" si="42"/>
        <v>0</v>
      </c>
      <c r="Q1018" s="356"/>
      <c r="R1018" s="356"/>
      <c r="S1018" s="356"/>
      <c r="T1018" s="356"/>
      <c r="U1018" s="356"/>
      <c r="V1018" s="356"/>
      <c r="W1018" s="356"/>
      <c r="X1018" s="356"/>
      <c r="Y1018" s="356"/>
      <c r="Z1018" s="356"/>
      <c r="AA1018" s="356"/>
      <c r="AB1018" s="356"/>
      <c r="AC1018" s="356"/>
      <c r="AD1018" s="356"/>
    </row>
    <row r="1019" spans="2:30">
      <c r="B1019" s="359"/>
      <c r="D1019" s="174"/>
      <c r="E1019" s="174"/>
      <c r="F1019" s="176"/>
      <c r="G1019" s="174"/>
      <c r="H1019" s="174"/>
      <c r="I1019" s="174"/>
      <c r="J1019" s="175"/>
      <c r="K1019" s="175"/>
      <c r="L1019" s="174"/>
      <c r="N1019" s="359">
        <f t="shared" si="41"/>
        <v>0</v>
      </c>
      <c r="O1019" s="360">
        <f t="shared" si="42"/>
        <v>0</v>
      </c>
      <c r="Q1019" s="356"/>
      <c r="R1019" s="356"/>
      <c r="S1019" s="356"/>
      <c r="T1019" s="356"/>
      <c r="U1019" s="356"/>
      <c r="V1019" s="356"/>
      <c r="W1019" s="356"/>
      <c r="X1019" s="356"/>
      <c r="Y1019" s="356"/>
      <c r="Z1019" s="356"/>
      <c r="AA1019" s="356"/>
      <c r="AB1019" s="356"/>
      <c r="AC1019" s="356"/>
      <c r="AD1019" s="356"/>
    </row>
    <row r="1020" spans="2:30">
      <c r="B1020" s="359"/>
      <c r="D1020" s="174"/>
      <c r="E1020" s="174"/>
      <c r="F1020" s="176"/>
      <c r="G1020" s="174"/>
      <c r="H1020" s="174"/>
      <c r="I1020" s="174"/>
      <c r="J1020" s="175"/>
      <c r="K1020" s="175"/>
      <c r="L1020" s="174"/>
      <c r="N1020" s="359">
        <f t="shared" si="41"/>
        <v>0</v>
      </c>
      <c r="O1020" s="360">
        <f t="shared" si="42"/>
        <v>0</v>
      </c>
      <c r="Q1020" s="356"/>
      <c r="R1020" s="356"/>
      <c r="S1020" s="356"/>
      <c r="T1020" s="356"/>
      <c r="U1020" s="356"/>
      <c r="V1020" s="356"/>
      <c r="W1020" s="356"/>
      <c r="X1020" s="356"/>
      <c r="Y1020" s="356"/>
      <c r="Z1020" s="356"/>
      <c r="AA1020" s="356"/>
      <c r="AB1020" s="356"/>
      <c r="AC1020" s="356"/>
      <c r="AD1020" s="356"/>
    </row>
    <row r="1021" spans="2:30">
      <c r="B1021" s="359"/>
      <c r="D1021" s="174"/>
      <c r="E1021" s="174"/>
      <c r="F1021" s="176"/>
      <c r="G1021" s="174"/>
      <c r="H1021" s="174"/>
      <c r="I1021" s="174"/>
      <c r="J1021" s="175"/>
      <c r="K1021" s="175"/>
      <c r="L1021" s="174"/>
      <c r="N1021" s="359">
        <f t="shared" si="41"/>
        <v>0</v>
      </c>
      <c r="O1021" s="360">
        <f t="shared" si="42"/>
        <v>0</v>
      </c>
      <c r="Q1021" s="356"/>
      <c r="R1021" s="356"/>
      <c r="S1021" s="356"/>
      <c r="T1021" s="356"/>
      <c r="U1021" s="356"/>
      <c r="V1021" s="356"/>
      <c r="W1021" s="356"/>
      <c r="X1021" s="356"/>
      <c r="Y1021" s="356"/>
      <c r="Z1021" s="356"/>
      <c r="AA1021" s="356"/>
      <c r="AB1021" s="356"/>
      <c r="AC1021" s="356"/>
      <c r="AD1021" s="356"/>
    </row>
    <row r="1022" spans="2:30">
      <c r="B1022" s="359"/>
      <c r="D1022" s="174"/>
      <c r="E1022" s="174"/>
      <c r="F1022" s="176"/>
      <c r="G1022" s="174"/>
      <c r="H1022" s="174"/>
      <c r="I1022" s="174"/>
      <c r="J1022" s="175"/>
      <c r="K1022" s="175"/>
      <c r="L1022" s="174"/>
      <c r="N1022" s="359">
        <f t="shared" si="41"/>
        <v>0</v>
      </c>
      <c r="O1022" s="360">
        <f t="shared" si="42"/>
        <v>0</v>
      </c>
      <c r="Q1022" s="356"/>
      <c r="R1022" s="356"/>
      <c r="S1022" s="356"/>
      <c r="T1022" s="356"/>
      <c r="U1022" s="356"/>
      <c r="V1022" s="356"/>
      <c r="W1022" s="356"/>
      <c r="X1022" s="356"/>
      <c r="Y1022" s="356"/>
      <c r="Z1022" s="356"/>
      <c r="AA1022" s="356"/>
      <c r="AB1022" s="356"/>
      <c r="AC1022" s="356"/>
      <c r="AD1022" s="356"/>
    </row>
    <row r="1023" spans="2:30">
      <c r="B1023" s="359"/>
      <c r="D1023" s="174"/>
      <c r="E1023" s="174"/>
      <c r="F1023" s="176"/>
      <c r="G1023" s="174"/>
      <c r="H1023" s="174"/>
      <c r="I1023" s="174"/>
      <c r="J1023" s="175"/>
      <c r="K1023" s="175"/>
      <c r="L1023" s="174"/>
      <c r="N1023" s="359">
        <f t="shared" si="41"/>
        <v>0</v>
      </c>
      <c r="O1023" s="360">
        <f t="shared" si="42"/>
        <v>0</v>
      </c>
      <c r="Q1023" s="356"/>
      <c r="R1023" s="356"/>
      <c r="S1023" s="356"/>
      <c r="T1023" s="356"/>
      <c r="U1023" s="356"/>
      <c r="V1023" s="356"/>
      <c r="W1023" s="356"/>
      <c r="X1023" s="356"/>
      <c r="Y1023" s="356"/>
      <c r="Z1023" s="356"/>
      <c r="AA1023" s="356"/>
      <c r="AB1023" s="356"/>
      <c r="AC1023" s="356"/>
      <c r="AD1023" s="356"/>
    </row>
    <row r="1024" spans="2:30">
      <c r="B1024" s="359"/>
      <c r="D1024" s="174"/>
      <c r="E1024" s="174"/>
      <c r="F1024" s="176"/>
      <c r="G1024" s="174"/>
      <c r="H1024" s="174"/>
      <c r="I1024" s="174"/>
      <c r="J1024" s="175"/>
      <c r="K1024" s="175"/>
      <c r="L1024" s="174"/>
      <c r="N1024" s="359">
        <f t="shared" si="41"/>
        <v>0</v>
      </c>
      <c r="O1024" s="360">
        <f t="shared" si="42"/>
        <v>0</v>
      </c>
      <c r="Q1024" s="356"/>
      <c r="R1024" s="356"/>
      <c r="S1024" s="356"/>
      <c r="T1024" s="356"/>
      <c r="U1024" s="356"/>
      <c r="V1024" s="356"/>
      <c r="W1024" s="356"/>
      <c r="X1024" s="356"/>
      <c r="Y1024" s="356"/>
      <c r="Z1024" s="356"/>
      <c r="AA1024" s="356"/>
      <c r="AB1024" s="356"/>
      <c r="AC1024" s="356"/>
      <c r="AD1024" s="356"/>
    </row>
    <row r="1025" spans="2:30">
      <c r="B1025" s="359"/>
      <c r="D1025" s="174"/>
      <c r="E1025" s="174"/>
      <c r="F1025" s="176"/>
      <c r="G1025" s="174"/>
      <c r="H1025" s="174"/>
      <c r="I1025" s="174"/>
      <c r="J1025" s="175"/>
      <c r="K1025" s="175"/>
      <c r="L1025" s="174"/>
      <c r="N1025" s="359">
        <f t="shared" si="41"/>
        <v>0</v>
      </c>
      <c r="O1025" s="360">
        <f t="shared" si="42"/>
        <v>0</v>
      </c>
      <c r="Q1025" s="356"/>
      <c r="R1025" s="356"/>
      <c r="S1025" s="356"/>
      <c r="T1025" s="356"/>
      <c r="U1025" s="356"/>
      <c r="V1025" s="356"/>
      <c r="W1025" s="356"/>
      <c r="X1025" s="356"/>
      <c r="Y1025" s="356"/>
      <c r="Z1025" s="356"/>
      <c r="AA1025" s="356"/>
      <c r="AB1025" s="356"/>
      <c r="AC1025" s="356"/>
      <c r="AD1025" s="356"/>
    </row>
    <row r="1026" spans="2:30">
      <c r="B1026" s="359"/>
      <c r="D1026" s="174"/>
      <c r="E1026" s="174"/>
      <c r="F1026" s="176"/>
      <c r="G1026" s="174"/>
      <c r="H1026" s="174"/>
      <c r="I1026" s="174"/>
      <c r="J1026" s="175"/>
      <c r="K1026" s="175"/>
      <c r="L1026" s="174"/>
      <c r="N1026" s="359">
        <f t="shared" si="41"/>
        <v>0</v>
      </c>
      <c r="O1026" s="360">
        <f t="shared" si="42"/>
        <v>0</v>
      </c>
      <c r="Q1026" s="356"/>
      <c r="R1026" s="356"/>
      <c r="S1026" s="356"/>
      <c r="T1026" s="356"/>
      <c r="U1026" s="356"/>
      <c r="V1026" s="356"/>
      <c r="W1026" s="356"/>
      <c r="X1026" s="356"/>
      <c r="Y1026" s="356"/>
      <c r="Z1026" s="356"/>
      <c r="AA1026" s="356"/>
      <c r="AB1026" s="356"/>
      <c r="AC1026" s="356"/>
      <c r="AD1026" s="356"/>
    </row>
    <row r="1027" spans="2:30">
      <c r="B1027" s="359"/>
      <c r="D1027" s="174"/>
      <c r="E1027" s="174"/>
      <c r="F1027" s="176"/>
      <c r="G1027" s="174"/>
      <c r="H1027" s="174"/>
      <c r="I1027" s="174"/>
      <c r="J1027" s="175"/>
      <c r="K1027" s="175"/>
      <c r="L1027" s="174"/>
      <c r="N1027" s="359">
        <f t="shared" si="41"/>
        <v>0</v>
      </c>
      <c r="O1027" s="360">
        <f t="shared" si="42"/>
        <v>0</v>
      </c>
      <c r="Q1027" s="356"/>
      <c r="R1027" s="356"/>
      <c r="S1027" s="356"/>
      <c r="T1027" s="356"/>
      <c r="U1027" s="356"/>
      <c r="V1027" s="356"/>
      <c r="W1027" s="356"/>
      <c r="X1027" s="356"/>
      <c r="Y1027" s="356"/>
      <c r="Z1027" s="356"/>
      <c r="AA1027" s="356"/>
      <c r="AB1027" s="356"/>
      <c r="AC1027" s="356"/>
      <c r="AD1027" s="356"/>
    </row>
    <row r="1028" spans="2:30">
      <c r="B1028" s="359"/>
      <c r="D1028" s="174"/>
      <c r="E1028" s="174"/>
      <c r="F1028" s="176"/>
      <c r="G1028" s="174"/>
      <c r="H1028" s="174"/>
      <c r="I1028" s="174"/>
      <c r="J1028" s="175"/>
      <c r="K1028" s="175"/>
      <c r="L1028" s="174"/>
      <c r="N1028" s="359">
        <f t="shared" si="41"/>
        <v>0</v>
      </c>
      <c r="O1028" s="360">
        <f t="shared" si="42"/>
        <v>0</v>
      </c>
      <c r="Q1028" s="356"/>
      <c r="R1028" s="356"/>
      <c r="S1028" s="356"/>
      <c r="T1028" s="356"/>
      <c r="U1028" s="356"/>
      <c r="V1028" s="356"/>
      <c r="W1028" s="356"/>
      <c r="X1028" s="356"/>
      <c r="Y1028" s="356"/>
      <c r="Z1028" s="356"/>
      <c r="AA1028" s="356"/>
      <c r="AB1028" s="356"/>
      <c r="AC1028" s="356"/>
      <c r="AD1028" s="356"/>
    </row>
    <row r="1029" spans="2:30">
      <c r="B1029" s="359"/>
      <c r="D1029" s="174"/>
      <c r="E1029" s="174"/>
      <c r="F1029" s="176"/>
      <c r="G1029" s="174"/>
      <c r="H1029" s="174"/>
      <c r="I1029" s="174"/>
      <c r="J1029" s="175"/>
      <c r="K1029" s="175"/>
      <c r="L1029" s="174"/>
      <c r="N1029" s="359">
        <f t="shared" si="41"/>
        <v>0</v>
      </c>
      <c r="O1029" s="360">
        <f t="shared" si="42"/>
        <v>0</v>
      </c>
      <c r="Q1029" s="356"/>
      <c r="R1029" s="356"/>
      <c r="S1029" s="356"/>
      <c r="T1029" s="356"/>
      <c r="U1029" s="356"/>
      <c r="V1029" s="356"/>
      <c r="W1029" s="356"/>
      <c r="X1029" s="356"/>
      <c r="Y1029" s="356"/>
      <c r="Z1029" s="356"/>
      <c r="AA1029" s="356"/>
      <c r="AB1029" s="356"/>
      <c r="AC1029" s="356"/>
      <c r="AD1029" s="356"/>
    </row>
    <row r="1030" spans="2:30">
      <c r="B1030" s="359"/>
      <c r="D1030" s="174"/>
      <c r="E1030" s="174"/>
      <c r="F1030" s="176"/>
      <c r="G1030" s="174"/>
      <c r="H1030" s="174"/>
      <c r="I1030" s="174"/>
      <c r="J1030" s="175"/>
      <c r="K1030" s="175"/>
      <c r="L1030" s="174"/>
      <c r="N1030" s="359">
        <f t="shared" si="41"/>
        <v>0</v>
      </c>
      <c r="O1030" s="360">
        <f t="shared" si="42"/>
        <v>0</v>
      </c>
      <c r="Q1030" s="356"/>
      <c r="R1030" s="356"/>
      <c r="S1030" s="356"/>
      <c r="T1030" s="356"/>
      <c r="U1030" s="356"/>
      <c r="V1030" s="356"/>
      <c r="W1030" s="356"/>
      <c r="X1030" s="356"/>
      <c r="Y1030" s="356"/>
      <c r="Z1030" s="356"/>
      <c r="AA1030" s="356"/>
      <c r="AB1030" s="356"/>
      <c r="AC1030" s="356"/>
      <c r="AD1030" s="356"/>
    </row>
    <row r="1031" spans="2:30">
      <c r="B1031" s="359"/>
      <c r="D1031" s="174"/>
      <c r="E1031" s="174"/>
      <c r="F1031" s="176"/>
      <c r="G1031" s="174"/>
      <c r="H1031" s="174"/>
      <c r="I1031" s="174"/>
      <c r="J1031" s="175"/>
      <c r="K1031" s="175"/>
      <c r="L1031" s="174"/>
      <c r="N1031" s="359">
        <f t="shared" si="41"/>
        <v>0</v>
      </c>
      <c r="O1031" s="360">
        <f t="shared" si="42"/>
        <v>0</v>
      </c>
      <c r="Q1031" s="356"/>
      <c r="R1031" s="356"/>
      <c r="S1031" s="356"/>
      <c r="T1031" s="356"/>
      <c r="U1031" s="356"/>
      <c r="V1031" s="356"/>
      <c r="W1031" s="356"/>
      <c r="X1031" s="356"/>
      <c r="Y1031" s="356"/>
      <c r="Z1031" s="356"/>
      <c r="AA1031" s="356"/>
      <c r="AB1031" s="356"/>
      <c r="AC1031" s="356"/>
      <c r="AD1031" s="356"/>
    </row>
    <row r="1032" spans="2:30">
      <c r="B1032" s="359"/>
      <c r="D1032" s="174"/>
      <c r="E1032" s="174"/>
      <c r="F1032" s="176"/>
      <c r="G1032" s="174"/>
      <c r="H1032" s="174"/>
      <c r="I1032" s="174"/>
      <c r="J1032" s="175"/>
      <c r="K1032" s="175"/>
      <c r="L1032" s="174"/>
      <c r="N1032" s="359">
        <f t="shared" si="41"/>
        <v>0</v>
      </c>
      <c r="O1032" s="360">
        <f t="shared" si="42"/>
        <v>0</v>
      </c>
      <c r="Q1032" s="356"/>
      <c r="R1032" s="356"/>
      <c r="S1032" s="356"/>
      <c r="T1032" s="356"/>
      <c r="U1032" s="356"/>
      <c r="V1032" s="356"/>
      <c r="W1032" s="356"/>
      <c r="X1032" s="356"/>
      <c r="Y1032" s="356"/>
      <c r="Z1032" s="356"/>
      <c r="AA1032" s="356"/>
      <c r="AB1032" s="356"/>
      <c r="AC1032" s="356"/>
      <c r="AD1032" s="356"/>
    </row>
    <row r="1033" spans="2:30">
      <c r="B1033" s="359"/>
      <c r="D1033" s="174"/>
      <c r="E1033" s="174"/>
      <c r="F1033" s="176"/>
      <c r="G1033" s="174"/>
      <c r="H1033" s="174"/>
      <c r="I1033" s="174"/>
      <c r="J1033" s="175"/>
      <c r="K1033" s="175"/>
      <c r="L1033" s="174"/>
      <c r="N1033" s="359">
        <f t="shared" si="41"/>
        <v>0</v>
      </c>
      <c r="O1033" s="360">
        <f t="shared" si="42"/>
        <v>0</v>
      </c>
      <c r="Q1033" s="356"/>
      <c r="R1033" s="356"/>
      <c r="S1033" s="356"/>
      <c r="T1033" s="356"/>
      <c r="U1033" s="356"/>
      <c r="V1033" s="356"/>
      <c r="W1033" s="356"/>
      <c r="X1033" s="356"/>
      <c r="Y1033" s="356"/>
      <c r="Z1033" s="356"/>
      <c r="AA1033" s="356"/>
      <c r="AB1033" s="356"/>
      <c r="AC1033" s="356"/>
      <c r="AD1033" s="356"/>
    </row>
    <row r="1034" spans="2:30">
      <c r="B1034" s="359"/>
      <c r="D1034" s="174"/>
      <c r="E1034" s="174"/>
      <c r="F1034" s="176"/>
      <c r="G1034" s="174"/>
      <c r="H1034" s="174"/>
      <c r="I1034" s="174"/>
      <c r="J1034" s="175"/>
      <c r="K1034" s="175"/>
      <c r="L1034" s="174"/>
      <c r="N1034" s="359">
        <f t="shared" ref="N1034:N1097" si="43">+H1034*((K1034-J1034)+1)*B1034</f>
        <v>0</v>
      </c>
      <c r="O1034" s="360">
        <f t="shared" ref="O1034:O1097" si="44">N1034*L1034/100</f>
        <v>0</v>
      </c>
      <c r="Q1034" s="356"/>
      <c r="R1034" s="356"/>
      <c r="S1034" s="356"/>
      <c r="T1034" s="356"/>
      <c r="U1034" s="356"/>
      <c r="V1034" s="356"/>
      <c r="W1034" s="356"/>
      <c r="X1034" s="356"/>
      <c r="Y1034" s="356"/>
      <c r="Z1034" s="356"/>
      <c r="AA1034" s="356"/>
      <c r="AB1034" s="356"/>
      <c r="AC1034" s="356"/>
      <c r="AD1034" s="356"/>
    </row>
    <row r="1035" spans="2:30">
      <c r="B1035" s="359"/>
      <c r="D1035" s="174"/>
      <c r="E1035" s="174"/>
      <c r="F1035" s="176"/>
      <c r="G1035" s="174"/>
      <c r="H1035" s="174"/>
      <c r="I1035" s="174"/>
      <c r="J1035" s="175"/>
      <c r="K1035" s="175"/>
      <c r="L1035" s="174"/>
      <c r="N1035" s="359">
        <f t="shared" si="43"/>
        <v>0</v>
      </c>
      <c r="O1035" s="360">
        <f t="shared" si="44"/>
        <v>0</v>
      </c>
      <c r="Q1035" s="356"/>
      <c r="R1035" s="356"/>
      <c r="S1035" s="356"/>
      <c r="T1035" s="356"/>
      <c r="U1035" s="356"/>
      <c r="V1035" s="356"/>
      <c r="W1035" s="356"/>
      <c r="X1035" s="356"/>
      <c r="Y1035" s="356"/>
      <c r="Z1035" s="356"/>
      <c r="AA1035" s="356"/>
      <c r="AB1035" s="356"/>
      <c r="AC1035" s="356"/>
      <c r="AD1035" s="356"/>
    </row>
    <row r="1036" spans="2:30">
      <c r="B1036" s="359"/>
      <c r="D1036" s="174"/>
      <c r="E1036" s="174"/>
      <c r="F1036" s="176"/>
      <c r="G1036" s="174"/>
      <c r="H1036" s="174"/>
      <c r="I1036" s="174"/>
      <c r="J1036" s="175"/>
      <c r="K1036" s="175"/>
      <c r="L1036" s="174"/>
      <c r="N1036" s="359">
        <f t="shared" si="43"/>
        <v>0</v>
      </c>
      <c r="O1036" s="360">
        <f t="shared" si="44"/>
        <v>0</v>
      </c>
      <c r="Q1036" s="356"/>
      <c r="R1036" s="356"/>
      <c r="S1036" s="356"/>
      <c r="T1036" s="356"/>
      <c r="U1036" s="356"/>
      <c r="V1036" s="356"/>
      <c r="W1036" s="356"/>
      <c r="X1036" s="356"/>
      <c r="Y1036" s="356"/>
      <c r="Z1036" s="356"/>
      <c r="AA1036" s="356"/>
      <c r="AB1036" s="356"/>
      <c r="AC1036" s="356"/>
      <c r="AD1036" s="356"/>
    </row>
    <row r="1037" spans="2:30">
      <c r="B1037" s="359"/>
      <c r="D1037" s="174"/>
      <c r="E1037" s="174"/>
      <c r="F1037" s="176"/>
      <c r="G1037" s="174"/>
      <c r="H1037" s="174"/>
      <c r="I1037" s="174"/>
      <c r="J1037" s="175"/>
      <c r="K1037" s="175"/>
      <c r="L1037" s="174"/>
      <c r="N1037" s="359">
        <f t="shared" si="43"/>
        <v>0</v>
      </c>
      <c r="O1037" s="360">
        <f t="shared" si="44"/>
        <v>0</v>
      </c>
      <c r="Q1037" s="356"/>
      <c r="R1037" s="356"/>
      <c r="S1037" s="356"/>
      <c r="T1037" s="356"/>
      <c r="U1037" s="356"/>
      <c r="V1037" s="356"/>
      <c r="W1037" s="356"/>
      <c r="X1037" s="356"/>
      <c r="Y1037" s="356"/>
      <c r="Z1037" s="356"/>
      <c r="AA1037" s="356"/>
      <c r="AB1037" s="356"/>
      <c r="AC1037" s="356"/>
      <c r="AD1037" s="356"/>
    </row>
    <row r="1038" spans="2:30">
      <c r="B1038" s="359"/>
      <c r="D1038" s="174"/>
      <c r="E1038" s="174"/>
      <c r="F1038" s="176"/>
      <c r="G1038" s="174"/>
      <c r="H1038" s="174"/>
      <c r="I1038" s="174"/>
      <c r="J1038" s="175"/>
      <c r="K1038" s="175"/>
      <c r="L1038" s="174"/>
      <c r="N1038" s="359">
        <f t="shared" si="43"/>
        <v>0</v>
      </c>
      <c r="O1038" s="360">
        <f t="shared" si="44"/>
        <v>0</v>
      </c>
      <c r="Q1038" s="356"/>
      <c r="R1038" s="356"/>
      <c r="S1038" s="356"/>
      <c r="T1038" s="356"/>
      <c r="U1038" s="356"/>
      <c r="V1038" s="356"/>
      <c r="W1038" s="356"/>
      <c r="X1038" s="356"/>
      <c r="Y1038" s="356"/>
      <c r="Z1038" s="356"/>
      <c r="AA1038" s="356"/>
      <c r="AB1038" s="356"/>
      <c r="AC1038" s="356"/>
      <c r="AD1038" s="356"/>
    </row>
    <row r="1039" spans="2:30">
      <c r="B1039" s="359"/>
      <c r="D1039" s="174"/>
      <c r="E1039" s="174"/>
      <c r="F1039" s="176"/>
      <c r="G1039" s="174"/>
      <c r="H1039" s="174"/>
      <c r="I1039" s="174"/>
      <c r="J1039" s="175"/>
      <c r="K1039" s="175"/>
      <c r="L1039" s="174"/>
      <c r="N1039" s="359">
        <f t="shared" si="43"/>
        <v>0</v>
      </c>
      <c r="O1039" s="360">
        <f t="shared" si="44"/>
        <v>0</v>
      </c>
      <c r="Q1039" s="356"/>
      <c r="R1039" s="356"/>
      <c r="S1039" s="356"/>
      <c r="T1039" s="356"/>
      <c r="U1039" s="356"/>
      <c r="V1039" s="356"/>
      <c r="W1039" s="356"/>
      <c r="X1039" s="356"/>
      <c r="Y1039" s="356"/>
      <c r="Z1039" s="356"/>
      <c r="AA1039" s="356"/>
      <c r="AB1039" s="356"/>
      <c r="AC1039" s="356"/>
      <c r="AD1039" s="356"/>
    </row>
    <row r="1040" spans="2:30">
      <c r="B1040" s="359"/>
      <c r="D1040" s="174"/>
      <c r="E1040" s="174"/>
      <c r="F1040" s="176"/>
      <c r="G1040" s="174"/>
      <c r="H1040" s="174"/>
      <c r="I1040" s="174"/>
      <c r="J1040" s="175"/>
      <c r="K1040" s="175"/>
      <c r="L1040" s="174"/>
      <c r="N1040" s="359">
        <f t="shared" si="43"/>
        <v>0</v>
      </c>
      <c r="O1040" s="360">
        <f t="shared" si="44"/>
        <v>0</v>
      </c>
      <c r="Q1040" s="356"/>
      <c r="R1040" s="356"/>
      <c r="S1040" s="356"/>
      <c r="T1040" s="356"/>
      <c r="U1040" s="356"/>
      <c r="V1040" s="356"/>
      <c r="W1040" s="356"/>
      <c r="X1040" s="356"/>
      <c r="Y1040" s="356"/>
      <c r="Z1040" s="356"/>
      <c r="AA1040" s="356"/>
      <c r="AB1040" s="356"/>
      <c r="AC1040" s="356"/>
      <c r="AD1040" s="356"/>
    </row>
    <row r="1041" spans="2:30">
      <c r="B1041" s="359"/>
      <c r="D1041" s="174"/>
      <c r="E1041" s="174"/>
      <c r="F1041" s="176"/>
      <c r="G1041" s="174"/>
      <c r="H1041" s="174"/>
      <c r="I1041" s="174"/>
      <c r="J1041" s="175"/>
      <c r="K1041" s="175"/>
      <c r="L1041" s="174"/>
      <c r="N1041" s="359">
        <f t="shared" si="43"/>
        <v>0</v>
      </c>
      <c r="O1041" s="360">
        <f t="shared" si="44"/>
        <v>0</v>
      </c>
      <c r="Q1041" s="356"/>
      <c r="R1041" s="356"/>
      <c r="S1041" s="356"/>
      <c r="T1041" s="356"/>
      <c r="U1041" s="356"/>
      <c r="V1041" s="356"/>
      <c r="W1041" s="356"/>
      <c r="X1041" s="356"/>
      <c r="Y1041" s="356"/>
      <c r="Z1041" s="356"/>
      <c r="AA1041" s="356"/>
      <c r="AB1041" s="356"/>
      <c r="AC1041" s="356"/>
      <c r="AD1041" s="356"/>
    </row>
    <row r="1042" spans="2:30">
      <c r="B1042" s="359"/>
      <c r="D1042" s="174"/>
      <c r="E1042" s="174"/>
      <c r="F1042" s="176"/>
      <c r="G1042" s="174"/>
      <c r="H1042" s="174"/>
      <c r="I1042" s="174"/>
      <c r="J1042" s="175"/>
      <c r="K1042" s="175"/>
      <c r="L1042" s="174"/>
      <c r="N1042" s="359">
        <f t="shared" si="43"/>
        <v>0</v>
      </c>
      <c r="O1042" s="360">
        <f t="shared" si="44"/>
        <v>0</v>
      </c>
      <c r="Q1042" s="356"/>
      <c r="R1042" s="356"/>
      <c r="S1042" s="356"/>
      <c r="T1042" s="356"/>
      <c r="U1042" s="356"/>
      <c r="V1042" s="356"/>
      <c r="W1042" s="356"/>
      <c r="X1042" s="356"/>
      <c r="Y1042" s="356"/>
      <c r="Z1042" s="356"/>
      <c r="AA1042" s="356"/>
      <c r="AB1042" s="356"/>
      <c r="AC1042" s="356"/>
      <c r="AD1042" s="356"/>
    </row>
    <row r="1043" spans="2:30">
      <c r="B1043" s="359"/>
      <c r="D1043" s="174"/>
      <c r="E1043" s="174"/>
      <c r="F1043" s="176"/>
      <c r="G1043" s="174"/>
      <c r="H1043" s="174"/>
      <c r="I1043" s="174"/>
      <c r="J1043" s="175"/>
      <c r="K1043" s="175"/>
      <c r="L1043" s="174"/>
      <c r="N1043" s="359">
        <f t="shared" si="43"/>
        <v>0</v>
      </c>
      <c r="O1043" s="360">
        <f t="shared" si="44"/>
        <v>0</v>
      </c>
      <c r="Q1043" s="356"/>
      <c r="R1043" s="356"/>
      <c r="S1043" s="356"/>
      <c r="T1043" s="356"/>
      <c r="U1043" s="356"/>
      <c r="V1043" s="356"/>
      <c r="W1043" s="356"/>
      <c r="X1043" s="356"/>
      <c r="Y1043" s="356"/>
      <c r="Z1043" s="356"/>
      <c r="AA1043" s="356"/>
      <c r="AB1043" s="356"/>
      <c r="AC1043" s="356"/>
      <c r="AD1043" s="356"/>
    </row>
    <row r="1044" spans="2:30">
      <c r="B1044" s="359"/>
      <c r="D1044" s="174"/>
      <c r="E1044" s="174"/>
      <c r="F1044" s="176"/>
      <c r="G1044" s="174"/>
      <c r="H1044" s="174"/>
      <c r="I1044" s="174"/>
      <c r="J1044" s="175"/>
      <c r="K1044" s="175"/>
      <c r="L1044" s="174"/>
      <c r="N1044" s="359">
        <f t="shared" si="43"/>
        <v>0</v>
      </c>
      <c r="O1044" s="360">
        <f t="shared" si="44"/>
        <v>0</v>
      </c>
      <c r="Q1044" s="356"/>
      <c r="R1044" s="356"/>
      <c r="S1044" s="356"/>
      <c r="T1044" s="356"/>
      <c r="U1044" s="356"/>
      <c r="V1044" s="356"/>
      <c r="W1044" s="356"/>
      <c r="X1044" s="356"/>
      <c r="Y1044" s="356"/>
      <c r="Z1044" s="356"/>
      <c r="AA1044" s="356"/>
      <c r="AB1044" s="356"/>
      <c r="AC1044" s="356"/>
      <c r="AD1044" s="356"/>
    </row>
    <row r="1045" spans="2:30">
      <c r="B1045" s="359"/>
      <c r="D1045" s="174"/>
      <c r="E1045" s="174"/>
      <c r="F1045" s="176"/>
      <c r="G1045" s="174"/>
      <c r="H1045" s="174"/>
      <c r="I1045" s="174"/>
      <c r="J1045" s="175"/>
      <c r="K1045" s="175"/>
      <c r="L1045" s="174"/>
      <c r="N1045" s="359">
        <f t="shared" si="43"/>
        <v>0</v>
      </c>
      <c r="O1045" s="360">
        <f t="shared" si="44"/>
        <v>0</v>
      </c>
      <c r="Q1045" s="356"/>
      <c r="R1045" s="356"/>
      <c r="S1045" s="356"/>
      <c r="T1045" s="356"/>
      <c r="U1045" s="356"/>
      <c r="V1045" s="356"/>
      <c r="W1045" s="356"/>
      <c r="X1045" s="356"/>
      <c r="Y1045" s="356"/>
      <c r="Z1045" s="356"/>
      <c r="AA1045" s="356"/>
      <c r="AB1045" s="356"/>
      <c r="AC1045" s="356"/>
      <c r="AD1045" s="356"/>
    </row>
    <row r="1046" spans="2:30">
      <c r="B1046" s="359"/>
      <c r="D1046" s="174"/>
      <c r="E1046" s="174"/>
      <c r="F1046" s="176"/>
      <c r="G1046" s="174"/>
      <c r="H1046" s="174"/>
      <c r="I1046" s="174"/>
      <c r="J1046" s="175"/>
      <c r="K1046" s="175"/>
      <c r="L1046" s="174"/>
      <c r="N1046" s="359">
        <f t="shared" si="43"/>
        <v>0</v>
      </c>
      <c r="O1046" s="360">
        <f t="shared" si="44"/>
        <v>0</v>
      </c>
      <c r="Q1046" s="356"/>
      <c r="R1046" s="356"/>
      <c r="S1046" s="356"/>
      <c r="T1046" s="356"/>
      <c r="U1046" s="356"/>
      <c r="V1046" s="356"/>
      <c r="W1046" s="356"/>
      <c r="X1046" s="356"/>
      <c r="Y1046" s="356"/>
      <c r="Z1046" s="356"/>
      <c r="AA1046" s="356"/>
      <c r="AB1046" s="356"/>
      <c r="AC1046" s="356"/>
      <c r="AD1046" s="356"/>
    </row>
    <row r="1047" spans="2:30">
      <c r="B1047" s="359"/>
      <c r="D1047" s="174"/>
      <c r="E1047" s="174"/>
      <c r="F1047" s="176"/>
      <c r="G1047" s="174"/>
      <c r="H1047" s="174"/>
      <c r="I1047" s="174"/>
      <c r="J1047" s="175"/>
      <c r="K1047" s="175"/>
      <c r="L1047" s="174"/>
      <c r="N1047" s="359">
        <f t="shared" si="43"/>
        <v>0</v>
      </c>
      <c r="O1047" s="360">
        <f t="shared" si="44"/>
        <v>0</v>
      </c>
      <c r="Q1047" s="356"/>
      <c r="R1047" s="356"/>
      <c r="S1047" s="356"/>
      <c r="T1047" s="356"/>
      <c r="U1047" s="356"/>
      <c r="V1047" s="356"/>
      <c r="W1047" s="356"/>
      <c r="X1047" s="356"/>
      <c r="Y1047" s="356"/>
      <c r="Z1047" s="356"/>
      <c r="AA1047" s="356"/>
      <c r="AB1047" s="356"/>
      <c r="AC1047" s="356"/>
      <c r="AD1047" s="356"/>
    </row>
    <row r="1048" spans="2:30">
      <c r="B1048" s="359"/>
      <c r="D1048" s="174"/>
      <c r="E1048" s="174"/>
      <c r="F1048" s="176"/>
      <c r="G1048" s="174"/>
      <c r="H1048" s="174"/>
      <c r="I1048" s="174"/>
      <c r="J1048" s="175"/>
      <c r="K1048" s="175"/>
      <c r="L1048" s="174"/>
      <c r="N1048" s="359">
        <f t="shared" si="43"/>
        <v>0</v>
      </c>
      <c r="O1048" s="360">
        <f t="shared" si="44"/>
        <v>0</v>
      </c>
      <c r="Q1048" s="356"/>
      <c r="R1048" s="356"/>
      <c r="S1048" s="356"/>
      <c r="T1048" s="356"/>
      <c r="U1048" s="356"/>
      <c r="V1048" s="356"/>
      <c r="W1048" s="356"/>
      <c r="X1048" s="356"/>
      <c r="Y1048" s="356"/>
      <c r="Z1048" s="356"/>
      <c r="AA1048" s="356"/>
      <c r="AB1048" s="356"/>
      <c r="AC1048" s="356"/>
      <c r="AD1048" s="356"/>
    </row>
    <row r="1049" spans="2:30">
      <c r="B1049" s="359"/>
      <c r="D1049" s="174"/>
      <c r="E1049" s="174"/>
      <c r="F1049" s="176"/>
      <c r="G1049" s="174"/>
      <c r="H1049" s="174"/>
      <c r="I1049" s="174"/>
      <c r="J1049" s="175"/>
      <c r="K1049" s="175"/>
      <c r="L1049" s="174"/>
      <c r="N1049" s="359">
        <f t="shared" si="43"/>
        <v>0</v>
      </c>
      <c r="O1049" s="360">
        <f t="shared" si="44"/>
        <v>0</v>
      </c>
      <c r="Q1049" s="356"/>
      <c r="R1049" s="356"/>
      <c r="S1049" s="356"/>
      <c r="T1049" s="356"/>
      <c r="U1049" s="356"/>
      <c r="V1049" s="356"/>
      <c r="W1049" s="356"/>
      <c r="X1049" s="356"/>
      <c r="Y1049" s="356"/>
      <c r="Z1049" s="356"/>
      <c r="AA1049" s="356"/>
      <c r="AB1049" s="356"/>
      <c r="AC1049" s="356"/>
      <c r="AD1049" s="356"/>
    </row>
    <row r="1050" spans="2:30">
      <c r="B1050" s="359"/>
      <c r="D1050" s="174"/>
      <c r="E1050" s="174"/>
      <c r="F1050" s="176"/>
      <c r="G1050" s="174"/>
      <c r="H1050" s="174"/>
      <c r="I1050" s="174"/>
      <c r="J1050" s="175"/>
      <c r="K1050" s="175"/>
      <c r="L1050" s="174"/>
      <c r="N1050" s="359">
        <f t="shared" si="43"/>
        <v>0</v>
      </c>
      <c r="O1050" s="360">
        <f t="shared" si="44"/>
        <v>0</v>
      </c>
      <c r="Q1050" s="356"/>
      <c r="R1050" s="356"/>
      <c r="S1050" s="356"/>
      <c r="T1050" s="356"/>
      <c r="U1050" s="356"/>
      <c r="V1050" s="356"/>
      <c r="W1050" s="356"/>
      <c r="X1050" s="356"/>
      <c r="Y1050" s="356"/>
      <c r="Z1050" s="356"/>
      <c r="AA1050" s="356"/>
      <c r="AB1050" s="356"/>
      <c r="AC1050" s="356"/>
      <c r="AD1050" s="356"/>
    </row>
    <row r="1051" spans="2:30">
      <c r="B1051" s="359"/>
      <c r="D1051" s="174"/>
      <c r="E1051" s="174"/>
      <c r="F1051" s="176"/>
      <c r="G1051" s="174"/>
      <c r="H1051" s="174"/>
      <c r="I1051" s="174"/>
      <c r="J1051" s="175"/>
      <c r="K1051" s="175"/>
      <c r="L1051" s="174"/>
      <c r="N1051" s="359">
        <f t="shared" si="43"/>
        <v>0</v>
      </c>
      <c r="O1051" s="360">
        <f t="shared" si="44"/>
        <v>0</v>
      </c>
      <c r="Q1051" s="356"/>
      <c r="R1051" s="356"/>
      <c r="S1051" s="356"/>
      <c r="T1051" s="356"/>
      <c r="U1051" s="356"/>
      <c r="V1051" s="356"/>
      <c r="W1051" s="356"/>
      <c r="X1051" s="356"/>
      <c r="Y1051" s="356"/>
      <c r="Z1051" s="356"/>
      <c r="AA1051" s="356"/>
      <c r="AB1051" s="356"/>
      <c r="AC1051" s="356"/>
      <c r="AD1051" s="356"/>
    </row>
    <row r="1052" spans="2:30">
      <c r="B1052" s="359"/>
      <c r="D1052" s="174"/>
      <c r="E1052" s="174"/>
      <c r="F1052" s="176"/>
      <c r="G1052" s="174"/>
      <c r="H1052" s="174"/>
      <c r="I1052" s="174"/>
      <c r="J1052" s="175"/>
      <c r="K1052" s="175"/>
      <c r="L1052" s="174"/>
      <c r="N1052" s="359">
        <f t="shared" si="43"/>
        <v>0</v>
      </c>
      <c r="O1052" s="360">
        <f t="shared" si="44"/>
        <v>0</v>
      </c>
      <c r="Q1052" s="356"/>
      <c r="R1052" s="356"/>
      <c r="S1052" s="356"/>
      <c r="T1052" s="356"/>
      <c r="U1052" s="356"/>
      <c r="V1052" s="356"/>
      <c r="W1052" s="356"/>
      <c r="X1052" s="356"/>
      <c r="Y1052" s="356"/>
      <c r="Z1052" s="356"/>
      <c r="AA1052" s="356"/>
      <c r="AB1052" s="356"/>
      <c r="AC1052" s="356"/>
      <c r="AD1052" s="356"/>
    </row>
    <row r="1053" spans="2:30">
      <c r="B1053" s="359"/>
      <c r="D1053" s="174"/>
      <c r="E1053" s="174"/>
      <c r="F1053" s="176"/>
      <c r="G1053" s="174"/>
      <c r="H1053" s="174"/>
      <c r="I1053" s="174"/>
      <c r="J1053" s="175"/>
      <c r="K1053" s="175"/>
      <c r="L1053" s="174"/>
      <c r="N1053" s="359">
        <f t="shared" si="43"/>
        <v>0</v>
      </c>
      <c r="O1053" s="360">
        <f t="shared" si="44"/>
        <v>0</v>
      </c>
      <c r="Q1053" s="356"/>
      <c r="R1053" s="356"/>
      <c r="S1053" s="356"/>
      <c r="T1053" s="356"/>
      <c r="U1053" s="356"/>
      <c r="V1053" s="356"/>
      <c r="W1053" s="356"/>
      <c r="X1053" s="356"/>
      <c r="Y1053" s="356"/>
      <c r="Z1053" s="356"/>
      <c r="AA1053" s="356"/>
      <c r="AB1053" s="356"/>
      <c r="AC1053" s="356"/>
      <c r="AD1053" s="356"/>
    </row>
    <row r="1054" spans="2:30">
      <c r="B1054" s="359"/>
      <c r="D1054" s="174"/>
      <c r="E1054" s="174"/>
      <c r="F1054" s="176"/>
      <c r="G1054" s="174"/>
      <c r="H1054" s="174"/>
      <c r="I1054" s="174"/>
      <c r="J1054" s="175"/>
      <c r="K1054" s="175"/>
      <c r="L1054" s="174"/>
      <c r="N1054" s="359">
        <f t="shared" si="43"/>
        <v>0</v>
      </c>
      <c r="O1054" s="360">
        <f t="shared" si="44"/>
        <v>0</v>
      </c>
      <c r="Q1054" s="356"/>
      <c r="R1054" s="356"/>
      <c r="S1054" s="356"/>
      <c r="T1054" s="356"/>
      <c r="U1054" s="356"/>
      <c r="V1054" s="356"/>
      <c r="W1054" s="356"/>
      <c r="X1054" s="356"/>
      <c r="Y1054" s="356"/>
      <c r="Z1054" s="356"/>
      <c r="AA1054" s="356"/>
      <c r="AB1054" s="356"/>
      <c r="AC1054" s="356"/>
      <c r="AD1054" s="356"/>
    </row>
    <row r="1055" spans="2:30">
      <c r="B1055" s="359"/>
      <c r="D1055" s="174"/>
      <c r="E1055" s="174"/>
      <c r="F1055" s="176"/>
      <c r="G1055" s="174"/>
      <c r="H1055" s="174"/>
      <c r="I1055" s="174"/>
      <c r="J1055" s="175"/>
      <c r="K1055" s="175"/>
      <c r="L1055" s="174"/>
      <c r="N1055" s="359">
        <f t="shared" si="43"/>
        <v>0</v>
      </c>
      <c r="O1055" s="360">
        <f t="shared" si="44"/>
        <v>0</v>
      </c>
      <c r="Q1055" s="356"/>
      <c r="R1055" s="356"/>
      <c r="S1055" s="356"/>
      <c r="T1055" s="356"/>
      <c r="U1055" s="356"/>
      <c r="V1055" s="356"/>
      <c r="W1055" s="356"/>
      <c r="X1055" s="356"/>
      <c r="Y1055" s="356"/>
      <c r="Z1055" s="356"/>
      <c r="AA1055" s="356"/>
      <c r="AB1055" s="356"/>
      <c r="AC1055" s="356"/>
      <c r="AD1055" s="356"/>
    </row>
    <row r="1056" spans="2:30">
      <c r="B1056" s="359"/>
      <c r="D1056" s="174"/>
      <c r="E1056" s="174"/>
      <c r="F1056" s="176"/>
      <c r="G1056" s="174"/>
      <c r="H1056" s="174"/>
      <c r="I1056" s="174"/>
      <c r="J1056" s="175"/>
      <c r="K1056" s="175"/>
      <c r="L1056" s="174"/>
      <c r="N1056" s="359">
        <f t="shared" si="43"/>
        <v>0</v>
      </c>
      <c r="O1056" s="360">
        <f t="shared" si="44"/>
        <v>0</v>
      </c>
      <c r="Q1056" s="356"/>
      <c r="R1056" s="356"/>
      <c r="S1056" s="356"/>
      <c r="T1056" s="356"/>
      <c r="U1056" s="356"/>
      <c r="V1056" s="356"/>
      <c r="W1056" s="356"/>
      <c r="X1056" s="356"/>
      <c r="Y1056" s="356"/>
      <c r="Z1056" s="356"/>
      <c r="AA1056" s="356"/>
      <c r="AB1056" s="356"/>
      <c r="AC1056" s="356"/>
      <c r="AD1056" s="356"/>
    </row>
    <row r="1057" spans="2:30">
      <c r="B1057" s="359"/>
      <c r="D1057" s="174"/>
      <c r="E1057" s="174"/>
      <c r="F1057" s="176"/>
      <c r="G1057" s="174"/>
      <c r="H1057" s="174"/>
      <c r="I1057" s="174"/>
      <c r="J1057" s="175"/>
      <c r="K1057" s="175"/>
      <c r="L1057" s="174"/>
      <c r="N1057" s="359">
        <f t="shared" si="43"/>
        <v>0</v>
      </c>
      <c r="O1057" s="360">
        <f t="shared" si="44"/>
        <v>0</v>
      </c>
      <c r="Q1057" s="356"/>
      <c r="R1057" s="356"/>
      <c r="S1057" s="356"/>
      <c r="T1057" s="356"/>
      <c r="U1057" s="356"/>
      <c r="V1057" s="356"/>
      <c r="W1057" s="356"/>
      <c r="X1057" s="356"/>
      <c r="Y1057" s="356"/>
      <c r="Z1057" s="356"/>
      <c r="AA1057" s="356"/>
      <c r="AB1057" s="356"/>
      <c r="AC1057" s="356"/>
      <c r="AD1057" s="356"/>
    </row>
    <row r="1058" spans="2:30">
      <c r="B1058" s="359"/>
      <c r="D1058" s="174"/>
      <c r="E1058" s="174"/>
      <c r="F1058" s="176"/>
      <c r="G1058" s="174"/>
      <c r="H1058" s="174"/>
      <c r="I1058" s="174"/>
      <c r="J1058" s="175"/>
      <c r="K1058" s="175"/>
      <c r="L1058" s="174"/>
      <c r="N1058" s="359">
        <f t="shared" si="43"/>
        <v>0</v>
      </c>
      <c r="O1058" s="360">
        <f t="shared" si="44"/>
        <v>0</v>
      </c>
      <c r="Q1058" s="356"/>
      <c r="R1058" s="356"/>
      <c r="S1058" s="356"/>
      <c r="T1058" s="356"/>
      <c r="U1058" s="356"/>
      <c r="V1058" s="356"/>
      <c r="W1058" s="356"/>
      <c r="X1058" s="356"/>
      <c r="Y1058" s="356"/>
      <c r="Z1058" s="356"/>
      <c r="AA1058" s="356"/>
      <c r="AB1058" s="356"/>
      <c r="AC1058" s="356"/>
      <c r="AD1058" s="356"/>
    </row>
    <row r="1059" spans="2:30">
      <c r="B1059" s="359"/>
      <c r="D1059" s="174"/>
      <c r="E1059" s="174"/>
      <c r="F1059" s="176"/>
      <c r="G1059" s="174"/>
      <c r="H1059" s="174"/>
      <c r="I1059" s="174"/>
      <c r="J1059" s="175"/>
      <c r="K1059" s="175"/>
      <c r="L1059" s="174"/>
      <c r="N1059" s="359">
        <f t="shared" si="43"/>
        <v>0</v>
      </c>
      <c r="O1059" s="360">
        <f t="shared" si="44"/>
        <v>0</v>
      </c>
      <c r="Q1059" s="356"/>
      <c r="R1059" s="356"/>
      <c r="S1059" s="356"/>
      <c r="T1059" s="356"/>
      <c r="U1059" s="356"/>
      <c r="V1059" s="356"/>
      <c r="W1059" s="356"/>
      <c r="X1059" s="356"/>
      <c r="Y1059" s="356"/>
      <c r="Z1059" s="356"/>
      <c r="AA1059" s="356"/>
      <c r="AB1059" s="356"/>
      <c r="AC1059" s="356"/>
      <c r="AD1059" s="356"/>
    </row>
    <row r="1060" spans="2:30">
      <c r="B1060" s="359"/>
      <c r="D1060" s="174"/>
      <c r="E1060" s="174"/>
      <c r="F1060" s="176"/>
      <c r="G1060" s="174"/>
      <c r="H1060" s="174"/>
      <c r="I1060" s="174"/>
      <c r="J1060" s="175"/>
      <c r="K1060" s="175"/>
      <c r="L1060" s="174"/>
      <c r="N1060" s="359">
        <f t="shared" si="43"/>
        <v>0</v>
      </c>
      <c r="O1060" s="360">
        <f t="shared" si="44"/>
        <v>0</v>
      </c>
      <c r="Q1060" s="356"/>
      <c r="R1060" s="356"/>
      <c r="S1060" s="356"/>
      <c r="T1060" s="356"/>
      <c r="U1060" s="356"/>
      <c r="V1060" s="356"/>
      <c r="W1060" s="356"/>
      <c r="X1060" s="356"/>
      <c r="Y1060" s="356"/>
      <c r="Z1060" s="356"/>
      <c r="AA1060" s="356"/>
      <c r="AB1060" s="356"/>
      <c r="AC1060" s="356"/>
      <c r="AD1060" s="356"/>
    </row>
    <row r="1061" spans="2:30">
      <c r="B1061" s="359"/>
      <c r="D1061" s="174"/>
      <c r="E1061" s="174"/>
      <c r="F1061" s="176"/>
      <c r="G1061" s="174"/>
      <c r="H1061" s="174"/>
      <c r="I1061" s="174"/>
      <c r="J1061" s="175"/>
      <c r="K1061" s="175"/>
      <c r="L1061" s="174"/>
      <c r="N1061" s="359">
        <f t="shared" si="43"/>
        <v>0</v>
      </c>
      <c r="O1061" s="360">
        <f t="shared" si="44"/>
        <v>0</v>
      </c>
      <c r="Q1061" s="356"/>
      <c r="R1061" s="356"/>
      <c r="S1061" s="356"/>
      <c r="T1061" s="356"/>
      <c r="U1061" s="356"/>
      <c r="V1061" s="356"/>
      <c r="W1061" s="356"/>
      <c r="X1061" s="356"/>
      <c r="Y1061" s="356"/>
      <c r="Z1061" s="356"/>
      <c r="AA1061" s="356"/>
      <c r="AB1061" s="356"/>
      <c r="AC1061" s="356"/>
      <c r="AD1061" s="356"/>
    </row>
    <row r="1062" spans="2:30">
      <c r="B1062" s="359"/>
      <c r="D1062" s="174"/>
      <c r="E1062" s="174"/>
      <c r="F1062" s="176"/>
      <c r="G1062" s="174"/>
      <c r="H1062" s="174"/>
      <c r="I1062" s="174"/>
      <c r="J1062" s="175"/>
      <c r="K1062" s="175"/>
      <c r="L1062" s="174"/>
      <c r="N1062" s="359">
        <f t="shared" si="43"/>
        <v>0</v>
      </c>
      <c r="O1062" s="360">
        <f t="shared" si="44"/>
        <v>0</v>
      </c>
      <c r="Q1062" s="356"/>
      <c r="R1062" s="356"/>
      <c r="S1062" s="356"/>
      <c r="T1062" s="356"/>
      <c r="U1062" s="356"/>
      <c r="V1062" s="356"/>
      <c r="W1062" s="356"/>
      <c r="X1062" s="356"/>
      <c r="Y1062" s="356"/>
      <c r="Z1062" s="356"/>
      <c r="AA1062" s="356"/>
      <c r="AB1062" s="356"/>
      <c r="AC1062" s="356"/>
      <c r="AD1062" s="356"/>
    </row>
    <row r="1063" spans="2:30">
      <c r="B1063" s="359"/>
      <c r="D1063" s="174"/>
      <c r="E1063" s="174"/>
      <c r="F1063" s="176"/>
      <c r="G1063" s="174"/>
      <c r="H1063" s="174"/>
      <c r="I1063" s="174"/>
      <c r="J1063" s="175"/>
      <c r="K1063" s="175"/>
      <c r="L1063" s="174"/>
      <c r="N1063" s="359">
        <f t="shared" si="43"/>
        <v>0</v>
      </c>
      <c r="O1063" s="360">
        <f t="shared" si="44"/>
        <v>0</v>
      </c>
      <c r="Q1063" s="356"/>
      <c r="R1063" s="356"/>
      <c r="S1063" s="356"/>
      <c r="T1063" s="356"/>
      <c r="U1063" s="356"/>
      <c r="V1063" s="356"/>
      <c r="W1063" s="356"/>
      <c r="X1063" s="356"/>
      <c r="Y1063" s="356"/>
      <c r="Z1063" s="356"/>
      <c r="AA1063" s="356"/>
      <c r="AB1063" s="356"/>
      <c r="AC1063" s="356"/>
      <c r="AD1063" s="356"/>
    </row>
    <row r="1064" spans="2:30">
      <c r="B1064" s="359"/>
      <c r="D1064" s="174"/>
      <c r="E1064" s="174"/>
      <c r="F1064" s="176"/>
      <c r="G1064" s="174"/>
      <c r="H1064" s="174"/>
      <c r="I1064" s="174"/>
      <c r="J1064" s="175"/>
      <c r="K1064" s="175"/>
      <c r="L1064" s="174"/>
      <c r="N1064" s="359">
        <f t="shared" si="43"/>
        <v>0</v>
      </c>
      <c r="O1064" s="360">
        <f t="shared" si="44"/>
        <v>0</v>
      </c>
      <c r="Q1064" s="356"/>
      <c r="R1064" s="356"/>
      <c r="S1064" s="356"/>
      <c r="T1064" s="356"/>
      <c r="U1064" s="356"/>
      <c r="V1064" s="356"/>
      <c r="W1064" s="356"/>
      <c r="X1064" s="356"/>
      <c r="Y1064" s="356"/>
      <c r="Z1064" s="356"/>
      <c r="AA1064" s="356"/>
      <c r="AB1064" s="356"/>
      <c r="AC1064" s="356"/>
      <c r="AD1064" s="356"/>
    </row>
    <row r="1065" spans="2:30">
      <c r="B1065" s="359"/>
      <c r="D1065" s="174"/>
      <c r="E1065" s="174"/>
      <c r="F1065" s="176"/>
      <c r="G1065" s="174"/>
      <c r="H1065" s="174"/>
      <c r="I1065" s="174"/>
      <c r="J1065" s="175"/>
      <c r="K1065" s="175"/>
      <c r="L1065" s="174"/>
      <c r="N1065" s="359">
        <f t="shared" si="43"/>
        <v>0</v>
      </c>
      <c r="O1065" s="360">
        <f t="shared" si="44"/>
        <v>0</v>
      </c>
      <c r="Q1065" s="356"/>
      <c r="R1065" s="356"/>
      <c r="S1065" s="356"/>
      <c r="T1065" s="356"/>
      <c r="U1065" s="356"/>
      <c r="V1065" s="356"/>
      <c r="W1065" s="356"/>
      <c r="X1065" s="356"/>
      <c r="Y1065" s="356"/>
      <c r="Z1065" s="356"/>
      <c r="AA1065" s="356"/>
      <c r="AB1065" s="356"/>
      <c r="AC1065" s="356"/>
      <c r="AD1065" s="356"/>
    </row>
    <row r="1066" spans="2:30">
      <c r="B1066" s="359"/>
      <c r="D1066" s="174"/>
      <c r="E1066" s="174"/>
      <c r="F1066" s="176"/>
      <c r="G1066" s="174"/>
      <c r="H1066" s="174"/>
      <c r="I1066" s="174"/>
      <c r="J1066" s="175"/>
      <c r="K1066" s="175"/>
      <c r="L1066" s="174"/>
      <c r="N1066" s="359">
        <f t="shared" si="43"/>
        <v>0</v>
      </c>
      <c r="O1066" s="360">
        <f t="shared" si="44"/>
        <v>0</v>
      </c>
      <c r="Q1066" s="356"/>
      <c r="R1066" s="356"/>
      <c r="S1066" s="356"/>
      <c r="T1066" s="356"/>
      <c r="U1066" s="356"/>
      <c r="V1066" s="356"/>
      <c r="W1066" s="356"/>
      <c r="X1066" s="356"/>
      <c r="Y1066" s="356"/>
      <c r="Z1066" s="356"/>
      <c r="AA1066" s="356"/>
      <c r="AB1066" s="356"/>
      <c r="AC1066" s="356"/>
      <c r="AD1066" s="356"/>
    </row>
    <row r="1067" spans="2:30">
      <c r="B1067" s="359"/>
      <c r="D1067" s="174"/>
      <c r="E1067" s="174"/>
      <c r="F1067" s="176"/>
      <c r="G1067" s="174"/>
      <c r="H1067" s="174"/>
      <c r="I1067" s="174"/>
      <c r="J1067" s="175"/>
      <c r="K1067" s="175"/>
      <c r="L1067" s="174"/>
      <c r="N1067" s="359">
        <f t="shared" si="43"/>
        <v>0</v>
      </c>
      <c r="O1067" s="360">
        <f t="shared" si="44"/>
        <v>0</v>
      </c>
      <c r="Q1067" s="356"/>
      <c r="R1067" s="356"/>
      <c r="S1067" s="356"/>
      <c r="T1067" s="356"/>
      <c r="U1067" s="356"/>
      <c r="V1067" s="356"/>
      <c r="W1067" s="356"/>
      <c r="X1067" s="356"/>
      <c r="Y1067" s="356"/>
      <c r="Z1067" s="356"/>
      <c r="AA1067" s="356"/>
      <c r="AB1067" s="356"/>
      <c r="AC1067" s="356"/>
      <c r="AD1067" s="356"/>
    </row>
    <row r="1068" spans="2:30">
      <c r="B1068" s="359"/>
      <c r="D1068" s="174"/>
      <c r="E1068" s="174"/>
      <c r="F1068" s="176"/>
      <c r="G1068" s="174"/>
      <c r="H1068" s="174"/>
      <c r="I1068" s="174"/>
      <c r="J1068" s="175"/>
      <c r="K1068" s="175"/>
      <c r="L1068" s="174"/>
      <c r="N1068" s="359">
        <f t="shared" si="43"/>
        <v>0</v>
      </c>
      <c r="O1068" s="360">
        <f t="shared" si="44"/>
        <v>0</v>
      </c>
      <c r="Q1068" s="356"/>
      <c r="R1068" s="356"/>
      <c r="S1068" s="356"/>
      <c r="T1068" s="356"/>
      <c r="U1068" s="356"/>
      <c r="V1068" s="356"/>
      <c r="W1068" s="356"/>
      <c r="X1068" s="356"/>
      <c r="Y1068" s="356"/>
      <c r="Z1068" s="356"/>
      <c r="AA1068" s="356"/>
      <c r="AB1068" s="356"/>
      <c r="AC1068" s="356"/>
      <c r="AD1068" s="356"/>
    </row>
    <row r="1069" spans="2:30">
      <c r="B1069" s="359"/>
      <c r="D1069" s="174"/>
      <c r="E1069" s="174"/>
      <c r="F1069" s="176"/>
      <c r="G1069" s="174"/>
      <c r="H1069" s="174"/>
      <c r="I1069" s="174"/>
      <c r="J1069" s="175"/>
      <c r="K1069" s="175"/>
      <c r="L1069" s="174"/>
      <c r="N1069" s="359">
        <f t="shared" si="43"/>
        <v>0</v>
      </c>
      <c r="O1069" s="360">
        <f t="shared" si="44"/>
        <v>0</v>
      </c>
      <c r="Q1069" s="356"/>
      <c r="R1069" s="356"/>
      <c r="S1069" s="356"/>
      <c r="T1069" s="356"/>
      <c r="U1069" s="356"/>
      <c r="V1069" s="356"/>
      <c r="W1069" s="356"/>
      <c r="X1069" s="356"/>
      <c r="Y1069" s="356"/>
      <c r="Z1069" s="356"/>
      <c r="AA1069" s="356"/>
      <c r="AB1069" s="356"/>
      <c r="AC1069" s="356"/>
      <c r="AD1069" s="356"/>
    </row>
    <row r="1070" spans="2:30">
      <c r="B1070" s="359"/>
      <c r="D1070" s="174"/>
      <c r="E1070" s="174"/>
      <c r="F1070" s="176"/>
      <c r="G1070" s="174"/>
      <c r="H1070" s="174"/>
      <c r="I1070" s="174"/>
      <c r="J1070" s="175"/>
      <c r="K1070" s="175"/>
      <c r="L1070" s="174"/>
      <c r="N1070" s="359">
        <f t="shared" si="43"/>
        <v>0</v>
      </c>
      <c r="O1070" s="360">
        <f t="shared" si="44"/>
        <v>0</v>
      </c>
      <c r="Q1070" s="356"/>
      <c r="R1070" s="356"/>
      <c r="S1070" s="356"/>
      <c r="T1070" s="356"/>
      <c r="U1070" s="356"/>
      <c r="V1070" s="356"/>
      <c r="W1070" s="356"/>
      <c r="X1070" s="356"/>
      <c r="Y1070" s="356"/>
      <c r="Z1070" s="356"/>
      <c r="AA1070" s="356"/>
      <c r="AB1070" s="356"/>
      <c r="AC1070" s="356"/>
      <c r="AD1070" s="356"/>
    </row>
    <row r="1071" spans="2:30">
      <c r="B1071" s="359"/>
      <c r="D1071" s="174"/>
      <c r="E1071" s="174"/>
      <c r="F1071" s="176"/>
      <c r="G1071" s="174"/>
      <c r="H1071" s="174"/>
      <c r="I1071" s="174"/>
      <c r="J1071" s="175"/>
      <c r="K1071" s="175"/>
      <c r="L1071" s="174"/>
      <c r="N1071" s="359">
        <f t="shared" si="43"/>
        <v>0</v>
      </c>
      <c r="O1071" s="360">
        <f t="shared" si="44"/>
        <v>0</v>
      </c>
      <c r="Q1071" s="356"/>
      <c r="R1071" s="356"/>
      <c r="S1071" s="356"/>
      <c r="T1071" s="356"/>
      <c r="U1071" s="356"/>
      <c r="V1071" s="356"/>
      <c r="W1071" s="356"/>
      <c r="X1071" s="356"/>
      <c r="Y1071" s="356"/>
      <c r="Z1071" s="356"/>
      <c r="AA1071" s="356"/>
      <c r="AB1071" s="356"/>
      <c r="AC1071" s="356"/>
      <c r="AD1071" s="356"/>
    </row>
    <row r="1072" spans="2:30">
      <c r="B1072" s="359"/>
      <c r="D1072" s="174"/>
      <c r="E1072" s="174"/>
      <c r="F1072" s="176"/>
      <c r="G1072" s="174"/>
      <c r="H1072" s="174"/>
      <c r="I1072" s="174"/>
      <c r="J1072" s="175"/>
      <c r="K1072" s="175"/>
      <c r="L1072" s="174"/>
      <c r="N1072" s="359">
        <f t="shared" si="43"/>
        <v>0</v>
      </c>
      <c r="O1072" s="360">
        <f t="shared" si="44"/>
        <v>0</v>
      </c>
      <c r="Q1072" s="356"/>
      <c r="R1072" s="356"/>
      <c r="S1072" s="356"/>
      <c r="T1072" s="356"/>
      <c r="U1072" s="356"/>
      <c r="V1072" s="356"/>
      <c r="W1072" s="356"/>
      <c r="X1072" s="356"/>
      <c r="Y1072" s="356"/>
      <c r="Z1072" s="356"/>
      <c r="AA1072" s="356"/>
      <c r="AB1072" s="356"/>
      <c r="AC1072" s="356"/>
      <c r="AD1072" s="356"/>
    </row>
    <row r="1073" spans="2:30">
      <c r="B1073" s="359"/>
      <c r="D1073" s="174"/>
      <c r="E1073" s="174"/>
      <c r="F1073" s="176"/>
      <c r="G1073" s="174"/>
      <c r="H1073" s="174"/>
      <c r="I1073" s="174"/>
      <c r="J1073" s="175"/>
      <c r="K1073" s="175"/>
      <c r="L1073" s="174"/>
      <c r="N1073" s="359">
        <f t="shared" si="43"/>
        <v>0</v>
      </c>
      <c r="O1073" s="360">
        <f t="shared" si="44"/>
        <v>0</v>
      </c>
      <c r="Q1073" s="356"/>
      <c r="R1073" s="356"/>
      <c r="S1073" s="356"/>
      <c r="T1073" s="356"/>
      <c r="U1073" s="356"/>
      <c r="V1073" s="356"/>
      <c r="W1073" s="356"/>
      <c r="X1073" s="356"/>
      <c r="Y1073" s="356"/>
      <c r="Z1073" s="356"/>
      <c r="AA1073" s="356"/>
      <c r="AB1073" s="356"/>
      <c r="AC1073" s="356"/>
      <c r="AD1073" s="356"/>
    </row>
    <row r="1074" spans="2:30">
      <c r="B1074" s="359"/>
      <c r="D1074" s="174"/>
      <c r="E1074" s="174"/>
      <c r="F1074" s="176"/>
      <c r="G1074" s="174"/>
      <c r="H1074" s="174"/>
      <c r="I1074" s="174"/>
      <c r="J1074" s="175"/>
      <c r="K1074" s="175"/>
      <c r="L1074" s="174"/>
      <c r="N1074" s="359">
        <f t="shared" si="43"/>
        <v>0</v>
      </c>
      <c r="O1074" s="360">
        <f t="shared" si="44"/>
        <v>0</v>
      </c>
      <c r="Q1074" s="356"/>
      <c r="R1074" s="356"/>
      <c r="S1074" s="356"/>
      <c r="T1074" s="356"/>
      <c r="U1074" s="356"/>
      <c r="V1074" s="356"/>
      <c r="W1074" s="356"/>
      <c r="X1074" s="356"/>
      <c r="Y1074" s="356"/>
      <c r="Z1074" s="356"/>
      <c r="AA1074" s="356"/>
      <c r="AB1074" s="356"/>
      <c r="AC1074" s="356"/>
      <c r="AD1074" s="356"/>
    </row>
    <row r="1075" spans="2:30">
      <c r="B1075" s="359"/>
      <c r="D1075" s="174"/>
      <c r="E1075" s="174"/>
      <c r="F1075" s="176"/>
      <c r="G1075" s="174"/>
      <c r="H1075" s="174"/>
      <c r="I1075" s="174"/>
      <c r="J1075" s="175"/>
      <c r="K1075" s="175"/>
      <c r="L1075" s="174"/>
      <c r="N1075" s="359">
        <f t="shared" si="43"/>
        <v>0</v>
      </c>
      <c r="O1075" s="360">
        <f t="shared" si="44"/>
        <v>0</v>
      </c>
      <c r="Q1075" s="356"/>
      <c r="R1075" s="356"/>
      <c r="S1075" s="356"/>
      <c r="T1075" s="356"/>
      <c r="U1075" s="356"/>
      <c r="V1075" s="356"/>
      <c r="W1075" s="356"/>
      <c r="X1075" s="356"/>
      <c r="Y1075" s="356"/>
      <c r="Z1075" s="356"/>
      <c r="AA1075" s="356"/>
      <c r="AB1075" s="356"/>
      <c r="AC1075" s="356"/>
      <c r="AD1075" s="356"/>
    </row>
    <row r="1076" spans="2:30">
      <c r="B1076" s="359"/>
      <c r="D1076" s="174"/>
      <c r="E1076" s="174"/>
      <c r="F1076" s="176"/>
      <c r="G1076" s="174"/>
      <c r="H1076" s="174"/>
      <c r="I1076" s="174"/>
      <c r="J1076" s="175"/>
      <c r="K1076" s="175"/>
      <c r="L1076" s="174"/>
      <c r="N1076" s="359">
        <f t="shared" si="43"/>
        <v>0</v>
      </c>
      <c r="O1076" s="360">
        <f t="shared" si="44"/>
        <v>0</v>
      </c>
      <c r="Q1076" s="356"/>
      <c r="R1076" s="356"/>
      <c r="S1076" s="356"/>
      <c r="T1076" s="356"/>
      <c r="U1076" s="356"/>
      <c r="V1076" s="356"/>
      <c r="W1076" s="356"/>
      <c r="X1076" s="356"/>
      <c r="Y1076" s="356"/>
      <c r="Z1076" s="356"/>
      <c r="AA1076" s="356"/>
      <c r="AB1076" s="356"/>
      <c r="AC1076" s="356"/>
      <c r="AD1076" s="356"/>
    </row>
    <row r="1077" spans="2:30">
      <c r="B1077" s="359"/>
      <c r="D1077" s="174"/>
      <c r="E1077" s="174"/>
      <c r="F1077" s="176"/>
      <c r="G1077" s="174"/>
      <c r="H1077" s="174"/>
      <c r="I1077" s="174"/>
      <c r="J1077" s="175"/>
      <c r="K1077" s="175"/>
      <c r="L1077" s="174"/>
      <c r="N1077" s="359">
        <f t="shared" si="43"/>
        <v>0</v>
      </c>
      <c r="O1077" s="360">
        <f t="shared" si="44"/>
        <v>0</v>
      </c>
      <c r="Q1077" s="356"/>
      <c r="R1077" s="356"/>
      <c r="S1077" s="356"/>
      <c r="T1077" s="356"/>
      <c r="U1077" s="356"/>
      <c r="V1077" s="356"/>
      <c r="W1077" s="356"/>
      <c r="X1077" s="356"/>
      <c r="Y1077" s="356"/>
      <c r="Z1077" s="356"/>
      <c r="AA1077" s="356"/>
      <c r="AB1077" s="356"/>
      <c r="AC1077" s="356"/>
      <c r="AD1077" s="356"/>
    </row>
    <row r="1078" spans="2:30">
      <c r="B1078" s="359"/>
      <c r="D1078" s="174"/>
      <c r="E1078" s="174"/>
      <c r="F1078" s="176"/>
      <c r="G1078" s="174"/>
      <c r="H1078" s="174"/>
      <c r="I1078" s="174"/>
      <c r="J1078" s="175"/>
      <c r="K1078" s="175"/>
      <c r="L1078" s="174"/>
      <c r="N1078" s="359">
        <f t="shared" si="43"/>
        <v>0</v>
      </c>
      <c r="O1078" s="360">
        <f t="shared" si="44"/>
        <v>0</v>
      </c>
      <c r="Q1078" s="356"/>
      <c r="R1078" s="356"/>
      <c r="S1078" s="356"/>
      <c r="T1078" s="356"/>
      <c r="U1078" s="356"/>
      <c r="V1078" s="356"/>
      <c r="W1078" s="356"/>
      <c r="X1078" s="356"/>
      <c r="Y1078" s="356"/>
      <c r="Z1078" s="356"/>
      <c r="AA1078" s="356"/>
      <c r="AB1078" s="356"/>
      <c r="AC1078" s="356"/>
      <c r="AD1078" s="356"/>
    </row>
    <row r="1079" spans="2:30">
      <c r="B1079" s="359"/>
      <c r="D1079" s="174"/>
      <c r="E1079" s="174"/>
      <c r="F1079" s="176"/>
      <c r="G1079" s="174"/>
      <c r="H1079" s="174"/>
      <c r="I1079" s="174"/>
      <c r="J1079" s="175"/>
      <c r="K1079" s="175"/>
      <c r="L1079" s="174"/>
      <c r="N1079" s="359">
        <f t="shared" si="43"/>
        <v>0</v>
      </c>
      <c r="O1079" s="360">
        <f t="shared" si="44"/>
        <v>0</v>
      </c>
      <c r="Q1079" s="356"/>
      <c r="R1079" s="356"/>
      <c r="S1079" s="356"/>
      <c r="T1079" s="356"/>
      <c r="U1079" s="356"/>
      <c r="V1079" s="356"/>
      <c r="W1079" s="356"/>
      <c r="X1079" s="356"/>
      <c r="Y1079" s="356"/>
      <c r="Z1079" s="356"/>
      <c r="AA1079" s="356"/>
      <c r="AB1079" s="356"/>
      <c r="AC1079" s="356"/>
      <c r="AD1079" s="356"/>
    </row>
    <row r="1080" spans="2:30">
      <c r="B1080" s="359"/>
      <c r="D1080" s="174"/>
      <c r="E1080" s="174"/>
      <c r="F1080" s="176"/>
      <c r="G1080" s="174"/>
      <c r="H1080" s="174"/>
      <c r="I1080" s="174"/>
      <c r="J1080" s="175"/>
      <c r="K1080" s="175"/>
      <c r="L1080" s="174"/>
      <c r="N1080" s="359">
        <f t="shared" si="43"/>
        <v>0</v>
      </c>
      <c r="O1080" s="360">
        <f t="shared" si="44"/>
        <v>0</v>
      </c>
      <c r="Q1080" s="356"/>
      <c r="R1080" s="356"/>
      <c r="S1080" s="356"/>
      <c r="T1080" s="356"/>
      <c r="U1080" s="356"/>
      <c r="V1080" s="356"/>
      <c r="W1080" s="356"/>
      <c r="X1080" s="356"/>
      <c r="Y1080" s="356"/>
      <c r="Z1080" s="356"/>
      <c r="AA1080" s="356"/>
      <c r="AB1080" s="356"/>
      <c r="AC1080" s="356"/>
      <c r="AD1080" s="356"/>
    </row>
    <row r="1081" spans="2:30">
      <c r="B1081" s="359"/>
      <c r="D1081" s="174"/>
      <c r="E1081" s="174"/>
      <c r="F1081" s="176"/>
      <c r="G1081" s="174"/>
      <c r="H1081" s="174"/>
      <c r="I1081" s="174"/>
      <c r="J1081" s="175"/>
      <c r="K1081" s="175"/>
      <c r="L1081" s="174"/>
      <c r="N1081" s="359">
        <f t="shared" si="43"/>
        <v>0</v>
      </c>
      <c r="O1081" s="360">
        <f t="shared" si="44"/>
        <v>0</v>
      </c>
      <c r="Q1081" s="356"/>
      <c r="R1081" s="356"/>
      <c r="S1081" s="356"/>
      <c r="T1081" s="356"/>
      <c r="U1081" s="356"/>
      <c r="V1081" s="356"/>
      <c r="W1081" s="356"/>
      <c r="X1081" s="356"/>
      <c r="Y1081" s="356"/>
      <c r="Z1081" s="356"/>
      <c r="AA1081" s="356"/>
      <c r="AB1081" s="356"/>
      <c r="AC1081" s="356"/>
      <c r="AD1081" s="356"/>
    </row>
    <row r="1082" spans="2:30">
      <c r="B1082" s="359"/>
      <c r="D1082" s="174"/>
      <c r="E1082" s="174"/>
      <c r="F1082" s="176"/>
      <c r="G1082" s="174"/>
      <c r="H1082" s="174"/>
      <c r="I1082" s="174"/>
      <c r="J1082" s="175"/>
      <c r="K1082" s="175"/>
      <c r="L1082" s="174"/>
      <c r="N1082" s="359">
        <f t="shared" si="43"/>
        <v>0</v>
      </c>
      <c r="O1082" s="360">
        <f t="shared" si="44"/>
        <v>0</v>
      </c>
      <c r="Q1082" s="356"/>
      <c r="R1082" s="356"/>
      <c r="S1082" s="356"/>
      <c r="T1082" s="356"/>
      <c r="U1082" s="356"/>
      <c r="V1082" s="356"/>
      <c r="W1082" s="356"/>
      <c r="X1082" s="356"/>
      <c r="Y1082" s="356"/>
      <c r="Z1082" s="356"/>
      <c r="AA1082" s="356"/>
      <c r="AB1082" s="356"/>
      <c r="AC1082" s="356"/>
      <c r="AD1082" s="356"/>
    </row>
    <row r="1083" spans="2:30">
      <c r="B1083" s="359"/>
      <c r="D1083" s="174"/>
      <c r="E1083" s="174"/>
      <c r="F1083" s="176"/>
      <c r="G1083" s="174"/>
      <c r="H1083" s="174"/>
      <c r="I1083" s="174"/>
      <c r="J1083" s="175"/>
      <c r="K1083" s="175"/>
      <c r="L1083" s="174"/>
      <c r="N1083" s="359">
        <f t="shared" si="43"/>
        <v>0</v>
      </c>
      <c r="O1083" s="360">
        <f t="shared" si="44"/>
        <v>0</v>
      </c>
      <c r="Q1083" s="356"/>
      <c r="R1083" s="356"/>
      <c r="S1083" s="356"/>
      <c r="T1083" s="356"/>
      <c r="U1083" s="356"/>
      <c r="V1083" s="356"/>
      <c r="W1083" s="356"/>
      <c r="X1083" s="356"/>
      <c r="Y1083" s="356"/>
      <c r="Z1083" s="356"/>
      <c r="AA1083" s="356"/>
      <c r="AB1083" s="356"/>
      <c r="AC1083" s="356"/>
      <c r="AD1083" s="356"/>
    </row>
    <row r="1084" spans="2:30">
      <c r="B1084" s="359"/>
      <c r="D1084" s="174"/>
      <c r="E1084" s="174"/>
      <c r="F1084" s="176"/>
      <c r="G1084" s="174"/>
      <c r="H1084" s="174"/>
      <c r="I1084" s="174"/>
      <c r="J1084" s="175"/>
      <c r="K1084" s="175"/>
      <c r="L1084" s="174"/>
      <c r="N1084" s="359">
        <f t="shared" si="43"/>
        <v>0</v>
      </c>
      <c r="O1084" s="360">
        <f t="shared" si="44"/>
        <v>0</v>
      </c>
      <c r="Q1084" s="356"/>
      <c r="R1084" s="356"/>
      <c r="S1084" s="356"/>
      <c r="T1084" s="356"/>
      <c r="U1084" s="356"/>
      <c r="V1084" s="356"/>
      <c r="W1084" s="356"/>
      <c r="X1084" s="356"/>
      <c r="Y1084" s="356"/>
      <c r="Z1084" s="356"/>
      <c r="AA1084" s="356"/>
      <c r="AB1084" s="356"/>
      <c r="AC1084" s="356"/>
      <c r="AD1084" s="356"/>
    </row>
    <row r="1085" spans="2:30">
      <c r="B1085" s="359"/>
      <c r="D1085" s="174"/>
      <c r="E1085" s="174"/>
      <c r="F1085" s="176"/>
      <c r="G1085" s="174"/>
      <c r="H1085" s="174"/>
      <c r="I1085" s="174"/>
      <c r="J1085" s="175"/>
      <c r="K1085" s="175"/>
      <c r="L1085" s="174"/>
      <c r="N1085" s="359">
        <f t="shared" si="43"/>
        <v>0</v>
      </c>
      <c r="O1085" s="360">
        <f t="shared" si="44"/>
        <v>0</v>
      </c>
      <c r="Q1085" s="356"/>
      <c r="R1085" s="356"/>
      <c r="S1085" s="356"/>
      <c r="T1085" s="356"/>
      <c r="U1085" s="356"/>
      <c r="V1085" s="356"/>
      <c r="W1085" s="356"/>
      <c r="X1085" s="356"/>
      <c r="Y1085" s="356"/>
      <c r="Z1085" s="356"/>
      <c r="AA1085" s="356"/>
      <c r="AB1085" s="356"/>
      <c r="AC1085" s="356"/>
      <c r="AD1085" s="356"/>
    </row>
    <row r="1086" spans="2:30">
      <c r="B1086" s="359"/>
      <c r="D1086" s="174"/>
      <c r="E1086" s="174"/>
      <c r="F1086" s="176"/>
      <c r="G1086" s="174"/>
      <c r="H1086" s="174"/>
      <c r="I1086" s="174"/>
      <c r="J1086" s="175"/>
      <c r="K1086" s="175"/>
      <c r="L1086" s="174"/>
      <c r="N1086" s="359">
        <f t="shared" si="43"/>
        <v>0</v>
      </c>
      <c r="O1086" s="360">
        <f t="shared" si="44"/>
        <v>0</v>
      </c>
      <c r="Q1086" s="356"/>
      <c r="R1086" s="356"/>
      <c r="S1086" s="356"/>
      <c r="T1086" s="356"/>
      <c r="U1086" s="356"/>
      <c r="V1086" s="356"/>
      <c r="W1086" s="356"/>
      <c r="X1086" s="356"/>
      <c r="Y1086" s="356"/>
      <c r="Z1086" s="356"/>
      <c r="AA1086" s="356"/>
      <c r="AB1086" s="356"/>
      <c r="AC1086" s="356"/>
      <c r="AD1086" s="356"/>
    </row>
    <row r="1087" spans="2:30">
      <c r="B1087" s="359"/>
      <c r="D1087" s="174"/>
      <c r="E1087" s="174"/>
      <c r="F1087" s="176"/>
      <c r="G1087" s="174"/>
      <c r="H1087" s="174"/>
      <c r="I1087" s="174"/>
      <c r="J1087" s="175"/>
      <c r="K1087" s="175"/>
      <c r="L1087" s="174"/>
      <c r="N1087" s="359">
        <f t="shared" si="43"/>
        <v>0</v>
      </c>
      <c r="O1087" s="360">
        <f t="shared" si="44"/>
        <v>0</v>
      </c>
      <c r="Q1087" s="356"/>
      <c r="R1087" s="356"/>
      <c r="S1087" s="356"/>
      <c r="T1087" s="356"/>
      <c r="U1087" s="356"/>
      <c r="V1087" s="356"/>
      <c r="W1087" s="356"/>
      <c r="X1087" s="356"/>
      <c r="Y1087" s="356"/>
      <c r="Z1087" s="356"/>
      <c r="AA1087" s="356"/>
      <c r="AB1087" s="356"/>
      <c r="AC1087" s="356"/>
      <c r="AD1087" s="356"/>
    </row>
    <row r="1088" spans="2:30">
      <c r="B1088" s="359"/>
      <c r="D1088" s="174"/>
      <c r="E1088" s="174"/>
      <c r="F1088" s="176"/>
      <c r="G1088" s="174"/>
      <c r="H1088" s="174"/>
      <c r="I1088" s="174"/>
      <c r="J1088" s="175"/>
      <c r="K1088" s="175"/>
      <c r="L1088" s="174"/>
      <c r="N1088" s="359">
        <f t="shared" si="43"/>
        <v>0</v>
      </c>
      <c r="O1088" s="360">
        <f t="shared" si="44"/>
        <v>0</v>
      </c>
      <c r="Q1088" s="356"/>
      <c r="R1088" s="356"/>
      <c r="S1088" s="356"/>
      <c r="T1088" s="356"/>
      <c r="U1088" s="356"/>
      <c r="V1088" s="356"/>
      <c r="W1088" s="356"/>
      <c r="X1088" s="356"/>
      <c r="Y1088" s="356"/>
      <c r="Z1088" s="356"/>
      <c r="AA1088" s="356"/>
      <c r="AB1088" s="356"/>
      <c r="AC1088" s="356"/>
      <c r="AD1088" s="356"/>
    </row>
    <row r="1089" spans="2:30">
      <c r="B1089" s="359"/>
      <c r="D1089" s="174"/>
      <c r="E1089" s="174"/>
      <c r="F1089" s="176"/>
      <c r="G1089" s="174"/>
      <c r="H1089" s="174"/>
      <c r="I1089" s="174"/>
      <c r="J1089" s="175"/>
      <c r="K1089" s="175"/>
      <c r="L1089" s="174"/>
      <c r="N1089" s="359">
        <f t="shared" si="43"/>
        <v>0</v>
      </c>
      <c r="O1089" s="360">
        <f t="shared" si="44"/>
        <v>0</v>
      </c>
      <c r="Q1089" s="356"/>
      <c r="R1089" s="356"/>
      <c r="S1089" s="356"/>
      <c r="T1089" s="356"/>
      <c r="U1089" s="356"/>
      <c r="V1089" s="356"/>
      <c r="W1089" s="356"/>
      <c r="X1089" s="356"/>
      <c r="Y1089" s="356"/>
      <c r="Z1089" s="356"/>
      <c r="AA1089" s="356"/>
      <c r="AB1089" s="356"/>
      <c r="AC1089" s="356"/>
      <c r="AD1089" s="356"/>
    </row>
    <row r="1090" spans="2:30">
      <c r="B1090" s="359"/>
      <c r="D1090" s="174"/>
      <c r="E1090" s="174"/>
      <c r="F1090" s="176"/>
      <c r="G1090" s="174"/>
      <c r="H1090" s="174"/>
      <c r="I1090" s="174"/>
      <c r="J1090" s="175"/>
      <c r="K1090" s="175"/>
      <c r="L1090" s="174"/>
      <c r="N1090" s="359">
        <f t="shared" si="43"/>
        <v>0</v>
      </c>
      <c r="O1090" s="360">
        <f t="shared" si="44"/>
        <v>0</v>
      </c>
      <c r="Q1090" s="356"/>
      <c r="R1090" s="356"/>
      <c r="S1090" s="356"/>
      <c r="T1090" s="356"/>
      <c r="U1090" s="356"/>
      <c r="V1090" s="356"/>
      <c r="W1090" s="356"/>
      <c r="X1090" s="356"/>
      <c r="Y1090" s="356"/>
      <c r="Z1090" s="356"/>
      <c r="AA1090" s="356"/>
      <c r="AB1090" s="356"/>
      <c r="AC1090" s="356"/>
      <c r="AD1090" s="356"/>
    </row>
    <row r="1091" spans="2:30">
      <c r="B1091" s="359"/>
      <c r="D1091" s="174"/>
      <c r="E1091" s="174"/>
      <c r="F1091" s="176"/>
      <c r="G1091" s="174"/>
      <c r="H1091" s="174"/>
      <c r="I1091" s="174"/>
      <c r="J1091" s="175"/>
      <c r="K1091" s="175"/>
      <c r="L1091" s="174"/>
      <c r="N1091" s="359">
        <f t="shared" si="43"/>
        <v>0</v>
      </c>
      <c r="O1091" s="360">
        <f t="shared" si="44"/>
        <v>0</v>
      </c>
      <c r="Q1091" s="356"/>
      <c r="R1091" s="356"/>
      <c r="S1091" s="356"/>
      <c r="T1091" s="356"/>
      <c r="U1091" s="356"/>
      <c r="V1091" s="356"/>
      <c r="W1091" s="356"/>
      <c r="X1091" s="356"/>
      <c r="Y1091" s="356"/>
      <c r="Z1091" s="356"/>
      <c r="AA1091" s="356"/>
      <c r="AB1091" s="356"/>
      <c r="AC1091" s="356"/>
      <c r="AD1091" s="356"/>
    </row>
    <row r="1092" spans="2:30">
      <c r="B1092" s="359"/>
      <c r="D1092" s="174"/>
      <c r="E1092" s="174"/>
      <c r="F1092" s="176"/>
      <c r="G1092" s="174"/>
      <c r="H1092" s="174"/>
      <c r="I1092" s="174"/>
      <c r="J1092" s="175"/>
      <c r="K1092" s="175"/>
      <c r="L1092" s="174"/>
      <c r="N1092" s="359">
        <f t="shared" si="43"/>
        <v>0</v>
      </c>
      <c r="O1092" s="360">
        <f t="shared" si="44"/>
        <v>0</v>
      </c>
      <c r="Q1092" s="356"/>
      <c r="R1092" s="356"/>
      <c r="S1092" s="356"/>
      <c r="T1092" s="356"/>
      <c r="U1092" s="356"/>
      <c r="V1092" s="356"/>
      <c r="W1092" s="356"/>
      <c r="X1092" s="356"/>
      <c r="Y1092" s="356"/>
      <c r="Z1092" s="356"/>
      <c r="AA1092" s="356"/>
      <c r="AB1092" s="356"/>
      <c r="AC1092" s="356"/>
      <c r="AD1092" s="356"/>
    </row>
    <row r="1093" spans="2:30">
      <c r="B1093" s="359"/>
      <c r="D1093" s="174"/>
      <c r="E1093" s="174"/>
      <c r="F1093" s="176"/>
      <c r="G1093" s="174"/>
      <c r="H1093" s="174"/>
      <c r="I1093" s="174"/>
      <c r="J1093" s="175"/>
      <c r="K1093" s="175"/>
      <c r="L1093" s="174"/>
      <c r="N1093" s="359">
        <f t="shared" si="43"/>
        <v>0</v>
      </c>
      <c r="O1093" s="360">
        <f t="shared" si="44"/>
        <v>0</v>
      </c>
      <c r="Q1093" s="356"/>
      <c r="R1093" s="356"/>
      <c r="S1093" s="356"/>
      <c r="T1093" s="356"/>
      <c r="U1093" s="356"/>
      <c r="V1093" s="356"/>
      <c r="W1093" s="356"/>
      <c r="X1093" s="356"/>
      <c r="Y1093" s="356"/>
      <c r="Z1093" s="356"/>
      <c r="AA1093" s="356"/>
      <c r="AB1093" s="356"/>
      <c r="AC1093" s="356"/>
      <c r="AD1093" s="356"/>
    </row>
    <row r="1094" spans="2:30">
      <c r="B1094" s="359"/>
      <c r="D1094" s="174"/>
      <c r="E1094" s="174"/>
      <c r="F1094" s="176"/>
      <c r="G1094" s="174"/>
      <c r="H1094" s="174"/>
      <c r="I1094" s="174"/>
      <c r="J1094" s="175"/>
      <c r="K1094" s="175"/>
      <c r="L1094" s="174"/>
      <c r="N1094" s="359">
        <f t="shared" si="43"/>
        <v>0</v>
      </c>
      <c r="O1094" s="360">
        <f t="shared" si="44"/>
        <v>0</v>
      </c>
      <c r="Q1094" s="356"/>
      <c r="R1094" s="356"/>
      <c r="S1094" s="356"/>
      <c r="T1094" s="356"/>
      <c r="U1094" s="356"/>
      <c r="V1094" s="356"/>
      <c r="W1094" s="356"/>
      <c r="X1094" s="356"/>
      <c r="Y1094" s="356"/>
      <c r="Z1094" s="356"/>
      <c r="AA1094" s="356"/>
      <c r="AB1094" s="356"/>
      <c r="AC1094" s="356"/>
      <c r="AD1094" s="356"/>
    </row>
    <row r="1095" spans="2:30">
      <c r="B1095" s="359"/>
      <c r="D1095" s="174"/>
      <c r="E1095" s="174"/>
      <c r="F1095" s="176"/>
      <c r="G1095" s="174"/>
      <c r="H1095" s="174"/>
      <c r="I1095" s="174"/>
      <c r="J1095" s="175"/>
      <c r="K1095" s="175"/>
      <c r="L1095" s="174"/>
      <c r="N1095" s="359">
        <f t="shared" si="43"/>
        <v>0</v>
      </c>
      <c r="O1095" s="360">
        <f t="shared" si="44"/>
        <v>0</v>
      </c>
      <c r="Q1095" s="356"/>
      <c r="R1095" s="356"/>
      <c r="S1095" s="356"/>
      <c r="T1095" s="356"/>
      <c r="U1095" s="356"/>
      <c r="V1095" s="356"/>
      <c r="W1095" s="356"/>
      <c r="X1095" s="356"/>
      <c r="Y1095" s="356"/>
      <c r="Z1095" s="356"/>
      <c r="AA1095" s="356"/>
      <c r="AB1095" s="356"/>
      <c r="AC1095" s="356"/>
      <c r="AD1095" s="356"/>
    </row>
    <row r="1096" spans="2:30">
      <c r="B1096" s="359"/>
      <c r="D1096" s="174"/>
      <c r="E1096" s="174"/>
      <c r="F1096" s="176"/>
      <c r="G1096" s="174"/>
      <c r="H1096" s="174"/>
      <c r="I1096" s="174"/>
      <c r="J1096" s="175"/>
      <c r="K1096" s="175"/>
      <c r="L1096" s="174"/>
      <c r="N1096" s="359">
        <f t="shared" si="43"/>
        <v>0</v>
      </c>
      <c r="O1096" s="360">
        <f t="shared" si="44"/>
        <v>0</v>
      </c>
      <c r="Q1096" s="356"/>
      <c r="R1096" s="356"/>
      <c r="S1096" s="356"/>
      <c r="T1096" s="356"/>
      <c r="U1096" s="356"/>
      <c r="V1096" s="356"/>
      <c r="W1096" s="356"/>
      <c r="X1096" s="356"/>
      <c r="Y1096" s="356"/>
      <c r="Z1096" s="356"/>
      <c r="AA1096" s="356"/>
      <c r="AB1096" s="356"/>
      <c r="AC1096" s="356"/>
      <c r="AD1096" s="356"/>
    </row>
    <row r="1097" spans="2:30">
      <c r="B1097" s="359"/>
      <c r="D1097" s="174"/>
      <c r="E1097" s="174"/>
      <c r="F1097" s="176"/>
      <c r="G1097" s="174"/>
      <c r="H1097" s="174"/>
      <c r="I1097" s="174"/>
      <c r="J1097" s="175"/>
      <c r="K1097" s="175"/>
      <c r="L1097" s="174"/>
      <c r="N1097" s="359">
        <f t="shared" si="43"/>
        <v>0</v>
      </c>
      <c r="O1097" s="360">
        <f t="shared" si="44"/>
        <v>0</v>
      </c>
      <c r="Q1097" s="356"/>
      <c r="R1097" s="356"/>
      <c r="S1097" s="356"/>
      <c r="T1097" s="356"/>
      <c r="U1097" s="356"/>
      <c r="V1097" s="356"/>
      <c r="W1097" s="356"/>
      <c r="X1097" s="356"/>
      <c r="Y1097" s="356"/>
      <c r="Z1097" s="356"/>
      <c r="AA1097" s="356"/>
      <c r="AB1097" s="356"/>
      <c r="AC1097" s="356"/>
      <c r="AD1097" s="356"/>
    </row>
    <row r="1098" spans="2:30">
      <c r="B1098" s="359"/>
      <c r="D1098" s="174"/>
      <c r="E1098" s="174"/>
      <c r="F1098" s="176"/>
      <c r="G1098" s="174"/>
      <c r="H1098" s="174"/>
      <c r="I1098" s="174"/>
      <c r="J1098" s="175"/>
      <c r="K1098" s="175"/>
      <c r="L1098" s="174"/>
      <c r="N1098" s="359">
        <f t="shared" ref="N1098:N1161" si="45">+H1098*((K1098-J1098)+1)*B1098</f>
        <v>0</v>
      </c>
      <c r="O1098" s="360">
        <f t="shared" ref="O1098:O1161" si="46">N1098*L1098/100</f>
        <v>0</v>
      </c>
      <c r="Q1098" s="356"/>
      <c r="R1098" s="356"/>
      <c r="S1098" s="356"/>
      <c r="T1098" s="356"/>
      <c r="U1098" s="356"/>
      <c r="V1098" s="356"/>
      <c r="W1098" s="356"/>
      <c r="X1098" s="356"/>
      <c r="Y1098" s="356"/>
      <c r="Z1098" s="356"/>
      <c r="AA1098" s="356"/>
      <c r="AB1098" s="356"/>
      <c r="AC1098" s="356"/>
      <c r="AD1098" s="356"/>
    </row>
    <row r="1099" spans="2:30">
      <c r="B1099" s="359"/>
      <c r="D1099" s="174"/>
      <c r="E1099" s="174"/>
      <c r="F1099" s="176"/>
      <c r="G1099" s="174"/>
      <c r="H1099" s="174"/>
      <c r="I1099" s="174"/>
      <c r="J1099" s="175"/>
      <c r="K1099" s="175"/>
      <c r="L1099" s="174"/>
      <c r="N1099" s="359">
        <f t="shared" si="45"/>
        <v>0</v>
      </c>
      <c r="O1099" s="360">
        <f t="shared" si="46"/>
        <v>0</v>
      </c>
      <c r="Q1099" s="356"/>
      <c r="R1099" s="356"/>
      <c r="S1099" s="356"/>
      <c r="T1099" s="356"/>
      <c r="U1099" s="356"/>
      <c r="V1099" s="356"/>
      <c r="W1099" s="356"/>
      <c r="X1099" s="356"/>
      <c r="Y1099" s="356"/>
      <c r="Z1099" s="356"/>
      <c r="AA1099" s="356"/>
      <c r="AB1099" s="356"/>
      <c r="AC1099" s="356"/>
      <c r="AD1099" s="356"/>
    </row>
    <row r="1100" spans="2:30">
      <c r="B1100" s="359"/>
      <c r="D1100" s="174"/>
      <c r="E1100" s="174"/>
      <c r="F1100" s="176"/>
      <c r="G1100" s="174"/>
      <c r="H1100" s="174"/>
      <c r="I1100" s="174"/>
      <c r="J1100" s="175"/>
      <c r="K1100" s="175"/>
      <c r="L1100" s="174"/>
      <c r="N1100" s="359">
        <f t="shared" si="45"/>
        <v>0</v>
      </c>
      <c r="O1100" s="360">
        <f t="shared" si="46"/>
        <v>0</v>
      </c>
      <c r="Q1100" s="356"/>
      <c r="R1100" s="356"/>
      <c r="S1100" s="356"/>
      <c r="T1100" s="356"/>
      <c r="U1100" s="356"/>
      <c r="V1100" s="356"/>
      <c r="W1100" s="356"/>
      <c r="X1100" s="356"/>
      <c r="Y1100" s="356"/>
      <c r="Z1100" s="356"/>
      <c r="AA1100" s="356"/>
      <c r="AB1100" s="356"/>
      <c r="AC1100" s="356"/>
      <c r="AD1100" s="356"/>
    </row>
    <row r="1101" spans="2:30">
      <c r="B1101" s="359"/>
      <c r="D1101" s="174"/>
      <c r="E1101" s="174"/>
      <c r="F1101" s="176"/>
      <c r="G1101" s="174"/>
      <c r="H1101" s="174"/>
      <c r="I1101" s="174"/>
      <c r="J1101" s="175"/>
      <c r="K1101" s="175"/>
      <c r="L1101" s="174"/>
      <c r="N1101" s="359">
        <f t="shared" si="45"/>
        <v>0</v>
      </c>
      <c r="O1101" s="360">
        <f t="shared" si="46"/>
        <v>0</v>
      </c>
      <c r="Q1101" s="356"/>
      <c r="R1101" s="356"/>
      <c r="S1101" s="356"/>
      <c r="T1101" s="356"/>
      <c r="U1101" s="356"/>
      <c r="V1101" s="356"/>
      <c r="W1101" s="356"/>
      <c r="X1101" s="356"/>
      <c r="Y1101" s="356"/>
      <c r="Z1101" s="356"/>
      <c r="AA1101" s="356"/>
      <c r="AB1101" s="356"/>
      <c r="AC1101" s="356"/>
      <c r="AD1101" s="356"/>
    </row>
    <row r="1102" spans="2:30">
      <c r="B1102" s="359"/>
      <c r="D1102" s="174"/>
      <c r="E1102" s="174"/>
      <c r="F1102" s="176"/>
      <c r="G1102" s="174"/>
      <c r="H1102" s="174"/>
      <c r="I1102" s="174"/>
      <c r="J1102" s="175"/>
      <c r="K1102" s="175"/>
      <c r="L1102" s="174"/>
      <c r="N1102" s="359">
        <f t="shared" si="45"/>
        <v>0</v>
      </c>
      <c r="O1102" s="360">
        <f t="shared" si="46"/>
        <v>0</v>
      </c>
      <c r="Q1102" s="356"/>
      <c r="R1102" s="356"/>
      <c r="S1102" s="356"/>
      <c r="T1102" s="356"/>
      <c r="U1102" s="356"/>
      <c r="V1102" s="356"/>
      <c r="W1102" s="356"/>
      <c r="X1102" s="356"/>
      <c r="Y1102" s="356"/>
      <c r="Z1102" s="356"/>
      <c r="AA1102" s="356"/>
      <c r="AB1102" s="356"/>
      <c r="AC1102" s="356"/>
      <c r="AD1102" s="356"/>
    </row>
    <row r="1103" spans="2:30">
      <c r="B1103" s="359"/>
      <c r="D1103" s="174"/>
      <c r="E1103" s="174"/>
      <c r="F1103" s="176"/>
      <c r="G1103" s="174"/>
      <c r="H1103" s="174"/>
      <c r="I1103" s="174"/>
      <c r="J1103" s="175"/>
      <c r="K1103" s="175"/>
      <c r="L1103" s="174"/>
      <c r="N1103" s="359">
        <f t="shared" si="45"/>
        <v>0</v>
      </c>
      <c r="O1103" s="360">
        <f t="shared" si="46"/>
        <v>0</v>
      </c>
      <c r="Q1103" s="356"/>
      <c r="R1103" s="356"/>
      <c r="S1103" s="356"/>
      <c r="T1103" s="356"/>
      <c r="U1103" s="356"/>
      <c r="V1103" s="356"/>
      <c r="W1103" s="356"/>
      <c r="X1103" s="356"/>
      <c r="Y1103" s="356"/>
      <c r="Z1103" s="356"/>
      <c r="AA1103" s="356"/>
      <c r="AB1103" s="356"/>
      <c r="AC1103" s="356"/>
      <c r="AD1103" s="356"/>
    </row>
    <row r="1104" spans="2:30">
      <c r="B1104" s="359"/>
      <c r="D1104" s="174"/>
      <c r="E1104" s="174"/>
      <c r="F1104" s="176"/>
      <c r="G1104" s="174"/>
      <c r="H1104" s="174"/>
      <c r="I1104" s="174"/>
      <c r="J1104" s="175"/>
      <c r="K1104" s="175"/>
      <c r="L1104" s="174"/>
      <c r="N1104" s="359">
        <f t="shared" si="45"/>
        <v>0</v>
      </c>
      <c r="O1104" s="360">
        <f t="shared" si="46"/>
        <v>0</v>
      </c>
      <c r="Q1104" s="356"/>
      <c r="R1104" s="356"/>
      <c r="S1104" s="356"/>
      <c r="T1104" s="356"/>
      <c r="U1104" s="356"/>
      <c r="V1104" s="356"/>
      <c r="W1104" s="356"/>
      <c r="X1104" s="356"/>
      <c r="Y1104" s="356"/>
      <c r="Z1104" s="356"/>
      <c r="AA1104" s="356"/>
      <c r="AB1104" s="356"/>
      <c r="AC1104" s="356"/>
      <c r="AD1104" s="356"/>
    </row>
    <row r="1105" spans="2:30">
      <c r="B1105" s="359"/>
      <c r="D1105" s="174"/>
      <c r="E1105" s="174"/>
      <c r="F1105" s="176"/>
      <c r="G1105" s="174"/>
      <c r="H1105" s="174"/>
      <c r="I1105" s="174"/>
      <c r="J1105" s="175"/>
      <c r="K1105" s="175"/>
      <c r="L1105" s="174"/>
      <c r="N1105" s="359">
        <f t="shared" si="45"/>
        <v>0</v>
      </c>
      <c r="O1105" s="360">
        <f t="shared" si="46"/>
        <v>0</v>
      </c>
      <c r="Q1105" s="356"/>
      <c r="R1105" s="356"/>
      <c r="S1105" s="356"/>
      <c r="T1105" s="356"/>
      <c r="U1105" s="356"/>
      <c r="V1105" s="356"/>
      <c r="W1105" s="356"/>
      <c r="X1105" s="356"/>
      <c r="Y1105" s="356"/>
      <c r="Z1105" s="356"/>
      <c r="AA1105" s="356"/>
      <c r="AB1105" s="356"/>
      <c r="AC1105" s="356"/>
      <c r="AD1105" s="356"/>
    </row>
    <row r="1106" spans="2:30">
      <c r="B1106" s="359"/>
      <c r="D1106" s="174"/>
      <c r="E1106" s="174"/>
      <c r="F1106" s="176"/>
      <c r="G1106" s="174"/>
      <c r="H1106" s="174"/>
      <c r="I1106" s="174"/>
      <c r="J1106" s="175"/>
      <c r="K1106" s="175"/>
      <c r="L1106" s="174"/>
      <c r="N1106" s="359">
        <f t="shared" si="45"/>
        <v>0</v>
      </c>
      <c r="O1106" s="360">
        <f t="shared" si="46"/>
        <v>0</v>
      </c>
      <c r="Q1106" s="356"/>
      <c r="R1106" s="356"/>
      <c r="S1106" s="356"/>
      <c r="T1106" s="356"/>
      <c r="U1106" s="356"/>
      <c r="V1106" s="356"/>
      <c r="W1106" s="356"/>
      <c r="X1106" s="356"/>
      <c r="Y1106" s="356"/>
      <c r="Z1106" s="356"/>
      <c r="AA1106" s="356"/>
      <c r="AB1106" s="356"/>
      <c r="AC1106" s="356"/>
      <c r="AD1106" s="356"/>
    </row>
    <row r="1107" spans="2:30">
      <c r="B1107" s="359"/>
      <c r="D1107" s="174"/>
      <c r="E1107" s="174"/>
      <c r="F1107" s="176"/>
      <c r="G1107" s="174"/>
      <c r="H1107" s="174"/>
      <c r="I1107" s="174"/>
      <c r="J1107" s="175"/>
      <c r="K1107" s="175"/>
      <c r="L1107" s="174"/>
      <c r="N1107" s="359">
        <f t="shared" si="45"/>
        <v>0</v>
      </c>
      <c r="O1107" s="360">
        <f t="shared" si="46"/>
        <v>0</v>
      </c>
      <c r="Q1107" s="356"/>
      <c r="R1107" s="356"/>
      <c r="S1107" s="356"/>
      <c r="T1107" s="356"/>
      <c r="U1107" s="356"/>
      <c r="V1107" s="356"/>
      <c r="W1107" s="356"/>
      <c r="X1107" s="356"/>
      <c r="Y1107" s="356"/>
      <c r="Z1107" s="356"/>
      <c r="AA1107" s="356"/>
      <c r="AB1107" s="356"/>
      <c r="AC1107" s="356"/>
      <c r="AD1107" s="356"/>
    </row>
    <row r="1108" spans="2:30">
      <c r="B1108" s="359"/>
      <c r="D1108" s="174"/>
      <c r="E1108" s="174"/>
      <c r="F1108" s="176"/>
      <c r="G1108" s="174"/>
      <c r="H1108" s="174"/>
      <c r="I1108" s="174"/>
      <c r="J1108" s="175"/>
      <c r="K1108" s="175"/>
      <c r="L1108" s="174"/>
      <c r="N1108" s="359">
        <f t="shared" si="45"/>
        <v>0</v>
      </c>
      <c r="O1108" s="360">
        <f t="shared" si="46"/>
        <v>0</v>
      </c>
      <c r="Q1108" s="356"/>
      <c r="R1108" s="356"/>
      <c r="S1108" s="356"/>
      <c r="T1108" s="356"/>
      <c r="U1108" s="356"/>
      <c r="V1108" s="356"/>
      <c r="W1108" s="356"/>
      <c r="X1108" s="356"/>
      <c r="Y1108" s="356"/>
      <c r="Z1108" s="356"/>
      <c r="AA1108" s="356"/>
      <c r="AB1108" s="356"/>
      <c r="AC1108" s="356"/>
      <c r="AD1108" s="356"/>
    </row>
    <row r="1109" spans="2:30">
      <c r="B1109" s="359"/>
      <c r="D1109" s="174"/>
      <c r="E1109" s="174"/>
      <c r="F1109" s="176"/>
      <c r="G1109" s="174"/>
      <c r="H1109" s="174"/>
      <c r="I1109" s="174"/>
      <c r="J1109" s="175"/>
      <c r="K1109" s="175"/>
      <c r="L1109" s="174"/>
      <c r="N1109" s="359">
        <f t="shared" si="45"/>
        <v>0</v>
      </c>
      <c r="O1109" s="360">
        <f t="shared" si="46"/>
        <v>0</v>
      </c>
      <c r="Q1109" s="356"/>
      <c r="R1109" s="356"/>
      <c r="S1109" s="356"/>
      <c r="T1109" s="356"/>
      <c r="U1109" s="356"/>
      <c r="V1109" s="356"/>
      <c r="W1109" s="356"/>
      <c r="X1109" s="356"/>
      <c r="Y1109" s="356"/>
      <c r="Z1109" s="356"/>
      <c r="AA1109" s="356"/>
      <c r="AB1109" s="356"/>
      <c r="AC1109" s="356"/>
      <c r="AD1109" s="356"/>
    </row>
    <row r="1110" spans="2:30">
      <c r="B1110" s="359"/>
      <c r="D1110" s="174"/>
      <c r="E1110" s="174"/>
      <c r="F1110" s="176"/>
      <c r="G1110" s="174"/>
      <c r="H1110" s="174"/>
      <c r="I1110" s="174"/>
      <c r="J1110" s="175"/>
      <c r="K1110" s="175"/>
      <c r="L1110" s="174"/>
      <c r="N1110" s="359">
        <f t="shared" si="45"/>
        <v>0</v>
      </c>
      <c r="O1110" s="360">
        <f t="shared" si="46"/>
        <v>0</v>
      </c>
      <c r="Q1110" s="356"/>
      <c r="R1110" s="356"/>
      <c r="S1110" s="356"/>
      <c r="T1110" s="356"/>
      <c r="U1110" s="356"/>
      <c r="V1110" s="356"/>
      <c r="W1110" s="356"/>
      <c r="X1110" s="356"/>
      <c r="Y1110" s="356"/>
      <c r="Z1110" s="356"/>
      <c r="AA1110" s="356"/>
      <c r="AB1110" s="356"/>
      <c r="AC1110" s="356"/>
      <c r="AD1110" s="356"/>
    </row>
    <row r="1111" spans="2:30">
      <c r="B1111" s="359"/>
      <c r="D1111" s="174"/>
      <c r="E1111" s="174"/>
      <c r="F1111" s="176"/>
      <c r="G1111" s="174"/>
      <c r="H1111" s="174"/>
      <c r="I1111" s="174"/>
      <c r="J1111" s="175"/>
      <c r="K1111" s="175"/>
      <c r="L1111" s="174"/>
      <c r="N1111" s="359">
        <f t="shared" si="45"/>
        <v>0</v>
      </c>
      <c r="O1111" s="360">
        <f t="shared" si="46"/>
        <v>0</v>
      </c>
      <c r="Q1111" s="356"/>
      <c r="R1111" s="356"/>
      <c r="S1111" s="356"/>
      <c r="T1111" s="356"/>
      <c r="U1111" s="356"/>
      <c r="V1111" s="356"/>
      <c r="W1111" s="356"/>
      <c r="X1111" s="356"/>
      <c r="Y1111" s="356"/>
      <c r="Z1111" s="356"/>
      <c r="AA1111" s="356"/>
      <c r="AB1111" s="356"/>
      <c r="AC1111" s="356"/>
      <c r="AD1111" s="356"/>
    </row>
    <row r="1112" spans="2:30">
      <c r="B1112" s="359"/>
      <c r="D1112" s="174"/>
      <c r="E1112" s="174"/>
      <c r="F1112" s="176"/>
      <c r="G1112" s="174"/>
      <c r="H1112" s="174"/>
      <c r="I1112" s="174"/>
      <c r="J1112" s="175"/>
      <c r="K1112" s="175"/>
      <c r="L1112" s="174"/>
      <c r="N1112" s="359">
        <f t="shared" si="45"/>
        <v>0</v>
      </c>
      <c r="O1112" s="360">
        <f t="shared" si="46"/>
        <v>0</v>
      </c>
      <c r="Q1112" s="356"/>
      <c r="R1112" s="356"/>
      <c r="S1112" s="356"/>
      <c r="T1112" s="356"/>
      <c r="U1112" s="356"/>
      <c r="V1112" s="356"/>
      <c r="W1112" s="356"/>
      <c r="X1112" s="356"/>
      <c r="Y1112" s="356"/>
      <c r="Z1112" s="356"/>
      <c r="AA1112" s="356"/>
      <c r="AB1112" s="356"/>
      <c r="AC1112" s="356"/>
      <c r="AD1112" s="356"/>
    </row>
    <row r="1113" spans="2:30">
      <c r="B1113" s="359"/>
      <c r="D1113" s="174"/>
      <c r="E1113" s="174"/>
      <c r="F1113" s="176"/>
      <c r="G1113" s="174"/>
      <c r="H1113" s="174"/>
      <c r="I1113" s="174"/>
      <c r="J1113" s="175"/>
      <c r="K1113" s="175"/>
      <c r="L1113" s="174"/>
      <c r="N1113" s="359">
        <f t="shared" si="45"/>
        <v>0</v>
      </c>
      <c r="O1113" s="360">
        <f t="shared" si="46"/>
        <v>0</v>
      </c>
      <c r="Q1113" s="356"/>
      <c r="R1113" s="356"/>
      <c r="S1113" s="356"/>
      <c r="T1113" s="356"/>
      <c r="U1113" s="356"/>
      <c r="V1113" s="356"/>
      <c r="W1113" s="356"/>
      <c r="X1113" s="356"/>
      <c r="Y1113" s="356"/>
      <c r="Z1113" s="356"/>
      <c r="AA1113" s="356"/>
      <c r="AB1113" s="356"/>
      <c r="AC1113" s="356"/>
      <c r="AD1113" s="356"/>
    </row>
    <row r="1114" spans="2:30">
      <c r="B1114" s="359"/>
      <c r="D1114" s="174"/>
      <c r="E1114" s="174"/>
      <c r="F1114" s="176"/>
      <c r="G1114" s="174"/>
      <c r="H1114" s="174"/>
      <c r="I1114" s="174"/>
      <c r="J1114" s="175"/>
      <c r="K1114" s="175"/>
      <c r="L1114" s="174"/>
      <c r="N1114" s="359">
        <f t="shared" si="45"/>
        <v>0</v>
      </c>
      <c r="O1114" s="360">
        <f t="shared" si="46"/>
        <v>0</v>
      </c>
      <c r="Q1114" s="356"/>
      <c r="R1114" s="356"/>
      <c r="S1114" s="356"/>
      <c r="T1114" s="356"/>
      <c r="U1114" s="356"/>
      <c r="V1114" s="356"/>
      <c r="W1114" s="356"/>
      <c r="X1114" s="356"/>
      <c r="Y1114" s="356"/>
      <c r="Z1114" s="356"/>
      <c r="AA1114" s="356"/>
      <c r="AB1114" s="356"/>
      <c r="AC1114" s="356"/>
      <c r="AD1114" s="356"/>
    </row>
    <row r="1115" spans="2:30">
      <c r="B1115" s="359"/>
      <c r="D1115" s="174"/>
      <c r="E1115" s="174"/>
      <c r="F1115" s="176"/>
      <c r="G1115" s="174"/>
      <c r="H1115" s="174"/>
      <c r="I1115" s="174"/>
      <c r="J1115" s="175"/>
      <c r="K1115" s="175"/>
      <c r="L1115" s="174"/>
      <c r="N1115" s="359">
        <f t="shared" si="45"/>
        <v>0</v>
      </c>
      <c r="O1115" s="360">
        <f t="shared" si="46"/>
        <v>0</v>
      </c>
      <c r="Q1115" s="356"/>
      <c r="R1115" s="356"/>
      <c r="S1115" s="356"/>
      <c r="T1115" s="356"/>
      <c r="U1115" s="356"/>
      <c r="V1115" s="356"/>
      <c r="W1115" s="356"/>
      <c r="X1115" s="356"/>
      <c r="Y1115" s="356"/>
      <c r="Z1115" s="356"/>
      <c r="AA1115" s="356"/>
      <c r="AB1115" s="356"/>
      <c r="AC1115" s="356"/>
      <c r="AD1115" s="356"/>
    </row>
    <row r="1116" spans="2:30">
      <c r="B1116" s="359"/>
      <c r="D1116" s="174"/>
      <c r="E1116" s="174"/>
      <c r="F1116" s="176"/>
      <c r="G1116" s="174"/>
      <c r="H1116" s="174"/>
      <c r="I1116" s="174"/>
      <c r="J1116" s="175"/>
      <c r="K1116" s="175"/>
      <c r="L1116" s="174"/>
      <c r="N1116" s="359">
        <f t="shared" si="45"/>
        <v>0</v>
      </c>
      <c r="O1116" s="360">
        <f t="shared" si="46"/>
        <v>0</v>
      </c>
      <c r="Q1116" s="356"/>
      <c r="R1116" s="356"/>
      <c r="S1116" s="356"/>
      <c r="T1116" s="356"/>
      <c r="U1116" s="356"/>
      <c r="V1116" s="356"/>
      <c r="W1116" s="356"/>
      <c r="X1116" s="356"/>
      <c r="Y1116" s="356"/>
      <c r="Z1116" s="356"/>
      <c r="AA1116" s="356"/>
      <c r="AB1116" s="356"/>
      <c r="AC1116" s="356"/>
      <c r="AD1116" s="356"/>
    </row>
    <row r="1117" spans="2:30">
      <c r="B1117" s="359"/>
      <c r="D1117" s="174"/>
      <c r="E1117" s="174"/>
      <c r="F1117" s="176"/>
      <c r="G1117" s="174"/>
      <c r="H1117" s="174"/>
      <c r="I1117" s="174"/>
      <c r="J1117" s="175"/>
      <c r="K1117" s="175"/>
      <c r="L1117" s="174"/>
      <c r="N1117" s="359">
        <f t="shared" si="45"/>
        <v>0</v>
      </c>
      <c r="O1117" s="360">
        <f t="shared" si="46"/>
        <v>0</v>
      </c>
      <c r="Q1117" s="356"/>
      <c r="R1117" s="356"/>
      <c r="S1117" s="356"/>
      <c r="T1117" s="356"/>
      <c r="U1117" s="356"/>
      <c r="V1117" s="356"/>
      <c r="W1117" s="356"/>
      <c r="X1117" s="356"/>
      <c r="Y1117" s="356"/>
      <c r="Z1117" s="356"/>
      <c r="AA1117" s="356"/>
      <c r="AB1117" s="356"/>
      <c r="AC1117" s="356"/>
      <c r="AD1117" s="356"/>
    </row>
    <row r="1118" spans="2:30">
      <c r="B1118" s="359"/>
      <c r="D1118" s="174"/>
      <c r="E1118" s="174"/>
      <c r="F1118" s="176"/>
      <c r="G1118" s="174"/>
      <c r="H1118" s="174"/>
      <c r="I1118" s="174"/>
      <c r="J1118" s="175"/>
      <c r="K1118" s="175"/>
      <c r="L1118" s="174"/>
      <c r="N1118" s="359">
        <f t="shared" si="45"/>
        <v>0</v>
      </c>
      <c r="O1118" s="360">
        <f t="shared" si="46"/>
        <v>0</v>
      </c>
      <c r="Q1118" s="356"/>
      <c r="R1118" s="356"/>
      <c r="S1118" s="356"/>
      <c r="T1118" s="356"/>
      <c r="U1118" s="356"/>
      <c r="V1118" s="356"/>
      <c r="W1118" s="356"/>
      <c r="X1118" s="356"/>
      <c r="Y1118" s="356"/>
      <c r="Z1118" s="356"/>
      <c r="AA1118" s="356"/>
      <c r="AB1118" s="356"/>
      <c r="AC1118" s="356"/>
      <c r="AD1118" s="356"/>
    </row>
    <row r="1119" spans="2:30">
      <c r="B1119" s="359"/>
      <c r="D1119" s="174"/>
      <c r="E1119" s="174"/>
      <c r="F1119" s="176"/>
      <c r="G1119" s="174"/>
      <c r="H1119" s="174"/>
      <c r="I1119" s="174"/>
      <c r="J1119" s="175"/>
      <c r="K1119" s="175"/>
      <c r="L1119" s="174"/>
      <c r="N1119" s="359">
        <f t="shared" si="45"/>
        <v>0</v>
      </c>
      <c r="O1119" s="360">
        <f t="shared" si="46"/>
        <v>0</v>
      </c>
      <c r="Q1119" s="356"/>
      <c r="R1119" s="356"/>
      <c r="S1119" s="356"/>
      <c r="T1119" s="356"/>
      <c r="U1119" s="356"/>
      <c r="V1119" s="356"/>
      <c r="W1119" s="356"/>
      <c r="X1119" s="356"/>
      <c r="Y1119" s="356"/>
      <c r="Z1119" s="356"/>
      <c r="AA1119" s="356"/>
      <c r="AB1119" s="356"/>
      <c r="AC1119" s="356"/>
      <c r="AD1119" s="356"/>
    </row>
    <row r="1120" spans="2:30">
      <c r="B1120" s="359"/>
      <c r="D1120" s="174"/>
      <c r="E1120" s="174"/>
      <c r="F1120" s="176"/>
      <c r="G1120" s="174"/>
      <c r="H1120" s="174"/>
      <c r="I1120" s="174"/>
      <c r="J1120" s="175"/>
      <c r="K1120" s="175"/>
      <c r="L1120" s="174"/>
      <c r="N1120" s="359">
        <f t="shared" si="45"/>
        <v>0</v>
      </c>
      <c r="O1120" s="360">
        <f t="shared" si="46"/>
        <v>0</v>
      </c>
      <c r="Q1120" s="356"/>
      <c r="R1120" s="356"/>
      <c r="S1120" s="356"/>
      <c r="T1120" s="356"/>
      <c r="U1120" s="356"/>
      <c r="V1120" s="356"/>
      <c r="W1120" s="356"/>
      <c r="X1120" s="356"/>
      <c r="Y1120" s="356"/>
      <c r="Z1120" s="356"/>
      <c r="AA1120" s="356"/>
      <c r="AB1120" s="356"/>
      <c r="AC1120" s="356"/>
      <c r="AD1120" s="356"/>
    </row>
    <row r="1121" spans="2:30">
      <c r="B1121" s="359"/>
      <c r="D1121" s="174"/>
      <c r="E1121" s="174"/>
      <c r="F1121" s="176"/>
      <c r="G1121" s="174"/>
      <c r="H1121" s="174"/>
      <c r="I1121" s="174"/>
      <c r="J1121" s="175"/>
      <c r="K1121" s="175"/>
      <c r="L1121" s="174"/>
      <c r="N1121" s="359">
        <f t="shared" si="45"/>
        <v>0</v>
      </c>
      <c r="O1121" s="360">
        <f t="shared" si="46"/>
        <v>0</v>
      </c>
      <c r="Q1121" s="356"/>
      <c r="R1121" s="356"/>
      <c r="S1121" s="356"/>
      <c r="T1121" s="356"/>
      <c r="U1121" s="356"/>
      <c r="V1121" s="356"/>
      <c r="W1121" s="356"/>
      <c r="X1121" s="356"/>
      <c r="Y1121" s="356"/>
      <c r="Z1121" s="356"/>
      <c r="AA1121" s="356"/>
      <c r="AB1121" s="356"/>
      <c r="AC1121" s="356"/>
      <c r="AD1121" s="356"/>
    </row>
    <row r="1122" spans="2:30">
      <c r="B1122" s="359"/>
      <c r="D1122" s="174"/>
      <c r="E1122" s="174"/>
      <c r="F1122" s="176"/>
      <c r="G1122" s="174"/>
      <c r="H1122" s="174"/>
      <c r="I1122" s="174"/>
      <c r="J1122" s="175"/>
      <c r="K1122" s="175"/>
      <c r="L1122" s="174"/>
      <c r="N1122" s="359">
        <f t="shared" si="45"/>
        <v>0</v>
      </c>
      <c r="O1122" s="360">
        <f t="shared" si="46"/>
        <v>0</v>
      </c>
      <c r="Q1122" s="356"/>
      <c r="R1122" s="356"/>
      <c r="S1122" s="356"/>
      <c r="T1122" s="356"/>
      <c r="U1122" s="356"/>
      <c r="V1122" s="356"/>
      <c r="W1122" s="356"/>
      <c r="X1122" s="356"/>
      <c r="Y1122" s="356"/>
      <c r="Z1122" s="356"/>
      <c r="AA1122" s="356"/>
      <c r="AB1122" s="356"/>
      <c r="AC1122" s="356"/>
      <c r="AD1122" s="356"/>
    </row>
    <row r="1123" spans="2:30">
      <c r="B1123" s="359"/>
      <c r="D1123" s="174"/>
      <c r="E1123" s="174"/>
      <c r="F1123" s="176"/>
      <c r="G1123" s="174"/>
      <c r="H1123" s="174"/>
      <c r="I1123" s="174"/>
      <c r="J1123" s="175"/>
      <c r="K1123" s="175"/>
      <c r="L1123" s="174"/>
      <c r="N1123" s="359">
        <f t="shared" si="45"/>
        <v>0</v>
      </c>
      <c r="O1123" s="360">
        <f t="shared" si="46"/>
        <v>0</v>
      </c>
      <c r="Q1123" s="356"/>
      <c r="R1123" s="356"/>
      <c r="S1123" s="356"/>
      <c r="T1123" s="356"/>
      <c r="U1123" s="356"/>
      <c r="V1123" s="356"/>
      <c r="W1123" s="356"/>
      <c r="X1123" s="356"/>
      <c r="Y1123" s="356"/>
      <c r="Z1123" s="356"/>
      <c r="AA1123" s="356"/>
      <c r="AB1123" s="356"/>
      <c r="AC1123" s="356"/>
      <c r="AD1123" s="356"/>
    </row>
    <row r="1124" spans="2:30">
      <c r="B1124" s="359"/>
      <c r="D1124" s="174"/>
      <c r="E1124" s="174"/>
      <c r="F1124" s="176"/>
      <c r="G1124" s="174"/>
      <c r="H1124" s="174"/>
      <c r="I1124" s="174"/>
      <c r="J1124" s="175"/>
      <c r="K1124" s="175"/>
      <c r="L1124" s="174"/>
      <c r="N1124" s="359">
        <f t="shared" si="45"/>
        <v>0</v>
      </c>
      <c r="O1124" s="360">
        <f t="shared" si="46"/>
        <v>0</v>
      </c>
      <c r="Q1124" s="356"/>
      <c r="R1124" s="356"/>
      <c r="S1124" s="356"/>
      <c r="T1124" s="356"/>
      <c r="U1124" s="356"/>
      <c r="V1124" s="356"/>
      <c r="W1124" s="356"/>
      <c r="X1124" s="356"/>
      <c r="Y1124" s="356"/>
      <c r="Z1124" s="356"/>
      <c r="AA1124" s="356"/>
      <c r="AB1124" s="356"/>
      <c r="AC1124" s="356"/>
      <c r="AD1124" s="356"/>
    </row>
    <row r="1125" spans="2:30">
      <c r="B1125" s="359"/>
      <c r="D1125" s="174"/>
      <c r="E1125" s="174"/>
      <c r="F1125" s="176"/>
      <c r="G1125" s="174"/>
      <c r="H1125" s="174"/>
      <c r="I1125" s="174"/>
      <c r="J1125" s="175"/>
      <c r="K1125" s="175"/>
      <c r="L1125" s="174"/>
      <c r="N1125" s="359">
        <f t="shared" si="45"/>
        <v>0</v>
      </c>
      <c r="O1125" s="360">
        <f t="shared" si="46"/>
        <v>0</v>
      </c>
      <c r="Q1125" s="356"/>
      <c r="R1125" s="356"/>
      <c r="S1125" s="356"/>
      <c r="T1125" s="356"/>
      <c r="U1125" s="356"/>
      <c r="V1125" s="356"/>
      <c r="W1125" s="356"/>
      <c r="X1125" s="356"/>
      <c r="Y1125" s="356"/>
      <c r="Z1125" s="356"/>
      <c r="AA1125" s="356"/>
      <c r="AB1125" s="356"/>
      <c r="AC1125" s="356"/>
      <c r="AD1125" s="356"/>
    </row>
    <row r="1126" spans="2:30">
      <c r="B1126" s="359"/>
      <c r="D1126" s="174"/>
      <c r="E1126" s="174"/>
      <c r="F1126" s="176"/>
      <c r="G1126" s="174"/>
      <c r="H1126" s="174"/>
      <c r="I1126" s="174"/>
      <c r="J1126" s="175"/>
      <c r="K1126" s="175"/>
      <c r="L1126" s="174"/>
      <c r="N1126" s="359">
        <f t="shared" si="45"/>
        <v>0</v>
      </c>
      <c r="O1126" s="360">
        <f t="shared" si="46"/>
        <v>0</v>
      </c>
      <c r="Q1126" s="356"/>
      <c r="R1126" s="356"/>
      <c r="S1126" s="356"/>
      <c r="T1126" s="356"/>
      <c r="U1126" s="356"/>
      <c r="V1126" s="356"/>
      <c r="W1126" s="356"/>
      <c r="X1126" s="356"/>
      <c r="Y1126" s="356"/>
      <c r="Z1126" s="356"/>
      <c r="AA1126" s="356"/>
      <c r="AB1126" s="356"/>
      <c r="AC1126" s="356"/>
      <c r="AD1126" s="356"/>
    </row>
    <row r="1127" spans="2:30">
      <c r="B1127" s="359"/>
      <c r="D1127" s="174"/>
      <c r="E1127" s="174"/>
      <c r="F1127" s="176"/>
      <c r="G1127" s="174"/>
      <c r="H1127" s="174"/>
      <c r="I1127" s="174"/>
      <c r="J1127" s="175"/>
      <c r="K1127" s="175"/>
      <c r="L1127" s="174"/>
      <c r="N1127" s="359">
        <f t="shared" si="45"/>
        <v>0</v>
      </c>
      <c r="O1127" s="360">
        <f t="shared" si="46"/>
        <v>0</v>
      </c>
      <c r="Q1127" s="356"/>
      <c r="R1127" s="356"/>
      <c r="S1127" s="356"/>
      <c r="T1127" s="356"/>
      <c r="U1127" s="356"/>
      <c r="V1127" s="356"/>
      <c r="W1127" s="356"/>
      <c r="X1127" s="356"/>
      <c r="Y1127" s="356"/>
      <c r="Z1127" s="356"/>
      <c r="AA1127" s="356"/>
      <c r="AB1127" s="356"/>
      <c r="AC1127" s="356"/>
      <c r="AD1127" s="356"/>
    </row>
    <row r="1128" spans="2:30">
      <c r="B1128" s="359"/>
      <c r="D1128" s="174"/>
      <c r="E1128" s="174"/>
      <c r="F1128" s="176"/>
      <c r="G1128" s="174"/>
      <c r="H1128" s="174"/>
      <c r="I1128" s="174"/>
      <c r="J1128" s="175"/>
      <c r="K1128" s="175"/>
      <c r="L1128" s="174"/>
      <c r="N1128" s="359">
        <f t="shared" si="45"/>
        <v>0</v>
      </c>
      <c r="O1128" s="360">
        <f t="shared" si="46"/>
        <v>0</v>
      </c>
      <c r="Q1128" s="356"/>
      <c r="R1128" s="356"/>
      <c r="S1128" s="356"/>
      <c r="T1128" s="356"/>
      <c r="U1128" s="356"/>
      <c r="V1128" s="356"/>
      <c r="W1128" s="356"/>
      <c r="X1128" s="356"/>
      <c r="Y1128" s="356"/>
      <c r="Z1128" s="356"/>
      <c r="AA1128" s="356"/>
      <c r="AB1128" s="356"/>
      <c r="AC1128" s="356"/>
      <c r="AD1128" s="356"/>
    </row>
    <row r="1129" spans="2:30">
      <c r="B1129" s="359"/>
      <c r="D1129" s="174"/>
      <c r="E1129" s="174"/>
      <c r="F1129" s="176"/>
      <c r="G1129" s="174"/>
      <c r="H1129" s="174"/>
      <c r="I1129" s="174"/>
      <c r="J1129" s="175"/>
      <c r="K1129" s="175"/>
      <c r="L1129" s="174"/>
      <c r="N1129" s="359">
        <f t="shared" si="45"/>
        <v>0</v>
      </c>
      <c r="O1129" s="360">
        <f t="shared" si="46"/>
        <v>0</v>
      </c>
      <c r="Q1129" s="356"/>
      <c r="R1129" s="356"/>
      <c r="S1129" s="356"/>
      <c r="T1129" s="356"/>
      <c r="U1129" s="356"/>
      <c r="V1129" s="356"/>
      <c r="W1129" s="356"/>
      <c r="X1129" s="356"/>
      <c r="Y1129" s="356"/>
      <c r="Z1129" s="356"/>
      <c r="AA1129" s="356"/>
      <c r="AB1129" s="356"/>
      <c r="AC1129" s="356"/>
      <c r="AD1129" s="356"/>
    </row>
    <row r="1130" spans="2:30">
      <c r="B1130" s="359"/>
      <c r="D1130" s="174"/>
      <c r="E1130" s="174"/>
      <c r="F1130" s="176"/>
      <c r="G1130" s="174"/>
      <c r="H1130" s="174"/>
      <c r="I1130" s="174"/>
      <c r="J1130" s="175"/>
      <c r="K1130" s="175"/>
      <c r="L1130" s="174"/>
      <c r="N1130" s="359">
        <f t="shared" si="45"/>
        <v>0</v>
      </c>
      <c r="O1130" s="360">
        <f t="shared" si="46"/>
        <v>0</v>
      </c>
      <c r="Q1130" s="356"/>
      <c r="R1130" s="356"/>
      <c r="S1130" s="356"/>
      <c r="T1130" s="356"/>
      <c r="U1130" s="356"/>
      <c r="V1130" s="356"/>
      <c r="W1130" s="356"/>
      <c r="X1130" s="356"/>
      <c r="Y1130" s="356"/>
      <c r="Z1130" s="356"/>
      <c r="AA1130" s="356"/>
      <c r="AB1130" s="356"/>
      <c r="AC1130" s="356"/>
      <c r="AD1130" s="356"/>
    </row>
    <row r="1131" spans="2:30">
      <c r="B1131" s="359"/>
      <c r="D1131" s="174"/>
      <c r="E1131" s="174"/>
      <c r="F1131" s="176"/>
      <c r="G1131" s="174"/>
      <c r="H1131" s="174"/>
      <c r="I1131" s="174"/>
      <c r="J1131" s="175"/>
      <c r="K1131" s="175"/>
      <c r="L1131" s="174"/>
      <c r="N1131" s="359">
        <f t="shared" si="45"/>
        <v>0</v>
      </c>
      <c r="O1131" s="360">
        <f t="shared" si="46"/>
        <v>0</v>
      </c>
      <c r="Q1131" s="356"/>
      <c r="R1131" s="356"/>
      <c r="S1131" s="356"/>
      <c r="T1131" s="356"/>
      <c r="U1131" s="356"/>
      <c r="V1131" s="356"/>
      <c r="W1131" s="356"/>
      <c r="X1131" s="356"/>
      <c r="Y1131" s="356"/>
      <c r="Z1131" s="356"/>
      <c r="AA1131" s="356"/>
      <c r="AB1131" s="356"/>
      <c r="AC1131" s="356"/>
      <c r="AD1131" s="356"/>
    </row>
    <row r="1132" spans="2:30">
      <c r="B1132" s="359"/>
      <c r="D1132" s="174"/>
      <c r="E1132" s="174"/>
      <c r="F1132" s="176"/>
      <c r="G1132" s="174"/>
      <c r="H1132" s="174"/>
      <c r="I1132" s="174"/>
      <c r="J1132" s="175"/>
      <c r="K1132" s="175"/>
      <c r="L1132" s="174"/>
      <c r="N1132" s="359">
        <f t="shared" si="45"/>
        <v>0</v>
      </c>
      <c r="O1132" s="360">
        <f t="shared" si="46"/>
        <v>0</v>
      </c>
      <c r="Q1132" s="356"/>
      <c r="R1132" s="356"/>
      <c r="S1132" s="356"/>
      <c r="T1132" s="356"/>
      <c r="U1132" s="356"/>
      <c r="V1132" s="356"/>
      <c r="W1132" s="356"/>
      <c r="X1132" s="356"/>
      <c r="Y1132" s="356"/>
      <c r="Z1132" s="356"/>
      <c r="AA1132" s="356"/>
      <c r="AB1132" s="356"/>
      <c r="AC1132" s="356"/>
      <c r="AD1132" s="356"/>
    </row>
    <row r="1133" spans="2:30">
      <c r="B1133" s="359"/>
      <c r="D1133" s="174"/>
      <c r="E1133" s="174"/>
      <c r="F1133" s="176"/>
      <c r="G1133" s="174"/>
      <c r="H1133" s="174"/>
      <c r="I1133" s="174"/>
      <c r="J1133" s="175"/>
      <c r="K1133" s="175"/>
      <c r="L1133" s="174"/>
      <c r="N1133" s="359">
        <f t="shared" si="45"/>
        <v>0</v>
      </c>
      <c r="O1133" s="360">
        <f t="shared" si="46"/>
        <v>0</v>
      </c>
      <c r="Q1133" s="356"/>
      <c r="R1133" s="356"/>
      <c r="S1133" s="356"/>
      <c r="T1133" s="356"/>
      <c r="U1133" s="356"/>
      <c r="V1133" s="356"/>
      <c r="W1133" s="356"/>
      <c r="X1133" s="356"/>
      <c r="Y1133" s="356"/>
      <c r="Z1133" s="356"/>
      <c r="AA1133" s="356"/>
      <c r="AB1133" s="356"/>
      <c r="AC1133" s="356"/>
      <c r="AD1133" s="356"/>
    </row>
    <row r="1134" spans="2:30">
      <c r="B1134" s="359"/>
      <c r="D1134" s="174"/>
      <c r="E1134" s="174"/>
      <c r="F1134" s="176"/>
      <c r="G1134" s="174"/>
      <c r="H1134" s="174"/>
      <c r="I1134" s="174"/>
      <c r="J1134" s="175"/>
      <c r="K1134" s="175"/>
      <c r="L1134" s="174"/>
      <c r="N1134" s="359">
        <f t="shared" si="45"/>
        <v>0</v>
      </c>
      <c r="O1134" s="360">
        <f t="shared" si="46"/>
        <v>0</v>
      </c>
      <c r="Q1134" s="356"/>
      <c r="R1134" s="356"/>
      <c r="S1134" s="356"/>
      <c r="T1134" s="356"/>
      <c r="U1134" s="356"/>
      <c r="V1134" s="356"/>
      <c r="W1134" s="356"/>
      <c r="X1134" s="356"/>
      <c r="Y1134" s="356"/>
      <c r="Z1134" s="356"/>
      <c r="AA1134" s="356"/>
      <c r="AB1134" s="356"/>
      <c r="AC1134" s="356"/>
      <c r="AD1134" s="356"/>
    </row>
    <row r="1135" spans="2:30">
      <c r="B1135" s="359"/>
      <c r="D1135" s="174"/>
      <c r="E1135" s="174"/>
      <c r="F1135" s="176"/>
      <c r="G1135" s="174"/>
      <c r="H1135" s="174"/>
      <c r="I1135" s="174"/>
      <c r="J1135" s="175"/>
      <c r="K1135" s="175"/>
      <c r="L1135" s="174"/>
      <c r="N1135" s="359">
        <f t="shared" si="45"/>
        <v>0</v>
      </c>
      <c r="O1135" s="360">
        <f t="shared" si="46"/>
        <v>0</v>
      </c>
      <c r="Q1135" s="356"/>
      <c r="R1135" s="356"/>
      <c r="S1135" s="356"/>
      <c r="T1135" s="356"/>
      <c r="U1135" s="356"/>
      <c r="V1135" s="356"/>
      <c r="W1135" s="356"/>
      <c r="X1135" s="356"/>
      <c r="Y1135" s="356"/>
      <c r="Z1135" s="356"/>
      <c r="AA1135" s="356"/>
      <c r="AB1135" s="356"/>
      <c r="AC1135" s="356"/>
      <c r="AD1135" s="356"/>
    </row>
    <row r="1136" spans="2:30">
      <c r="B1136" s="359"/>
      <c r="D1136" s="174"/>
      <c r="E1136" s="174"/>
      <c r="F1136" s="176"/>
      <c r="G1136" s="174"/>
      <c r="H1136" s="174"/>
      <c r="I1136" s="174"/>
      <c r="J1136" s="175"/>
      <c r="K1136" s="175"/>
      <c r="L1136" s="174"/>
      <c r="N1136" s="359">
        <f t="shared" si="45"/>
        <v>0</v>
      </c>
      <c r="O1136" s="360">
        <f t="shared" si="46"/>
        <v>0</v>
      </c>
      <c r="Q1136" s="356"/>
      <c r="R1136" s="356"/>
      <c r="S1136" s="356"/>
      <c r="T1136" s="356"/>
      <c r="U1136" s="356"/>
      <c r="V1136" s="356"/>
      <c r="W1136" s="356"/>
      <c r="X1136" s="356"/>
      <c r="Y1136" s="356"/>
      <c r="Z1136" s="356"/>
      <c r="AA1136" s="356"/>
      <c r="AB1136" s="356"/>
      <c r="AC1136" s="356"/>
      <c r="AD1136" s="356"/>
    </row>
    <row r="1137" spans="2:30">
      <c r="B1137" s="359"/>
      <c r="D1137" s="174"/>
      <c r="E1137" s="174"/>
      <c r="F1137" s="176"/>
      <c r="G1137" s="174"/>
      <c r="H1137" s="174"/>
      <c r="I1137" s="174"/>
      <c r="J1137" s="175"/>
      <c r="K1137" s="175"/>
      <c r="L1137" s="174"/>
      <c r="N1137" s="359">
        <f t="shared" si="45"/>
        <v>0</v>
      </c>
      <c r="O1137" s="360">
        <f t="shared" si="46"/>
        <v>0</v>
      </c>
      <c r="Q1137" s="356"/>
      <c r="R1137" s="356"/>
      <c r="S1137" s="356"/>
      <c r="T1137" s="356"/>
      <c r="U1137" s="356"/>
      <c r="V1137" s="356"/>
      <c r="W1137" s="356"/>
      <c r="X1137" s="356"/>
      <c r="Y1137" s="356"/>
      <c r="Z1137" s="356"/>
      <c r="AA1137" s="356"/>
      <c r="AB1137" s="356"/>
      <c r="AC1137" s="356"/>
      <c r="AD1137" s="356"/>
    </row>
    <row r="1138" spans="2:30">
      <c r="B1138" s="359"/>
      <c r="D1138" s="174"/>
      <c r="E1138" s="174"/>
      <c r="F1138" s="176"/>
      <c r="G1138" s="174"/>
      <c r="H1138" s="174"/>
      <c r="I1138" s="174"/>
      <c r="J1138" s="175"/>
      <c r="K1138" s="175"/>
      <c r="L1138" s="174"/>
      <c r="N1138" s="359">
        <f t="shared" si="45"/>
        <v>0</v>
      </c>
      <c r="O1138" s="360">
        <f t="shared" si="46"/>
        <v>0</v>
      </c>
      <c r="Q1138" s="356"/>
      <c r="R1138" s="356"/>
      <c r="S1138" s="356"/>
      <c r="T1138" s="356"/>
      <c r="U1138" s="356"/>
      <c r="V1138" s="356"/>
      <c r="W1138" s="356"/>
      <c r="X1138" s="356"/>
      <c r="Y1138" s="356"/>
      <c r="Z1138" s="356"/>
      <c r="AA1138" s="356"/>
      <c r="AB1138" s="356"/>
      <c r="AC1138" s="356"/>
      <c r="AD1138" s="356"/>
    </row>
    <row r="1139" spans="2:30">
      <c r="B1139" s="359"/>
      <c r="D1139" s="174"/>
      <c r="E1139" s="174"/>
      <c r="F1139" s="176"/>
      <c r="G1139" s="174"/>
      <c r="H1139" s="174"/>
      <c r="I1139" s="174"/>
      <c r="J1139" s="175"/>
      <c r="K1139" s="175"/>
      <c r="L1139" s="174"/>
      <c r="N1139" s="359">
        <f t="shared" si="45"/>
        <v>0</v>
      </c>
      <c r="O1139" s="360">
        <f t="shared" si="46"/>
        <v>0</v>
      </c>
      <c r="Q1139" s="356"/>
      <c r="R1139" s="356"/>
      <c r="S1139" s="356"/>
      <c r="T1139" s="356"/>
      <c r="U1139" s="356"/>
      <c r="V1139" s="356"/>
      <c r="W1139" s="356"/>
      <c r="X1139" s="356"/>
      <c r="Y1139" s="356"/>
      <c r="Z1139" s="356"/>
      <c r="AA1139" s="356"/>
      <c r="AB1139" s="356"/>
      <c r="AC1139" s="356"/>
      <c r="AD1139" s="356"/>
    </row>
    <row r="1140" spans="2:30">
      <c r="B1140" s="359"/>
      <c r="D1140" s="174"/>
      <c r="E1140" s="174"/>
      <c r="F1140" s="176"/>
      <c r="G1140" s="174"/>
      <c r="H1140" s="174"/>
      <c r="I1140" s="174"/>
      <c r="J1140" s="175"/>
      <c r="K1140" s="175"/>
      <c r="L1140" s="174"/>
      <c r="N1140" s="359">
        <f t="shared" si="45"/>
        <v>0</v>
      </c>
      <c r="O1140" s="360">
        <f t="shared" si="46"/>
        <v>0</v>
      </c>
      <c r="Q1140" s="356"/>
      <c r="R1140" s="356"/>
      <c r="S1140" s="356"/>
      <c r="T1140" s="356"/>
      <c r="U1140" s="356"/>
      <c r="V1140" s="356"/>
      <c r="W1140" s="356"/>
      <c r="X1140" s="356"/>
      <c r="Y1140" s="356"/>
      <c r="Z1140" s="356"/>
      <c r="AA1140" s="356"/>
      <c r="AB1140" s="356"/>
      <c r="AC1140" s="356"/>
      <c r="AD1140" s="356"/>
    </row>
    <row r="1141" spans="2:30">
      <c r="B1141" s="359"/>
      <c r="D1141" s="174"/>
      <c r="E1141" s="174"/>
      <c r="F1141" s="176"/>
      <c r="G1141" s="174"/>
      <c r="H1141" s="174"/>
      <c r="I1141" s="174"/>
      <c r="J1141" s="175"/>
      <c r="K1141" s="175"/>
      <c r="L1141" s="174"/>
      <c r="N1141" s="359">
        <f t="shared" si="45"/>
        <v>0</v>
      </c>
      <c r="O1141" s="360">
        <f t="shared" si="46"/>
        <v>0</v>
      </c>
      <c r="Q1141" s="356"/>
      <c r="R1141" s="356"/>
      <c r="S1141" s="356"/>
      <c r="T1141" s="356"/>
      <c r="U1141" s="356"/>
      <c r="V1141" s="356"/>
      <c r="W1141" s="356"/>
      <c r="X1141" s="356"/>
      <c r="Y1141" s="356"/>
      <c r="Z1141" s="356"/>
      <c r="AA1141" s="356"/>
      <c r="AB1141" s="356"/>
      <c r="AC1141" s="356"/>
      <c r="AD1141" s="356"/>
    </row>
    <row r="1142" spans="2:30">
      <c r="B1142" s="359"/>
      <c r="D1142" s="174"/>
      <c r="E1142" s="174"/>
      <c r="F1142" s="176"/>
      <c r="G1142" s="174"/>
      <c r="H1142" s="174"/>
      <c r="I1142" s="174"/>
      <c r="J1142" s="175"/>
      <c r="K1142" s="175"/>
      <c r="L1142" s="174"/>
      <c r="N1142" s="359">
        <f t="shared" si="45"/>
        <v>0</v>
      </c>
      <c r="O1142" s="360">
        <f t="shared" si="46"/>
        <v>0</v>
      </c>
      <c r="Q1142" s="356"/>
      <c r="R1142" s="356"/>
      <c r="S1142" s="356"/>
      <c r="T1142" s="356"/>
      <c r="U1142" s="356"/>
      <c r="V1142" s="356"/>
      <c r="W1142" s="356"/>
      <c r="X1142" s="356"/>
      <c r="Y1142" s="356"/>
      <c r="Z1142" s="356"/>
      <c r="AA1142" s="356"/>
      <c r="AB1142" s="356"/>
      <c r="AC1142" s="356"/>
      <c r="AD1142" s="356"/>
    </row>
    <row r="1143" spans="2:30">
      <c r="B1143" s="359"/>
      <c r="D1143" s="174"/>
      <c r="E1143" s="174"/>
      <c r="F1143" s="176"/>
      <c r="G1143" s="174"/>
      <c r="H1143" s="174"/>
      <c r="I1143" s="174"/>
      <c r="J1143" s="175"/>
      <c r="K1143" s="175"/>
      <c r="L1143" s="174"/>
      <c r="N1143" s="359">
        <f t="shared" si="45"/>
        <v>0</v>
      </c>
      <c r="O1143" s="360">
        <f t="shared" si="46"/>
        <v>0</v>
      </c>
      <c r="Q1143" s="356"/>
      <c r="R1143" s="356"/>
      <c r="S1143" s="356"/>
      <c r="T1143" s="356"/>
      <c r="U1143" s="356"/>
      <c r="V1143" s="356"/>
      <c r="W1143" s="356"/>
      <c r="X1143" s="356"/>
      <c r="Y1143" s="356"/>
      <c r="Z1143" s="356"/>
      <c r="AA1143" s="356"/>
      <c r="AB1143" s="356"/>
      <c r="AC1143" s="356"/>
      <c r="AD1143" s="356"/>
    </row>
    <row r="1144" spans="2:30">
      <c r="B1144" s="359"/>
      <c r="D1144" s="174"/>
      <c r="E1144" s="174"/>
      <c r="F1144" s="176"/>
      <c r="G1144" s="174"/>
      <c r="H1144" s="174"/>
      <c r="I1144" s="174"/>
      <c r="J1144" s="175"/>
      <c r="K1144" s="175"/>
      <c r="L1144" s="174"/>
      <c r="N1144" s="359">
        <f t="shared" si="45"/>
        <v>0</v>
      </c>
      <c r="O1144" s="360">
        <f t="shared" si="46"/>
        <v>0</v>
      </c>
      <c r="Q1144" s="356"/>
      <c r="R1144" s="356"/>
      <c r="S1144" s="356"/>
      <c r="T1144" s="356"/>
      <c r="U1144" s="356"/>
      <c r="V1144" s="356"/>
      <c r="W1144" s="356"/>
      <c r="X1144" s="356"/>
      <c r="Y1144" s="356"/>
      <c r="Z1144" s="356"/>
      <c r="AA1144" s="356"/>
      <c r="AB1144" s="356"/>
      <c r="AC1144" s="356"/>
      <c r="AD1144" s="356"/>
    </row>
    <row r="1145" spans="2:30">
      <c r="B1145" s="359"/>
      <c r="D1145" s="174"/>
      <c r="E1145" s="174"/>
      <c r="F1145" s="176"/>
      <c r="G1145" s="174"/>
      <c r="H1145" s="174"/>
      <c r="I1145" s="174"/>
      <c r="J1145" s="175"/>
      <c r="K1145" s="175"/>
      <c r="L1145" s="174"/>
      <c r="N1145" s="359">
        <f t="shared" si="45"/>
        <v>0</v>
      </c>
      <c r="O1145" s="360">
        <f t="shared" si="46"/>
        <v>0</v>
      </c>
      <c r="Q1145" s="356"/>
      <c r="R1145" s="356"/>
      <c r="S1145" s="356"/>
      <c r="T1145" s="356"/>
      <c r="U1145" s="356"/>
      <c r="V1145" s="356"/>
      <c r="W1145" s="356"/>
      <c r="X1145" s="356"/>
      <c r="Y1145" s="356"/>
      <c r="Z1145" s="356"/>
      <c r="AA1145" s="356"/>
      <c r="AB1145" s="356"/>
      <c r="AC1145" s="356"/>
      <c r="AD1145" s="356"/>
    </row>
    <row r="1146" spans="2:30">
      <c r="B1146" s="359"/>
      <c r="D1146" s="174"/>
      <c r="E1146" s="174"/>
      <c r="F1146" s="176"/>
      <c r="G1146" s="174"/>
      <c r="H1146" s="174"/>
      <c r="I1146" s="174"/>
      <c r="J1146" s="175"/>
      <c r="K1146" s="175"/>
      <c r="L1146" s="174"/>
      <c r="N1146" s="359">
        <f t="shared" si="45"/>
        <v>0</v>
      </c>
      <c r="O1146" s="360">
        <f t="shared" si="46"/>
        <v>0</v>
      </c>
      <c r="Q1146" s="356"/>
      <c r="R1146" s="356"/>
      <c r="S1146" s="356"/>
      <c r="T1146" s="356"/>
      <c r="U1146" s="356"/>
      <c r="V1146" s="356"/>
      <c r="W1146" s="356"/>
      <c r="X1146" s="356"/>
      <c r="Y1146" s="356"/>
      <c r="Z1146" s="356"/>
      <c r="AA1146" s="356"/>
      <c r="AB1146" s="356"/>
      <c r="AC1146" s="356"/>
      <c r="AD1146" s="356"/>
    </row>
    <row r="1147" spans="2:30">
      <c r="B1147" s="359"/>
      <c r="D1147" s="174"/>
      <c r="E1147" s="174"/>
      <c r="F1147" s="176"/>
      <c r="G1147" s="174"/>
      <c r="H1147" s="174"/>
      <c r="I1147" s="174"/>
      <c r="J1147" s="175"/>
      <c r="K1147" s="175"/>
      <c r="L1147" s="174"/>
      <c r="N1147" s="359">
        <f t="shared" si="45"/>
        <v>0</v>
      </c>
      <c r="O1147" s="360">
        <f t="shared" si="46"/>
        <v>0</v>
      </c>
      <c r="Q1147" s="356"/>
      <c r="R1147" s="356"/>
      <c r="S1147" s="356"/>
      <c r="T1147" s="356"/>
      <c r="U1147" s="356"/>
      <c r="V1147" s="356"/>
      <c r="W1147" s="356"/>
      <c r="X1147" s="356"/>
      <c r="Y1147" s="356"/>
      <c r="Z1147" s="356"/>
      <c r="AA1147" s="356"/>
      <c r="AB1147" s="356"/>
      <c r="AC1147" s="356"/>
      <c r="AD1147" s="356"/>
    </row>
    <row r="1148" spans="2:30">
      <c r="B1148" s="359"/>
      <c r="D1148" s="174"/>
      <c r="E1148" s="174"/>
      <c r="F1148" s="176"/>
      <c r="G1148" s="174"/>
      <c r="H1148" s="174"/>
      <c r="I1148" s="174"/>
      <c r="J1148" s="175"/>
      <c r="K1148" s="175"/>
      <c r="L1148" s="174"/>
      <c r="N1148" s="359">
        <f t="shared" si="45"/>
        <v>0</v>
      </c>
      <c r="O1148" s="360">
        <f t="shared" si="46"/>
        <v>0</v>
      </c>
      <c r="Q1148" s="356"/>
      <c r="R1148" s="356"/>
      <c r="S1148" s="356"/>
      <c r="T1148" s="356"/>
      <c r="U1148" s="356"/>
      <c r="V1148" s="356"/>
      <c r="W1148" s="356"/>
      <c r="X1148" s="356"/>
      <c r="Y1148" s="356"/>
      <c r="Z1148" s="356"/>
      <c r="AA1148" s="356"/>
      <c r="AB1148" s="356"/>
      <c r="AC1148" s="356"/>
      <c r="AD1148" s="356"/>
    </row>
    <row r="1149" spans="2:30">
      <c r="B1149" s="359"/>
      <c r="D1149" s="174"/>
      <c r="E1149" s="174"/>
      <c r="F1149" s="176"/>
      <c r="G1149" s="174"/>
      <c r="H1149" s="174"/>
      <c r="I1149" s="174"/>
      <c r="J1149" s="175"/>
      <c r="K1149" s="175"/>
      <c r="L1149" s="174"/>
      <c r="N1149" s="359">
        <f t="shared" si="45"/>
        <v>0</v>
      </c>
      <c r="O1149" s="360">
        <f t="shared" si="46"/>
        <v>0</v>
      </c>
      <c r="Q1149" s="356"/>
      <c r="R1149" s="356"/>
      <c r="S1149" s="356"/>
      <c r="T1149" s="356"/>
      <c r="U1149" s="356"/>
      <c r="V1149" s="356"/>
      <c r="W1149" s="356"/>
      <c r="X1149" s="356"/>
      <c r="Y1149" s="356"/>
      <c r="Z1149" s="356"/>
      <c r="AA1149" s="356"/>
      <c r="AB1149" s="356"/>
      <c r="AC1149" s="356"/>
      <c r="AD1149" s="356"/>
    </row>
    <row r="1150" spans="2:30">
      <c r="B1150" s="359"/>
      <c r="D1150" s="174"/>
      <c r="E1150" s="174"/>
      <c r="F1150" s="176"/>
      <c r="G1150" s="174"/>
      <c r="H1150" s="174"/>
      <c r="I1150" s="174"/>
      <c r="J1150" s="175"/>
      <c r="K1150" s="175"/>
      <c r="L1150" s="174"/>
      <c r="N1150" s="359">
        <f t="shared" si="45"/>
        <v>0</v>
      </c>
      <c r="O1150" s="360">
        <f t="shared" si="46"/>
        <v>0</v>
      </c>
      <c r="Q1150" s="356"/>
      <c r="R1150" s="356"/>
      <c r="S1150" s="356"/>
      <c r="T1150" s="356"/>
      <c r="U1150" s="356"/>
      <c r="V1150" s="356"/>
      <c r="W1150" s="356"/>
      <c r="X1150" s="356"/>
      <c r="Y1150" s="356"/>
      <c r="Z1150" s="356"/>
      <c r="AA1150" s="356"/>
      <c r="AB1150" s="356"/>
      <c r="AC1150" s="356"/>
      <c r="AD1150" s="356"/>
    </row>
    <row r="1151" spans="2:30">
      <c r="B1151" s="359"/>
      <c r="D1151" s="174"/>
      <c r="E1151" s="174"/>
      <c r="F1151" s="176"/>
      <c r="G1151" s="174"/>
      <c r="H1151" s="174"/>
      <c r="I1151" s="174"/>
      <c r="J1151" s="175"/>
      <c r="K1151" s="175"/>
      <c r="L1151" s="174"/>
      <c r="N1151" s="359">
        <f t="shared" si="45"/>
        <v>0</v>
      </c>
      <c r="O1151" s="360">
        <f t="shared" si="46"/>
        <v>0</v>
      </c>
      <c r="Q1151" s="356"/>
      <c r="R1151" s="356"/>
      <c r="S1151" s="356"/>
      <c r="T1151" s="356"/>
      <c r="U1151" s="356"/>
      <c r="V1151" s="356"/>
      <c r="W1151" s="356"/>
      <c r="X1151" s="356"/>
      <c r="Y1151" s="356"/>
      <c r="Z1151" s="356"/>
      <c r="AA1151" s="356"/>
      <c r="AB1151" s="356"/>
      <c r="AC1151" s="356"/>
      <c r="AD1151" s="356"/>
    </row>
    <row r="1152" spans="2:30">
      <c r="B1152" s="359"/>
      <c r="D1152" s="174"/>
      <c r="E1152" s="174"/>
      <c r="F1152" s="176"/>
      <c r="G1152" s="174"/>
      <c r="H1152" s="174"/>
      <c r="I1152" s="174"/>
      <c r="J1152" s="175"/>
      <c r="K1152" s="175"/>
      <c r="L1152" s="174"/>
      <c r="N1152" s="359">
        <f t="shared" si="45"/>
        <v>0</v>
      </c>
      <c r="O1152" s="360">
        <f t="shared" si="46"/>
        <v>0</v>
      </c>
      <c r="Q1152" s="356"/>
      <c r="R1152" s="356"/>
      <c r="S1152" s="356"/>
      <c r="T1152" s="356"/>
      <c r="U1152" s="356"/>
      <c r="V1152" s="356"/>
      <c r="W1152" s="356"/>
      <c r="X1152" s="356"/>
      <c r="Y1152" s="356"/>
      <c r="Z1152" s="356"/>
      <c r="AA1152" s="356"/>
      <c r="AB1152" s="356"/>
      <c r="AC1152" s="356"/>
      <c r="AD1152" s="356"/>
    </row>
    <row r="1153" spans="2:30">
      <c r="B1153" s="359"/>
      <c r="D1153" s="174"/>
      <c r="E1153" s="174"/>
      <c r="F1153" s="176"/>
      <c r="G1153" s="174"/>
      <c r="H1153" s="174"/>
      <c r="I1153" s="174"/>
      <c r="J1153" s="175"/>
      <c r="K1153" s="175"/>
      <c r="L1153" s="174"/>
      <c r="N1153" s="359">
        <f t="shared" si="45"/>
        <v>0</v>
      </c>
      <c r="O1153" s="360">
        <f t="shared" si="46"/>
        <v>0</v>
      </c>
      <c r="Q1153" s="356"/>
      <c r="R1153" s="356"/>
      <c r="S1153" s="356"/>
      <c r="T1153" s="356"/>
      <c r="U1153" s="356"/>
      <c r="V1153" s="356"/>
      <c r="W1153" s="356"/>
      <c r="X1153" s="356"/>
      <c r="Y1153" s="356"/>
      <c r="Z1153" s="356"/>
      <c r="AA1153" s="356"/>
      <c r="AB1153" s="356"/>
      <c r="AC1153" s="356"/>
      <c r="AD1153" s="356"/>
    </row>
    <row r="1154" spans="2:30">
      <c r="B1154" s="359"/>
      <c r="D1154" s="174"/>
      <c r="E1154" s="174"/>
      <c r="F1154" s="176"/>
      <c r="G1154" s="174"/>
      <c r="H1154" s="174"/>
      <c r="I1154" s="174"/>
      <c r="J1154" s="175"/>
      <c r="K1154" s="175"/>
      <c r="L1154" s="174"/>
      <c r="N1154" s="359">
        <f t="shared" si="45"/>
        <v>0</v>
      </c>
      <c r="O1154" s="360">
        <f t="shared" si="46"/>
        <v>0</v>
      </c>
      <c r="Q1154" s="356"/>
      <c r="R1154" s="356"/>
      <c r="S1154" s="356"/>
      <c r="T1154" s="356"/>
      <c r="U1154" s="356"/>
      <c r="V1154" s="356"/>
      <c r="W1154" s="356"/>
      <c r="X1154" s="356"/>
      <c r="Y1154" s="356"/>
      <c r="Z1154" s="356"/>
      <c r="AA1154" s="356"/>
      <c r="AB1154" s="356"/>
      <c r="AC1154" s="356"/>
      <c r="AD1154" s="356"/>
    </row>
    <row r="1155" spans="2:30">
      <c r="B1155" s="359"/>
      <c r="D1155" s="174"/>
      <c r="E1155" s="174"/>
      <c r="F1155" s="176"/>
      <c r="G1155" s="174"/>
      <c r="H1155" s="174"/>
      <c r="I1155" s="174"/>
      <c r="J1155" s="175"/>
      <c r="K1155" s="175"/>
      <c r="L1155" s="174"/>
      <c r="N1155" s="359">
        <f t="shared" si="45"/>
        <v>0</v>
      </c>
      <c r="O1155" s="360">
        <f t="shared" si="46"/>
        <v>0</v>
      </c>
      <c r="Q1155" s="356"/>
      <c r="R1155" s="356"/>
      <c r="S1155" s="356"/>
      <c r="T1155" s="356"/>
      <c r="U1155" s="356"/>
      <c r="V1155" s="356"/>
      <c r="W1155" s="356"/>
      <c r="X1155" s="356"/>
      <c r="Y1155" s="356"/>
      <c r="Z1155" s="356"/>
      <c r="AA1155" s="356"/>
      <c r="AB1155" s="356"/>
      <c r="AC1155" s="356"/>
      <c r="AD1155" s="356"/>
    </row>
    <row r="1156" spans="2:30">
      <c r="B1156" s="359"/>
      <c r="D1156" s="174"/>
      <c r="E1156" s="174"/>
      <c r="F1156" s="176"/>
      <c r="G1156" s="174"/>
      <c r="H1156" s="174"/>
      <c r="I1156" s="174"/>
      <c r="J1156" s="175"/>
      <c r="K1156" s="175"/>
      <c r="L1156" s="174"/>
      <c r="N1156" s="359">
        <f t="shared" si="45"/>
        <v>0</v>
      </c>
      <c r="O1156" s="360">
        <f t="shared" si="46"/>
        <v>0</v>
      </c>
      <c r="Q1156" s="356"/>
      <c r="R1156" s="356"/>
      <c r="S1156" s="356"/>
      <c r="T1156" s="356"/>
      <c r="U1156" s="356"/>
      <c r="V1156" s="356"/>
      <c r="W1156" s="356"/>
      <c r="X1156" s="356"/>
      <c r="Y1156" s="356"/>
      <c r="Z1156" s="356"/>
      <c r="AA1156" s="356"/>
      <c r="AB1156" s="356"/>
      <c r="AC1156" s="356"/>
      <c r="AD1156" s="356"/>
    </row>
    <row r="1157" spans="2:30">
      <c r="B1157" s="359"/>
      <c r="D1157" s="174"/>
      <c r="E1157" s="174"/>
      <c r="F1157" s="176"/>
      <c r="G1157" s="174"/>
      <c r="H1157" s="174"/>
      <c r="I1157" s="174"/>
      <c r="J1157" s="175"/>
      <c r="K1157" s="175"/>
      <c r="L1157" s="174"/>
      <c r="N1157" s="359">
        <f t="shared" si="45"/>
        <v>0</v>
      </c>
      <c r="O1157" s="360">
        <f t="shared" si="46"/>
        <v>0</v>
      </c>
      <c r="Q1157" s="356"/>
      <c r="R1157" s="356"/>
      <c r="S1157" s="356"/>
      <c r="T1157" s="356"/>
      <c r="U1157" s="356"/>
      <c r="V1157" s="356"/>
      <c r="W1157" s="356"/>
      <c r="X1157" s="356"/>
      <c r="Y1157" s="356"/>
      <c r="Z1157" s="356"/>
      <c r="AA1157" s="356"/>
      <c r="AB1157" s="356"/>
      <c r="AC1157" s="356"/>
      <c r="AD1157" s="356"/>
    </row>
    <row r="1158" spans="2:30">
      <c r="B1158" s="359"/>
      <c r="D1158" s="174"/>
      <c r="E1158" s="174"/>
      <c r="F1158" s="176"/>
      <c r="G1158" s="174"/>
      <c r="H1158" s="174"/>
      <c r="I1158" s="174"/>
      <c r="J1158" s="175"/>
      <c r="K1158" s="175"/>
      <c r="L1158" s="174"/>
      <c r="N1158" s="359">
        <f t="shared" si="45"/>
        <v>0</v>
      </c>
      <c r="O1158" s="360">
        <f t="shared" si="46"/>
        <v>0</v>
      </c>
      <c r="Q1158" s="356"/>
      <c r="R1158" s="356"/>
      <c r="S1158" s="356"/>
      <c r="T1158" s="356"/>
      <c r="U1158" s="356"/>
      <c r="V1158" s="356"/>
      <c r="W1158" s="356"/>
      <c r="X1158" s="356"/>
      <c r="Y1158" s="356"/>
      <c r="Z1158" s="356"/>
      <c r="AA1158" s="356"/>
      <c r="AB1158" s="356"/>
      <c r="AC1158" s="356"/>
      <c r="AD1158" s="356"/>
    </row>
    <row r="1159" spans="2:30">
      <c r="B1159" s="359"/>
      <c r="D1159" s="174"/>
      <c r="E1159" s="174"/>
      <c r="F1159" s="176"/>
      <c r="G1159" s="174"/>
      <c r="H1159" s="174"/>
      <c r="I1159" s="174"/>
      <c r="J1159" s="175"/>
      <c r="K1159" s="175"/>
      <c r="L1159" s="174"/>
      <c r="N1159" s="359">
        <f t="shared" si="45"/>
        <v>0</v>
      </c>
      <c r="O1159" s="360">
        <f t="shared" si="46"/>
        <v>0</v>
      </c>
      <c r="Q1159" s="356"/>
      <c r="R1159" s="356"/>
      <c r="S1159" s="356"/>
      <c r="T1159" s="356"/>
      <c r="U1159" s="356"/>
      <c r="V1159" s="356"/>
      <c r="W1159" s="356"/>
      <c r="X1159" s="356"/>
      <c r="Y1159" s="356"/>
      <c r="Z1159" s="356"/>
      <c r="AA1159" s="356"/>
      <c r="AB1159" s="356"/>
      <c r="AC1159" s="356"/>
      <c r="AD1159" s="356"/>
    </row>
    <row r="1160" spans="2:30">
      <c r="B1160" s="359"/>
      <c r="D1160" s="174"/>
      <c r="E1160" s="174"/>
      <c r="F1160" s="176"/>
      <c r="G1160" s="174"/>
      <c r="H1160" s="174"/>
      <c r="I1160" s="174"/>
      <c r="J1160" s="175"/>
      <c r="K1160" s="175"/>
      <c r="L1160" s="174"/>
      <c r="N1160" s="359">
        <f t="shared" si="45"/>
        <v>0</v>
      </c>
      <c r="O1160" s="360">
        <f t="shared" si="46"/>
        <v>0</v>
      </c>
      <c r="Q1160" s="356"/>
      <c r="R1160" s="356"/>
      <c r="S1160" s="356"/>
      <c r="T1160" s="356"/>
      <c r="U1160" s="356"/>
      <c r="V1160" s="356"/>
      <c r="W1160" s="356"/>
      <c r="X1160" s="356"/>
      <c r="Y1160" s="356"/>
      <c r="Z1160" s="356"/>
      <c r="AA1160" s="356"/>
      <c r="AB1160" s="356"/>
      <c r="AC1160" s="356"/>
      <c r="AD1160" s="356"/>
    </row>
    <row r="1161" spans="2:30">
      <c r="B1161" s="359"/>
      <c r="D1161" s="174"/>
      <c r="E1161" s="174"/>
      <c r="F1161" s="176"/>
      <c r="G1161" s="174"/>
      <c r="H1161" s="174"/>
      <c r="I1161" s="174"/>
      <c r="J1161" s="175"/>
      <c r="K1161" s="175"/>
      <c r="L1161" s="174"/>
      <c r="N1161" s="359">
        <f t="shared" si="45"/>
        <v>0</v>
      </c>
      <c r="O1161" s="360">
        <f t="shared" si="46"/>
        <v>0</v>
      </c>
      <c r="Q1161" s="356"/>
      <c r="R1161" s="356"/>
      <c r="S1161" s="356"/>
      <c r="T1161" s="356"/>
      <c r="U1161" s="356"/>
      <c r="V1161" s="356"/>
      <c r="W1161" s="356"/>
      <c r="X1161" s="356"/>
      <c r="Y1161" s="356"/>
      <c r="Z1161" s="356"/>
      <c r="AA1161" s="356"/>
      <c r="AB1161" s="356"/>
      <c r="AC1161" s="356"/>
      <c r="AD1161" s="356"/>
    </row>
    <row r="1162" spans="2:30">
      <c r="B1162" s="359"/>
      <c r="D1162" s="174"/>
      <c r="E1162" s="174"/>
      <c r="F1162" s="176"/>
      <c r="G1162" s="174"/>
      <c r="H1162" s="174"/>
      <c r="I1162" s="174"/>
      <c r="J1162" s="175"/>
      <c r="K1162" s="175"/>
      <c r="L1162" s="174"/>
      <c r="N1162" s="359">
        <f t="shared" ref="N1162:N1225" si="47">+H1162*((K1162-J1162)+1)*B1162</f>
        <v>0</v>
      </c>
      <c r="O1162" s="360">
        <f t="shared" ref="O1162:O1225" si="48">N1162*L1162/100</f>
        <v>0</v>
      </c>
      <c r="Q1162" s="356"/>
      <c r="R1162" s="356"/>
      <c r="S1162" s="356"/>
      <c r="T1162" s="356"/>
      <c r="U1162" s="356"/>
      <c r="V1162" s="356"/>
      <c r="W1162" s="356"/>
      <c r="X1162" s="356"/>
      <c r="Y1162" s="356"/>
      <c r="Z1162" s="356"/>
      <c r="AA1162" s="356"/>
      <c r="AB1162" s="356"/>
      <c r="AC1162" s="356"/>
      <c r="AD1162" s="356"/>
    </row>
    <row r="1163" spans="2:30">
      <c r="B1163" s="359"/>
      <c r="D1163" s="174"/>
      <c r="E1163" s="174"/>
      <c r="F1163" s="176"/>
      <c r="G1163" s="174"/>
      <c r="H1163" s="174"/>
      <c r="I1163" s="174"/>
      <c r="J1163" s="175"/>
      <c r="K1163" s="175"/>
      <c r="L1163" s="174"/>
      <c r="N1163" s="359">
        <f t="shared" si="47"/>
        <v>0</v>
      </c>
      <c r="O1163" s="360">
        <f t="shared" si="48"/>
        <v>0</v>
      </c>
      <c r="Q1163" s="356"/>
      <c r="R1163" s="356"/>
      <c r="S1163" s="356"/>
      <c r="T1163" s="356"/>
      <c r="U1163" s="356"/>
      <c r="V1163" s="356"/>
      <c r="W1163" s="356"/>
      <c r="X1163" s="356"/>
      <c r="Y1163" s="356"/>
      <c r="Z1163" s="356"/>
      <c r="AA1163" s="356"/>
      <c r="AB1163" s="356"/>
      <c r="AC1163" s="356"/>
      <c r="AD1163" s="356"/>
    </row>
    <row r="1164" spans="2:30">
      <c r="B1164" s="359"/>
      <c r="D1164" s="174"/>
      <c r="E1164" s="174"/>
      <c r="F1164" s="176"/>
      <c r="G1164" s="174"/>
      <c r="H1164" s="174"/>
      <c r="I1164" s="174"/>
      <c r="J1164" s="175"/>
      <c r="K1164" s="175"/>
      <c r="L1164" s="174"/>
      <c r="N1164" s="359">
        <f t="shared" si="47"/>
        <v>0</v>
      </c>
      <c r="O1164" s="360">
        <f t="shared" si="48"/>
        <v>0</v>
      </c>
      <c r="Q1164" s="356"/>
      <c r="R1164" s="356"/>
      <c r="S1164" s="356"/>
      <c r="T1164" s="356"/>
      <c r="U1164" s="356"/>
      <c r="V1164" s="356"/>
      <c r="W1164" s="356"/>
      <c r="X1164" s="356"/>
      <c r="Y1164" s="356"/>
      <c r="Z1164" s="356"/>
      <c r="AA1164" s="356"/>
      <c r="AB1164" s="356"/>
      <c r="AC1164" s="356"/>
      <c r="AD1164" s="356"/>
    </row>
    <row r="1165" spans="2:30">
      <c r="B1165" s="359"/>
      <c r="D1165" s="174"/>
      <c r="E1165" s="174"/>
      <c r="F1165" s="176"/>
      <c r="G1165" s="174"/>
      <c r="H1165" s="174"/>
      <c r="I1165" s="174"/>
      <c r="J1165" s="175"/>
      <c r="K1165" s="175"/>
      <c r="L1165" s="174"/>
      <c r="N1165" s="359">
        <f t="shared" si="47"/>
        <v>0</v>
      </c>
      <c r="O1165" s="360">
        <f t="shared" si="48"/>
        <v>0</v>
      </c>
      <c r="Q1165" s="356"/>
      <c r="R1165" s="356"/>
      <c r="S1165" s="356"/>
      <c r="T1165" s="356"/>
      <c r="U1165" s="356"/>
      <c r="V1165" s="356"/>
      <c r="W1165" s="356"/>
      <c r="X1165" s="356"/>
      <c r="Y1165" s="356"/>
      <c r="Z1165" s="356"/>
      <c r="AA1165" s="356"/>
      <c r="AB1165" s="356"/>
      <c r="AC1165" s="356"/>
      <c r="AD1165" s="356"/>
    </row>
    <row r="1166" spans="2:30">
      <c r="B1166" s="359"/>
      <c r="D1166" s="174"/>
      <c r="E1166" s="174"/>
      <c r="F1166" s="176"/>
      <c r="G1166" s="174"/>
      <c r="H1166" s="174"/>
      <c r="I1166" s="174"/>
      <c r="J1166" s="175"/>
      <c r="K1166" s="175"/>
      <c r="L1166" s="174"/>
      <c r="N1166" s="359">
        <f t="shared" si="47"/>
        <v>0</v>
      </c>
      <c r="O1166" s="360">
        <f t="shared" si="48"/>
        <v>0</v>
      </c>
      <c r="Q1166" s="356"/>
      <c r="R1166" s="356"/>
      <c r="S1166" s="356"/>
      <c r="T1166" s="356"/>
      <c r="U1166" s="356"/>
      <c r="V1166" s="356"/>
      <c r="W1166" s="356"/>
      <c r="X1166" s="356"/>
      <c r="Y1166" s="356"/>
      <c r="Z1166" s="356"/>
      <c r="AA1166" s="356"/>
      <c r="AB1166" s="356"/>
      <c r="AC1166" s="356"/>
      <c r="AD1166" s="356"/>
    </row>
    <row r="1167" spans="2:30">
      <c r="B1167" s="359"/>
      <c r="D1167" s="174"/>
      <c r="E1167" s="174"/>
      <c r="F1167" s="176"/>
      <c r="G1167" s="174"/>
      <c r="H1167" s="174"/>
      <c r="I1167" s="174"/>
      <c r="J1167" s="175"/>
      <c r="K1167" s="175"/>
      <c r="L1167" s="174"/>
      <c r="N1167" s="359">
        <f t="shared" si="47"/>
        <v>0</v>
      </c>
      <c r="O1167" s="360">
        <f t="shared" si="48"/>
        <v>0</v>
      </c>
      <c r="Q1167" s="356"/>
      <c r="R1167" s="356"/>
      <c r="S1167" s="356"/>
      <c r="T1167" s="356"/>
      <c r="U1167" s="356"/>
      <c r="V1167" s="356"/>
      <c r="W1167" s="356"/>
      <c r="X1167" s="356"/>
      <c r="Y1167" s="356"/>
      <c r="Z1167" s="356"/>
      <c r="AA1167" s="356"/>
      <c r="AB1167" s="356"/>
      <c r="AC1167" s="356"/>
      <c r="AD1167" s="356"/>
    </row>
    <row r="1168" spans="2:30">
      <c r="B1168" s="359"/>
      <c r="D1168" s="174"/>
      <c r="E1168" s="174"/>
      <c r="F1168" s="176"/>
      <c r="G1168" s="174"/>
      <c r="H1168" s="174"/>
      <c r="I1168" s="174"/>
      <c r="J1168" s="175"/>
      <c r="K1168" s="175"/>
      <c r="L1168" s="174"/>
      <c r="N1168" s="359">
        <f t="shared" si="47"/>
        <v>0</v>
      </c>
      <c r="O1168" s="360">
        <f t="shared" si="48"/>
        <v>0</v>
      </c>
      <c r="Q1168" s="356"/>
      <c r="R1168" s="356"/>
      <c r="S1168" s="356"/>
      <c r="T1168" s="356"/>
      <c r="U1168" s="356"/>
      <c r="V1168" s="356"/>
      <c r="W1168" s="356"/>
      <c r="X1168" s="356"/>
      <c r="Y1168" s="356"/>
      <c r="Z1168" s="356"/>
      <c r="AA1168" s="356"/>
      <c r="AB1168" s="356"/>
      <c r="AC1168" s="356"/>
      <c r="AD1168" s="356"/>
    </row>
    <row r="1169" spans="2:30">
      <c r="B1169" s="359"/>
      <c r="D1169" s="174"/>
      <c r="E1169" s="174"/>
      <c r="F1169" s="176"/>
      <c r="G1169" s="174"/>
      <c r="H1169" s="174"/>
      <c r="I1169" s="174"/>
      <c r="J1169" s="175"/>
      <c r="K1169" s="175"/>
      <c r="L1169" s="174"/>
      <c r="N1169" s="359">
        <f t="shared" si="47"/>
        <v>0</v>
      </c>
      <c r="O1169" s="360">
        <f t="shared" si="48"/>
        <v>0</v>
      </c>
      <c r="Q1169" s="356"/>
      <c r="R1169" s="356"/>
      <c r="S1169" s="356"/>
      <c r="T1169" s="356"/>
      <c r="U1169" s="356"/>
      <c r="V1169" s="356"/>
      <c r="W1169" s="356"/>
      <c r="X1169" s="356"/>
      <c r="Y1169" s="356"/>
      <c r="Z1169" s="356"/>
      <c r="AA1169" s="356"/>
      <c r="AB1169" s="356"/>
      <c r="AC1169" s="356"/>
      <c r="AD1169" s="356"/>
    </row>
    <row r="1170" spans="2:30">
      <c r="B1170" s="359"/>
      <c r="D1170" s="174"/>
      <c r="E1170" s="174"/>
      <c r="F1170" s="176"/>
      <c r="G1170" s="174"/>
      <c r="H1170" s="174"/>
      <c r="I1170" s="174"/>
      <c r="J1170" s="175"/>
      <c r="K1170" s="175"/>
      <c r="L1170" s="174"/>
      <c r="N1170" s="359">
        <f t="shared" si="47"/>
        <v>0</v>
      </c>
      <c r="O1170" s="360">
        <f t="shared" si="48"/>
        <v>0</v>
      </c>
      <c r="Q1170" s="356"/>
      <c r="R1170" s="356"/>
      <c r="S1170" s="356"/>
      <c r="T1170" s="356"/>
      <c r="U1170" s="356"/>
      <c r="V1170" s="356"/>
      <c r="W1170" s="356"/>
      <c r="X1170" s="356"/>
      <c r="Y1170" s="356"/>
      <c r="Z1170" s="356"/>
      <c r="AA1170" s="356"/>
      <c r="AB1170" s="356"/>
      <c r="AC1170" s="356"/>
      <c r="AD1170" s="356"/>
    </row>
    <row r="1171" spans="2:30">
      <c r="B1171" s="359"/>
      <c r="D1171" s="174"/>
      <c r="E1171" s="174"/>
      <c r="F1171" s="176"/>
      <c r="G1171" s="174"/>
      <c r="H1171" s="174"/>
      <c r="I1171" s="174"/>
      <c r="J1171" s="175"/>
      <c r="K1171" s="175"/>
      <c r="L1171" s="174"/>
      <c r="N1171" s="359">
        <f t="shared" si="47"/>
        <v>0</v>
      </c>
      <c r="O1171" s="360">
        <f t="shared" si="48"/>
        <v>0</v>
      </c>
      <c r="Q1171" s="356"/>
      <c r="R1171" s="356"/>
      <c r="S1171" s="356"/>
      <c r="T1171" s="356"/>
      <c r="U1171" s="356"/>
      <c r="V1171" s="356"/>
      <c r="W1171" s="356"/>
      <c r="X1171" s="356"/>
      <c r="Y1171" s="356"/>
      <c r="Z1171" s="356"/>
      <c r="AA1171" s="356"/>
      <c r="AB1171" s="356"/>
      <c r="AC1171" s="356"/>
      <c r="AD1171" s="356"/>
    </row>
    <row r="1172" spans="2:30">
      <c r="B1172" s="359"/>
      <c r="D1172" s="174"/>
      <c r="E1172" s="174"/>
      <c r="F1172" s="176"/>
      <c r="G1172" s="174"/>
      <c r="H1172" s="174"/>
      <c r="I1172" s="174"/>
      <c r="J1172" s="175"/>
      <c r="K1172" s="175"/>
      <c r="L1172" s="174"/>
      <c r="N1172" s="359">
        <f t="shared" si="47"/>
        <v>0</v>
      </c>
      <c r="O1172" s="360">
        <f t="shared" si="48"/>
        <v>0</v>
      </c>
      <c r="Q1172" s="356"/>
      <c r="R1172" s="356"/>
      <c r="S1172" s="356"/>
      <c r="T1172" s="356"/>
      <c r="U1172" s="356"/>
      <c r="V1172" s="356"/>
      <c r="W1172" s="356"/>
      <c r="X1172" s="356"/>
      <c r="Y1172" s="356"/>
      <c r="Z1172" s="356"/>
      <c r="AA1172" s="356"/>
      <c r="AB1172" s="356"/>
      <c r="AC1172" s="356"/>
      <c r="AD1172" s="356"/>
    </row>
    <row r="1173" spans="2:30">
      <c r="B1173" s="359"/>
      <c r="D1173" s="174"/>
      <c r="E1173" s="174"/>
      <c r="F1173" s="176"/>
      <c r="G1173" s="174"/>
      <c r="H1173" s="174"/>
      <c r="I1173" s="174"/>
      <c r="J1173" s="175"/>
      <c r="K1173" s="175"/>
      <c r="L1173" s="174"/>
      <c r="N1173" s="359">
        <f t="shared" si="47"/>
        <v>0</v>
      </c>
      <c r="O1173" s="360">
        <f t="shared" si="48"/>
        <v>0</v>
      </c>
      <c r="Q1173" s="356"/>
      <c r="R1173" s="356"/>
      <c r="S1173" s="356"/>
      <c r="T1173" s="356"/>
      <c r="U1173" s="356"/>
      <c r="V1173" s="356"/>
      <c r="W1173" s="356"/>
      <c r="X1173" s="356"/>
      <c r="Y1173" s="356"/>
      <c r="Z1173" s="356"/>
      <c r="AA1173" s="356"/>
      <c r="AB1173" s="356"/>
      <c r="AC1173" s="356"/>
      <c r="AD1173" s="356"/>
    </row>
    <row r="1174" spans="2:30">
      <c r="B1174" s="359"/>
      <c r="D1174" s="174"/>
      <c r="E1174" s="174"/>
      <c r="F1174" s="176"/>
      <c r="G1174" s="174"/>
      <c r="H1174" s="174"/>
      <c r="I1174" s="174"/>
      <c r="J1174" s="175"/>
      <c r="K1174" s="175"/>
      <c r="L1174" s="174"/>
      <c r="N1174" s="359">
        <f t="shared" si="47"/>
        <v>0</v>
      </c>
      <c r="O1174" s="360">
        <f t="shared" si="48"/>
        <v>0</v>
      </c>
      <c r="Q1174" s="356"/>
      <c r="R1174" s="356"/>
      <c r="S1174" s="356"/>
      <c r="T1174" s="356"/>
      <c r="U1174" s="356"/>
      <c r="V1174" s="356"/>
      <c r="W1174" s="356"/>
      <c r="X1174" s="356"/>
      <c r="Y1174" s="356"/>
      <c r="Z1174" s="356"/>
      <c r="AA1174" s="356"/>
      <c r="AB1174" s="356"/>
      <c r="AC1174" s="356"/>
      <c r="AD1174" s="356"/>
    </row>
    <row r="1175" spans="2:30">
      <c r="B1175" s="359"/>
      <c r="D1175" s="174"/>
      <c r="E1175" s="174"/>
      <c r="F1175" s="176"/>
      <c r="G1175" s="174"/>
      <c r="H1175" s="174"/>
      <c r="I1175" s="174"/>
      <c r="J1175" s="175"/>
      <c r="K1175" s="175"/>
      <c r="L1175" s="174"/>
      <c r="N1175" s="359">
        <f t="shared" si="47"/>
        <v>0</v>
      </c>
      <c r="O1175" s="360">
        <f t="shared" si="48"/>
        <v>0</v>
      </c>
      <c r="Q1175" s="356"/>
      <c r="R1175" s="356"/>
      <c r="S1175" s="356"/>
      <c r="T1175" s="356"/>
      <c r="U1175" s="356"/>
      <c r="V1175" s="356"/>
      <c r="W1175" s="356"/>
      <c r="X1175" s="356"/>
      <c r="Y1175" s="356"/>
      <c r="Z1175" s="356"/>
      <c r="AA1175" s="356"/>
      <c r="AB1175" s="356"/>
      <c r="AC1175" s="356"/>
      <c r="AD1175" s="356"/>
    </row>
    <row r="1176" spans="2:30">
      <c r="B1176" s="359"/>
      <c r="D1176" s="174"/>
      <c r="E1176" s="174"/>
      <c r="F1176" s="176"/>
      <c r="G1176" s="174"/>
      <c r="H1176" s="174"/>
      <c r="I1176" s="174"/>
      <c r="J1176" s="175"/>
      <c r="K1176" s="175"/>
      <c r="L1176" s="174"/>
      <c r="N1176" s="359">
        <f t="shared" si="47"/>
        <v>0</v>
      </c>
      <c r="O1176" s="360">
        <f t="shared" si="48"/>
        <v>0</v>
      </c>
      <c r="Q1176" s="356"/>
      <c r="R1176" s="356"/>
      <c r="S1176" s="356"/>
      <c r="T1176" s="356"/>
      <c r="U1176" s="356"/>
      <c r="V1176" s="356"/>
      <c r="W1176" s="356"/>
      <c r="X1176" s="356"/>
      <c r="Y1176" s="356"/>
      <c r="Z1176" s="356"/>
      <c r="AA1176" s="356"/>
      <c r="AB1176" s="356"/>
      <c r="AC1176" s="356"/>
      <c r="AD1176" s="356"/>
    </row>
    <row r="1177" spans="2:30">
      <c r="B1177" s="359"/>
      <c r="D1177" s="174"/>
      <c r="E1177" s="174"/>
      <c r="F1177" s="176"/>
      <c r="G1177" s="174"/>
      <c r="H1177" s="174"/>
      <c r="I1177" s="174"/>
      <c r="J1177" s="175"/>
      <c r="K1177" s="175"/>
      <c r="L1177" s="174"/>
      <c r="N1177" s="359">
        <f t="shared" si="47"/>
        <v>0</v>
      </c>
      <c r="O1177" s="360">
        <f t="shared" si="48"/>
        <v>0</v>
      </c>
      <c r="Q1177" s="356"/>
      <c r="R1177" s="356"/>
      <c r="S1177" s="356"/>
      <c r="T1177" s="356"/>
      <c r="U1177" s="356"/>
      <c r="V1177" s="356"/>
      <c r="W1177" s="356"/>
      <c r="X1177" s="356"/>
      <c r="Y1177" s="356"/>
      <c r="Z1177" s="356"/>
      <c r="AA1177" s="356"/>
      <c r="AB1177" s="356"/>
      <c r="AC1177" s="356"/>
      <c r="AD1177" s="356"/>
    </row>
    <row r="1178" spans="2:30">
      <c r="B1178" s="359"/>
      <c r="D1178" s="174"/>
      <c r="E1178" s="174"/>
      <c r="F1178" s="176"/>
      <c r="G1178" s="174"/>
      <c r="H1178" s="174"/>
      <c r="I1178" s="174"/>
      <c r="J1178" s="175"/>
      <c r="K1178" s="175"/>
      <c r="L1178" s="174"/>
      <c r="N1178" s="359">
        <f t="shared" si="47"/>
        <v>0</v>
      </c>
      <c r="O1178" s="360">
        <f t="shared" si="48"/>
        <v>0</v>
      </c>
      <c r="Q1178" s="356"/>
      <c r="R1178" s="356"/>
      <c r="S1178" s="356"/>
      <c r="T1178" s="356"/>
      <c r="U1178" s="356"/>
      <c r="V1178" s="356"/>
      <c r="W1178" s="356"/>
      <c r="X1178" s="356"/>
      <c r="Y1178" s="356"/>
      <c r="Z1178" s="356"/>
      <c r="AA1178" s="356"/>
      <c r="AB1178" s="356"/>
      <c r="AC1178" s="356"/>
      <c r="AD1178" s="356"/>
    </row>
    <row r="1179" spans="2:30">
      <c r="B1179" s="359"/>
      <c r="D1179" s="174"/>
      <c r="E1179" s="174"/>
      <c r="F1179" s="176"/>
      <c r="G1179" s="174"/>
      <c r="H1179" s="174"/>
      <c r="I1179" s="174"/>
      <c r="J1179" s="175"/>
      <c r="K1179" s="175"/>
      <c r="L1179" s="174"/>
      <c r="N1179" s="359">
        <f t="shared" si="47"/>
        <v>0</v>
      </c>
      <c r="O1179" s="360">
        <f t="shared" si="48"/>
        <v>0</v>
      </c>
      <c r="Q1179" s="356"/>
      <c r="R1179" s="356"/>
      <c r="S1179" s="356"/>
      <c r="T1179" s="356"/>
      <c r="U1179" s="356"/>
      <c r="V1179" s="356"/>
      <c r="W1179" s="356"/>
      <c r="X1179" s="356"/>
      <c r="Y1179" s="356"/>
      <c r="Z1179" s="356"/>
      <c r="AA1179" s="356"/>
      <c r="AB1179" s="356"/>
      <c r="AC1179" s="356"/>
      <c r="AD1179" s="356"/>
    </row>
    <row r="1180" spans="2:30">
      <c r="B1180" s="359"/>
      <c r="D1180" s="174"/>
      <c r="E1180" s="174"/>
      <c r="F1180" s="176"/>
      <c r="G1180" s="174"/>
      <c r="H1180" s="174"/>
      <c r="I1180" s="174"/>
      <c r="J1180" s="175"/>
      <c r="K1180" s="175"/>
      <c r="L1180" s="174"/>
      <c r="N1180" s="359">
        <f t="shared" si="47"/>
        <v>0</v>
      </c>
      <c r="O1180" s="360">
        <f t="shared" si="48"/>
        <v>0</v>
      </c>
      <c r="Q1180" s="356"/>
      <c r="R1180" s="356"/>
      <c r="S1180" s="356"/>
      <c r="T1180" s="356"/>
      <c r="U1180" s="356"/>
      <c r="V1180" s="356"/>
      <c r="W1180" s="356"/>
      <c r="X1180" s="356"/>
      <c r="Y1180" s="356"/>
      <c r="Z1180" s="356"/>
      <c r="AA1180" s="356"/>
      <c r="AB1180" s="356"/>
      <c r="AC1180" s="356"/>
      <c r="AD1180" s="356"/>
    </row>
    <row r="1181" spans="2:30">
      <c r="B1181" s="359"/>
      <c r="D1181" s="174"/>
      <c r="E1181" s="174"/>
      <c r="F1181" s="176"/>
      <c r="G1181" s="174"/>
      <c r="H1181" s="174"/>
      <c r="I1181" s="174"/>
      <c r="J1181" s="175"/>
      <c r="K1181" s="175"/>
      <c r="L1181" s="174"/>
      <c r="N1181" s="359">
        <f t="shared" si="47"/>
        <v>0</v>
      </c>
      <c r="O1181" s="360">
        <f t="shared" si="48"/>
        <v>0</v>
      </c>
      <c r="Q1181" s="356"/>
      <c r="R1181" s="356"/>
      <c r="S1181" s="356"/>
      <c r="T1181" s="356"/>
      <c r="U1181" s="356"/>
      <c r="V1181" s="356"/>
      <c r="W1181" s="356"/>
      <c r="X1181" s="356"/>
      <c r="Y1181" s="356"/>
      <c r="Z1181" s="356"/>
      <c r="AA1181" s="356"/>
      <c r="AB1181" s="356"/>
      <c r="AC1181" s="356"/>
      <c r="AD1181" s="356"/>
    </row>
    <row r="1182" spans="2:30">
      <c r="B1182" s="359"/>
      <c r="D1182" s="174"/>
      <c r="E1182" s="174"/>
      <c r="F1182" s="176"/>
      <c r="G1182" s="174"/>
      <c r="H1182" s="174"/>
      <c r="I1182" s="174"/>
      <c r="J1182" s="175"/>
      <c r="K1182" s="175"/>
      <c r="L1182" s="174"/>
      <c r="N1182" s="359">
        <f t="shared" si="47"/>
        <v>0</v>
      </c>
      <c r="O1182" s="360">
        <f t="shared" si="48"/>
        <v>0</v>
      </c>
      <c r="Q1182" s="356"/>
      <c r="R1182" s="356"/>
      <c r="S1182" s="356"/>
      <c r="T1182" s="356"/>
      <c r="U1182" s="356"/>
      <c r="V1182" s="356"/>
      <c r="W1182" s="356"/>
      <c r="X1182" s="356"/>
      <c r="Y1182" s="356"/>
      <c r="Z1182" s="356"/>
      <c r="AA1182" s="356"/>
      <c r="AB1182" s="356"/>
      <c r="AC1182" s="356"/>
      <c r="AD1182" s="356"/>
    </row>
    <row r="1183" spans="2:30">
      <c r="B1183" s="359"/>
      <c r="D1183" s="174"/>
      <c r="E1183" s="174"/>
      <c r="F1183" s="176"/>
      <c r="G1183" s="174"/>
      <c r="H1183" s="174"/>
      <c r="I1183" s="174"/>
      <c r="J1183" s="175"/>
      <c r="K1183" s="175"/>
      <c r="L1183" s="174"/>
      <c r="N1183" s="359">
        <f t="shared" si="47"/>
        <v>0</v>
      </c>
      <c r="O1183" s="360">
        <f t="shared" si="48"/>
        <v>0</v>
      </c>
      <c r="Q1183" s="356"/>
      <c r="R1183" s="356"/>
      <c r="S1183" s="356"/>
      <c r="T1183" s="356"/>
      <c r="U1183" s="356"/>
      <c r="V1183" s="356"/>
      <c r="W1183" s="356"/>
      <c r="X1183" s="356"/>
      <c r="Y1183" s="356"/>
      <c r="Z1183" s="356"/>
      <c r="AA1183" s="356"/>
      <c r="AB1183" s="356"/>
      <c r="AC1183" s="356"/>
      <c r="AD1183" s="356"/>
    </row>
    <row r="1184" spans="2:30">
      <c r="B1184" s="359"/>
      <c r="D1184" s="174"/>
      <c r="E1184" s="174"/>
      <c r="F1184" s="176"/>
      <c r="G1184" s="174"/>
      <c r="H1184" s="174"/>
      <c r="I1184" s="174"/>
      <c r="J1184" s="175"/>
      <c r="K1184" s="175"/>
      <c r="L1184" s="174"/>
      <c r="N1184" s="359">
        <f t="shared" si="47"/>
        <v>0</v>
      </c>
      <c r="O1184" s="360">
        <f t="shared" si="48"/>
        <v>0</v>
      </c>
      <c r="Q1184" s="356"/>
      <c r="R1184" s="356"/>
      <c r="S1184" s="356"/>
      <c r="T1184" s="356"/>
      <c r="U1184" s="356"/>
      <c r="V1184" s="356"/>
      <c r="W1184" s="356"/>
      <c r="X1184" s="356"/>
      <c r="Y1184" s="356"/>
      <c r="Z1184" s="356"/>
      <c r="AA1184" s="356"/>
      <c r="AB1184" s="356"/>
      <c r="AC1184" s="356"/>
      <c r="AD1184" s="356"/>
    </row>
    <row r="1185" spans="2:30">
      <c r="B1185" s="359"/>
      <c r="D1185" s="174"/>
      <c r="E1185" s="174"/>
      <c r="F1185" s="176"/>
      <c r="G1185" s="174"/>
      <c r="H1185" s="174"/>
      <c r="I1185" s="174"/>
      <c r="J1185" s="175"/>
      <c r="K1185" s="175"/>
      <c r="L1185" s="174"/>
      <c r="N1185" s="359">
        <f t="shared" si="47"/>
        <v>0</v>
      </c>
      <c r="O1185" s="360">
        <f t="shared" si="48"/>
        <v>0</v>
      </c>
      <c r="Q1185" s="356"/>
      <c r="R1185" s="356"/>
      <c r="S1185" s="356"/>
      <c r="T1185" s="356"/>
      <c r="U1185" s="356"/>
      <c r="V1185" s="356"/>
      <c r="W1185" s="356"/>
      <c r="X1185" s="356"/>
      <c r="Y1185" s="356"/>
      <c r="Z1185" s="356"/>
      <c r="AA1185" s="356"/>
      <c r="AB1185" s="356"/>
      <c r="AC1185" s="356"/>
      <c r="AD1185" s="356"/>
    </row>
    <row r="1186" spans="2:30">
      <c r="B1186" s="359"/>
      <c r="D1186" s="174"/>
      <c r="E1186" s="174"/>
      <c r="F1186" s="176"/>
      <c r="G1186" s="174"/>
      <c r="H1186" s="174"/>
      <c r="I1186" s="174"/>
      <c r="J1186" s="175"/>
      <c r="K1186" s="175"/>
      <c r="L1186" s="174"/>
      <c r="N1186" s="359">
        <f t="shared" si="47"/>
        <v>0</v>
      </c>
      <c r="O1186" s="360">
        <f t="shared" si="48"/>
        <v>0</v>
      </c>
      <c r="Q1186" s="356"/>
      <c r="R1186" s="356"/>
      <c r="S1186" s="356"/>
      <c r="T1186" s="356"/>
      <c r="U1186" s="356"/>
      <c r="V1186" s="356"/>
      <c r="W1186" s="356"/>
      <c r="X1186" s="356"/>
      <c r="Y1186" s="356"/>
      <c r="Z1186" s="356"/>
      <c r="AA1186" s="356"/>
      <c r="AB1186" s="356"/>
      <c r="AC1186" s="356"/>
      <c r="AD1186" s="356"/>
    </row>
    <row r="1187" spans="2:30">
      <c r="B1187" s="359"/>
      <c r="D1187" s="174"/>
      <c r="E1187" s="174"/>
      <c r="F1187" s="176"/>
      <c r="G1187" s="174"/>
      <c r="H1187" s="174"/>
      <c r="I1187" s="174"/>
      <c r="J1187" s="175"/>
      <c r="K1187" s="175"/>
      <c r="L1187" s="174"/>
      <c r="N1187" s="359">
        <f t="shared" si="47"/>
        <v>0</v>
      </c>
      <c r="O1187" s="360">
        <f t="shared" si="48"/>
        <v>0</v>
      </c>
      <c r="Q1187" s="356"/>
      <c r="R1187" s="356"/>
      <c r="S1187" s="356"/>
      <c r="T1187" s="356"/>
      <c r="U1187" s="356"/>
      <c r="V1187" s="356"/>
      <c r="W1187" s="356"/>
      <c r="X1187" s="356"/>
      <c r="Y1187" s="356"/>
      <c r="Z1187" s="356"/>
      <c r="AA1187" s="356"/>
      <c r="AB1187" s="356"/>
      <c r="AC1187" s="356"/>
      <c r="AD1187" s="356"/>
    </row>
    <row r="1188" spans="2:30">
      <c r="B1188" s="359"/>
      <c r="D1188" s="174"/>
      <c r="E1188" s="174"/>
      <c r="F1188" s="176"/>
      <c r="G1188" s="174"/>
      <c r="H1188" s="174"/>
      <c r="I1188" s="174"/>
      <c r="J1188" s="175"/>
      <c r="K1188" s="175"/>
      <c r="L1188" s="174"/>
      <c r="N1188" s="359">
        <f t="shared" si="47"/>
        <v>0</v>
      </c>
      <c r="O1188" s="360">
        <f t="shared" si="48"/>
        <v>0</v>
      </c>
      <c r="Q1188" s="356"/>
      <c r="R1188" s="356"/>
      <c r="S1188" s="356"/>
      <c r="T1188" s="356"/>
      <c r="U1188" s="356"/>
      <c r="V1188" s="356"/>
      <c r="W1188" s="356"/>
      <c r="X1188" s="356"/>
      <c r="Y1188" s="356"/>
      <c r="Z1188" s="356"/>
      <c r="AA1188" s="356"/>
      <c r="AB1188" s="356"/>
      <c r="AC1188" s="356"/>
      <c r="AD1188" s="356"/>
    </row>
    <row r="1189" spans="2:30">
      <c r="B1189" s="359"/>
      <c r="D1189" s="174"/>
      <c r="E1189" s="174"/>
      <c r="F1189" s="176"/>
      <c r="G1189" s="174"/>
      <c r="H1189" s="174"/>
      <c r="I1189" s="174"/>
      <c r="J1189" s="175"/>
      <c r="K1189" s="175"/>
      <c r="L1189" s="174"/>
      <c r="N1189" s="359">
        <f t="shared" si="47"/>
        <v>0</v>
      </c>
      <c r="O1189" s="360">
        <f t="shared" si="48"/>
        <v>0</v>
      </c>
      <c r="Q1189" s="356"/>
      <c r="R1189" s="356"/>
      <c r="S1189" s="356"/>
      <c r="T1189" s="356"/>
      <c r="U1189" s="356"/>
      <c r="V1189" s="356"/>
      <c r="W1189" s="356"/>
      <c r="X1189" s="356"/>
      <c r="Y1189" s="356"/>
      <c r="Z1189" s="356"/>
      <c r="AA1189" s="356"/>
      <c r="AB1189" s="356"/>
      <c r="AC1189" s="356"/>
      <c r="AD1189" s="356"/>
    </row>
    <row r="1190" spans="2:30">
      <c r="B1190" s="359"/>
      <c r="D1190" s="174"/>
      <c r="E1190" s="174"/>
      <c r="F1190" s="176"/>
      <c r="G1190" s="174"/>
      <c r="H1190" s="174"/>
      <c r="I1190" s="174"/>
      <c r="J1190" s="175"/>
      <c r="K1190" s="175"/>
      <c r="L1190" s="174"/>
      <c r="N1190" s="359">
        <f t="shared" si="47"/>
        <v>0</v>
      </c>
      <c r="O1190" s="360">
        <f t="shared" si="48"/>
        <v>0</v>
      </c>
      <c r="Q1190" s="356"/>
      <c r="R1190" s="356"/>
      <c r="S1190" s="356"/>
      <c r="T1190" s="356"/>
      <c r="U1190" s="356"/>
      <c r="V1190" s="356"/>
      <c r="W1190" s="356"/>
      <c r="X1190" s="356"/>
      <c r="Y1190" s="356"/>
      <c r="Z1190" s="356"/>
      <c r="AA1190" s="356"/>
      <c r="AB1190" s="356"/>
      <c r="AC1190" s="356"/>
      <c r="AD1190" s="356"/>
    </row>
    <row r="1191" spans="2:30">
      <c r="B1191" s="359"/>
      <c r="D1191" s="174"/>
      <c r="E1191" s="174"/>
      <c r="F1191" s="176"/>
      <c r="G1191" s="174"/>
      <c r="H1191" s="174"/>
      <c r="I1191" s="174"/>
      <c r="J1191" s="175"/>
      <c r="K1191" s="175"/>
      <c r="L1191" s="174"/>
      <c r="N1191" s="359">
        <f t="shared" si="47"/>
        <v>0</v>
      </c>
      <c r="O1191" s="360">
        <f t="shared" si="48"/>
        <v>0</v>
      </c>
      <c r="Q1191" s="356"/>
      <c r="R1191" s="356"/>
      <c r="S1191" s="356"/>
      <c r="T1191" s="356"/>
      <c r="U1191" s="356"/>
      <c r="V1191" s="356"/>
      <c r="W1191" s="356"/>
      <c r="X1191" s="356"/>
      <c r="Y1191" s="356"/>
      <c r="Z1191" s="356"/>
      <c r="AA1191" s="356"/>
      <c r="AB1191" s="356"/>
      <c r="AC1191" s="356"/>
      <c r="AD1191" s="356"/>
    </row>
    <row r="1192" spans="2:30">
      <c r="B1192" s="359"/>
      <c r="D1192" s="174"/>
      <c r="E1192" s="174"/>
      <c r="F1192" s="176"/>
      <c r="G1192" s="174"/>
      <c r="H1192" s="174"/>
      <c r="I1192" s="174"/>
      <c r="J1192" s="175"/>
      <c r="K1192" s="175"/>
      <c r="L1192" s="174"/>
      <c r="N1192" s="359">
        <f t="shared" si="47"/>
        <v>0</v>
      </c>
      <c r="O1192" s="360">
        <f t="shared" si="48"/>
        <v>0</v>
      </c>
      <c r="Q1192" s="356"/>
      <c r="R1192" s="356"/>
      <c r="S1192" s="356"/>
      <c r="T1192" s="356"/>
      <c r="U1192" s="356"/>
      <c r="V1192" s="356"/>
      <c r="W1192" s="356"/>
      <c r="X1192" s="356"/>
      <c r="Y1192" s="356"/>
      <c r="Z1192" s="356"/>
      <c r="AA1192" s="356"/>
      <c r="AB1192" s="356"/>
      <c r="AC1192" s="356"/>
      <c r="AD1192" s="356"/>
    </row>
    <row r="1193" spans="2:30">
      <c r="B1193" s="359"/>
      <c r="D1193" s="174"/>
      <c r="E1193" s="174"/>
      <c r="F1193" s="176"/>
      <c r="G1193" s="174"/>
      <c r="H1193" s="174"/>
      <c r="I1193" s="174"/>
      <c r="J1193" s="175"/>
      <c r="K1193" s="175"/>
      <c r="L1193" s="174"/>
      <c r="N1193" s="359">
        <f t="shared" si="47"/>
        <v>0</v>
      </c>
      <c r="O1193" s="360">
        <f t="shared" si="48"/>
        <v>0</v>
      </c>
      <c r="Q1193" s="356"/>
      <c r="R1193" s="356"/>
      <c r="S1193" s="356"/>
      <c r="T1193" s="356"/>
      <c r="U1193" s="356"/>
      <c r="V1193" s="356"/>
      <c r="W1193" s="356"/>
      <c r="X1193" s="356"/>
      <c r="Y1193" s="356"/>
      <c r="Z1193" s="356"/>
      <c r="AA1193" s="356"/>
      <c r="AB1193" s="356"/>
      <c r="AC1193" s="356"/>
      <c r="AD1193" s="356"/>
    </row>
    <row r="1194" spans="2:30">
      <c r="B1194" s="359"/>
      <c r="D1194" s="174"/>
      <c r="E1194" s="174"/>
      <c r="F1194" s="176"/>
      <c r="G1194" s="174"/>
      <c r="H1194" s="174"/>
      <c r="I1194" s="174"/>
      <c r="J1194" s="175"/>
      <c r="K1194" s="175"/>
      <c r="L1194" s="174"/>
      <c r="N1194" s="359">
        <f t="shared" si="47"/>
        <v>0</v>
      </c>
      <c r="O1194" s="360">
        <f t="shared" si="48"/>
        <v>0</v>
      </c>
      <c r="Q1194" s="356"/>
      <c r="R1194" s="356"/>
      <c r="S1194" s="356"/>
      <c r="T1194" s="356"/>
      <c r="U1194" s="356"/>
      <c r="V1194" s="356"/>
      <c r="W1194" s="356"/>
      <c r="X1194" s="356"/>
      <c r="Y1194" s="356"/>
      <c r="Z1194" s="356"/>
      <c r="AA1194" s="356"/>
      <c r="AB1194" s="356"/>
      <c r="AC1194" s="356"/>
      <c r="AD1194" s="356"/>
    </row>
    <row r="1195" spans="2:30">
      <c r="B1195" s="359"/>
      <c r="D1195" s="174"/>
      <c r="E1195" s="174"/>
      <c r="F1195" s="176"/>
      <c r="G1195" s="174"/>
      <c r="H1195" s="174"/>
      <c r="I1195" s="174"/>
      <c r="J1195" s="175"/>
      <c r="K1195" s="175"/>
      <c r="L1195" s="174"/>
      <c r="N1195" s="359">
        <f t="shared" si="47"/>
        <v>0</v>
      </c>
      <c r="O1195" s="360">
        <f t="shared" si="48"/>
        <v>0</v>
      </c>
      <c r="Q1195" s="356"/>
      <c r="R1195" s="356"/>
      <c r="S1195" s="356"/>
      <c r="T1195" s="356"/>
      <c r="U1195" s="356"/>
      <c r="V1195" s="356"/>
      <c r="W1195" s="356"/>
      <c r="X1195" s="356"/>
      <c r="Y1195" s="356"/>
      <c r="Z1195" s="356"/>
      <c r="AA1195" s="356"/>
      <c r="AB1195" s="356"/>
      <c r="AC1195" s="356"/>
      <c r="AD1195" s="356"/>
    </row>
    <row r="1196" spans="2:30">
      <c r="B1196" s="359"/>
      <c r="D1196" s="174"/>
      <c r="E1196" s="174"/>
      <c r="F1196" s="176"/>
      <c r="G1196" s="174"/>
      <c r="H1196" s="174"/>
      <c r="I1196" s="174"/>
      <c r="J1196" s="175"/>
      <c r="K1196" s="175"/>
      <c r="L1196" s="174"/>
      <c r="N1196" s="359">
        <f t="shared" si="47"/>
        <v>0</v>
      </c>
      <c r="O1196" s="360">
        <f t="shared" si="48"/>
        <v>0</v>
      </c>
      <c r="Q1196" s="356"/>
      <c r="R1196" s="356"/>
      <c r="S1196" s="356"/>
      <c r="T1196" s="356"/>
      <c r="U1196" s="356"/>
      <c r="V1196" s="356"/>
      <c r="W1196" s="356"/>
      <c r="X1196" s="356"/>
      <c r="Y1196" s="356"/>
      <c r="Z1196" s="356"/>
      <c r="AA1196" s="356"/>
      <c r="AB1196" s="356"/>
      <c r="AC1196" s="356"/>
      <c r="AD1196" s="356"/>
    </row>
    <row r="1197" spans="2:30">
      <c r="B1197" s="359"/>
      <c r="D1197" s="174"/>
      <c r="E1197" s="174"/>
      <c r="F1197" s="176"/>
      <c r="G1197" s="174"/>
      <c r="H1197" s="174"/>
      <c r="I1197" s="174"/>
      <c r="J1197" s="175"/>
      <c r="K1197" s="175"/>
      <c r="L1197" s="174"/>
      <c r="N1197" s="359">
        <f t="shared" si="47"/>
        <v>0</v>
      </c>
      <c r="O1197" s="360">
        <f t="shared" si="48"/>
        <v>0</v>
      </c>
      <c r="Q1197" s="356"/>
      <c r="R1197" s="356"/>
      <c r="S1197" s="356"/>
      <c r="T1197" s="356"/>
      <c r="U1197" s="356"/>
      <c r="V1197" s="356"/>
      <c r="W1197" s="356"/>
      <c r="X1197" s="356"/>
      <c r="Y1197" s="356"/>
      <c r="Z1197" s="356"/>
      <c r="AA1197" s="356"/>
      <c r="AB1197" s="356"/>
      <c r="AC1197" s="356"/>
      <c r="AD1197" s="356"/>
    </row>
    <row r="1198" spans="2:30">
      <c r="B1198" s="359"/>
      <c r="D1198" s="174"/>
      <c r="E1198" s="174"/>
      <c r="F1198" s="176"/>
      <c r="G1198" s="174"/>
      <c r="H1198" s="174"/>
      <c r="I1198" s="174"/>
      <c r="J1198" s="175"/>
      <c r="K1198" s="175"/>
      <c r="L1198" s="174"/>
      <c r="N1198" s="359">
        <f t="shared" si="47"/>
        <v>0</v>
      </c>
      <c r="O1198" s="360">
        <f t="shared" si="48"/>
        <v>0</v>
      </c>
      <c r="Q1198" s="356"/>
      <c r="R1198" s="356"/>
      <c r="S1198" s="356"/>
      <c r="T1198" s="356"/>
      <c r="U1198" s="356"/>
      <c r="V1198" s="356"/>
      <c r="W1198" s="356"/>
      <c r="X1198" s="356"/>
      <c r="Y1198" s="356"/>
      <c r="Z1198" s="356"/>
      <c r="AA1198" s="356"/>
      <c r="AB1198" s="356"/>
      <c r="AC1198" s="356"/>
      <c r="AD1198" s="356"/>
    </row>
    <row r="1199" spans="2:30">
      <c r="B1199" s="359"/>
      <c r="D1199" s="174"/>
      <c r="E1199" s="174"/>
      <c r="F1199" s="176"/>
      <c r="G1199" s="174"/>
      <c r="H1199" s="174"/>
      <c r="I1199" s="174"/>
      <c r="J1199" s="175"/>
      <c r="K1199" s="175"/>
      <c r="L1199" s="174"/>
      <c r="N1199" s="359">
        <f t="shared" si="47"/>
        <v>0</v>
      </c>
      <c r="O1199" s="360">
        <f t="shared" si="48"/>
        <v>0</v>
      </c>
      <c r="Q1199" s="356"/>
      <c r="R1199" s="356"/>
      <c r="S1199" s="356"/>
      <c r="T1199" s="356"/>
      <c r="U1199" s="356"/>
      <c r="V1199" s="356"/>
      <c r="W1199" s="356"/>
      <c r="X1199" s="356"/>
      <c r="Y1199" s="356"/>
      <c r="Z1199" s="356"/>
      <c r="AA1199" s="356"/>
      <c r="AB1199" s="356"/>
      <c r="AC1199" s="356"/>
      <c r="AD1199" s="356"/>
    </row>
    <row r="1200" spans="2:30">
      <c r="B1200" s="359"/>
      <c r="D1200" s="174"/>
      <c r="E1200" s="174"/>
      <c r="F1200" s="176"/>
      <c r="G1200" s="174"/>
      <c r="H1200" s="174"/>
      <c r="I1200" s="174"/>
      <c r="J1200" s="175"/>
      <c r="K1200" s="175"/>
      <c r="L1200" s="174"/>
      <c r="N1200" s="359">
        <f t="shared" si="47"/>
        <v>0</v>
      </c>
      <c r="O1200" s="360">
        <f t="shared" si="48"/>
        <v>0</v>
      </c>
      <c r="Q1200" s="356"/>
      <c r="R1200" s="356"/>
      <c r="S1200" s="356"/>
      <c r="T1200" s="356"/>
      <c r="U1200" s="356"/>
      <c r="V1200" s="356"/>
      <c r="W1200" s="356"/>
      <c r="X1200" s="356"/>
      <c r="Y1200" s="356"/>
      <c r="Z1200" s="356"/>
      <c r="AA1200" s="356"/>
      <c r="AB1200" s="356"/>
      <c r="AC1200" s="356"/>
      <c r="AD1200" s="356"/>
    </row>
    <row r="1201" spans="2:30">
      <c r="B1201" s="359"/>
      <c r="D1201" s="174"/>
      <c r="E1201" s="174"/>
      <c r="F1201" s="176"/>
      <c r="G1201" s="174"/>
      <c r="H1201" s="174"/>
      <c r="I1201" s="174"/>
      <c r="J1201" s="175"/>
      <c r="K1201" s="175"/>
      <c r="L1201" s="174"/>
      <c r="N1201" s="359">
        <f t="shared" si="47"/>
        <v>0</v>
      </c>
      <c r="O1201" s="360">
        <f t="shared" si="48"/>
        <v>0</v>
      </c>
      <c r="Q1201" s="356"/>
      <c r="R1201" s="356"/>
      <c r="S1201" s="356"/>
      <c r="T1201" s="356"/>
      <c r="U1201" s="356"/>
      <c r="V1201" s="356"/>
      <c r="W1201" s="356"/>
      <c r="X1201" s="356"/>
      <c r="Y1201" s="356"/>
      <c r="Z1201" s="356"/>
      <c r="AA1201" s="356"/>
      <c r="AB1201" s="356"/>
      <c r="AC1201" s="356"/>
      <c r="AD1201" s="356"/>
    </row>
    <row r="1202" spans="2:30">
      <c r="B1202" s="359"/>
      <c r="D1202" s="174"/>
      <c r="E1202" s="174"/>
      <c r="F1202" s="176"/>
      <c r="G1202" s="174"/>
      <c r="H1202" s="174"/>
      <c r="I1202" s="174"/>
      <c r="J1202" s="175"/>
      <c r="K1202" s="175"/>
      <c r="L1202" s="174"/>
      <c r="N1202" s="359">
        <f t="shared" si="47"/>
        <v>0</v>
      </c>
      <c r="O1202" s="360">
        <f t="shared" si="48"/>
        <v>0</v>
      </c>
      <c r="Q1202" s="356"/>
      <c r="R1202" s="356"/>
      <c r="S1202" s="356"/>
      <c r="T1202" s="356"/>
      <c r="U1202" s="356"/>
      <c r="V1202" s="356"/>
      <c r="W1202" s="356"/>
      <c r="X1202" s="356"/>
      <c r="Y1202" s="356"/>
      <c r="Z1202" s="356"/>
      <c r="AA1202" s="356"/>
      <c r="AB1202" s="356"/>
      <c r="AC1202" s="356"/>
      <c r="AD1202" s="356"/>
    </row>
    <row r="1203" spans="2:30">
      <c r="B1203" s="359"/>
      <c r="D1203" s="174"/>
      <c r="E1203" s="174"/>
      <c r="F1203" s="176"/>
      <c r="G1203" s="174"/>
      <c r="H1203" s="174"/>
      <c r="I1203" s="174"/>
      <c r="J1203" s="175"/>
      <c r="K1203" s="175"/>
      <c r="L1203" s="174"/>
      <c r="N1203" s="359">
        <f t="shared" si="47"/>
        <v>0</v>
      </c>
      <c r="O1203" s="360">
        <f t="shared" si="48"/>
        <v>0</v>
      </c>
      <c r="Q1203" s="356"/>
      <c r="R1203" s="356"/>
      <c r="S1203" s="356"/>
      <c r="T1203" s="356"/>
      <c r="U1203" s="356"/>
      <c r="V1203" s="356"/>
      <c r="W1203" s="356"/>
      <c r="X1203" s="356"/>
      <c r="Y1203" s="356"/>
      <c r="Z1203" s="356"/>
      <c r="AA1203" s="356"/>
      <c r="AB1203" s="356"/>
      <c r="AC1203" s="356"/>
      <c r="AD1203" s="356"/>
    </row>
    <row r="1204" spans="2:30">
      <c r="B1204" s="359"/>
      <c r="D1204" s="174"/>
      <c r="E1204" s="174"/>
      <c r="F1204" s="176"/>
      <c r="G1204" s="174"/>
      <c r="H1204" s="174"/>
      <c r="I1204" s="174"/>
      <c r="J1204" s="175"/>
      <c r="K1204" s="175"/>
      <c r="L1204" s="174"/>
      <c r="N1204" s="359">
        <f t="shared" si="47"/>
        <v>0</v>
      </c>
      <c r="O1204" s="360">
        <f t="shared" si="48"/>
        <v>0</v>
      </c>
      <c r="Q1204" s="356"/>
      <c r="R1204" s="356"/>
      <c r="S1204" s="356"/>
      <c r="T1204" s="356"/>
      <c r="U1204" s="356"/>
      <c r="V1204" s="356"/>
      <c r="W1204" s="356"/>
      <c r="X1204" s="356"/>
      <c r="Y1204" s="356"/>
      <c r="Z1204" s="356"/>
      <c r="AA1204" s="356"/>
      <c r="AB1204" s="356"/>
      <c r="AC1204" s="356"/>
      <c r="AD1204" s="356"/>
    </row>
    <row r="1205" spans="2:30">
      <c r="B1205" s="359"/>
      <c r="D1205" s="174"/>
      <c r="E1205" s="174"/>
      <c r="F1205" s="176"/>
      <c r="G1205" s="174"/>
      <c r="H1205" s="174"/>
      <c r="I1205" s="174"/>
      <c r="J1205" s="175"/>
      <c r="K1205" s="175"/>
      <c r="L1205" s="174"/>
      <c r="N1205" s="359">
        <f t="shared" si="47"/>
        <v>0</v>
      </c>
      <c r="O1205" s="360">
        <f t="shared" si="48"/>
        <v>0</v>
      </c>
      <c r="Q1205" s="356"/>
      <c r="R1205" s="356"/>
      <c r="S1205" s="356"/>
      <c r="T1205" s="356"/>
      <c r="U1205" s="356"/>
      <c r="V1205" s="356"/>
      <c r="W1205" s="356"/>
      <c r="X1205" s="356"/>
      <c r="Y1205" s="356"/>
      <c r="Z1205" s="356"/>
      <c r="AA1205" s="356"/>
      <c r="AB1205" s="356"/>
      <c r="AC1205" s="356"/>
      <c r="AD1205" s="356"/>
    </row>
    <row r="1206" spans="2:30">
      <c r="B1206" s="359"/>
      <c r="D1206" s="174"/>
      <c r="E1206" s="174"/>
      <c r="F1206" s="176"/>
      <c r="G1206" s="174"/>
      <c r="H1206" s="174"/>
      <c r="I1206" s="174"/>
      <c r="J1206" s="175"/>
      <c r="K1206" s="175"/>
      <c r="L1206" s="174"/>
      <c r="N1206" s="359">
        <f t="shared" si="47"/>
        <v>0</v>
      </c>
      <c r="O1206" s="360">
        <f t="shared" si="48"/>
        <v>0</v>
      </c>
      <c r="Q1206" s="356"/>
      <c r="R1206" s="356"/>
      <c r="S1206" s="356"/>
      <c r="T1206" s="356"/>
      <c r="U1206" s="356"/>
      <c r="V1206" s="356"/>
      <c r="W1206" s="356"/>
      <c r="X1206" s="356"/>
      <c r="Y1206" s="356"/>
      <c r="Z1206" s="356"/>
      <c r="AA1206" s="356"/>
      <c r="AB1206" s="356"/>
      <c r="AC1206" s="356"/>
      <c r="AD1206" s="356"/>
    </row>
    <row r="1207" spans="2:30">
      <c r="B1207" s="359"/>
      <c r="D1207" s="174"/>
      <c r="E1207" s="174"/>
      <c r="F1207" s="176"/>
      <c r="G1207" s="174"/>
      <c r="H1207" s="174"/>
      <c r="I1207" s="174"/>
      <c r="J1207" s="175"/>
      <c r="K1207" s="175"/>
      <c r="L1207" s="174"/>
      <c r="N1207" s="359">
        <f t="shared" si="47"/>
        <v>0</v>
      </c>
      <c r="O1207" s="360">
        <f t="shared" si="48"/>
        <v>0</v>
      </c>
      <c r="Q1207" s="356"/>
      <c r="R1207" s="356"/>
      <c r="S1207" s="356"/>
      <c r="T1207" s="356"/>
      <c r="U1207" s="356"/>
      <c r="V1207" s="356"/>
      <c r="W1207" s="356"/>
      <c r="X1207" s="356"/>
      <c r="Y1207" s="356"/>
      <c r="Z1207" s="356"/>
      <c r="AA1207" s="356"/>
      <c r="AB1207" s="356"/>
      <c r="AC1207" s="356"/>
      <c r="AD1207" s="356"/>
    </row>
    <row r="1208" spans="2:30">
      <c r="B1208" s="359"/>
      <c r="D1208" s="174"/>
      <c r="E1208" s="174"/>
      <c r="F1208" s="176"/>
      <c r="G1208" s="174"/>
      <c r="H1208" s="174"/>
      <c r="I1208" s="174"/>
      <c r="J1208" s="175"/>
      <c r="K1208" s="175"/>
      <c r="L1208" s="174"/>
      <c r="N1208" s="359">
        <f t="shared" si="47"/>
        <v>0</v>
      </c>
      <c r="O1208" s="360">
        <f t="shared" si="48"/>
        <v>0</v>
      </c>
      <c r="Q1208" s="356"/>
      <c r="R1208" s="356"/>
      <c r="S1208" s="356"/>
      <c r="T1208" s="356"/>
      <c r="U1208" s="356"/>
      <c r="V1208" s="356"/>
      <c r="W1208" s="356"/>
      <c r="X1208" s="356"/>
      <c r="Y1208" s="356"/>
      <c r="Z1208" s="356"/>
      <c r="AA1208" s="356"/>
      <c r="AB1208" s="356"/>
      <c r="AC1208" s="356"/>
      <c r="AD1208" s="356"/>
    </row>
    <row r="1209" spans="2:30">
      <c r="B1209" s="359"/>
      <c r="D1209" s="174"/>
      <c r="E1209" s="174"/>
      <c r="F1209" s="176"/>
      <c r="G1209" s="174"/>
      <c r="H1209" s="174"/>
      <c r="I1209" s="174"/>
      <c r="J1209" s="175"/>
      <c r="K1209" s="175"/>
      <c r="L1209" s="174"/>
      <c r="N1209" s="359">
        <f t="shared" si="47"/>
        <v>0</v>
      </c>
      <c r="O1209" s="360">
        <f t="shared" si="48"/>
        <v>0</v>
      </c>
      <c r="Q1209" s="356"/>
      <c r="R1209" s="356"/>
      <c r="S1209" s="356"/>
      <c r="T1209" s="356"/>
      <c r="U1209" s="356"/>
      <c r="V1209" s="356"/>
      <c r="W1209" s="356"/>
      <c r="X1209" s="356"/>
      <c r="Y1209" s="356"/>
      <c r="Z1209" s="356"/>
      <c r="AA1209" s="356"/>
      <c r="AB1209" s="356"/>
      <c r="AC1209" s="356"/>
      <c r="AD1209" s="356"/>
    </row>
    <row r="1210" spans="2:30">
      <c r="B1210" s="359"/>
      <c r="D1210" s="174"/>
      <c r="E1210" s="174"/>
      <c r="F1210" s="176"/>
      <c r="G1210" s="174"/>
      <c r="H1210" s="174"/>
      <c r="I1210" s="174"/>
      <c r="J1210" s="175"/>
      <c r="K1210" s="175"/>
      <c r="L1210" s="174"/>
      <c r="N1210" s="359">
        <f t="shared" si="47"/>
        <v>0</v>
      </c>
      <c r="O1210" s="360">
        <f t="shared" si="48"/>
        <v>0</v>
      </c>
      <c r="Q1210" s="356"/>
      <c r="R1210" s="356"/>
      <c r="S1210" s="356"/>
      <c r="T1210" s="356"/>
      <c r="U1210" s="356"/>
      <c r="V1210" s="356"/>
      <c r="W1210" s="356"/>
      <c r="X1210" s="356"/>
      <c r="Y1210" s="356"/>
      <c r="Z1210" s="356"/>
      <c r="AA1210" s="356"/>
      <c r="AB1210" s="356"/>
      <c r="AC1210" s="356"/>
      <c r="AD1210" s="356"/>
    </row>
    <row r="1211" spans="2:30">
      <c r="B1211" s="359"/>
      <c r="D1211" s="174"/>
      <c r="E1211" s="174"/>
      <c r="F1211" s="176"/>
      <c r="G1211" s="174"/>
      <c r="H1211" s="174"/>
      <c r="I1211" s="174"/>
      <c r="J1211" s="175"/>
      <c r="K1211" s="175"/>
      <c r="L1211" s="174"/>
      <c r="N1211" s="359">
        <f t="shared" si="47"/>
        <v>0</v>
      </c>
      <c r="O1211" s="360">
        <f t="shared" si="48"/>
        <v>0</v>
      </c>
      <c r="Q1211" s="356"/>
      <c r="R1211" s="356"/>
      <c r="S1211" s="356"/>
      <c r="T1211" s="356"/>
      <c r="U1211" s="356"/>
      <c r="V1211" s="356"/>
      <c r="W1211" s="356"/>
      <c r="X1211" s="356"/>
      <c r="Y1211" s="356"/>
      <c r="Z1211" s="356"/>
      <c r="AA1211" s="356"/>
      <c r="AB1211" s="356"/>
      <c r="AC1211" s="356"/>
      <c r="AD1211" s="356"/>
    </row>
    <row r="1212" spans="2:30">
      <c r="B1212" s="359"/>
      <c r="D1212" s="174"/>
      <c r="E1212" s="174"/>
      <c r="F1212" s="176"/>
      <c r="G1212" s="174"/>
      <c r="H1212" s="174"/>
      <c r="I1212" s="174"/>
      <c r="J1212" s="175"/>
      <c r="K1212" s="175"/>
      <c r="L1212" s="174"/>
      <c r="N1212" s="359">
        <f t="shared" si="47"/>
        <v>0</v>
      </c>
      <c r="O1212" s="360">
        <f t="shared" si="48"/>
        <v>0</v>
      </c>
      <c r="Q1212" s="356"/>
      <c r="R1212" s="356"/>
      <c r="S1212" s="356"/>
      <c r="T1212" s="356"/>
      <c r="U1212" s="356"/>
      <c r="V1212" s="356"/>
      <c r="W1212" s="356"/>
      <c r="X1212" s="356"/>
      <c r="Y1212" s="356"/>
      <c r="Z1212" s="356"/>
      <c r="AA1212" s="356"/>
      <c r="AB1212" s="356"/>
      <c r="AC1212" s="356"/>
      <c r="AD1212" s="356"/>
    </row>
    <row r="1213" spans="2:30">
      <c r="B1213" s="359"/>
      <c r="D1213" s="174"/>
      <c r="E1213" s="174"/>
      <c r="F1213" s="176"/>
      <c r="G1213" s="174"/>
      <c r="H1213" s="174"/>
      <c r="I1213" s="174"/>
      <c r="J1213" s="175"/>
      <c r="K1213" s="175"/>
      <c r="L1213" s="174"/>
      <c r="N1213" s="359">
        <f t="shared" si="47"/>
        <v>0</v>
      </c>
      <c r="O1213" s="360">
        <f t="shared" si="48"/>
        <v>0</v>
      </c>
      <c r="Q1213" s="356"/>
      <c r="R1213" s="356"/>
      <c r="S1213" s="356"/>
      <c r="T1213" s="356"/>
      <c r="U1213" s="356"/>
      <c r="V1213" s="356"/>
      <c r="W1213" s="356"/>
      <c r="X1213" s="356"/>
      <c r="Y1213" s="356"/>
      <c r="Z1213" s="356"/>
      <c r="AA1213" s="356"/>
      <c r="AB1213" s="356"/>
      <c r="AC1213" s="356"/>
      <c r="AD1213" s="356"/>
    </row>
    <row r="1214" spans="2:30">
      <c r="B1214" s="359"/>
      <c r="D1214" s="174"/>
      <c r="E1214" s="174"/>
      <c r="F1214" s="176"/>
      <c r="G1214" s="174"/>
      <c r="H1214" s="174"/>
      <c r="I1214" s="174"/>
      <c r="J1214" s="175"/>
      <c r="K1214" s="175"/>
      <c r="L1214" s="174"/>
      <c r="N1214" s="359">
        <f t="shared" si="47"/>
        <v>0</v>
      </c>
      <c r="O1214" s="360">
        <f t="shared" si="48"/>
        <v>0</v>
      </c>
      <c r="Q1214" s="356"/>
      <c r="R1214" s="356"/>
      <c r="S1214" s="356"/>
      <c r="T1214" s="356"/>
      <c r="U1214" s="356"/>
      <c r="V1214" s="356"/>
      <c r="W1214" s="356"/>
      <c r="X1214" s="356"/>
      <c r="Y1214" s="356"/>
      <c r="Z1214" s="356"/>
      <c r="AA1214" s="356"/>
      <c r="AB1214" s="356"/>
      <c r="AC1214" s="356"/>
      <c r="AD1214" s="356"/>
    </row>
    <row r="1215" spans="2:30">
      <c r="B1215" s="359"/>
      <c r="D1215" s="174"/>
      <c r="E1215" s="174"/>
      <c r="F1215" s="176"/>
      <c r="G1215" s="174"/>
      <c r="H1215" s="174"/>
      <c r="I1215" s="174"/>
      <c r="J1215" s="175"/>
      <c r="K1215" s="175"/>
      <c r="L1215" s="174"/>
      <c r="N1215" s="359">
        <f t="shared" si="47"/>
        <v>0</v>
      </c>
      <c r="O1215" s="360">
        <f t="shared" si="48"/>
        <v>0</v>
      </c>
      <c r="Q1215" s="356"/>
      <c r="R1215" s="356"/>
      <c r="S1215" s="356"/>
      <c r="T1215" s="356"/>
      <c r="U1215" s="356"/>
      <c r="V1215" s="356"/>
      <c r="W1215" s="356"/>
      <c r="X1215" s="356"/>
      <c r="Y1215" s="356"/>
      <c r="Z1215" s="356"/>
      <c r="AA1215" s="356"/>
      <c r="AB1215" s="356"/>
      <c r="AC1215" s="356"/>
      <c r="AD1215" s="356"/>
    </row>
    <row r="1216" spans="2:30">
      <c r="B1216" s="359"/>
      <c r="D1216" s="174"/>
      <c r="E1216" s="174"/>
      <c r="F1216" s="176"/>
      <c r="G1216" s="174"/>
      <c r="H1216" s="174"/>
      <c r="I1216" s="174"/>
      <c r="J1216" s="175"/>
      <c r="K1216" s="175"/>
      <c r="L1216" s="174"/>
      <c r="N1216" s="359">
        <f t="shared" si="47"/>
        <v>0</v>
      </c>
      <c r="O1216" s="360">
        <f t="shared" si="48"/>
        <v>0</v>
      </c>
      <c r="Q1216" s="356"/>
      <c r="R1216" s="356"/>
      <c r="S1216" s="356"/>
      <c r="T1216" s="356"/>
      <c r="U1216" s="356"/>
      <c r="V1216" s="356"/>
      <c r="W1216" s="356"/>
      <c r="X1216" s="356"/>
      <c r="Y1216" s="356"/>
      <c r="Z1216" s="356"/>
      <c r="AA1216" s="356"/>
      <c r="AB1216" s="356"/>
      <c r="AC1216" s="356"/>
      <c r="AD1216" s="356"/>
    </row>
    <row r="1217" spans="2:30">
      <c r="B1217" s="359"/>
      <c r="D1217" s="174"/>
      <c r="E1217" s="174"/>
      <c r="F1217" s="176"/>
      <c r="G1217" s="174"/>
      <c r="H1217" s="174"/>
      <c r="I1217" s="174"/>
      <c r="J1217" s="175"/>
      <c r="K1217" s="175"/>
      <c r="L1217" s="174"/>
      <c r="N1217" s="359">
        <f t="shared" si="47"/>
        <v>0</v>
      </c>
      <c r="O1217" s="360">
        <f t="shared" si="48"/>
        <v>0</v>
      </c>
      <c r="Q1217" s="356"/>
      <c r="R1217" s="356"/>
      <c r="S1217" s="356"/>
      <c r="T1217" s="356"/>
      <c r="U1217" s="356"/>
      <c r="V1217" s="356"/>
      <c r="W1217" s="356"/>
      <c r="X1217" s="356"/>
      <c r="Y1217" s="356"/>
      <c r="Z1217" s="356"/>
      <c r="AA1217" s="356"/>
      <c r="AB1217" s="356"/>
      <c r="AC1217" s="356"/>
      <c r="AD1217" s="356"/>
    </row>
    <row r="1218" spans="2:30">
      <c r="B1218" s="359"/>
      <c r="D1218" s="174"/>
      <c r="E1218" s="174"/>
      <c r="F1218" s="176"/>
      <c r="G1218" s="174"/>
      <c r="H1218" s="174"/>
      <c r="I1218" s="174"/>
      <c r="J1218" s="175"/>
      <c r="K1218" s="175"/>
      <c r="L1218" s="174"/>
      <c r="N1218" s="359">
        <f t="shared" si="47"/>
        <v>0</v>
      </c>
      <c r="O1218" s="360">
        <f t="shared" si="48"/>
        <v>0</v>
      </c>
      <c r="Q1218" s="356"/>
      <c r="R1218" s="356"/>
      <c r="S1218" s="356"/>
      <c r="T1218" s="356"/>
      <c r="U1218" s="356"/>
      <c r="V1218" s="356"/>
      <c r="W1218" s="356"/>
      <c r="X1218" s="356"/>
      <c r="Y1218" s="356"/>
      <c r="Z1218" s="356"/>
      <c r="AA1218" s="356"/>
      <c r="AB1218" s="356"/>
      <c r="AC1218" s="356"/>
      <c r="AD1218" s="356"/>
    </row>
    <row r="1219" spans="2:30">
      <c r="B1219" s="359"/>
      <c r="D1219" s="174"/>
      <c r="E1219" s="174"/>
      <c r="F1219" s="176"/>
      <c r="G1219" s="174"/>
      <c r="H1219" s="174"/>
      <c r="I1219" s="174"/>
      <c r="J1219" s="175"/>
      <c r="K1219" s="175"/>
      <c r="L1219" s="174"/>
      <c r="N1219" s="359">
        <f t="shared" si="47"/>
        <v>0</v>
      </c>
      <c r="O1219" s="360">
        <f t="shared" si="48"/>
        <v>0</v>
      </c>
      <c r="Q1219" s="356"/>
      <c r="R1219" s="356"/>
      <c r="S1219" s="356"/>
      <c r="T1219" s="356"/>
      <c r="U1219" s="356"/>
      <c r="V1219" s="356"/>
      <c r="W1219" s="356"/>
      <c r="X1219" s="356"/>
      <c r="Y1219" s="356"/>
      <c r="Z1219" s="356"/>
      <c r="AA1219" s="356"/>
      <c r="AB1219" s="356"/>
      <c r="AC1219" s="356"/>
      <c r="AD1219" s="356"/>
    </row>
    <row r="1220" spans="2:30">
      <c r="B1220" s="359"/>
      <c r="D1220" s="174"/>
      <c r="E1220" s="174"/>
      <c r="F1220" s="176"/>
      <c r="G1220" s="174"/>
      <c r="H1220" s="174"/>
      <c r="I1220" s="174"/>
      <c r="J1220" s="175"/>
      <c r="K1220" s="175"/>
      <c r="L1220" s="174"/>
      <c r="N1220" s="359">
        <f t="shared" si="47"/>
        <v>0</v>
      </c>
      <c r="O1220" s="360">
        <f t="shared" si="48"/>
        <v>0</v>
      </c>
      <c r="Q1220" s="356"/>
      <c r="R1220" s="356"/>
      <c r="S1220" s="356"/>
      <c r="T1220" s="356"/>
      <c r="U1220" s="356"/>
      <c r="V1220" s="356"/>
      <c r="W1220" s="356"/>
      <c r="X1220" s="356"/>
      <c r="Y1220" s="356"/>
      <c r="Z1220" s="356"/>
      <c r="AA1220" s="356"/>
      <c r="AB1220" s="356"/>
      <c r="AC1220" s="356"/>
      <c r="AD1220" s="356"/>
    </row>
    <row r="1221" spans="2:30">
      <c r="B1221" s="359"/>
      <c r="D1221" s="174"/>
      <c r="E1221" s="174"/>
      <c r="F1221" s="176"/>
      <c r="G1221" s="174"/>
      <c r="H1221" s="174"/>
      <c r="I1221" s="174"/>
      <c r="J1221" s="175"/>
      <c r="K1221" s="175"/>
      <c r="L1221" s="174"/>
      <c r="N1221" s="359">
        <f t="shared" si="47"/>
        <v>0</v>
      </c>
      <c r="O1221" s="360">
        <f t="shared" si="48"/>
        <v>0</v>
      </c>
      <c r="Q1221" s="356"/>
      <c r="R1221" s="356"/>
      <c r="S1221" s="356"/>
      <c r="T1221" s="356"/>
      <c r="U1221" s="356"/>
      <c r="V1221" s="356"/>
      <c r="W1221" s="356"/>
      <c r="X1221" s="356"/>
      <c r="Y1221" s="356"/>
      <c r="Z1221" s="356"/>
      <c r="AA1221" s="356"/>
      <c r="AB1221" s="356"/>
      <c r="AC1221" s="356"/>
      <c r="AD1221" s="356"/>
    </row>
    <row r="1222" spans="2:30">
      <c r="B1222" s="359"/>
      <c r="D1222" s="174"/>
      <c r="E1222" s="174"/>
      <c r="F1222" s="176"/>
      <c r="G1222" s="174"/>
      <c r="H1222" s="174"/>
      <c r="I1222" s="174"/>
      <c r="J1222" s="175"/>
      <c r="K1222" s="175"/>
      <c r="L1222" s="174"/>
      <c r="N1222" s="359">
        <f t="shared" si="47"/>
        <v>0</v>
      </c>
      <c r="O1222" s="360">
        <f t="shared" si="48"/>
        <v>0</v>
      </c>
      <c r="Q1222" s="356"/>
      <c r="R1222" s="356"/>
      <c r="S1222" s="356"/>
      <c r="T1222" s="356"/>
      <c r="U1222" s="356"/>
      <c r="V1222" s="356"/>
      <c r="W1222" s="356"/>
      <c r="X1222" s="356"/>
      <c r="Y1222" s="356"/>
      <c r="Z1222" s="356"/>
      <c r="AA1222" s="356"/>
      <c r="AB1222" s="356"/>
      <c r="AC1222" s="356"/>
      <c r="AD1222" s="356"/>
    </row>
    <row r="1223" spans="2:30">
      <c r="B1223" s="359"/>
      <c r="D1223" s="174"/>
      <c r="E1223" s="174"/>
      <c r="F1223" s="176"/>
      <c r="G1223" s="174"/>
      <c r="H1223" s="174"/>
      <c r="I1223" s="174"/>
      <c r="J1223" s="175"/>
      <c r="K1223" s="175"/>
      <c r="L1223" s="174"/>
      <c r="N1223" s="359">
        <f t="shared" si="47"/>
        <v>0</v>
      </c>
      <c r="O1223" s="360">
        <f t="shared" si="48"/>
        <v>0</v>
      </c>
      <c r="Q1223" s="356"/>
      <c r="R1223" s="356"/>
      <c r="S1223" s="356"/>
      <c r="T1223" s="356"/>
      <c r="U1223" s="356"/>
      <c r="V1223" s="356"/>
      <c r="W1223" s="356"/>
      <c r="X1223" s="356"/>
      <c r="Y1223" s="356"/>
      <c r="Z1223" s="356"/>
      <c r="AA1223" s="356"/>
      <c r="AB1223" s="356"/>
      <c r="AC1223" s="356"/>
      <c r="AD1223" s="356"/>
    </row>
    <row r="1224" spans="2:30">
      <c r="B1224" s="359"/>
      <c r="D1224" s="174"/>
      <c r="E1224" s="174"/>
      <c r="F1224" s="176"/>
      <c r="G1224" s="174"/>
      <c r="H1224" s="174"/>
      <c r="I1224" s="174"/>
      <c r="J1224" s="175"/>
      <c r="K1224" s="175"/>
      <c r="L1224" s="174"/>
      <c r="N1224" s="359">
        <f t="shared" si="47"/>
        <v>0</v>
      </c>
      <c r="O1224" s="360">
        <f t="shared" si="48"/>
        <v>0</v>
      </c>
      <c r="Q1224" s="356"/>
      <c r="R1224" s="356"/>
      <c r="S1224" s="356"/>
      <c r="T1224" s="356"/>
      <c r="U1224" s="356"/>
      <c r="V1224" s="356"/>
      <c r="W1224" s="356"/>
      <c r="X1224" s="356"/>
      <c r="Y1224" s="356"/>
      <c r="Z1224" s="356"/>
      <c r="AA1224" s="356"/>
      <c r="AB1224" s="356"/>
      <c r="AC1224" s="356"/>
      <c r="AD1224" s="356"/>
    </row>
    <row r="1225" spans="2:30">
      <c r="B1225" s="359"/>
      <c r="D1225" s="174"/>
      <c r="E1225" s="174"/>
      <c r="F1225" s="176"/>
      <c r="G1225" s="174"/>
      <c r="H1225" s="174"/>
      <c r="I1225" s="174"/>
      <c r="J1225" s="175"/>
      <c r="K1225" s="175"/>
      <c r="L1225" s="174"/>
      <c r="N1225" s="359">
        <f t="shared" si="47"/>
        <v>0</v>
      </c>
      <c r="O1225" s="360">
        <f t="shared" si="48"/>
        <v>0</v>
      </c>
      <c r="Q1225" s="356"/>
      <c r="R1225" s="356"/>
      <c r="S1225" s="356"/>
      <c r="T1225" s="356"/>
      <c r="U1225" s="356"/>
      <c r="V1225" s="356"/>
      <c r="W1225" s="356"/>
      <c r="X1225" s="356"/>
      <c r="Y1225" s="356"/>
      <c r="Z1225" s="356"/>
      <c r="AA1225" s="356"/>
      <c r="AB1225" s="356"/>
      <c r="AC1225" s="356"/>
      <c r="AD1225" s="356"/>
    </row>
    <row r="1226" spans="2:30">
      <c r="B1226" s="359"/>
      <c r="D1226" s="174"/>
      <c r="E1226" s="174"/>
      <c r="F1226" s="176"/>
      <c r="G1226" s="174"/>
      <c r="H1226" s="174"/>
      <c r="I1226" s="174"/>
      <c r="J1226" s="175"/>
      <c r="K1226" s="175"/>
      <c r="L1226" s="174"/>
      <c r="N1226" s="359">
        <f t="shared" ref="N1226:N1289" si="49">+H1226*((K1226-J1226)+1)*B1226</f>
        <v>0</v>
      </c>
      <c r="O1226" s="360">
        <f t="shared" ref="O1226:O1289" si="50">N1226*L1226/100</f>
        <v>0</v>
      </c>
      <c r="Q1226" s="356"/>
      <c r="R1226" s="356"/>
      <c r="S1226" s="356"/>
      <c r="T1226" s="356"/>
      <c r="U1226" s="356"/>
      <c r="V1226" s="356"/>
      <c r="W1226" s="356"/>
      <c r="X1226" s="356"/>
      <c r="Y1226" s="356"/>
      <c r="Z1226" s="356"/>
      <c r="AA1226" s="356"/>
      <c r="AB1226" s="356"/>
      <c r="AC1226" s="356"/>
      <c r="AD1226" s="356"/>
    </row>
    <row r="1227" spans="2:30">
      <c r="B1227" s="359"/>
      <c r="D1227" s="174"/>
      <c r="E1227" s="174"/>
      <c r="F1227" s="176"/>
      <c r="G1227" s="174"/>
      <c r="H1227" s="174"/>
      <c r="I1227" s="174"/>
      <c r="J1227" s="175"/>
      <c r="K1227" s="175"/>
      <c r="L1227" s="174"/>
      <c r="N1227" s="359">
        <f t="shared" si="49"/>
        <v>0</v>
      </c>
      <c r="O1227" s="360">
        <f t="shared" si="50"/>
        <v>0</v>
      </c>
      <c r="Q1227" s="356"/>
      <c r="R1227" s="356"/>
      <c r="S1227" s="356"/>
      <c r="T1227" s="356"/>
      <c r="U1227" s="356"/>
      <c r="V1227" s="356"/>
      <c r="W1227" s="356"/>
      <c r="X1227" s="356"/>
      <c r="Y1227" s="356"/>
      <c r="Z1227" s="356"/>
      <c r="AA1227" s="356"/>
      <c r="AB1227" s="356"/>
      <c r="AC1227" s="356"/>
      <c r="AD1227" s="356"/>
    </row>
    <row r="1228" spans="2:30">
      <c r="B1228" s="359"/>
      <c r="D1228" s="174"/>
      <c r="E1228" s="174"/>
      <c r="F1228" s="176"/>
      <c r="G1228" s="174"/>
      <c r="H1228" s="174"/>
      <c r="I1228" s="174"/>
      <c r="J1228" s="175"/>
      <c r="K1228" s="175"/>
      <c r="L1228" s="174"/>
      <c r="N1228" s="359">
        <f t="shared" si="49"/>
        <v>0</v>
      </c>
      <c r="O1228" s="360">
        <f t="shared" si="50"/>
        <v>0</v>
      </c>
      <c r="Q1228" s="356"/>
      <c r="R1228" s="356"/>
      <c r="S1228" s="356"/>
      <c r="T1228" s="356"/>
      <c r="U1228" s="356"/>
      <c r="V1228" s="356"/>
      <c r="W1228" s="356"/>
      <c r="X1228" s="356"/>
      <c r="Y1228" s="356"/>
      <c r="Z1228" s="356"/>
      <c r="AA1228" s="356"/>
      <c r="AB1228" s="356"/>
      <c r="AC1228" s="356"/>
      <c r="AD1228" s="356"/>
    </row>
    <row r="1229" spans="2:30">
      <c r="B1229" s="359"/>
      <c r="D1229" s="174"/>
      <c r="E1229" s="174"/>
      <c r="F1229" s="176"/>
      <c r="G1229" s="174"/>
      <c r="H1229" s="174"/>
      <c r="I1229" s="174"/>
      <c r="J1229" s="175"/>
      <c r="K1229" s="175"/>
      <c r="L1229" s="174"/>
      <c r="N1229" s="359">
        <f t="shared" si="49"/>
        <v>0</v>
      </c>
      <c r="O1229" s="360">
        <f t="shared" si="50"/>
        <v>0</v>
      </c>
      <c r="Q1229" s="356"/>
      <c r="R1229" s="356"/>
      <c r="S1229" s="356"/>
      <c r="T1229" s="356"/>
      <c r="U1229" s="356"/>
      <c r="V1229" s="356"/>
      <c r="W1229" s="356"/>
      <c r="X1229" s="356"/>
      <c r="Y1229" s="356"/>
      <c r="Z1229" s="356"/>
      <c r="AA1229" s="356"/>
      <c r="AB1229" s="356"/>
      <c r="AC1229" s="356"/>
      <c r="AD1229" s="356"/>
    </row>
    <row r="1230" spans="2:30">
      <c r="B1230" s="359"/>
      <c r="D1230" s="174"/>
      <c r="E1230" s="174"/>
      <c r="F1230" s="176"/>
      <c r="G1230" s="174"/>
      <c r="H1230" s="174"/>
      <c r="I1230" s="174"/>
      <c r="J1230" s="175"/>
      <c r="K1230" s="175"/>
      <c r="L1230" s="174"/>
      <c r="N1230" s="359">
        <f t="shared" si="49"/>
        <v>0</v>
      </c>
      <c r="O1230" s="360">
        <f t="shared" si="50"/>
        <v>0</v>
      </c>
      <c r="Q1230" s="356"/>
      <c r="R1230" s="356"/>
      <c r="S1230" s="356"/>
      <c r="T1230" s="356"/>
      <c r="U1230" s="356"/>
      <c r="V1230" s="356"/>
      <c r="W1230" s="356"/>
      <c r="X1230" s="356"/>
      <c r="Y1230" s="356"/>
      <c r="Z1230" s="356"/>
      <c r="AA1230" s="356"/>
      <c r="AB1230" s="356"/>
      <c r="AC1230" s="356"/>
      <c r="AD1230" s="356"/>
    </row>
    <row r="1231" spans="2:30">
      <c r="B1231" s="359"/>
      <c r="D1231" s="174"/>
      <c r="E1231" s="174"/>
      <c r="F1231" s="176"/>
      <c r="G1231" s="174"/>
      <c r="H1231" s="174"/>
      <c r="I1231" s="174"/>
      <c r="J1231" s="175"/>
      <c r="K1231" s="175"/>
      <c r="L1231" s="174"/>
      <c r="N1231" s="359">
        <f t="shared" si="49"/>
        <v>0</v>
      </c>
      <c r="O1231" s="360">
        <f t="shared" si="50"/>
        <v>0</v>
      </c>
      <c r="Q1231" s="356"/>
      <c r="R1231" s="356"/>
      <c r="S1231" s="356"/>
      <c r="T1231" s="356"/>
      <c r="U1231" s="356"/>
      <c r="V1231" s="356"/>
      <c r="W1231" s="356"/>
      <c r="X1231" s="356"/>
      <c r="Y1231" s="356"/>
      <c r="Z1231" s="356"/>
      <c r="AA1231" s="356"/>
      <c r="AB1231" s="356"/>
      <c r="AC1231" s="356"/>
      <c r="AD1231" s="356"/>
    </row>
    <row r="1232" spans="2:30">
      <c r="B1232" s="359"/>
      <c r="D1232" s="174"/>
      <c r="E1232" s="174"/>
      <c r="F1232" s="176"/>
      <c r="G1232" s="174"/>
      <c r="H1232" s="174"/>
      <c r="I1232" s="174"/>
      <c r="J1232" s="175"/>
      <c r="K1232" s="175"/>
      <c r="L1232" s="174"/>
      <c r="N1232" s="359">
        <f t="shared" si="49"/>
        <v>0</v>
      </c>
      <c r="O1232" s="360">
        <f t="shared" si="50"/>
        <v>0</v>
      </c>
      <c r="Q1232" s="356"/>
      <c r="R1232" s="356"/>
      <c r="S1232" s="356"/>
      <c r="T1232" s="356"/>
      <c r="U1232" s="356"/>
      <c r="V1232" s="356"/>
      <c r="W1232" s="356"/>
      <c r="X1232" s="356"/>
      <c r="Y1232" s="356"/>
      <c r="Z1232" s="356"/>
      <c r="AA1232" s="356"/>
      <c r="AB1232" s="356"/>
      <c r="AC1232" s="356"/>
      <c r="AD1232" s="356"/>
    </row>
    <row r="1233" spans="2:30">
      <c r="B1233" s="359"/>
      <c r="D1233" s="174"/>
      <c r="E1233" s="174"/>
      <c r="F1233" s="176"/>
      <c r="G1233" s="174"/>
      <c r="H1233" s="174"/>
      <c r="I1233" s="174"/>
      <c r="J1233" s="175"/>
      <c r="K1233" s="175"/>
      <c r="L1233" s="174"/>
      <c r="N1233" s="359">
        <f t="shared" si="49"/>
        <v>0</v>
      </c>
      <c r="O1233" s="360">
        <f t="shared" si="50"/>
        <v>0</v>
      </c>
      <c r="Q1233" s="356"/>
      <c r="R1233" s="356"/>
      <c r="S1233" s="356"/>
      <c r="T1233" s="356"/>
      <c r="U1233" s="356"/>
      <c r="V1233" s="356"/>
      <c r="W1233" s="356"/>
      <c r="X1233" s="356"/>
      <c r="Y1233" s="356"/>
      <c r="Z1233" s="356"/>
      <c r="AA1233" s="356"/>
      <c r="AB1233" s="356"/>
      <c r="AC1233" s="356"/>
      <c r="AD1233" s="356"/>
    </row>
    <row r="1234" spans="2:30">
      <c r="B1234" s="359"/>
      <c r="D1234" s="174"/>
      <c r="E1234" s="174"/>
      <c r="F1234" s="176"/>
      <c r="G1234" s="174"/>
      <c r="H1234" s="174"/>
      <c r="I1234" s="174"/>
      <c r="J1234" s="175"/>
      <c r="K1234" s="175"/>
      <c r="L1234" s="174"/>
      <c r="N1234" s="359">
        <f t="shared" si="49"/>
        <v>0</v>
      </c>
      <c r="O1234" s="360">
        <f t="shared" si="50"/>
        <v>0</v>
      </c>
      <c r="Q1234" s="356"/>
      <c r="R1234" s="356"/>
      <c r="S1234" s="356"/>
      <c r="T1234" s="356"/>
      <c r="U1234" s="356"/>
      <c r="V1234" s="356"/>
      <c r="W1234" s="356"/>
      <c r="X1234" s="356"/>
      <c r="Y1234" s="356"/>
      <c r="Z1234" s="356"/>
      <c r="AA1234" s="356"/>
      <c r="AB1234" s="356"/>
      <c r="AC1234" s="356"/>
      <c r="AD1234" s="356"/>
    </row>
    <row r="1235" spans="2:30">
      <c r="B1235" s="359"/>
      <c r="D1235" s="174"/>
      <c r="E1235" s="174"/>
      <c r="F1235" s="176"/>
      <c r="G1235" s="174"/>
      <c r="H1235" s="174"/>
      <c r="I1235" s="174"/>
      <c r="J1235" s="175"/>
      <c r="K1235" s="175"/>
      <c r="L1235" s="174"/>
      <c r="N1235" s="359">
        <f t="shared" si="49"/>
        <v>0</v>
      </c>
      <c r="O1235" s="360">
        <f t="shared" si="50"/>
        <v>0</v>
      </c>
      <c r="Q1235" s="356"/>
      <c r="R1235" s="356"/>
      <c r="S1235" s="356"/>
      <c r="T1235" s="356"/>
      <c r="U1235" s="356"/>
      <c r="V1235" s="356"/>
      <c r="W1235" s="356"/>
      <c r="X1235" s="356"/>
      <c r="Y1235" s="356"/>
      <c r="Z1235" s="356"/>
      <c r="AA1235" s="356"/>
      <c r="AB1235" s="356"/>
      <c r="AC1235" s="356"/>
      <c r="AD1235" s="356"/>
    </row>
    <row r="1236" spans="2:30">
      <c r="B1236" s="359"/>
      <c r="D1236" s="174"/>
      <c r="E1236" s="174"/>
      <c r="F1236" s="176"/>
      <c r="G1236" s="174"/>
      <c r="H1236" s="174"/>
      <c r="I1236" s="174"/>
      <c r="J1236" s="175"/>
      <c r="K1236" s="175"/>
      <c r="L1236" s="174"/>
      <c r="N1236" s="359">
        <f t="shared" si="49"/>
        <v>0</v>
      </c>
      <c r="O1236" s="360">
        <f t="shared" si="50"/>
        <v>0</v>
      </c>
      <c r="Q1236" s="356"/>
      <c r="R1236" s="356"/>
      <c r="S1236" s="356"/>
      <c r="T1236" s="356"/>
      <c r="U1236" s="356"/>
      <c r="V1236" s="356"/>
      <c r="W1236" s="356"/>
      <c r="X1236" s="356"/>
      <c r="Y1236" s="356"/>
      <c r="Z1236" s="356"/>
      <c r="AA1236" s="356"/>
      <c r="AB1236" s="356"/>
      <c r="AC1236" s="356"/>
      <c r="AD1236" s="356"/>
    </row>
    <row r="1237" spans="2:30">
      <c r="B1237" s="359"/>
      <c r="D1237" s="174"/>
      <c r="E1237" s="174"/>
      <c r="F1237" s="176"/>
      <c r="G1237" s="174"/>
      <c r="H1237" s="174"/>
      <c r="I1237" s="174"/>
      <c r="J1237" s="175"/>
      <c r="K1237" s="175"/>
      <c r="L1237" s="174"/>
      <c r="N1237" s="359">
        <f t="shared" si="49"/>
        <v>0</v>
      </c>
      <c r="O1237" s="360">
        <f t="shared" si="50"/>
        <v>0</v>
      </c>
      <c r="Q1237" s="356"/>
      <c r="R1237" s="356"/>
      <c r="S1237" s="356"/>
      <c r="T1237" s="356"/>
      <c r="U1237" s="356"/>
      <c r="V1237" s="356"/>
      <c r="W1237" s="356"/>
      <c r="X1237" s="356"/>
      <c r="Y1237" s="356"/>
      <c r="Z1237" s="356"/>
      <c r="AA1237" s="356"/>
      <c r="AB1237" s="356"/>
      <c r="AC1237" s="356"/>
      <c r="AD1237" s="356"/>
    </row>
    <row r="1238" spans="2:30">
      <c r="B1238" s="359"/>
      <c r="D1238" s="174"/>
      <c r="E1238" s="174"/>
      <c r="F1238" s="176"/>
      <c r="G1238" s="174"/>
      <c r="H1238" s="174"/>
      <c r="I1238" s="174"/>
      <c r="J1238" s="175"/>
      <c r="K1238" s="175"/>
      <c r="L1238" s="174"/>
      <c r="N1238" s="359">
        <f t="shared" si="49"/>
        <v>0</v>
      </c>
      <c r="O1238" s="360">
        <f t="shared" si="50"/>
        <v>0</v>
      </c>
      <c r="Q1238" s="356"/>
      <c r="R1238" s="356"/>
      <c r="S1238" s="356"/>
      <c r="T1238" s="356"/>
      <c r="U1238" s="356"/>
      <c r="V1238" s="356"/>
      <c r="W1238" s="356"/>
      <c r="X1238" s="356"/>
      <c r="Y1238" s="356"/>
      <c r="Z1238" s="356"/>
      <c r="AA1238" s="356"/>
      <c r="AB1238" s="356"/>
      <c r="AC1238" s="356"/>
      <c r="AD1238" s="356"/>
    </row>
    <row r="1239" spans="2:30">
      <c r="B1239" s="359"/>
      <c r="D1239" s="174"/>
      <c r="E1239" s="174"/>
      <c r="F1239" s="176"/>
      <c r="G1239" s="174"/>
      <c r="H1239" s="174"/>
      <c r="I1239" s="174"/>
      <c r="J1239" s="175"/>
      <c r="K1239" s="175"/>
      <c r="L1239" s="174"/>
      <c r="N1239" s="359">
        <f t="shared" si="49"/>
        <v>0</v>
      </c>
      <c r="O1239" s="360">
        <f t="shared" si="50"/>
        <v>0</v>
      </c>
      <c r="Q1239" s="356"/>
      <c r="R1239" s="356"/>
      <c r="S1239" s="356"/>
      <c r="T1239" s="356"/>
      <c r="U1239" s="356"/>
      <c r="V1239" s="356"/>
      <c r="W1239" s="356"/>
      <c r="X1239" s="356"/>
      <c r="Y1239" s="356"/>
      <c r="Z1239" s="356"/>
      <c r="AA1239" s="356"/>
      <c r="AB1239" s="356"/>
      <c r="AC1239" s="356"/>
      <c r="AD1239" s="356"/>
    </row>
    <row r="1240" spans="2:30">
      <c r="B1240" s="359"/>
      <c r="D1240" s="174"/>
      <c r="E1240" s="174"/>
      <c r="F1240" s="176"/>
      <c r="G1240" s="174"/>
      <c r="H1240" s="174"/>
      <c r="I1240" s="174"/>
      <c r="J1240" s="175"/>
      <c r="K1240" s="175"/>
      <c r="L1240" s="174"/>
      <c r="N1240" s="359">
        <f t="shared" si="49"/>
        <v>0</v>
      </c>
      <c r="O1240" s="360">
        <f t="shared" si="50"/>
        <v>0</v>
      </c>
      <c r="Q1240" s="356"/>
      <c r="R1240" s="356"/>
      <c r="S1240" s="356"/>
      <c r="T1240" s="356"/>
      <c r="U1240" s="356"/>
      <c r="V1240" s="356"/>
      <c r="W1240" s="356"/>
      <c r="X1240" s="356"/>
      <c r="Y1240" s="356"/>
      <c r="Z1240" s="356"/>
      <c r="AA1240" s="356"/>
      <c r="AB1240" s="356"/>
      <c r="AC1240" s="356"/>
      <c r="AD1240" s="356"/>
    </row>
    <row r="1241" spans="2:30">
      <c r="B1241" s="359"/>
      <c r="D1241" s="174"/>
      <c r="E1241" s="174"/>
      <c r="F1241" s="176"/>
      <c r="G1241" s="174"/>
      <c r="H1241" s="174"/>
      <c r="I1241" s="174"/>
      <c r="J1241" s="175"/>
      <c r="K1241" s="175"/>
      <c r="L1241" s="174"/>
      <c r="N1241" s="359">
        <f t="shared" si="49"/>
        <v>0</v>
      </c>
      <c r="O1241" s="360">
        <f t="shared" si="50"/>
        <v>0</v>
      </c>
      <c r="Q1241" s="356"/>
      <c r="R1241" s="356"/>
      <c r="S1241" s="356"/>
      <c r="T1241" s="356"/>
      <c r="U1241" s="356"/>
      <c r="V1241" s="356"/>
      <c r="W1241" s="356"/>
      <c r="X1241" s="356"/>
      <c r="Y1241" s="356"/>
      <c r="Z1241" s="356"/>
      <c r="AA1241" s="356"/>
      <c r="AB1241" s="356"/>
      <c r="AC1241" s="356"/>
      <c r="AD1241" s="356"/>
    </row>
    <row r="1242" spans="2:30">
      <c r="B1242" s="359"/>
      <c r="D1242" s="174"/>
      <c r="E1242" s="174"/>
      <c r="F1242" s="176"/>
      <c r="G1242" s="174"/>
      <c r="H1242" s="174"/>
      <c r="I1242" s="174"/>
      <c r="J1242" s="175"/>
      <c r="K1242" s="175"/>
      <c r="L1242" s="174"/>
      <c r="N1242" s="359">
        <f t="shared" si="49"/>
        <v>0</v>
      </c>
      <c r="O1242" s="360">
        <f t="shared" si="50"/>
        <v>0</v>
      </c>
      <c r="Q1242" s="356"/>
      <c r="R1242" s="356"/>
      <c r="S1242" s="356"/>
      <c r="T1242" s="356"/>
      <c r="U1242" s="356"/>
      <c r="V1242" s="356"/>
      <c r="W1242" s="356"/>
      <c r="X1242" s="356"/>
      <c r="Y1242" s="356"/>
      <c r="Z1242" s="356"/>
      <c r="AA1242" s="356"/>
      <c r="AB1242" s="356"/>
      <c r="AC1242" s="356"/>
      <c r="AD1242" s="356"/>
    </row>
    <row r="1243" spans="2:30">
      <c r="B1243" s="359"/>
      <c r="D1243" s="174"/>
      <c r="E1243" s="174"/>
      <c r="F1243" s="176"/>
      <c r="G1243" s="174"/>
      <c r="H1243" s="174"/>
      <c r="I1243" s="174"/>
      <c r="J1243" s="175"/>
      <c r="K1243" s="175"/>
      <c r="L1243" s="174"/>
      <c r="N1243" s="359">
        <f t="shared" si="49"/>
        <v>0</v>
      </c>
      <c r="O1243" s="360">
        <f t="shared" si="50"/>
        <v>0</v>
      </c>
      <c r="Q1243" s="356"/>
      <c r="R1243" s="356"/>
      <c r="S1243" s="356"/>
      <c r="T1243" s="356"/>
      <c r="U1243" s="356"/>
      <c r="V1243" s="356"/>
      <c r="W1243" s="356"/>
      <c r="X1243" s="356"/>
      <c r="Y1243" s="356"/>
      <c r="Z1243" s="356"/>
      <c r="AA1243" s="356"/>
      <c r="AB1243" s="356"/>
      <c r="AC1243" s="356"/>
      <c r="AD1243" s="356"/>
    </row>
    <row r="1244" spans="2:30">
      <c r="B1244" s="359"/>
      <c r="D1244" s="174"/>
      <c r="E1244" s="174"/>
      <c r="F1244" s="176"/>
      <c r="G1244" s="174"/>
      <c r="H1244" s="174"/>
      <c r="I1244" s="174"/>
      <c r="J1244" s="175"/>
      <c r="K1244" s="175"/>
      <c r="L1244" s="174"/>
      <c r="N1244" s="359">
        <f t="shared" si="49"/>
        <v>0</v>
      </c>
      <c r="O1244" s="360">
        <f t="shared" si="50"/>
        <v>0</v>
      </c>
      <c r="Q1244" s="356"/>
      <c r="R1244" s="356"/>
      <c r="S1244" s="356"/>
      <c r="T1244" s="356"/>
      <c r="U1244" s="356"/>
      <c r="V1244" s="356"/>
      <c r="W1244" s="356"/>
      <c r="X1244" s="356"/>
      <c r="Y1244" s="356"/>
      <c r="Z1244" s="356"/>
      <c r="AA1244" s="356"/>
      <c r="AB1244" s="356"/>
      <c r="AC1244" s="356"/>
      <c r="AD1244" s="356"/>
    </row>
    <row r="1245" spans="2:30">
      <c r="B1245" s="359"/>
      <c r="D1245" s="174"/>
      <c r="E1245" s="174"/>
      <c r="F1245" s="176"/>
      <c r="G1245" s="174"/>
      <c r="H1245" s="174"/>
      <c r="I1245" s="174"/>
      <c r="J1245" s="175"/>
      <c r="K1245" s="175"/>
      <c r="L1245" s="174"/>
      <c r="N1245" s="359">
        <f t="shared" si="49"/>
        <v>0</v>
      </c>
      <c r="O1245" s="360">
        <f t="shared" si="50"/>
        <v>0</v>
      </c>
      <c r="Q1245" s="356"/>
      <c r="R1245" s="356"/>
      <c r="S1245" s="356"/>
      <c r="T1245" s="356"/>
      <c r="U1245" s="356"/>
      <c r="V1245" s="356"/>
      <c r="W1245" s="356"/>
      <c r="X1245" s="356"/>
      <c r="Y1245" s="356"/>
      <c r="Z1245" s="356"/>
      <c r="AA1245" s="356"/>
      <c r="AB1245" s="356"/>
      <c r="AC1245" s="356"/>
      <c r="AD1245" s="356"/>
    </row>
    <row r="1246" spans="2:30">
      <c r="B1246" s="359"/>
      <c r="D1246" s="174"/>
      <c r="E1246" s="174"/>
      <c r="F1246" s="176"/>
      <c r="G1246" s="174"/>
      <c r="H1246" s="174"/>
      <c r="I1246" s="174"/>
      <c r="J1246" s="175"/>
      <c r="K1246" s="175"/>
      <c r="L1246" s="174"/>
      <c r="N1246" s="359">
        <f t="shared" si="49"/>
        <v>0</v>
      </c>
      <c r="O1246" s="360">
        <f t="shared" si="50"/>
        <v>0</v>
      </c>
      <c r="Q1246" s="356"/>
      <c r="R1246" s="356"/>
      <c r="S1246" s="356"/>
      <c r="T1246" s="356"/>
      <c r="U1246" s="356"/>
      <c r="V1246" s="356"/>
      <c r="W1246" s="356"/>
      <c r="X1246" s="356"/>
      <c r="Y1246" s="356"/>
      <c r="Z1246" s="356"/>
      <c r="AA1246" s="356"/>
      <c r="AB1246" s="356"/>
      <c r="AC1246" s="356"/>
      <c r="AD1246" s="356"/>
    </row>
    <row r="1247" spans="2:30">
      <c r="B1247" s="359"/>
      <c r="D1247" s="174"/>
      <c r="E1247" s="174"/>
      <c r="F1247" s="176"/>
      <c r="G1247" s="174"/>
      <c r="H1247" s="174"/>
      <c r="I1247" s="174"/>
      <c r="J1247" s="175"/>
      <c r="K1247" s="175"/>
      <c r="L1247" s="174"/>
      <c r="N1247" s="359">
        <f t="shared" si="49"/>
        <v>0</v>
      </c>
      <c r="O1247" s="360">
        <f t="shared" si="50"/>
        <v>0</v>
      </c>
      <c r="Q1247" s="356"/>
      <c r="R1247" s="356"/>
      <c r="S1247" s="356"/>
      <c r="T1247" s="356"/>
      <c r="U1247" s="356"/>
      <c r="V1247" s="356"/>
      <c r="W1247" s="356"/>
      <c r="X1247" s="356"/>
      <c r="Y1247" s="356"/>
      <c r="Z1247" s="356"/>
      <c r="AA1247" s="356"/>
      <c r="AB1247" s="356"/>
      <c r="AC1247" s="356"/>
      <c r="AD1247" s="356"/>
    </row>
    <row r="1248" spans="2:30">
      <c r="B1248" s="359"/>
      <c r="D1248" s="174"/>
      <c r="E1248" s="174"/>
      <c r="F1248" s="176"/>
      <c r="G1248" s="174"/>
      <c r="H1248" s="174"/>
      <c r="I1248" s="174"/>
      <c r="J1248" s="175"/>
      <c r="K1248" s="175"/>
      <c r="L1248" s="174"/>
      <c r="N1248" s="359">
        <f t="shared" si="49"/>
        <v>0</v>
      </c>
      <c r="O1248" s="360">
        <f t="shared" si="50"/>
        <v>0</v>
      </c>
      <c r="Q1248" s="356"/>
      <c r="R1248" s="356"/>
      <c r="S1248" s="356"/>
      <c r="T1248" s="356"/>
      <c r="U1248" s="356"/>
      <c r="V1248" s="356"/>
      <c r="W1248" s="356"/>
      <c r="X1248" s="356"/>
      <c r="Y1248" s="356"/>
      <c r="Z1248" s="356"/>
      <c r="AA1248" s="356"/>
      <c r="AB1248" s="356"/>
      <c r="AC1248" s="356"/>
      <c r="AD1248" s="356"/>
    </row>
    <row r="1249" spans="2:30">
      <c r="B1249" s="359"/>
      <c r="D1249" s="174"/>
      <c r="E1249" s="174"/>
      <c r="F1249" s="176"/>
      <c r="G1249" s="174"/>
      <c r="H1249" s="174"/>
      <c r="I1249" s="174"/>
      <c r="J1249" s="175"/>
      <c r="K1249" s="175"/>
      <c r="L1249" s="174"/>
      <c r="N1249" s="359">
        <f t="shared" si="49"/>
        <v>0</v>
      </c>
      <c r="O1249" s="360">
        <f t="shared" si="50"/>
        <v>0</v>
      </c>
      <c r="Q1249" s="356"/>
      <c r="R1249" s="356"/>
      <c r="S1249" s="356"/>
      <c r="T1249" s="356"/>
      <c r="U1249" s="356"/>
      <c r="V1249" s="356"/>
      <c r="W1249" s="356"/>
      <c r="X1249" s="356"/>
      <c r="Y1249" s="356"/>
      <c r="Z1249" s="356"/>
      <c r="AA1249" s="356"/>
      <c r="AB1249" s="356"/>
      <c r="AC1249" s="356"/>
      <c r="AD1249" s="356"/>
    </row>
    <row r="1250" spans="2:30">
      <c r="B1250" s="359"/>
      <c r="D1250" s="174"/>
      <c r="E1250" s="174"/>
      <c r="F1250" s="176"/>
      <c r="G1250" s="174"/>
      <c r="H1250" s="174"/>
      <c r="I1250" s="174"/>
      <c r="J1250" s="175"/>
      <c r="K1250" s="175"/>
      <c r="L1250" s="174"/>
      <c r="N1250" s="359">
        <f t="shared" si="49"/>
        <v>0</v>
      </c>
      <c r="O1250" s="360">
        <f t="shared" si="50"/>
        <v>0</v>
      </c>
      <c r="Q1250" s="356"/>
      <c r="R1250" s="356"/>
      <c r="S1250" s="356"/>
      <c r="T1250" s="356"/>
      <c r="U1250" s="356"/>
      <c r="V1250" s="356"/>
      <c r="W1250" s="356"/>
      <c r="X1250" s="356"/>
      <c r="Y1250" s="356"/>
      <c r="Z1250" s="356"/>
      <c r="AA1250" s="356"/>
      <c r="AB1250" s="356"/>
      <c r="AC1250" s="356"/>
      <c r="AD1250" s="356"/>
    </row>
    <row r="1251" spans="2:30">
      <c r="B1251" s="359"/>
      <c r="D1251" s="174"/>
      <c r="E1251" s="174"/>
      <c r="F1251" s="176"/>
      <c r="G1251" s="174"/>
      <c r="H1251" s="174"/>
      <c r="I1251" s="174"/>
      <c r="J1251" s="175"/>
      <c r="K1251" s="175"/>
      <c r="L1251" s="174"/>
      <c r="N1251" s="359">
        <f t="shared" si="49"/>
        <v>0</v>
      </c>
      <c r="O1251" s="360">
        <f t="shared" si="50"/>
        <v>0</v>
      </c>
      <c r="Q1251" s="356"/>
      <c r="R1251" s="356"/>
      <c r="S1251" s="356"/>
      <c r="T1251" s="356"/>
      <c r="U1251" s="356"/>
      <c r="V1251" s="356"/>
      <c r="W1251" s="356"/>
      <c r="X1251" s="356"/>
      <c r="Y1251" s="356"/>
      <c r="Z1251" s="356"/>
      <c r="AA1251" s="356"/>
      <c r="AB1251" s="356"/>
      <c r="AC1251" s="356"/>
      <c r="AD1251" s="356"/>
    </row>
    <row r="1252" spans="2:30">
      <c r="B1252" s="359"/>
      <c r="D1252" s="174"/>
      <c r="E1252" s="174"/>
      <c r="F1252" s="176"/>
      <c r="G1252" s="174"/>
      <c r="H1252" s="174"/>
      <c r="I1252" s="174"/>
      <c r="J1252" s="175"/>
      <c r="K1252" s="175"/>
      <c r="L1252" s="174"/>
      <c r="N1252" s="359">
        <f t="shared" si="49"/>
        <v>0</v>
      </c>
      <c r="O1252" s="360">
        <f t="shared" si="50"/>
        <v>0</v>
      </c>
      <c r="Q1252" s="356"/>
      <c r="R1252" s="356"/>
      <c r="S1252" s="356"/>
      <c r="T1252" s="356"/>
      <c r="U1252" s="356"/>
      <c r="V1252" s="356"/>
      <c r="W1252" s="356"/>
      <c r="X1252" s="356"/>
      <c r="Y1252" s="356"/>
      <c r="Z1252" s="356"/>
      <c r="AA1252" s="356"/>
      <c r="AB1252" s="356"/>
      <c r="AC1252" s="356"/>
      <c r="AD1252" s="356"/>
    </row>
    <row r="1253" spans="2:30">
      <c r="B1253" s="359"/>
      <c r="D1253" s="174"/>
      <c r="E1253" s="174"/>
      <c r="F1253" s="176"/>
      <c r="G1253" s="174"/>
      <c r="H1253" s="174"/>
      <c r="I1253" s="174"/>
      <c r="J1253" s="175"/>
      <c r="K1253" s="175"/>
      <c r="L1253" s="174"/>
      <c r="N1253" s="359">
        <f t="shared" si="49"/>
        <v>0</v>
      </c>
      <c r="O1253" s="360">
        <f t="shared" si="50"/>
        <v>0</v>
      </c>
      <c r="Q1253" s="356"/>
      <c r="R1253" s="356"/>
      <c r="S1253" s="356"/>
      <c r="T1253" s="356"/>
      <c r="U1253" s="356"/>
      <c r="V1253" s="356"/>
      <c r="W1253" s="356"/>
      <c r="X1253" s="356"/>
      <c r="Y1253" s="356"/>
      <c r="Z1253" s="356"/>
      <c r="AA1253" s="356"/>
      <c r="AB1253" s="356"/>
      <c r="AC1253" s="356"/>
      <c r="AD1253" s="356"/>
    </row>
    <row r="1254" spans="2:30">
      <c r="B1254" s="359"/>
      <c r="D1254" s="174"/>
      <c r="E1254" s="174"/>
      <c r="F1254" s="176"/>
      <c r="G1254" s="174"/>
      <c r="H1254" s="174"/>
      <c r="I1254" s="174"/>
      <c r="J1254" s="175"/>
      <c r="K1254" s="175"/>
      <c r="L1254" s="174"/>
      <c r="N1254" s="359">
        <f t="shared" si="49"/>
        <v>0</v>
      </c>
      <c r="O1254" s="360">
        <f t="shared" si="50"/>
        <v>0</v>
      </c>
      <c r="Q1254" s="356"/>
      <c r="R1254" s="356"/>
      <c r="S1254" s="356"/>
      <c r="T1254" s="356"/>
      <c r="U1254" s="356"/>
      <c r="V1254" s="356"/>
      <c r="W1254" s="356"/>
      <c r="X1254" s="356"/>
      <c r="Y1254" s="356"/>
      <c r="Z1254" s="356"/>
      <c r="AA1254" s="356"/>
      <c r="AB1254" s="356"/>
      <c r="AC1254" s="356"/>
      <c r="AD1254" s="356"/>
    </row>
    <row r="1255" spans="2:30">
      <c r="B1255" s="359"/>
      <c r="D1255" s="174"/>
      <c r="E1255" s="174"/>
      <c r="F1255" s="176"/>
      <c r="G1255" s="174"/>
      <c r="H1255" s="174"/>
      <c r="I1255" s="174"/>
      <c r="J1255" s="175"/>
      <c r="K1255" s="175"/>
      <c r="L1255" s="174"/>
      <c r="N1255" s="359">
        <f t="shared" si="49"/>
        <v>0</v>
      </c>
      <c r="O1255" s="360">
        <f t="shared" si="50"/>
        <v>0</v>
      </c>
      <c r="Q1255" s="356"/>
      <c r="R1255" s="356"/>
      <c r="S1255" s="356"/>
      <c r="T1255" s="356"/>
      <c r="U1255" s="356"/>
      <c r="V1255" s="356"/>
      <c r="W1255" s="356"/>
      <c r="X1255" s="356"/>
      <c r="Y1255" s="356"/>
      <c r="Z1255" s="356"/>
      <c r="AA1255" s="356"/>
      <c r="AB1255" s="356"/>
      <c r="AC1255" s="356"/>
      <c r="AD1255" s="356"/>
    </row>
    <row r="1256" spans="2:30">
      <c r="B1256" s="359"/>
      <c r="D1256" s="174"/>
      <c r="E1256" s="174"/>
      <c r="F1256" s="176"/>
      <c r="G1256" s="174"/>
      <c r="H1256" s="174"/>
      <c r="I1256" s="174"/>
      <c r="J1256" s="175"/>
      <c r="K1256" s="175"/>
      <c r="L1256" s="174"/>
      <c r="N1256" s="359">
        <f t="shared" si="49"/>
        <v>0</v>
      </c>
      <c r="O1256" s="360">
        <f t="shared" si="50"/>
        <v>0</v>
      </c>
      <c r="Q1256" s="356"/>
      <c r="R1256" s="356"/>
      <c r="S1256" s="356"/>
      <c r="T1256" s="356"/>
      <c r="U1256" s="356"/>
      <c r="V1256" s="356"/>
      <c r="W1256" s="356"/>
      <c r="X1256" s="356"/>
      <c r="Y1256" s="356"/>
      <c r="Z1256" s="356"/>
      <c r="AA1256" s="356"/>
      <c r="AB1256" s="356"/>
      <c r="AC1256" s="356"/>
      <c r="AD1256" s="356"/>
    </row>
    <row r="1257" spans="2:30">
      <c r="B1257" s="359"/>
      <c r="D1257" s="174"/>
      <c r="E1257" s="174"/>
      <c r="F1257" s="176"/>
      <c r="G1257" s="174"/>
      <c r="H1257" s="174"/>
      <c r="I1257" s="174"/>
      <c r="J1257" s="175"/>
      <c r="K1257" s="175"/>
      <c r="L1257" s="174"/>
      <c r="N1257" s="359">
        <f t="shared" si="49"/>
        <v>0</v>
      </c>
      <c r="O1257" s="360">
        <f t="shared" si="50"/>
        <v>0</v>
      </c>
      <c r="Q1257" s="356"/>
      <c r="R1257" s="356"/>
      <c r="S1257" s="356"/>
      <c r="T1257" s="356"/>
      <c r="U1257" s="356"/>
      <c r="V1257" s="356"/>
      <c r="W1257" s="356"/>
      <c r="X1257" s="356"/>
      <c r="Y1257" s="356"/>
      <c r="Z1257" s="356"/>
      <c r="AA1257" s="356"/>
      <c r="AB1257" s="356"/>
      <c r="AC1257" s="356"/>
      <c r="AD1257" s="356"/>
    </row>
    <row r="1258" spans="2:30">
      <c r="B1258" s="359"/>
      <c r="D1258" s="174"/>
      <c r="E1258" s="174"/>
      <c r="F1258" s="176"/>
      <c r="G1258" s="174"/>
      <c r="H1258" s="174"/>
      <c r="I1258" s="174"/>
      <c r="J1258" s="175"/>
      <c r="K1258" s="175"/>
      <c r="L1258" s="174"/>
      <c r="N1258" s="359">
        <f t="shared" si="49"/>
        <v>0</v>
      </c>
      <c r="O1258" s="360">
        <f t="shared" si="50"/>
        <v>0</v>
      </c>
      <c r="Q1258" s="356"/>
      <c r="R1258" s="356"/>
      <c r="S1258" s="356"/>
      <c r="T1258" s="356"/>
      <c r="U1258" s="356"/>
      <c r="V1258" s="356"/>
      <c r="W1258" s="356"/>
      <c r="X1258" s="356"/>
      <c r="Y1258" s="356"/>
      <c r="Z1258" s="356"/>
      <c r="AA1258" s="356"/>
      <c r="AB1258" s="356"/>
      <c r="AC1258" s="356"/>
      <c r="AD1258" s="356"/>
    </row>
    <row r="1259" spans="2:30">
      <c r="B1259" s="359"/>
      <c r="D1259" s="174"/>
      <c r="E1259" s="174"/>
      <c r="F1259" s="176"/>
      <c r="G1259" s="174"/>
      <c r="H1259" s="174"/>
      <c r="I1259" s="174"/>
      <c r="J1259" s="175"/>
      <c r="K1259" s="175"/>
      <c r="L1259" s="174"/>
      <c r="N1259" s="359">
        <f t="shared" si="49"/>
        <v>0</v>
      </c>
      <c r="O1259" s="360">
        <f t="shared" si="50"/>
        <v>0</v>
      </c>
      <c r="Q1259" s="356"/>
      <c r="R1259" s="356"/>
      <c r="S1259" s="356"/>
      <c r="T1259" s="356"/>
      <c r="U1259" s="356"/>
      <c r="V1259" s="356"/>
      <c r="W1259" s="356"/>
      <c r="X1259" s="356"/>
      <c r="Y1259" s="356"/>
      <c r="Z1259" s="356"/>
      <c r="AA1259" s="356"/>
      <c r="AB1259" s="356"/>
      <c r="AC1259" s="356"/>
      <c r="AD1259" s="356"/>
    </row>
    <row r="1260" spans="2:30">
      <c r="B1260" s="359"/>
      <c r="D1260" s="174"/>
      <c r="E1260" s="174"/>
      <c r="F1260" s="176"/>
      <c r="G1260" s="174"/>
      <c r="H1260" s="174"/>
      <c r="I1260" s="174"/>
      <c r="J1260" s="175"/>
      <c r="K1260" s="175"/>
      <c r="L1260" s="174"/>
      <c r="N1260" s="359">
        <f t="shared" si="49"/>
        <v>0</v>
      </c>
      <c r="O1260" s="360">
        <f t="shared" si="50"/>
        <v>0</v>
      </c>
      <c r="Q1260" s="356"/>
      <c r="R1260" s="356"/>
      <c r="S1260" s="356"/>
      <c r="T1260" s="356"/>
      <c r="U1260" s="356"/>
      <c r="V1260" s="356"/>
      <c r="W1260" s="356"/>
      <c r="X1260" s="356"/>
      <c r="Y1260" s="356"/>
      <c r="Z1260" s="356"/>
      <c r="AA1260" s="356"/>
      <c r="AB1260" s="356"/>
      <c r="AC1260" s="356"/>
      <c r="AD1260" s="356"/>
    </row>
    <row r="1261" spans="2:30">
      <c r="B1261" s="359"/>
      <c r="D1261" s="174"/>
      <c r="E1261" s="174"/>
      <c r="F1261" s="176"/>
      <c r="G1261" s="174"/>
      <c r="H1261" s="174"/>
      <c r="I1261" s="174"/>
      <c r="J1261" s="175"/>
      <c r="K1261" s="175"/>
      <c r="L1261" s="174"/>
      <c r="N1261" s="359">
        <f t="shared" si="49"/>
        <v>0</v>
      </c>
      <c r="O1261" s="360">
        <f t="shared" si="50"/>
        <v>0</v>
      </c>
      <c r="Q1261" s="356"/>
      <c r="R1261" s="356"/>
      <c r="S1261" s="356"/>
      <c r="T1261" s="356"/>
      <c r="U1261" s="356"/>
      <c r="V1261" s="356"/>
      <c r="W1261" s="356"/>
      <c r="X1261" s="356"/>
      <c r="Y1261" s="356"/>
      <c r="Z1261" s="356"/>
      <c r="AA1261" s="356"/>
      <c r="AB1261" s="356"/>
      <c r="AC1261" s="356"/>
      <c r="AD1261" s="356"/>
    </row>
    <row r="1262" spans="2:30">
      <c r="B1262" s="359"/>
      <c r="D1262" s="174"/>
      <c r="E1262" s="174"/>
      <c r="F1262" s="176"/>
      <c r="G1262" s="174"/>
      <c r="H1262" s="174"/>
      <c r="I1262" s="174"/>
      <c r="J1262" s="175"/>
      <c r="K1262" s="175"/>
      <c r="L1262" s="174"/>
      <c r="N1262" s="359">
        <f t="shared" si="49"/>
        <v>0</v>
      </c>
      <c r="O1262" s="360">
        <f t="shared" si="50"/>
        <v>0</v>
      </c>
      <c r="Q1262" s="356"/>
      <c r="R1262" s="356"/>
      <c r="S1262" s="356"/>
      <c r="T1262" s="356"/>
      <c r="U1262" s="356"/>
      <c r="V1262" s="356"/>
      <c r="W1262" s="356"/>
      <c r="X1262" s="356"/>
      <c r="Y1262" s="356"/>
      <c r="Z1262" s="356"/>
      <c r="AA1262" s="356"/>
      <c r="AB1262" s="356"/>
      <c r="AC1262" s="356"/>
      <c r="AD1262" s="356"/>
    </row>
    <row r="1263" spans="2:30">
      <c r="B1263" s="359"/>
      <c r="D1263" s="174"/>
      <c r="E1263" s="174"/>
      <c r="F1263" s="176"/>
      <c r="G1263" s="174"/>
      <c r="H1263" s="174"/>
      <c r="I1263" s="174"/>
      <c r="J1263" s="175"/>
      <c r="K1263" s="175"/>
      <c r="L1263" s="174"/>
      <c r="N1263" s="359">
        <f t="shared" si="49"/>
        <v>0</v>
      </c>
      <c r="O1263" s="360">
        <f t="shared" si="50"/>
        <v>0</v>
      </c>
      <c r="Q1263" s="356"/>
      <c r="R1263" s="356"/>
      <c r="S1263" s="356"/>
      <c r="T1263" s="356"/>
      <c r="U1263" s="356"/>
      <c r="V1263" s="356"/>
      <c r="W1263" s="356"/>
      <c r="X1263" s="356"/>
      <c r="Y1263" s="356"/>
      <c r="Z1263" s="356"/>
      <c r="AA1263" s="356"/>
      <c r="AB1263" s="356"/>
      <c r="AC1263" s="356"/>
      <c r="AD1263" s="356"/>
    </row>
    <row r="1264" spans="2:30">
      <c r="B1264" s="359"/>
      <c r="D1264" s="174"/>
      <c r="E1264" s="174"/>
      <c r="F1264" s="176"/>
      <c r="G1264" s="174"/>
      <c r="H1264" s="174"/>
      <c r="I1264" s="174"/>
      <c r="J1264" s="175"/>
      <c r="K1264" s="175"/>
      <c r="L1264" s="174"/>
      <c r="N1264" s="359">
        <f t="shared" si="49"/>
        <v>0</v>
      </c>
      <c r="O1264" s="360">
        <f t="shared" si="50"/>
        <v>0</v>
      </c>
      <c r="Q1264" s="356"/>
      <c r="R1264" s="356"/>
      <c r="S1264" s="356"/>
      <c r="T1264" s="356"/>
      <c r="U1264" s="356"/>
      <c r="V1264" s="356"/>
      <c r="W1264" s="356"/>
      <c r="X1264" s="356"/>
      <c r="Y1264" s="356"/>
      <c r="Z1264" s="356"/>
      <c r="AA1264" s="356"/>
      <c r="AB1264" s="356"/>
      <c r="AC1264" s="356"/>
      <c r="AD1264" s="356"/>
    </row>
    <row r="1265" spans="2:30">
      <c r="B1265" s="359"/>
      <c r="D1265" s="174"/>
      <c r="E1265" s="174"/>
      <c r="F1265" s="176"/>
      <c r="G1265" s="174"/>
      <c r="H1265" s="174"/>
      <c r="I1265" s="174"/>
      <c r="J1265" s="175"/>
      <c r="K1265" s="175"/>
      <c r="L1265" s="174"/>
      <c r="N1265" s="359">
        <f t="shared" si="49"/>
        <v>0</v>
      </c>
      <c r="O1265" s="360">
        <f t="shared" si="50"/>
        <v>0</v>
      </c>
      <c r="Q1265" s="356"/>
      <c r="R1265" s="356"/>
      <c r="S1265" s="356"/>
      <c r="T1265" s="356"/>
      <c r="U1265" s="356"/>
      <c r="V1265" s="356"/>
      <c r="W1265" s="356"/>
      <c r="X1265" s="356"/>
      <c r="Y1265" s="356"/>
      <c r="Z1265" s="356"/>
      <c r="AA1265" s="356"/>
      <c r="AB1265" s="356"/>
      <c r="AC1265" s="356"/>
      <c r="AD1265" s="356"/>
    </row>
    <row r="1266" spans="2:30">
      <c r="B1266" s="359"/>
      <c r="D1266" s="174"/>
      <c r="E1266" s="174"/>
      <c r="F1266" s="176"/>
      <c r="G1266" s="174"/>
      <c r="H1266" s="174"/>
      <c r="I1266" s="174"/>
      <c r="J1266" s="175"/>
      <c r="K1266" s="175"/>
      <c r="L1266" s="174"/>
      <c r="N1266" s="359">
        <f t="shared" si="49"/>
        <v>0</v>
      </c>
      <c r="O1266" s="360">
        <f t="shared" si="50"/>
        <v>0</v>
      </c>
      <c r="Q1266" s="356"/>
      <c r="R1266" s="356"/>
      <c r="S1266" s="356"/>
      <c r="T1266" s="356"/>
      <c r="U1266" s="356"/>
      <c r="V1266" s="356"/>
      <c r="W1266" s="356"/>
      <c r="X1266" s="356"/>
      <c r="Y1266" s="356"/>
      <c r="Z1266" s="356"/>
      <c r="AA1266" s="356"/>
      <c r="AB1266" s="356"/>
      <c r="AC1266" s="356"/>
      <c r="AD1266" s="356"/>
    </row>
    <row r="1267" spans="2:30">
      <c r="B1267" s="359"/>
      <c r="D1267" s="174"/>
      <c r="E1267" s="174"/>
      <c r="F1267" s="176"/>
      <c r="G1267" s="174"/>
      <c r="H1267" s="174"/>
      <c r="I1267" s="174"/>
      <c r="J1267" s="175"/>
      <c r="K1267" s="175"/>
      <c r="L1267" s="174"/>
      <c r="N1267" s="359">
        <f t="shared" si="49"/>
        <v>0</v>
      </c>
      <c r="O1267" s="360">
        <f t="shared" si="50"/>
        <v>0</v>
      </c>
      <c r="Q1267" s="356"/>
      <c r="R1267" s="356"/>
      <c r="S1267" s="356"/>
      <c r="T1267" s="356"/>
      <c r="U1267" s="356"/>
      <c r="V1267" s="356"/>
      <c r="W1267" s="356"/>
      <c r="X1267" s="356"/>
      <c r="Y1267" s="356"/>
      <c r="Z1267" s="356"/>
      <c r="AA1267" s="356"/>
      <c r="AB1267" s="356"/>
      <c r="AC1267" s="356"/>
      <c r="AD1267" s="356"/>
    </row>
    <row r="1268" spans="2:30">
      <c r="B1268" s="359"/>
      <c r="D1268" s="174"/>
      <c r="E1268" s="174"/>
      <c r="F1268" s="176"/>
      <c r="G1268" s="174"/>
      <c r="H1268" s="174"/>
      <c r="I1268" s="174"/>
      <c r="J1268" s="175"/>
      <c r="K1268" s="175"/>
      <c r="L1268" s="174"/>
      <c r="N1268" s="359">
        <f t="shared" si="49"/>
        <v>0</v>
      </c>
      <c r="O1268" s="360">
        <f t="shared" si="50"/>
        <v>0</v>
      </c>
      <c r="Q1268" s="356"/>
      <c r="R1268" s="356"/>
      <c r="S1268" s="356"/>
      <c r="T1268" s="356"/>
      <c r="U1268" s="356"/>
      <c r="V1268" s="356"/>
      <c r="W1268" s="356"/>
      <c r="X1268" s="356"/>
      <c r="Y1268" s="356"/>
      <c r="Z1268" s="356"/>
      <c r="AA1268" s="356"/>
      <c r="AB1268" s="356"/>
      <c r="AC1268" s="356"/>
      <c r="AD1268" s="356"/>
    </row>
    <row r="1269" spans="2:30">
      <c r="B1269" s="359"/>
      <c r="D1269" s="174"/>
      <c r="E1269" s="174"/>
      <c r="F1269" s="176"/>
      <c r="G1269" s="174"/>
      <c r="H1269" s="174"/>
      <c r="I1269" s="174"/>
      <c r="J1269" s="175"/>
      <c r="K1269" s="175"/>
      <c r="L1269" s="174"/>
      <c r="N1269" s="359">
        <f t="shared" si="49"/>
        <v>0</v>
      </c>
      <c r="O1269" s="360">
        <f t="shared" si="50"/>
        <v>0</v>
      </c>
      <c r="Q1269" s="356"/>
      <c r="R1269" s="356"/>
      <c r="S1269" s="356"/>
      <c r="T1269" s="356"/>
      <c r="U1269" s="356"/>
      <c r="V1269" s="356"/>
      <c r="W1269" s="356"/>
      <c r="X1269" s="356"/>
      <c r="Y1269" s="356"/>
      <c r="Z1269" s="356"/>
      <c r="AA1269" s="356"/>
      <c r="AB1269" s="356"/>
      <c r="AC1269" s="356"/>
      <c r="AD1269" s="356"/>
    </row>
    <row r="1270" spans="2:30">
      <c r="B1270" s="359"/>
      <c r="D1270" s="174"/>
      <c r="E1270" s="174"/>
      <c r="F1270" s="176"/>
      <c r="G1270" s="174"/>
      <c r="H1270" s="174"/>
      <c r="I1270" s="174"/>
      <c r="J1270" s="175"/>
      <c r="K1270" s="175"/>
      <c r="L1270" s="174"/>
      <c r="N1270" s="359">
        <f t="shared" si="49"/>
        <v>0</v>
      </c>
      <c r="O1270" s="360">
        <f t="shared" si="50"/>
        <v>0</v>
      </c>
      <c r="Q1270" s="356"/>
      <c r="R1270" s="356"/>
      <c r="S1270" s="356"/>
      <c r="T1270" s="356"/>
      <c r="U1270" s="356"/>
      <c r="V1270" s="356"/>
      <c r="W1270" s="356"/>
      <c r="X1270" s="356"/>
      <c r="Y1270" s="356"/>
      <c r="Z1270" s="356"/>
      <c r="AA1270" s="356"/>
      <c r="AB1270" s="356"/>
      <c r="AC1270" s="356"/>
      <c r="AD1270" s="356"/>
    </row>
    <row r="1271" spans="2:30">
      <c r="B1271" s="359"/>
      <c r="D1271" s="174"/>
      <c r="E1271" s="174"/>
      <c r="F1271" s="176"/>
      <c r="G1271" s="174"/>
      <c r="H1271" s="174"/>
      <c r="I1271" s="174"/>
      <c r="J1271" s="175"/>
      <c r="K1271" s="175"/>
      <c r="L1271" s="174"/>
      <c r="N1271" s="359">
        <f t="shared" si="49"/>
        <v>0</v>
      </c>
      <c r="O1271" s="360">
        <f t="shared" si="50"/>
        <v>0</v>
      </c>
      <c r="Q1271" s="356"/>
      <c r="R1271" s="356"/>
      <c r="S1271" s="356"/>
      <c r="T1271" s="356"/>
      <c r="U1271" s="356"/>
      <c r="V1271" s="356"/>
      <c r="W1271" s="356"/>
      <c r="X1271" s="356"/>
      <c r="Y1271" s="356"/>
      <c r="Z1271" s="356"/>
      <c r="AA1271" s="356"/>
      <c r="AB1271" s="356"/>
      <c r="AC1271" s="356"/>
      <c r="AD1271" s="356"/>
    </row>
    <row r="1272" spans="2:30">
      <c r="B1272" s="359"/>
      <c r="D1272" s="174"/>
      <c r="E1272" s="174"/>
      <c r="F1272" s="176"/>
      <c r="G1272" s="174"/>
      <c r="H1272" s="174"/>
      <c r="I1272" s="174"/>
      <c r="J1272" s="175"/>
      <c r="K1272" s="175"/>
      <c r="L1272" s="174"/>
      <c r="N1272" s="359">
        <f t="shared" si="49"/>
        <v>0</v>
      </c>
      <c r="O1272" s="360">
        <f t="shared" si="50"/>
        <v>0</v>
      </c>
      <c r="Q1272" s="356"/>
      <c r="R1272" s="356"/>
      <c r="S1272" s="356"/>
      <c r="T1272" s="356"/>
      <c r="U1272" s="356"/>
      <c r="V1272" s="356"/>
      <c r="W1272" s="356"/>
      <c r="X1272" s="356"/>
      <c r="Y1272" s="356"/>
      <c r="Z1272" s="356"/>
      <c r="AA1272" s="356"/>
      <c r="AB1272" s="356"/>
      <c r="AC1272" s="356"/>
      <c r="AD1272" s="356"/>
    </row>
    <row r="1273" spans="2:30">
      <c r="B1273" s="359">
        <f t="shared" si="30"/>
        <v>-1</v>
      </c>
      <c r="D1273" s="174"/>
      <c r="E1273" s="174"/>
      <c r="F1273" s="176"/>
      <c r="G1273" s="174"/>
      <c r="H1273" s="174"/>
      <c r="I1273" s="174"/>
      <c r="J1273" s="175"/>
      <c r="K1273" s="175"/>
      <c r="L1273" s="174"/>
      <c r="N1273" s="359">
        <f t="shared" si="49"/>
        <v>0</v>
      </c>
      <c r="O1273" s="360">
        <f t="shared" si="50"/>
        <v>0</v>
      </c>
      <c r="Q1273" s="356"/>
      <c r="R1273" s="356"/>
      <c r="S1273" s="356"/>
      <c r="T1273" s="356"/>
      <c r="U1273" s="356"/>
      <c r="V1273" s="356"/>
      <c r="W1273" s="356"/>
      <c r="X1273" s="356"/>
      <c r="Y1273" s="356"/>
      <c r="Z1273" s="356"/>
      <c r="AA1273" s="356"/>
      <c r="AB1273" s="356"/>
      <c r="AC1273" s="356"/>
      <c r="AD1273" s="356"/>
    </row>
    <row r="1274" spans="2:30">
      <c r="B1274" s="359">
        <f t="shared" si="30"/>
        <v>-1</v>
      </c>
      <c r="D1274" s="174"/>
      <c r="E1274" s="174"/>
      <c r="F1274" s="176"/>
      <c r="G1274" s="174"/>
      <c r="H1274" s="174"/>
      <c r="I1274" s="174"/>
      <c r="J1274" s="175"/>
      <c r="K1274" s="175"/>
      <c r="L1274" s="174"/>
      <c r="N1274" s="359">
        <f t="shared" si="49"/>
        <v>0</v>
      </c>
      <c r="O1274" s="360">
        <f t="shared" si="50"/>
        <v>0</v>
      </c>
      <c r="Q1274" s="356"/>
      <c r="R1274" s="356"/>
      <c r="S1274" s="356"/>
      <c r="T1274" s="356"/>
      <c r="U1274" s="356"/>
      <c r="V1274" s="356"/>
      <c r="W1274" s="356"/>
      <c r="X1274" s="356"/>
      <c r="Y1274" s="356"/>
      <c r="Z1274" s="356"/>
      <c r="AA1274" s="356"/>
      <c r="AB1274" s="356"/>
      <c r="AC1274" s="356"/>
      <c r="AD1274" s="356"/>
    </row>
    <row r="1275" spans="2:30">
      <c r="B1275" s="359">
        <f t="shared" si="30"/>
        <v>-1</v>
      </c>
      <c r="D1275" s="174"/>
      <c r="E1275" s="174"/>
      <c r="F1275" s="176"/>
      <c r="G1275" s="174"/>
      <c r="H1275" s="174"/>
      <c r="I1275" s="174"/>
      <c r="J1275" s="175"/>
      <c r="K1275" s="175"/>
      <c r="L1275" s="174"/>
      <c r="N1275" s="359">
        <f t="shared" si="49"/>
        <v>0</v>
      </c>
      <c r="O1275" s="360">
        <f t="shared" si="50"/>
        <v>0</v>
      </c>
      <c r="Q1275" s="356"/>
      <c r="R1275" s="356"/>
      <c r="S1275" s="356"/>
      <c r="T1275" s="356"/>
      <c r="U1275" s="356"/>
      <c r="V1275" s="356"/>
      <c r="W1275" s="356"/>
      <c r="X1275" s="356"/>
      <c r="Y1275" s="356"/>
      <c r="Z1275" s="356"/>
      <c r="AA1275" s="356"/>
      <c r="AB1275" s="356"/>
      <c r="AC1275" s="356"/>
      <c r="AD1275" s="356"/>
    </row>
    <row r="1276" spans="2:30">
      <c r="B1276" s="359">
        <f t="shared" ref="B1276:B1500" si="51">IF(G1276="buy",1,-1)</f>
        <v>-1</v>
      </c>
      <c r="D1276" s="174"/>
      <c r="E1276" s="174"/>
      <c r="F1276" s="176"/>
      <c r="G1276" s="174"/>
      <c r="H1276" s="174"/>
      <c r="I1276" s="174"/>
      <c r="J1276" s="175"/>
      <c r="K1276" s="175"/>
      <c r="L1276" s="174"/>
      <c r="N1276" s="359">
        <f t="shared" si="49"/>
        <v>0</v>
      </c>
      <c r="O1276" s="360">
        <f t="shared" si="50"/>
        <v>0</v>
      </c>
      <c r="Q1276" s="356"/>
      <c r="R1276" s="356"/>
      <c r="S1276" s="356"/>
      <c r="T1276" s="356"/>
      <c r="U1276" s="356"/>
      <c r="V1276" s="356"/>
      <c r="W1276" s="356"/>
      <c r="X1276" s="356"/>
      <c r="Y1276" s="356"/>
      <c r="Z1276" s="356"/>
      <c r="AA1276" s="356"/>
      <c r="AB1276" s="356"/>
      <c r="AC1276" s="356"/>
      <c r="AD1276" s="356"/>
    </row>
    <row r="1277" spans="2:30">
      <c r="B1277" s="359">
        <f t="shared" si="51"/>
        <v>-1</v>
      </c>
      <c r="D1277" s="174"/>
      <c r="E1277" s="174"/>
      <c r="F1277" s="176"/>
      <c r="G1277" s="174"/>
      <c r="H1277" s="174"/>
      <c r="I1277" s="174"/>
      <c r="J1277" s="175"/>
      <c r="K1277" s="175"/>
      <c r="L1277" s="174"/>
      <c r="N1277" s="359">
        <f t="shared" si="49"/>
        <v>0</v>
      </c>
      <c r="O1277" s="360">
        <f t="shared" si="50"/>
        <v>0</v>
      </c>
      <c r="Q1277" s="356"/>
      <c r="R1277" s="356"/>
      <c r="S1277" s="356"/>
      <c r="T1277" s="356"/>
      <c r="U1277" s="356"/>
      <c r="V1277" s="356"/>
      <c r="W1277" s="356"/>
      <c r="X1277" s="356"/>
      <c r="Y1277" s="356"/>
      <c r="Z1277" s="356"/>
      <c r="AA1277" s="356"/>
      <c r="AB1277" s="356"/>
      <c r="AC1277" s="356"/>
      <c r="AD1277" s="356"/>
    </row>
    <row r="1278" spans="2:30">
      <c r="B1278" s="359">
        <f t="shared" si="51"/>
        <v>-1</v>
      </c>
      <c r="D1278" s="174"/>
      <c r="E1278" s="174"/>
      <c r="F1278" s="176"/>
      <c r="G1278" s="174"/>
      <c r="H1278" s="174"/>
      <c r="I1278" s="174"/>
      <c r="J1278" s="175"/>
      <c r="K1278" s="175"/>
      <c r="L1278" s="174"/>
      <c r="N1278" s="359">
        <f t="shared" si="49"/>
        <v>0</v>
      </c>
      <c r="O1278" s="360">
        <f t="shared" si="50"/>
        <v>0</v>
      </c>
      <c r="Q1278" s="356"/>
      <c r="R1278" s="356"/>
      <c r="S1278" s="356"/>
      <c r="T1278" s="356"/>
      <c r="U1278" s="356"/>
      <c r="V1278" s="356"/>
      <c r="W1278" s="356"/>
      <c r="X1278" s="356"/>
      <c r="Y1278" s="356"/>
      <c r="Z1278" s="356"/>
      <c r="AA1278" s="356"/>
      <c r="AB1278" s="356"/>
      <c r="AC1278" s="356"/>
      <c r="AD1278" s="356"/>
    </row>
    <row r="1279" spans="2:30">
      <c r="B1279" s="359">
        <f t="shared" si="51"/>
        <v>-1</v>
      </c>
      <c r="D1279" s="174"/>
      <c r="E1279" s="174"/>
      <c r="F1279" s="176"/>
      <c r="G1279" s="174"/>
      <c r="H1279" s="174"/>
      <c r="I1279" s="174"/>
      <c r="J1279" s="175"/>
      <c r="K1279" s="175"/>
      <c r="L1279" s="174"/>
      <c r="N1279" s="359">
        <f t="shared" si="49"/>
        <v>0</v>
      </c>
      <c r="O1279" s="360">
        <f t="shared" si="50"/>
        <v>0</v>
      </c>
      <c r="Q1279" s="356"/>
      <c r="R1279" s="356"/>
      <c r="S1279" s="356"/>
      <c r="T1279" s="356"/>
      <c r="U1279" s="356"/>
      <c r="V1279" s="356"/>
      <c r="W1279" s="356"/>
      <c r="X1279" s="356"/>
      <c r="Y1279" s="356"/>
      <c r="Z1279" s="356"/>
      <c r="AA1279" s="356"/>
      <c r="AB1279" s="356"/>
      <c r="AC1279" s="356"/>
      <c r="AD1279" s="356"/>
    </row>
    <row r="1280" spans="2:30">
      <c r="B1280" s="359">
        <f t="shared" si="51"/>
        <v>-1</v>
      </c>
      <c r="D1280" s="174"/>
      <c r="E1280" s="174"/>
      <c r="F1280" s="176"/>
      <c r="G1280" s="174"/>
      <c r="H1280" s="174"/>
      <c r="I1280" s="174"/>
      <c r="J1280" s="175"/>
      <c r="K1280" s="175"/>
      <c r="L1280" s="174"/>
      <c r="N1280" s="359">
        <f t="shared" si="49"/>
        <v>0</v>
      </c>
      <c r="O1280" s="360">
        <f t="shared" si="50"/>
        <v>0</v>
      </c>
      <c r="Q1280" s="356"/>
      <c r="R1280" s="356"/>
      <c r="S1280" s="356"/>
      <c r="T1280" s="356"/>
      <c r="U1280" s="356"/>
      <c r="V1280" s="356"/>
      <c r="W1280" s="356"/>
      <c r="X1280" s="356"/>
      <c r="Y1280" s="356"/>
      <c r="Z1280" s="356"/>
      <c r="AA1280" s="356"/>
      <c r="AB1280" s="356"/>
      <c r="AC1280" s="356"/>
      <c r="AD1280" s="356"/>
    </row>
    <row r="1281" spans="2:30">
      <c r="B1281" s="359">
        <f t="shared" si="51"/>
        <v>-1</v>
      </c>
      <c r="D1281" s="174"/>
      <c r="E1281" s="174"/>
      <c r="F1281" s="176"/>
      <c r="G1281" s="174"/>
      <c r="H1281" s="174"/>
      <c r="I1281" s="174"/>
      <c r="J1281" s="175"/>
      <c r="K1281" s="175"/>
      <c r="L1281" s="174"/>
      <c r="N1281" s="359">
        <f t="shared" si="49"/>
        <v>0</v>
      </c>
      <c r="O1281" s="360">
        <f t="shared" si="50"/>
        <v>0</v>
      </c>
      <c r="Q1281" s="356"/>
      <c r="R1281" s="356"/>
      <c r="S1281" s="356"/>
      <c r="T1281" s="356"/>
      <c r="U1281" s="356"/>
      <c r="V1281" s="356"/>
      <c r="W1281" s="356"/>
      <c r="X1281" s="356"/>
      <c r="Y1281" s="356"/>
      <c r="Z1281" s="356"/>
      <c r="AA1281" s="356"/>
      <c r="AB1281" s="356"/>
      <c r="AC1281" s="356"/>
      <c r="AD1281" s="356"/>
    </row>
    <row r="1282" spans="2:30">
      <c r="B1282" s="359">
        <f t="shared" si="51"/>
        <v>-1</v>
      </c>
      <c r="D1282" s="174"/>
      <c r="E1282" s="174"/>
      <c r="F1282" s="176"/>
      <c r="G1282" s="174"/>
      <c r="H1282" s="174"/>
      <c r="I1282" s="174"/>
      <c r="J1282" s="175"/>
      <c r="K1282" s="175"/>
      <c r="L1282" s="174"/>
      <c r="N1282" s="359">
        <f t="shared" si="49"/>
        <v>0</v>
      </c>
      <c r="O1282" s="360">
        <f t="shared" si="50"/>
        <v>0</v>
      </c>
      <c r="Q1282" s="356"/>
      <c r="R1282" s="356"/>
      <c r="S1282" s="356"/>
      <c r="T1282" s="356"/>
      <c r="U1282" s="356"/>
      <c r="V1282" s="356"/>
      <c r="W1282" s="356"/>
      <c r="X1282" s="356"/>
      <c r="Y1282" s="356"/>
      <c r="Z1282" s="356"/>
      <c r="AA1282" s="356"/>
      <c r="AB1282" s="356"/>
      <c r="AC1282" s="356"/>
      <c r="AD1282" s="356"/>
    </row>
    <row r="1283" spans="2:30">
      <c r="B1283" s="359">
        <f t="shared" si="51"/>
        <v>-1</v>
      </c>
      <c r="D1283" s="174"/>
      <c r="E1283" s="174"/>
      <c r="F1283" s="176"/>
      <c r="G1283" s="174"/>
      <c r="H1283" s="174"/>
      <c r="I1283" s="174"/>
      <c r="J1283" s="175"/>
      <c r="K1283" s="175"/>
      <c r="L1283" s="174"/>
      <c r="N1283" s="359">
        <f t="shared" si="49"/>
        <v>0</v>
      </c>
      <c r="O1283" s="360">
        <f t="shared" si="50"/>
        <v>0</v>
      </c>
      <c r="Q1283" s="356"/>
      <c r="R1283" s="356"/>
      <c r="S1283" s="356"/>
      <c r="T1283" s="356"/>
      <c r="U1283" s="356"/>
      <c r="V1283" s="356"/>
      <c r="W1283" s="356"/>
      <c r="X1283" s="356"/>
      <c r="Y1283" s="356"/>
      <c r="Z1283" s="356"/>
      <c r="AA1283" s="356"/>
      <c r="AB1283" s="356"/>
      <c r="AC1283" s="356"/>
      <c r="AD1283" s="356"/>
    </row>
    <row r="1284" spans="2:30">
      <c r="B1284" s="359">
        <f t="shared" si="51"/>
        <v>-1</v>
      </c>
      <c r="D1284" s="174"/>
      <c r="E1284" s="174"/>
      <c r="F1284" s="176"/>
      <c r="G1284" s="174"/>
      <c r="H1284" s="174"/>
      <c r="I1284" s="174"/>
      <c r="J1284" s="175"/>
      <c r="K1284" s="175"/>
      <c r="L1284" s="174"/>
      <c r="N1284" s="359">
        <f t="shared" si="49"/>
        <v>0</v>
      </c>
      <c r="O1284" s="360">
        <f t="shared" si="50"/>
        <v>0</v>
      </c>
      <c r="Q1284" s="356"/>
      <c r="R1284" s="356"/>
      <c r="S1284" s="356"/>
      <c r="T1284" s="356"/>
      <c r="U1284" s="356"/>
      <c r="V1284" s="356"/>
      <c r="W1284" s="356"/>
      <c r="X1284" s="356"/>
      <c r="Y1284" s="356"/>
      <c r="Z1284" s="356"/>
      <c r="AA1284" s="356"/>
      <c r="AB1284" s="356"/>
      <c r="AC1284" s="356"/>
      <c r="AD1284" s="356"/>
    </row>
    <row r="1285" spans="2:30">
      <c r="B1285" s="359">
        <f t="shared" si="51"/>
        <v>-1</v>
      </c>
      <c r="D1285" s="174"/>
      <c r="E1285" s="174"/>
      <c r="F1285" s="176"/>
      <c r="G1285" s="174"/>
      <c r="H1285" s="174"/>
      <c r="I1285" s="174"/>
      <c r="J1285" s="175"/>
      <c r="K1285" s="175"/>
      <c r="L1285" s="174"/>
      <c r="N1285" s="359">
        <f t="shared" si="49"/>
        <v>0</v>
      </c>
      <c r="O1285" s="360">
        <f t="shared" si="50"/>
        <v>0</v>
      </c>
      <c r="Q1285" s="356"/>
      <c r="R1285" s="356"/>
      <c r="S1285" s="356"/>
      <c r="T1285" s="356"/>
      <c r="U1285" s="356"/>
      <c r="V1285" s="356"/>
      <c r="W1285" s="356"/>
      <c r="X1285" s="356"/>
      <c r="Y1285" s="356"/>
      <c r="Z1285" s="356"/>
      <c r="AA1285" s="356"/>
      <c r="AB1285" s="356"/>
      <c r="AC1285" s="356"/>
      <c r="AD1285" s="356"/>
    </row>
    <row r="1286" spans="2:30">
      <c r="B1286" s="359">
        <f t="shared" si="51"/>
        <v>-1</v>
      </c>
      <c r="D1286" s="174"/>
      <c r="E1286" s="174"/>
      <c r="F1286" s="176"/>
      <c r="G1286" s="174"/>
      <c r="H1286" s="174"/>
      <c r="I1286" s="174"/>
      <c r="J1286" s="175"/>
      <c r="K1286" s="175"/>
      <c r="L1286" s="174"/>
      <c r="N1286" s="359">
        <f t="shared" si="49"/>
        <v>0</v>
      </c>
      <c r="O1286" s="360">
        <f t="shared" si="50"/>
        <v>0</v>
      </c>
      <c r="Q1286" s="356"/>
      <c r="R1286" s="356"/>
      <c r="S1286" s="356"/>
      <c r="T1286" s="356"/>
      <c r="U1286" s="356"/>
      <c r="V1286" s="356"/>
      <c r="W1286" s="356"/>
      <c r="X1286" s="356"/>
      <c r="Y1286" s="356"/>
      <c r="Z1286" s="356"/>
      <c r="AA1286" s="356"/>
      <c r="AB1286" s="356"/>
      <c r="AC1286" s="356"/>
      <c r="AD1286" s="356"/>
    </row>
    <row r="1287" spans="2:30">
      <c r="B1287" s="359">
        <f t="shared" si="51"/>
        <v>-1</v>
      </c>
      <c r="D1287" s="174"/>
      <c r="E1287" s="174"/>
      <c r="F1287" s="176"/>
      <c r="G1287" s="174"/>
      <c r="H1287" s="174"/>
      <c r="I1287" s="174"/>
      <c r="J1287" s="175"/>
      <c r="K1287" s="175"/>
      <c r="L1287" s="174"/>
      <c r="N1287" s="359">
        <f t="shared" si="49"/>
        <v>0</v>
      </c>
      <c r="O1287" s="360">
        <f t="shared" si="50"/>
        <v>0</v>
      </c>
      <c r="Q1287" s="356"/>
      <c r="R1287" s="356"/>
      <c r="S1287" s="356"/>
      <c r="T1287" s="356"/>
      <c r="U1287" s="356"/>
      <c r="V1287" s="356"/>
      <c r="W1287" s="356"/>
      <c r="X1287" s="356"/>
      <c r="Y1287" s="356"/>
      <c r="Z1287" s="356"/>
      <c r="AA1287" s="356"/>
      <c r="AB1287" s="356"/>
      <c r="AC1287" s="356"/>
      <c r="AD1287" s="356"/>
    </row>
    <row r="1288" spans="2:30">
      <c r="B1288" s="359">
        <f t="shared" si="51"/>
        <v>-1</v>
      </c>
      <c r="D1288" s="174"/>
      <c r="E1288" s="174"/>
      <c r="F1288" s="176"/>
      <c r="G1288" s="174"/>
      <c r="H1288" s="174"/>
      <c r="I1288" s="174"/>
      <c r="J1288" s="175"/>
      <c r="K1288" s="175"/>
      <c r="L1288" s="174"/>
      <c r="N1288" s="359">
        <f t="shared" si="49"/>
        <v>0</v>
      </c>
      <c r="O1288" s="360">
        <f t="shared" si="50"/>
        <v>0</v>
      </c>
      <c r="Q1288" s="356"/>
      <c r="R1288" s="356"/>
      <c r="S1288" s="356"/>
      <c r="T1288" s="356"/>
      <c r="U1288" s="356"/>
      <c r="V1288" s="356"/>
      <c r="W1288" s="356"/>
      <c r="X1288" s="356"/>
      <c r="Y1288" s="356"/>
      <c r="Z1288" s="356"/>
      <c r="AA1288" s="356"/>
      <c r="AB1288" s="356"/>
      <c r="AC1288" s="356"/>
      <c r="AD1288" s="356"/>
    </row>
    <row r="1289" spans="2:30">
      <c r="B1289" s="359">
        <f t="shared" si="51"/>
        <v>-1</v>
      </c>
      <c r="D1289" s="174"/>
      <c r="E1289" s="174"/>
      <c r="F1289" s="176"/>
      <c r="G1289" s="174"/>
      <c r="H1289" s="174"/>
      <c r="I1289" s="174"/>
      <c r="J1289" s="175"/>
      <c r="K1289" s="175"/>
      <c r="L1289" s="174"/>
      <c r="N1289" s="359">
        <f t="shared" si="49"/>
        <v>0</v>
      </c>
      <c r="O1289" s="360">
        <f t="shared" si="50"/>
        <v>0</v>
      </c>
      <c r="Q1289" s="356"/>
      <c r="R1289" s="356"/>
      <c r="S1289" s="356"/>
      <c r="T1289" s="356"/>
      <c r="U1289" s="356"/>
      <c r="V1289" s="356"/>
      <c r="W1289" s="356"/>
      <c r="X1289" s="356"/>
      <c r="Y1289" s="356"/>
      <c r="Z1289" s="356"/>
      <c r="AA1289" s="356"/>
      <c r="AB1289" s="356"/>
      <c r="AC1289" s="356"/>
      <c r="AD1289" s="356"/>
    </row>
    <row r="1290" spans="2:30">
      <c r="B1290" s="359">
        <f t="shared" si="51"/>
        <v>-1</v>
      </c>
      <c r="D1290" s="174"/>
      <c r="E1290" s="174"/>
      <c r="F1290" s="176"/>
      <c r="G1290" s="174"/>
      <c r="H1290" s="174"/>
      <c r="I1290" s="174"/>
      <c r="J1290" s="175"/>
      <c r="K1290" s="175"/>
      <c r="L1290" s="174"/>
      <c r="N1290" s="359">
        <f t="shared" ref="N1290:N1353" si="52">+H1290*((K1290-J1290)+1)*B1290</f>
        <v>0</v>
      </c>
      <c r="O1290" s="360">
        <f t="shared" ref="O1290:O1353" si="53">N1290*L1290/100</f>
        <v>0</v>
      </c>
      <c r="Q1290" s="356"/>
      <c r="R1290" s="356"/>
      <c r="S1290" s="356"/>
      <c r="T1290" s="356"/>
      <c r="U1290" s="356"/>
      <c r="V1290" s="356"/>
      <c r="W1290" s="356"/>
      <c r="X1290" s="356"/>
      <c r="Y1290" s="356"/>
      <c r="Z1290" s="356"/>
      <c r="AA1290" s="356"/>
      <c r="AB1290" s="356"/>
      <c r="AC1290" s="356"/>
      <c r="AD1290" s="356"/>
    </row>
    <row r="1291" spans="2:30">
      <c r="B1291" s="359">
        <f t="shared" si="51"/>
        <v>-1</v>
      </c>
      <c r="D1291" s="174"/>
      <c r="E1291" s="174"/>
      <c r="F1291" s="176"/>
      <c r="G1291" s="174"/>
      <c r="H1291" s="174"/>
      <c r="I1291" s="174"/>
      <c r="J1291" s="175"/>
      <c r="K1291" s="175"/>
      <c r="L1291" s="174"/>
      <c r="N1291" s="359">
        <f t="shared" si="52"/>
        <v>0</v>
      </c>
      <c r="O1291" s="360">
        <f t="shared" si="53"/>
        <v>0</v>
      </c>
      <c r="Q1291" s="356"/>
      <c r="R1291" s="356"/>
      <c r="S1291" s="356"/>
      <c r="T1291" s="356"/>
      <c r="U1291" s="356"/>
      <c r="V1291" s="356"/>
      <c r="W1291" s="356"/>
      <c r="X1291" s="356"/>
      <c r="Y1291" s="356"/>
      <c r="Z1291" s="356"/>
      <c r="AA1291" s="356"/>
      <c r="AB1291" s="356"/>
      <c r="AC1291" s="356"/>
      <c r="AD1291" s="356"/>
    </row>
    <row r="1292" spans="2:30">
      <c r="B1292" s="359">
        <f t="shared" si="51"/>
        <v>-1</v>
      </c>
      <c r="D1292" s="174"/>
      <c r="E1292" s="174"/>
      <c r="F1292" s="176"/>
      <c r="G1292" s="174"/>
      <c r="H1292" s="174"/>
      <c r="I1292" s="174"/>
      <c r="J1292" s="175"/>
      <c r="K1292" s="175"/>
      <c r="L1292" s="174"/>
      <c r="N1292" s="359">
        <f t="shared" si="52"/>
        <v>0</v>
      </c>
      <c r="O1292" s="360">
        <f t="shared" si="53"/>
        <v>0</v>
      </c>
      <c r="Q1292" s="356"/>
      <c r="R1292" s="356"/>
      <c r="S1292" s="356"/>
      <c r="T1292" s="356"/>
      <c r="U1292" s="356"/>
      <c r="V1292" s="356"/>
      <c r="W1292" s="356"/>
      <c r="X1292" s="356"/>
      <c r="Y1292" s="356"/>
      <c r="Z1292" s="356"/>
      <c r="AA1292" s="356"/>
      <c r="AB1292" s="356"/>
      <c r="AC1292" s="356"/>
      <c r="AD1292" s="356"/>
    </row>
    <row r="1293" spans="2:30">
      <c r="B1293" s="359">
        <f t="shared" si="51"/>
        <v>-1</v>
      </c>
      <c r="D1293" s="174"/>
      <c r="E1293" s="174"/>
      <c r="F1293" s="176"/>
      <c r="G1293" s="174"/>
      <c r="H1293" s="174"/>
      <c r="I1293" s="174"/>
      <c r="J1293" s="175"/>
      <c r="K1293" s="175"/>
      <c r="L1293" s="174"/>
      <c r="N1293" s="359">
        <f t="shared" si="52"/>
        <v>0</v>
      </c>
      <c r="O1293" s="360">
        <f t="shared" si="53"/>
        <v>0</v>
      </c>
      <c r="Q1293" s="356"/>
      <c r="R1293" s="356"/>
      <c r="S1293" s="356"/>
      <c r="T1293" s="356"/>
      <c r="U1293" s="356"/>
      <c r="V1293" s="356"/>
      <c r="W1293" s="356"/>
      <c r="X1293" s="356"/>
      <c r="Y1293" s="356"/>
      <c r="Z1293" s="356"/>
      <c r="AA1293" s="356"/>
      <c r="AB1293" s="356"/>
      <c r="AC1293" s="356"/>
      <c r="AD1293" s="356"/>
    </row>
    <row r="1294" spans="2:30">
      <c r="B1294" s="359">
        <f t="shared" si="51"/>
        <v>-1</v>
      </c>
      <c r="D1294" s="174"/>
      <c r="E1294" s="174"/>
      <c r="F1294" s="176"/>
      <c r="G1294" s="174"/>
      <c r="H1294" s="174"/>
      <c r="I1294" s="174"/>
      <c r="J1294" s="175"/>
      <c r="K1294" s="175"/>
      <c r="L1294" s="174"/>
      <c r="N1294" s="359">
        <f t="shared" si="52"/>
        <v>0</v>
      </c>
      <c r="O1294" s="360">
        <f t="shared" si="53"/>
        <v>0</v>
      </c>
      <c r="Q1294" s="356"/>
      <c r="R1294" s="356"/>
      <c r="S1294" s="356"/>
      <c r="T1294" s="356"/>
      <c r="U1294" s="356"/>
      <c r="V1294" s="356"/>
      <c r="W1294" s="356"/>
      <c r="X1294" s="356"/>
      <c r="Y1294" s="356"/>
      <c r="Z1294" s="356"/>
      <c r="AA1294" s="356"/>
      <c r="AB1294" s="356"/>
      <c r="AC1294" s="356"/>
      <c r="AD1294" s="356"/>
    </row>
    <row r="1295" spans="2:30">
      <c r="B1295" s="359">
        <f t="shared" si="51"/>
        <v>-1</v>
      </c>
      <c r="D1295" s="174"/>
      <c r="E1295" s="174"/>
      <c r="F1295" s="176"/>
      <c r="G1295" s="174"/>
      <c r="H1295" s="174"/>
      <c r="I1295" s="174"/>
      <c r="J1295" s="175"/>
      <c r="K1295" s="175"/>
      <c r="L1295" s="174"/>
      <c r="N1295" s="359">
        <f t="shared" si="52"/>
        <v>0</v>
      </c>
      <c r="O1295" s="360">
        <f t="shared" si="53"/>
        <v>0</v>
      </c>
      <c r="Q1295" s="356"/>
      <c r="R1295" s="356"/>
      <c r="S1295" s="356"/>
      <c r="T1295" s="356"/>
      <c r="U1295" s="356"/>
      <c r="V1295" s="356"/>
      <c r="W1295" s="356"/>
      <c r="X1295" s="356"/>
      <c r="Y1295" s="356"/>
      <c r="Z1295" s="356"/>
      <c r="AA1295" s="356"/>
      <c r="AB1295" s="356"/>
      <c r="AC1295" s="356"/>
      <c r="AD1295" s="356"/>
    </row>
    <row r="1296" spans="2:30">
      <c r="B1296" s="359">
        <f t="shared" si="51"/>
        <v>-1</v>
      </c>
      <c r="D1296" s="174"/>
      <c r="E1296" s="174"/>
      <c r="F1296" s="176"/>
      <c r="G1296" s="174"/>
      <c r="H1296" s="174"/>
      <c r="I1296" s="174"/>
      <c r="J1296" s="175"/>
      <c r="K1296" s="175"/>
      <c r="L1296" s="174"/>
      <c r="N1296" s="359">
        <f t="shared" si="52"/>
        <v>0</v>
      </c>
      <c r="O1296" s="360">
        <f t="shared" si="53"/>
        <v>0</v>
      </c>
      <c r="Q1296" s="356"/>
      <c r="R1296" s="356"/>
      <c r="S1296" s="356"/>
      <c r="T1296" s="356"/>
      <c r="U1296" s="356"/>
      <c r="V1296" s="356"/>
      <c r="W1296" s="356"/>
      <c r="X1296" s="356"/>
      <c r="Y1296" s="356"/>
      <c r="Z1296" s="356"/>
      <c r="AA1296" s="356"/>
      <c r="AB1296" s="356"/>
      <c r="AC1296" s="356"/>
      <c r="AD1296" s="356"/>
    </row>
    <row r="1297" spans="2:30">
      <c r="B1297" s="359">
        <f t="shared" si="51"/>
        <v>-1</v>
      </c>
      <c r="D1297" s="174"/>
      <c r="E1297" s="174"/>
      <c r="F1297" s="176"/>
      <c r="G1297" s="174"/>
      <c r="H1297" s="174"/>
      <c r="I1297" s="174"/>
      <c r="J1297" s="175"/>
      <c r="K1297" s="175"/>
      <c r="L1297" s="174"/>
      <c r="N1297" s="359">
        <f t="shared" si="52"/>
        <v>0</v>
      </c>
      <c r="O1297" s="360">
        <f t="shared" si="53"/>
        <v>0</v>
      </c>
      <c r="Q1297" s="356"/>
      <c r="R1297" s="356"/>
      <c r="S1297" s="356"/>
      <c r="T1297" s="356"/>
      <c r="U1297" s="356"/>
      <c r="V1297" s="356"/>
      <c r="W1297" s="356"/>
      <c r="X1297" s="356"/>
      <c r="Y1297" s="356"/>
      <c r="Z1297" s="356"/>
      <c r="AA1297" s="356"/>
      <c r="AB1297" s="356"/>
      <c r="AC1297" s="356"/>
      <c r="AD1297" s="356"/>
    </row>
    <row r="1298" spans="2:30">
      <c r="B1298" s="359">
        <f t="shared" si="51"/>
        <v>-1</v>
      </c>
      <c r="D1298" s="174"/>
      <c r="E1298" s="174"/>
      <c r="F1298" s="176"/>
      <c r="G1298" s="174"/>
      <c r="H1298" s="174"/>
      <c r="I1298" s="174"/>
      <c r="J1298" s="175"/>
      <c r="K1298" s="175"/>
      <c r="L1298" s="174"/>
      <c r="N1298" s="359">
        <f t="shared" si="52"/>
        <v>0</v>
      </c>
      <c r="O1298" s="360">
        <f t="shared" si="53"/>
        <v>0</v>
      </c>
      <c r="Q1298" s="356"/>
      <c r="R1298" s="356"/>
      <c r="S1298" s="356"/>
      <c r="T1298" s="356"/>
      <c r="U1298" s="356"/>
      <c r="V1298" s="356"/>
      <c r="W1298" s="356"/>
      <c r="X1298" s="356"/>
      <c r="Y1298" s="356"/>
      <c r="Z1298" s="356"/>
      <c r="AA1298" s="356"/>
      <c r="AB1298" s="356"/>
      <c r="AC1298" s="356"/>
      <c r="AD1298" s="356"/>
    </row>
    <row r="1299" spans="2:30">
      <c r="B1299" s="359">
        <f t="shared" si="51"/>
        <v>-1</v>
      </c>
      <c r="D1299" s="174"/>
      <c r="E1299" s="174"/>
      <c r="F1299" s="176"/>
      <c r="G1299" s="174"/>
      <c r="H1299" s="174"/>
      <c r="I1299" s="174"/>
      <c r="J1299" s="175"/>
      <c r="K1299" s="175"/>
      <c r="L1299" s="174"/>
      <c r="N1299" s="359">
        <f t="shared" si="52"/>
        <v>0</v>
      </c>
      <c r="O1299" s="360">
        <f t="shared" si="53"/>
        <v>0</v>
      </c>
      <c r="Q1299" s="356"/>
      <c r="R1299" s="356"/>
      <c r="S1299" s="356"/>
      <c r="T1299" s="356"/>
      <c r="U1299" s="356"/>
      <c r="V1299" s="356"/>
      <c r="W1299" s="356"/>
      <c r="X1299" s="356"/>
      <c r="Y1299" s="356"/>
      <c r="Z1299" s="356"/>
      <c r="AA1299" s="356"/>
      <c r="AB1299" s="356"/>
      <c r="AC1299" s="356"/>
      <c r="AD1299" s="356"/>
    </row>
    <row r="1300" spans="2:30">
      <c r="B1300" s="359">
        <f t="shared" si="51"/>
        <v>-1</v>
      </c>
      <c r="D1300" s="174"/>
      <c r="E1300" s="174"/>
      <c r="F1300" s="176"/>
      <c r="G1300" s="174"/>
      <c r="H1300" s="174"/>
      <c r="I1300" s="174"/>
      <c r="J1300" s="175"/>
      <c r="K1300" s="175"/>
      <c r="L1300" s="174"/>
      <c r="N1300" s="359">
        <f t="shared" si="52"/>
        <v>0</v>
      </c>
      <c r="O1300" s="360">
        <f t="shared" si="53"/>
        <v>0</v>
      </c>
      <c r="Q1300" s="356"/>
      <c r="R1300" s="356"/>
      <c r="S1300" s="356"/>
      <c r="T1300" s="356"/>
      <c r="U1300" s="356"/>
      <c r="V1300" s="356"/>
      <c r="W1300" s="356"/>
      <c r="X1300" s="356"/>
      <c r="Y1300" s="356"/>
      <c r="Z1300" s="356"/>
      <c r="AA1300" s="356"/>
      <c r="AB1300" s="356"/>
      <c r="AC1300" s="356"/>
      <c r="AD1300" s="356"/>
    </row>
    <row r="1301" spans="2:30">
      <c r="B1301" s="359">
        <f t="shared" si="51"/>
        <v>-1</v>
      </c>
      <c r="D1301" s="174"/>
      <c r="E1301" s="174"/>
      <c r="F1301" s="176"/>
      <c r="G1301" s="174"/>
      <c r="H1301" s="174"/>
      <c r="I1301" s="174"/>
      <c r="J1301" s="175"/>
      <c r="K1301" s="175"/>
      <c r="L1301" s="174"/>
      <c r="N1301" s="359">
        <f t="shared" si="52"/>
        <v>0</v>
      </c>
      <c r="O1301" s="360">
        <f t="shared" si="53"/>
        <v>0</v>
      </c>
      <c r="Q1301" s="356"/>
      <c r="R1301" s="356"/>
      <c r="S1301" s="356"/>
      <c r="T1301" s="356"/>
      <c r="U1301" s="356"/>
      <c r="V1301" s="356"/>
      <c r="W1301" s="356"/>
      <c r="X1301" s="356"/>
      <c r="Y1301" s="356"/>
      <c r="Z1301" s="356"/>
      <c r="AA1301" s="356"/>
      <c r="AB1301" s="356"/>
      <c r="AC1301" s="356"/>
      <c r="AD1301" s="356"/>
    </row>
    <row r="1302" spans="2:30">
      <c r="B1302" s="359">
        <f t="shared" si="51"/>
        <v>-1</v>
      </c>
      <c r="D1302" s="174"/>
      <c r="E1302" s="174"/>
      <c r="F1302" s="176"/>
      <c r="G1302" s="174"/>
      <c r="H1302" s="174"/>
      <c r="I1302" s="174"/>
      <c r="J1302" s="175"/>
      <c r="K1302" s="175"/>
      <c r="L1302" s="174"/>
      <c r="N1302" s="359">
        <f t="shared" si="52"/>
        <v>0</v>
      </c>
      <c r="O1302" s="360">
        <f t="shared" si="53"/>
        <v>0</v>
      </c>
      <c r="Q1302" s="356"/>
      <c r="R1302" s="356"/>
      <c r="S1302" s="356"/>
      <c r="T1302" s="356"/>
      <c r="U1302" s="356"/>
      <c r="V1302" s="356"/>
      <c r="W1302" s="356"/>
      <c r="X1302" s="356"/>
      <c r="Y1302" s="356"/>
      <c r="Z1302" s="356"/>
      <c r="AA1302" s="356"/>
      <c r="AB1302" s="356"/>
      <c r="AC1302" s="356"/>
      <c r="AD1302" s="356"/>
    </row>
    <row r="1303" spans="2:30">
      <c r="B1303" s="359">
        <f t="shared" si="51"/>
        <v>-1</v>
      </c>
      <c r="D1303" s="174"/>
      <c r="E1303" s="174"/>
      <c r="F1303" s="176"/>
      <c r="G1303" s="174"/>
      <c r="H1303" s="174"/>
      <c r="I1303" s="174"/>
      <c r="J1303" s="175"/>
      <c r="K1303" s="175"/>
      <c r="L1303" s="174"/>
      <c r="N1303" s="359">
        <f t="shared" si="52"/>
        <v>0</v>
      </c>
      <c r="O1303" s="360">
        <f t="shared" si="53"/>
        <v>0</v>
      </c>
      <c r="Q1303" s="356"/>
      <c r="R1303" s="356"/>
      <c r="S1303" s="356"/>
      <c r="T1303" s="356"/>
      <c r="U1303" s="356"/>
      <c r="V1303" s="356"/>
      <c r="W1303" s="356"/>
      <c r="X1303" s="356"/>
      <c r="Y1303" s="356"/>
      <c r="Z1303" s="356"/>
      <c r="AA1303" s="356"/>
      <c r="AB1303" s="356"/>
      <c r="AC1303" s="356"/>
      <c r="AD1303" s="356"/>
    </row>
    <row r="1304" spans="2:30">
      <c r="B1304" s="359"/>
      <c r="D1304" s="174"/>
      <c r="E1304" s="174"/>
      <c r="F1304" s="176"/>
      <c r="G1304" s="174"/>
      <c r="H1304" s="174"/>
      <c r="I1304" s="174"/>
      <c r="J1304" s="175"/>
      <c r="K1304" s="175"/>
      <c r="L1304" s="174"/>
      <c r="N1304" s="359">
        <f t="shared" si="52"/>
        <v>0</v>
      </c>
      <c r="O1304" s="360">
        <f t="shared" si="53"/>
        <v>0</v>
      </c>
      <c r="Q1304" s="356"/>
      <c r="R1304" s="356"/>
      <c r="S1304" s="356"/>
      <c r="T1304" s="356"/>
      <c r="U1304" s="356"/>
      <c r="V1304" s="356"/>
      <c r="W1304" s="356"/>
      <c r="X1304" s="356"/>
      <c r="Y1304" s="356"/>
      <c r="Z1304" s="356"/>
      <c r="AA1304" s="356"/>
      <c r="AB1304" s="356"/>
      <c r="AC1304" s="356"/>
      <c r="AD1304" s="356"/>
    </row>
    <row r="1305" spans="2:30">
      <c r="B1305" s="359"/>
      <c r="D1305" s="174"/>
      <c r="E1305" s="174"/>
      <c r="F1305" s="176"/>
      <c r="G1305" s="174"/>
      <c r="H1305" s="174"/>
      <c r="I1305" s="174"/>
      <c r="J1305" s="175"/>
      <c r="K1305" s="175"/>
      <c r="L1305" s="174"/>
      <c r="N1305" s="359">
        <f t="shared" si="52"/>
        <v>0</v>
      </c>
      <c r="O1305" s="360">
        <f t="shared" si="53"/>
        <v>0</v>
      </c>
      <c r="Q1305" s="356"/>
      <c r="R1305" s="356"/>
      <c r="S1305" s="356"/>
      <c r="T1305" s="356"/>
      <c r="U1305" s="356"/>
      <c r="V1305" s="356"/>
      <c r="W1305" s="356"/>
      <c r="X1305" s="356"/>
      <c r="Y1305" s="356"/>
      <c r="Z1305" s="356"/>
      <c r="AA1305" s="356"/>
      <c r="AB1305" s="356"/>
      <c r="AC1305" s="356"/>
      <c r="AD1305" s="356"/>
    </row>
    <row r="1306" spans="2:30">
      <c r="B1306" s="359"/>
      <c r="D1306" s="174"/>
      <c r="E1306" s="174"/>
      <c r="F1306" s="176"/>
      <c r="G1306" s="174"/>
      <c r="H1306" s="174"/>
      <c r="I1306" s="174"/>
      <c r="J1306" s="175"/>
      <c r="K1306" s="175"/>
      <c r="L1306" s="174"/>
      <c r="N1306" s="359">
        <f t="shared" si="52"/>
        <v>0</v>
      </c>
      <c r="O1306" s="360">
        <f t="shared" si="53"/>
        <v>0</v>
      </c>
      <c r="Q1306" s="356"/>
      <c r="R1306" s="356"/>
      <c r="S1306" s="356"/>
      <c r="T1306" s="356"/>
      <c r="U1306" s="356"/>
      <c r="V1306" s="356"/>
      <c r="W1306" s="356"/>
      <c r="X1306" s="356"/>
      <c r="Y1306" s="356"/>
      <c r="Z1306" s="356"/>
      <c r="AA1306" s="356"/>
      <c r="AB1306" s="356"/>
      <c r="AC1306" s="356"/>
      <c r="AD1306" s="356"/>
    </row>
    <row r="1307" spans="2:30">
      <c r="B1307" s="359"/>
      <c r="D1307" s="174"/>
      <c r="E1307" s="174"/>
      <c r="F1307" s="176"/>
      <c r="G1307" s="174"/>
      <c r="H1307" s="174"/>
      <c r="I1307" s="174"/>
      <c r="J1307" s="175"/>
      <c r="K1307" s="175"/>
      <c r="L1307" s="174"/>
      <c r="N1307" s="359">
        <f t="shared" si="52"/>
        <v>0</v>
      </c>
      <c r="O1307" s="360">
        <f t="shared" si="53"/>
        <v>0</v>
      </c>
      <c r="Q1307" s="356"/>
      <c r="R1307" s="356"/>
      <c r="S1307" s="356"/>
      <c r="T1307" s="356"/>
      <c r="U1307" s="356"/>
      <c r="V1307" s="356"/>
      <c r="W1307" s="356"/>
      <c r="X1307" s="356"/>
      <c r="Y1307" s="356"/>
      <c r="Z1307" s="356"/>
      <c r="AA1307" s="356"/>
      <c r="AB1307" s="356"/>
      <c r="AC1307" s="356"/>
      <c r="AD1307" s="356"/>
    </row>
    <row r="1308" spans="2:30">
      <c r="B1308" s="359"/>
      <c r="D1308" s="174"/>
      <c r="E1308" s="174"/>
      <c r="F1308" s="176"/>
      <c r="G1308" s="174"/>
      <c r="H1308" s="174"/>
      <c r="I1308" s="174"/>
      <c r="J1308" s="175"/>
      <c r="K1308" s="175"/>
      <c r="L1308" s="174"/>
      <c r="N1308" s="359">
        <f t="shared" si="52"/>
        <v>0</v>
      </c>
      <c r="O1308" s="360">
        <f t="shared" si="53"/>
        <v>0</v>
      </c>
      <c r="Q1308" s="356"/>
      <c r="R1308" s="356"/>
      <c r="S1308" s="356"/>
      <c r="T1308" s="356"/>
      <c r="U1308" s="356"/>
      <c r="V1308" s="356"/>
      <c r="W1308" s="356"/>
      <c r="X1308" s="356"/>
      <c r="Y1308" s="356"/>
      <c r="Z1308" s="356"/>
      <c r="AA1308" s="356"/>
      <c r="AB1308" s="356"/>
      <c r="AC1308" s="356"/>
      <c r="AD1308" s="356"/>
    </row>
    <row r="1309" spans="2:30">
      <c r="B1309" s="359"/>
      <c r="D1309" s="174"/>
      <c r="E1309" s="174"/>
      <c r="F1309" s="176"/>
      <c r="G1309" s="174"/>
      <c r="H1309" s="174"/>
      <c r="I1309" s="174"/>
      <c r="J1309" s="175"/>
      <c r="K1309" s="175"/>
      <c r="L1309" s="174"/>
      <c r="N1309" s="359">
        <f t="shared" si="52"/>
        <v>0</v>
      </c>
      <c r="O1309" s="360">
        <f t="shared" si="53"/>
        <v>0</v>
      </c>
      <c r="Q1309" s="356"/>
      <c r="R1309" s="356"/>
      <c r="S1309" s="356"/>
      <c r="T1309" s="356"/>
      <c r="U1309" s="356"/>
      <c r="V1309" s="356"/>
      <c r="W1309" s="356"/>
      <c r="X1309" s="356"/>
      <c r="Y1309" s="356"/>
      <c r="Z1309" s="356"/>
      <c r="AA1309" s="356"/>
      <c r="AB1309" s="356"/>
      <c r="AC1309" s="356"/>
      <c r="AD1309" s="356"/>
    </row>
    <row r="1310" spans="2:30">
      <c r="B1310" s="359"/>
      <c r="D1310" s="174"/>
      <c r="E1310" s="174"/>
      <c r="F1310" s="176"/>
      <c r="G1310" s="174"/>
      <c r="H1310" s="174"/>
      <c r="I1310" s="174"/>
      <c r="J1310" s="175"/>
      <c r="K1310" s="175"/>
      <c r="L1310" s="174"/>
      <c r="N1310" s="359">
        <f t="shared" si="52"/>
        <v>0</v>
      </c>
      <c r="O1310" s="360">
        <f t="shared" si="53"/>
        <v>0</v>
      </c>
      <c r="Q1310" s="356"/>
      <c r="R1310" s="356"/>
      <c r="S1310" s="356"/>
      <c r="T1310" s="356"/>
      <c r="U1310" s="356"/>
      <c r="V1310" s="356"/>
      <c r="W1310" s="356"/>
      <c r="X1310" s="356"/>
      <c r="Y1310" s="356"/>
      <c r="Z1310" s="356"/>
      <c r="AA1310" s="356"/>
      <c r="AB1310" s="356"/>
      <c r="AC1310" s="356"/>
      <c r="AD1310" s="356"/>
    </row>
    <row r="1311" spans="2:30">
      <c r="B1311" s="359"/>
      <c r="D1311" s="174"/>
      <c r="E1311" s="174"/>
      <c r="F1311" s="176"/>
      <c r="G1311" s="174"/>
      <c r="H1311" s="174"/>
      <c r="I1311" s="174"/>
      <c r="J1311" s="175"/>
      <c r="K1311" s="175"/>
      <c r="L1311" s="174"/>
      <c r="N1311" s="359">
        <f t="shared" si="52"/>
        <v>0</v>
      </c>
      <c r="O1311" s="360">
        <f t="shared" si="53"/>
        <v>0</v>
      </c>
      <c r="Q1311" s="356"/>
      <c r="R1311" s="356"/>
      <c r="S1311" s="356"/>
      <c r="T1311" s="356"/>
      <c r="U1311" s="356"/>
      <c r="V1311" s="356"/>
      <c r="W1311" s="356"/>
      <c r="X1311" s="356"/>
      <c r="Y1311" s="356"/>
      <c r="Z1311" s="356"/>
      <c r="AA1311" s="356"/>
      <c r="AB1311" s="356"/>
      <c r="AC1311" s="356"/>
      <c r="AD1311" s="356"/>
    </row>
    <row r="1312" spans="2:30">
      <c r="B1312" s="359"/>
      <c r="D1312" s="174"/>
      <c r="E1312" s="174"/>
      <c r="F1312" s="176"/>
      <c r="G1312" s="174"/>
      <c r="H1312" s="174"/>
      <c r="I1312" s="174"/>
      <c r="J1312" s="175"/>
      <c r="K1312" s="175"/>
      <c r="L1312" s="174"/>
      <c r="N1312" s="359">
        <f t="shared" si="52"/>
        <v>0</v>
      </c>
      <c r="O1312" s="360">
        <f t="shared" si="53"/>
        <v>0</v>
      </c>
      <c r="Q1312" s="356"/>
      <c r="R1312" s="356"/>
      <c r="S1312" s="356"/>
      <c r="T1312" s="356"/>
      <c r="U1312" s="356"/>
      <c r="V1312" s="356"/>
      <c r="W1312" s="356"/>
      <c r="X1312" s="356"/>
      <c r="Y1312" s="356"/>
      <c r="Z1312" s="356"/>
      <c r="AA1312" s="356"/>
      <c r="AB1312" s="356"/>
      <c r="AC1312" s="356"/>
      <c r="AD1312" s="356"/>
    </row>
    <row r="1313" spans="2:30">
      <c r="B1313" s="359"/>
      <c r="D1313" s="174"/>
      <c r="E1313" s="174"/>
      <c r="F1313" s="176"/>
      <c r="G1313" s="174"/>
      <c r="H1313" s="174"/>
      <c r="I1313" s="174"/>
      <c r="J1313" s="175"/>
      <c r="K1313" s="175"/>
      <c r="L1313" s="174"/>
      <c r="N1313" s="359">
        <f t="shared" si="52"/>
        <v>0</v>
      </c>
      <c r="O1313" s="360">
        <f t="shared" si="53"/>
        <v>0</v>
      </c>
      <c r="Q1313" s="356"/>
      <c r="R1313" s="356"/>
      <c r="S1313" s="356"/>
      <c r="T1313" s="356"/>
      <c r="U1313" s="356"/>
      <c r="V1313" s="356"/>
      <c r="W1313" s="356"/>
      <c r="X1313" s="356"/>
      <c r="Y1313" s="356"/>
      <c r="Z1313" s="356"/>
      <c r="AA1313" s="356"/>
      <c r="AB1313" s="356"/>
      <c r="AC1313" s="356"/>
      <c r="AD1313" s="356"/>
    </row>
    <row r="1314" spans="2:30">
      <c r="B1314" s="359"/>
      <c r="D1314" s="174"/>
      <c r="E1314" s="174"/>
      <c r="F1314" s="176"/>
      <c r="G1314" s="174"/>
      <c r="H1314" s="174"/>
      <c r="I1314" s="174"/>
      <c r="J1314" s="175"/>
      <c r="K1314" s="175"/>
      <c r="L1314" s="174"/>
      <c r="N1314" s="359">
        <f t="shared" si="52"/>
        <v>0</v>
      </c>
      <c r="O1314" s="360">
        <f t="shared" si="53"/>
        <v>0</v>
      </c>
      <c r="Q1314" s="356"/>
      <c r="R1314" s="356"/>
      <c r="S1314" s="356"/>
      <c r="T1314" s="356"/>
      <c r="U1314" s="356"/>
      <c r="V1314" s="356"/>
      <c r="W1314" s="356"/>
      <c r="X1314" s="356"/>
      <c r="Y1314" s="356"/>
      <c r="Z1314" s="356"/>
      <c r="AA1314" s="356"/>
      <c r="AB1314" s="356"/>
      <c r="AC1314" s="356"/>
      <c r="AD1314" s="356"/>
    </row>
    <row r="1315" spans="2:30">
      <c r="B1315" s="359"/>
      <c r="D1315" s="174"/>
      <c r="E1315" s="174"/>
      <c r="F1315" s="176"/>
      <c r="G1315" s="174"/>
      <c r="H1315" s="174"/>
      <c r="I1315" s="174"/>
      <c r="J1315" s="175"/>
      <c r="K1315" s="175"/>
      <c r="L1315" s="174"/>
      <c r="N1315" s="359">
        <f t="shared" si="52"/>
        <v>0</v>
      </c>
      <c r="O1315" s="360">
        <f t="shared" si="53"/>
        <v>0</v>
      </c>
      <c r="Q1315" s="356"/>
      <c r="R1315" s="356"/>
      <c r="S1315" s="356"/>
      <c r="T1315" s="356"/>
      <c r="U1315" s="356"/>
      <c r="V1315" s="356"/>
      <c r="W1315" s="356"/>
      <c r="X1315" s="356"/>
      <c r="Y1315" s="356"/>
      <c r="Z1315" s="356"/>
      <c r="AA1315" s="356"/>
      <c r="AB1315" s="356"/>
      <c r="AC1315" s="356"/>
      <c r="AD1315" s="356"/>
    </row>
    <row r="1316" spans="2:30">
      <c r="B1316" s="359"/>
      <c r="D1316" s="174"/>
      <c r="E1316" s="174"/>
      <c r="F1316" s="176"/>
      <c r="G1316" s="174"/>
      <c r="H1316" s="174"/>
      <c r="I1316" s="174"/>
      <c r="J1316" s="175"/>
      <c r="K1316" s="175"/>
      <c r="L1316" s="174"/>
      <c r="N1316" s="359">
        <f t="shared" si="52"/>
        <v>0</v>
      </c>
      <c r="O1316" s="360">
        <f t="shared" si="53"/>
        <v>0</v>
      </c>
      <c r="Q1316" s="356"/>
      <c r="R1316" s="356"/>
      <c r="S1316" s="356"/>
      <c r="T1316" s="356"/>
      <c r="U1316" s="356"/>
      <c r="V1316" s="356"/>
      <c r="W1316" s="356"/>
      <c r="X1316" s="356"/>
      <c r="Y1316" s="356"/>
      <c r="Z1316" s="356"/>
      <c r="AA1316" s="356"/>
      <c r="AB1316" s="356"/>
      <c r="AC1316" s="356"/>
      <c r="AD1316" s="356"/>
    </row>
    <row r="1317" spans="2:30">
      <c r="B1317" s="359"/>
      <c r="D1317" s="174"/>
      <c r="E1317" s="174"/>
      <c r="F1317" s="176"/>
      <c r="G1317" s="174"/>
      <c r="H1317" s="174"/>
      <c r="I1317" s="174"/>
      <c r="J1317" s="175"/>
      <c r="K1317" s="175"/>
      <c r="L1317" s="174"/>
      <c r="N1317" s="359">
        <f t="shared" si="52"/>
        <v>0</v>
      </c>
      <c r="O1317" s="360">
        <f t="shared" si="53"/>
        <v>0</v>
      </c>
      <c r="Q1317" s="356"/>
      <c r="R1317" s="356"/>
      <c r="S1317" s="356"/>
      <c r="T1317" s="356"/>
      <c r="U1317" s="356"/>
      <c r="V1317" s="356"/>
      <c r="W1317" s="356"/>
      <c r="X1317" s="356"/>
      <c r="Y1317" s="356"/>
      <c r="Z1317" s="356"/>
      <c r="AA1317" s="356"/>
      <c r="AB1317" s="356"/>
      <c r="AC1317" s="356"/>
      <c r="AD1317" s="356"/>
    </row>
    <row r="1318" spans="2:30">
      <c r="B1318" s="359"/>
      <c r="D1318" s="174"/>
      <c r="E1318" s="174"/>
      <c r="F1318" s="176"/>
      <c r="G1318" s="174"/>
      <c r="H1318" s="174"/>
      <c r="I1318" s="174"/>
      <c r="J1318" s="175"/>
      <c r="K1318" s="175"/>
      <c r="L1318" s="174"/>
      <c r="N1318" s="359">
        <f t="shared" si="52"/>
        <v>0</v>
      </c>
      <c r="O1318" s="360">
        <f t="shared" si="53"/>
        <v>0</v>
      </c>
      <c r="Q1318" s="356"/>
      <c r="R1318" s="356"/>
      <c r="S1318" s="356"/>
      <c r="T1318" s="356"/>
      <c r="U1318" s="356"/>
      <c r="V1318" s="356"/>
      <c r="W1318" s="356"/>
      <c r="X1318" s="356"/>
      <c r="Y1318" s="356"/>
      <c r="Z1318" s="356"/>
      <c r="AA1318" s="356"/>
      <c r="AB1318" s="356"/>
      <c r="AC1318" s="356"/>
      <c r="AD1318" s="356"/>
    </row>
    <row r="1319" spans="2:30">
      <c r="B1319" s="359"/>
      <c r="D1319" s="174"/>
      <c r="E1319" s="174"/>
      <c r="F1319" s="176"/>
      <c r="G1319" s="174"/>
      <c r="H1319" s="174"/>
      <c r="I1319" s="174"/>
      <c r="J1319" s="175"/>
      <c r="K1319" s="175"/>
      <c r="L1319" s="174"/>
      <c r="N1319" s="359">
        <f t="shared" si="52"/>
        <v>0</v>
      </c>
      <c r="O1319" s="360">
        <f t="shared" si="53"/>
        <v>0</v>
      </c>
      <c r="Q1319" s="356"/>
      <c r="R1319" s="356"/>
      <c r="S1319" s="356"/>
      <c r="T1319" s="356"/>
      <c r="U1319" s="356"/>
      <c r="V1319" s="356"/>
      <c r="W1319" s="356"/>
      <c r="X1319" s="356"/>
      <c r="Y1319" s="356"/>
      <c r="Z1319" s="356"/>
      <c r="AA1319" s="356"/>
      <c r="AB1319" s="356"/>
      <c r="AC1319" s="356"/>
      <c r="AD1319" s="356"/>
    </row>
    <row r="1320" spans="2:30">
      <c r="B1320" s="359"/>
      <c r="D1320" s="174"/>
      <c r="E1320" s="174"/>
      <c r="F1320" s="176"/>
      <c r="G1320" s="174"/>
      <c r="H1320" s="174"/>
      <c r="I1320" s="174"/>
      <c r="J1320" s="175"/>
      <c r="K1320" s="175"/>
      <c r="L1320" s="174"/>
      <c r="N1320" s="359">
        <f t="shared" si="52"/>
        <v>0</v>
      </c>
      <c r="O1320" s="360">
        <f t="shared" si="53"/>
        <v>0</v>
      </c>
      <c r="Q1320" s="356"/>
      <c r="R1320" s="356"/>
      <c r="S1320" s="356"/>
      <c r="T1320" s="356"/>
      <c r="U1320" s="356"/>
      <c r="V1320" s="356"/>
      <c r="W1320" s="356"/>
      <c r="X1320" s="356"/>
      <c r="Y1320" s="356"/>
      <c r="Z1320" s="356"/>
      <c r="AA1320" s="356"/>
      <c r="AB1320" s="356"/>
      <c r="AC1320" s="356"/>
      <c r="AD1320" s="356"/>
    </row>
    <row r="1321" spans="2:30">
      <c r="B1321" s="359"/>
      <c r="D1321" s="174"/>
      <c r="E1321" s="174"/>
      <c r="F1321" s="176"/>
      <c r="G1321" s="174"/>
      <c r="H1321" s="174"/>
      <c r="I1321" s="174"/>
      <c r="J1321" s="175"/>
      <c r="K1321" s="175"/>
      <c r="L1321" s="174"/>
      <c r="N1321" s="359">
        <f t="shared" si="52"/>
        <v>0</v>
      </c>
      <c r="O1321" s="360">
        <f t="shared" si="53"/>
        <v>0</v>
      </c>
      <c r="Q1321" s="356"/>
      <c r="R1321" s="356"/>
      <c r="S1321" s="356"/>
      <c r="T1321" s="356"/>
      <c r="U1321" s="356"/>
      <c r="V1321" s="356"/>
      <c r="W1321" s="356"/>
      <c r="X1321" s="356"/>
      <c r="Y1321" s="356"/>
      <c r="Z1321" s="356"/>
      <c r="AA1321" s="356"/>
      <c r="AB1321" s="356"/>
      <c r="AC1321" s="356"/>
      <c r="AD1321" s="356"/>
    </row>
    <row r="1322" spans="2:30">
      <c r="B1322" s="359"/>
      <c r="D1322" s="174"/>
      <c r="E1322" s="174"/>
      <c r="F1322" s="176"/>
      <c r="G1322" s="174"/>
      <c r="H1322" s="174"/>
      <c r="I1322" s="174"/>
      <c r="J1322" s="175"/>
      <c r="K1322" s="175"/>
      <c r="L1322" s="174"/>
      <c r="N1322" s="359">
        <f t="shared" si="52"/>
        <v>0</v>
      </c>
      <c r="O1322" s="360">
        <f t="shared" si="53"/>
        <v>0</v>
      </c>
      <c r="Q1322" s="356"/>
      <c r="R1322" s="356"/>
      <c r="S1322" s="356"/>
      <c r="T1322" s="356"/>
      <c r="U1322" s="356"/>
      <c r="V1322" s="356"/>
      <c r="W1322" s="356"/>
      <c r="X1322" s="356"/>
      <c r="Y1322" s="356"/>
      <c r="Z1322" s="356"/>
      <c r="AA1322" s="356"/>
      <c r="AB1322" s="356"/>
      <c r="AC1322" s="356"/>
      <c r="AD1322" s="356"/>
    </row>
    <row r="1323" spans="2:30">
      <c r="B1323" s="359"/>
      <c r="D1323" s="174"/>
      <c r="E1323" s="174"/>
      <c r="F1323" s="176"/>
      <c r="G1323" s="174"/>
      <c r="H1323" s="174"/>
      <c r="I1323" s="174"/>
      <c r="J1323" s="175"/>
      <c r="K1323" s="175"/>
      <c r="L1323" s="174"/>
      <c r="N1323" s="359">
        <f t="shared" si="52"/>
        <v>0</v>
      </c>
      <c r="O1323" s="360">
        <f t="shared" si="53"/>
        <v>0</v>
      </c>
      <c r="Q1323" s="356"/>
      <c r="R1323" s="356"/>
      <c r="S1323" s="356"/>
      <c r="T1323" s="356"/>
      <c r="U1323" s="356"/>
      <c r="V1323" s="356"/>
      <c r="W1323" s="356"/>
      <c r="X1323" s="356"/>
      <c r="Y1323" s="356"/>
      <c r="Z1323" s="356"/>
      <c r="AA1323" s="356"/>
      <c r="AB1323" s="356"/>
      <c r="AC1323" s="356"/>
      <c r="AD1323" s="356"/>
    </row>
    <row r="1324" spans="2:30">
      <c r="B1324" s="359"/>
      <c r="D1324" s="174"/>
      <c r="E1324" s="174"/>
      <c r="F1324" s="176"/>
      <c r="G1324" s="174"/>
      <c r="H1324" s="174"/>
      <c r="I1324" s="174"/>
      <c r="J1324" s="175"/>
      <c r="K1324" s="175"/>
      <c r="L1324" s="174"/>
      <c r="N1324" s="359">
        <f t="shared" si="52"/>
        <v>0</v>
      </c>
      <c r="O1324" s="360">
        <f t="shared" si="53"/>
        <v>0</v>
      </c>
      <c r="Q1324" s="356"/>
      <c r="R1324" s="356"/>
      <c r="S1324" s="356"/>
      <c r="T1324" s="356"/>
      <c r="U1324" s="356"/>
      <c r="V1324" s="356"/>
      <c r="W1324" s="356"/>
      <c r="X1324" s="356"/>
      <c r="Y1324" s="356"/>
      <c r="Z1324" s="356"/>
      <c r="AA1324" s="356"/>
      <c r="AB1324" s="356"/>
      <c r="AC1324" s="356"/>
      <c r="AD1324" s="356"/>
    </row>
    <row r="1325" spans="2:30">
      <c r="B1325" s="359"/>
      <c r="D1325" s="174"/>
      <c r="E1325" s="174"/>
      <c r="F1325" s="176"/>
      <c r="G1325" s="174"/>
      <c r="H1325" s="174"/>
      <c r="I1325" s="174"/>
      <c r="J1325" s="175"/>
      <c r="K1325" s="175"/>
      <c r="L1325" s="174"/>
      <c r="N1325" s="359">
        <f t="shared" si="52"/>
        <v>0</v>
      </c>
      <c r="O1325" s="360">
        <f t="shared" si="53"/>
        <v>0</v>
      </c>
      <c r="Q1325" s="356"/>
      <c r="R1325" s="356"/>
      <c r="S1325" s="356"/>
      <c r="T1325" s="356"/>
      <c r="U1325" s="356"/>
      <c r="V1325" s="356"/>
      <c r="W1325" s="356"/>
      <c r="X1325" s="356"/>
      <c r="Y1325" s="356"/>
      <c r="Z1325" s="356"/>
      <c r="AA1325" s="356"/>
      <c r="AB1325" s="356"/>
      <c r="AC1325" s="356"/>
      <c r="AD1325" s="356"/>
    </row>
    <row r="1326" spans="2:30">
      <c r="B1326" s="359"/>
      <c r="D1326" s="174"/>
      <c r="E1326" s="174"/>
      <c r="F1326" s="176"/>
      <c r="G1326" s="174"/>
      <c r="H1326" s="174"/>
      <c r="I1326" s="174"/>
      <c r="J1326" s="175"/>
      <c r="K1326" s="175"/>
      <c r="L1326" s="174"/>
      <c r="N1326" s="359">
        <f t="shared" si="52"/>
        <v>0</v>
      </c>
      <c r="O1326" s="360">
        <f t="shared" si="53"/>
        <v>0</v>
      </c>
      <c r="Q1326" s="356"/>
      <c r="R1326" s="356"/>
      <c r="S1326" s="356"/>
      <c r="T1326" s="356"/>
      <c r="U1326" s="356"/>
      <c r="V1326" s="356"/>
      <c r="W1326" s="356"/>
      <c r="X1326" s="356"/>
      <c r="Y1326" s="356"/>
      <c r="Z1326" s="356"/>
      <c r="AA1326" s="356"/>
      <c r="AB1326" s="356"/>
      <c r="AC1326" s="356"/>
      <c r="AD1326" s="356"/>
    </row>
    <row r="1327" spans="2:30">
      <c r="B1327" s="359"/>
      <c r="D1327" s="174"/>
      <c r="E1327" s="174"/>
      <c r="F1327" s="176"/>
      <c r="G1327" s="174"/>
      <c r="H1327" s="174"/>
      <c r="I1327" s="174"/>
      <c r="J1327" s="175"/>
      <c r="K1327" s="175"/>
      <c r="L1327" s="174"/>
      <c r="N1327" s="359">
        <f t="shared" si="52"/>
        <v>0</v>
      </c>
      <c r="O1327" s="360">
        <f t="shared" si="53"/>
        <v>0</v>
      </c>
      <c r="Q1327" s="356"/>
      <c r="R1327" s="356"/>
      <c r="S1327" s="356"/>
      <c r="T1327" s="356"/>
      <c r="U1327" s="356"/>
      <c r="V1327" s="356"/>
      <c r="W1327" s="356"/>
      <c r="X1327" s="356"/>
      <c r="Y1327" s="356"/>
      <c r="Z1327" s="356"/>
      <c r="AA1327" s="356"/>
      <c r="AB1327" s="356"/>
      <c r="AC1327" s="356"/>
      <c r="AD1327" s="356"/>
    </row>
    <row r="1328" spans="2:30">
      <c r="B1328" s="359"/>
      <c r="D1328" s="174"/>
      <c r="E1328" s="174"/>
      <c r="F1328" s="176"/>
      <c r="G1328" s="174"/>
      <c r="H1328" s="174"/>
      <c r="I1328" s="174"/>
      <c r="J1328" s="175"/>
      <c r="K1328" s="175"/>
      <c r="L1328" s="174"/>
      <c r="N1328" s="359">
        <f t="shared" si="52"/>
        <v>0</v>
      </c>
      <c r="O1328" s="360">
        <f t="shared" si="53"/>
        <v>0</v>
      </c>
      <c r="Q1328" s="356"/>
      <c r="R1328" s="356"/>
      <c r="S1328" s="356"/>
      <c r="T1328" s="356"/>
      <c r="U1328" s="356"/>
      <c r="V1328" s="356"/>
      <c r="W1328" s="356"/>
      <c r="X1328" s="356"/>
      <c r="Y1328" s="356"/>
      <c r="Z1328" s="356"/>
      <c r="AA1328" s="356"/>
      <c r="AB1328" s="356"/>
      <c r="AC1328" s="356"/>
      <c r="AD1328" s="356"/>
    </row>
    <row r="1329" spans="2:30">
      <c r="B1329" s="359"/>
      <c r="D1329" s="174"/>
      <c r="E1329" s="174"/>
      <c r="F1329" s="176"/>
      <c r="G1329" s="174"/>
      <c r="H1329" s="174"/>
      <c r="I1329" s="174"/>
      <c r="J1329" s="175"/>
      <c r="K1329" s="175"/>
      <c r="L1329" s="174"/>
      <c r="N1329" s="359">
        <f t="shared" si="52"/>
        <v>0</v>
      </c>
      <c r="O1329" s="360">
        <f t="shared" si="53"/>
        <v>0</v>
      </c>
      <c r="Q1329" s="356"/>
      <c r="R1329" s="356"/>
      <c r="S1329" s="356"/>
      <c r="T1329" s="356"/>
      <c r="U1329" s="356"/>
      <c r="V1329" s="356"/>
      <c r="W1329" s="356"/>
      <c r="X1329" s="356"/>
      <c r="Y1329" s="356"/>
      <c r="Z1329" s="356"/>
      <c r="AA1329" s="356"/>
      <c r="AB1329" s="356"/>
      <c r="AC1329" s="356"/>
      <c r="AD1329" s="356"/>
    </row>
    <row r="1330" spans="2:30">
      <c r="B1330" s="359"/>
      <c r="D1330" s="174"/>
      <c r="E1330" s="174"/>
      <c r="F1330" s="176"/>
      <c r="G1330" s="174"/>
      <c r="H1330" s="174"/>
      <c r="I1330" s="174"/>
      <c r="J1330" s="175"/>
      <c r="K1330" s="175"/>
      <c r="L1330" s="174"/>
      <c r="N1330" s="359">
        <f t="shared" si="52"/>
        <v>0</v>
      </c>
      <c r="O1330" s="360">
        <f t="shared" si="53"/>
        <v>0</v>
      </c>
      <c r="Q1330" s="356"/>
      <c r="R1330" s="356"/>
      <c r="S1330" s="356"/>
      <c r="T1330" s="356"/>
      <c r="U1330" s="356"/>
      <c r="V1330" s="356"/>
      <c r="W1330" s="356"/>
      <c r="X1330" s="356"/>
      <c r="Y1330" s="356"/>
      <c r="Z1330" s="356"/>
      <c r="AA1330" s="356"/>
      <c r="AB1330" s="356"/>
      <c r="AC1330" s="356"/>
      <c r="AD1330" s="356"/>
    </row>
    <row r="1331" spans="2:30">
      <c r="B1331" s="359"/>
      <c r="D1331" s="174"/>
      <c r="E1331" s="174"/>
      <c r="F1331" s="176"/>
      <c r="G1331" s="174"/>
      <c r="H1331" s="174"/>
      <c r="I1331" s="174"/>
      <c r="J1331" s="175"/>
      <c r="K1331" s="175"/>
      <c r="L1331" s="174"/>
      <c r="N1331" s="359">
        <f t="shared" si="52"/>
        <v>0</v>
      </c>
      <c r="O1331" s="360">
        <f t="shared" si="53"/>
        <v>0</v>
      </c>
      <c r="Q1331" s="356"/>
      <c r="R1331" s="356"/>
      <c r="S1331" s="356"/>
      <c r="T1331" s="356"/>
      <c r="U1331" s="356"/>
      <c r="V1331" s="356"/>
      <c r="W1331" s="356"/>
      <c r="X1331" s="356"/>
      <c r="Y1331" s="356"/>
      <c r="Z1331" s="356"/>
      <c r="AA1331" s="356"/>
      <c r="AB1331" s="356"/>
      <c r="AC1331" s="356"/>
      <c r="AD1331" s="356"/>
    </row>
    <row r="1332" spans="2:30">
      <c r="B1332" s="359"/>
      <c r="D1332" s="174"/>
      <c r="E1332" s="174"/>
      <c r="F1332" s="176"/>
      <c r="G1332" s="174"/>
      <c r="H1332" s="174"/>
      <c r="I1332" s="174"/>
      <c r="J1332" s="175"/>
      <c r="K1332" s="175"/>
      <c r="L1332" s="174"/>
      <c r="N1332" s="359">
        <f t="shared" si="52"/>
        <v>0</v>
      </c>
      <c r="O1332" s="360">
        <f t="shared" si="53"/>
        <v>0</v>
      </c>
      <c r="Q1332" s="356"/>
      <c r="R1332" s="356"/>
      <c r="S1332" s="356"/>
      <c r="T1332" s="356"/>
      <c r="U1332" s="356"/>
      <c r="V1332" s="356"/>
      <c r="W1332" s="356"/>
      <c r="X1332" s="356"/>
      <c r="Y1332" s="356"/>
      <c r="Z1332" s="356"/>
      <c r="AA1332" s="356"/>
      <c r="AB1332" s="356"/>
      <c r="AC1332" s="356"/>
      <c r="AD1332" s="356"/>
    </row>
    <row r="1333" spans="2:30">
      <c r="B1333" s="359"/>
      <c r="D1333" s="174"/>
      <c r="E1333" s="174"/>
      <c r="F1333" s="176"/>
      <c r="G1333" s="174"/>
      <c r="H1333" s="174"/>
      <c r="I1333" s="174"/>
      <c r="J1333" s="175"/>
      <c r="K1333" s="175"/>
      <c r="L1333" s="174"/>
      <c r="N1333" s="359">
        <f t="shared" si="52"/>
        <v>0</v>
      </c>
      <c r="O1333" s="360">
        <f t="shared" si="53"/>
        <v>0</v>
      </c>
      <c r="Q1333" s="356"/>
      <c r="R1333" s="356"/>
      <c r="S1333" s="356"/>
      <c r="T1333" s="356"/>
      <c r="U1333" s="356"/>
      <c r="V1333" s="356"/>
      <c r="W1333" s="356"/>
      <c r="X1333" s="356"/>
      <c r="Y1333" s="356"/>
      <c r="Z1333" s="356"/>
      <c r="AA1333" s="356"/>
      <c r="AB1333" s="356"/>
      <c r="AC1333" s="356"/>
      <c r="AD1333" s="356"/>
    </row>
    <row r="1334" spans="2:30">
      <c r="B1334" s="359"/>
      <c r="D1334" s="174"/>
      <c r="E1334" s="174"/>
      <c r="F1334" s="176"/>
      <c r="G1334" s="174"/>
      <c r="H1334" s="174"/>
      <c r="I1334" s="174"/>
      <c r="J1334" s="175"/>
      <c r="K1334" s="175"/>
      <c r="L1334" s="174"/>
      <c r="N1334" s="359">
        <f t="shared" si="52"/>
        <v>0</v>
      </c>
      <c r="O1334" s="360">
        <f t="shared" si="53"/>
        <v>0</v>
      </c>
      <c r="Q1334" s="356"/>
      <c r="R1334" s="356"/>
      <c r="S1334" s="356"/>
      <c r="T1334" s="356"/>
      <c r="U1334" s="356"/>
      <c r="V1334" s="356"/>
      <c r="W1334" s="356"/>
      <c r="X1334" s="356"/>
      <c r="Y1334" s="356"/>
      <c r="Z1334" s="356"/>
      <c r="AA1334" s="356"/>
      <c r="AB1334" s="356"/>
      <c r="AC1334" s="356"/>
      <c r="AD1334" s="356"/>
    </row>
    <row r="1335" spans="2:30">
      <c r="B1335" s="359"/>
      <c r="D1335" s="174"/>
      <c r="E1335" s="174"/>
      <c r="F1335" s="176"/>
      <c r="G1335" s="174"/>
      <c r="H1335" s="174"/>
      <c r="I1335" s="174"/>
      <c r="J1335" s="175"/>
      <c r="K1335" s="175"/>
      <c r="L1335" s="174"/>
      <c r="N1335" s="359">
        <f t="shared" si="52"/>
        <v>0</v>
      </c>
      <c r="O1335" s="360">
        <f t="shared" si="53"/>
        <v>0</v>
      </c>
      <c r="Q1335" s="356"/>
      <c r="R1335" s="356"/>
      <c r="S1335" s="356"/>
      <c r="T1335" s="356"/>
      <c r="U1335" s="356"/>
      <c r="V1335" s="356"/>
      <c r="W1335" s="356"/>
      <c r="X1335" s="356"/>
      <c r="Y1335" s="356"/>
      <c r="Z1335" s="356"/>
      <c r="AA1335" s="356"/>
      <c r="AB1335" s="356"/>
      <c r="AC1335" s="356"/>
      <c r="AD1335" s="356"/>
    </row>
    <row r="1336" spans="2:30">
      <c r="B1336" s="359"/>
      <c r="D1336" s="174"/>
      <c r="E1336" s="174"/>
      <c r="F1336" s="176"/>
      <c r="G1336" s="174"/>
      <c r="H1336" s="174"/>
      <c r="I1336" s="174"/>
      <c r="J1336" s="175"/>
      <c r="K1336" s="175"/>
      <c r="L1336" s="174"/>
      <c r="N1336" s="359">
        <f t="shared" si="52"/>
        <v>0</v>
      </c>
      <c r="O1336" s="360">
        <f t="shared" si="53"/>
        <v>0</v>
      </c>
      <c r="Q1336" s="356"/>
      <c r="R1336" s="356"/>
      <c r="S1336" s="356"/>
      <c r="T1336" s="356"/>
      <c r="U1336" s="356"/>
      <c r="V1336" s="356"/>
      <c r="W1336" s="356"/>
      <c r="X1336" s="356"/>
      <c r="Y1336" s="356"/>
      <c r="Z1336" s="356"/>
      <c r="AA1336" s="356"/>
      <c r="AB1336" s="356"/>
      <c r="AC1336" s="356"/>
      <c r="AD1336" s="356"/>
    </row>
    <row r="1337" spans="2:30">
      <c r="B1337" s="359"/>
      <c r="D1337" s="174"/>
      <c r="E1337" s="174"/>
      <c r="F1337" s="176"/>
      <c r="G1337" s="174"/>
      <c r="H1337" s="174"/>
      <c r="I1337" s="174"/>
      <c r="J1337" s="175"/>
      <c r="K1337" s="175"/>
      <c r="L1337" s="174"/>
      <c r="N1337" s="359">
        <f t="shared" si="52"/>
        <v>0</v>
      </c>
      <c r="O1337" s="360">
        <f t="shared" si="53"/>
        <v>0</v>
      </c>
      <c r="Q1337" s="356"/>
      <c r="R1337" s="356"/>
      <c r="S1337" s="356"/>
      <c r="T1337" s="356"/>
      <c r="U1337" s="356"/>
      <c r="V1337" s="356"/>
      <c r="W1337" s="356"/>
      <c r="X1337" s="356"/>
      <c r="Y1337" s="356"/>
      <c r="Z1337" s="356"/>
      <c r="AA1337" s="356"/>
      <c r="AB1337" s="356"/>
      <c r="AC1337" s="356"/>
      <c r="AD1337" s="356"/>
    </row>
    <row r="1338" spans="2:30">
      <c r="B1338" s="359"/>
      <c r="D1338" s="174"/>
      <c r="E1338" s="174"/>
      <c r="F1338" s="176"/>
      <c r="G1338" s="174"/>
      <c r="H1338" s="174"/>
      <c r="I1338" s="174"/>
      <c r="J1338" s="175"/>
      <c r="K1338" s="175"/>
      <c r="L1338" s="174"/>
      <c r="N1338" s="359">
        <f t="shared" si="52"/>
        <v>0</v>
      </c>
      <c r="O1338" s="360">
        <f t="shared" si="53"/>
        <v>0</v>
      </c>
      <c r="Q1338" s="356"/>
      <c r="R1338" s="356"/>
      <c r="S1338" s="356"/>
      <c r="T1338" s="356"/>
      <c r="U1338" s="356"/>
      <c r="V1338" s="356"/>
      <c r="W1338" s="356"/>
      <c r="X1338" s="356"/>
      <c r="Y1338" s="356"/>
      <c r="Z1338" s="356"/>
      <c r="AA1338" s="356"/>
      <c r="AB1338" s="356"/>
      <c r="AC1338" s="356"/>
      <c r="AD1338" s="356"/>
    </row>
    <row r="1339" spans="2:30">
      <c r="B1339" s="359"/>
      <c r="D1339" s="174"/>
      <c r="E1339" s="174"/>
      <c r="F1339" s="176"/>
      <c r="G1339" s="174"/>
      <c r="H1339" s="174"/>
      <c r="I1339" s="174"/>
      <c r="J1339" s="175"/>
      <c r="K1339" s="175"/>
      <c r="L1339" s="174"/>
      <c r="N1339" s="359">
        <f t="shared" si="52"/>
        <v>0</v>
      </c>
      <c r="O1339" s="360">
        <f t="shared" si="53"/>
        <v>0</v>
      </c>
      <c r="Q1339" s="356"/>
      <c r="R1339" s="356"/>
      <c r="S1339" s="356"/>
      <c r="T1339" s="356"/>
      <c r="U1339" s="356"/>
      <c r="V1339" s="356"/>
      <c r="W1339" s="356"/>
      <c r="X1339" s="356"/>
      <c r="Y1339" s="356"/>
      <c r="Z1339" s="356"/>
      <c r="AA1339" s="356"/>
      <c r="AB1339" s="356"/>
      <c r="AC1339" s="356"/>
      <c r="AD1339" s="356"/>
    </row>
    <row r="1340" spans="2:30">
      <c r="B1340" s="359"/>
      <c r="D1340" s="174"/>
      <c r="E1340" s="174"/>
      <c r="F1340" s="176"/>
      <c r="G1340" s="174"/>
      <c r="H1340" s="174"/>
      <c r="I1340" s="174"/>
      <c r="J1340" s="175"/>
      <c r="K1340" s="175"/>
      <c r="L1340" s="174"/>
      <c r="N1340" s="359">
        <f t="shared" si="52"/>
        <v>0</v>
      </c>
      <c r="O1340" s="360">
        <f t="shared" si="53"/>
        <v>0</v>
      </c>
      <c r="Q1340" s="356"/>
      <c r="R1340" s="356"/>
      <c r="S1340" s="356"/>
      <c r="T1340" s="356"/>
      <c r="U1340" s="356"/>
      <c r="V1340" s="356"/>
      <c r="W1340" s="356"/>
      <c r="X1340" s="356"/>
      <c r="Y1340" s="356"/>
      <c r="Z1340" s="356"/>
      <c r="AA1340" s="356"/>
      <c r="AB1340" s="356"/>
      <c r="AC1340" s="356"/>
      <c r="AD1340" s="356"/>
    </row>
    <row r="1341" spans="2:30">
      <c r="B1341" s="359"/>
      <c r="D1341" s="174"/>
      <c r="E1341" s="174"/>
      <c r="F1341" s="176"/>
      <c r="G1341" s="174"/>
      <c r="H1341" s="174"/>
      <c r="I1341" s="174"/>
      <c r="J1341" s="175"/>
      <c r="K1341" s="175"/>
      <c r="L1341" s="174"/>
      <c r="N1341" s="359">
        <f t="shared" si="52"/>
        <v>0</v>
      </c>
      <c r="O1341" s="360">
        <f t="shared" si="53"/>
        <v>0</v>
      </c>
      <c r="Q1341" s="356"/>
      <c r="R1341" s="356"/>
      <c r="S1341" s="356"/>
      <c r="T1341" s="356"/>
      <c r="U1341" s="356"/>
      <c r="V1341" s="356"/>
      <c r="W1341" s="356"/>
      <c r="X1341" s="356"/>
      <c r="Y1341" s="356"/>
      <c r="Z1341" s="356"/>
      <c r="AA1341" s="356"/>
      <c r="AB1341" s="356"/>
      <c r="AC1341" s="356"/>
      <c r="AD1341" s="356"/>
    </row>
    <row r="1342" spans="2:30">
      <c r="B1342" s="359"/>
      <c r="D1342" s="174"/>
      <c r="E1342" s="174"/>
      <c r="F1342" s="176"/>
      <c r="G1342" s="174"/>
      <c r="H1342" s="174"/>
      <c r="I1342" s="174"/>
      <c r="J1342" s="175"/>
      <c r="K1342" s="175"/>
      <c r="L1342" s="174"/>
      <c r="N1342" s="359">
        <f t="shared" si="52"/>
        <v>0</v>
      </c>
      <c r="O1342" s="360">
        <f t="shared" si="53"/>
        <v>0</v>
      </c>
      <c r="Q1342" s="356"/>
      <c r="R1342" s="356"/>
      <c r="S1342" s="356"/>
      <c r="T1342" s="356"/>
      <c r="U1342" s="356"/>
      <c r="V1342" s="356"/>
      <c r="W1342" s="356"/>
      <c r="X1342" s="356"/>
      <c r="Y1342" s="356"/>
      <c r="Z1342" s="356"/>
      <c r="AA1342" s="356"/>
      <c r="AB1342" s="356"/>
      <c r="AC1342" s="356"/>
      <c r="AD1342" s="356"/>
    </row>
    <row r="1343" spans="2:30">
      <c r="B1343" s="359"/>
      <c r="D1343" s="174"/>
      <c r="E1343" s="174"/>
      <c r="F1343" s="176"/>
      <c r="G1343" s="174"/>
      <c r="H1343" s="174"/>
      <c r="I1343" s="174"/>
      <c r="J1343" s="175"/>
      <c r="K1343" s="175"/>
      <c r="L1343" s="174"/>
      <c r="N1343" s="359">
        <f t="shared" si="52"/>
        <v>0</v>
      </c>
      <c r="O1343" s="360">
        <f t="shared" si="53"/>
        <v>0</v>
      </c>
      <c r="Q1343" s="356"/>
      <c r="R1343" s="356"/>
      <c r="S1343" s="356"/>
      <c r="T1343" s="356"/>
      <c r="U1343" s="356"/>
      <c r="V1343" s="356"/>
      <c r="W1343" s="356"/>
      <c r="X1343" s="356"/>
      <c r="Y1343" s="356"/>
      <c r="Z1343" s="356"/>
      <c r="AA1343" s="356"/>
      <c r="AB1343" s="356"/>
      <c r="AC1343" s="356"/>
      <c r="AD1343" s="356"/>
    </row>
    <row r="1344" spans="2:30">
      <c r="B1344" s="359"/>
      <c r="D1344" s="174"/>
      <c r="E1344" s="174"/>
      <c r="F1344" s="176"/>
      <c r="G1344" s="174"/>
      <c r="H1344" s="174"/>
      <c r="I1344" s="174"/>
      <c r="J1344" s="175"/>
      <c r="K1344" s="175"/>
      <c r="L1344" s="174"/>
      <c r="N1344" s="359">
        <f t="shared" si="52"/>
        <v>0</v>
      </c>
      <c r="O1344" s="360">
        <f t="shared" si="53"/>
        <v>0</v>
      </c>
      <c r="Q1344" s="356"/>
      <c r="R1344" s="356"/>
      <c r="S1344" s="356"/>
      <c r="T1344" s="356"/>
      <c r="U1344" s="356"/>
      <c r="V1344" s="356"/>
      <c r="W1344" s="356"/>
      <c r="X1344" s="356"/>
      <c r="Y1344" s="356"/>
      <c r="Z1344" s="356"/>
      <c r="AA1344" s="356"/>
      <c r="AB1344" s="356"/>
      <c r="AC1344" s="356"/>
      <c r="AD1344" s="356"/>
    </row>
    <row r="1345" spans="2:30">
      <c r="B1345" s="359"/>
      <c r="D1345" s="174"/>
      <c r="E1345" s="174"/>
      <c r="F1345" s="176"/>
      <c r="G1345" s="174"/>
      <c r="H1345" s="174"/>
      <c r="I1345" s="174"/>
      <c r="J1345" s="175"/>
      <c r="K1345" s="175"/>
      <c r="L1345" s="174"/>
      <c r="N1345" s="359">
        <f t="shared" si="52"/>
        <v>0</v>
      </c>
      <c r="O1345" s="360">
        <f t="shared" si="53"/>
        <v>0</v>
      </c>
      <c r="Q1345" s="356"/>
      <c r="R1345" s="356"/>
      <c r="S1345" s="356"/>
      <c r="T1345" s="356"/>
      <c r="U1345" s="356"/>
      <c r="V1345" s="356"/>
      <c r="W1345" s="356"/>
      <c r="X1345" s="356"/>
      <c r="Y1345" s="356"/>
      <c r="Z1345" s="356"/>
      <c r="AA1345" s="356"/>
      <c r="AB1345" s="356"/>
      <c r="AC1345" s="356"/>
      <c r="AD1345" s="356"/>
    </row>
    <row r="1346" spans="2:30">
      <c r="B1346" s="359"/>
      <c r="D1346" s="174"/>
      <c r="E1346" s="174"/>
      <c r="F1346" s="176"/>
      <c r="G1346" s="174"/>
      <c r="H1346" s="174"/>
      <c r="I1346" s="174"/>
      <c r="J1346" s="175"/>
      <c r="K1346" s="175"/>
      <c r="L1346" s="174"/>
      <c r="N1346" s="359">
        <f t="shared" si="52"/>
        <v>0</v>
      </c>
      <c r="O1346" s="360">
        <f t="shared" si="53"/>
        <v>0</v>
      </c>
      <c r="Q1346" s="356"/>
      <c r="R1346" s="356"/>
      <c r="S1346" s="356"/>
      <c r="T1346" s="356"/>
      <c r="U1346" s="356"/>
      <c r="V1346" s="356"/>
      <c r="W1346" s="356"/>
      <c r="X1346" s="356"/>
      <c r="Y1346" s="356"/>
      <c r="Z1346" s="356"/>
      <c r="AA1346" s="356"/>
      <c r="AB1346" s="356"/>
      <c r="AC1346" s="356"/>
      <c r="AD1346" s="356"/>
    </row>
    <row r="1347" spans="2:30">
      <c r="B1347" s="359"/>
      <c r="D1347" s="174"/>
      <c r="E1347" s="174"/>
      <c r="F1347" s="176"/>
      <c r="G1347" s="174"/>
      <c r="H1347" s="174"/>
      <c r="I1347" s="174"/>
      <c r="J1347" s="175"/>
      <c r="K1347" s="175"/>
      <c r="L1347" s="174"/>
      <c r="N1347" s="359">
        <f t="shared" si="52"/>
        <v>0</v>
      </c>
      <c r="O1347" s="360">
        <f t="shared" si="53"/>
        <v>0</v>
      </c>
      <c r="Q1347" s="356"/>
      <c r="R1347" s="356"/>
      <c r="S1347" s="356"/>
      <c r="T1347" s="356"/>
      <c r="U1347" s="356"/>
      <c r="V1347" s="356"/>
      <c r="W1347" s="356"/>
      <c r="X1347" s="356"/>
      <c r="Y1347" s="356"/>
      <c r="Z1347" s="356"/>
      <c r="AA1347" s="356"/>
      <c r="AB1347" s="356"/>
      <c r="AC1347" s="356"/>
      <c r="AD1347" s="356"/>
    </row>
    <row r="1348" spans="2:30">
      <c r="B1348" s="359"/>
      <c r="D1348" s="174"/>
      <c r="E1348" s="174"/>
      <c r="F1348" s="176"/>
      <c r="G1348" s="174"/>
      <c r="H1348" s="174"/>
      <c r="I1348" s="174"/>
      <c r="J1348" s="175"/>
      <c r="K1348" s="175"/>
      <c r="L1348" s="174"/>
      <c r="N1348" s="359">
        <f t="shared" si="52"/>
        <v>0</v>
      </c>
      <c r="O1348" s="360">
        <f t="shared" si="53"/>
        <v>0</v>
      </c>
      <c r="Q1348" s="356"/>
      <c r="R1348" s="356"/>
      <c r="S1348" s="356"/>
      <c r="T1348" s="356"/>
      <c r="U1348" s="356"/>
      <c r="V1348" s="356"/>
      <c r="W1348" s="356"/>
      <c r="X1348" s="356"/>
      <c r="Y1348" s="356"/>
      <c r="Z1348" s="356"/>
      <c r="AA1348" s="356"/>
      <c r="AB1348" s="356"/>
      <c r="AC1348" s="356"/>
      <c r="AD1348" s="356"/>
    </row>
    <row r="1349" spans="2:30">
      <c r="B1349" s="359"/>
      <c r="D1349" s="174"/>
      <c r="E1349" s="174"/>
      <c r="F1349" s="176"/>
      <c r="G1349" s="174"/>
      <c r="H1349" s="174"/>
      <c r="I1349" s="174"/>
      <c r="J1349" s="175"/>
      <c r="K1349" s="175"/>
      <c r="L1349" s="174"/>
      <c r="N1349" s="359">
        <f t="shared" si="52"/>
        <v>0</v>
      </c>
      <c r="O1349" s="360">
        <f t="shared" si="53"/>
        <v>0</v>
      </c>
      <c r="Q1349" s="356"/>
      <c r="R1349" s="356"/>
      <c r="S1349" s="356"/>
      <c r="T1349" s="356"/>
      <c r="U1349" s="356"/>
      <c r="V1349" s="356"/>
      <c r="W1349" s="356"/>
      <c r="X1349" s="356"/>
      <c r="Y1349" s="356"/>
      <c r="Z1349" s="356"/>
      <c r="AA1349" s="356"/>
      <c r="AB1349" s="356"/>
      <c r="AC1349" s="356"/>
      <c r="AD1349" s="356"/>
    </row>
    <row r="1350" spans="2:30">
      <c r="B1350" s="359"/>
      <c r="D1350" s="174"/>
      <c r="E1350" s="174"/>
      <c r="F1350" s="176"/>
      <c r="G1350" s="174"/>
      <c r="H1350" s="174"/>
      <c r="I1350" s="174"/>
      <c r="J1350" s="175"/>
      <c r="K1350" s="175"/>
      <c r="L1350" s="174"/>
      <c r="N1350" s="359">
        <f t="shared" si="52"/>
        <v>0</v>
      </c>
      <c r="O1350" s="360">
        <f t="shared" si="53"/>
        <v>0</v>
      </c>
      <c r="Q1350" s="356"/>
      <c r="R1350" s="356"/>
      <c r="S1350" s="356"/>
      <c r="T1350" s="356"/>
      <c r="U1350" s="356"/>
      <c r="V1350" s="356"/>
      <c r="W1350" s="356"/>
      <c r="X1350" s="356"/>
      <c r="Y1350" s="356"/>
      <c r="Z1350" s="356"/>
      <c r="AA1350" s="356"/>
      <c r="AB1350" s="356"/>
      <c r="AC1350" s="356"/>
      <c r="AD1350" s="356"/>
    </row>
    <row r="1351" spans="2:30">
      <c r="B1351" s="359"/>
      <c r="D1351" s="174"/>
      <c r="E1351" s="174"/>
      <c r="F1351" s="176"/>
      <c r="G1351" s="174"/>
      <c r="H1351" s="174"/>
      <c r="I1351" s="174"/>
      <c r="J1351" s="175"/>
      <c r="K1351" s="175"/>
      <c r="L1351" s="174"/>
      <c r="N1351" s="359">
        <f t="shared" si="52"/>
        <v>0</v>
      </c>
      <c r="O1351" s="360">
        <f t="shared" si="53"/>
        <v>0</v>
      </c>
      <c r="Q1351" s="356"/>
      <c r="R1351" s="356"/>
      <c r="S1351" s="356"/>
      <c r="T1351" s="356"/>
      <c r="U1351" s="356"/>
      <c r="V1351" s="356"/>
      <c r="W1351" s="356"/>
      <c r="X1351" s="356"/>
      <c r="Y1351" s="356"/>
      <c r="Z1351" s="356"/>
      <c r="AA1351" s="356"/>
      <c r="AB1351" s="356"/>
      <c r="AC1351" s="356"/>
      <c r="AD1351" s="356"/>
    </row>
    <row r="1352" spans="2:30">
      <c r="B1352" s="359"/>
      <c r="D1352" s="174"/>
      <c r="E1352" s="174"/>
      <c r="F1352" s="176"/>
      <c r="G1352" s="174"/>
      <c r="H1352" s="174"/>
      <c r="I1352" s="174"/>
      <c r="J1352" s="175"/>
      <c r="K1352" s="175"/>
      <c r="L1352" s="174"/>
      <c r="N1352" s="359">
        <f t="shared" si="52"/>
        <v>0</v>
      </c>
      <c r="O1352" s="360">
        <f t="shared" si="53"/>
        <v>0</v>
      </c>
      <c r="Q1352" s="356"/>
      <c r="R1352" s="356"/>
      <c r="S1352" s="356"/>
      <c r="T1352" s="356"/>
      <c r="U1352" s="356"/>
      <c r="V1352" s="356"/>
      <c r="W1352" s="356"/>
      <c r="X1352" s="356"/>
      <c r="Y1352" s="356"/>
      <c r="Z1352" s="356"/>
      <c r="AA1352" s="356"/>
      <c r="AB1352" s="356"/>
      <c r="AC1352" s="356"/>
      <c r="AD1352" s="356"/>
    </row>
    <row r="1353" spans="2:30">
      <c r="B1353" s="359"/>
      <c r="D1353" s="174"/>
      <c r="E1353" s="174"/>
      <c r="F1353" s="176"/>
      <c r="G1353" s="174"/>
      <c r="H1353" s="174"/>
      <c r="I1353" s="174"/>
      <c r="J1353" s="175"/>
      <c r="K1353" s="175"/>
      <c r="L1353" s="174"/>
      <c r="N1353" s="359">
        <f t="shared" si="52"/>
        <v>0</v>
      </c>
      <c r="O1353" s="360">
        <f t="shared" si="53"/>
        <v>0</v>
      </c>
      <c r="Q1353" s="356"/>
      <c r="R1353" s="356"/>
      <c r="S1353" s="356"/>
      <c r="T1353" s="356"/>
      <c r="U1353" s="356"/>
      <c r="V1353" s="356"/>
      <c r="W1353" s="356"/>
      <c r="X1353" s="356"/>
      <c r="Y1353" s="356"/>
      <c r="Z1353" s="356"/>
      <c r="AA1353" s="356"/>
      <c r="AB1353" s="356"/>
      <c r="AC1353" s="356"/>
      <c r="AD1353" s="356"/>
    </row>
    <row r="1354" spans="2:30">
      <c r="B1354" s="359"/>
      <c r="D1354" s="174"/>
      <c r="E1354" s="174"/>
      <c r="F1354" s="176"/>
      <c r="G1354" s="174"/>
      <c r="H1354" s="174"/>
      <c r="I1354" s="174"/>
      <c r="J1354" s="175"/>
      <c r="K1354" s="175"/>
      <c r="L1354" s="174"/>
      <c r="N1354" s="359">
        <f t="shared" ref="N1354:N1417" si="54">+H1354*((K1354-J1354)+1)*B1354</f>
        <v>0</v>
      </c>
      <c r="O1354" s="360">
        <f t="shared" ref="O1354:O1417" si="55">N1354*L1354/100</f>
        <v>0</v>
      </c>
      <c r="Q1354" s="356"/>
      <c r="R1354" s="356"/>
      <c r="S1354" s="356"/>
      <c r="T1354" s="356"/>
      <c r="U1354" s="356"/>
      <c r="V1354" s="356"/>
      <c r="W1354" s="356"/>
      <c r="X1354" s="356"/>
      <c r="Y1354" s="356"/>
      <c r="Z1354" s="356"/>
      <c r="AA1354" s="356"/>
      <c r="AB1354" s="356"/>
      <c r="AC1354" s="356"/>
      <c r="AD1354" s="356"/>
    </row>
    <row r="1355" spans="2:30">
      <c r="B1355" s="359"/>
      <c r="D1355" s="174"/>
      <c r="E1355" s="174"/>
      <c r="F1355" s="176"/>
      <c r="G1355" s="174"/>
      <c r="H1355" s="174"/>
      <c r="I1355" s="174"/>
      <c r="J1355" s="175"/>
      <c r="K1355" s="175"/>
      <c r="L1355" s="174"/>
      <c r="N1355" s="359">
        <f t="shared" si="54"/>
        <v>0</v>
      </c>
      <c r="O1355" s="360">
        <f t="shared" si="55"/>
        <v>0</v>
      </c>
      <c r="Q1355" s="356"/>
      <c r="R1355" s="356"/>
      <c r="S1355" s="356"/>
      <c r="T1355" s="356"/>
      <c r="U1355" s="356"/>
      <c r="V1355" s="356"/>
      <c r="W1355" s="356"/>
      <c r="X1355" s="356"/>
      <c r="Y1355" s="356"/>
      <c r="Z1355" s="356"/>
      <c r="AA1355" s="356"/>
      <c r="AB1355" s="356"/>
      <c r="AC1355" s="356"/>
      <c r="AD1355" s="356"/>
    </row>
    <row r="1356" spans="2:30">
      <c r="B1356" s="359"/>
      <c r="D1356" s="174"/>
      <c r="E1356" s="174"/>
      <c r="F1356" s="176"/>
      <c r="G1356" s="174"/>
      <c r="H1356" s="174"/>
      <c r="I1356" s="174"/>
      <c r="J1356" s="175"/>
      <c r="K1356" s="175"/>
      <c r="L1356" s="174"/>
      <c r="N1356" s="359">
        <f t="shared" si="54"/>
        <v>0</v>
      </c>
      <c r="O1356" s="360">
        <f t="shared" si="55"/>
        <v>0</v>
      </c>
      <c r="Q1356" s="356"/>
      <c r="R1356" s="356"/>
      <c r="S1356" s="356"/>
      <c r="T1356" s="356"/>
      <c r="U1356" s="356"/>
      <c r="V1356" s="356"/>
      <c r="W1356" s="356"/>
      <c r="X1356" s="356"/>
      <c r="Y1356" s="356"/>
      <c r="Z1356" s="356"/>
      <c r="AA1356" s="356"/>
      <c r="AB1356" s="356"/>
      <c r="AC1356" s="356"/>
      <c r="AD1356" s="356"/>
    </row>
    <row r="1357" spans="2:30">
      <c r="B1357" s="359"/>
      <c r="D1357" s="174"/>
      <c r="E1357" s="174"/>
      <c r="F1357" s="176"/>
      <c r="G1357" s="174"/>
      <c r="H1357" s="174"/>
      <c r="I1357" s="174"/>
      <c r="J1357" s="175"/>
      <c r="K1357" s="175"/>
      <c r="L1357" s="174"/>
      <c r="N1357" s="359">
        <f t="shared" si="54"/>
        <v>0</v>
      </c>
      <c r="O1357" s="360">
        <f t="shared" si="55"/>
        <v>0</v>
      </c>
      <c r="Q1357" s="356"/>
      <c r="R1357" s="356"/>
      <c r="S1357" s="356"/>
      <c r="T1357" s="356"/>
      <c r="U1357" s="356"/>
      <c r="V1357" s="356"/>
      <c r="W1357" s="356"/>
      <c r="X1357" s="356"/>
      <c r="Y1357" s="356"/>
      <c r="Z1357" s="356"/>
      <c r="AA1357" s="356"/>
      <c r="AB1357" s="356"/>
      <c r="AC1357" s="356"/>
      <c r="AD1357" s="356"/>
    </row>
    <row r="1358" spans="2:30">
      <c r="B1358" s="359"/>
      <c r="D1358" s="174"/>
      <c r="E1358" s="174"/>
      <c r="F1358" s="176"/>
      <c r="G1358" s="174"/>
      <c r="H1358" s="174"/>
      <c r="I1358" s="174"/>
      <c r="J1358" s="175"/>
      <c r="K1358" s="175"/>
      <c r="L1358" s="174"/>
      <c r="N1358" s="359">
        <f t="shared" si="54"/>
        <v>0</v>
      </c>
      <c r="O1358" s="360">
        <f t="shared" si="55"/>
        <v>0</v>
      </c>
      <c r="Q1358" s="356"/>
      <c r="R1358" s="356"/>
      <c r="S1358" s="356"/>
      <c r="T1358" s="356"/>
      <c r="U1358" s="356"/>
      <c r="V1358" s="356"/>
      <c r="W1358" s="356"/>
      <c r="X1358" s="356"/>
      <c r="Y1358" s="356"/>
      <c r="Z1358" s="356"/>
      <c r="AA1358" s="356"/>
      <c r="AB1358" s="356"/>
      <c r="AC1358" s="356"/>
      <c r="AD1358" s="356"/>
    </row>
    <row r="1359" spans="2:30">
      <c r="B1359" s="359"/>
      <c r="D1359" s="174"/>
      <c r="E1359" s="174"/>
      <c r="F1359" s="176"/>
      <c r="G1359" s="174"/>
      <c r="H1359" s="174"/>
      <c r="I1359" s="174"/>
      <c r="J1359" s="175"/>
      <c r="K1359" s="175"/>
      <c r="L1359" s="174"/>
      <c r="N1359" s="359">
        <f t="shared" si="54"/>
        <v>0</v>
      </c>
      <c r="O1359" s="360">
        <f t="shared" si="55"/>
        <v>0</v>
      </c>
      <c r="Q1359" s="356"/>
      <c r="R1359" s="356"/>
      <c r="S1359" s="356"/>
      <c r="T1359" s="356"/>
      <c r="U1359" s="356"/>
      <c r="V1359" s="356"/>
      <c r="W1359" s="356"/>
      <c r="X1359" s="356"/>
      <c r="Y1359" s="356"/>
      <c r="Z1359" s="356"/>
      <c r="AA1359" s="356"/>
      <c r="AB1359" s="356"/>
      <c r="AC1359" s="356"/>
      <c r="AD1359" s="356"/>
    </row>
    <row r="1360" spans="2:30">
      <c r="B1360" s="359"/>
      <c r="D1360" s="174"/>
      <c r="E1360" s="174"/>
      <c r="F1360" s="176"/>
      <c r="G1360" s="174"/>
      <c r="H1360" s="174"/>
      <c r="I1360" s="174"/>
      <c r="J1360" s="175"/>
      <c r="K1360" s="175"/>
      <c r="L1360" s="174"/>
      <c r="N1360" s="359">
        <f t="shared" si="54"/>
        <v>0</v>
      </c>
      <c r="O1360" s="360">
        <f t="shared" si="55"/>
        <v>0</v>
      </c>
      <c r="Q1360" s="356"/>
      <c r="R1360" s="356"/>
      <c r="S1360" s="356"/>
      <c r="T1360" s="356"/>
      <c r="U1360" s="356"/>
      <c r="V1360" s="356"/>
      <c r="W1360" s="356"/>
      <c r="X1360" s="356"/>
      <c r="Y1360" s="356"/>
      <c r="Z1360" s="356"/>
      <c r="AA1360" s="356"/>
      <c r="AB1360" s="356"/>
      <c r="AC1360" s="356"/>
      <c r="AD1360" s="356"/>
    </row>
    <row r="1361" spans="2:30">
      <c r="B1361" s="359"/>
      <c r="D1361" s="174"/>
      <c r="E1361" s="174"/>
      <c r="F1361" s="176"/>
      <c r="G1361" s="174"/>
      <c r="H1361" s="174"/>
      <c r="I1361" s="174"/>
      <c r="J1361" s="175"/>
      <c r="K1361" s="175"/>
      <c r="L1361" s="174"/>
      <c r="N1361" s="359">
        <f t="shared" si="54"/>
        <v>0</v>
      </c>
      <c r="O1361" s="360">
        <f t="shared" si="55"/>
        <v>0</v>
      </c>
      <c r="Q1361" s="356"/>
      <c r="R1361" s="356"/>
      <c r="S1361" s="356"/>
      <c r="T1361" s="356"/>
      <c r="U1361" s="356"/>
      <c r="V1361" s="356"/>
      <c r="W1361" s="356"/>
      <c r="X1361" s="356"/>
      <c r="Y1361" s="356"/>
      <c r="Z1361" s="356"/>
      <c r="AA1361" s="356"/>
      <c r="AB1361" s="356"/>
      <c r="AC1361" s="356"/>
      <c r="AD1361" s="356"/>
    </row>
    <row r="1362" spans="2:30">
      <c r="B1362" s="359"/>
      <c r="D1362" s="174"/>
      <c r="E1362" s="174"/>
      <c r="F1362" s="176"/>
      <c r="G1362" s="174"/>
      <c r="H1362" s="174"/>
      <c r="I1362" s="174"/>
      <c r="J1362" s="175"/>
      <c r="K1362" s="175"/>
      <c r="L1362" s="174"/>
      <c r="N1362" s="359">
        <f t="shared" si="54"/>
        <v>0</v>
      </c>
      <c r="O1362" s="360">
        <f t="shared" si="55"/>
        <v>0</v>
      </c>
      <c r="Q1362" s="356"/>
      <c r="R1362" s="356"/>
      <c r="S1362" s="356"/>
      <c r="T1362" s="356"/>
      <c r="U1362" s="356"/>
      <c r="V1362" s="356"/>
      <c r="W1362" s="356"/>
      <c r="X1362" s="356"/>
      <c r="Y1362" s="356"/>
      <c r="Z1362" s="356"/>
      <c r="AA1362" s="356"/>
      <c r="AB1362" s="356"/>
      <c r="AC1362" s="356"/>
      <c r="AD1362" s="356"/>
    </row>
    <row r="1363" spans="2:30">
      <c r="B1363" s="359"/>
      <c r="D1363" s="174"/>
      <c r="E1363" s="174"/>
      <c r="F1363" s="176"/>
      <c r="G1363" s="174"/>
      <c r="H1363" s="174"/>
      <c r="I1363" s="174"/>
      <c r="J1363" s="175"/>
      <c r="K1363" s="175"/>
      <c r="L1363" s="174"/>
      <c r="N1363" s="359">
        <f t="shared" si="54"/>
        <v>0</v>
      </c>
      <c r="O1363" s="360">
        <f t="shared" si="55"/>
        <v>0</v>
      </c>
      <c r="Q1363" s="356"/>
      <c r="R1363" s="356"/>
      <c r="S1363" s="356"/>
      <c r="T1363" s="356"/>
      <c r="U1363" s="356"/>
      <c r="V1363" s="356"/>
      <c r="W1363" s="356"/>
      <c r="X1363" s="356"/>
      <c r="Y1363" s="356"/>
      <c r="Z1363" s="356"/>
      <c r="AA1363" s="356"/>
      <c r="AB1363" s="356"/>
      <c r="AC1363" s="356"/>
      <c r="AD1363" s="356"/>
    </row>
    <row r="1364" spans="2:30">
      <c r="B1364" s="359"/>
      <c r="D1364" s="174"/>
      <c r="E1364" s="174"/>
      <c r="F1364" s="176"/>
      <c r="G1364" s="174"/>
      <c r="H1364" s="174"/>
      <c r="I1364" s="174"/>
      <c r="J1364" s="175"/>
      <c r="K1364" s="175"/>
      <c r="L1364" s="174"/>
      <c r="N1364" s="359">
        <f t="shared" si="54"/>
        <v>0</v>
      </c>
      <c r="O1364" s="360">
        <f t="shared" si="55"/>
        <v>0</v>
      </c>
      <c r="Q1364" s="356"/>
      <c r="R1364" s="356"/>
      <c r="S1364" s="356"/>
      <c r="T1364" s="356"/>
      <c r="U1364" s="356"/>
      <c r="V1364" s="356"/>
      <c r="W1364" s="356"/>
      <c r="X1364" s="356"/>
      <c r="Y1364" s="356"/>
      <c r="Z1364" s="356"/>
      <c r="AA1364" s="356"/>
      <c r="AB1364" s="356"/>
      <c r="AC1364" s="356"/>
      <c r="AD1364" s="356"/>
    </row>
    <row r="1365" spans="2:30">
      <c r="B1365" s="359"/>
      <c r="D1365" s="174"/>
      <c r="E1365" s="174"/>
      <c r="F1365" s="176"/>
      <c r="G1365" s="174"/>
      <c r="H1365" s="174"/>
      <c r="I1365" s="174"/>
      <c r="J1365" s="175"/>
      <c r="K1365" s="175"/>
      <c r="L1365" s="174"/>
      <c r="N1365" s="359">
        <f t="shared" si="54"/>
        <v>0</v>
      </c>
      <c r="O1365" s="360">
        <f t="shared" si="55"/>
        <v>0</v>
      </c>
      <c r="Q1365" s="356"/>
      <c r="R1365" s="356"/>
      <c r="S1365" s="356"/>
      <c r="T1365" s="356"/>
      <c r="U1365" s="356"/>
      <c r="V1365" s="356"/>
      <c r="W1365" s="356"/>
      <c r="X1365" s="356"/>
      <c r="Y1365" s="356"/>
      <c r="Z1365" s="356"/>
      <c r="AA1365" s="356"/>
      <c r="AB1365" s="356"/>
      <c r="AC1365" s="356"/>
      <c r="AD1365" s="356"/>
    </row>
    <row r="1366" spans="2:30">
      <c r="B1366" s="359"/>
      <c r="D1366" s="174"/>
      <c r="E1366" s="174"/>
      <c r="F1366" s="176"/>
      <c r="G1366" s="174"/>
      <c r="H1366" s="174"/>
      <c r="I1366" s="174"/>
      <c r="J1366" s="175"/>
      <c r="K1366" s="175"/>
      <c r="L1366" s="174"/>
      <c r="N1366" s="359">
        <f t="shared" si="54"/>
        <v>0</v>
      </c>
      <c r="O1366" s="360">
        <f t="shared" si="55"/>
        <v>0</v>
      </c>
      <c r="Q1366" s="356"/>
      <c r="R1366" s="356"/>
      <c r="S1366" s="356"/>
      <c r="T1366" s="356"/>
      <c r="U1366" s="356"/>
      <c r="V1366" s="356"/>
      <c r="W1366" s="356"/>
      <c r="X1366" s="356"/>
      <c r="Y1366" s="356"/>
      <c r="Z1366" s="356"/>
      <c r="AA1366" s="356"/>
      <c r="AB1366" s="356"/>
      <c r="AC1366" s="356"/>
      <c r="AD1366" s="356"/>
    </row>
    <row r="1367" spans="2:30">
      <c r="B1367" s="359"/>
      <c r="D1367" s="174"/>
      <c r="E1367" s="174"/>
      <c r="F1367" s="176"/>
      <c r="G1367" s="174"/>
      <c r="H1367" s="174"/>
      <c r="I1367" s="174"/>
      <c r="J1367" s="175"/>
      <c r="K1367" s="175"/>
      <c r="L1367" s="174"/>
      <c r="N1367" s="359">
        <f t="shared" si="54"/>
        <v>0</v>
      </c>
      <c r="O1367" s="360">
        <f t="shared" si="55"/>
        <v>0</v>
      </c>
      <c r="Q1367" s="356"/>
      <c r="R1367" s="356"/>
      <c r="S1367" s="356"/>
      <c r="T1367" s="356"/>
      <c r="U1367" s="356"/>
      <c r="V1367" s="356"/>
      <c r="W1367" s="356"/>
      <c r="X1367" s="356"/>
      <c r="Y1367" s="356"/>
      <c r="Z1367" s="356"/>
      <c r="AA1367" s="356"/>
      <c r="AB1367" s="356"/>
      <c r="AC1367" s="356"/>
      <c r="AD1367" s="356"/>
    </row>
    <row r="1368" spans="2:30">
      <c r="B1368" s="359"/>
      <c r="D1368" s="174"/>
      <c r="E1368" s="174"/>
      <c r="F1368" s="176"/>
      <c r="G1368" s="174"/>
      <c r="H1368" s="174"/>
      <c r="I1368" s="174"/>
      <c r="J1368" s="175"/>
      <c r="K1368" s="175"/>
      <c r="L1368" s="174"/>
      <c r="N1368" s="359">
        <f t="shared" si="54"/>
        <v>0</v>
      </c>
      <c r="O1368" s="360">
        <f t="shared" si="55"/>
        <v>0</v>
      </c>
      <c r="Q1368" s="356"/>
      <c r="R1368" s="356"/>
      <c r="S1368" s="356"/>
      <c r="T1368" s="356"/>
      <c r="U1368" s="356"/>
      <c r="V1368" s="356"/>
      <c r="W1368" s="356"/>
      <c r="X1368" s="356"/>
      <c r="Y1368" s="356"/>
      <c r="Z1368" s="356"/>
      <c r="AA1368" s="356"/>
      <c r="AB1368" s="356"/>
      <c r="AC1368" s="356"/>
      <c r="AD1368" s="356"/>
    </row>
    <row r="1369" spans="2:30">
      <c r="B1369" s="359"/>
      <c r="D1369" s="174"/>
      <c r="E1369" s="174"/>
      <c r="F1369" s="176"/>
      <c r="G1369" s="174"/>
      <c r="H1369" s="174"/>
      <c r="I1369" s="174"/>
      <c r="J1369" s="175"/>
      <c r="K1369" s="175"/>
      <c r="L1369" s="174"/>
      <c r="N1369" s="359">
        <f t="shared" si="54"/>
        <v>0</v>
      </c>
      <c r="O1369" s="360">
        <f t="shared" si="55"/>
        <v>0</v>
      </c>
      <c r="Q1369" s="356"/>
      <c r="R1369" s="356"/>
      <c r="S1369" s="356"/>
      <c r="T1369" s="356"/>
      <c r="U1369" s="356"/>
      <c r="V1369" s="356"/>
      <c r="W1369" s="356"/>
      <c r="X1369" s="356"/>
      <c r="Y1369" s="356"/>
      <c r="Z1369" s="356"/>
      <c r="AA1369" s="356"/>
      <c r="AB1369" s="356"/>
      <c r="AC1369" s="356"/>
      <c r="AD1369" s="356"/>
    </row>
    <row r="1370" spans="2:30">
      <c r="B1370" s="359"/>
      <c r="D1370" s="174"/>
      <c r="E1370" s="174"/>
      <c r="F1370" s="176"/>
      <c r="G1370" s="174"/>
      <c r="H1370" s="174"/>
      <c r="I1370" s="174"/>
      <c r="J1370" s="175"/>
      <c r="K1370" s="175"/>
      <c r="L1370" s="174"/>
      <c r="N1370" s="359">
        <f t="shared" si="54"/>
        <v>0</v>
      </c>
      <c r="O1370" s="360">
        <f t="shared" si="55"/>
        <v>0</v>
      </c>
      <c r="Q1370" s="356"/>
      <c r="R1370" s="356"/>
      <c r="S1370" s="356"/>
      <c r="T1370" s="356"/>
      <c r="U1370" s="356"/>
      <c r="V1370" s="356"/>
      <c r="W1370" s="356"/>
      <c r="X1370" s="356"/>
      <c r="Y1370" s="356"/>
      <c r="Z1370" s="356"/>
      <c r="AA1370" s="356"/>
      <c r="AB1370" s="356"/>
      <c r="AC1370" s="356"/>
      <c r="AD1370" s="356"/>
    </row>
    <row r="1371" spans="2:30">
      <c r="B1371" s="359"/>
      <c r="D1371" s="174"/>
      <c r="E1371" s="174"/>
      <c r="F1371" s="176"/>
      <c r="G1371" s="174"/>
      <c r="H1371" s="174"/>
      <c r="I1371" s="174"/>
      <c r="J1371" s="175"/>
      <c r="K1371" s="175"/>
      <c r="L1371" s="174"/>
      <c r="N1371" s="359">
        <f t="shared" si="54"/>
        <v>0</v>
      </c>
      <c r="O1371" s="360">
        <f t="shared" si="55"/>
        <v>0</v>
      </c>
      <c r="Q1371" s="356"/>
      <c r="R1371" s="356"/>
      <c r="S1371" s="356"/>
      <c r="T1371" s="356"/>
      <c r="U1371" s="356"/>
      <c r="V1371" s="356"/>
      <c r="W1371" s="356"/>
      <c r="X1371" s="356"/>
      <c r="Y1371" s="356"/>
      <c r="Z1371" s="356"/>
      <c r="AA1371" s="356"/>
      <c r="AB1371" s="356"/>
      <c r="AC1371" s="356"/>
      <c r="AD1371" s="356"/>
    </row>
    <row r="1372" spans="2:30">
      <c r="B1372" s="359"/>
      <c r="D1372" s="174"/>
      <c r="E1372" s="174"/>
      <c r="F1372" s="176"/>
      <c r="G1372" s="174"/>
      <c r="H1372" s="174"/>
      <c r="I1372" s="174"/>
      <c r="J1372" s="175"/>
      <c r="K1372" s="175"/>
      <c r="L1372" s="174"/>
      <c r="N1372" s="359">
        <f t="shared" si="54"/>
        <v>0</v>
      </c>
      <c r="O1372" s="360">
        <f t="shared" si="55"/>
        <v>0</v>
      </c>
      <c r="Q1372" s="356"/>
      <c r="R1372" s="356"/>
      <c r="S1372" s="356"/>
      <c r="T1372" s="356"/>
      <c r="U1372" s="356"/>
      <c r="V1372" s="356"/>
      <c r="W1372" s="356"/>
      <c r="X1372" s="356"/>
      <c r="Y1372" s="356"/>
      <c r="Z1372" s="356"/>
      <c r="AA1372" s="356"/>
      <c r="AB1372" s="356"/>
      <c r="AC1372" s="356"/>
      <c r="AD1372" s="356"/>
    </row>
    <row r="1373" spans="2:30">
      <c r="B1373" s="359"/>
      <c r="D1373" s="174"/>
      <c r="E1373" s="174"/>
      <c r="F1373" s="176"/>
      <c r="G1373" s="174"/>
      <c r="H1373" s="174"/>
      <c r="I1373" s="174"/>
      <c r="J1373" s="175"/>
      <c r="K1373" s="175"/>
      <c r="L1373" s="174"/>
      <c r="N1373" s="359">
        <f t="shared" si="54"/>
        <v>0</v>
      </c>
      <c r="O1373" s="360">
        <f t="shared" si="55"/>
        <v>0</v>
      </c>
      <c r="Q1373" s="356"/>
      <c r="R1373" s="356"/>
      <c r="S1373" s="356"/>
      <c r="T1373" s="356"/>
      <c r="U1373" s="356"/>
      <c r="V1373" s="356"/>
      <c r="W1373" s="356"/>
      <c r="X1373" s="356"/>
      <c r="Y1373" s="356"/>
      <c r="Z1373" s="356"/>
      <c r="AA1373" s="356"/>
      <c r="AB1373" s="356"/>
      <c r="AC1373" s="356"/>
      <c r="AD1373" s="356"/>
    </row>
    <row r="1374" spans="2:30">
      <c r="B1374" s="359"/>
      <c r="D1374" s="174"/>
      <c r="E1374" s="174"/>
      <c r="F1374" s="176"/>
      <c r="G1374" s="174"/>
      <c r="H1374" s="174"/>
      <c r="I1374" s="174"/>
      <c r="J1374" s="175"/>
      <c r="K1374" s="175"/>
      <c r="L1374" s="174"/>
      <c r="N1374" s="359">
        <f t="shared" si="54"/>
        <v>0</v>
      </c>
      <c r="O1374" s="360">
        <f t="shared" si="55"/>
        <v>0</v>
      </c>
      <c r="Q1374" s="356"/>
      <c r="R1374" s="356"/>
      <c r="S1374" s="356"/>
      <c r="T1374" s="356"/>
      <c r="U1374" s="356"/>
      <c r="V1374" s="356"/>
      <c r="W1374" s="356"/>
      <c r="X1374" s="356"/>
      <c r="Y1374" s="356"/>
      <c r="Z1374" s="356"/>
      <c r="AA1374" s="356"/>
      <c r="AB1374" s="356"/>
      <c r="AC1374" s="356"/>
      <c r="AD1374" s="356"/>
    </row>
    <row r="1375" spans="2:30">
      <c r="B1375" s="359"/>
      <c r="D1375" s="174"/>
      <c r="E1375" s="174"/>
      <c r="F1375" s="176"/>
      <c r="G1375" s="174"/>
      <c r="H1375" s="174"/>
      <c r="I1375" s="174"/>
      <c r="J1375" s="175"/>
      <c r="K1375" s="175"/>
      <c r="L1375" s="174"/>
      <c r="N1375" s="359">
        <f t="shared" si="54"/>
        <v>0</v>
      </c>
      <c r="O1375" s="360">
        <f t="shared" si="55"/>
        <v>0</v>
      </c>
      <c r="Q1375" s="356"/>
      <c r="R1375" s="356"/>
      <c r="S1375" s="356"/>
      <c r="T1375" s="356"/>
      <c r="U1375" s="356"/>
      <c r="V1375" s="356"/>
      <c r="W1375" s="356"/>
      <c r="X1375" s="356"/>
      <c r="Y1375" s="356"/>
      <c r="Z1375" s="356"/>
      <c r="AA1375" s="356"/>
      <c r="AB1375" s="356"/>
      <c r="AC1375" s="356"/>
      <c r="AD1375" s="356"/>
    </row>
    <row r="1376" spans="2:30">
      <c r="B1376" s="359"/>
      <c r="D1376" s="174"/>
      <c r="E1376" s="174"/>
      <c r="F1376" s="176"/>
      <c r="G1376" s="174"/>
      <c r="H1376" s="174"/>
      <c r="I1376" s="174"/>
      <c r="J1376" s="175"/>
      <c r="K1376" s="175"/>
      <c r="L1376" s="174"/>
      <c r="N1376" s="359">
        <f t="shared" si="54"/>
        <v>0</v>
      </c>
      <c r="O1376" s="360">
        <f t="shared" si="55"/>
        <v>0</v>
      </c>
      <c r="Q1376" s="356"/>
      <c r="R1376" s="356"/>
      <c r="S1376" s="356"/>
      <c r="T1376" s="356"/>
      <c r="U1376" s="356"/>
      <c r="V1376" s="356"/>
      <c r="W1376" s="356"/>
      <c r="X1376" s="356"/>
      <c r="Y1376" s="356"/>
      <c r="Z1376" s="356"/>
      <c r="AA1376" s="356"/>
      <c r="AB1376" s="356"/>
      <c r="AC1376" s="356"/>
      <c r="AD1376" s="356"/>
    </row>
    <row r="1377" spans="2:30">
      <c r="B1377" s="359"/>
      <c r="D1377" s="174"/>
      <c r="E1377" s="174"/>
      <c r="F1377" s="176"/>
      <c r="G1377" s="174"/>
      <c r="H1377" s="174"/>
      <c r="I1377" s="174"/>
      <c r="J1377" s="175"/>
      <c r="K1377" s="175"/>
      <c r="L1377" s="174"/>
      <c r="N1377" s="359">
        <f t="shared" si="54"/>
        <v>0</v>
      </c>
      <c r="O1377" s="360">
        <f t="shared" si="55"/>
        <v>0</v>
      </c>
      <c r="Q1377" s="356"/>
      <c r="R1377" s="356"/>
      <c r="S1377" s="356"/>
      <c r="T1377" s="356"/>
      <c r="U1377" s="356"/>
      <c r="V1377" s="356"/>
      <c r="W1377" s="356"/>
      <c r="X1377" s="356"/>
      <c r="Y1377" s="356"/>
      <c r="Z1377" s="356"/>
      <c r="AA1377" s="356"/>
      <c r="AB1377" s="356"/>
      <c r="AC1377" s="356"/>
      <c r="AD1377" s="356"/>
    </row>
    <row r="1378" spans="2:30">
      <c r="B1378" s="359"/>
      <c r="D1378" s="174"/>
      <c r="E1378" s="174"/>
      <c r="F1378" s="176"/>
      <c r="G1378" s="174"/>
      <c r="H1378" s="174"/>
      <c r="I1378" s="174"/>
      <c r="J1378" s="175"/>
      <c r="K1378" s="175"/>
      <c r="L1378" s="174"/>
      <c r="N1378" s="359">
        <f t="shared" si="54"/>
        <v>0</v>
      </c>
      <c r="O1378" s="360">
        <f t="shared" si="55"/>
        <v>0</v>
      </c>
      <c r="Q1378" s="356"/>
      <c r="R1378" s="356"/>
      <c r="S1378" s="356"/>
      <c r="T1378" s="356"/>
      <c r="U1378" s="356"/>
      <c r="V1378" s="356"/>
      <c r="W1378" s="356"/>
      <c r="X1378" s="356"/>
      <c r="Y1378" s="356"/>
      <c r="Z1378" s="356"/>
      <c r="AA1378" s="356"/>
      <c r="AB1378" s="356"/>
      <c r="AC1378" s="356"/>
      <c r="AD1378" s="356"/>
    </row>
    <row r="1379" spans="2:30">
      <c r="B1379" s="359"/>
      <c r="D1379" s="174"/>
      <c r="E1379" s="174"/>
      <c r="F1379" s="176"/>
      <c r="G1379" s="174"/>
      <c r="H1379" s="174"/>
      <c r="I1379" s="174"/>
      <c r="J1379" s="175"/>
      <c r="K1379" s="175"/>
      <c r="L1379" s="174"/>
      <c r="N1379" s="359">
        <f t="shared" si="54"/>
        <v>0</v>
      </c>
      <c r="O1379" s="360">
        <f t="shared" si="55"/>
        <v>0</v>
      </c>
      <c r="Q1379" s="356"/>
      <c r="R1379" s="356"/>
      <c r="S1379" s="356"/>
      <c r="T1379" s="356"/>
      <c r="U1379" s="356"/>
      <c r="V1379" s="356"/>
      <c r="W1379" s="356"/>
      <c r="X1379" s="356"/>
      <c r="Y1379" s="356"/>
      <c r="Z1379" s="356"/>
      <c r="AA1379" s="356"/>
      <c r="AB1379" s="356"/>
      <c r="AC1379" s="356"/>
      <c r="AD1379" s="356"/>
    </row>
    <row r="1380" spans="2:30">
      <c r="B1380" s="359"/>
      <c r="D1380" s="174"/>
      <c r="E1380" s="174"/>
      <c r="F1380" s="176"/>
      <c r="G1380" s="174"/>
      <c r="H1380" s="174"/>
      <c r="I1380" s="174"/>
      <c r="J1380" s="175"/>
      <c r="K1380" s="175"/>
      <c r="L1380" s="174"/>
      <c r="N1380" s="359">
        <f t="shared" si="54"/>
        <v>0</v>
      </c>
      <c r="O1380" s="360">
        <f t="shared" si="55"/>
        <v>0</v>
      </c>
      <c r="Q1380" s="356"/>
      <c r="R1380" s="356"/>
      <c r="S1380" s="356"/>
      <c r="T1380" s="356"/>
      <c r="U1380" s="356"/>
      <c r="V1380" s="356"/>
      <c r="W1380" s="356"/>
      <c r="X1380" s="356"/>
      <c r="Y1380" s="356"/>
      <c r="Z1380" s="356"/>
      <c r="AA1380" s="356"/>
      <c r="AB1380" s="356"/>
      <c r="AC1380" s="356"/>
      <c r="AD1380" s="356"/>
    </row>
    <row r="1381" spans="2:30">
      <c r="B1381" s="359"/>
      <c r="D1381" s="174"/>
      <c r="E1381" s="174"/>
      <c r="F1381" s="176"/>
      <c r="G1381" s="174"/>
      <c r="H1381" s="174"/>
      <c r="I1381" s="174"/>
      <c r="J1381" s="175"/>
      <c r="K1381" s="175"/>
      <c r="L1381" s="174"/>
      <c r="N1381" s="359">
        <f t="shared" si="54"/>
        <v>0</v>
      </c>
      <c r="O1381" s="360">
        <f t="shared" si="55"/>
        <v>0</v>
      </c>
      <c r="Q1381" s="356"/>
      <c r="R1381" s="356"/>
      <c r="S1381" s="356"/>
      <c r="T1381" s="356"/>
      <c r="U1381" s="356"/>
      <c r="V1381" s="356"/>
      <c r="W1381" s="356"/>
      <c r="X1381" s="356"/>
      <c r="Y1381" s="356"/>
      <c r="Z1381" s="356"/>
      <c r="AA1381" s="356"/>
      <c r="AB1381" s="356"/>
      <c r="AC1381" s="356"/>
      <c r="AD1381" s="356"/>
    </row>
    <row r="1382" spans="2:30">
      <c r="B1382" s="359"/>
      <c r="D1382" s="174"/>
      <c r="E1382" s="174"/>
      <c r="F1382" s="176"/>
      <c r="G1382" s="174"/>
      <c r="H1382" s="174"/>
      <c r="I1382" s="174"/>
      <c r="J1382" s="175"/>
      <c r="K1382" s="175"/>
      <c r="L1382" s="174"/>
      <c r="N1382" s="359">
        <f t="shared" si="54"/>
        <v>0</v>
      </c>
      <c r="O1382" s="360">
        <f t="shared" si="55"/>
        <v>0</v>
      </c>
      <c r="Q1382" s="356"/>
      <c r="R1382" s="356"/>
      <c r="S1382" s="356"/>
      <c r="T1382" s="356"/>
      <c r="U1382" s="356"/>
      <c r="V1382" s="356"/>
      <c r="W1382" s="356"/>
      <c r="X1382" s="356"/>
      <c r="Y1382" s="356"/>
      <c r="Z1382" s="356"/>
      <c r="AA1382" s="356"/>
      <c r="AB1382" s="356"/>
      <c r="AC1382" s="356"/>
      <c r="AD1382" s="356"/>
    </row>
    <row r="1383" spans="2:30">
      <c r="B1383" s="359"/>
      <c r="D1383" s="174"/>
      <c r="E1383" s="174"/>
      <c r="F1383" s="176"/>
      <c r="G1383" s="174"/>
      <c r="H1383" s="174"/>
      <c r="I1383" s="174"/>
      <c r="J1383" s="175"/>
      <c r="K1383" s="175"/>
      <c r="L1383" s="174"/>
      <c r="N1383" s="359">
        <f t="shared" si="54"/>
        <v>0</v>
      </c>
      <c r="O1383" s="360">
        <f t="shared" si="55"/>
        <v>0</v>
      </c>
      <c r="Q1383" s="356"/>
      <c r="R1383" s="356"/>
      <c r="S1383" s="356"/>
      <c r="T1383" s="356"/>
      <c r="U1383" s="356"/>
      <c r="V1383" s="356"/>
      <c r="W1383" s="356"/>
      <c r="X1383" s="356"/>
      <c r="Y1383" s="356"/>
      <c r="Z1383" s="356"/>
      <c r="AA1383" s="356"/>
      <c r="AB1383" s="356"/>
      <c r="AC1383" s="356"/>
      <c r="AD1383" s="356"/>
    </row>
    <row r="1384" spans="2:30">
      <c r="B1384" s="359"/>
      <c r="D1384" s="174"/>
      <c r="E1384" s="174"/>
      <c r="F1384" s="176"/>
      <c r="G1384" s="174"/>
      <c r="H1384" s="174"/>
      <c r="I1384" s="174"/>
      <c r="J1384" s="175"/>
      <c r="K1384" s="175"/>
      <c r="L1384" s="174"/>
      <c r="N1384" s="359">
        <f t="shared" si="54"/>
        <v>0</v>
      </c>
      <c r="O1384" s="360">
        <f t="shared" si="55"/>
        <v>0</v>
      </c>
      <c r="Q1384" s="356"/>
      <c r="R1384" s="356"/>
      <c r="S1384" s="356"/>
      <c r="T1384" s="356"/>
      <c r="U1384" s="356"/>
      <c r="V1384" s="356"/>
      <c r="W1384" s="356"/>
      <c r="X1384" s="356"/>
      <c r="Y1384" s="356"/>
      <c r="Z1384" s="356"/>
      <c r="AA1384" s="356"/>
      <c r="AB1384" s="356"/>
      <c r="AC1384" s="356"/>
      <c r="AD1384" s="356"/>
    </row>
    <row r="1385" spans="2:30">
      <c r="B1385" s="359"/>
      <c r="D1385" s="174"/>
      <c r="E1385" s="174"/>
      <c r="F1385" s="176"/>
      <c r="G1385" s="174"/>
      <c r="H1385" s="174"/>
      <c r="I1385" s="174"/>
      <c r="J1385" s="175"/>
      <c r="K1385" s="175"/>
      <c r="L1385" s="174"/>
      <c r="N1385" s="359">
        <f t="shared" si="54"/>
        <v>0</v>
      </c>
      <c r="O1385" s="360">
        <f t="shared" si="55"/>
        <v>0</v>
      </c>
      <c r="Q1385" s="356"/>
      <c r="R1385" s="356"/>
      <c r="S1385" s="356"/>
      <c r="T1385" s="356"/>
      <c r="U1385" s="356"/>
      <c r="V1385" s="356"/>
      <c r="W1385" s="356"/>
      <c r="X1385" s="356"/>
      <c r="Y1385" s="356"/>
      <c r="Z1385" s="356"/>
      <c r="AA1385" s="356"/>
      <c r="AB1385" s="356"/>
      <c r="AC1385" s="356"/>
      <c r="AD1385" s="356"/>
    </row>
    <row r="1386" spans="2:30">
      <c r="B1386" s="359"/>
      <c r="D1386" s="174"/>
      <c r="E1386" s="174"/>
      <c r="F1386" s="176"/>
      <c r="G1386" s="174"/>
      <c r="H1386" s="174"/>
      <c r="I1386" s="174"/>
      <c r="J1386" s="175"/>
      <c r="K1386" s="175"/>
      <c r="L1386" s="174"/>
      <c r="N1386" s="359">
        <f t="shared" si="54"/>
        <v>0</v>
      </c>
      <c r="O1386" s="360">
        <f t="shared" si="55"/>
        <v>0</v>
      </c>
      <c r="Q1386" s="356"/>
      <c r="R1386" s="356"/>
      <c r="S1386" s="356"/>
      <c r="T1386" s="356"/>
      <c r="U1386" s="356"/>
      <c r="V1386" s="356"/>
      <c r="W1386" s="356"/>
      <c r="X1386" s="356"/>
      <c r="Y1386" s="356"/>
      <c r="Z1386" s="356"/>
      <c r="AA1386" s="356"/>
      <c r="AB1386" s="356"/>
      <c r="AC1386" s="356"/>
      <c r="AD1386" s="356"/>
    </row>
    <row r="1387" spans="2:30">
      <c r="B1387" s="359"/>
      <c r="D1387" s="174"/>
      <c r="E1387" s="174"/>
      <c r="F1387" s="176"/>
      <c r="G1387" s="174"/>
      <c r="H1387" s="174"/>
      <c r="I1387" s="174"/>
      <c r="J1387" s="175"/>
      <c r="K1387" s="175"/>
      <c r="L1387" s="174"/>
      <c r="N1387" s="359">
        <f t="shared" si="54"/>
        <v>0</v>
      </c>
      <c r="O1387" s="360">
        <f t="shared" si="55"/>
        <v>0</v>
      </c>
      <c r="Q1387" s="356"/>
      <c r="R1387" s="356"/>
      <c r="S1387" s="356"/>
      <c r="T1387" s="356"/>
      <c r="U1387" s="356"/>
      <c r="V1387" s="356"/>
      <c r="W1387" s="356"/>
      <c r="X1387" s="356"/>
      <c r="Y1387" s="356"/>
      <c r="Z1387" s="356"/>
      <c r="AA1387" s="356"/>
      <c r="AB1387" s="356"/>
      <c r="AC1387" s="356"/>
      <c r="AD1387" s="356"/>
    </row>
    <row r="1388" spans="2:30">
      <c r="B1388" s="359"/>
      <c r="D1388" s="174"/>
      <c r="E1388" s="174"/>
      <c r="F1388" s="176"/>
      <c r="G1388" s="174"/>
      <c r="H1388" s="174"/>
      <c r="I1388" s="174"/>
      <c r="J1388" s="175"/>
      <c r="K1388" s="175"/>
      <c r="L1388" s="174"/>
      <c r="N1388" s="359">
        <f t="shared" si="54"/>
        <v>0</v>
      </c>
      <c r="O1388" s="360">
        <f t="shared" si="55"/>
        <v>0</v>
      </c>
      <c r="Q1388" s="356"/>
      <c r="R1388" s="356"/>
      <c r="S1388" s="356"/>
      <c r="T1388" s="356"/>
      <c r="U1388" s="356"/>
      <c r="V1388" s="356"/>
      <c r="W1388" s="356"/>
      <c r="X1388" s="356"/>
      <c r="Y1388" s="356"/>
      <c r="Z1388" s="356"/>
      <c r="AA1388" s="356"/>
      <c r="AB1388" s="356"/>
      <c r="AC1388" s="356"/>
      <c r="AD1388" s="356"/>
    </row>
    <row r="1389" spans="2:30">
      <c r="B1389" s="359"/>
      <c r="D1389" s="174"/>
      <c r="E1389" s="174"/>
      <c r="F1389" s="176"/>
      <c r="G1389" s="174"/>
      <c r="H1389" s="174"/>
      <c r="I1389" s="174"/>
      <c r="J1389" s="175"/>
      <c r="K1389" s="175"/>
      <c r="L1389" s="174"/>
      <c r="N1389" s="359">
        <f t="shared" si="54"/>
        <v>0</v>
      </c>
      <c r="O1389" s="360">
        <f t="shared" si="55"/>
        <v>0</v>
      </c>
      <c r="Q1389" s="356"/>
      <c r="R1389" s="356"/>
      <c r="S1389" s="356"/>
      <c r="T1389" s="356"/>
      <c r="U1389" s="356"/>
      <c r="V1389" s="356"/>
      <c r="W1389" s="356"/>
      <c r="X1389" s="356"/>
      <c r="Y1389" s="356"/>
      <c r="Z1389" s="356"/>
      <c r="AA1389" s="356"/>
      <c r="AB1389" s="356"/>
      <c r="AC1389" s="356"/>
      <c r="AD1389" s="356"/>
    </row>
    <row r="1390" spans="2:30">
      <c r="B1390" s="359"/>
      <c r="D1390" s="174"/>
      <c r="E1390" s="174"/>
      <c r="F1390" s="176"/>
      <c r="G1390" s="174"/>
      <c r="H1390" s="174"/>
      <c r="I1390" s="174"/>
      <c r="J1390" s="175"/>
      <c r="K1390" s="175"/>
      <c r="L1390" s="174"/>
      <c r="N1390" s="359">
        <f t="shared" si="54"/>
        <v>0</v>
      </c>
      <c r="O1390" s="360">
        <f t="shared" si="55"/>
        <v>0</v>
      </c>
      <c r="Q1390" s="356"/>
      <c r="R1390" s="356"/>
      <c r="S1390" s="356"/>
      <c r="T1390" s="356"/>
      <c r="U1390" s="356"/>
      <c r="V1390" s="356"/>
      <c r="W1390" s="356"/>
      <c r="X1390" s="356"/>
      <c r="Y1390" s="356"/>
      <c r="Z1390" s="356"/>
      <c r="AA1390" s="356"/>
      <c r="AB1390" s="356"/>
      <c r="AC1390" s="356"/>
      <c r="AD1390" s="356"/>
    </row>
    <row r="1391" spans="2:30">
      <c r="B1391" s="359"/>
      <c r="D1391" s="174"/>
      <c r="E1391" s="174"/>
      <c r="F1391" s="176"/>
      <c r="G1391" s="174"/>
      <c r="H1391" s="174"/>
      <c r="I1391" s="174"/>
      <c r="J1391" s="175"/>
      <c r="K1391" s="175"/>
      <c r="L1391" s="174"/>
      <c r="N1391" s="359">
        <f t="shared" si="54"/>
        <v>0</v>
      </c>
      <c r="O1391" s="360">
        <f t="shared" si="55"/>
        <v>0</v>
      </c>
      <c r="Q1391" s="356"/>
      <c r="R1391" s="356"/>
      <c r="S1391" s="356"/>
      <c r="T1391" s="356"/>
      <c r="U1391" s="356"/>
      <c r="V1391" s="356"/>
      <c r="W1391" s="356"/>
      <c r="X1391" s="356"/>
      <c r="Y1391" s="356"/>
      <c r="Z1391" s="356"/>
      <c r="AA1391" s="356"/>
      <c r="AB1391" s="356"/>
      <c r="AC1391" s="356"/>
      <c r="AD1391" s="356"/>
    </row>
    <row r="1392" spans="2:30">
      <c r="B1392" s="359"/>
      <c r="D1392" s="174"/>
      <c r="E1392" s="174"/>
      <c r="F1392" s="176"/>
      <c r="G1392" s="174"/>
      <c r="H1392" s="174"/>
      <c r="I1392" s="174"/>
      <c r="J1392" s="175"/>
      <c r="K1392" s="175"/>
      <c r="L1392" s="174"/>
      <c r="N1392" s="359">
        <f t="shared" si="54"/>
        <v>0</v>
      </c>
      <c r="O1392" s="360">
        <f t="shared" si="55"/>
        <v>0</v>
      </c>
      <c r="Q1392" s="356"/>
      <c r="R1392" s="356"/>
      <c r="S1392" s="356"/>
      <c r="T1392" s="356"/>
      <c r="U1392" s="356"/>
      <c r="V1392" s="356"/>
      <c r="W1392" s="356"/>
      <c r="X1392" s="356"/>
      <c r="Y1392" s="356"/>
      <c r="Z1392" s="356"/>
      <c r="AA1392" s="356"/>
      <c r="AB1392" s="356"/>
      <c r="AC1392" s="356"/>
      <c r="AD1392" s="356"/>
    </row>
    <row r="1393" spans="2:30">
      <c r="B1393" s="359"/>
      <c r="D1393" s="174"/>
      <c r="E1393" s="174"/>
      <c r="F1393" s="176"/>
      <c r="G1393" s="174"/>
      <c r="H1393" s="174"/>
      <c r="I1393" s="174"/>
      <c r="J1393" s="175"/>
      <c r="K1393" s="175"/>
      <c r="L1393" s="174"/>
      <c r="N1393" s="359">
        <f t="shared" si="54"/>
        <v>0</v>
      </c>
      <c r="O1393" s="360">
        <f t="shared" si="55"/>
        <v>0</v>
      </c>
      <c r="Q1393" s="356"/>
      <c r="R1393" s="356"/>
      <c r="S1393" s="356"/>
      <c r="T1393" s="356"/>
      <c r="U1393" s="356"/>
      <c r="V1393" s="356"/>
      <c r="W1393" s="356"/>
      <c r="X1393" s="356"/>
      <c r="Y1393" s="356"/>
      <c r="Z1393" s="356"/>
      <c r="AA1393" s="356"/>
      <c r="AB1393" s="356"/>
      <c r="AC1393" s="356"/>
      <c r="AD1393" s="356"/>
    </row>
    <row r="1394" spans="2:30">
      <c r="B1394" s="359"/>
      <c r="D1394" s="174"/>
      <c r="E1394" s="174"/>
      <c r="F1394" s="176"/>
      <c r="G1394" s="174"/>
      <c r="H1394" s="174"/>
      <c r="I1394" s="174"/>
      <c r="J1394" s="175"/>
      <c r="K1394" s="175"/>
      <c r="L1394" s="174"/>
      <c r="N1394" s="359">
        <f t="shared" si="54"/>
        <v>0</v>
      </c>
      <c r="O1394" s="360">
        <f t="shared" si="55"/>
        <v>0</v>
      </c>
      <c r="Q1394" s="356"/>
      <c r="R1394" s="356"/>
      <c r="S1394" s="356"/>
      <c r="T1394" s="356"/>
      <c r="U1394" s="356"/>
      <c r="V1394" s="356"/>
      <c r="W1394" s="356"/>
      <c r="X1394" s="356"/>
      <c r="Y1394" s="356"/>
      <c r="Z1394" s="356"/>
      <c r="AA1394" s="356"/>
      <c r="AB1394" s="356"/>
      <c r="AC1394" s="356"/>
      <c r="AD1394" s="356"/>
    </row>
    <row r="1395" spans="2:30">
      <c r="B1395" s="359"/>
      <c r="D1395" s="174"/>
      <c r="E1395" s="174"/>
      <c r="F1395" s="176"/>
      <c r="G1395" s="174"/>
      <c r="H1395" s="174"/>
      <c r="I1395" s="174"/>
      <c r="J1395" s="175"/>
      <c r="K1395" s="175"/>
      <c r="L1395" s="174"/>
      <c r="N1395" s="359">
        <f t="shared" si="54"/>
        <v>0</v>
      </c>
      <c r="O1395" s="360">
        <f t="shared" si="55"/>
        <v>0</v>
      </c>
      <c r="Q1395" s="356"/>
      <c r="R1395" s="356"/>
      <c r="S1395" s="356"/>
      <c r="T1395" s="356"/>
      <c r="U1395" s="356"/>
      <c r="V1395" s="356"/>
      <c r="W1395" s="356"/>
      <c r="X1395" s="356"/>
      <c r="Y1395" s="356"/>
      <c r="Z1395" s="356"/>
      <c r="AA1395" s="356"/>
      <c r="AB1395" s="356"/>
      <c r="AC1395" s="356"/>
      <c r="AD1395" s="356"/>
    </row>
    <row r="1396" spans="2:30">
      <c r="B1396" s="359"/>
      <c r="D1396" s="174"/>
      <c r="E1396" s="174"/>
      <c r="F1396" s="176"/>
      <c r="G1396" s="174"/>
      <c r="H1396" s="174"/>
      <c r="I1396" s="174"/>
      <c r="J1396" s="175"/>
      <c r="K1396" s="175"/>
      <c r="L1396" s="174"/>
      <c r="N1396" s="359">
        <f t="shared" si="54"/>
        <v>0</v>
      </c>
      <c r="O1396" s="360">
        <f t="shared" si="55"/>
        <v>0</v>
      </c>
      <c r="Q1396" s="356"/>
      <c r="R1396" s="356"/>
      <c r="S1396" s="356"/>
      <c r="T1396" s="356"/>
      <c r="U1396" s="356"/>
      <c r="V1396" s="356"/>
      <c r="W1396" s="356"/>
      <c r="X1396" s="356"/>
      <c r="Y1396" s="356"/>
      <c r="Z1396" s="356"/>
      <c r="AA1396" s="356"/>
      <c r="AB1396" s="356"/>
      <c r="AC1396" s="356"/>
      <c r="AD1396" s="356"/>
    </row>
    <row r="1397" spans="2:30">
      <c r="B1397" s="359"/>
      <c r="D1397" s="174"/>
      <c r="E1397" s="174"/>
      <c r="F1397" s="176"/>
      <c r="G1397" s="174"/>
      <c r="H1397" s="174"/>
      <c r="I1397" s="174"/>
      <c r="J1397" s="175"/>
      <c r="K1397" s="175"/>
      <c r="L1397" s="174"/>
      <c r="N1397" s="359">
        <f t="shared" si="54"/>
        <v>0</v>
      </c>
      <c r="O1397" s="360">
        <f t="shared" si="55"/>
        <v>0</v>
      </c>
      <c r="Q1397" s="356"/>
      <c r="R1397" s="356"/>
      <c r="S1397" s="356"/>
      <c r="T1397" s="356"/>
      <c r="U1397" s="356"/>
      <c r="V1397" s="356"/>
      <c r="W1397" s="356"/>
      <c r="X1397" s="356"/>
      <c r="Y1397" s="356"/>
      <c r="Z1397" s="356"/>
      <c r="AA1397" s="356"/>
      <c r="AB1397" s="356"/>
      <c r="AC1397" s="356"/>
      <c r="AD1397" s="356"/>
    </row>
    <row r="1398" spans="2:30">
      <c r="B1398" s="359"/>
      <c r="D1398" s="174"/>
      <c r="E1398" s="174"/>
      <c r="F1398" s="176"/>
      <c r="G1398" s="174"/>
      <c r="H1398" s="174"/>
      <c r="I1398" s="174"/>
      <c r="J1398" s="175"/>
      <c r="K1398" s="175"/>
      <c r="L1398" s="174"/>
      <c r="N1398" s="359">
        <f t="shared" si="54"/>
        <v>0</v>
      </c>
      <c r="O1398" s="360">
        <f t="shared" si="55"/>
        <v>0</v>
      </c>
      <c r="Q1398" s="356"/>
      <c r="R1398" s="356"/>
      <c r="S1398" s="356"/>
      <c r="T1398" s="356"/>
      <c r="U1398" s="356"/>
      <c r="V1398" s="356"/>
      <c r="W1398" s="356"/>
      <c r="X1398" s="356"/>
      <c r="Y1398" s="356"/>
      <c r="Z1398" s="356"/>
      <c r="AA1398" s="356"/>
      <c r="AB1398" s="356"/>
      <c r="AC1398" s="356"/>
      <c r="AD1398" s="356"/>
    </row>
    <row r="1399" spans="2:30">
      <c r="B1399" s="359"/>
      <c r="D1399" s="174"/>
      <c r="E1399" s="174"/>
      <c r="F1399" s="176"/>
      <c r="G1399" s="174"/>
      <c r="H1399" s="174"/>
      <c r="I1399" s="174"/>
      <c r="J1399" s="175"/>
      <c r="K1399" s="175"/>
      <c r="L1399" s="174"/>
      <c r="N1399" s="359">
        <f t="shared" si="54"/>
        <v>0</v>
      </c>
      <c r="O1399" s="360">
        <f t="shared" si="55"/>
        <v>0</v>
      </c>
      <c r="Q1399" s="356"/>
      <c r="R1399" s="356"/>
      <c r="S1399" s="356"/>
      <c r="T1399" s="356"/>
      <c r="U1399" s="356"/>
      <c r="V1399" s="356"/>
      <c r="W1399" s="356"/>
      <c r="X1399" s="356"/>
      <c r="Y1399" s="356"/>
      <c r="Z1399" s="356"/>
      <c r="AA1399" s="356"/>
      <c r="AB1399" s="356"/>
      <c r="AC1399" s="356"/>
      <c r="AD1399" s="356"/>
    </row>
    <row r="1400" spans="2:30">
      <c r="B1400" s="359"/>
      <c r="D1400" s="174"/>
      <c r="E1400" s="174"/>
      <c r="F1400" s="176"/>
      <c r="G1400" s="174"/>
      <c r="H1400" s="174"/>
      <c r="I1400" s="174"/>
      <c r="J1400" s="175"/>
      <c r="K1400" s="175"/>
      <c r="L1400" s="174"/>
      <c r="N1400" s="359">
        <f t="shared" si="54"/>
        <v>0</v>
      </c>
      <c r="O1400" s="360">
        <f t="shared" si="55"/>
        <v>0</v>
      </c>
      <c r="Q1400" s="356"/>
      <c r="R1400" s="356"/>
      <c r="S1400" s="356"/>
      <c r="T1400" s="356"/>
      <c r="U1400" s="356"/>
      <c r="V1400" s="356"/>
      <c r="W1400" s="356"/>
      <c r="X1400" s="356"/>
      <c r="Y1400" s="356"/>
      <c r="Z1400" s="356"/>
      <c r="AA1400" s="356"/>
      <c r="AB1400" s="356"/>
      <c r="AC1400" s="356"/>
      <c r="AD1400" s="356"/>
    </row>
    <row r="1401" spans="2:30">
      <c r="B1401" s="359"/>
      <c r="D1401" s="174"/>
      <c r="E1401" s="174"/>
      <c r="F1401" s="176"/>
      <c r="G1401" s="174"/>
      <c r="H1401" s="174"/>
      <c r="I1401" s="174"/>
      <c r="J1401" s="175"/>
      <c r="K1401" s="175"/>
      <c r="L1401" s="174"/>
      <c r="N1401" s="359">
        <f t="shared" si="54"/>
        <v>0</v>
      </c>
      <c r="O1401" s="360">
        <f t="shared" si="55"/>
        <v>0</v>
      </c>
      <c r="Q1401" s="356"/>
      <c r="R1401" s="356"/>
      <c r="S1401" s="356"/>
      <c r="T1401" s="356"/>
      <c r="U1401" s="356"/>
      <c r="V1401" s="356"/>
      <c r="W1401" s="356"/>
      <c r="X1401" s="356"/>
      <c r="Y1401" s="356"/>
      <c r="Z1401" s="356"/>
      <c r="AA1401" s="356"/>
      <c r="AB1401" s="356"/>
      <c r="AC1401" s="356"/>
      <c r="AD1401" s="356"/>
    </row>
    <row r="1402" spans="2:30">
      <c r="B1402" s="359"/>
      <c r="D1402" s="174"/>
      <c r="E1402" s="174"/>
      <c r="F1402" s="176"/>
      <c r="G1402" s="174"/>
      <c r="H1402" s="174"/>
      <c r="I1402" s="174"/>
      <c r="J1402" s="175"/>
      <c r="K1402" s="175"/>
      <c r="L1402" s="174"/>
      <c r="N1402" s="359">
        <f t="shared" si="54"/>
        <v>0</v>
      </c>
      <c r="O1402" s="360">
        <f t="shared" si="55"/>
        <v>0</v>
      </c>
      <c r="Q1402" s="356"/>
      <c r="R1402" s="356"/>
      <c r="S1402" s="356"/>
      <c r="T1402" s="356"/>
      <c r="U1402" s="356"/>
      <c r="V1402" s="356"/>
      <c r="W1402" s="356"/>
      <c r="X1402" s="356"/>
      <c r="Y1402" s="356"/>
      <c r="Z1402" s="356"/>
      <c r="AA1402" s="356"/>
      <c r="AB1402" s="356"/>
      <c r="AC1402" s="356"/>
      <c r="AD1402" s="356"/>
    </row>
    <row r="1403" spans="2:30">
      <c r="B1403" s="359"/>
      <c r="D1403" s="174"/>
      <c r="E1403" s="174"/>
      <c r="F1403" s="176"/>
      <c r="G1403" s="174"/>
      <c r="H1403" s="174"/>
      <c r="I1403" s="174"/>
      <c r="J1403" s="175"/>
      <c r="K1403" s="175"/>
      <c r="L1403" s="174"/>
      <c r="N1403" s="359">
        <f t="shared" si="54"/>
        <v>0</v>
      </c>
      <c r="O1403" s="360">
        <f t="shared" si="55"/>
        <v>0</v>
      </c>
      <c r="Q1403" s="356"/>
      <c r="R1403" s="356"/>
      <c r="S1403" s="356"/>
      <c r="T1403" s="356"/>
      <c r="U1403" s="356"/>
      <c r="V1403" s="356"/>
      <c r="W1403" s="356"/>
      <c r="X1403" s="356"/>
      <c r="Y1403" s="356"/>
      <c r="Z1403" s="356"/>
      <c r="AA1403" s="356"/>
      <c r="AB1403" s="356"/>
      <c r="AC1403" s="356"/>
      <c r="AD1403" s="356"/>
    </row>
    <row r="1404" spans="2:30">
      <c r="B1404" s="359"/>
      <c r="D1404" s="174"/>
      <c r="E1404" s="174"/>
      <c r="F1404" s="176"/>
      <c r="G1404" s="174"/>
      <c r="H1404" s="174"/>
      <c r="I1404" s="174"/>
      <c r="J1404" s="175"/>
      <c r="K1404" s="175"/>
      <c r="L1404" s="174"/>
      <c r="N1404" s="359">
        <f t="shared" si="54"/>
        <v>0</v>
      </c>
      <c r="O1404" s="360">
        <f t="shared" si="55"/>
        <v>0</v>
      </c>
      <c r="Q1404" s="356"/>
      <c r="R1404" s="356"/>
      <c r="S1404" s="356"/>
      <c r="T1404" s="356"/>
      <c r="U1404" s="356"/>
      <c r="V1404" s="356"/>
      <c r="W1404" s="356"/>
      <c r="X1404" s="356"/>
      <c r="Y1404" s="356"/>
      <c r="Z1404" s="356"/>
      <c r="AA1404" s="356"/>
      <c r="AB1404" s="356"/>
      <c r="AC1404" s="356"/>
      <c r="AD1404" s="356"/>
    </row>
    <row r="1405" spans="2:30">
      <c r="B1405" s="359"/>
      <c r="D1405" s="174"/>
      <c r="E1405" s="174"/>
      <c r="F1405" s="176"/>
      <c r="G1405" s="174"/>
      <c r="H1405" s="174"/>
      <c r="I1405" s="174"/>
      <c r="J1405" s="175"/>
      <c r="K1405" s="175"/>
      <c r="L1405" s="174"/>
      <c r="N1405" s="359">
        <f t="shared" si="54"/>
        <v>0</v>
      </c>
      <c r="O1405" s="360">
        <f t="shared" si="55"/>
        <v>0</v>
      </c>
      <c r="Q1405" s="356"/>
      <c r="R1405" s="356"/>
      <c r="S1405" s="356"/>
      <c r="T1405" s="356"/>
      <c r="U1405" s="356"/>
      <c r="V1405" s="356"/>
      <c r="W1405" s="356"/>
      <c r="X1405" s="356"/>
      <c r="Y1405" s="356"/>
      <c r="Z1405" s="356"/>
      <c r="AA1405" s="356"/>
      <c r="AB1405" s="356"/>
      <c r="AC1405" s="356"/>
      <c r="AD1405" s="356"/>
    </row>
    <row r="1406" spans="2:30">
      <c r="B1406" s="359"/>
      <c r="D1406" s="174"/>
      <c r="E1406" s="174"/>
      <c r="F1406" s="176"/>
      <c r="G1406" s="174"/>
      <c r="H1406" s="174"/>
      <c r="I1406" s="174"/>
      <c r="J1406" s="175"/>
      <c r="K1406" s="175"/>
      <c r="L1406" s="174"/>
      <c r="N1406" s="359">
        <f t="shared" si="54"/>
        <v>0</v>
      </c>
      <c r="O1406" s="360">
        <f t="shared" si="55"/>
        <v>0</v>
      </c>
      <c r="Q1406" s="356"/>
      <c r="R1406" s="356"/>
      <c r="S1406" s="356"/>
      <c r="T1406" s="356"/>
      <c r="U1406" s="356"/>
      <c r="V1406" s="356"/>
      <c r="W1406" s="356"/>
      <c r="X1406" s="356"/>
      <c r="Y1406" s="356"/>
      <c r="Z1406" s="356"/>
      <c r="AA1406" s="356"/>
      <c r="AB1406" s="356"/>
      <c r="AC1406" s="356"/>
      <c r="AD1406" s="356"/>
    </row>
    <row r="1407" spans="2:30">
      <c r="B1407" s="359"/>
      <c r="D1407" s="174"/>
      <c r="E1407" s="174"/>
      <c r="F1407" s="176"/>
      <c r="G1407" s="174"/>
      <c r="H1407" s="174"/>
      <c r="I1407" s="174"/>
      <c r="J1407" s="175"/>
      <c r="K1407" s="175"/>
      <c r="L1407" s="174"/>
      <c r="N1407" s="359">
        <f t="shared" si="54"/>
        <v>0</v>
      </c>
      <c r="O1407" s="360">
        <f t="shared" si="55"/>
        <v>0</v>
      </c>
      <c r="Q1407" s="356"/>
      <c r="R1407" s="356"/>
      <c r="S1407" s="356"/>
      <c r="T1407" s="356"/>
      <c r="U1407" s="356"/>
      <c r="V1407" s="356"/>
      <c r="W1407" s="356"/>
      <c r="X1407" s="356"/>
      <c r="Y1407" s="356"/>
      <c r="Z1407" s="356"/>
      <c r="AA1407" s="356"/>
      <c r="AB1407" s="356"/>
      <c r="AC1407" s="356"/>
      <c r="AD1407" s="356"/>
    </row>
    <row r="1408" spans="2:30">
      <c r="B1408" s="359"/>
      <c r="D1408" s="174"/>
      <c r="E1408" s="174"/>
      <c r="F1408" s="176"/>
      <c r="G1408" s="174"/>
      <c r="H1408" s="174"/>
      <c r="I1408" s="174"/>
      <c r="J1408" s="175"/>
      <c r="K1408" s="175"/>
      <c r="L1408" s="174"/>
      <c r="N1408" s="359">
        <f t="shared" si="54"/>
        <v>0</v>
      </c>
      <c r="O1408" s="360">
        <f t="shared" si="55"/>
        <v>0</v>
      </c>
      <c r="Q1408" s="356"/>
      <c r="R1408" s="356"/>
      <c r="S1408" s="356"/>
      <c r="T1408" s="356"/>
      <c r="U1408" s="356"/>
      <c r="V1408" s="356"/>
      <c r="W1408" s="356"/>
      <c r="X1408" s="356"/>
      <c r="Y1408" s="356"/>
      <c r="Z1408" s="356"/>
      <c r="AA1408" s="356"/>
      <c r="AB1408" s="356"/>
      <c r="AC1408" s="356"/>
      <c r="AD1408" s="356"/>
    </row>
    <row r="1409" spans="2:30">
      <c r="B1409" s="359"/>
      <c r="D1409" s="174"/>
      <c r="E1409" s="174"/>
      <c r="F1409" s="176"/>
      <c r="G1409" s="174"/>
      <c r="H1409" s="174"/>
      <c r="I1409" s="174"/>
      <c r="J1409" s="175"/>
      <c r="K1409" s="175"/>
      <c r="L1409" s="174"/>
      <c r="N1409" s="359">
        <f t="shared" si="54"/>
        <v>0</v>
      </c>
      <c r="O1409" s="360">
        <f t="shared" si="55"/>
        <v>0</v>
      </c>
      <c r="Q1409" s="356"/>
      <c r="R1409" s="356"/>
      <c r="S1409" s="356"/>
      <c r="T1409" s="356"/>
      <c r="U1409" s="356"/>
      <c r="V1409" s="356"/>
      <c r="W1409" s="356"/>
      <c r="X1409" s="356"/>
      <c r="Y1409" s="356"/>
      <c r="Z1409" s="356"/>
      <c r="AA1409" s="356"/>
      <c r="AB1409" s="356"/>
      <c r="AC1409" s="356"/>
      <c r="AD1409" s="356"/>
    </row>
    <row r="1410" spans="2:30">
      <c r="B1410" s="359"/>
      <c r="D1410" s="174"/>
      <c r="E1410" s="174"/>
      <c r="F1410" s="176"/>
      <c r="G1410" s="174"/>
      <c r="H1410" s="174"/>
      <c r="I1410" s="174"/>
      <c r="J1410" s="175"/>
      <c r="K1410" s="175"/>
      <c r="L1410" s="174"/>
      <c r="N1410" s="359">
        <f t="shared" si="54"/>
        <v>0</v>
      </c>
      <c r="O1410" s="360">
        <f t="shared" si="55"/>
        <v>0</v>
      </c>
      <c r="Q1410" s="356"/>
      <c r="R1410" s="356"/>
      <c r="S1410" s="356"/>
      <c r="T1410" s="356"/>
      <c r="U1410" s="356"/>
      <c r="V1410" s="356"/>
      <c r="W1410" s="356"/>
      <c r="X1410" s="356"/>
      <c r="Y1410" s="356"/>
      <c r="Z1410" s="356"/>
      <c r="AA1410" s="356"/>
      <c r="AB1410" s="356"/>
      <c r="AC1410" s="356"/>
      <c r="AD1410" s="356"/>
    </row>
    <row r="1411" spans="2:30">
      <c r="B1411" s="359"/>
      <c r="D1411" s="174"/>
      <c r="E1411" s="174"/>
      <c r="F1411" s="176"/>
      <c r="G1411" s="174"/>
      <c r="H1411" s="174"/>
      <c r="I1411" s="174"/>
      <c r="J1411" s="175"/>
      <c r="K1411" s="175"/>
      <c r="L1411" s="174"/>
      <c r="N1411" s="359">
        <f t="shared" si="54"/>
        <v>0</v>
      </c>
      <c r="O1411" s="360">
        <f t="shared" si="55"/>
        <v>0</v>
      </c>
      <c r="Q1411" s="356"/>
      <c r="R1411" s="356"/>
      <c r="S1411" s="356"/>
      <c r="T1411" s="356"/>
      <c r="U1411" s="356"/>
      <c r="V1411" s="356"/>
      <c r="W1411" s="356"/>
      <c r="X1411" s="356"/>
      <c r="Y1411" s="356"/>
      <c r="Z1411" s="356"/>
      <c r="AA1411" s="356"/>
      <c r="AB1411" s="356"/>
      <c r="AC1411" s="356"/>
      <c r="AD1411" s="356"/>
    </row>
    <row r="1412" spans="2:30">
      <c r="B1412" s="359"/>
      <c r="D1412" s="174"/>
      <c r="E1412" s="174"/>
      <c r="F1412" s="176"/>
      <c r="G1412" s="174"/>
      <c r="H1412" s="174"/>
      <c r="I1412" s="174"/>
      <c r="J1412" s="175"/>
      <c r="K1412" s="175"/>
      <c r="L1412" s="174"/>
      <c r="N1412" s="359">
        <f t="shared" si="54"/>
        <v>0</v>
      </c>
      <c r="O1412" s="360">
        <f t="shared" si="55"/>
        <v>0</v>
      </c>
      <c r="Q1412" s="356"/>
      <c r="R1412" s="356"/>
      <c r="S1412" s="356"/>
      <c r="T1412" s="356"/>
      <c r="U1412" s="356"/>
      <c r="V1412" s="356"/>
      <c r="W1412" s="356"/>
      <c r="X1412" s="356"/>
      <c r="Y1412" s="356"/>
      <c r="Z1412" s="356"/>
      <c r="AA1412" s="356"/>
      <c r="AB1412" s="356"/>
      <c r="AC1412" s="356"/>
      <c r="AD1412" s="356"/>
    </row>
    <row r="1413" spans="2:30">
      <c r="B1413" s="359"/>
      <c r="D1413" s="174"/>
      <c r="E1413" s="174"/>
      <c r="F1413" s="176"/>
      <c r="G1413" s="174"/>
      <c r="H1413" s="174"/>
      <c r="I1413" s="174"/>
      <c r="J1413" s="175"/>
      <c r="K1413" s="175"/>
      <c r="L1413" s="174"/>
      <c r="N1413" s="359">
        <f t="shared" si="54"/>
        <v>0</v>
      </c>
      <c r="O1413" s="360">
        <f t="shared" si="55"/>
        <v>0</v>
      </c>
      <c r="Q1413" s="356"/>
      <c r="R1413" s="356"/>
      <c r="S1413" s="356"/>
      <c r="T1413" s="356"/>
      <c r="U1413" s="356"/>
      <c r="V1413" s="356"/>
      <c r="W1413" s="356"/>
      <c r="X1413" s="356"/>
      <c r="Y1413" s="356"/>
      <c r="Z1413" s="356"/>
      <c r="AA1413" s="356"/>
      <c r="AB1413" s="356"/>
      <c r="AC1413" s="356"/>
      <c r="AD1413" s="356"/>
    </row>
    <row r="1414" spans="2:30">
      <c r="B1414" s="359"/>
      <c r="D1414" s="174"/>
      <c r="E1414" s="174"/>
      <c r="F1414" s="176"/>
      <c r="G1414" s="174"/>
      <c r="H1414" s="174"/>
      <c r="I1414" s="174"/>
      <c r="J1414" s="175"/>
      <c r="K1414" s="175"/>
      <c r="L1414" s="174"/>
      <c r="N1414" s="359">
        <f t="shared" si="54"/>
        <v>0</v>
      </c>
      <c r="O1414" s="360">
        <f t="shared" si="55"/>
        <v>0</v>
      </c>
      <c r="Q1414" s="356"/>
      <c r="R1414" s="356"/>
      <c r="S1414" s="356"/>
      <c r="T1414" s="356"/>
      <c r="U1414" s="356"/>
      <c r="V1414" s="356"/>
      <c r="W1414" s="356"/>
      <c r="X1414" s="356"/>
      <c r="Y1414" s="356"/>
      <c r="Z1414" s="356"/>
      <c r="AA1414" s="356"/>
      <c r="AB1414" s="356"/>
      <c r="AC1414" s="356"/>
      <c r="AD1414" s="356"/>
    </row>
    <row r="1415" spans="2:30">
      <c r="B1415" s="359"/>
      <c r="D1415" s="174"/>
      <c r="E1415" s="174"/>
      <c r="F1415" s="176"/>
      <c r="G1415" s="174"/>
      <c r="H1415" s="174"/>
      <c r="I1415" s="174"/>
      <c r="J1415" s="175"/>
      <c r="K1415" s="175"/>
      <c r="L1415" s="174"/>
      <c r="N1415" s="359">
        <f t="shared" si="54"/>
        <v>0</v>
      </c>
      <c r="O1415" s="360">
        <f t="shared" si="55"/>
        <v>0</v>
      </c>
      <c r="Q1415" s="356"/>
      <c r="R1415" s="356"/>
      <c r="S1415" s="356"/>
      <c r="T1415" s="356"/>
      <c r="U1415" s="356"/>
      <c r="V1415" s="356"/>
      <c r="W1415" s="356"/>
      <c r="X1415" s="356"/>
      <c r="Y1415" s="356"/>
      <c r="Z1415" s="356"/>
      <c r="AA1415" s="356"/>
      <c r="AB1415" s="356"/>
      <c r="AC1415" s="356"/>
      <c r="AD1415" s="356"/>
    </row>
    <row r="1416" spans="2:30">
      <c r="B1416" s="359"/>
      <c r="D1416" s="174"/>
      <c r="E1416" s="174"/>
      <c r="F1416" s="176"/>
      <c r="G1416" s="174"/>
      <c r="H1416" s="174"/>
      <c r="I1416" s="174"/>
      <c r="J1416" s="175"/>
      <c r="K1416" s="175"/>
      <c r="L1416" s="174"/>
      <c r="N1416" s="359">
        <f t="shared" si="54"/>
        <v>0</v>
      </c>
      <c r="O1416" s="360">
        <f t="shared" si="55"/>
        <v>0</v>
      </c>
      <c r="Q1416" s="356"/>
      <c r="R1416" s="356"/>
      <c r="S1416" s="356"/>
      <c r="T1416" s="356"/>
      <c r="U1416" s="356"/>
      <c r="V1416" s="356"/>
      <c r="W1416" s="356"/>
      <c r="X1416" s="356"/>
      <c r="Y1416" s="356"/>
      <c r="Z1416" s="356"/>
      <c r="AA1416" s="356"/>
      <c r="AB1416" s="356"/>
      <c r="AC1416" s="356"/>
      <c r="AD1416" s="356"/>
    </row>
    <row r="1417" spans="2:30">
      <c r="B1417" s="359"/>
      <c r="D1417" s="174"/>
      <c r="E1417" s="174"/>
      <c r="F1417" s="176"/>
      <c r="G1417" s="174"/>
      <c r="H1417" s="174"/>
      <c r="I1417" s="174"/>
      <c r="J1417" s="175"/>
      <c r="K1417" s="175"/>
      <c r="L1417" s="174"/>
      <c r="N1417" s="359">
        <f t="shared" si="54"/>
        <v>0</v>
      </c>
      <c r="O1417" s="360">
        <f t="shared" si="55"/>
        <v>0</v>
      </c>
      <c r="Q1417" s="356"/>
      <c r="R1417" s="356"/>
      <c r="S1417" s="356"/>
      <c r="T1417" s="356"/>
      <c r="U1417" s="356"/>
      <c r="V1417" s="356"/>
      <c r="W1417" s="356"/>
      <c r="X1417" s="356"/>
      <c r="Y1417" s="356"/>
      <c r="Z1417" s="356"/>
      <c r="AA1417" s="356"/>
      <c r="AB1417" s="356"/>
      <c r="AC1417" s="356"/>
      <c r="AD1417" s="356"/>
    </row>
    <row r="1418" spans="2:30">
      <c r="B1418" s="359"/>
      <c r="D1418" s="174"/>
      <c r="E1418" s="174"/>
      <c r="F1418" s="176"/>
      <c r="G1418" s="174"/>
      <c r="H1418" s="174"/>
      <c r="I1418" s="174"/>
      <c r="J1418" s="175"/>
      <c r="K1418" s="175"/>
      <c r="L1418" s="174"/>
      <c r="N1418" s="359">
        <f t="shared" ref="N1418:N1481" si="56">+H1418*((K1418-J1418)+1)*B1418</f>
        <v>0</v>
      </c>
      <c r="O1418" s="360">
        <f t="shared" ref="O1418:O1481" si="57">N1418*L1418/100</f>
        <v>0</v>
      </c>
      <c r="Q1418" s="356"/>
      <c r="R1418" s="356"/>
      <c r="S1418" s="356"/>
      <c r="T1418" s="356"/>
      <c r="U1418" s="356"/>
      <c r="V1418" s="356"/>
      <c r="W1418" s="356"/>
      <c r="X1418" s="356"/>
      <c r="Y1418" s="356"/>
      <c r="Z1418" s="356"/>
      <c r="AA1418" s="356"/>
      <c r="AB1418" s="356"/>
      <c r="AC1418" s="356"/>
      <c r="AD1418" s="356"/>
    </row>
    <row r="1419" spans="2:30">
      <c r="B1419" s="359"/>
      <c r="D1419" s="174"/>
      <c r="E1419" s="174"/>
      <c r="F1419" s="176"/>
      <c r="G1419" s="174"/>
      <c r="H1419" s="174"/>
      <c r="I1419" s="174"/>
      <c r="J1419" s="175"/>
      <c r="K1419" s="175"/>
      <c r="L1419" s="174"/>
      <c r="N1419" s="359">
        <f t="shared" si="56"/>
        <v>0</v>
      </c>
      <c r="O1419" s="360">
        <f t="shared" si="57"/>
        <v>0</v>
      </c>
      <c r="Q1419" s="356"/>
      <c r="R1419" s="356"/>
      <c r="S1419" s="356"/>
      <c r="T1419" s="356"/>
      <c r="U1419" s="356"/>
      <c r="V1419" s="356"/>
      <c r="W1419" s="356"/>
      <c r="X1419" s="356"/>
      <c r="Y1419" s="356"/>
      <c r="Z1419" s="356"/>
      <c r="AA1419" s="356"/>
      <c r="AB1419" s="356"/>
      <c r="AC1419" s="356"/>
      <c r="AD1419" s="356"/>
    </row>
    <row r="1420" spans="2:30">
      <c r="B1420" s="359"/>
      <c r="D1420" s="174"/>
      <c r="E1420" s="174"/>
      <c r="F1420" s="176"/>
      <c r="G1420" s="174"/>
      <c r="H1420" s="174"/>
      <c r="I1420" s="174"/>
      <c r="J1420" s="175"/>
      <c r="K1420" s="175"/>
      <c r="L1420" s="174"/>
      <c r="N1420" s="359">
        <f t="shared" si="56"/>
        <v>0</v>
      </c>
      <c r="O1420" s="360">
        <f t="shared" si="57"/>
        <v>0</v>
      </c>
      <c r="Q1420" s="356"/>
      <c r="R1420" s="356"/>
      <c r="S1420" s="356"/>
      <c r="T1420" s="356"/>
      <c r="U1420" s="356"/>
      <c r="V1420" s="356"/>
      <c r="W1420" s="356"/>
      <c r="X1420" s="356"/>
      <c r="Y1420" s="356"/>
      <c r="Z1420" s="356"/>
      <c r="AA1420" s="356"/>
      <c r="AB1420" s="356"/>
      <c r="AC1420" s="356"/>
      <c r="AD1420" s="356"/>
    </row>
    <row r="1421" spans="2:30">
      <c r="B1421" s="359"/>
      <c r="D1421" s="174"/>
      <c r="E1421" s="174"/>
      <c r="F1421" s="176"/>
      <c r="G1421" s="174"/>
      <c r="H1421" s="174"/>
      <c r="I1421" s="174"/>
      <c r="J1421" s="175"/>
      <c r="K1421" s="175"/>
      <c r="L1421" s="174"/>
      <c r="N1421" s="359">
        <f t="shared" si="56"/>
        <v>0</v>
      </c>
      <c r="O1421" s="360">
        <f t="shared" si="57"/>
        <v>0</v>
      </c>
      <c r="Q1421" s="356"/>
      <c r="R1421" s="356"/>
      <c r="S1421" s="356"/>
      <c r="T1421" s="356"/>
      <c r="U1421" s="356"/>
      <c r="V1421" s="356"/>
      <c r="W1421" s="356"/>
      <c r="X1421" s="356"/>
      <c r="Y1421" s="356"/>
      <c r="Z1421" s="356"/>
      <c r="AA1421" s="356"/>
      <c r="AB1421" s="356"/>
      <c r="AC1421" s="356"/>
      <c r="AD1421" s="356"/>
    </row>
    <row r="1422" spans="2:30">
      <c r="B1422" s="359"/>
      <c r="D1422" s="174"/>
      <c r="E1422" s="174"/>
      <c r="F1422" s="176"/>
      <c r="G1422" s="174"/>
      <c r="H1422" s="174"/>
      <c r="I1422" s="174"/>
      <c r="J1422" s="175"/>
      <c r="K1422" s="175"/>
      <c r="L1422" s="174"/>
      <c r="N1422" s="359">
        <f t="shared" si="56"/>
        <v>0</v>
      </c>
      <c r="O1422" s="360">
        <f t="shared" si="57"/>
        <v>0</v>
      </c>
      <c r="Q1422" s="356"/>
      <c r="R1422" s="356"/>
      <c r="S1422" s="356"/>
      <c r="T1422" s="356"/>
      <c r="U1422" s="356"/>
      <c r="V1422" s="356"/>
      <c r="W1422" s="356"/>
      <c r="X1422" s="356"/>
      <c r="Y1422" s="356"/>
      <c r="Z1422" s="356"/>
      <c r="AA1422" s="356"/>
      <c r="AB1422" s="356"/>
      <c r="AC1422" s="356"/>
      <c r="AD1422" s="356"/>
    </row>
    <row r="1423" spans="2:30">
      <c r="B1423" s="359"/>
      <c r="D1423" s="174"/>
      <c r="E1423" s="174"/>
      <c r="F1423" s="176"/>
      <c r="G1423" s="174"/>
      <c r="H1423" s="174"/>
      <c r="I1423" s="174"/>
      <c r="J1423" s="175"/>
      <c r="K1423" s="175"/>
      <c r="L1423" s="174"/>
      <c r="N1423" s="359">
        <f t="shared" si="56"/>
        <v>0</v>
      </c>
      <c r="O1423" s="360">
        <f t="shared" si="57"/>
        <v>0</v>
      </c>
      <c r="Q1423" s="356"/>
      <c r="R1423" s="356"/>
      <c r="S1423" s="356"/>
      <c r="T1423" s="356"/>
      <c r="U1423" s="356"/>
      <c r="V1423" s="356"/>
      <c r="W1423" s="356"/>
      <c r="X1423" s="356"/>
      <c r="Y1423" s="356"/>
      <c r="Z1423" s="356"/>
      <c r="AA1423" s="356"/>
      <c r="AB1423" s="356"/>
      <c r="AC1423" s="356"/>
      <c r="AD1423" s="356"/>
    </row>
    <row r="1424" spans="2:30">
      <c r="B1424" s="359"/>
      <c r="D1424" s="174"/>
      <c r="E1424" s="174"/>
      <c r="F1424" s="176"/>
      <c r="G1424" s="174"/>
      <c r="H1424" s="174"/>
      <c r="I1424" s="174"/>
      <c r="J1424" s="175"/>
      <c r="K1424" s="175"/>
      <c r="L1424" s="174"/>
      <c r="N1424" s="359">
        <f t="shared" si="56"/>
        <v>0</v>
      </c>
      <c r="O1424" s="360">
        <f t="shared" si="57"/>
        <v>0</v>
      </c>
      <c r="Q1424" s="356"/>
      <c r="R1424" s="356"/>
      <c r="S1424" s="356"/>
      <c r="T1424" s="356"/>
      <c r="U1424" s="356"/>
      <c r="V1424" s="356"/>
      <c r="W1424" s="356"/>
      <c r="X1424" s="356"/>
      <c r="Y1424" s="356"/>
      <c r="Z1424" s="356"/>
      <c r="AA1424" s="356"/>
      <c r="AB1424" s="356"/>
      <c r="AC1424" s="356"/>
      <c r="AD1424" s="356"/>
    </row>
    <row r="1425" spans="2:30">
      <c r="B1425" s="359"/>
      <c r="D1425" s="174"/>
      <c r="E1425" s="174"/>
      <c r="F1425" s="176"/>
      <c r="G1425" s="174"/>
      <c r="H1425" s="174"/>
      <c r="I1425" s="174"/>
      <c r="J1425" s="175"/>
      <c r="K1425" s="175"/>
      <c r="L1425" s="174"/>
      <c r="N1425" s="359">
        <f t="shared" si="56"/>
        <v>0</v>
      </c>
      <c r="O1425" s="360">
        <f t="shared" si="57"/>
        <v>0</v>
      </c>
      <c r="Q1425" s="356"/>
      <c r="R1425" s="356"/>
      <c r="S1425" s="356"/>
      <c r="T1425" s="356"/>
      <c r="U1425" s="356"/>
      <c r="V1425" s="356"/>
      <c r="W1425" s="356"/>
      <c r="X1425" s="356"/>
      <c r="Y1425" s="356"/>
      <c r="Z1425" s="356"/>
      <c r="AA1425" s="356"/>
      <c r="AB1425" s="356"/>
      <c r="AC1425" s="356"/>
      <c r="AD1425" s="356"/>
    </row>
    <row r="1426" spans="2:30">
      <c r="B1426" s="359"/>
      <c r="D1426" s="174"/>
      <c r="E1426" s="174"/>
      <c r="F1426" s="176"/>
      <c r="G1426" s="174"/>
      <c r="H1426" s="174"/>
      <c r="I1426" s="174"/>
      <c r="J1426" s="175"/>
      <c r="K1426" s="175"/>
      <c r="L1426" s="174"/>
      <c r="N1426" s="359">
        <f t="shared" si="56"/>
        <v>0</v>
      </c>
      <c r="O1426" s="360">
        <f t="shared" si="57"/>
        <v>0</v>
      </c>
      <c r="Q1426" s="356"/>
      <c r="R1426" s="356"/>
      <c r="S1426" s="356"/>
      <c r="T1426" s="356"/>
      <c r="U1426" s="356"/>
      <c r="V1426" s="356"/>
      <c r="W1426" s="356"/>
      <c r="X1426" s="356"/>
      <c r="Y1426" s="356"/>
      <c r="Z1426" s="356"/>
      <c r="AA1426" s="356"/>
      <c r="AB1426" s="356"/>
      <c r="AC1426" s="356"/>
      <c r="AD1426" s="356"/>
    </row>
    <row r="1427" spans="2:30">
      <c r="B1427" s="359"/>
      <c r="D1427" s="174"/>
      <c r="E1427" s="174"/>
      <c r="F1427" s="176"/>
      <c r="G1427" s="174"/>
      <c r="H1427" s="174"/>
      <c r="I1427" s="174"/>
      <c r="J1427" s="175"/>
      <c r="K1427" s="175"/>
      <c r="L1427" s="174"/>
      <c r="N1427" s="359">
        <f t="shared" si="56"/>
        <v>0</v>
      </c>
      <c r="O1427" s="360">
        <f t="shared" si="57"/>
        <v>0</v>
      </c>
      <c r="Q1427" s="356"/>
      <c r="R1427" s="356"/>
      <c r="S1427" s="356"/>
      <c r="T1427" s="356"/>
      <c r="U1427" s="356"/>
      <c r="V1427" s="356"/>
      <c r="W1427" s="356"/>
      <c r="X1427" s="356"/>
      <c r="Y1427" s="356"/>
      <c r="Z1427" s="356"/>
      <c r="AA1427" s="356"/>
      <c r="AB1427" s="356"/>
      <c r="AC1427" s="356"/>
      <c r="AD1427" s="356"/>
    </row>
    <row r="1428" spans="2:30">
      <c r="B1428" s="359"/>
      <c r="D1428" s="174"/>
      <c r="E1428" s="174"/>
      <c r="F1428" s="176"/>
      <c r="G1428" s="174"/>
      <c r="H1428" s="174"/>
      <c r="I1428" s="174"/>
      <c r="J1428" s="175"/>
      <c r="K1428" s="175"/>
      <c r="L1428" s="174"/>
      <c r="N1428" s="359">
        <f t="shared" si="56"/>
        <v>0</v>
      </c>
      <c r="O1428" s="360">
        <f t="shared" si="57"/>
        <v>0</v>
      </c>
      <c r="Q1428" s="356"/>
      <c r="R1428" s="356"/>
      <c r="S1428" s="356"/>
      <c r="T1428" s="356"/>
      <c r="U1428" s="356"/>
      <c r="V1428" s="356"/>
      <c r="W1428" s="356"/>
      <c r="X1428" s="356"/>
      <c r="Y1428" s="356"/>
      <c r="Z1428" s="356"/>
      <c r="AA1428" s="356"/>
      <c r="AB1428" s="356"/>
      <c r="AC1428" s="356"/>
      <c r="AD1428" s="356"/>
    </row>
    <row r="1429" spans="2:30">
      <c r="B1429" s="359"/>
      <c r="D1429" s="174"/>
      <c r="E1429" s="174"/>
      <c r="F1429" s="176"/>
      <c r="G1429" s="174"/>
      <c r="H1429" s="174"/>
      <c r="I1429" s="174"/>
      <c r="J1429" s="175"/>
      <c r="K1429" s="175"/>
      <c r="L1429" s="174"/>
      <c r="N1429" s="359">
        <f t="shared" si="56"/>
        <v>0</v>
      </c>
      <c r="O1429" s="360">
        <f t="shared" si="57"/>
        <v>0</v>
      </c>
      <c r="Q1429" s="356"/>
      <c r="R1429" s="356"/>
      <c r="S1429" s="356"/>
      <c r="T1429" s="356"/>
      <c r="U1429" s="356"/>
      <c r="V1429" s="356"/>
      <c r="W1429" s="356"/>
      <c r="X1429" s="356"/>
      <c r="Y1429" s="356"/>
      <c r="Z1429" s="356"/>
      <c r="AA1429" s="356"/>
      <c r="AB1429" s="356"/>
      <c r="AC1429" s="356"/>
      <c r="AD1429" s="356"/>
    </row>
    <row r="1430" spans="2:30">
      <c r="B1430" s="359"/>
      <c r="D1430" s="174"/>
      <c r="E1430" s="174"/>
      <c r="F1430" s="176"/>
      <c r="G1430" s="174"/>
      <c r="H1430" s="174"/>
      <c r="I1430" s="174"/>
      <c r="J1430" s="175"/>
      <c r="K1430" s="175"/>
      <c r="L1430" s="174"/>
      <c r="N1430" s="359">
        <f t="shared" si="56"/>
        <v>0</v>
      </c>
      <c r="O1430" s="360">
        <f t="shared" si="57"/>
        <v>0</v>
      </c>
      <c r="Q1430" s="356"/>
      <c r="R1430" s="356"/>
      <c r="S1430" s="356"/>
      <c r="T1430" s="356"/>
      <c r="U1430" s="356"/>
      <c r="V1430" s="356"/>
      <c r="W1430" s="356"/>
      <c r="X1430" s="356"/>
      <c r="Y1430" s="356"/>
      <c r="Z1430" s="356"/>
      <c r="AA1430" s="356"/>
      <c r="AB1430" s="356"/>
      <c r="AC1430" s="356"/>
      <c r="AD1430" s="356"/>
    </row>
    <row r="1431" spans="2:30">
      <c r="B1431" s="359"/>
      <c r="D1431" s="174"/>
      <c r="E1431" s="174"/>
      <c r="F1431" s="176"/>
      <c r="G1431" s="174"/>
      <c r="H1431" s="174"/>
      <c r="I1431" s="174"/>
      <c r="J1431" s="175"/>
      <c r="K1431" s="175"/>
      <c r="L1431" s="174"/>
      <c r="N1431" s="359">
        <f t="shared" si="56"/>
        <v>0</v>
      </c>
      <c r="O1431" s="360">
        <f t="shared" si="57"/>
        <v>0</v>
      </c>
      <c r="Q1431" s="356"/>
      <c r="R1431" s="356"/>
      <c r="S1431" s="356"/>
      <c r="T1431" s="356"/>
      <c r="U1431" s="356"/>
      <c r="V1431" s="356"/>
      <c r="W1431" s="356"/>
      <c r="X1431" s="356"/>
      <c r="Y1431" s="356"/>
      <c r="Z1431" s="356"/>
      <c r="AA1431" s="356"/>
      <c r="AB1431" s="356"/>
      <c r="AC1431" s="356"/>
      <c r="AD1431" s="356"/>
    </row>
    <row r="1432" spans="2:30">
      <c r="B1432" s="359"/>
      <c r="D1432" s="174"/>
      <c r="E1432" s="174"/>
      <c r="F1432" s="176"/>
      <c r="G1432" s="174"/>
      <c r="H1432" s="174"/>
      <c r="I1432" s="174"/>
      <c r="J1432" s="175"/>
      <c r="K1432" s="175"/>
      <c r="L1432" s="174"/>
      <c r="N1432" s="359">
        <f t="shared" si="56"/>
        <v>0</v>
      </c>
      <c r="O1432" s="360">
        <f t="shared" si="57"/>
        <v>0</v>
      </c>
      <c r="Q1432" s="356"/>
      <c r="R1432" s="356"/>
      <c r="S1432" s="356"/>
      <c r="T1432" s="356"/>
      <c r="U1432" s="356"/>
      <c r="V1432" s="356"/>
      <c r="W1432" s="356"/>
      <c r="X1432" s="356"/>
      <c r="Y1432" s="356"/>
      <c r="Z1432" s="356"/>
      <c r="AA1432" s="356"/>
      <c r="AB1432" s="356"/>
      <c r="AC1432" s="356"/>
      <c r="AD1432" s="356"/>
    </row>
    <row r="1433" spans="2:30">
      <c r="B1433" s="359"/>
      <c r="D1433" s="174"/>
      <c r="E1433" s="174"/>
      <c r="F1433" s="176"/>
      <c r="G1433" s="174"/>
      <c r="H1433" s="174"/>
      <c r="I1433" s="174"/>
      <c r="J1433" s="175"/>
      <c r="K1433" s="175"/>
      <c r="L1433" s="174"/>
      <c r="N1433" s="359">
        <f t="shared" si="56"/>
        <v>0</v>
      </c>
      <c r="O1433" s="360">
        <f t="shared" si="57"/>
        <v>0</v>
      </c>
      <c r="Q1433" s="356"/>
      <c r="R1433" s="356"/>
      <c r="S1433" s="356"/>
      <c r="T1433" s="356"/>
      <c r="U1433" s="356"/>
      <c r="V1433" s="356"/>
      <c r="W1433" s="356"/>
      <c r="X1433" s="356"/>
      <c r="Y1433" s="356"/>
      <c r="Z1433" s="356"/>
      <c r="AA1433" s="356"/>
      <c r="AB1433" s="356"/>
      <c r="AC1433" s="356"/>
      <c r="AD1433" s="356"/>
    </row>
    <row r="1434" spans="2:30">
      <c r="B1434" s="359"/>
      <c r="D1434" s="174"/>
      <c r="E1434" s="174"/>
      <c r="F1434" s="176"/>
      <c r="G1434" s="174"/>
      <c r="H1434" s="174"/>
      <c r="I1434" s="174"/>
      <c r="J1434" s="175"/>
      <c r="K1434" s="175"/>
      <c r="L1434" s="174"/>
      <c r="N1434" s="359">
        <f t="shared" si="56"/>
        <v>0</v>
      </c>
      <c r="O1434" s="360">
        <f t="shared" si="57"/>
        <v>0</v>
      </c>
      <c r="Q1434" s="356"/>
      <c r="R1434" s="356"/>
      <c r="S1434" s="356"/>
      <c r="T1434" s="356"/>
      <c r="U1434" s="356"/>
      <c r="V1434" s="356"/>
      <c r="W1434" s="356"/>
      <c r="X1434" s="356"/>
      <c r="Y1434" s="356"/>
      <c r="Z1434" s="356"/>
      <c r="AA1434" s="356"/>
      <c r="AB1434" s="356"/>
      <c r="AC1434" s="356"/>
      <c r="AD1434" s="356"/>
    </row>
    <row r="1435" spans="2:30">
      <c r="B1435" s="359"/>
      <c r="D1435" s="174"/>
      <c r="E1435" s="174"/>
      <c r="F1435" s="176"/>
      <c r="G1435" s="174"/>
      <c r="H1435" s="174"/>
      <c r="I1435" s="174"/>
      <c r="J1435" s="175"/>
      <c r="K1435" s="175"/>
      <c r="L1435" s="174"/>
      <c r="N1435" s="359">
        <f t="shared" si="56"/>
        <v>0</v>
      </c>
      <c r="O1435" s="360">
        <f t="shared" si="57"/>
        <v>0</v>
      </c>
      <c r="Q1435" s="356"/>
      <c r="R1435" s="356"/>
      <c r="S1435" s="356"/>
      <c r="T1435" s="356"/>
      <c r="U1435" s="356"/>
      <c r="V1435" s="356"/>
      <c r="W1435" s="356"/>
      <c r="X1435" s="356"/>
      <c r="Y1435" s="356"/>
      <c r="Z1435" s="356"/>
      <c r="AA1435" s="356"/>
      <c r="AB1435" s="356"/>
      <c r="AC1435" s="356"/>
      <c r="AD1435" s="356"/>
    </row>
    <row r="1436" spans="2:30">
      <c r="B1436" s="359"/>
      <c r="D1436" s="174"/>
      <c r="E1436" s="174"/>
      <c r="F1436" s="176"/>
      <c r="G1436" s="174"/>
      <c r="H1436" s="174"/>
      <c r="I1436" s="174"/>
      <c r="J1436" s="175"/>
      <c r="K1436" s="175"/>
      <c r="L1436" s="174"/>
      <c r="N1436" s="359">
        <f t="shared" si="56"/>
        <v>0</v>
      </c>
      <c r="O1436" s="360">
        <f t="shared" si="57"/>
        <v>0</v>
      </c>
      <c r="Q1436" s="356"/>
      <c r="R1436" s="356"/>
      <c r="S1436" s="356"/>
      <c r="T1436" s="356"/>
      <c r="U1436" s="356"/>
      <c r="V1436" s="356"/>
      <c r="W1436" s="356"/>
      <c r="X1436" s="356"/>
      <c r="Y1436" s="356"/>
      <c r="Z1436" s="356"/>
      <c r="AA1436" s="356"/>
      <c r="AB1436" s="356"/>
      <c r="AC1436" s="356"/>
      <c r="AD1436" s="356"/>
    </row>
    <row r="1437" spans="2:30">
      <c r="B1437" s="359"/>
      <c r="D1437" s="174"/>
      <c r="E1437" s="174"/>
      <c r="F1437" s="176"/>
      <c r="G1437" s="174"/>
      <c r="H1437" s="174"/>
      <c r="I1437" s="174"/>
      <c r="J1437" s="175"/>
      <c r="K1437" s="175"/>
      <c r="L1437" s="174"/>
      <c r="N1437" s="359">
        <f t="shared" si="56"/>
        <v>0</v>
      </c>
      <c r="O1437" s="360">
        <f t="shared" si="57"/>
        <v>0</v>
      </c>
      <c r="Q1437" s="356"/>
      <c r="R1437" s="356"/>
      <c r="S1437" s="356"/>
      <c r="T1437" s="356"/>
      <c r="U1437" s="356"/>
      <c r="V1437" s="356"/>
      <c r="W1437" s="356"/>
      <c r="X1437" s="356"/>
      <c r="Y1437" s="356"/>
      <c r="Z1437" s="356"/>
      <c r="AA1437" s="356"/>
      <c r="AB1437" s="356"/>
      <c r="AC1437" s="356"/>
      <c r="AD1437" s="356"/>
    </row>
    <row r="1438" spans="2:30">
      <c r="B1438" s="359"/>
      <c r="D1438" s="174"/>
      <c r="E1438" s="174"/>
      <c r="F1438" s="176"/>
      <c r="G1438" s="174"/>
      <c r="H1438" s="174"/>
      <c r="I1438" s="174"/>
      <c r="J1438" s="175"/>
      <c r="K1438" s="175"/>
      <c r="L1438" s="174"/>
      <c r="N1438" s="359">
        <f t="shared" si="56"/>
        <v>0</v>
      </c>
      <c r="O1438" s="360">
        <f t="shared" si="57"/>
        <v>0</v>
      </c>
      <c r="Q1438" s="356"/>
      <c r="R1438" s="356"/>
      <c r="S1438" s="356"/>
      <c r="T1438" s="356"/>
      <c r="U1438" s="356"/>
      <c r="V1438" s="356"/>
      <c r="W1438" s="356"/>
      <c r="X1438" s="356"/>
      <c r="Y1438" s="356"/>
      <c r="Z1438" s="356"/>
      <c r="AA1438" s="356"/>
      <c r="AB1438" s="356"/>
      <c r="AC1438" s="356"/>
      <c r="AD1438" s="356"/>
    </row>
    <row r="1439" spans="2:30">
      <c r="B1439" s="359"/>
      <c r="D1439" s="174"/>
      <c r="E1439" s="174"/>
      <c r="F1439" s="176"/>
      <c r="G1439" s="174"/>
      <c r="H1439" s="174"/>
      <c r="I1439" s="174"/>
      <c r="J1439" s="175"/>
      <c r="K1439" s="175"/>
      <c r="L1439" s="174"/>
      <c r="N1439" s="359">
        <f t="shared" si="56"/>
        <v>0</v>
      </c>
      <c r="O1439" s="360">
        <f t="shared" si="57"/>
        <v>0</v>
      </c>
      <c r="Q1439" s="356"/>
      <c r="R1439" s="356"/>
      <c r="S1439" s="356"/>
      <c r="T1439" s="356"/>
      <c r="U1439" s="356"/>
      <c r="V1439" s="356"/>
      <c r="W1439" s="356"/>
      <c r="X1439" s="356"/>
      <c r="Y1439" s="356"/>
      <c r="Z1439" s="356"/>
      <c r="AA1439" s="356"/>
      <c r="AB1439" s="356"/>
      <c r="AC1439" s="356"/>
      <c r="AD1439" s="356"/>
    </row>
    <row r="1440" spans="2:30">
      <c r="B1440" s="359"/>
      <c r="D1440" s="174"/>
      <c r="E1440" s="174"/>
      <c r="F1440" s="176"/>
      <c r="G1440" s="174"/>
      <c r="H1440" s="174"/>
      <c r="I1440" s="174"/>
      <c r="J1440" s="175"/>
      <c r="K1440" s="175"/>
      <c r="L1440" s="174"/>
      <c r="N1440" s="359">
        <f t="shared" si="56"/>
        <v>0</v>
      </c>
      <c r="O1440" s="360">
        <f t="shared" si="57"/>
        <v>0</v>
      </c>
      <c r="Q1440" s="356"/>
      <c r="R1440" s="356"/>
      <c r="S1440" s="356"/>
      <c r="T1440" s="356"/>
      <c r="U1440" s="356"/>
      <c r="V1440" s="356"/>
      <c r="W1440" s="356"/>
      <c r="X1440" s="356"/>
      <c r="Y1440" s="356"/>
      <c r="Z1440" s="356"/>
      <c r="AA1440" s="356"/>
      <c r="AB1440" s="356"/>
      <c r="AC1440" s="356"/>
      <c r="AD1440" s="356"/>
    </row>
    <row r="1441" spans="2:30">
      <c r="B1441" s="359"/>
      <c r="D1441" s="174"/>
      <c r="E1441" s="174"/>
      <c r="F1441" s="176"/>
      <c r="G1441" s="174"/>
      <c r="H1441" s="174"/>
      <c r="I1441" s="174"/>
      <c r="J1441" s="175"/>
      <c r="K1441" s="175"/>
      <c r="L1441" s="174"/>
      <c r="N1441" s="359">
        <f t="shared" si="56"/>
        <v>0</v>
      </c>
      <c r="O1441" s="360">
        <f t="shared" si="57"/>
        <v>0</v>
      </c>
      <c r="Q1441" s="356"/>
      <c r="R1441" s="356"/>
      <c r="S1441" s="356"/>
      <c r="T1441" s="356"/>
      <c r="U1441" s="356"/>
      <c r="V1441" s="356"/>
      <c r="W1441" s="356"/>
      <c r="X1441" s="356"/>
      <c r="Y1441" s="356"/>
      <c r="Z1441" s="356"/>
      <c r="AA1441" s="356"/>
      <c r="AB1441" s="356"/>
      <c r="AC1441" s="356"/>
      <c r="AD1441" s="356"/>
    </row>
    <row r="1442" spans="2:30">
      <c r="B1442" s="359"/>
      <c r="D1442" s="174"/>
      <c r="E1442" s="174"/>
      <c r="F1442" s="176"/>
      <c r="G1442" s="174"/>
      <c r="H1442" s="174"/>
      <c r="I1442" s="174"/>
      <c r="J1442" s="175"/>
      <c r="K1442" s="175"/>
      <c r="L1442" s="174"/>
      <c r="N1442" s="359">
        <f t="shared" si="56"/>
        <v>0</v>
      </c>
      <c r="O1442" s="360">
        <f t="shared" si="57"/>
        <v>0</v>
      </c>
      <c r="Q1442" s="356"/>
      <c r="R1442" s="356"/>
      <c r="S1442" s="356"/>
      <c r="T1442" s="356"/>
      <c r="U1442" s="356"/>
      <c r="V1442" s="356"/>
      <c r="W1442" s="356"/>
      <c r="X1442" s="356"/>
      <c r="Y1442" s="356"/>
      <c r="Z1442" s="356"/>
      <c r="AA1442" s="356"/>
      <c r="AB1442" s="356"/>
      <c r="AC1442" s="356"/>
      <c r="AD1442" s="356"/>
    </row>
    <row r="1443" spans="2:30">
      <c r="B1443" s="359"/>
      <c r="D1443" s="174"/>
      <c r="E1443" s="174"/>
      <c r="F1443" s="176"/>
      <c r="G1443" s="174"/>
      <c r="H1443" s="174"/>
      <c r="I1443" s="174"/>
      <c r="J1443" s="175"/>
      <c r="K1443" s="175"/>
      <c r="L1443" s="174"/>
      <c r="N1443" s="359">
        <f t="shared" si="56"/>
        <v>0</v>
      </c>
      <c r="O1443" s="360">
        <f t="shared" si="57"/>
        <v>0</v>
      </c>
      <c r="Q1443" s="356"/>
      <c r="R1443" s="356"/>
      <c r="S1443" s="356"/>
      <c r="T1443" s="356"/>
      <c r="U1443" s="356"/>
      <c r="V1443" s="356"/>
      <c r="W1443" s="356"/>
      <c r="X1443" s="356"/>
      <c r="Y1443" s="356"/>
      <c r="Z1443" s="356"/>
      <c r="AA1443" s="356"/>
      <c r="AB1443" s="356"/>
      <c r="AC1443" s="356"/>
      <c r="AD1443" s="356"/>
    </row>
    <row r="1444" spans="2:30">
      <c r="B1444" s="359"/>
      <c r="D1444" s="174"/>
      <c r="E1444" s="174"/>
      <c r="F1444" s="176"/>
      <c r="G1444" s="174"/>
      <c r="H1444" s="174"/>
      <c r="I1444" s="174"/>
      <c r="J1444" s="175"/>
      <c r="K1444" s="175"/>
      <c r="L1444" s="174"/>
      <c r="N1444" s="359">
        <f t="shared" si="56"/>
        <v>0</v>
      </c>
      <c r="O1444" s="360">
        <f t="shared" si="57"/>
        <v>0</v>
      </c>
      <c r="Q1444" s="356"/>
      <c r="R1444" s="356"/>
      <c r="S1444" s="356"/>
      <c r="T1444" s="356"/>
      <c r="U1444" s="356"/>
      <c r="V1444" s="356"/>
      <c r="W1444" s="356"/>
      <c r="X1444" s="356"/>
      <c r="Y1444" s="356"/>
      <c r="Z1444" s="356"/>
      <c r="AA1444" s="356"/>
      <c r="AB1444" s="356"/>
      <c r="AC1444" s="356"/>
      <c r="AD1444" s="356"/>
    </row>
    <row r="1445" spans="2:30">
      <c r="B1445" s="359"/>
      <c r="D1445" s="174"/>
      <c r="E1445" s="174"/>
      <c r="F1445" s="176"/>
      <c r="G1445" s="174"/>
      <c r="H1445" s="174"/>
      <c r="I1445" s="174"/>
      <c r="J1445" s="175"/>
      <c r="K1445" s="175"/>
      <c r="L1445" s="174"/>
      <c r="N1445" s="359">
        <f t="shared" si="56"/>
        <v>0</v>
      </c>
      <c r="O1445" s="360">
        <f t="shared" si="57"/>
        <v>0</v>
      </c>
      <c r="Q1445" s="356"/>
      <c r="R1445" s="356"/>
      <c r="S1445" s="356"/>
      <c r="T1445" s="356"/>
      <c r="U1445" s="356"/>
      <c r="V1445" s="356"/>
      <c r="W1445" s="356"/>
      <c r="X1445" s="356"/>
      <c r="Y1445" s="356"/>
      <c r="Z1445" s="356"/>
      <c r="AA1445" s="356"/>
      <c r="AB1445" s="356"/>
      <c r="AC1445" s="356"/>
      <c r="AD1445" s="356"/>
    </row>
    <row r="1446" spans="2:30">
      <c r="B1446" s="359"/>
      <c r="D1446" s="174"/>
      <c r="E1446" s="174"/>
      <c r="F1446" s="176"/>
      <c r="G1446" s="174"/>
      <c r="H1446" s="174"/>
      <c r="I1446" s="174"/>
      <c r="J1446" s="175"/>
      <c r="K1446" s="175"/>
      <c r="L1446" s="174"/>
      <c r="N1446" s="359">
        <f t="shared" si="56"/>
        <v>0</v>
      </c>
      <c r="O1446" s="360">
        <f t="shared" si="57"/>
        <v>0</v>
      </c>
      <c r="Q1446" s="356"/>
      <c r="R1446" s="356"/>
      <c r="S1446" s="356"/>
      <c r="T1446" s="356"/>
      <c r="U1446" s="356"/>
      <c r="V1446" s="356"/>
      <c r="W1446" s="356"/>
      <c r="X1446" s="356"/>
      <c r="Y1446" s="356"/>
      <c r="Z1446" s="356"/>
      <c r="AA1446" s="356"/>
      <c r="AB1446" s="356"/>
      <c r="AC1446" s="356"/>
      <c r="AD1446" s="356"/>
    </row>
    <row r="1447" spans="2:30">
      <c r="B1447" s="359"/>
      <c r="D1447" s="174"/>
      <c r="E1447" s="174"/>
      <c r="F1447" s="176"/>
      <c r="G1447" s="174"/>
      <c r="H1447" s="174"/>
      <c r="I1447" s="174"/>
      <c r="J1447" s="175"/>
      <c r="K1447" s="175"/>
      <c r="L1447" s="174"/>
      <c r="N1447" s="359">
        <f t="shared" si="56"/>
        <v>0</v>
      </c>
      <c r="O1447" s="360">
        <f t="shared" si="57"/>
        <v>0</v>
      </c>
      <c r="Q1447" s="356"/>
      <c r="R1447" s="356"/>
      <c r="S1447" s="356"/>
      <c r="T1447" s="356"/>
      <c r="U1447" s="356"/>
      <c r="V1447" s="356"/>
      <c r="W1447" s="356"/>
      <c r="X1447" s="356"/>
      <c r="Y1447" s="356"/>
      <c r="Z1447" s="356"/>
      <c r="AA1447" s="356"/>
      <c r="AB1447" s="356"/>
      <c r="AC1447" s="356"/>
      <c r="AD1447" s="356"/>
    </row>
    <row r="1448" spans="2:30">
      <c r="B1448" s="359"/>
      <c r="D1448" s="174"/>
      <c r="E1448" s="174"/>
      <c r="F1448" s="176"/>
      <c r="G1448" s="174"/>
      <c r="H1448" s="174"/>
      <c r="I1448" s="174"/>
      <c r="J1448" s="175"/>
      <c r="K1448" s="175"/>
      <c r="L1448" s="174"/>
      <c r="N1448" s="359">
        <f t="shared" si="56"/>
        <v>0</v>
      </c>
      <c r="O1448" s="360">
        <f t="shared" si="57"/>
        <v>0</v>
      </c>
      <c r="Q1448" s="356"/>
      <c r="R1448" s="356"/>
      <c r="S1448" s="356"/>
      <c r="T1448" s="356"/>
      <c r="U1448" s="356"/>
      <c r="V1448" s="356"/>
      <c r="W1448" s="356"/>
      <c r="X1448" s="356"/>
      <c r="Y1448" s="356"/>
      <c r="Z1448" s="356"/>
      <c r="AA1448" s="356"/>
      <c r="AB1448" s="356"/>
      <c r="AC1448" s="356"/>
      <c r="AD1448" s="356"/>
    </row>
    <row r="1449" spans="2:30">
      <c r="B1449" s="359"/>
      <c r="D1449" s="174"/>
      <c r="E1449" s="174"/>
      <c r="F1449" s="176"/>
      <c r="G1449" s="174"/>
      <c r="H1449" s="174"/>
      <c r="I1449" s="174"/>
      <c r="J1449" s="175"/>
      <c r="K1449" s="175"/>
      <c r="L1449" s="174"/>
      <c r="N1449" s="359">
        <f t="shared" si="56"/>
        <v>0</v>
      </c>
      <c r="O1449" s="360">
        <f t="shared" si="57"/>
        <v>0</v>
      </c>
      <c r="Q1449" s="356"/>
      <c r="R1449" s="356"/>
      <c r="S1449" s="356"/>
      <c r="T1449" s="356"/>
      <c r="U1449" s="356"/>
      <c r="V1449" s="356"/>
      <c r="W1449" s="356"/>
      <c r="X1449" s="356"/>
      <c r="Y1449" s="356"/>
      <c r="Z1449" s="356"/>
      <c r="AA1449" s="356"/>
      <c r="AB1449" s="356"/>
      <c r="AC1449" s="356"/>
      <c r="AD1449" s="356"/>
    </row>
    <row r="1450" spans="2:30">
      <c r="B1450" s="359"/>
      <c r="D1450" s="174"/>
      <c r="E1450" s="174"/>
      <c r="F1450" s="176"/>
      <c r="G1450" s="174"/>
      <c r="H1450" s="174"/>
      <c r="I1450" s="174"/>
      <c r="J1450" s="175"/>
      <c r="K1450" s="175"/>
      <c r="L1450" s="174"/>
      <c r="N1450" s="359">
        <f t="shared" si="56"/>
        <v>0</v>
      </c>
      <c r="O1450" s="360">
        <f t="shared" si="57"/>
        <v>0</v>
      </c>
      <c r="Q1450" s="356"/>
      <c r="R1450" s="356"/>
      <c r="S1450" s="356"/>
      <c r="T1450" s="356"/>
      <c r="U1450" s="356"/>
      <c r="V1450" s="356"/>
      <c r="W1450" s="356"/>
      <c r="X1450" s="356"/>
      <c r="Y1450" s="356"/>
      <c r="Z1450" s="356"/>
      <c r="AA1450" s="356"/>
      <c r="AB1450" s="356"/>
      <c r="AC1450" s="356"/>
      <c r="AD1450" s="356"/>
    </row>
    <row r="1451" spans="2:30">
      <c r="B1451" s="359"/>
      <c r="D1451" s="174"/>
      <c r="E1451" s="174"/>
      <c r="F1451" s="176"/>
      <c r="G1451" s="174"/>
      <c r="H1451" s="174"/>
      <c r="I1451" s="174"/>
      <c r="J1451" s="175"/>
      <c r="K1451" s="175"/>
      <c r="L1451" s="174"/>
      <c r="N1451" s="359">
        <f t="shared" si="56"/>
        <v>0</v>
      </c>
      <c r="O1451" s="360">
        <f t="shared" si="57"/>
        <v>0</v>
      </c>
      <c r="Q1451" s="356"/>
      <c r="R1451" s="356"/>
      <c r="S1451" s="356"/>
      <c r="T1451" s="356"/>
      <c r="U1451" s="356"/>
      <c r="V1451" s="356"/>
      <c r="W1451" s="356"/>
      <c r="X1451" s="356"/>
      <c r="Y1451" s="356"/>
      <c r="Z1451" s="356"/>
      <c r="AA1451" s="356"/>
      <c r="AB1451" s="356"/>
      <c r="AC1451" s="356"/>
      <c r="AD1451" s="356"/>
    </row>
    <row r="1452" spans="2:30">
      <c r="B1452" s="359"/>
      <c r="D1452" s="174"/>
      <c r="E1452" s="174"/>
      <c r="F1452" s="176"/>
      <c r="G1452" s="174"/>
      <c r="H1452" s="174"/>
      <c r="I1452" s="174"/>
      <c r="J1452" s="175"/>
      <c r="K1452" s="175"/>
      <c r="L1452" s="174"/>
      <c r="N1452" s="359">
        <f t="shared" si="56"/>
        <v>0</v>
      </c>
      <c r="O1452" s="360">
        <f t="shared" si="57"/>
        <v>0</v>
      </c>
      <c r="Q1452" s="356"/>
      <c r="R1452" s="356"/>
      <c r="S1452" s="356"/>
      <c r="T1452" s="356"/>
      <c r="U1452" s="356"/>
      <c r="V1452" s="356"/>
      <c r="W1452" s="356"/>
      <c r="X1452" s="356"/>
      <c r="Y1452" s="356"/>
      <c r="Z1452" s="356"/>
      <c r="AA1452" s="356"/>
      <c r="AB1452" s="356"/>
      <c r="AC1452" s="356"/>
      <c r="AD1452" s="356"/>
    </row>
    <row r="1453" spans="2:30">
      <c r="B1453" s="359"/>
      <c r="D1453" s="174"/>
      <c r="E1453" s="174"/>
      <c r="F1453" s="176"/>
      <c r="G1453" s="174"/>
      <c r="H1453" s="174"/>
      <c r="I1453" s="174"/>
      <c r="J1453" s="175"/>
      <c r="K1453" s="175"/>
      <c r="L1453" s="174"/>
      <c r="N1453" s="359">
        <f t="shared" si="56"/>
        <v>0</v>
      </c>
      <c r="O1453" s="360">
        <f t="shared" si="57"/>
        <v>0</v>
      </c>
      <c r="Q1453" s="356"/>
      <c r="R1453" s="356"/>
      <c r="S1453" s="356"/>
      <c r="T1453" s="356"/>
      <c r="U1453" s="356"/>
      <c r="V1453" s="356"/>
      <c r="W1453" s="356"/>
      <c r="X1453" s="356"/>
      <c r="Y1453" s="356"/>
      <c r="Z1453" s="356"/>
      <c r="AA1453" s="356"/>
      <c r="AB1453" s="356"/>
      <c r="AC1453" s="356"/>
      <c r="AD1453" s="356"/>
    </row>
    <row r="1454" spans="2:30">
      <c r="B1454" s="359"/>
      <c r="D1454" s="174"/>
      <c r="E1454" s="174"/>
      <c r="F1454" s="176"/>
      <c r="G1454" s="174"/>
      <c r="H1454" s="174"/>
      <c r="I1454" s="174"/>
      <c r="J1454" s="175"/>
      <c r="K1454" s="175"/>
      <c r="L1454" s="174"/>
      <c r="N1454" s="359">
        <f t="shared" si="56"/>
        <v>0</v>
      </c>
      <c r="O1454" s="360">
        <f t="shared" si="57"/>
        <v>0</v>
      </c>
      <c r="Q1454" s="356"/>
      <c r="R1454" s="356"/>
      <c r="S1454" s="356"/>
      <c r="T1454" s="356"/>
      <c r="U1454" s="356"/>
      <c r="V1454" s="356"/>
      <c r="W1454" s="356"/>
      <c r="X1454" s="356"/>
      <c r="Y1454" s="356"/>
      <c r="Z1454" s="356"/>
      <c r="AA1454" s="356"/>
      <c r="AB1454" s="356"/>
      <c r="AC1454" s="356"/>
      <c r="AD1454" s="356"/>
    </row>
    <row r="1455" spans="2:30">
      <c r="B1455" s="359"/>
      <c r="D1455" s="174"/>
      <c r="E1455" s="174"/>
      <c r="F1455" s="176"/>
      <c r="G1455" s="174"/>
      <c r="H1455" s="174"/>
      <c r="I1455" s="174"/>
      <c r="J1455" s="175"/>
      <c r="K1455" s="175"/>
      <c r="L1455" s="174"/>
      <c r="N1455" s="359">
        <f t="shared" si="56"/>
        <v>0</v>
      </c>
      <c r="O1455" s="360">
        <f t="shared" si="57"/>
        <v>0</v>
      </c>
      <c r="Q1455" s="356"/>
      <c r="R1455" s="356"/>
      <c r="S1455" s="356"/>
      <c r="T1455" s="356"/>
      <c r="U1455" s="356"/>
      <c r="V1455" s="356"/>
      <c r="W1455" s="356"/>
      <c r="X1455" s="356"/>
      <c r="Y1455" s="356"/>
      <c r="Z1455" s="356"/>
      <c r="AA1455" s="356"/>
      <c r="AB1455" s="356"/>
      <c r="AC1455" s="356"/>
      <c r="AD1455" s="356"/>
    </row>
    <row r="1456" spans="2:30">
      <c r="B1456" s="359"/>
      <c r="D1456" s="174"/>
      <c r="E1456" s="174"/>
      <c r="F1456" s="176"/>
      <c r="G1456" s="174"/>
      <c r="H1456" s="174"/>
      <c r="I1456" s="174"/>
      <c r="J1456" s="175"/>
      <c r="K1456" s="175"/>
      <c r="L1456" s="174"/>
      <c r="N1456" s="359">
        <f t="shared" si="56"/>
        <v>0</v>
      </c>
      <c r="O1456" s="360">
        <f t="shared" si="57"/>
        <v>0</v>
      </c>
      <c r="Q1456" s="356"/>
      <c r="R1456" s="356"/>
      <c r="S1456" s="356"/>
      <c r="T1456" s="356"/>
      <c r="U1456" s="356"/>
      <c r="V1456" s="356"/>
      <c r="W1456" s="356"/>
      <c r="X1456" s="356"/>
      <c r="Y1456" s="356"/>
      <c r="Z1456" s="356"/>
      <c r="AA1456" s="356"/>
      <c r="AB1456" s="356"/>
      <c r="AC1456" s="356"/>
      <c r="AD1456" s="356"/>
    </row>
    <row r="1457" spans="2:30">
      <c r="B1457" s="359"/>
      <c r="D1457" s="174"/>
      <c r="E1457" s="174"/>
      <c r="F1457" s="176"/>
      <c r="G1457" s="174"/>
      <c r="H1457" s="174"/>
      <c r="I1457" s="174"/>
      <c r="J1457" s="175"/>
      <c r="K1457" s="175"/>
      <c r="L1457" s="174"/>
      <c r="N1457" s="359">
        <f t="shared" si="56"/>
        <v>0</v>
      </c>
      <c r="O1457" s="360">
        <f t="shared" si="57"/>
        <v>0</v>
      </c>
      <c r="Q1457" s="356"/>
      <c r="R1457" s="356"/>
      <c r="S1457" s="356"/>
      <c r="T1457" s="356"/>
      <c r="U1457" s="356"/>
      <c r="V1457" s="356"/>
      <c r="W1457" s="356"/>
      <c r="X1457" s="356"/>
      <c r="Y1457" s="356"/>
      <c r="Z1457" s="356"/>
      <c r="AA1457" s="356"/>
      <c r="AB1457" s="356"/>
      <c r="AC1457" s="356"/>
      <c r="AD1457" s="356"/>
    </row>
    <row r="1458" spans="2:30">
      <c r="B1458" s="359"/>
      <c r="D1458" s="174"/>
      <c r="E1458" s="174"/>
      <c r="F1458" s="176"/>
      <c r="G1458" s="174"/>
      <c r="H1458" s="174"/>
      <c r="I1458" s="174"/>
      <c r="J1458" s="175"/>
      <c r="K1458" s="175"/>
      <c r="L1458" s="174"/>
      <c r="N1458" s="359">
        <f t="shared" si="56"/>
        <v>0</v>
      </c>
      <c r="O1458" s="360">
        <f t="shared" si="57"/>
        <v>0</v>
      </c>
      <c r="Q1458" s="356"/>
      <c r="R1458" s="356"/>
      <c r="S1458" s="356"/>
      <c r="T1458" s="356"/>
      <c r="U1458" s="356"/>
      <c r="V1458" s="356"/>
      <c r="W1458" s="356"/>
      <c r="X1458" s="356"/>
      <c r="Y1458" s="356"/>
      <c r="Z1458" s="356"/>
      <c r="AA1458" s="356"/>
      <c r="AB1458" s="356"/>
      <c r="AC1458" s="356"/>
      <c r="AD1458" s="356"/>
    </row>
    <row r="1459" spans="2:30">
      <c r="B1459" s="359"/>
      <c r="D1459" s="174"/>
      <c r="E1459" s="174"/>
      <c r="F1459" s="176"/>
      <c r="G1459" s="174"/>
      <c r="H1459" s="174"/>
      <c r="I1459" s="174"/>
      <c r="J1459" s="175"/>
      <c r="K1459" s="175"/>
      <c r="L1459" s="174"/>
      <c r="N1459" s="359">
        <f t="shared" si="56"/>
        <v>0</v>
      </c>
      <c r="O1459" s="360">
        <f t="shared" si="57"/>
        <v>0</v>
      </c>
      <c r="Q1459" s="356"/>
      <c r="R1459" s="356"/>
      <c r="S1459" s="356"/>
      <c r="T1459" s="356"/>
      <c r="U1459" s="356"/>
      <c r="V1459" s="356"/>
      <c r="W1459" s="356"/>
      <c r="X1459" s="356"/>
      <c r="Y1459" s="356"/>
      <c r="Z1459" s="356"/>
      <c r="AA1459" s="356"/>
      <c r="AB1459" s="356"/>
      <c r="AC1459" s="356"/>
      <c r="AD1459" s="356"/>
    </row>
    <row r="1460" spans="2:30">
      <c r="B1460" s="359"/>
      <c r="D1460" s="174"/>
      <c r="E1460" s="174"/>
      <c r="F1460" s="176"/>
      <c r="G1460" s="174"/>
      <c r="H1460" s="174"/>
      <c r="I1460" s="174"/>
      <c r="J1460" s="175"/>
      <c r="K1460" s="175"/>
      <c r="L1460" s="174"/>
      <c r="N1460" s="359">
        <f t="shared" si="56"/>
        <v>0</v>
      </c>
      <c r="O1460" s="360">
        <f t="shared" si="57"/>
        <v>0</v>
      </c>
      <c r="Q1460" s="356"/>
      <c r="R1460" s="356"/>
      <c r="S1460" s="356"/>
      <c r="T1460" s="356"/>
      <c r="U1460" s="356"/>
      <c r="V1460" s="356"/>
      <c r="W1460" s="356"/>
      <c r="X1460" s="356"/>
      <c r="Y1460" s="356"/>
      <c r="Z1460" s="356"/>
      <c r="AA1460" s="356"/>
      <c r="AB1460" s="356"/>
      <c r="AC1460" s="356"/>
      <c r="AD1460" s="356"/>
    </row>
    <row r="1461" spans="2:30">
      <c r="B1461" s="359"/>
      <c r="D1461" s="174"/>
      <c r="E1461" s="174"/>
      <c r="F1461" s="176"/>
      <c r="G1461" s="174"/>
      <c r="H1461" s="174"/>
      <c r="I1461" s="174"/>
      <c r="J1461" s="175"/>
      <c r="K1461" s="175"/>
      <c r="L1461" s="174"/>
      <c r="N1461" s="359">
        <f t="shared" si="56"/>
        <v>0</v>
      </c>
      <c r="O1461" s="360">
        <f t="shared" si="57"/>
        <v>0</v>
      </c>
      <c r="Q1461" s="356"/>
      <c r="R1461" s="356"/>
      <c r="S1461" s="356"/>
      <c r="T1461" s="356"/>
      <c r="U1461" s="356"/>
      <c r="V1461" s="356"/>
      <c r="W1461" s="356"/>
      <c r="X1461" s="356"/>
      <c r="Y1461" s="356"/>
      <c r="Z1461" s="356"/>
      <c r="AA1461" s="356"/>
      <c r="AB1461" s="356"/>
      <c r="AC1461" s="356"/>
      <c r="AD1461" s="356"/>
    </row>
    <row r="1462" spans="2:30">
      <c r="B1462" s="359"/>
      <c r="D1462" s="174"/>
      <c r="E1462" s="174"/>
      <c r="F1462" s="176"/>
      <c r="G1462" s="174"/>
      <c r="H1462" s="174"/>
      <c r="I1462" s="174"/>
      <c r="J1462" s="175"/>
      <c r="K1462" s="175"/>
      <c r="L1462" s="174"/>
      <c r="N1462" s="359">
        <f t="shared" si="56"/>
        <v>0</v>
      </c>
      <c r="O1462" s="360">
        <f t="shared" si="57"/>
        <v>0</v>
      </c>
      <c r="Q1462" s="356"/>
      <c r="R1462" s="356"/>
      <c r="S1462" s="356"/>
      <c r="T1462" s="356"/>
      <c r="U1462" s="356"/>
      <c r="V1462" s="356"/>
      <c r="W1462" s="356"/>
      <c r="X1462" s="356"/>
      <c r="Y1462" s="356"/>
      <c r="Z1462" s="356"/>
      <c r="AA1462" s="356"/>
      <c r="AB1462" s="356"/>
      <c r="AC1462" s="356"/>
      <c r="AD1462" s="356"/>
    </row>
    <row r="1463" spans="2:30">
      <c r="B1463" s="359"/>
      <c r="D1463" s="174"/>
      <c r="E1463" s="174"/>
      <c r="F1463" s="176"/>
      <c r="G1463" s="174"/>
      <c r="H1463" s="174"/>
      <c r="I1463" s="174"/>
      <c r="J1463" s="175"/>
      <c r="K1463" s="175"/>
      <c r="L1463" s="174"/>
      <c r="N1463" s="359">
        <f t="shared" si="56"/>
        <v>0</v>
      </c>
      <c r="O1463" s="360">
        <f t="shared" si="57"/>
        <v>0</v>
      </c>
      <c r="Q1463" s="356"/>
      <c r="R1463" s="356"/>
      <c r="S1463" s="356"/>
      <c r="T1463" s="356"/>
      <c r="U1463" s="356"/>
      <c r="V1463" s="356"/>
      <c r="W1463" s="356"/>
      <c r="X1463" s="356"/>
      <c r="Y1463" s="356"/>
      <c r="Z1463" s="356"/>
      <c r="AA1463" s="356"/>
      <c r="AB1463" s="356"/>
      <c r="AC1463" s="356"/>
      <c r="AD1463" s="356"/>
    </row>
    <row r="1464" spans="2:30">
      <c r="B1464" s="359"/>
      <c r="D1464" s="174"/>
      <c r="E1464" s="174"/>
      <c r="F1464" s="176"/>
      <c r="G1464" s="174"/>
      <c r="H1464" s="174"/>
      <c r="I1464" s="174"/>
      <c r="J1464" s="175"/>
      <c r="K1464" s="175"/>
      <c r="L1464" s="174"/>
      <c r="N1464" s="359">
        <f t="shared" si="56"/>
        <v>0</v>
      </c>
      <c r="O1464" s="360">
        <f t="shared" si="57"/>
        <v>0</v>
      </c>
      <c r="Q1464" s="356"/>
      <c r="R1464" s="356"/>
      <c r="S1464" s="356"/>
      <c r="T1464" s="356"/>
      <c r="U1464" s="356"/>
      <c r="V1464" s="356"/>
      <c r="W1464" s="356"/>
      <c r="X1464" s="356"/>
      <c r="Y1464" s="356"/>
      <c r="Z1464" s="356"/>
      <c r="AA1464" s="356"/>
      <c r="AB1464" s="356"/>
      <c r="AC1464" s="356"/>
      <c r="AD1464" s="356"/>
    </row>
    <row r="1465" spans="2:30">
      <c r="B1465" s="359"/>
      <c r="D1465" s="174"/>
      <c r="E1465" s="174"/>
      <c r="F1465" s="176"/>
      <c r="G1465" s="174"/>
      <c r="H1465" s="174"/>
      <c r="I1465" s="174"/>
      <c r="J1465" s="175"/>
      <c r="K1465" s="175"/>
      <c r="L1465" s="174"/>
      <c r="N1465" s="359">
        <f t="shared" si="56"/>
        <v>0</v>
      </c>
      <c r="O1465" s="360">
        <f t="shared" si="57"/>
        <v>0</v>
      </c>
      <c r="Q1465" s="356"/>
      <c r="R1465" s="356"/>
      <c r="S1465" s="356"/>
      <c r="T1465" s="356"/>
      <c r="U1465" s="356"/>
      <c r="V1465" s="356"/>
      <c r="W1465" s="356"/>
      <c r="X1465" s="356"/>
      <c r="Y1465" s="356"/>
      <c r="Z1465" s="356"/>
      <c r="AA1465" s="356"/>
      <c r="AB1465" s="356"/>
      <c r="AC1465" s="356"/>
      <c r="AD1465" s="356"/>
    </row>
    <row r="1466" spans="2:30">
      <c r="B1466" s="359"/>
      <c r="D1466" s="174"/>
      <c r="E1466" s="174"/>
      <c r="F1466" s="176"/>
      <c r="G1466" s="174"/>
      <c r="H1466" s="174"/>
      <c r="I1466" s="174"/>
      <c r="J1466" s="175"/>
      <c r="K1466" s="175"/>
      <c r="L1466" s="174"/>
      <c r="N1466" s="359">
        <f t="shared" si="56"/>
        <v>0</v>
      </c>
      <c r="O1466" s="360">
        <f t="shared" si="57"/>
        <v>0</v>
      </c>
      <c r="Q1466" s="356"/>
      <c r="R1466" s="356"/>
      <c r="S1466" s="356"/>
      <c r="T1466" s="356"/>
      <c r="U1466" s="356"/>
      <c r="V1466" s="356"/>
      <c r="W1466" s="356"/>
      <c r="X1466" s="356"/>
      <c r="Y1466" s="356"/>
      <c r="Z1466" s="356"/>
      <c r="AA1466" s="356"/>
      <c r="AB1466" s="356"/>
      <c r="AC1466" s="356"/>
      <c r="AD1466" s="356"/>
    </row>
    <row r="1467" spans="2:30">
      <c r="B1467" s="359"/>
      <c r="D1467" s="174"/>
      <c r="E1467" s="174"/>
      <c r="F1467" s="176"/>
      <c r="G1467" s="174"/>
      <c r="H1467" s="174"/>
      <c r="I1467" s="174"/>
      <c r="J1467" s="175"/>
      <c r="K1467" s="175"/>
      <c r="L1467" s="174"/>
      <c r="N1467" s="359">
        <f t="shared" si="56"/>
        <v>0</v>
      </c>
      <c r="O1467" s="360">
        <f t="shared" si="57"/>
        <v>0</v>
      </c>
      <c r="Q1467" s="356"/>
      <c r="R1467" s="356"/>
      <c r="S1467" s="356"/>
      <c r="T1467" s="356"/>
      <c r="U1467" s="356"/>
      <c r="V1467" s="356"/>
      <c r="W1467" s="356"/>
      <c r="X1467" s="356"/>
      <c r="Y1467" s="356"/>
      <c r="Z1467" s="356"/>
      <c r="AA1467" s="356"/>
      <c r="AB1467" s="356"/>
      <c r="AC1467" s="356"/>
      <c r="AD1467" s="356"/>
    </row>
    <row r="1468" spans="2:30">
      <c r="B1468" s="359"/>
      <c r="D1468" s="174"/>
      <c r="E1468" s="174"/>
      <c r="F1468" s="176"/>
      <c r="G1468" s="174"/>
      <c r="H1468" s="174"/>
      <c r="I1468" s="174"/>
      <c r="J1468" s="175"/>
      <c r="K1468" s="175"/>
      <c r="L1468" s="174"/>
      <c r="N1468" s="359">
        <f t="shared" si="56"/>
        <v>0</v>
      </c>
      <c r="O1468" s="360">
        <f t="shared" si="57"/>
        <v>0</v>
      </c>
      <c r="Q1468" s="356"/>
      <c r="R1468" s="356"/>
      <c r="S1468" s="356"/>
      <c r="T1468" s="356"/>
      <c r="U1468" s="356"/>
      <c r="V1468" s="356"/>
      <c r="W1468" s="356"/>
      <c r="X1468" s="356"/>
      <c r="Y1468" s="356"/>
      <c r="Z1468" s="356"/>
      <c r="AA1468" s="356"/>
      <c r="AB1468" s="356"/>
      <c r="AC1468" s="356"/>
      <c r="AD1468" s="356"/>
    </row>
    <row r="1469" spans="2:30">
      <c r="B1469" s="359"/>
      <c r="D1469" s="174"/>
      <c r="E1469" s="174"/>
      <c r="F1469" s="176"/>
      <c r="G1469" s="174"/>
      <c r="H1469" s="174"/>
      <c r="I1469" s="174"/>
      <c r="J1469" s="175"/>
      <c r="K1469" s="175"/>
      <c r="L1469" s="174"/>
      <c r="N1469" s="359">
        <f t="shared" si="56"/>
        <v>0</v>
      </c>
      <c r="O1469" s="360">
        <f t="shared" si="57"/>
        <v>0</v>
      </c>
      <c r="Q1469" s="356"/>
      <c r="R1469" s="356"/>
      <c r="S1469" s="356"/>
      <c r="T1469" s="356"/>
      <c r="U1469" s="356"/>
      <c r="V1469" s="356"/>
      <c r="W1469" s="356"/>
      <c r="X1469" s="356"/>
      <c r="Y1469" s="356"/>
      <c r="Z1469" s="356"/>
      <c r="AA1469" s="356"/>
      <c r="AB1469" s="356"/>
      <c r="AC1469" s="356"/>
      <c r="AD1469" s="356"/>
    </row>
    <row r="1470" spans="2:30">
      <c r="B1470" s="359"/>
      <c r="D1470" s="174"/>
      <c r="E1470" s="174"/>
      <c r="F1470" s="176"/>
      <c r="G1470" s="174"/>
      <c r="H1470" s="174"/>
      <c r="I1470" s="174"/>
      <c r="J1470" s="175"/>
      <c r="K1470" s="175"/>
      <c r="L1470" s="174"/>
      <c r="N1470" s="359">
        <f t="shared" si="56"/>
        <v>0</v>
      </c>
      <c r="O1470" s="360">
        <f t="shared" si="57"/>
        <v>0</v>
      </c>
      <c r="Q1470" s="356"/>
      <c r="R1470" s="356"/>
      <c r="S1470" s="356"/>
      <c r="T1470" s="356"/>
      <c r="U1470" s="356"/>
      <c r="V1470" s="356"/>
      <c r="W1470" s="356"/>
      <c r="X1470" s="356"/>
      <c r="Y1470" s="356"/>
      <c r="Z1470" s="356"/>
      <c r="AA1470" s="356"/>
      <c r="AB1470" s="356"/>
      <c r="AC1470" s="356"/>
      <c r="AD1470" s="356"/>
    </row>
    <row r="1471" spans="2:30">
      <c r="B1471" s="359"/>
      <c r="D1471" s="174"/>
      <c r="E1471" s="174"/>
      <c r="F1471" s="176"/>
      <c r="G1471" s="174"/>
      <c r="H1471" s="174"/>
      <c r="I1471" s="174"/>
      <c r="J1471" s="175"/>
      <c r="K1471" s="175"/>
      <c r="L1471" s="174"/>
      <c r="N1471" s="359">
        <f t="shared" si="56"/>
        <v>0</v>
      </c>
      <c r="O1471" s="360">
        <f t="shared" si="57"/>
        <v>0</v>
      </c>
      <c r="Q1471" s="356"/>
      <c r="R1471" s="356"/>
      <c r="S1471" s="356"/>
      <c r="T1471" s="356"/>
      <c r="U1471" s="356"/>
      <c r="V1471" s="356"/>
      <c r="W1471" s="356"/>
      <c r="X1471" s="356"/>
      <c r="Y1471" s="356"/>
      <c r="Z1471" s="356"/>
      <c r="AA1471" s="356"/>
      <c r="AB1471" s="356"/>
      <c r="AC1471" s="356"/>
      <c r="AD1471" s="356"/>
    </row>
    <row r="1472" spans="2:30">
      <c r="B1472" s="359"/>
      <c r="D1472" s="174"/>
      <c r="E1472" s="174"/>
      <c r="F1472" s="176"/>
      <c r="G1472" s="174"/>
      <c r="H1472" s="174"/>
      <c r="I1472" s="174"/>
      <c r="J1472" s="175"/>
      <c r="K1472" s="175"/>
      <c r="L1472" s="174"/>
      <c r="N1472" s="359">
        <f t="shared" si="56"/>
        <v>0</v>
      </c>
      <c r="O1472" s="360">
        <f t="shared" si="57"/>
        <v>0</v>
      </c>
      <c r="Q1472" s="356"/>
      <c r="R1472" s="356"/>
      <c r="S1472" s="356"/>
      <c r="T1472" s="356"/>
      <c r="U1472" s="356"/>
      <c r="V1472" s="356"/>
      <c r="W1472" s="356"/>
      <c r="X1472" s="356"/>
      <c r="Y1472" s="356"/>
      <c r="Z1472" s="356"/>
      <c r="AA1472" s="356"/>
      <c r="AB1472" s="356"/>
      <c r="AC1472" s="356"/>
      <c r="AD1472" s="356"/>
    </row>
    <row r="1473" spans="2:30">
      <c r="B1473" s="359"/>
      <c r="D1473" s="174"/>
      <c r="E1473" s="174"/>
      <c r="F1473" s="176"/>
      <c r="G1473" s="174"/>
      <c r="H1473" s="174"/>
      <c r="I1473" s="174"/>
      <c r="J1473" s="175"/>
      <c r="K1473" s="175"/>
      <c r="L1473" s="174"/>
      <c r="N1473" s="359">
        <f t="shared" si="56"/>
        <v>0</v>
      </c>
      <c r="O1473" s="360">
        <f t="shared" si="57"/>
        <v>0</v>
      </c>
      <c r="Q1473" s="356"/>
      <c r="R1473" s="356"/>
      <c r="S1473" s="356"/>
      <c r="T1473" s="356"/>
      <c r="U1473" s="356"/>
      <c r="V1473" s="356"/>
      <c r="W1473" s="356"/>
      <c r="X1473" s="356"/>
      <c r="Y1473" s="356"/>
      <c r="Z1473" s="356"/>
      <c r="AA1473" s="356"/>
      <c r="AB1473" s="356"/>
      <c r="AC1473" s="356"/>
      <c r="AD1473" s="356"/>
    </row>
    <row r="1474" spans="2:30">
      <c r="B1474" s="359"/>
      <c r="D1474" s="174"/>
      <c r="E1474" s="174"/>
      <c r="F1474" s="176"/>
      <c r="G1474" s="174"/>
      <c r="H1474" s="174"/>
      <c r="I1474" s="174"/>
      <c r="J1474" s="175"/>
      <c r="K1474" s="175"/>
      <c r="L1474" s="174"/>
      <c r="N1474" s="359">
        <f t="shared" si="56"/>
        <v>0</v>
      </c>
      <c r="O1474" s="360">
        <f t="shared" si="57"/>
        <v>0</v>
      </c>
      <c r="Q1474" s="356"/>
      <c r="R1474" s="356"/>
      <c r="S1474" s="356"/>
      <c r="T1474" s="356"/>
      <c r="U1474" s="356"/>
      <c r="V1474" s="356"/>
      <c r="W1474" s="356"/>
      <c r="X1474" s="356"/>
      <c r="Y1474" s="356"/>
      <c r="Z1474" s="356"/>
      <c r="AA1474" s="356"/>
      <c r="AB1474" s="356"/>
      <c r="AC1474" s="356"/>
      <c r="AD1474" s="356"/>
    </row>
    <row r="1475" spans="2:30">
      <c r="B1475" s="359"/>
      <c r="D1475" s="174"/>
      <c r="E1475" s="174"/>
      <c r="F1475" s="176"/>
      <c r="G1475" s="174"/>
      <c r="H1475" s="174"/>
      <c r="I1475" s="174"/>
      <c r="J1475" s="175"/>
      <c r="K1475" s="175"/>
      <c r="L1475" s="174"/>
      <c r="N1475" s="359">
        <f t="shared" si="56"/>
        <v>0</v>
      </c>
      <c r="O1475" s="360">
        <f t="shared" si="57"/>
        <v>0</v>
      </c>
      <c r="Q1475" s="356"/>
      <c r="R1475" s="356"/>
      <c r="S1475" s="356"/>
      <c r="T1475" s="356"/>
      <c r="U1475" s="356"/>
      <c r="V1475" s="356"/>
      <c r="W1475" s="356"/>
      <c r="X1475" s="356"/>
      <c r="Y1475" s="356"/>
      <c r="Z1475" s="356"/>
      <c r="AA1475" s="356"/>
      <c r="AB1475" s="356"/>
      <c r="AC1475" s="356"/>
      <c r="AD1475" s="356"/>
    </row>
    <row r="1476" spans="2:30">
      <c r="B1476" s="359"/>
      <c r="D1476" s="174"/>
      <c r="E1476" s="174"/>
      <c r="F1476" s="176"/>
      <c r="G1476" s="174"/>
      <c r="H1476" s="174"/>
      <c r="I1476" s="174"/>
      <c r="J1476" s="175"/>
      <c r="K1476" s="175"/>
      <c r="L1476" s="174"/>
      <c r="N1476" s="359">
        <f t="shared" si="56"/>
        <v>0</v>
      </c>
      <c r="O1476" s="360">
        <f t="shared" si="57"/>
        <v>0</v>
      </c>
      <c r="Q1476" s="356"/>
      <c r="R1476" s="356"/>
      <c r="S1476" s="356"/>
      <c r="T1476" s="356"/>
      <c r="U1476" s="356"/>
      <c r="V1476" s="356"/>
      <c r="W1476" s="356"/>
      <c r="X1476" s="356"/>
      <c r="Y1476" s="356"/>
      <c r="Z1476" s="356"/>
      <c r="AA1476" s="356"/>
      <c r="AB1476" s="356"/>
      <c r="AC1476" s="356"/>
      <c r="AD1476" s="356"/>
    </row>
    <row r="1477" spans="2:30">
      <c r="B1477" s="359"/>
      <c r="D1477" s="174"/>
      <c r="E1477" s="174"/>
      <c r="F1477" s="176"/>
      <c r="G1477" s="174"/>
      <c r="H1477" s="174"/>
      <c r="I1477" s="174"/>
      <c r="J1477" s="175"/>
      <c r="K1477" s="175"/>
      <c r="L1477" s="174"/>
      <c r="N1477" s="359">
        <f t="shared" si="56"/>
        <v>0</v>
      </c>
      <c r="O1477" s="360">
        <f t="shared" si="57"/>
        <v>0</v>
      </c>
      <c r="Q1477" s="356"/>
      <c r="R1477" s="356"/>
      <c r="S1477" s="356"/>
      <c r="T1477" s="356"/>
      <c r="U1477" s="356"/>
      <c r="V1477" s="356"/>
      <c r="W1477" s="356"/>
      <c r="X1477" s="356"/>
      <c r="Y1477" s="356"/>
      <c r="Z1477" s="356"/>
      <c r="AA1477" s="356"/>
      <c r="AB1477" s="356"/>
      <c r="AC1477" s="356"/>
      <c r="AD1477" s="356"/>
    </row>
    <row r="1478" spans="2:30">
      <c r="B1478" s="359"/>
      <c r="D1478" s="174"/>
      <c r="E1478" s="174"/>
      <c r="F1478" s="176"/>
      <c r="G1478" s="174"/>
      <c r="H1478" s="174"/>
      <c r="I1478" s="174"/>
      <c r="J1478" s="175"/>
      <c r="K1478" s="175"/>
      <c r="L1478" s="174"/>
      <c r="N1478" s="359">
        <f t="shared" si="56"/>
        <v>0</v>
      </c>
      <c r="O1478" s="360">
        <f t="shared" si="57"/>
        <v>0</v>
      </c>
      <c r="Q1478" s="356"/>
      <c r="R1478" s="356"/>
      <c r="S1478" s="356"/>
      <c r="T1478" s="356"/>
      <c r="U1478" s="356"/>
      <c r="V1478" s="356"/>
      <c r="W1478" s="356"/>
      <c r="X1478" s="356"/>
      <c r="Y1478" s="356"/>
      <c r="Z1478" s="356"/>
      <c r="AA1478" s="356"/>
      <c r="AB1478" s="356"/>
      <c r="AC1478" s="356"/>
      <c r="AD1478" s="356"/>
    </row>
    <row r="1479" spans="2:30">
      <c r="B1479" s="359"/>
      <c r="D1479" s="174"/>
      <c r="E1479" s="174"/>
      <c r="F1479" s="176"/>
      <c r="G1479" s="174"/>
      <c r="H1479" s="174"/>
      <c r="I1479" s="174"/>
      <c r="J1479" s="175"/>
      <c r="K1479" s="175"/>
      <c r="L1479" s="174"/>
      <c r="N1479" s="359">
        <f t="shared" si="56"/>
        <v>0</v>
      </c>
      <c r="O1479" s="360">
        <f t="shared" si="57"/>
        <v>0</v>
      </c>
      <c r="Q1479" s="356"/>
      <c r="R1479" s="356"/>
      <c r="S1479" s="356"/>
      <c r="T1479" s="356"/>
      <c r="U1479" s="356"/>
      <c r="V1479" s="356"/>
      <c r="W1479" s="356"/>
      <c r="X1479" s="356"/>
      <c r="Y1479" s="356"/>
      <c r="Z1479" s="356"/>
      <c r="AA1479" s="356"/>
      <c r="AB1479" s="356"/>
      <c r="AC1479" s="356"/>
      <c r="AD1479" s="356"/>
    </row>
    <row r="1480" spans="2:30">
      <c r="B1480" s="359"/>
      <c r="D1480" s="174"/>
      <c r="E1480" s="174"/>
      <c r="F1480" s="176"/>
      <c r="G1480" s="174"/>
      <c r="H1480" s="174"/>
      <c r="I1480" s="174"/>
      <c r="J1480" s="175"/>
      <c r="K1480" s="175"/>
      <c r="L1480" s="174"/>
      <c r="N1480" s="359">
        <f t="shared" si="56"/>
        <v>0</v>
      </c>
      <c r="O1480" s="360">
        <f t="shared" si="57"/>
        <v>0</v>
      </c>
      <c r="Q1480" s="356"/>
      <c r="R1480" s="356"/>
      <c r="S1480" s="356"/>
      <c r="T1480" s="356"/>
      <c r="U1480" s="356"/>
      <c r="V1480" s="356"/>
      <c r="W1480" s="356"/>
      <c r="X1480" s="356"/>
      <c r="Y1480" s="356"/>
      <c r="Z1480" s="356"/>
      <c r="AA1480" s="356"/>
      <c r="AB1480" s="356"/>
      <c r="AC1480" s="356"/>
      <c r="AD1480" s="356"/>
    </row>
    <row r="1481" spans="2:30">
      <c r="B1481" s="359"/>
      <c r="D1481" s="174"/>
      <c r="E1481" s="174"/>
      <c r="F1481" s="176"/>
      <c r="G1481" s="174"/>
      <c r="H1481" s="174"/>
      <c r="I1481" s="174"/>
      <c r="J1481" s="175"/>
      <c r="K1481" s="175"/>
      <c r="L1481" s="174"/>
      <c r="N1481" s="359">
        <f t="shared" si="56"/>
        <v>0</v>
      </c>
      <c r="O1481" s="360">
        <f t="shared" si="57"/>
        <v>0</v>
      </c>
      <c r="Q1481" s="356"/>
      <c r="R1481" s="356"/>
      <c r="S1481" s="356"/>
      <c r="T1481" s="356"/>
      <c r="U1481" s="356"/>
      <c r="V1481" s="356"/>
      <c r="W1481" s="356"/>
      <c r="X1481" s="356"/>
      <c r="Y1481" s="356"/>
      <c r="Z1481" s="356"/>
      <c r="AA1481" s="356"/>
      <c r="AB1481" s="356"/>
      <c r="AC1481" s="356"/>
      <c r="AD1481" s="356"/>
    </row>
    <row r="1482" spans="2:30">
      <c r="B1482" s="359"/>
      <c r="D1482" s="174"/>
      <c r="E1482" s="174"/>
      <c r="F1482" s="176"/>
      <c r="G1482" s="174"/>
      <c r="H1482" s="174"/>
      <c r="I1482" s="174"/>
      <c r="J1482" s="175"/>
      <c r="K1482" s="175"/>
      <c r="L1482" s="174"/>
      <c r="N1482" s="359">
        <f t="shared" ref="N1482:N1497" si="58">+H1482*((K1482-J1482)+1)*B1482</f>
        <v>0</v>
      </c>
      <c r="O1482" s="360">
        <f t="shared" ref="O1482:O1497" si="59">N1482*L1482/100</f>
        <v>0</v>
      </c>
      <c r="Q1482" s="356"/>
      <c r="R1482" s="356"/>
      <c r="S1482" s="356"/>
      <c r="T1482" s="356"/>
      <c r="U1482" s="356"/>
      <c r="V1482" s="356"/>
      <c r="W1482" s="356"/>
      <c r="X1482" s="356"/>
      <c r="Y1482" s="356"/>
      <c r="Z1482" s="356"/>
      <c r="AA1482" s="356"/>
      <c r="AB1482" s="356"/>
      <c r="AC1482" s="356"/>
      <c r="AD1482" s="356"/>
    </row>
    <row r="1483" spans="2:30">
      <c r="B1483" s="359"/>
      <c r="D1483" s="174"/>
      <c r="E1483" s="174"/>
      <c r="F1483" s="176"/>
      <c r="G1483" s="174"/>
      <c r="H1483" s="174"/>
      <c r="I1483" s="174"/>
      <c r="J1483" s="175"/>
      <c r="K1483" s="175"/>
      <c r="L1483" s="174"/>
      <c r="N1483" s="359">
        <f t="shared" si="58"/>
        <v>0</v>
      </c>
      <c r="O1483" s="360">
        <f t="shared" si="59"/>
        <v>0</v>
      </c>
      <c r="Q1483" s="356"/>
      <c r="R1483" s="356"/>
      <c r="S1483" s="356"/>
      <c r="T1483" s="356"/>
      <c r="U1483" s="356"/>
      <c r="V1483" s="356"/>
      <c r="W1483" s="356"/>
      <c r="X1483" s="356"/>
      <c r="Y1483" s="356"/>
      <c r="Z1483" s="356"/>
      <c r="AA1483" s="356"/>
      <c r="AB1483" s="356"/>
      <c r="AC1483" s="356"/>
      <c r="AD1483" s="356"/>
    </row>
    <row r="1484" spans="2:30">
      <c r="B1484" s="359"/>
      <c r="D1484" s="174"/>
      <c r="E1484" s="174"/>
      <c r="F1484" s="176"/>
      <c r="G1484" s="174"/>
      <c r="H1484" s="174"/>
      <c r="I1484" s="174"/>
      <c r="J1484" s="175"/>
      <c r="K1484" s="175"/>
      <c r="L1484" s="174"/>
      <c r="N1484" s="359">
        <f t="shared" si="58"/>
        <v>0</v>
      </c>
      <c r="O1484" s="360">
        <f t="shared" si="59"/>
        <v>0</v>
      </c>
      <c r="Q1484" s="356"/>
      <c r="R1484" s="356"/>
      <c r="S1484" s="356"/>
      <c r="T1484" s="356"/>
      <c r="U1484" s="356"/>
      <c r="V1484" s="356"/>
      <c r="W1484" s="356"/>
      <c r="X1484" s="356"/>
      <c r="Y1484" s="356"/>
      <c r="Z1484" s="356"/>
      <c r="AA1484" s="356"/>
      <c r="AB1484" s="356"/>
      <c r="AC1484" s="356"/>
      <c r="AD1484" s="356"/>
    </row>
    <row r="1485" spans="2:30">
      <c r="B1485" s="359"/>
      <c r="D1485" s="174"/>
      <c r="E1485" s="174"/>
      <c r="F1485" s="176"/>
      <c r="G1485" s="174"/>
      <c r="H1485" s="174"/>
      <c r="I1485" s="174"/>
      <c r="J1485" s="175"/>
      <c r="K1485" s="175"/>
      <c r="L1485" s="174"/>
      <c r="N1485" s="359">
        <f t="shared" si="58"/>
        <v>0</v>
      </c>
      <c r="O1485" s="360">
        <f t="shared" si="59"/>
        <v>0</v>
      </c>
      <c r="Q1485" s="356"/>
      <c r="R1485" s="356"/>
      <c r="S1485" s="356"/>
      <c r="T1485" s="356"/>
      <c r="U1485" s="356"/>
      <c r="V1485" s="356"/>
      <c r="W1485" s="356"/>
      <c r="X1485" s="356"/>
      <c r="Y1485" s="356"/>
      <c r="Z1485" s="356"/>
      <c r="AA1485" s="356"/>
      <c r="AB1485" s="356"/>
      <c r="AC1485" s="356"/>
      <c r="AD1485" s="356"/>
    </row>
    <row r="1486" spans="2:30">
      <c r="B1486" s="359"/>
      <c r="D1486" s="174"/>
      <c r="E1486" s="174"/>
      <c r="F1486" s="176"/>
      <c r="G1486" s="174"/>
      <c r="H1486" s="174"/>
      <c r="I1486" s="174"/>
      <c r="J1486" s="175"/>
      <c r="K1486" s="175"/>
      <c r="L1486" s="174"/>
      <c r="N1486" s="359">
        <f t="shared" si="58"/>
        <v>0</v>
      </c>
      <c r="O1486" s="360">
        <f t="shared" si="59"/>
        <v>0</v>
      </c>
      <c r="Q1486" s="356"/>
      <c r="R1486" s="356"/>
      <c r="S1486" s="356"/>
      <c r="T1486" s="356"/>
      <c r="U1486" s="356"/>
      <c r="V1486" s="356"/>
      <c r="W1486" s="356"/>
      <c r="X1486" s="356"/>
      <c r="Y1486" s="356"/>
      <c r="Z1486" s="356"/>
      <c r="AA1486" s="356"/>
      <c r="AB1486" s="356"/>
      <c r="AC1486" s="356"/>
      <c r="AD1486" s="356"/>
    </row>
    <row r="1487" spans="2:30">
      <c r="B1487" s="359"/>
      <c r="D1487" s="174"/>
      <c r="E1487" s="174"/>
      <c r="F1487" s="176"/>
      <c r="G1487" s="174"/>
      <c r="H1487" s="174"/>
      <c r="I1487" s="174"/>
      <c r="J1487" s="175"/>
      <c r="K1487" s="175"/>
      <c r="L1487" s="174"/>
      <c r="N1487" s="359">
        <f t="shared" si="58"/>
        <v>0</v>
      </c>
      <c r="O1487" s="360">
        <f t="shared" si="59"/>
        <v>0</v>
      </c>
      <c r="Q1487" s="356"/>
      <c r="R1487" s="356"/>
      <c r="S1487" s="356"/>
      <c r="T1487" s="356"/>
      <c r="U1487" s="356"/>
      <c r="V1487" s="356"/>
      <c r="W1487" s="356"/>
      <c r="X1487" s="356"/>
      <c r="Y1487" s="356"/>
      <c r="Z1487" s="356"/>
      <c r="AA1487" s="356"/>
      <c r="AB1487" s="356"/>
      <c r="AC1487" s="356"/>
      <c r="AD1487" s="356"/>
    </row>
    <row r="1488" spans="2:30">
      <c r="B1488" s="359"/>
      <c r="D1488" s="174"/>
      <c r="E1488" s="174"/>
      <c r="F1488" s="176"/>
      <c r="G1488" s="174"/>
      <c r="H1488" s="174"/>
      <c r="I1488" s="174"/>
      <c r="J1488" s="175"/>
      <c r="K1488" s="175"/>
      <c r="L1488" s="174"/>
      <c r="N1488" s="359">
        <f t="shared" si="58"/>
        <v>0</v>
      </c>
      <c r="O1488" s="360">
        <f t="shared" si="59"/>
        <v>0</v>
      </c>
      <c r="Q1488" s="356"/>
      <c r="R1488" s="356"/>
      <c r="S1488" s="356"/>
      <c r="T1488" s="356"/>
      <c r="U1488" s="356"/>
      <c r="V1488" s="356"/>
      <c r="W1488" s="356"/>
      <c r="X1488" s="356"/>
      <c r="Y1488" s="356"/>
      <c r="Z1488" s="356"/>
      <c r="AA1488" s="356"/>
      <c r="AB1488" s="356"/>
      <c r="AC1488" s="356"/>
      <c r="AD1488" s="356"/>
    </row>
    <row r="1489" spans="2:30">
      <c r="B1489" s="359">
        <f t="shared" si="51"/>
        <v>-1</v>
      </c>
      <c r="D1489" s="174"/>
      <c r="E1489" s="174"/>
      <c r="F1489" s="176"/>
      <c r="G1489" s="174"/>
      <c r="H1489" s="174"/>
      <c r="I1489" s="174"/>
      <c r="J1489" s="175"/>
      <c r="K1489" s="175"/>
      <c r="L1489" s="174"/>
      <c r="N1489" s="359">
        <f t="shared" si="58"/>
        <v>0</v>
      </c>
      <c r="O1489" s="360">
        <f t="shared" si="59"/>
        <v>0</v>
      </c>
      <c r="Q1489" s="356"/>
      <c r="R1489" s="356"/>
      <c r="S1489" s="356"/>
      <c r="T1489" s="356"/>
      <c r="U1489" s="356"/>
      <c r="V1489" s="356"/>
      <c r="W1489" s="356"/>
      <c r="X1489" s="356"/>
      <c r="Y1489" s="356"/>
      <c r="Z1489" s="356"/>
      <c r="AA1489" s="356"/>
      <c r="AB1489" s="356"/>
      <c r="AC1489" s="356"/>
      <c r="AD1489" s="356"/>
    </row>
    <row r="1490" spans="2:30">
      <c r="B1490" s="359">
        <f t="shared" si="51"/>
        <v>-1</v>
      </c>
      <c r="D1490" s="174"/>
      <c r="E1490" s="174"/>
      <c r="F1490" s="176"/>
      <c r="G1490" s="174"/>
      <c r="H1490" s="174"/>
      <c r="I1490" s="174"/>
      <c r="J1490" s="175"/>
      <c r="K1490" s="175"/>
      <c r="L1490" s="174"/>
      <c r="N1490" s="359">
        <f t="shared" si="58"/>
        <v>0</v>
      </c>
      <c r="O1490" s="360">
        <f t="shared" si="59"/>
        <v>0</v>
      </c>
      <c r="Q1490" s="356"/>
      <c r="R1490" s="356"/>
      <c r="S1490" s="356"/>
      <c r="T1490" s="356"/>
      <c r="U1490" s="356"/>
      <c r="V1490" s="356"/>
      <c r="W1490" s="356"/>
      <c r="X1490" s="356"/>
      <c r="Y1490" s="356"/>
      <c r="Z1490" s="356"/>
      <c r="AA1490" s="356"/>
      <c r="AB1490" s="356"/>
      <c r="AC1490" s="356"/>
      <c r="AD1490" s="356"/>
    </row>
    <row r="1491" spans="2:30">
      <c r="B1491" s="359">
        <f t="shared" si="51"/>
        <v>-1</v>
      </c>
      <c r="D1491" s="174"/>
      <c r="E1491" s="174"/>
      <c r="F1491" s="176"/>
      <c r="G1491" s="174"/>
      <c r="H1491" s="174"/>
      <c r="I1491" s="174"/>
      <c r="J1491" s="175"/>
      <c r="K1491" s="175"/>
      <c r="L1491" s="174"/>
      <c r="N1491" s="359">
        <f t="shared" si="58"/>
        <v>0</v>
      </c>
      <c r="O1491" s="360">
        <f t="shared" si="59"/>
        <v>0</v>
      </c>
      <c r="Q1491" s="356"/>
      <c r="R1491" s="356"/>
      <c r="S1491" s="356"/>
      <c r="T1491" s="356"/>
      <c r="U1491" s="356"/>
      <c r="V1491" s="356"/>
      <c r="W1491" s="356"/>
      <c r="X1491" s="356"/>
      <c r="Y1491" s="356"/>
      <c r="Z1491" s="356"/>
      <c r="AA1491" s="356"/>
      <c r="AB1491" s="356"/>
      <c r="AC1491" s="356"/>
      <c r="AD1491" s="356"/>
    </row>
    <row r="1492" spans="2:30">
      <c r="B1492" s="359">
        <f t="shared" si="51"/>
        <v>-1</v>
      </c>
      <c r="D1492" s="174"/>
      <c r="E1492" s="174"/>
      <c r="F1492" s="176"/>
      <c r="G1492" s="174"/>
      <c r="H1492" s="174"/>
      <c r="I1492" s="174"/>
      <c r="J1492" s="175"/>
      <c r="K1492" s="175"/>
      <c r="L1492" s="174"/>
      <c r="N1492" s="359">
        <f t="shared" si="58"/>
        <v>0</v>
      </c>
      <c r="O1492" s="360">
        <f t="shared" si="59"/>
        <v>0</v>
      </c>
      <c r="Q1492" s="356"/>
      <c r="R1492" s="356"/>
      <c r="S1492" s="356"/>
      <c r="T1492" s="356"/>
      <c r="U1492" s="356"/>
      <c r="V1492" s="356"/>
      <c r="W1492" s="356"/>
      <c r="X1492" s="356"/>
      <c r="Y1492" s="356"/>
      <c r="Z1492" s="356"/>
      <c r="AA1492" s="356"/>
      <c r="AB1492" s="356"/>
      <c r="AC1492" s="356"/>
      <c r="AD1492" s="356"/>
    </row>
    <row r="1493" spans="2:30">
      <c r="B1493" s="359"/>
      <c r="D1493" s="174"/>
      <c r="E1493" s="174"/>
      <c r="F1493" s="176"/>
      <c r="G1493" s="174"/>
      <c r="H1493" s="174"/>
      <c r="I1493" s="174"/>
      <c r="J1493" s="175"/>
      <c r="K1493" s="175"/>
      <c r="L1493" s="174"/>
      <c r="N1493" s="359">
        <f t="shared" si="58"/>
        <v>0</v>
      </c>
      <c r="O1493" s="360">
        <f t="shared" si="59"/>
        <v>0</v>
      </c>
      <c r="Q1493" s="356"/>
      <c r="R1493" s="356"/>
      <c r="S1493" s="356"/>
      <c r="T1493" s="356"/>
      <c r="U1493" s="356"/>
      <c r="V1493" s="356"/>
      <c r="W1493" s="356"/>
      <c r="X1493" s="356"/>
      <c r="Y1493" s="356"/>
      <c r="Z1493" s="356"/>
      <c r="AA1493" s="356"/>
      <c r="AB1493" s="356"/>
      <c r="AC1493" s="356"/>
      <c r="AD1493" s="356"/>
    </row>
    <row r="1494" spans="2:30">
      <c r="B1494" s="359"/>
      <c r="D1494" s="174"/>
      <c r="E1494" s="174"/>
      <c r="F1494" s="176"/>
      <c r="G1494" s="174"/>
      <c r="H1494" s="174"/>
      <c r="I1494" s="174"/>
      <c r="J1494" s="175"/>
      <c r="K1494" s="175"/>
      <c r="L1494" s="174"/>
      <c r="N1494" s="359">
        <f t="shared" si="58"/>
        <v>0</v>
      </c>
      <c r="O1494" s="360">
        <f t="shared" si="59"/>
        <v>0</v>
      </c>
      <c r="Q1494" s="356"/>
      <c r="R1494" s="356"/>
      <c r="S1494" s="356"/>
      <c r="T1494" s="356"/>
      <c r="U1494" s="356"/>
      <c r="V1494" s="356"/>
      <c r="W1494" s="356"/>
      <c r="X1494" s="356"/>
      <c r="Y1494" s="356"/>
      <c r="Z1494" s="356"/>
      <c r="AA1494" s="356"/>
      <c r="AB1494" s="356"/>
      <c r="AC1494" s="356"/>
      <c r="AD1494" s="356"/>
    </row>
    <row r="1495" spans="2:30">
      <c r="B1495" s="359"/>
      <c r="D1495" s="174"/>
      <c r="E1495" s="174"/>
      <c r="F1495" s="176"/>
      <c r="G1495" s="174"/>
      <c r="H1495" s="174"/>
      <c r="I1495" s="174"/>
      <c r="J1495" s="175"/>
      <c r="K1495" s="175"/>
      <c r="L1495" s="174"/>
      <c r="N1495" s="359">
        <f t="shared" si="58"/>
        <v>0</v>
      </c>
      <c r="O1495" s="360">
        <f t="shared" si="59"/>
        <v>0</v>
      </c>
      <c r="Q1495" s="356"/>
      <c r="R1495" s="356"/>
      <c r="S1495" s="356"/>
      <c r="T1495" s="356"/>
      <c r="U1495" s="356"/>
      <c r="V1495" s="356"/>
      <c r="W1495" s="356"/>
      <c r="X1495" s="356"/>
      <c r="Y1495" s="356"/>
      <c r="Z1495" s="356"/>
      <c r="AA1495" s="356"/>
      <c r="AB1495" s="356"/>
      <c r="AC1495" s="356"/>
      <c r="AD1495" s="356"/>
    </row>
    <row r="1496" spans="2:30">
      <c r="B1496" s="359"/>
      <c r="D1496" s="174"/>
      <c r="E1496" s="174"/>
      <c r="F1496" s="176"/>
      <c r="G1496" s="174"/>
      <c r="H1496" s="174"/>
      <c r="I1496" s="174"/>
      <c r="J1496" s="175"/>
      <c r="K1496" s="175"/>
      <c r="L1496" s="174"/>
      <c r="N1496" s="359">
        <f t="shared" si="58"/>
        <v>0</v>
      </c>
      <c r="O1496" s="360">
        <f t="shared" si="59"/>
        <v>0</v>
      </c>
      <c r="Q1496" s="356"/>
      <c r="R1496" s="356"/>
      <c r="S1496" s="356"/>
      <c r="T1496" s="356"/>
      <c r="U1496" s="356"/>
      <c r="V1496" s="356"/>
      <c r="W1496" s="356"/>
      <c r="X1496" s="356"/>
      <c r="Y1496" s="356"/>
      <c r="Z1496" s="356"/>
      <c r="AA1496" s="356"/>
      <c r="AB1496" s="356"/>
      <c r="AC1496" s="356"/>
      <c r="AD1496" s="356"/>
    </row>
    <row r="1497" spans="2:30">
      <c r="B1497" s="359"/>
      <c r="D1497" s="174"/>
      <c r="E1497" s="174"/>
      <c r="F1497" s="176"/>
      <c r="G1497" s="174"/>
      <c r="H1497" s="174"/>
      <c r="I1497" s="174"/>
      <c r="J1497" s="175"/>
      <c r="K1497" s="175"/>
      <c r="L1497" s="174"/>
      <c r="N1497" s="359">
        <f t="shared" si="58"/>
        <v>0</v>
      </c>
      <c r="O1497" s="360">
        <f t="shared" si="59"/>
        <v>0</v>
      </c>
      <c r="Q1497" s="356"/>
      <c r="R1497" s="356"/>
      <c r="S1497" s="356"/>
      <c r="T1497" s="356"/>
      <c r="U1497" s="356"/>
      <c r="V1497" s="356"/>
      <c r="W1497" s="356"/>
      <c r="X1497" s="356"/>
      <c r="Y1497" s="356"/>
      <c r="Z1497" s="356"/>
      <c r="AA1497" s="356"/>
      <c r="AB1497" s="356"/>
      <c r="AC1497" s="356"/>
      <c r="AD1497" s="356"/>
    </row>
    <row r="1498" spans="2:30">
      <c r="B1498" s="359">
        <f t="shared" si="51"/>
        <v>-1</v>
      </c>
      <c r="D1498" s="174"/>
      <c r="E1498" s="174"/>
      <c r="F1498" s="176"/>
      <c r="G1498" s="174"/>
      <c r="H1498" s="174"/>
      <c r="I1498" s="174"/>
      <c r="J1498" s="175"/>
      <c r="K1498" s="175"/>
      <c r="L1498" s="174"/>
      <c r="N1498" s="359">
        <f t="shared" ref="N1498:N1500" si="60">+H1498*((K1498-J1498)+1)*B1498</f>
        <v>0</v>
      </c>
      <c r="O1498" s="360">
        <f t="shared" ref="O1498:O1500" si="61">N1498*L1498/100</f>
        <v>0</v>
      </c>
      <c r="Q1498" s="356"/>
      <c r="R1498" s="356"/>
      <c r="S1498" s="356"/>
      <c r="T1498" s="356"/>
      <c r="U1498" s="356"/>
      <c r="V1498" s="356"/>
      <c r="W1498" s="356"/>
      <c r="X1498" s="356"/>
      <c r="Y1498" s="356"/>
      <c r="Z1498" s="356"/>
      <c r="AA1498" s="356"/>
      <c r="AB1498" s="356"/>
      <c r="AC1498" s="356"/>
      <c r="AD1498" s="356"/>
    </row>
    <row r="1499" spans="2:30">
      <c r="B1499" s="359">
        <f t="shared" si="51"/>
        <v>-1</v>
      </c>
      <c r="D1499" s="174"/>
      <c r="E1499" s="174"/>
      <c r="F1499" s="176"/>
      <c r="G1499" s="174"/>
      <c r="H1499" s="174"/>
      <c r="I1499" s="174"/>
      <c r="J1499" s="175"/>
      <c r="K1499" s="175"/>
      <c r="L1499" s="174"/>
      <c r="N1499" s="359">
        <f t="shared" si="60"/>
        <v>0</v>
      </c>
      <c r="O1499" s="360">
        <f t="shared" si="61"/>
        <v>0</v>
      </c>
      <c r="Q1499" s="356"/>
      <c r="R1499" s="356"/>
      <c r="S1499" s="356"/>
      <c r="T1499" s="356"/>
      <c r="U1499" s="356"/>
      <c r="V1499" s="356"/>
      <c r="W1499" s="356"/>
      <c r="X1499" s="356"/>
      <c r="Y1499" s="356"/>
      <c r="Z1499" s="356"/>
      <c r="AA1499" s="356"/>
      <c r="AB1499" s="356"/>
      <c r="AC1499" s="356"/>
      <c r="AD1499" s="356"/>
    </row>
    <row r="1500" spans="2:30">
      <c r="B1500" s="359">
        <f t="shared" si="51"/>
        <v>-1</v>
      </c>
      <c r="D1500" s="174"/>
      <c r="E1500" s="174"/>
      <c r="F1500" s="176"/>
      <c r="G1500" s="174"/>
      <c r="H1500" s="174"/>
      <c r="I1500" s="174"/>
      <c r="J1500" s="175"/>
      <c r="K1500" s="175"/>
      <c r="L1500" s="174"/>
      <c r="N1500" s="359">
        <f t="shared" si="60"/>
        <v>0</v>
      </c>
      <c r="O1500" s="360">
        <f t="shared" si="61"/>
        <v>0</v>
      </c>
      <c r="Q1500" s="356"/>
      <c r="R1500" s="356"/>
      <c r="S1500" s="356"/>
      <c r="T1500" s="356"/>
      <c r="U1500" s="356"/>
      <c r="V1500" s="356"/>
      <c r="W1500" s="356"/>
      <c r="X1500" s="356"/>
      <c r="Y1500" s="356"/>
      <c r="Z1500" s="356"/>
      <c r="AA1500" s="356"/>
      <c r="AB1500" s="356"/>
      <c r="AC1500" s="356"/>
      <c r="AD1500" s="356"/>
    </row>
    <row r="1501" spans="2:30" s="356" customFormat="1">
      <c r="L1501" s="363" t="s">
        <v>1099</v>
      </c>
      <c r="N1501" s="361">
        <f>SUM(N10:N1500)</f>
        <v>0</v>
      </c>
      <c r="O1501" s="362">
        <f>SUM(O10:O1500)</f>
        <v>0</v>
      </c>
    </row>
    <row r="1502" spans="2:30" s="356" customFormat="1"/>
    <row r="1503" spans="2:30" s="356" customFormat="1"/>
    <row r="1504" spans="2:30" s="356" customFormat="1"/>
    <row r="1505" s="356" customFormat="1"/>
    <row r="1506" s="356" customFormat="1"/>
    <row r="1507" s="356" customFormat="1"/>
    <row r="1508" s="356" customFormat="1"/>
    <row r="1509" s="356" customFormat="1"/>
    <row r="1510" s="356" customFormat="1"/>
    <row r="1511" s="356" customFormat="1"/>
    <row r="1512" s="356" customFormat="1"/>
    <row r="1513" s="356" customFormat="1"/>
    <row r="1514" s="356" customFormat="1"/>
    <row r="1515" s="356" customFormat="1"/>
    <row r="1516" s="356" customFormat="1"/>
    <row r="1517" s="356" customFormat="1"/>
    <row r="1518" s="356" customFormat="1"/>
    <row r="1519" s="356" customFormat="1"/>
    <row r="1520" s="356" customFormat="1"/>
    <row r="1521" s="356" customFormat="1"/>
    <row r="1522" s="356" customFormat="1"/>
    <row r="1523" s="356" customFormat="1"/>
    <row r="1524" s="356" customFormat="1"/>
    <row r="1525" s="356" customFormat="1"/>
    <row r="1526" s="356" customFormat="1"/>
    <row r="1527" s="356" customFormat="1"/>
    <row r="1528" s="356" customFormat="1"/>
    <row r="1529" s="356" customFormat="1"/>
    <row r="1530" s="356" customFormat="1"/>
    <row r="1531" s="356" customFormat="1"/>
    <row r="1532" s="356" customFormat="1"/>
    <row r="1533" s="356" customFormat="1"/>
    <row r="1534" s="356" customFormat="1"/>
    <row r="1535" s="356" customFormat="1"/>
    <row r="1536" s="356" customFormat="1"/>
    <row r="1537" s="356" customFormat="1"/>
    <row r="1538" s="356" customFormat="1"/>
    <row r="1539" s="356" customFormat="1"/>
    <row r="1540" s="356" customFormat="1"/>
    <row r="1541" s="356" customFormat="1"/>
    <row r="1542" s="356" customFormat="1"/>
    <row r="1543" s="356" customFormat="1"/>
    <row r="1544" s="356" customFormat="1"/>
    <row r="1545" s="356" customFormat="1"/>
    <row r="1546" s="356" customFormat="1"/>
    <row r="1547" s="356" customFormat="1"/>
    <row r="1548" s="356" customFormat="1"/>
    <row r="1549" s="356" customFormat="1"/>
    <row r="1550" s="356" customFormat="1"/>
    <row r="1551" s="356" customFormat="1"/>
    <row r="1552" s="356" customFormat="1"/>
    <row r="1553" s="356" customFormat="1"/>
    <row r="1554" s="356" customFormat="1"/>
    <row r="1555" s="356" customFormat="1"/>
    <row r="1556" s="356" customFormat="1"/>
    <row r="1557" s="356" customFormat="1"/>
    <row r="1558" s="356" customFormat="1"/>
    <row r="1559" s="356" customFormat="1"/>
    <row r="1560" s="356" customFormat="1"/>
    <row r="1561" s="356" customFormat="1"/>
    <row r="1562" s="356" customFormat="1"/>
    <row r="1563" s="356" customFormat="1"/>
    <row r="1564" s="356" customFormat="1"/>
    <row r="1565" s="356" customFormat="1"/>
    <row r="1566" s="356" customFormat="1"/>
    <row r="1567" s="356" customFormat="1"/>
    <row r="1568" s="356" customFormat="1"/>
    <row r="1569" s="356" customFormat="1"/>
    <row r="1570" s="356" customFormat="1"/>
    <row r="1571" s="356" customFormat="1"/>
    <row r="1572" s="356" customFormat="1"/>
    <row r="1573" s="356" customFormat="1"/>
    <row r="1574" s="356" customFormat="1"/>
    <row r="1575" s="356" customFormat="1"/>
    <row r="1576" s="356" customFormat="1"/>
    <row r="1577" s="356" customFormat="1"/>
    <row r="1578" s="356" customFormat="1"/>
    <row r="1579" s="356" customFormat="1"/>
    <row r="1580" s="356" customFormat="1"/>
    <row r="1581" s="356" customFormat="1"/>
    <row r="1582" s="356" customFormat="1"/>
    <row r="1583" s="356" customFormat="1"/>
    <row r="1584" s="356" customFormat="1"/>
    <row r="1585" s="356" customFormat="1"/>
    <row r="1586" s="356" customFormat="1"/>
    <row r="1587" s="356" customFormat="1"/>
    <row r="1588" s="356" customFormat="1"/>
    <row r="1589" s="356" customFormat="1"/>
    <row r="1590" s="356" customFormat="1"/>
    <row r="1591" s="356" customFormat="1"/>
    <row r="1592" s="356" customFormat="1"/>
    <row r="1593" s="356" customFormat="1"/>
    <row r="1594" s="356" customFormat="1"/>
    <row r="1595" s="356" customFormat="1"/>
    <row r="1596" s="356" customFormat="1"/>
    <row r="1597" s="356" customFormat="1"/>
    <row r="1598" s="356" customFormat="1"/>
    <row r="1599" s="356" customFormat="1"/>
    <row r="1600" s="356" customFormat="1"/>
    <row r="1601" s="356" customFormat="1"/>
    <row r="1602" s="356" customFormat="1"/>
    <row r="1603" s="356" customFormat="1"/>
    <row r="1604" s="356" customFormat="1"/>
    <row r="1605" s="356" customFormat="1"/>
    <row r="1606" s="356" customFormat="1"/>
    <row r="1607" s="356" customFormat="1"/>
    <row r="1608" s="356" customFormat="1"/>
    <row r="1609" s="356" customFormat="1"/>
    <row r="1610" s="356" customFormat="1"/>
    <row r="1611" s="356" customFormat="1"/>
    <row r="1612" s="356" customFormat="1"/>
    <row r="1613" s="356" customFormat="1"/>
    <row r="1614" s="356" customFormat="1"/>
    <row r="1615" s="356" customFormat="1"/>
    <row r="1616" s="356" customFormat="1"/>
    <row r="1617" s="356" customFormat="1"/>
    <row r="1618" s="356" customFormat="1"/>
    <row r="1619" s="356" customFormat="1"/>
    <row r="1620" s="356" customFormat="1"/>
    <row r="1621" s="356" customFormat="1"/>
    <row r="1622" s="356" customFormat="1"/>
    <row r="1623" s="356" customFormat="1"/>
    <row r="1624" s="356" customFormat="1"/>
    <row r="1625" s="356" customFormat="1"/>
    <row r="1626" s="356" customFormat="1"/>
    <row r="1627" s="356" customFormat="1"/>
    <row r="1628" s="356" customFormat="1"/>
    <row r="1629" s="356" customFormat="1"/>
    <row r="1630" s="356" customFormat="1"/>
    <row r="1631" s="356" customFormat="1"/>
    <row r="1632" s="356" customFormat="1"/>
    <row r="1633" s="356" customFormat="1"/>
    <row r="1634" s="356" customFormat="1"/>
    <row r="1635" s="356" customFormat="1"/>
    <row r="1636" s="356" customFormat="1"/>
    <row r="1637" s="356" customFormat="1"/>
    <row r="1638" s="356" customFormat="1"/>
    <row r="1639" s="356" customFormat="1"/>
    <row r="1640" s="356" customFormat="1"/>
    <row r="1641" s="356" customFormat="1"/>
    <row r="1642" s="356" customFormat="1"/>
    <row r="1643" s="356" customFormat="1"/>
    <row r="1644" s="356" customFormat="1"/>
    <row r="1645" s="356" customFormat="1"/>
    <row r="1646" s="356" customFormat="1"/>
    <row r="1647" s="356" customFormat="1"/>
    <row r="1648" s="356" customFormat="1"/>
    <row r="1649" s="356" customFormat="1"/>
    <row r="1650" s="356" customFormat="1"/>
    <row r="1651" s="356" customFormat="1"/>
    <row r="1652" s="356" customFormat="1"/>
    <row r="1653" s="356" customFormat="1"/>
    <row r="1654" s="356" customFormat="1"/>
    <row r="1655" s="356" customFormat="1"/>
    <row r="1656" s="356" customFormat="1"/>
    <row r="1657" s="356" customFormat="1"/>
    <row r="1658" s="356" customFormat="1"/>
    <row r="1659" s="356" customFormat="1"/>
    <row r="1660" s="356" customFormat="1"/>
    <row r="1661" s="356" customFormat="1"/>
    <row r="1662" s="356" customFormat="1"/>
    <row r="1663" s="356" customFormat="1"/>
    <row r="1664" s="356" customFormat="1"/>
    <row r="1665" s="356" customFormat="1"/>
    <row r="1666" s="356" customFormat="1"/>
    <row r="1667" s="356" customFormat="1"/>
    <row r="1668" s="356" customFormat="1"/>
    <row r="1669" s="356" customFormat="1"/>
    <row r="1670" s="356" customFormat="1"/>
    <row r="1671" s="356" customFormat="1"/>
    <row r="1672" s="356" customFormat="1"/>
    <row r="1673" s="356" customFormat="1"/>
    <row r="1674" s="356" customFormat="1"/>
    <row r="1675" s="356" customFormat="1"/>
    <row r="1676" s="356" customFormat="1"/>
    <row r="1677" s="356" customFormat="1"/>
    <row r="1678" s="356" customFormat="1"/>
    <row r="1679" s="356" customFormat="1"/>
    <row r="1680" s="356" customFormat="1"/>
    <row r="1681" s="356" customFormat="1"/>
    <row r="1682" s="356" customFormat="1"/>
    <row r="1683" s="356" customFormat="1"/>
    <row r="1684" s="356" customFormat="1"/>
    <row r="1685" s="356" customFormat="1"/>
    <row r="1686" s="356" customFormat="1"/>
    <row r="1687" s="356" customFormat="1"/>
    <row r="1688" s="356" customFormat="1"/>
    <row r="1689" s="356" customFormat="1"/>
    <row r="1690" s="356" customFormat="1"/>
    <row r="1691" s="356" customFormat="1"/>
    <row r="1692" s="356" customFormat="1"/>
    <row r="1693" s="356" customFormat="1"/>
    <row r="1694" s="356" customFormat="1"/>
    <row r="1695" s="356" customFormat="1"/>
    <row r="1696" s="356" customFormat="1"/>
    <row r="1697" s="356" customFormat="1"/>
    <row r="1698" s="356" customFormat="1"/>
    <row r="1699" s="356" customFormat="1"/>
    <row r="1700" s="356" customFormat="1"/>
    <row r="1701" s="356" customFormat="1"/>
    <row r="1702" s="356" customFormat="1"/>
    <row r="1703" s="356" customFormat="1"/>
    <row r="1704" s="356" customFormat="1"/>
    <row r="1705" s="356" customFormat="1"/>
    <row r="1706" s="356" customFormat="1"/>
    <row r="1707" s="356" customFormat="1"/>
    <row r="1708" s="356" customFormat="1"/>
    <row r="1709" s="356" customFormat="1"/>
    <row r="1710" s="356" customFormat="1"/>
    <row r="1711" s="356" customFormat="1"/>
    <row r="1712" s="356" customFormat="1"/>
    <row r="1713" s="356" customFormat="1"/>
    <row r="1714" s="356" customFormat="1"/>
    <row r="1715" s="356" customFormat="1"/>
    <row r="1716" s="356" customFormat="1"/>
    <row r="1717" s="356" customFormat="1"/>
    <row r="1718" s="356" customFormat="1"/>
    <row r="1719" s="356" customFormat="1"/>
    <row r="1720" s="356" customFormat="1"/>
    <row r="1721" s="356" customFormat="1"/>
    <row r="1722" s="356" customFormat="1"/>
    <row r="1723" s="356" customFormat="1"/>
    <row r="1724" s="356" customFormat="1"/>
    <row r="1725" s="356" customFormat="1"/>
    <row r="1726" s="356" customFormat="1"/>
    <row r="1727" s="356" customFormat="1"/>
    <row r="1728" s="356" customFormat="1"/>
    <row r="1729" s="356" customFormat="1"/>
    <row r="1730" s="356" customFormat="1"/>
    <row r="1731" s="356" customFormat="1"/>
    <row r="1732" s="356" customFormat="1"/>
    <row r="1733" s="356" customFormat="1"/>
    <row r="1734" s="356" customFormat="1"/>
    <row r="1735" s="356" customFormat="1"/>
    <row r="1736" s="356" customFormat="1"/>
    <row r="1737" s="356" customFormat="1"/>
    <row r="1738" s="356" customFormat="1"/>
    <row r="1739" s="356" customFormat="1"/>
    <row r="1740" s="356" customFormat="1"/>
    <row r="1741" s="356" customFormat="1"/>
    <row r="1742" s="356" customFormat="1"/>
    <row r="1743" s="356" customFormat="1"/>
    <row r="1744" s="356" customFormat="1"/>
    <row r="1745" s="356" customFormat="1"/>
    <row r="1746" s="356" customFormat="1"/>
    <row r="1747" s="356" customFormat="1"/>
    <row r="1748" s="356" customFormat="1"/>
    <row r="1749" s="356" customFormat="1"/>
    <row r="1750" s="356" customFormat="1"/>
    <row r="1751" s="356" customFormat="1"/>
    <row r="1752" s="356" customFormat="1"/>
    <row r="1753" s="356" customFormat="1"/>
    <row r="1754" s="356" customFormat="1"/>
    <row r="1755" s="356" customFormat="1"/>
    <row r="1756" s="356" customFormat="1"/>
    <row r="1757" s="356" customFormat="1"/>
    <row r="1758" s="356" customFormat="1"/>
    <row r="1759" s="356" customFormat="1"/>
    <row r="1760" s="356" customFormat="1"/>
    <row r="1761" s="356" customFormat="1"/>
    <row r="1762" s="356" customFormat="1"/>
    <row r="1763" s="356" customFormat="1"/>
    <row r="1764" s="356" customFormat="1"/>
    <row r="1765" s="356" customFormat="1"/>
    <row r="1766" s="356" customFormat="1"/>
    <row r="1767" s="356" customFormat="1"/>
    <row r="1768" s="356" customFormat="1"/>
    <row r="1769" s="356" customFormat="1"/>
    <row r="1770" s="356" customFormat="1"/>
    <row r="1771" s="356" customFormat="1"/>
    <row r="1772" s="356" customFormat="1"/>
    <row r="1773" s="356" customFormat="1"/>
    <row r="1774" s="356" customFormat="1"/>
    <row r="1775" s="356" customFormat="1"/>
    <row r="1776" s="356" customFormat="1"/>
    <row r="1777" s="356" customFormat="1"/>
    <row r="1778" s="356" customFormat="1"/>
    <row r="1779" s="356" customFormat="1"/>
    <row r="1780" s="356" customFormat="1"/>
    <row r="1781" s="356" customFormat="1"/>
    <row r="1782" s="356" customFormat="1"/>
    <row r="1783" s="356" customFormat="1"/>
    <row r="1784" s="356" customFormat="1"/>
    <row r="1785" s="356" customFormat="1"/>
    <row r="1786" s="356" customFormat="1"/>
    <row r="1787" s="356" customFormat="1"/>
    <row r="1788" s="356" customFormat="1"/>
    <row r="1789" s="356" customFormat="1"/>
    <row r="1790" s="356" customFormat="1"/>
    <row r="1791" s="356" customFormat="1"/>
    <row r="1792" s="356" customFormat="1"/>
    <row r="1793" s="356" customFormat="1"/>
    <row r="1794" s="356" customFormat="1"/>
    <row r="1795" s="356" customFormat="1"/>
    <row r="1796" s="356" customFormat="1"/>
    <row r="1797" s="356" customFormat="1"/>
    <row r="1798" s="356" customFormat="1"/>
    <row r="1799" s="356" customFormat="1"/>
    <row r="1800" s="356" customFormat="1"/>
    <row r="1801" s="356" customFormat="1"/>
    <row r="1802" s="356" customFormat="1"/>
    <row r="1803" s="356" customFormat="1"/>
    <row r="1804" s="356" customFormat="1"/>
    <row r="1805" s="356" customFormat="1"/>
    <row r="1806" s="356" customFormat="1"/>
    <row r="1807" s="356" customFormat="1"/>
    <row r="1808" s="356" customFormat="1"/>
    <row r="1809" s="356" customFormat="1"/>
    <row r="1810" s="356" customFormat="1"/>
    <row r="1811" s="356" customFormat="1"/>
    <row r="1812" s="356" customFormat="1"/>
    <row r="1813" s="356" customFormat="1"/>
    <row r="1814" s="356" customFormat="1"/>
    <row r="1815" s="356" customFormat="1"/>
    <row r="1816" s="356" customFormat="1"/>
    <row r="1817" s="356" customFormat="1"/>
    <row r="1818" s="356" customFormat="1"/>
    <row r="1819" s="356" customFormat="1"/>
    <row r="1820" s="356" customFormat="1"/>
    <row r="1821" s="356" customFormat="1"/>
    <row r="1822" s="356" customFormat="1"/>
    <row r="1823" s="356" customFormat="1"/>
    <row r="1824" s="356" customFormat="1"/>
    <row r="1825" s="356" customFormat="1"/>
    <row r="1826" s="356" customFormat="1"/>
    <row r="1827" s="356" customFormat="1"/>
    <row r="1828" s="356" customFormat="1"/>
    <row r="1829" s="356" customFormat="1"/>
    <row r="1830" s="356" customFormat="1"/>
    <row r="1831" s="356" customFormat="1"/>
    <row r="1832" s="356" customFormat="1"/>
    <row r="1833" s="356" customFormat="1"/>
    <row r="1834" s="356" customFormat="1"/>
    <row r="1835" s="356" customFormat="1"/>
    <row r="1836" s="356" customFormat="1"/>
    <row r="1837" s="356" customFormat="1"/>
    <row r="1838" s="356" customFormat="1"/>
    <row r="1839" s="356" customFormat="1"/>
    <row r="1840" s="356" customFormat="1"/>
    <row r="1841" s="356" customFormat="1"/>
    <row r="1842" s="356" customFormat="1"/>
    <row r="1843" s="356" customFormat="1"/>
    <row r="1844" s="356" customFormat="1"/>
    <row r="1845" s="356" customFormat="1"/>
    <row r="1846" s="356" customFormat="1"/>
    <row r="1847" s="356" customFormat="1"/>
    <row r="1848" s="356" customFormat="1"/>
    <row r="1849" s="356" customFormat="1"/>
    <row r="1850" s="356" customFormat="1"/>
    <row r="1851" s="356" customFormat="1"/>
    <row r="1852" s="356" customFormat="1"/>
    <row r="1853" s="356" customFormat="1"/>
    <row r="1854" s="356" customFormat="1"/>
    <row r="1855" s="356" customFormat="1"/>
    <row r="1856" s="356" customFormat="1"/>
    <row r="1857" s="356" customFormat="1"/>
    <row r="1858" s="356" customFormat="1"/>
    <row r="1859" s="356" customFormat="1"/>
    <row r="1860" s="356" customFormat="1"/>
    <row r="1861" s="356" customFormat="1"/>
    <row r="1862" s="356" customFormat="1"/>
    <row r="1863" s="356" customFormat="1"/>
    <row r="1864" s="356" customFormat="1"/>
    <row r="1865" s="356" customFormat="1"/>
    <row r="1866" s="356" customFormat="1"/>
    <row r="1867" s="356" customFormat="1"/>
    <row r="1868" s="356" customFormat="1"/>
    <row r="1869" s="356" customFormat="1"/>
    <row r="1870" s="356" customFormat="1"/>
    <row r="1871" s="356" customFormat="1"/>
    <row r="1872" s="356" customFormat="1"/>
    <row r="1873" s="356" customFormat="1"/>
    <row r="1874" s="356" customFormat="1"/>
    <row r="1875" s="356" customFormat="1"/>
    <row r="1876" s="356" customFormat="1"/>
    <row r="1877" s="356" customFormat="1"/>
    <row r="1878" s="356" customFormat="1"/>
    <row r="1879" s="356" customFormat="1"/>
    <row r="1880" s="356" customFormat="1"/>
    <row r="1881" s="356" customFormat="1"/>
    <row r="1882" s="356" customFormat="1"/>
    <row r="1883" s="356" customFormat="1"/>
    <row r="1884" s="356" customFormat="1"/>
    <row r="1885" s="356" customFormat="1"/>
    <row r="1886" s="356" customFormat="1"/>
    <row r="1887" s="356" customFormat="1"/>
    <row r="1888" s="356" customFormat="1"/>
    <row r="1889" s="356" customFormat="1"/>
    <row r="1890" s="356" customFormat="1"/>
    <row r="1891" s="356" customFormat="1"/>
    <row r="1892" s="356" customFormat="1"/>
    <row r="1893" s="356" customFormat="1"/>
    <row r="1894" s="356" customFormat="1"/>
    <row r="1895" s="356" customFormat="1"/>
    <row r="1896" s="356" customFormat="1"/>
    <row r="1897" s="356" customFormat="1"/>
    <row r="1898" s="356" customFormat="1"/>
    <row r="1899" s="356" customFormat="1"/>
    <row r="1900" s="356" customFormat="1"/>
    <row r="1901" s="356" customFormat="1"/>
    <row r="1902" s="356" customFormat="1"/>
    <row r="1903" s="356" customFormat="1"/>
    <row r="1904" s="356" customFormat="1"/>
    <row r="1905" s="356" customFormat="1"/>
    <row r="1906" s="356" customFormat="1"/>
    <row r="1907" s="356" customFormat="1"/>
    <row r="1908" s="356" customFormat="1"/>
    <row r="1909" s="356" customFormat="1"/>
    <row r="1910" s="356" customFormat="1"/>
    <row r="1911" s="356" customFormat="1"/>
    <row r="1912" s="356" customFormat="1"/>
    <row r="1913" s="356" customFormat="1"/>
    <row r="1914" s="356" customFormat="1"/>
    <row r="1915" s="356" customFormat="1"/>
    <row r="1916" s="356" customFormat="1"/>
    <row r="1917" s="356" customFormat="1"/>
    <row r="1918" s="356" customFormat="1"/>
    <row r="1919" s="356" customFormat="1"/>
    <row r="1920" s="356" customFormat="1"/>
    <row r="1921" s="356" customFormat="1"/>
    <row r="1922" s="356" customFormat="1"/>
    <row r="1923" s="356" customFormat="1"/>
    <row r="1924" s="356" customFormat="1"/>
    <row r="1925" s="356" customFormat="1"/>
    <row r="1926" s="356" customFormat="1"/>
    <row r="1927" s="356" customFormat="1"/>
    <row r="1928" s="356" customFormat="1"/>
    <row r="1929" s="356" customFormat="1"/>
    <row r="1930" s="356" customFormat="1"/>
    <row r="1931" s="356" customFormat="1"/>
    <row r="1932" s="356" customFormat="1"/>
    <row r="1933" s="356" customFormat="1"/>
    <row r="1934" s="356" customFormat="1"/>
    <row r="1935" s="356" customFormat="1"/>
    <row r="1936" s="356" customFormat="1"/>
    <row r="1937" s="356" customFormat="1"/>
    <row r="1938" s="356" customFormat="1"/>
    <row r="1939" s="356" customFormat="1"/>
    <row r="1940" s="356" customFormat="1"/>
    <row r="1941" s="356" customFormat="1"/>
    <row r="1942" s="356" customFormat="1"/>
    <row r="1943" s="356" customFormat="1"/>
    <row r="1944" s="356" customFormat="1"/>
    <row r="1945" s="356" customFormat="1"/>
    <row r="1946" s="356" customFormat="1"/>
    <row r="1947" s="356" customFormat="1"/>
    <row r="1948" s="356" customFormat="1"/>
    <row r="1949" s="356" customFormat="1"/>
    <row r="1950" s="356" customFormat="1"/>
    <row r="1951" s="356" customFormat="1"/>
    <row r="1952" s="356" customFormat="1"/>
  </sheetData>
  <mergeCells count="1">
    <mergeCell ref="D8:L8"/>
  </mergeCells>
  <pageMargins left="0.23622047244094491" right="0.23622047244094491" top="0.74803149606299213" bottom="0.74803149606299213" header="0.31496062992125984" footer="0.31496062992125984"/>
  <pageSetup paperSize="8" scale="45"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S654"/>
  <sheetViews>
    <sheetView zoomScale="80" zoomScaleNormal="80" workbookViewId="0">
      <pane ySplit="4" topLeftCell="A5" activePane="bottomLeft" state="frozen"/>
      <selection activeCell="D31" sqref="D31"/>
      <selection pane="bottomLeft"/>
    </sheetView>
  </sheetViews>
  <sheetFormatPr defaultColWidth="10.21875" defaultRowHeight="13.2"/>
  <cols>
    <col min="1" max="1" width="5.77734375" style="356" customWidth="1"/>
    <col min="2" max="2" width="8.44140625" style="356" hidden="1" customWidth="1"/>
    <col min="3" max="3" width="13.21875" style="356" bestFit="1" customWidth="1"/>
    <col min="4" max="4" width="13.44140625" style="171" bestFit="1" customWidth="1"/>
    <col min="5" max="5" width="11.44140625" style="171" bestFit="1" customWidth="1"/>
    <col min="6" max="6" width="11.21875" style="171" bestFit="1" customWidth="1"/>
    <col min="7" max="7" width="10.21875" style="171" bestFit="1" customWidth="1"/>
    <col min="8" max="8" width="8" style="171" bestFit="1" customWidth="1"/>
    <col min="9" max="9" width="10.21875" style="171" bestFit="1" customWidth="1"/>
    <col min="10" max="11" width="9.77734375" style="171" bestFit="1" customWidth="1"/>
    <col min="12" max="12" width="23.5546875" style="171" customWidth="1"/>
    <col min="13" max="13" width="4.44140625" style="356" customWidth="1"/>
    <col min="14" max="14" width="18.44140625" style="171" customWidth="1"/>
    <col min="15" max="15" width="14" style="171" customWidth="1"/>
    <col min="16" max="16" width="10.21875" style="356"/>
    <col min="17" max="17" width="10.21875" style="171"/>
    <col min="18" max="18" width="11.21875" style="171" bestFit="1" customWidth="1"/>
    <col min="19" max="19" width="10.44140625" style="171" bestFit="1" customWidth="1"/>
    <col min="20" max="29" width="10.21875" style="171" bestFit="1" customWidth="1"/>
    <col min="30" max="30" width="11.21875" style="171" bestFit="1" customWidth="1"/>
    <col min="31" max="45" width="10.21875" style="356"/>
    <col min="46" max="16384" width="10.21875" style="171"/>
  </cols>
  <sheetData>
    <row r="1" spans="1:30" s="68" customFormat="1" ht="23.4">
      <c r="A1" s="83" t="str">
        <f>'1.1 Cover'!A1</f>
        <v>Regulatory Reporting Pack</v>
      </c>
    </row>
    <row r="2" spans="1:30" s="68" customFormat="1" ht="23.4">
      <c r="A2" s="83" t="str">
        <f>'1.1 Cover'!A2</f>
        <v>Price base - 2018/19</v>
      </c>
    </row>
    <row r="3" spans="1:30" s="68" customFormat="1" ht="23.4">
      <c r="A3" s="83" t="str">
        <f>'1.1 Cover'!A3</f>
        <v>Regulatory Year: April 2021 - March 2022</v>
      </c>
    </row>
    <row r="4" spans="1:30" s="68" customFormat="1" ht="23.4">
      <c r="A4" s="83" t="s">
        <v>1026</v>
      </c>
    </row>
    <row r="5" spans="1:30" s="302" customFormat="1" ht="15">
      <c r="F5" s="303"/>
      <c r="G5" s="304"/>
      <c r="H5" s="305"/>
      <c r="I5" s="305"/>
      <c r="J5" s="305"/>
      <c r="K5" s="305"/>
      <c r="L5" s="305"/>
      <c r="M5" s="305"/>
      <c r="N5" s="305"/>
      <c r="O5" s="305"/>
      <c r="P5" s="305"/>
      <c r="Q5" s="305"/>
      <c r="R5" s="305"/>
      <c r="S5" s="305"/>
      <c r="T5" s="305"/>
      <c r="U5" s="305"/>
      <c r="V5" s="305"/>
      <c r="W5" s="305"/>
    </row>
    <row r="6" spans="1:30" s="302" customFormat="1" ht="15">
      <c r="F6" s="303"/>
      <c r="G6" s="304"/>
      <c r="H6" s="305"/>
      <c r="I6" s="305"/>
      <c r="J6" s="305"/>
      <c r="K6" s="305"/>
      <c r="L6" s="305"/>
      <c r="M6" s="305"/>
      <c r="N6" s="305"/>
      <c r="O6" s="305"/>
      <c r="P6" s="305"/>
      <c r="Q6" s="305"/>
      <c r="R6" s="305"/>
      <c r="S6" s="305"/>
      <c r="T6" s="305"/>
      <c r="U6" s="305"/>
      <c r="V6" s="305"/>
      <c r="W6" s="305"/>
    </row>
    <row r="7" spans="1:30" s="302" customFormat="1" ht="15.6" thickBot="1">
      <c r="F7" s="305"/>
      <c r="H7" s="305"/>
      <c r="I7" s="305"/>
      <c r="J7" s="305"/>
      <c r="K7" s="305"/>
      <c r="L7" s="305"/>
      <c r="M7" s="305"/>
      <c r="N7" s="305"/>
      <c r="O7" s="305"/>
      <c r="P7" s="305"/>
      <c r="Q7" s="305"/>
      <c r="R7" s="305"/>
      <c r="S7" s="305"/>
      <c r="T7" s="305"/>
      <c r="U7" s="305"/>
      <c r="V7" s="305"/>
      <c r="W7" s="305"/>
    </row>
    <row r="8" spans="1:30" ht="26.55" customHeight="1">
      <c r="B8" s="364"/>
      <c r="C8" s="367"/>
      <c r="D8" s="1613" t="s">
        <v>1115</v>
      </c>
      <c r="E8" s="1611"/>
      <c r="F8" s="1611"/>
      <c r="G8" s="1611"/>
      <c r="H8" s="1611"/>
      <c r="I8" s="1611"/>
      <c r="J8" s="1611"/>
      <c r="K8" s="1611"/>
      <c r="L8" s="1612"/>
      <c r="N8" s="356"/>
      <c r="O8" s="356"/>
      <c r="Q8" s="184" t="s">
        <v>1118</v>
      </c>
      <c r="R8" s="191"/>
      <c r="S8" s="191"/>
      <c r="T8" s="191"/>
      <c r="U8" s="191"/>
      <c r="V8" s="191"/>
      <c r="W8" s="191"/>
      <c r="X8" s="191"/>
      <c r="Y8" s="191"/>
      <c r="Z8" s="191"/>
      <c r="AA8" s="191"/>
      <c r="AB8" s="191"/>
      <c r="AC8" s="191"/>
      <c r="AD8" s="191"/>
    </row>
    <row r="9" spans="1:30">
      <c r="B9" s="366" t="s">
        <v>1113</v>
      </c>
      <c r="D9" s="190" t="s">
        <v>1112</v>
      </c>
      <c r="E9" s="190" t="s">
        <v>1111</v>
      </c>
      <c r="F9" s="190" t="s">
        <v>1110</v>
      </c>
      <c r="G9" s="190" t="s">
        <v>1109</v>
      </c>
      <c r="H9" s="190" t="s">
        <v>1108</v>
      </c>
      <c r="I9" s="190" t="s">
        <v>1107</v>
      </c>
      <c r="J9" s="190" t="s">
        <v>1106</v>
      </c>
      <c r="K9" s="190" t="s">
        <v>1105</v>
      </c>
      <c r="L9" s="190" t="s">
        <v>1117</v>
      </c>
      <c r="M9" s="357"/>
      <c r="N9" s="189" t="s">
        <v>1116</v>
      </c>
      <c r="O9" s="189" t="s">
        <v>1102</v>
      </c>
      <c r="Q9" s="188"/>
      <c r="R9" s="182">
        <v>44287</v>
      </c>
      <c r="S9" s="182">
        <v>44317</v>
      </c>
      <c r="T9" s="182">
        <v>44348</v>
      </c>
      <c r="U9" s="182">
        <v>44378</v>
      </c>
      <c r="V9" s="182">
        <v>44409</v>
      </c>
      <c r="W9" s="182">
        <v>44440</v>
      </c>
      <c r="X9" s="182">
        <v>44470</v>
      </c>
      <c r="Y9" s="182">
        <v>44501</v>
      </c>
      <c r="Z9" s="182">
        <v>44531</v>
      </c>
      <c r="AA9" s="182">
        <v>44562</v>
      </c>
      <c r="AB9" s="182">
        <v>44593</v>
      </c>
      <c r="AC9" s="182">
        <v>44621</v>
      </c>
      <c r="AD9" s="181" t="s">
        <v>3102</v>
      </c>
    </row>
    <row r="10" spans="1:30">
      <c r="B10" s="359"/>
      <c r="D10" s="174"/>
      <c r="E10" s="174"/>
      <c r="F10" s="175"/>
      <c r="G10" s="174"/>
      <c r="H10" s="174"/>
      <c r="I10" s="174"/>
      <c r="J10" s="175"/>
      <c r="K10" s="175"/>
      <c r="L10" s="174"/>
      <c r="N10" s="173">
        <f t="shared" ref="N10:N500" si="0">+H10*((K10-J10)+1)*B10</f>
        <v>0</v>
      </c>
      <c r="O10" s="172">
        <f t="shared" ref="O10:O500" si="1">N10*L10</f>
        <v>0</v>
      </c>
      <c r="Q10" s="187"/>
      <c r="R10" s="186"/>
      <c r="S10" s="186"/>
      <c r="T10" s="186"/>
      <c r="U10" s="186"/>
      <c r="V10" s="186"/>
      <c r="W10" s="186"/>
      <c r="X10" s="186"/>
      <c r="Y10" s="186"/>
      <c r="Z10" s="186"/>
      <c r="AA10" s="186"/>
      <c r="AB10" s="186"/>
      <c r="AC10" s="186"/>
      <c r="AD10" s="186"/>
    </row>
    <row r="11" spans="1:30">
      <c r="B11" s="359"/>
      <c r="D11" s="174"/>
      <c r="E11" s="174"/>
      <c r="F11" s="175"/>
      <c r="G11" s="174"/>
      <c r="H11" s="174"/>
      <c r="I11" s="174"/>
      <c r="J11" s="175"/>
      <c r="K11" s="175"/>
      <c r="L11" s="174"/>
      <c r="N11" s="173">
        <f t="shared" si="0"/>
        <v>0</v>
      </c>
      <c r="O11" s="172">
        <f t="shared" si="1"/>
        <v>0</v>
      </c>
      <c r="Q11" s="194"/>
      <c r="R11" s="193"/>
      <c r="S11" s="193"/>
      <c r="T11" s="193"/>
      <c r="U11" s="193"/>
      <c r="V11" s="193"/>
      <c r="W11" s="193"/>
      <c r="X11" s="193"/>
      <c r="Y11" s="193"/>
      <c r="Z11" s="193"/>
      <c r="AA11" s="193"/>
      <c r="AB11" s="193"/>
      <c r="AC11" s="193"/>
      <c r="AD11" s="192"/>
    </row>
    <row r="12" spans="1:30">
      <c r="B12" s="359"/>
      <c r="D12" s="174"/>
      <c r="E12" s="174"/>
      <c r="F12" s="175"/>
      <c r="G12" s="174"/>
      <c r="H12" s="174"/>
      <c r="I12" s="174"/>
      <c r="J12" s="175"/>
      <c r="K12" s="175"/>
      <c r="L12" s="174"/>
      <c r="N12" s="173">
        <f t="shared" si="0"/>
        <v>0</v>
      </c>
      <c r="O12" s="172">
        <f t="shared" si="1"/>
        <v>0</v>
      </c>
      <c r="Q12" s="179" t="s">
        <v>1100</v>
      </c>
      <c r="R12" s="185"/>
      <c r="S12" s="185"/>
      <c r="T12" s="185"/>
      <c r="U12" s="185"/>
      <c r="V12" s="185"/>
      <c r="W12" s="185"/>
      <c r="X12" s="185"/>
      <c r="Y12" s="185"/>
      <c r="Z12" s="185"/>
      <c r="AA12" s="185"/>
      <c r="AB12" s="185"/>
      <c r="AC12" s="185"/>
      <c r="AD12" s="185"/>
    </row>
    <row r="13" spans="1:30">
      <c r="B13" s="359"/>
      <c r="D13" s="174"/>
      <c r="E13" s="174"/>
      <c r="F13" s="175"/>
      <c r="G13" s="174"/>
      <c r="H13" s="174"/>
      <c r="I13" s="174"/>
      <c r="J13" s="175"/>
      <c r="K13" s="175"/>
      <c r="L13" s="174"/>
      <c r="N13" s="173">
        <f t="shared" si="0"/>
        <v>0</v>
      </c>
      <c r="O13" s="172">
        <f t="shared" si="1"/>
        <v>0</v>
      </c>
      <c r="Q13" s="356"/>
      <c r="R13" s="356"/>
      <c r="S13" s="356"/>
      <c r="T13" s="356"/>
      <c r="U13" s="356"/>
      <c r="V13" s="356"/>
      <c r="W13" s="356"/>
      <c r="X13" s="356"/>
      <c r="Y13" s="356"/>
      <c r="Z13" s="356"/>
      <c r="AA13" s="356"/>
      <c r="AB13" s="356"/>
      <c r="AC13" s="356"/>
      <c r="AD13" s="356"/>
    </row>
    <row r="14" spans="1:30">
      <c r="B14" s="359"/>
      <c r="D14" s="174"/>
      <c r="E14" s="174"/>
      <c r="F14" s="175"/>
      <c r="G14" s="174"/>
      <c r="H14" s="174"/>
      <c r="I14" s="174"/>
      <c r="J14" s="175"/>
      <c r="K14" s="175"/>
      <c r="L14" s="174"/>
      <c r="N14" s="173">
        <f t="shared" si="0"/>
        <v>0</v>
      </c>
      <c r="O14" s="172">
        <f t="shared" si="1"/>
        <v>0</v>
      </c>
      <c r="Q14" s="356"/>
      <c r="R14" s="356"/>
      <c r="S14" s="356"/>
      <c r="T14" s="356"/>
      <c r="U14" s="356"/>
      <c r="V14" s="356"/>
      <c r="W14" s="356"/>
      <c r="X14" s="356"/>
      <c r="Y14" s="356"/>
      <c r="Z14" s="356"/>
      <c r="AA14" s="356"/>
      <c r="AB14" s="356"/>
      <c r="AC14" s="356"/>
      <c r="AD14" s="356"/>
    </row>
    <row r="15" spans="1:30">
      <c r="B15" s="359"/>
      <c r="D15" s="174"/>
      <c r="E15" s="174"/>
      <c r="F15" s="175"/>
      <c r="G15" s="174"/>
      <c r="H15" s="174"/>
      <c r="I15" s="174"/>
      <c r="J15" s="175"/>
      <c r="K15" s="175"/>
      <c r="L15" s="174"/>
      <c r="N15" s="173">
        <f t="shared" si="0"/>
        <v>0</v>
      </c>
      <c r="O15" s="172">
        <f t="shared" si="1"/>
        <v>0</v>
      </c>
      <c r="Q15" s="356"/>
      <c r="R15" s="356"/>
      <c r="S15" s="356"/>
      <c r="T15" s="356"/>
      <c r="U15" s="356"/>
      <c r="V15" s="356"/>
      <c r="W15" s="356"/>
      <c r="X15" s="356"/>
      <c r="Y15" s="356"/>
      <c r="Z15" s="356"/>
      <c r="AA15" s="356"/>
      <c r="AB15" s="356"/>
      <c r="AC15" s="356"/>
      <c r="AD15" s="356"/>
    </row>
    <row r="16" spans="1:30">
      <c r="B16" s="359"/>
      <c r="D16" s="174"/>
      <c r="E16" s="174"/>
      <c r="F16" s="175"/>
      <c r="G16" s="174"/>
      <c r="H16" s="174"/>
      <c r="I16" s="174"/>
      <c r="J16" s="175"/>
      <c r="K16" s="175"/>
      <c r="L16" s="174"/>
      <c r="N16" s="173">
        <f t="shared" si="0"/>
        <v>0</v>
      </c>
      <c r="O16" s="172">
        <f t="shared" si="1"/>
        <v>0</v>
      </c>
      <c r="Q16" s="356"/>
      <c r="R16" s="356"/>
      <c r="S16" s="356"/>
      <c r="T16" s="356"/>
      <c r="U16" s="356"/>
      <c r="V16" s="356"/>
      <c r="W16" s="356"/>
      <c r="X16" s="356"/>
      <c r="Y16" s="356"/>
      <c r="Z16" s="356"/>
      <c r="AA16" s="356"/>
      <c r="AB16" s="356"/>
      <c r="AC16" s="356"/>
      <c r="AD16" s="356"/>
    </row>
    <row r="17" spans="2:30" ht="15">
      <c r="B17" s="359"/>
      <c r="C17" s="302"/>
      <c r="D17" s="174"/>
      <c r="E17" s="174"/>
      <c r="F17" s="175"/>
      <c r="G17" s="174"/>
      <c r="H17" s="174"/>
      <c r="I17" s="174"/>
      <c r="J17" s="175"/>
      <c r="K17" s="175"/>
      <c r="L17" s="174"/>
      <c r="N17" s="173">
        <f t="shared" ref="N17:N80" si="2">+H17*((K17-J17)+1)*B17</f>
        <v>0</v>
      </c>
      <c r="O17" s="172">
        <f t="shared" ref="O17:O80" si="3">N17*L17</f>
        <v>0</v>
      </c>
      <c r="Q17" s="356"/>
      <c r="R17" s="356"/>
      <c r="S17" s="356"/>
      <c r="T17" s="356"/>
      <c r="U17" s="356"/>
      <c r="V17" s="356"/>
      <c r="W17" s="356"/>
      <c r="X17" s="356"/>
      <c r="Y17" s="356"/>
      <c r="Z17" s="356"/>
      <c r="AA17" s="356"/>
      <c r="AB17" s="356"/>
      <c r="AC17" s="356"/>
      <c r="AD17" s="356"/>
    </row>
    <row r="18" spans="2:30">
      <c r="B18" s="359"/>
      <c r="D18" s="174"/>
      <c r="E18" s="174"/>
      <c r="F18" s="175"/>
      <c r="G18" s="174"/>
      <c r="H18" s="174"/>
      <c r="I18" s="174"/>
      <c r="J18" s="175"/>
      <c r="K18" s="175"/>
      <c r="L18" s="174"/>
      <c r="N18" s="173">
        <f t="shared" si="2"/>
        <v>0</v>
      </c>
      <c r="O18" s="172">
        <f t="shared" si="3"/>
        <v>0</v>
      </c>
      <c r="Q18" s="356"/>
      <c r="R18" s="356"/>
      <c r="S18" s="356"/>
      <c r="T18" s="356"/>
      <c r="U18" s="356"/>
      <c r="V18" s="356"/>
      <c r="W18" s="356"/>
      <c r="X18" s="356"/>
      <c r="Y18" s="356"/>
      <c r="Z18" s="356"/>
      <c r="AA18" s="356"/>
      <c r="AB18" s="356"/>
      <c r="AC18" s="356"/>
      <c r="AD18" s="356"/>
    </row>
    <row r="19" spans="2:30">
      <c r="B19" s="359"/>
      <c r="D19" s="174"/>
      <c r="E19" s="174"/>
      <c r="F19" s="175"/>
      <c r="G19" s="174"/>
      <c r="H19" s="174"/>
      <c r="I19" s="174"/>
      <c r="J19" s="175"/>
      <c r="K19" s="175"/>
      <c r="L19" s="174"/>
      <c r="N19" s="173">
        <f t="shared" si="2"/>
        <v>0</v>
      </c>
      <c r="O19" s="172">
        <f t="shared" si="3"/>
        <v>0</v>
      </c>
      <c r="Q19" s="184" t="s">
        <v>1101</v>
      </c>
      <c r="R19" s="183"/>
      <c r="S19" s="183"/>
      <c r="T19" s="183"/>
      <c r="U19" s="183"/>
      <c r="V19" s="183"/>
      <c r="W19" s="183"/>
      <c r="X19" s="183"/>
      <c r="Y19" s="183"/>
      <c r="Z19" s="183"/>
      <c r="AA19" s="183"/>
      <c r="AB19" s="183"/>
      <c r="AC19" s="183"/>
      <c r="AD19" s="183"/>
    </row>
    <row r="20" spans="2:30">
      <c r="B20" s="359"/>
      <c r="D20" s="174"/>
      <c r="E20" s="174"/>
      <c r="F20" s="175"/>
      <c r="G20" s="174"/>
      <c r="H20" s="174"/>
      <c r="I20" s="174"/>
      <c r="J20" s="175"/>
      <c r="K20" s="175"/>
      <c r="L20" s="174"/>
      <c r="N20" s="173">
        <f t="shared" si="2"/>
        <v>0</v>
      </c>
      <c r="O20" s="172">
        <f t="shared" si="3"/>
        <v>0</v>
      </c>
      <c r="Q20" s="177"/>
      <c r="R20" s="182">
        <v>44287</v>
      </c>
      <c r="S20" s="182">
        <v>44317</v>
      </c>
      <c r="T20" s="182">
        <v>44348</v>
      </c>
      <c r="U20" s="182">
        <v>44378</v>
      </c>
      <c r="V20" s="182">
        <v>44409</v>
      </c>
      <c r="W20" s="182">
        <v>44440</v>
      </c>
      <c r="X20" s="182">
        <v>44470</v>
      </c>
      <c r="Y20" s="182">
        <v>44501</v>
      </c>
      <c r="Z20" s="182">
        <v>44531</v>
      </c>
      <c r="AA20" s="182">
        <v>44562</v>
      </c>
      <c r="AB20" s="182">
        <v>44593</v>
      </c>
      <c r="AC20" s="182">
        <v>44621</v>
      </c>
      <c r="AD20" s="181" t="s">
        <v>3102</v>
      </c>
    </row>
    <row r="21" spans="2:30">
      <c r="B21" s="359"/>
      <c r="D21" s="174"/>
      <c r="E21" s="174"/>
      <c r="F21" s="175"/>
      <c r="G21" s="174"/>
      <c r="H21" s="174"/>
      <c r="I21" s="174"/>
      <c r="J21" s="175"/>
      <c r="K21" s="175"/>
      <c r="L21" s="174"/>
      <c r="N21" s="173">
        <f t="shared" si="2"/>
        <v>0</v>
      </c>
      <c r="O21" s="172">
        <f t="shared" si="3"/>
        <v>0</v>
      </c>
      <c r="Q21" s="177"/>
      <c r="R21" s="174"/>
      <c r="S21" s="180"/>
      <c r="T21" s="180"/>
      <c r="U21" s="174"/>
      <c r="V21" s="174"/>
      <c r="W21" s="174"/>
      <c r="X21" s="174"/>
      <c r="Y21" s="174"/>
      <c r="Z21" s="174"/>
      <c r="AA21" s="174"/>
      <c r="AB21" s="174"/>
      <c r="AC21" s="174"/>
      <c r="AD21" s="174"/>
    </row>
    <row r="22" spans="2:30">
      <c r="B22" s="359"/>
      <c r="D22" s="174"/>
      <c r="E22" s="174"/>
      <c r="F22" s="175"/>
      <c r="G22" s="174"/>
      <c r="H22" s="174"/>
      <c r="I22" s="174"/>
      <c r="J22" s="175"/>
      <c r="K22" s="175"/>
      <c r="L22" s="174"/>
      <c r="N22" s="173">
        <f t="shared" si="2"/>
        <v>0</v>
      </c>
      <c r="O22" s="172">
        <f t="shared" si="3"/>
        <v>0</v>
      </c>
      <c r="Q22" s="177"/>
      <c r="R22" s="174"/>
      <c r="S22" s="180"/>
      <c r="T22" s="180"/>
      <c r="U22" s="180"/>
      <c r="V22" s="180"/>
      <c r="W22" s="180"/>
      <c r="X22" s="180"/>
      <c r="Y22" s="180"/>
      <c r="Z22" s="180"/>
      <c r="AA22" s="180"/>
      <c r="AB22" s="180"/>
      <c r="AC22" s="180"/>
      <c r="AD22" s="180"/>
    </row>
    <row r="23" spans="2:30">
      <c r="B23" s="359"/>
      <c r="D23" s="174"/>
      <c r="E23" s="174"/>
      <c r="F23" s="175"/>
      <c r="G23" s="174"/>
      <c r="H23" s="174"/>
      <c r="I23" s="174"/>
      <c r="J23" s="175"/>
      <c r="K23" s="175"/>
      <c r="L23" s="174"/>
      <c r="N23" s="173">
        <f t="shared" si="2"/>
        <v>0</v>
      </c>
      <c r="O23" s="172">
        <f t="shared" si="3"/>
        <v>0</v>
      </c>
      <c r="Q23" s="179" t="s">
        <v>1100</v>
      </c>
      <c r="R23" s="178"/>
      <c r="S23" s="178"/>
      <c r="T23" s="178"/>
      <c r="U23" s="178"/>
      <c r="V23" s="178"/>
      <c r="W23" s="178"/>
      <c r="X23" s="178"/>
      <c r="Y23" s="178"/>
      <c r="Z23" s="178"/>
      <c r="AA23" s="178"/>
      <c r="AB23" s="178"/>
      <c r="AC23" s="178"/>
      <c r="AD23" s="178"/>
    </row>
    <row r="24" spans="2:30">
      <c r="B24" s="359"/>
      <c r="D24" s="174"/>
      <c r="E24" s="174"/>
      <c r="F24" s="175"/>
      <c r="G24" s="174"/>
      <c r="H24" s="174"/>
      <c r="I24" s="174"/>
      <c r="J24" s="175"/>
      <c r="K24" s="175"/>
      <c r="L24" s="174"/>
      <c r="N24" s="173">
        <f t="shared" si="2"/>
        <v>0</v>
      </c>
      <c r="O24" s="172">
        <f t="shared" si="3"/>
        <v>0</v>
      </c>
      <c r="Q24" s="356"/>
      <c r="R24" s="356"/>
      <c r="S24" s="356"/>
      <c r="T24" s="356"/>
      <c r="U24" s="356"/>
      <c r="V24" s="356"/>
      <c r="W24" s="356"/>
      <c r="X24" s="356"/>
      <c r="Y24" s="356"/>
      <c r="Z24" s="356"/>
      <c r="AA24" s="356"/>
      <c r="AB24" s="356"/>
      <c r="AC24" s="356"/>
      <c r="AD24" s="356"/>
    </row>
    <row r="25" spans="2:30">
      <c r="B25" s="359"/>
      <c r="D25" s="174"/>
      <c r="E25" s="174"/>
      <c r="F25" s="175"/>
      <c r="G25" s="174"/>
      <c r="H25" s="174"/>
      <c r="I25" s="174"/>
      <c r="J25" s="175"/>
      <c r="K25" s="175"/>
      <c r="L25" s="174"/>
      <c r="N25" s="173">
        <f t="shared" si="2"/>
        <v>0</v>
      </c>
      <c r="O25" s="172">
        <f t="shared" si="3"/>
        <v>0</v>
      </c>
      <c r="Q25" s="356"/>
      <c r="R25" s="356"/>
      <c r="S25" s="356"/>
      <c r="T25" s="356"/>
      <c r="U25" s="356"/>
      <c r="V25" s="356"/>
      <c r="W25" s="356"/>
      <c r="X25" s="356"/>
      <c r="Y25" s="356"/>
      <c r="Z25" s="356"/>
      <c r="AA25" s="356"/>
      <c r="AB25" s="356"/>
      <c r="AC25" s="356"/>
      <c r="AD25" s="356"/>
    </row>
    <row r="26" spans="2:30">
      <c r="B26" s="359"/>
      <c r="D26" s="174"/>
      <c r="E26" s="174"/>
      <c r="F26" s="175"/>
      <c r="G26" s="174"/>
      <c r="H26" s="174"/>
      <c r="I26" s="174"/>
      <c r="J26" s="175"/>
      <c r="K26" s="175"/>
      <c r="L26" s="174"/>
      <c r="N26" s="173">
        <f t="shared" si="2"/>
        <v>0</v>
      </c>
      <c r="O26" s="172">
        <f t="shared" si="3"/>
        <v>0</v>
      </c>
      <c r="Q26" s="356"/>
      <c r="R26" s="356"/>
      <c r="S26" s="356"/>
      <c r="T26" s="356"/>
      <c r="U26" s="356"/>
      <c r="V26" s="356"/>
      <c r="W26" s="356"/>
      <c r="X26" s="356"/>
      <c r="Y26" s="356"/>
      <c r="Z26" s="356"/>
      <c r="AA26" s="356"/>
      <c r="AB26" s="356"/>
      <c r="AC26" s="356"/>
      <c r="AD26" s="356"/>
    </row>
    <row r="27" spans="2:30">
      <c r="B27" s="359"/>
      <c r="D27" s="174"/>
      <c r="E27" s="174"/>
      <c r="F27" s="175"/>
      <c r="G27" s="174"/>
      <c r="H27" s="174"/>
      <c r="I27" s="174"/>
      <c r="J27" s="175"/>
      <c r="K27" s="175"/>
      <c r="L27" s="174"/>
      <c r="N27" s="173">
        <f t="shared" si="2"/>
        <v>0</v>
      </c>
      <c r="O27" s="172">
        <f t="shared" si="3"/>
        <v>0</v>
      </c>
      <c r="Q27" s="356"/>
      <c r="R27" s="356"/>
      <c r="S27" s="356"/>
      <c r="T27" s="356"/>
      <c r="U27" s="356"/>
      <c r="V27" s="356"/>
      <c r="W27" s="356"/>
      <c r="X27" s="356"/>
      <c r="Y27" s="356"/>
      <c r="Z27" s="356"/>
      <c r="AA27" s="356"/>
      <c r="AB27" s="356"/>
      <c r="AC27" s="356"/>
      <c r="AD27" s="356"/>
    </row>
    <row r="28" spans="2:30">
      <c r="B28" s="359"/>
      <c r="D28" s="174"/>
      <c r="E28" s="174"/>
      <c r="F28" s="175"/>
      <c r="G28" s="174"/>
      <c r="H28" s="174"/>
      <c r="I28" s="174"/>
      <c r="J28" s="175"/>
      <c r="K28" s="175"/>
      <c r="L28" s="174"/>
      <c r="N28" s="173">
        <f t="shared" si="2"/>
        <v>0</v>
      </c>
      <c r="O28" s="172">
        <f t="shared" si="3"/>
        <v>0</v>
      </c>
      <c r="Q28" s="356"/>
      <c r="R28" s="356"/>
      <c r="S28" s="356"/>
      <c r="T28" s="356"/>
      <c r="U28" s="356"/>
      <c r="V28" s="356"/>
      <c r="W28" s="356"/>
      <c r="X28" s="356"/>
      <c r="Y28" s="356"/>
      <c r="Z28" s="356"/>
      <c r="AA28" s="356"/>
      <c r="AB28" s="356"/>
      <c r="AC28" s="356"/>
      <c r="AD28" s="356"/>
    </row>
    <row r="29" spans="2:30">
      <c r="B29" s="359"/>
      <c r="D29" s="174"/>
      <c r="E29" s="174"/>
      <c r="F29" s="175"/>
      <c r="G29" s="174"/>
      <c r="H29" s="174"/>
      <c r="I29" s="174"/>
      <c r="J29" s="175"/>
      <c r="K29" s="175"/>
      <c r="L29" s="174"/>
      <c r="N29" s="173">
        <f t="shared" si="2"/>
        <v>0</v>
      </c>
      <c r="O29" s="172">
        <f t="shared" si="3"/>
        <v>0</v>
      </c>
      <c r="Q29" s="356"/>
      <c r="R29" s="356"/>
      <c r="S29" s="356"/>
      <c r="T29" s="356"/>
      <c r="U29" s="356"/>
      <c r="V29" s="356"/>
      <c r="W29" s="356"/>
      <c r="X29" s="356"/>
      <c r="Y29" s="356"/>
      <c r="Z29" s="356"/>
      <c r="AA29" s="356"/>
      <c r="AB29" s="356"/>
      <c r="AC29" s="356"/>
      <c r="AD29" s="356"/>
    </row>
    <row r="30" spans="2:30">
      <c r="B30" s="359"/>
      <c r="D30" s="174"/>
      <c r="E30" s="174"/>
      <c r="F30" s="175"/>
      <c r="G30" s="174"/>
      <c r="H30" s="174"/>
      <c r="I30" s="174"/>
      <c r="J30" s="175"/>
      <c r="K30" s="175"/>
      <c r="L30" s="174"/>
      <c r="N30" s="173">
        <f t="shared" si="2"/>
        <v>0</v>
      </c>
      <c r="O30" s="172">
        <f t="shared" si="3"/>
        <v>0</v>
      </c>
      <c r="Q30" s="356"/>
      <c r="R30" s="356"/>
      <c r="S30" s="356"/>
      <c r="T30" s="356"/>
      <c r="U30" s="356"/>
      <c r="V30" s="356"/>
      <c r="W30" s="356"/>
      <c r="X30" s="356"/>
      <c r="Y30" s="356"/>
      <c r="Z30" s="356"/>
      <c r="AA30" s="356"/>
      <c r="AB30" s="356"/>
      <c r="AC30" s="356"/>
      <c r="AD30" s="356"/>
    </row>
    <row r="31" spans="2:30">
      <c r="B31" s="359"/>
      <c r="D31" s="174"/>
      <c r="E31" s="174"/>
      <c r="F31" s="175"/>
      <c r="G31" s="174"/>
      <c r="H31" s="174"/>
      <c r="I31" s="174"/>
      <c r="J31" s="175"/>
      <c r="K31" s="175"/>
      <c r="L31" s="174"/>
      <c r="N31" s="173">
        <f t="shared" si="2"/>
        <v>0</v>
      </c>
      <c r="O31" s="172">
        <f t="shared" si="3"/>
        <v>0</v>
      </c>
      <c r="Q31" s="356"/>
      <c r="R31" s="356"/>
      <c r="S31" s="356"/>
      <c r="T31" s="356"/>
      <c r="U31" s="356"/>
      <c r="V31" s="356"/>
      <c r="W31" s="356"/>
      <c r="X31" s="356"/>
      <c r="Y31" s="356"/>
      <c r="Z31" s="356"/>
      <c r="AA31" s="356"/>
      <c r="AB31" s="356"/>
      <c r="AC31" s="356"/>
      <c r="AD31" s="356"/>
    </row>
    <row r="32" spans="2:30">
      <c r="B32" s="359"/>
      <c r="D32" s="174"/>
      <c r="E32" s="174"/>
      <c r="F32" s="175"/>
      <c r="G32" s="174"/>
      <c r="H32" s="174"/>
      <c r="I32" s="174"/>
      <c r="J32" s="175"/>
      <c r="K32" s="175"/>
      <c r="L32" s="174"/>
      <c r="N32" s="173">
        <f t="shared" si="2"/>
        <v>0</v>
      </c>
      <c r="O32" s="172">
        <f t="shared" si="3"/>
        <v>0</v>
      </c>
      <c r="Q32" s="356"/>
      <c r="R32" s="356"/>
      <c r="S32" s="356"/>
      <c r="T32" s="356"/>
      <c r="U32" s="356"/>
      <c r="V32" s="356"/>
      <c r="W32" s="356"/>
      <c r="X32" s="356"/>
      <c r="Y32" s="356"/>
      <c r="Z32" s="356"/>
      <c r="AA32" s="356"/>
      <c r="AB32" s="356"/>
      <c r="AC32" s="356"/>
      <c r="AD32" s="356"/>
    </row>
    <row r="33" spans="2:30">
      <c r="B33" s="359"/>
      <c r="D33" s="174"/>
      <c r="E33" s="174"/>
      <c r="F33" s="175"/>
      <c r="G33" s="174"/>
      <c r="H33" s="174"/>
      <c r="I33" s="174"/>
      <c r="J33" s="175"/>
      <c r="K33" s="175"/>
      <c r="L33" s="174"/>
      <c r="N33" s="173">
        <f t="shared" si="2"/>
        <v>0</v>
      </c>
      <c r="O33" s="172">
        <f t="shared" si="3"/>
        <v>0</v>
      </c>
      <c r="Q33" s="356"/>
      <c r="R33" s="356"/>
      <c r="S33" s="356"/>
      <c r="T33" s="356"/>
      <c r="U33" s="356"/>
      <c r="V33" s="356"/>
      <c r="W33" s="356"/>
      <c r="X33" s="356"/>
      <c r="Y33" s="356"/>
      <c r="Z33" s="356"/>
      <c r="AA33" s="356"/>
      <c r="AB33" s="356"/>
      <c r="AC33" s="356"/>
      <c r="AD33" s="356"/>
    </row>
    <row r="34" spans="2:30">
      <c r="B34" s="359"/>
      <c r="D34" s="174"/>
      <c r="E34" s="174"/>
      <c r="F34" s="175"/>
      <c r="G34" s="174"/>
      <c r="H34" s="174"/>
      <c r="I34" s="174"/>
      <c r="J34" s="175"/>
      <c r="K34" s="175"/>
      <c r="L34" s="174"/>
      <c r="N34" s="173">
        <f t="shared" si="2"/>
        <v>0</v>
      </c>
      <c r="O34" s="172">
        <f t="shared" si="3"/>
        <v>0</v>
      </c>
      <c r="Q34" s="356"/>
      <c r="R34" s="356"/>
      <c r="S34" s="356"/>
      <c r="T34" s="356"/>
      <c r="U34" s="356"/>
      <c r="V34" s="356"/>
      <c r="W34" s="356"/>
      <c r="X34" s="356"/>
      <c r="Y34" s="356"/>
      <c r="Z34" s="356"/>
      <c r="AA34" s="356"/>
      <c r="AB34" s="356"/>
      <c r="AC34" s="356"/>
      <c r="AD34" s="356"/>
    </row>
    <row r="35" spans="2:30">
      <c r="B35" s="359"/>
      <c r="D35" s="174"/>
      <c r="E35" s="174"/>
      <c r="F35" s="175"/>
      <c r="G35" s="174"/>
      <c r="H35" s="174"/>
      <c r="I35" s="174"/>
      <c r="J35" s="175"/>
      <c r="K35" s="175"/>
      <c r="L35" s="174"/>
      <c r="N35" s="173">
        <f t="shared" si="2"/>
        <v>0</v>
      </c>
      <c r="O35" s="172">
        <f t="shared" si="3"/>
        <v>0</v>
      </c>
      <c r="Q35" s="356"/>
      <c r="R35" s="356"/>
      <c r="S35" s="356"/>
      <c r="T35" s="356"/>
      <c r="U35" s="356"/>
      <c r="V35" s="356"/>
      <c r="W35" s="356"/>
      <c r="X35" s="356"/>
      <c r="Y35" s="356"/>
      <c r="Z35" s="356"/>
      <c r="AA35" s="356"/>
      <c r="AB35" s="356"/>
      <c r="AC35" s="356"/>
      <c r="AD35" s="356"/>
    </row>
    <row r="36" spans="2:30">
      <c r="B36" s="359"/>
      <c r="D36" s="174"/>
      <c r="E36" s="174"/>
      <c r="F36" s="175"/>
      <c r="G36" s="174"/>
      <c r="H36" s="174"/>
      <c r="I36" s="174"/>
      <c r="J36" s="175"/>
      <c r="K36" s="175"/>
      <c r="L36" s="174"/>
      <c r="N36" s="173">
        <f t="shared" si="2"/>
        <v>0</v>
      </c>
      <c r="O36" s="172">
        <f t="shared" si="3"/>
        <v>0</v>
      </c>
      <c r="Q36" s="356"/>
      <c r="R36" s="356"/>
      <c r="S36" s="356"/>
      <c r="T36" s="356"/>
      <c r="U36" s="356"/>
      <c r="V36" s="356"/>
      <c r="W36" s="356"/>
      <c r="X36" s="356"/>
      <c r="Y36" s="356"/>
      <c r="Z36" s="356"/>
      <c r="AA36" s="356"/>
      <c r="AB36" s="356"/>
      <c r="AC36" s="356"/>
      <c r="AD36" s="356"/>
    </row>
    <row r="37" spans="2:30">
      <c r="B37" s="359"/>
      <c r="D37" s="174"/>
      <c r="E37" s="174"/>
      <c r="F37" s="175"/>
      <c r="G37" s="174"/>
      <c r="H37" s="174"/>
      <c r="I37" s="174"/>
      <c r="J37" s="175"/>
      <c r="K37" s="175"/>
      <c r="L37" s="174"/>
      <c r="N37" s="173">
        <f t="shared" si="2"/>
        <v>0</v>
      </c>
      <c r="O37" s="172">
        <f t="shared" si="3"/>
        <v>0</v>
      </c>
      <c r="Q37" s="356"/>
      <c r="R37" s="356"/>
      <c r="S37" s="356"/>
      <c r="T37" s="356"/>
      <c r="U37" s="356"/>
      <c r="V37" s="356"/>
      <c r="W37" s="356"/>
      <c r="X37" s="356"/>
      <c r="Y37" s="356"/>
      <c r="Z37" s="356"/>
      <c r="AA37" s="356"/>
      <c r="AB37" s="356"/>
      <c r="AC37" s="356"/>
      <c r="AD37" s="356"/>
    </row>
    <row r="38" spans="2:30">
      <c r="B38" s="359"/>
      <c r="D38" s="174"/>
      <c r="E38" s="174"/>
      <c r="F38" s="175"/>
      <c r="G38" s="174"/>
      <c r="H38" s="174"/>
      <c r="I38" s="174"/>
      <c r="J38" s="175"/>
      <c r="K38" s="175"/>
      <c r="L38" s="174"/>
      <c r="N38" s="173">
        <f t="shared" si="2"/>
        <v>0</v>
      </c>
      <c r="O38" s="172">
        <f t="shared" si="3"/>
        <v>0</v>
      </c>
      <c r="Q38" s="356"/>
      <c r="R38" s="356"/>
      <c r="S38" s="356"/>
      <c r="T38" s="356"/>
      <c r="U38" s="356"/>
      <c r="V38" s="356"/>
      <c r="W38" s="356"/>
      <c r="X38" s="356"/>
      <c r="Y38" s="356"/>
      <c r="Z38" s="356"/>
      <c r="AA38" s="356"/>
      <c r="AB38" s="356"/>
      <c r="AC38" s="356"/>
      <c r="AD38" s="356"/>
    </row>
    <row r="39" spans="2:30">
      <c r="B39" s="359"/>
      <c r="D39" s="174"/>
      <c r="E39" s="174"/>
      <c r="F39" s="175"/>
      <c r="G39" s="174"/>
      <c r="H39" s="174"/>
      <c r="I39" s="174"/>
      <c r="J39" s="175"/>
      <c r="K39" s="175"/>
      <c r="L39" s="174"/>
      <c r="N39" s="173">
        <f t="shared" si="2"/>
        <v>0</v>
      </c>
      <c r="O39" s="172">
        <f t="shared" si="3"/>
        <v>0</v>
      </c>
      <c r="Q39" s="356"/>
      <c r="R39" s="356"/>
      <c r="S39" s="356"/>
      <c r="T39" s="356"/>
      <c r="U39" s="356"/>
      <c r="V39" s="356"/>
      <c r="W39" s="356"/>
      <c r="X39" s="356"/>
      <c r="Y39" s="356"/>
      <c r="Z39" s="356"/>
      <c r="AA39" s="356"/>
      <c r="AB39" s="356"/>
      <c r="AC39" s="356"/>
      <c r="AD39" s="356"/>
    </row>
    <row r="40" spans="2:30">
      <c r="B40" s="359"/>
      <c r="D40" s="174"/>
      <c r="E40" s="174"/>
      <c r="F40" s="175"/>
      <c r="G40" s="174"/>
      <c r="H40" s="174"/>
      <c r="I40" s="174"/>
      <c r="J40" s="175"/>
      <c r="K40" s="175"/>
      <c r="L40" s="174"/>
      <c r="N40" s="173">
        <f t="shared" si="2"/>
        <v>0</v>
      </c>
      <c r="O40" s="172">
        <f t="shared" si="3"/>
        <v>0</v>
      </c>
      <c r="Q40" s="356"/>
      <c r="R40" s="356"/>
      <c r="S40" s="356"/>
      <c r="T40" s="356"/>
      <c r="U40" s="356"/>
      <c r="V40" s="356"/>
      <c r="W40" s="356"/>
      <c r="X40" s="356"/>
      <c r="Y40" s="356"/>
      <c r="Z40" s="356"/>
      <c r="AA40" s="356"/>
      <c r="AB40" s="356"/>
      <c r="AC40" s="356"/>
      <c r="AD40" s="356"/>
    </row>
    <row r="41" spans="2:30">
      <c r="B41" s="359"/>
      <c r="D41" s="174"/>
      <c r="E41" s="174"/>
      <c r="F41" s="175"/>
      <c r="G41" s="174"/>
      <c r="H41" s="174"/>
      <c r="I41" s="174"/>
      <c r="J41" s="175"/>
      <c r="K41" s="175"/>
      <c r="L41" s="174"/>
      <c r="N41" s="173">
        <f t="shared" si="2"/>
        <v>0</v>
      </c>
      <c r="O41" s="172">
        <f t="shared" si="3"/>
        <v>0</v>
      </c>
      <c r="Q41" s="356"/>
      <c r="R41" s="356"/>
      <c r="S41" s="356"/>
      <c r="T41" s="356"/>
      <c r="U41" s="356"/>
      <c r="V41" s="356"/>
      <c r="W41" s="356"/>
      <c r="X41" s="356"/>
      <c r="Y41" s="356"/>
      <c r="Z41" s="356"/>
      <c r="AA41" s="356"/>
      <c r="AB41" s="356"/>
      <c r="AC41" s="356"/>
      <c r="AD41" s="356"/>
    </row>
    <row r="42" spans="2:30">
      <c r="B42" s="359"/>
      <c r="D42" s="174"/>
      <c r="E42" s="174"/>
      <c r="F42" s="175"/>
      <c r="G42" s="174"/>
      <c r="H42" s="174"/>
      <c r="I42" s="174"/>
      <c r="J42" s="175"/>
      <c r="K42" s="175"/>
      <c r="L42" s="174"/>
      <c r="N42" s="173">
        <f t="shared" si="2"/>
        <v>0</v>
      </c>
      <c r="O42" s="172">
        <f t="shared" si="3"/>
        <v>0</v>
      </c>
      <c r="Q42" s="356"/>
      <c r="R42" s="356"/>
      <c r="S42" s="356"/>
      <c r="T42" s="356"/>
      <c r="U42" s="356"/>
      <c r="V42" s="356"/>
      <c r="W42" s="356"/>
      <c r="X42" s="356"/>
      <c r="Y42" s="356"/>
      <c r="Z42" s="356"/>
      <c r="AA42" s="356"/>
      <c r="AB42" s="356"/>
      <c r="AC42" s="356"/>
      <c r="AD42" s="356"/>
    </row>
    <row r="43" spans="2:30">
      <c r="B43" s="359"/>
      <c r="D43" s="174"/>
      <c r="E43" s="174"/>
      <c r="F43" s="175"/>
      <c r="G43" s="174"/>
      <c r="H43" s="174"/>
      <c r="I43" s="174"/>
      <c r="J43" s="175"/>
      <c r="K43" s="175"/>
      <c r="L43" s="174"/>
      <c r="N43" s="173">
        <f t="shared" si="2"/>
        <v>0</v>
      </c>
      <c r="O43" s="172">
        <f t="shared" si="3"/>
        <v>0</v>
      </c>
      <c r="Q43" s="356"/>
      <c r="R43" s="356"/>
      <c r="S43" s="356"/>
      <c r="T43" s="356"/>
      <c r="U43" s="356"/>
      <c r="V43" s="356"/>
      <c r="W43" s="356"/>
      <c r="X43" s="356"/>
      <c r="Y43" s="356"/>
      <c r="Z43" s="356"/>
      <c r="AA43" s="356"/>
      <c r="AB43" s="356"/>
      <c r="AC43" s="356"/>
      <c r="AD43" s="356"/>
    </row>
    <row r="44" spans="2:30">
      <c r="B44" s="359"/>
      <c r="D44" s="174"/>
      <c r="E44" s="174"/>
      <c r="F44" s="175"/>
      <c r="G44" s="174"/>
      <c r="H44" s="174"/>
      <c r="I44" s="174"/>
      <c r="J44" s="175"/>
      <c r="K44" s="175"/>
      <c r="L44" s="174"/>
      <c r="N44" s="173">
        <f t="shared" si="2"/>
        <v>0</v>
      </c>
      <c r="O44" s="172">
        <f t="shared" si="3"/>
        <v>0</v>
      </c>
      <c r="Q44" s="356"/>
      <c r="R44" s="356"/>
      <c r="S44" s="356"/>
      <c r="T44" s="356"/>
      <c r="U44" s="356"/>
      <c r="V44" s="356"/>
      <c r="W44" s="356"/>
      <c r="X44" s="356"/>
      <c r="Y44" s="356"/>
      <c r="Z44" s="356"/>
      <c r="AA44" s="356"/>
      <c r="AB44" s="356"/>
      <c r="AC44" s="356"/>
      <c r="AD44" s="356"/>
    </row>
    <row r="45" spans="2:30">
      <c r="B45" s="359"/>
      <c r="D45" s="174"/>
      <c r="E45" s="174"/>
      <c r="F45" s="175"/>
      <c r="G45" s="174"/>
      <c r="H45" s="174"/>
      <c r="I45" s="174"/>
      <c r="J45" s="175"/>
      <c r="K45" s="175"/>
      <c r="L45" s="174"/>
      <c r="N45" s="173">
        <f t="shared" si="2"/>
        <v>0</v>
      </c>
      <c r="O45" s="172">
        <f t="shared" si="3"/>
        <v>0</v>
      </c>
      <c r="Q45" s="356"/>
      <c r="R45" s="356"/>
      <c r="S45" s="356"/>
      <c r="T45" s="356"/>
      <c r="U45" s="356"/>
      <c r="V45" s="356"/>
      <c r="W45" s="356"/>
      <c r="X45" s="356"/>
      <c r="Y45" s="356"/>
      <c r="Z45" s="356"/>
      <c r="AA45" s="356"/>
      <c r="AB45" s="356"/>
      <c r="AC45" s="356"/>
      <c r="AD45" s="356"/>
    </row>
    <row r="46" spans="2:30">
      <c r="B46" s="359"/>
      <c r="D46" s="174"/>
      <c r="E46" s="174"/>
      <c r="F46" s="175"/>
      <c r="G46" s="174"/>
      <c r="H46" s="174"/>
      <c r="I46" s="174"/>
      <c r="J46" s="175"/>
      <c r="K46" s="175"/>
      <c r="L46" s="174"/>
      <c r="N46" s="173">
        <f t="shared" si="2"/>
        <v>0</v>
      </c>
      <c r="O46" s="172">
        <f t="shared" si="3"/>
        <v>0</v>
      </c>
      <c r="Q46" s="356"/>
      <c r="R46" s="356"/>
      <c r="S46" s="356"/>
      <c r="T46" s="356"/>
      <c r="U46" s="356"/>
      <c r="V46" s="356"/>
      <c r="W46" s="356"/>
      <c r="X46" s="356"/>
      <c r="Y46" s="356"/>
      <c r="Z46" s="356"/>
      <c r="AA46" s="356"/>
      <c r="AB46" s="356"/>
      <c r="AC46" s="356"/>
      <c r="AD46" s="356"/>
    </row>
    <row r="47" spans="2:30">
      <c r="B47" s="359"/>
      <c r="D47" s="174"/>
      <c r="E47" s="174"/>
      <c r="F47" s="175"/>
      <c r="G47" s="174"/>
      <c r="H47" s="174"/>
      <c r="I47" s="174"/>
      <c r="J47" s="175"/>
      <c r="K47" s="175"/>
      <c r="L47" s="174"/>
      <c r="N47" s="173">
        <f t="shared" si="2"/>
        <v>0</v>
      </c>
      <c r="O47" s="172">
        <f t="shared" si="3"/>
        <v>0</v>
      </c>
      <c r="Q47" s="356"/>
      <c r="R47" s="356"/>
      <c r="S47" s="356"/>
      <c r="T47" s="356"/>
      <c r="U47" s="356"/>
      <c r="V47" s="356"/>
      <c r="W47" s="356"/>
      <c r="X47" s="356"/>
      <c r="Y47" s="356"/>
      <c r="Z47" s="356"/>
      <c r="AA47" s="356"/>
      <c r="AB47" s="356"/>
      <c r="AC47" s="356"/>
      <c r="AD47" s="356"/>
    </row>
    <row r="48" spans="2:30">
      <c r="B48" s="359"/>
      <c r="D48" s="174"/>
      <c r="E48" s="174"/>
      <c r="F48" s="175"/>
      <c r="G48" s="174"/>
      <c r="H48" s="174"/>
      <c r="I48" s="174"/>
      <c r="J48" s="175"/>
      <c r="K48" s="175"/>
      <c r="L48" s="174"/>
      <c r="N48" s="173">
        <f t="shared" si="2"/>
        <v>0</v>
      </c>
      <c r="O48" s="172">
        <f t="shared" si="3"/>
        <v>0</v>
      </c>
      <c r="Q48" s="356"/>
      <c r="R48" s="356"/>
      <c r="S48" s="356"/>
      <c r="T48" s="356"/>
      <c r="U48" s="356"/>
      <c r="V48" s="356"/>
      <c r="W48" s="356"/>
      <c r="X48" s="356"/>
      <c r="Y48" s="356"/>
      <c r="Z48" s="356"/>
      <c r="AA48" s="356"/>
      <c r="AB48" s="356"/>
      <c r="AC48" s="356"/>
      <c r="AD48" s="356"/>
    </row>
    <row r="49" spans="2:30">
      <c r="B49" s="359"/>
      <c r="D49" s="174"/>
      <c r="E49" s="174"/>
      <c r="F49" s="175"/>
      <c r="G49" s="174"/>
      <c r="H49" s="174"/>
      <c r="I49" s="174"/>
      <c r="J49" s="175"/>
      <c r="K49" s="175"/>
      <c r="L49" s="174"/>
      <c r="N49" s="173">
        <f t="shared" si="2"/>
        <v>0</v>
      </c>
      <c r="O49" s="172">
        <f t="shared" si="3"/>
        <v>0</v>
      </c>
      <c r="Q49" s="356"/>
      <c r="R49" s="356"/>
      <c r="S49" s="356"/>
      <c r="T49" s="356"/>
      <c r="U49" s="356"/>
      <c r="V49" s="356"/>
      <c r="W49" s="356"/>
      <c r="X49" s="356"/>
      <c r="Y49" s="356"/>
      <c r="Z49" s="356"/>
      <c r="AA49" s="356"/>
      <c r="AB49" s="356"/>
      <c r="AC49" s="356"/>
      <c r="AD49" s="356"/>
    </row>
    <row r="50" spans="2:30">
      <c r="B50" s="359"/>
      <c r="D50" s="174"/>
      <c r="E50" s="174"/>
      <c r="F50" s="175"/>
      <c r="G50" s="174"/>
      <c r="H50" s="174"/>
      <c r="I50" s="174"/>
      <c r="J50" s="175"/>
      <c r="K50" s="175"/>
      <c r="L50" s="174"/>
      <c r="N50" s="173">
        <f t="shared" si="2"/>
        <v>0</v>
      </c>
      <c r="O50" s="172">
        <f t="shared" si="3"/>
        <v>0</v>
      </c>
      <c r="Q50" s="356"/>
      <c r="R50" s="356"/>
      <c r="S50" s="356"/>
      <c r="T50" s="356"/>
      <c r="U50" s="356"/>
      <c r="V50" s="356"/>
      <c r="W50" s="356"/>
      <c r="X50" s="356"/>
      <c r="Y50" s="356"/>
      <c r="Z50" s="356"/>
      <c r="AA50" s="356"/>
      <c r="AB50" s="356"/>
      <c r="AC50" s="356"/>
      <c r="AD50" s="356"/>
    </row>
    <row r="51" spans="2:30">
      <c r="B51" s="359"/>
      <c r="D51" s="174"/>
      <c r="E51" s="174"/>
      <c r="F51" s="175"/>
      <c r="G51" s="174"/>
      <c r="H51" s="174"/>
      <c r="I51" s="174"/>
      <c r="J51" s="175"/>
      <c r="K51" s="175"/>
      <c r="L51" s="174"/>
      <c r="N51" s="173">
        <f t="shared" si="2"/>
        <v>0</v>
      </c>
      <c r="O51" s="172">
        <f t="shared" si="3"/>
        <v>0</v>
      </c>
      <c r="Q51" s="356"/>
      <c r="R51" s="356"/>
      <c r="S51" s="356"/>
      <c r="T51" s="356"/>
      <c r="U51" s="356"/>
      <c r="V51" s="356"/>
      <c r="W51" s="356"/>
      <c r="X51" s="356"/>
      <c r="Y51" s="356"/>
      <c r="Z51" s="356"/>
      <c r="AA51" s="356"/>
      <c r="AB51" s="356"/>
      <c r="AC51" s="356"/>
      <c r="AD51" s="356"/>
    </row>
    <row r="52" spans="2:30">
      <c r="B52" s="359"/>
      <c r="D52" s="174"/>
      <c r="E52" s="174"/>
      <c r="F52" s="175"/>
      <c r="G52" s="174"/>
      <c r="H52" s="174"/>
      <c r="I52" s="174"/>
      <c r="J52" s="175"/>
      <c r="K52" s="175"/>
      <c r="L52" s="174"/>
      <c r="N52" s="173">
        <f t="shared" si="2"/>
        <v>0</v>
      </c>
      <c r="O52" s="172">
        <f t="shared" si="3"/>
        <v>0</v>
      </c>
      <c r="Q52" s="356"/>
      <c r="R52" s="356"/>
      <c r="S52" s="356"/>
      <c r="T52" s="356"/>
      <c r="U52" s="356"/>
      <c r="V52" s="356"/>
      <c r="W52" s="356"/>
      <c r="X52" s="356"/>
      <c r="Y52" s="356"/>
      <c r="Z52" s="356"/>
      <c r="AA52" s="356"/>
      <c r="AB52" s="356"/>
      <c r="AC52" s="356"/>
      <c r="AD52" s="356"/>
    </row>
    <row r="53" spans="2:30">
      <c r="B53" s="359"/>
      <c r="D53" s="174"/>
      <c r="E53" s="174"/>
      <c r="F53" s="175"/>
      <c r="G53" s="174"/>
      <c r="H53" s="174"/>
      <c r="I53" s="174"/>
      <c r="J53" s="175"/>
      <c r="K53" s="175"/>
      <c r="L53" s="174"/>
      <c r="N53" s="173">
        <f t="shared" si="2"/>
        <v>0</v>
      </c>
      <c r="O53" s="172">
        <f t="shared" si="3"/>
        <v>0</v>
      </c>
      <c r="Q53" s="356"/>
      <c r="R53" s="356"/>
      <c r="S53" s="356"/>
      <c r="T53" s="356"/>
      <c r="U53" s="356"/>
      <c r="V53" s="356"/>
      <c r="W53" s="356"/>
      <c r="X53" s="356"/>
      <c r="Y53" s="356"/>
      <c r="Z53" s="356"/>
      <c r="AA53" s="356"/>
      <c r="AB53" s="356"/>
      <c r="AC53" s="356"/>
      <c r="AD53" s="356"/>
    </row>
    <row r="54" spans="2:30">
      <c r="B54" s="359"/>
      <c r="D54" s="174"/>
      <c r="E54" s="174"/>
      <c r="F54" s="175"/>
      <c r="G54" s="174"/>
      <c r="H54" s="174"/>
      <c r="I54" s="174"/>
      <c r="J54" s="175"/>
      <c r="K54" s="175"/>
      <c r="L54" s="174"/>
      <c r="N54" s="173">
        <f t="shared" si="2"/>
        <v>0</v>
      </c>
      <c r="O54" s="172">
        <f t="shared" si="3"/>
        <v>0</v>
      </c>
      <c r="Q54" s="356"/>
      <c r="R54" s="356"/>
      <c r="S54" s="356"/>
      <c r="T54" s="356"/>
      <c r="U54" s="356"/>
      <c r="V54" s="356"/>
      <c r="W54" s="356"/>
      <c r="X54" s="356"/>
      <c r="Y54" s="356"/>
      <c r="Z54" s="356"/>
      <c r="AA54" s="356"/>
      <c r="AB54" s="356"/>
      <c r="AC54" s="356"/>
      <c r="AD54" s="356"/>
    </row>
    <row r="55" spans="2:30">
      <c r="B55" s="359"/>
      <c r="D55" s="174"/>
      <c r="E55" s="174"/>
      <c r="F55" s="175"/>
      <c r="G55" s="174"/>
      <c r="H55" s="174"/>
      <c r="I55" s="174"/>
      <c r="J55" s="175"/>
      <c r="K55" s="175"/>
      <c r="L55" s="174"/>
      <c r="N55" s="173">
        <f t="shared" si="2"/>
        <v>0</v>
      </c>
      <c r="O55" s="172">
        <f t="shared" si="3"/>
        <v>0</v>
      </c>
      <c r="Q55" s="356"/>
      <c r="R55" s="356"/>
      <c r="S55" s="356"/>
      <c r="T55" s="356"/>
      <c r="U55" s="356"/>
      <c r="V55" s="356"/>
      <c r="W55" s="356"/>
      <c r="X55" s="356"/>
      <c r="Y55" s="356"/>
      <c r="Z55" s="356"/>
      <c r="AA55" s="356"/>
      <c r="AB55" s="356"/>
      <c r="AC55" s="356"/>
      <c r="AD55" s="356"/>
    </row>
    <row r="56" spans="2:30">
      <c r="B56" s="359"/>
      <c r="D56" s="174"/>
      <c r="E56" s="174"/>
      <c r="F56" s="175"/>
      <c r="G56" s="174"/>
      <c r="H56" s="174"/>
      <c r="I56" s="174"/>
      <c r="J56" s="175"/>
      <c r="K56" s="175"/>
      <c r="L56" s="174"/>
      <c r="N56" s="173">
        <f t="shared" si="2"/>
        <v>0</v>
      </c>
      <c r="O56" s="172">
        <f t="shared" si="3"/>
        <v>0</v>
      </c>
      <c r="Q56" s="356"/>
      <c r="R56" s="356"/>
      <c r="S56" s="356"/>
      <c r="T56" s="356"/>
      <c r="U56" s="356"/>
      <c r="V56" s="356"/>
      <c r="W56" s="356"/>
      <c r="X56" s="356"/>
      <c r="Y56" s="356"/>
      <c r="Z56" s="356"/>
      <c r="AA56" s="356"/>
      <c r="AB56" s="356"/>
      <c r="AC56" s="356"/>
      <c r="AD56" s="356"/>
    </row>
    <row r="57" spans="2:30">
      <c r="B57" s="359"/>
      <c r="D57" s="174"/>
      <c r="E57" s="174"/>
      <c r="F57" s="175"/>
      <c r="G57" s="174"/>
      <c r="H57" s="174"/>
      <c r="I57" s="174"/>
      <c r="J57" s="175"/>
      <c r="K57" s="175"/>
      <c r="L57" s="174"/>
      <c r="N57" s="173">
        <f t="shared" si="2"/>
        <v>0</v>
      </c>
      <c r="O57" s="172">
        <f t="shared" si="3"/>
        <v>0</v>
      </c>
      <c r="Q57" s="356"/>
      <c r="R57" s="356"/>
      <c r="S57" s="356"/>
      <c r="T57" s="356"/>
      <c r="U57" s="356"/>
      <c r="V57" s="356"/>
      <c r="W57" s="356"/>
      <c r="X57" s="356"/>
      <c r="Y57" s="356"/>
      <c r="Z57" s="356"/>
      <c r="AA57" s="356"/>
      <c r="AB57" s="356"/>
      <c r="AC57" s="356"/>
      <c r="AD57" s="356"/>
    </row>
    <row r="58" spans="2:30">
      <c r="B58" s="359"/>
      <c r="D58" s="174"/>
      <c r="E58" s="174"/>
      <c r="F58" s="175"/>
      <c r="G58" s="174"/>
      <c r="H58" s="174"/>
      <c r="I58" s="174"/>
      <c r="J58" s="175"/>
      <c r="K58" s="175"/>
      <c r="L58" s="174"/>
      <c r="N58" s="173">
        <f t="shared" si="2"/>
        <v>0</v>
      </c>
      <c r="O58" s="172">
        <f t="shared" si="3"/>
        <v>0</v>
      </c>
      <c r="Q58" s="356"/>
      <c r="R58" s="356"/>
      <c r="S58" s="356"/>
      <c r="T58" s="356"/>
      <c r="U58" s="356"/>
      <c r="V58" s="356"/>
      <c r="W58" s="356"/>
      <c r="X58" s="356"/>
      <c r="Y58" s="356"/>
      <c r="Z58" s="356"/>
      <c r="AA58" s="356"/>
      <c r="AB58" s="356"/>
      <c r="AC58" s="356"/>
      <c r="AD58" s="356"/>
    </row>
    <row r="59" spans="2:30">
      <c r="B59" s="359"/>
      <c r="D59" s="174"/>
      <c r="E59" s="174"/>
      <c r="F59" s="175"/>
      <c r="G59" s="174"/>
      <c r="H59" s="174"/>
      <c r="I59" s="174"/>
      <c r="J59" s="175"/>
      <c r="K59" s="175"/>
      <c r="L59" s="174"/>
      <c r="N59" s="173">
        <f t="shared" si="2"/>
        <v>0</v>
      </c>
      <c r="O59" s="172">
        <f t="shared" si="3"/>
        <v>0</v>
      </c>
      <c r="Q59" s="356"/>
      <c r="R59" s="356"/>
      <c r="S59" s="356"/>
      <c r="T59" s="356"/>
      <c r="U59" s="356"/>
      <c r="V59" s="356"/>
      <c r="W59" s="356"/>
      <c r="X59" s="356"/>
      <c r="Y59" s="356"/>
      <c r="Z59" s="356"/>
      <c r="AA59" s="356"/>
      <c r="AB59" s="356"/>
      <c r="AC59" s="356"/>
      <c r="AD59" s="356"/>
    </row>
    <row r="60" spans="2:30">
      <c r="B60" s="359"/>
      <c r="D60" s="174"/>
      <c r="E60" s="174"/>
      <c r="F60" s="175"/>
      <c r="G60" s="174"/>
      <c r="H60" s="174"/>
      <c r="I60" s="174"/>
      <c r="J60" s="175"/>
      <c r="K60" s="175"/>
      <c r="L60" s="174"/>
      <c r="N60" s="173">
        <f t="shared" si="2"/>
        <v>0</v>
      </c>
      <c r="O60" s="172">
        <f t="shared" si="3"/>
        <v>0</v>
      </c>
      <c r="Q60" s="356"/>
      <c r="R60" s="356"/>
      <c r="S60" s="356"/>
      <c r="T60" s="356"/>
      <c r="U60" s="356"/>
      <c r="V60" s="356"/>
      <c r="W60" s="356"/>
      <c r="X60" s="356"/>
      <c r="Y60" s="356"/>
      <c r="Z60" s="356"/>
      <c r="AA60" s="356"/>
      <c r="AB60" s="356"/>
      <c r="AC60" s="356"/>
      <c r="AD60" s="356"/>
    </row>
    <row r="61" spans="2:30">
      <c r="B61" s="359"/>
      <c r="D61" s="174"/>
      <c r="E61" s="174"/>
      <c r="F61" s="175"/>
      <c r="G61" s="174"/>
      <c r="H61" s="174"/>
      <c r="I61" s="174"/>
      <c r="J61" s="175"/>
      <c r="K61" s="175"/>
      <c r="L61" s="174"/>
      <c r="N61" s="173">
        <f t="shared" si="2"/>
        <v>0</v>
      </c>
      <c r="O61" s="172">
        <f t="shared" si="3"/>
        <v>0</v>
      </c>
      <c r="Q61" s="356"/>
      <c r="R61" s="356"/>
      <c r="S61" s="356"/>
      <c r="T61" s="356"/>
      <c r="U61" s="356"/>
      <c r="V61" s="356"/>
      <c r="W61" s="356"/>
      <c r="X61" s="356"/>
      <c r="Y61" s="356"/>
      <c r="Z61" s="356"/>
      <c r="AA61" s="356"/>
      <c r="AB61" s="356"/>
      <c r="AC61" s="356"/>
      <c r="AD61" s="356"/>
    </row>
    <row r="62" spans="2:30">
      <c r="B62" s="359"/>
      <c r="D62" s="174"/>
      <c r="E62" s="174"/>
      <c r="F62" s="175"/>
      <c r="G62" s="174"/>
      <c r="H62" s="174"/>
      <c r="I62" s="174"/>
      <c r="J62" s="175"/>
      <c r="K62" s="175"/>
      <c r="L62" s="174"/>
      <c r="N62" s="173">
        <f t="shared" si="2"/>
        <v>0</v>
      </c>
      <c r="O62" s="172">
        <f t="shared" si="3"/>
        <v>0</v>
      </c>
      <c r="Q62" s="356"/>
      <c r="R62" s="356"/>
      <c r="S62" s="356"/>
      <c r="T62" s="356"/>
      <c r="U62" s="356"/>
      <c r="V62" s="356"/>
      <c r="W62" s="356"/>
      <c r="X62" s="356"/>
      <c r="Y62" s="356"/>
      <c r="Z62" s="356"/>
      <c r="AA62" s="356"/>
      <c r="AB62" s="356"/>
      <c r="AC62" s="356"/>
      <c r="AD62" s="356"/>
    </row>
    <row r="63" spans="2:30">
      <c r="B63" s="359"/>
      <c r="D63" s="174"/>
      <c r="E63" s="174"/>
      <c r="F63" s="175"/>
      <c r="G63" s="174"/>
      <c r="H63" s="174"/>
      <c r="I63" s="174"/>
      <c r="J63" s="175"/>
      <c r="K63" s="175"/>
      <c r="L63" s="174"/>
      <c r="N63" s="173">
        <f t="shared" si="2"/>
        <v>0</v>
      </c>
      <c r="O63" s="172">
        <f t="shared" si="3"/>
        <v>0</v>
      </c>
      <c r="Q63" s="356"/>
      <c r="R63" s="356"/>
      <c r="S63" s="356"/>
      <c r="T63" s="356"/>
      <c r="U63" s="356"/>
      <c r="V63" s="356"/>
      <c r="W63" s="356"/>
      <c r="X63" s="356"/>
      <c r="Y63" s="356"/>
      <c r="Z63" s="356"/>
      <c r="AA63" s="356"/>
      <c r="AB63" s="356"/>
      <c r="AC63" s="356"/>
      <c r="AD63" s="356"/>
    </row>
    <row r="64" spans="2:30">
      <c r="B64" s="359"/>
      <c r="D64" s="174"/>
      <c r="E64" s="174"/>
      <c r="F64" s="175"/>
      <c r="G64" s="174"/>
      <c r="H64" s="174"/>
      <c r="I64" s="174"/>
      <c r="J64" s="175"/>
      <c r="K64" s="175"/>
      <c r="L64" s="174"/>
      <c r="N64" s="173">
        <f t="shared" si="2"/>
        <v>0</v>
      </c>
      <c r="O64" s="172">
        <f t="shared" si="3"/>
        <v>0</v>
      </c>
      <c r="Q64" s="356"/>
      <c r="R64" s="356"/>
      <c r="S64" s="356"/>
      <c r="T64" s="356"/>
      <c r="U64" s="356"/>
      <c r="V64" s="356"/>
      <c r="W64" s="356"/>
      <c r="X64" s="356"/>
      <c r="Y64" s="356"/>
      <c r="Z64" s="356"/>
      <c r="AA64" s="356"/>
      <c r="AB64" s="356"/>
      <c r="AC64" s="356"/>
      <c r="AD64" s="356"/>
    </row>
    <row r="65" spans="2:30">
      <c r="B65" s="359"/>
      <c r="D65" s="174"/>
      <c r="E65" s="174"/>
      <c r="F65" s="175"/>
      <c r="G65" s="174"/>
      <c r="H65" s="174"/>
      <c r="I65" s="174"/>
      <c r="J65" s="175"/>
      <c r="K65" s="175"/>
      <c r="L65" s="174"/>
      <c r="N65" s="173">
        <f t="shared" si="2"/>
        <v>0</v>
      </c>
      <c r="O65" s="172">
        <f t="shared" si="3"/>
        <v>0</v>
      </c>
      <c r="Q65" s="356"/>
      <c r="R65" s="356"/>
      <c r="S65" s="356"/>
      <c r="T65" s="356"/>
      <c r="U65" s="356"/>
      <c r="V65" s="356"/>
      <c r="W65" s="356"/>
      <c r="X65" s="356"/>
      <c r="Y65" s="356"/>
      <c r="Z65" s="356"/>
      <c r="AA65" s="356"/>
      <c r="AB65" s="356"/>
      <c r="AC65" s="356"/>
      <c r="AD65" s="356"/>
    </row>
    <row r="66" spans="2:30">
      <c r="B66" s="359"/>
      <c r="D66" s="174"/>
      <c r="E66" s="174"/>
      <c r="F66" s="175"/>
      <c r="G66" s="174"/>
      <c r="H66" s="174"/>
      <c r="I66" s="174"/>
      <c r="J66" s="175"/>
      <c r="K66" s="175"/>
      <c r="L66" s="174"/>
      <c r="N66" s="173">
        <f t="shared" si="2"/>
        <v>0</v>
      </c>
      <c r="O66" s="172">
        <f t="shared" si="3"/>
        <v>0</v>
      </c>
      <c r="Q66" s="356"/>
      <c r="R66" s="356"/>
      <c r="S66" s="356"/>
      <c r="T66" s="356"/>
      <c r="U66" s="356"/>
      <c r="V66" s="356"/>
      <c r="W66" s="356"/>
      <c r="X66" s="356"/>
      <c r="Y66" s="356"/>
      <c r="Z66" s="356"/>
      <c r="AA66" s="356"/>
      <c r="AB66" s="356"/>
      <c r="AC66" s="356"/>
      <c r="AD66" s="356"/>
    </row>
    <row r="67" spans="2:30">
      <c r="B67" s="359"/>
      <c r="D67" s="174"/>
      <c r="E67" s="174"/>
      <c r="F67" s="175"/>
      <c r="G67" s="174"/>
      <c r="H67" s="174"/>
      <c r="I67" s="174"/>
      <c r="J67" s="175"/>
      <c r="K67" s="175"/>
      <c r="L67" s="174"/>
      <c r="N67" s="173">
        <f t="shared" si="2"/>
        <v>0</v>
      </c>
      <c r="O67" s="172">
        <f t="shared" si="3"/>
        <v>0</v>
      </c>
      <c r="Q67" s="356"/>
      <c r="R67" s="356"/>
      <c r="S67" s="356"/>
      <c r="T67" s="356"/>
      <c r="U67" s="356"/>
      <c r="V67" s="356"/>
      <c r="W67" s="356"/>
      <c r="X67" s="356"/>
      <c r="Y67" s="356"/>
      <c r="Z67" s="356"/>
      <c r="AA67" s="356"/>
      <c r="AB67" s="356"/>
      <c r="AC67" s="356"/>
      <c r="AD67" s="356"/>
    </row>
    <row r="68" spans="2:30">
      <c r="B68" s="359"/>
      <c r="D68" s="174"/>
      <c r="E68" s="174"/>
      <c r="F68" s="175"/>
      <c r="G68" s="174"/>
      <c r="H68" s="174"/>
      <c r="I68" s="174"/>
      <c r="J68" s="175"/>
      <c r="K68" s="175"/>
      <c r="L68" s="174"/>
      <c r="N68" s="173">
        <f t="shared" si="2"/>
        <v>0</v>
      </c>
      <c r="O68" s="172">
        <f t="shared" si="3"/>
        <v>0</v>
      </c>
      <c r="Q68" s="356"/>
      <c r="R68" s="356"/>
      <c r="S68" s="356"/>
      <c r="T68" s="356"/>
      <c r="U68" s="356"/>
      <c r="V68" s="356"/>
      <c r="W68" s="356"/>
      <c r="X68" s="356"/>
      <c r="Y68" s="356"/>
      <c r="Z68" s="356"/>
      <c r="AA68" s="356"/>
      <c r="AB68" s="356"/>
      <c r="AC68" s="356"/>
      <c r="AD68" s="356"/>
    </row>
    <row r="69" spans="2:30">
      <c r="B69" s="359"/>
      <c r="D69" s="174"/>
      <c r="E69" s="174"/>
      <c r="F69" s="175"/>
      <c r="G69" s="174"/>
      <c r="H69" s="174"/>
      <c r="I69" s="174"/>
      <c r="J69" s="175"/>
      <c r="K69" s="175"/>
      <c r="L69" s="174"/>
      <c r="N69" s="173">
        <f t="shared" si="2"/>
        <v>0</v>
      </c>
      <c r="O69" s="172">
        <f t="shared" si="3"/>
        <v>0</v>
      </c>
      <c r="Q69" s="356"/>
      <c r="R69" s="356"/>
      <c r="S69" s="356"/>
      <c r="T69" s="356"/>
      <c r="U69" s="356"/>
      <c r="V69" s="356"/>
      <c r="W69" s="356"/>
      <c r="X69" s="356"/>
      <c r="Y69" s="356"/>
      <c r="Z69" s="356"/>
      <c r="AA69" s="356"/>
      <c r="AB69" s="356"/>
      <c r="AC69" s="356"/>
      <c r="AD69" s="356"/>
    </row>
    <row r="70" spans="2:30">
      <c r="B70" s="359"/>
      <c r="D70" s="174"/>
      <c r="E70" s="174"/>
      <c r="F70" s="175"/>
      <c r="G70" s="174"/>
      <c r="H70" s="174"/>
      <c r="I70" s="174"/>
      <c r="J70" s="175"/>
      <c r="K70" s="175"/>
      <c r="L70" s="174"/>
      <c r="N70" s="173">
        <f t="shared" si="2"/>
        <v>0</v>
      </c>
      <c r="O70" s="172">
        <f t="shared" si="3"/>
        <v>0</v>
      </c>
      <c r="Q70" s="356"/>
      <c r="R70" s="356"/>
      <c r="S70" s="356"/>
      <c r="T70" s="356"/>
      <c r="U70" s="356"/>
      <c r="V70" s="356"/>
      <c r="W70" s="356"/>
      <c r="X70" s="356"/>
      <c r="Y70" s="356"/>
      <c r="Z70" s="356"/>
      <c r="AA70" s="356"/>
      <c r="AB70" s="356"/>
      <c r="AC70" s="356"/>
      <c r="AD70" s="356"/>
    </row>
    <row r="71" spans="2:30">
      <c r="B71" s="359"/>
      <c r="D71" s="174"/>
      <c r="E71" s="174"/>
      <c r="F71" s="175"/>
      <c r="G71" s="174"/>
      <c r="H71" s="174"/>
      <c r="I71" s="174"/>
      <c r="J71" s="175"/>
      <c r="K71" s="175"/>
      <c r="L71" s="174"/>
      <c r="N71" s="173">
        <f t="shared" si="2"/>
        <v>0</v>
      </c>
      <c r="O71" s="172">
        <f t="shared" si="3"/>
        <v>0</v>
      </c>
      <c r="Q71" s="356"/>
      <c r="R71" s="356"/>
      <c r="S71" s="356"/>
      <c r="T71" s="356"/>
      <c r="U71" s="356"/>
      <c r="V71" s="356"/>
      <c r="W71" s="356"/>
      <c r="X71" s="356"/>
      <c r="Y71" s="356"/>
      <c r="Z71" s="356"/>
      <c r="AA71" s="356"/>
      <c r="AB71" s="356"/>
      <c r="AC71" s="356"/>
      <c r="AD71" s="356"/>
    </row>
    <row r="72" spans="2:30">
      <c r="B72" s="359"/>
      <c r="D72" s="174"/>
      <c r="E72" s="174"/>
      <c r="F72" s="175"/>
      <c r="G72" s="174"/>
      <c r="H72" s="174"/>
      <c r="I72" s="174"/>
      <c r="J72" s="175"/>
      <c r="K72" s="175"/>
      <c r="L72" s="174"/>
      <c r="N72" s="173">
        <f t="shared" si="2"/>
        <v>0</v>
      </c>
      <c r="O72" s="172">
        <f t="shared" si="3"/>
        <v>0</v>
      </c>
      <c r="Q72" s="356"/>
      <c r="R72" s="356"/>
      <c r="S72" s="356"/>
      <c r="T72" s="356"/>
      <c r="U72" s="356"/>
      <c r="V72" s="356"/>
      <c r="W72" s="356"/>
      <c r="X72" s="356"/>
      <c r="Y72" s="356"/>
      <c r="Z72" s="356"/>
      <c r="AA72" s="356"/>
      <c r="AB72" s="356"/>
      <c r="AC72" s="356"/>
      <c r="AD72" s="356"/>
    </row>
    <row r="73" spans="2:30">
      <c r="B73" s="359"/>
      <c r="D73" s="174"/>
      <c r="E73" s="174"/>
      <c r="F73" s="175"/>
      <c r="G73" s="174"/>
      <c r="H73" s="174"/>
      <c r="I73" s="174"/>
      <c r="J73" s="175"/>
      <c r="K73" s="175"/>
      <c r="L73" s="174"/>
      <c r="N73" s="173">
        <f t="shared" si="2"/>
        <v>0</v>
      </c>
      <c r="O73" s="172">
        <f t="shared" si="3"/>
        <v>0</v>
      </c>
      <c r="Q73" s="356"/>
      <c r="R73" s="356"/>
      <c r="S73" s="356"/>
      <c r="T73" s="356"/>
      <c r="U73" s="356"/>
      <c r="V73" s="356"/>
      <c r="W73" s="356"/>
      <c r="X73" s="356"/>
      <c r="Y73" s="356"/>
      <c r="Z73" s="356"/>
      <c r="AA73" s="356"/>
      <c r="AB73" s="356"/>
      <c r="AC73" s="356"/>
      <c r="AD73" s="356"/>
    </row>
    <row r="74" spans="2:30">
      <c r="B74" s="359"/>
      <c r="D74" s="174"/>
      <c r="E74" s="174"/>
      <c r="F74" s="175"/>
      <c r="G74" s="174"/>
      <c r="H74" s="174"/>
      <c r="I74" s="174"/>
      <c r="J74" s="175"/>
      <c r="K74" s="175"/>
      <c r="L74" s="174"/>
      <c r="N74" s="173">
        <f t="shared" si="2"/>
        <v>0</v>
      </c>
      <c r="O74" s="172">
        <f t="shared" si="3"/>
        <v>0</v>
      </c>
      <c r="Q74" s="356"/>
      <c r="R74" s="356"/>
      <c r="S74" s="356"/>
      <c r="T74" s="356"/>
      <c r="U74" s="356"/>
      <c r="V74" s="356"/>
      <c r="W74" s="356"/>
      <c r="X74" s="356"/>
      <c r="Y74" s="356"/>
      <c r="Z74" s="356"/>
      <c r="AA74" s="356"/>
      <c r="AB74" s="356"/>
      <c r="AC74" s="356"/>
      <c r="AD74" s="356"/>
    </row>
    <row r="75" spans="2:30">
      <c r="B75" s="359"/>
      <c r="D75" s="174"/>
      <c r="E75" s="174"/>
      <c r="F75" s="175"/>
      <c r="G75" s="174"/>
      <c r="H75" s="174"/>
      <c r="I75" s="174"/>
      <c r="J75" s="175"/>
      <c r="K75" s="175"/>
      <c r="L75" s="174"/>
      <c r="N75" s="173">
        <f t="shared" si="2"/>
        <v>0</v>
      </c>
      <c r="O75" s="172">
        <f t="shared" si="3"/>
        <v>0</v>
      </c>
      <c r="Q75" s="356"/>
      <c r="R75" s="356"/>
      <c r="S75" s="356"/>
      <c r="T75" s="356"/>
      <c r="U75" s="356"/>
      <c r="V75" s="356"/>
      <c r="W75" s="356"/>
      <c r="X75" s="356"/>
      <c r="Y75" s="356"/>
      <c r="Z75" s="356"/>
      <c r="AA75" s="356"/>
      <c r="AB75" s="356"/>
      <c r="AC75" s="356"/>
      <c r="AD75" s="356"/>
    </row>
    <row r="76" spans="2:30">
      <c r="B76" s="359"/>
      <c r="D76" s="174"/>
      <c r="E76" s="174"/>
      <c r="F76" s="175"/>
      <c r="G76" s="174"/>
      <c r="H76" s="174"/>
      <c r="I76" s="174"/>
      <c r="J76" s="175"/>
      <c r="K76" s="175"/>
      <c r="L76" s="174"/>
      <c r="N76" s="173">
        <f t="shared" si="2"/>
        <v>0</v>
      </c>
      <c r="O76" s="172">
        <f t="shared" si="3"/>
        <v>0</v>
      </c>
      <c r="Q76" s="356"/>
      <c r="R76" s="356"/>
      <c r="S76" s="356"/>
      <c r="T76" s="356"/>
      <c r="U76" s="356"/>
      <c r="V76" s="356"/>
      <c r="W76" s="356"/>
      <c r="X76" s="356"/>
      <c r="Y76" s="356"/>
      <c r="Z76" s="356"/>
      <c r="AA76" s="356"/>
      <c r="AB76" s="356"/>
      <c r="AC76" s="356"/>
      <c r="AD76" s="356"/>
    </row>
    <row r="77" spans="2:30">
      <c r="B77" s="359"/>
      <c r="D77" s="174"/>
      <c r="E77" s="174"/>
      <c r="F77" s="175"/>
      <c r="G77" s="174"/>
      <c r="H77" s="174"/>
      <c r="I77" s="174"/>
      <c r="J77" s="175"/>
      <c r="K77" s="175"/>
      <c r="L77" s="174"/>
      <c r="N77" s="173">
        <f t="shared" si="2"/>
        <v>0</v>
      </c>
      <c r="O77" s="172">
        <f t="shared" si="3"/>
        <v>0</v>
      </c>
      <c r="Q77" s="356"/>
      <c r="R77" s="356"/>
      <c r="S77" s="356"/>
      <c r="T77" s="356"/>
      <c r="U77" s="356"/>
      <c r="V77" s="356"/>
      <c r="W77" s="356"/>
      <c r="X77" s="356"/>
      <c r="Y77" s="356"/>
      <c r="Z77" s="356"/>
      <c r="AA77" s="356"/>
      <c r="AB77" s="356"/>
      <c r="AC77" s="356"/>
      <c r="AD77" s="356"/>
    </row>
    <row r="78" spans="2:30">
      <c r="B78" s="359"/>
      <c r="D78" s="174"/>
      <c r="E78" s="174"/>
      <c r="F78" s="175"/>
      <c r="G78" s="174"/>
      <c r="H78" s="174"/>
      <c r="I78" s="174"/>
      <c r="J78" s="175"/>
      <c r="K78" s="175"/>
      <c r="L78" s="174"/>
      <c r="N78" s="173">
        <f t="shared" si="2"/>
        <v>0</v>
      </c>
      <c r="O78" s="172">
        <f t="shared" si="3"/>
        <v>0</v>
      </c>
      <c r="Q78" s="356"/>
      <c r="R78" s="356"/>
      <c r="S78" s="356"/>
      <c r="T78" s="356"/>
      <c r="U78" s="356"/>
      <c r="V78" s="356"/>
      <c r="W78" s="356"/>
      <c r="X78" s="356"/>
      <c r="Y78" s="356"/>
      <c r="Z78" s="356"/>
      <c r="AA78" s="356"/>
      <c r="AB78" s="356"/>
      <c r="AC78" s="356"/>
      <c r="AD78" s="356"/>
    </row>
    <row r="79" spans="2:30">
      <c r="B79" s="359"/>
      <c r="D79" s="174"/>
      <c r="E79" s="174"/>
      <c r="F79" s="175"/>
      <c r="G79" s="174"/>
      <c r="H79" s="174"/>
      <c r="I79" s="174"/>
      <c r="J79" s="175"/>
      <c r="K79" s="175"/>
      <c r="L79" s="174"/>
      <c r="N79" s="173">
        <f t="shared" si="2"/>
        <v>0</v>
      </c>
      <c r="O79" s="172">
        <f t="shared" si="3"/>
        <v>0</v>
      </c>
      <c r="Q79" s="356"/>
      <c r="R79" s="356"/>
      <c r="S79" s="356"/>
      <c r="T79" s="356"/>
      <c r="U79" s="356"/>
      <c r="V79" s="356"/>
      <c r="W79" s="356"/>
      <c r="X79" s="356"/>
      <c r="Y79" s="356"/>
      <c r="Z79" s="356"/>
      <c r="AA79" s="356"/>
      <c r="AB79" s="356"/>
      <c r="AC79" s="356"/>
      <c r="AD79" s="356"/>
    </row>
    <row r="80" spans="2:30">
      <c r="B80" s="359"/>
      <c r="D80" s="174"/>
      <c r="E80" s="174"/>
      <c r="F80" s="175"/>
      <c r="G80" s="174"/>
      <c r="H80" s="174"/>
      <c r="I80" s="174"/>
      <c r="J80" s="175"/>
      <c r="K80" s="175"/>
      <c r="L80" s="174"/>
      <c r="N80" s="173">
        <f t="shared" si="2"/>
        <v>0</v>
      </c>
      <c r="O80" s="172">
        <f t="shared" si="3"/>
        <v>0</v>
      </c>
      <c r="Q80" s="356"/>
      <c r="R80" s="356"/>
      <c r="S80" s="356"/>
      <c r="T80" s="356"/>
      <c r="U80" s="356"/>
      <c r="V80" s="356"/>
      <c r="W80" s="356"/>
      <c r="X80" s="356"/>
      <c r="Y80" s="356"/>
      <c r="Z80" s="356"/>
      <c r="AA80" s="356"/>
      <c r="AB80" s="356"/>
      <c r="AC80" s="356"/>
      <c r="AD80" s="356"/>
    </row>
    <row r="81" spans="2:30">
      <c r="B81" s="359"/>
      <c r="D81" s="174"/>
      <c r="E81" s="174"/>
      <c r="F81" s="175"/>
      <c r="G81" s="174"/>
      <c r="H81" s="174"/>
      <c r="I81" s="174"/>
      <c r="J81" s="175"/>
      <c r="K81" s="175"/>
      <c r="L81" s="174"/>
      <c r="N81" s="173">
        <f t="shared" ref="N81:N144" si="4">+H81*((K81-J81)+1)*B81</f>
        <v>0</v>
      </c>
      <c r="O81" s="172">
        <f t="shared" ref="O81:O144" si="5">N81*L81</f>
        <v>0</v>
      </c>
      <c r="Q81" s="356"/>
      <c r="R81" s="356"/>
      <c r="S81" s="356"/>
      <c r="T81" s="356"/>
      <c r="U81" s="356"/>
      <c r="V81" s="356"/>
      <c r="W81" s="356"/>
      <c r="X81" s="356"/>
      <c r="Y81" s="356"/>
      <c r="Z81" s="356"/>
      <c r="AA81" s="356"/>
      <c r="AB81" s="356"/>
      <c r="AC81" s="356"/>
      <c r="AD81" s="356"/>
    </row>
    <row r="82" spans="2:30">
      <c r="B82" s="359"/>
      <c r="D82" s="174"/>
      <c r="E82" s="174"/>
      <c r="F82" s="175"/>
      <c r="G82" s="174"/>
      <c r="H82" s="174"/>
      <c r="I82" s="174"/>
      <c r="J82" s="175"/>
      <c r="K82" s="175"/>
      <c r="L82" s="174"/>
      <c r="N82" s="173">
        <f t="shared" si="4"/>
        <v>0</v>
      </c>
      <c r="O82" s="172">
        <f t="shared" si="5"/>
        <v>0</v>
      </c>
      <c r="Q82" s="356"/>
      <c r="R82" s="356"/>
      <c r="S82" s="356"/>
      <c r="T82" s="356"/>
      <c r="U82" s="356"/>
      <c r="V82" s="356"/>
      <c r="W82" s="356"/>
      <c r="X82" s="356"/>
      <c r="Y82" s="356"/>
      <c r="Z82" s="356"/>
      <c r="AA82" s="356"/>
      <c r="AB82" s="356"/>
      <c r="AC82" s="356"/>
      <c r="AD82" s="356"/>
    </row>
    <row r="83" spans="2:30">
      <c r="B83" s="359"/>
      <c r="D83" s="174"/>
      <c r="E83" s="174"/>
      <c r="F83" s="175"/>
      <c r="G83" s="174"/>
      <c r="H83" s="174"/>
      <c r="I83" s="174"/>
      <c r="J83" s="175"/>
      <c r="K83" s="175"/>
      <c r="L83" s="174"/>
      <c r="N83" s="173">
        <f t="shared" si="4"/>
        <v>0</v>
      </c>
      <c r="O83" s="172">
        <f t="shared" si="5"/>
        <v>0</v>
      </c>
      <c r="Q83" s="356"/>
      <c r="R83" s="356"/>
      <c r="S83" s="356"/>
      <c r="T83" s="356"/>
      <c r="U83" s="356"/>
      <c r="V83" s="356"/>
      <c r="W83" s="356"/>
      <c r="X83" s="356"/>
      <c r="Y83" s="356"/>
      <c r="Z83" s="356"/>
      <c r="AA83" s="356"/>
      <c r="AB83" s="356"/>
      <c r="AC83" s="356"/>
      <c r="AD83" s="356"/>
    </row>
    <row r="84" spans="2:30">
      <c r="B84" s="359"/>
      <c r="D84" s="174"/>
      <c r="E84" s="174"/>
      <c r="F84" s="175"/>
      <c r="G84" s="174"/>
      <c r="H84" s="174"/>
      <c r="I84" s="174"/>
      <c r="J84" s="175"/>
      <c r="K84" s="175"/>
      <c r="L84" s="174"/>
      <c r="N84" s="173">
        <f t="shared" si="4"/>
        <v>0</v>
      </c>
      <c r="O84" s="172">
        <f t="shared" si="5"/>
        <v>0</v>
      </c>
      <c r="Q84" s="356"/>
      <c r="R84" s="356"/>
      <c r="S84" s="356"/>
      <c r="T84" s="356"/>
      <c r="U84" s="356"/>
      <c r="V84" s="356"/>
      <c r="W84" s="356"/>
      <c r="X84" s="356"/>
      <c r="Y84" s="356"/>
      <c r="Z84" s="356"/>
      <c r="AA84" s="356"/>
      <c r="AB84" s="356"/>
      <c r="AC84" s="356"/>
      <c r="AD84" s="356"/>
    </row>
    <row r="85" spans="2:30">
      <c r="B85" s="359"/>
      <c r="D85" s="174"/>
      <c r="E85" s="174"/>
      <c r="F85" s="175"/>
      <c r="G85" s="174"/>
      <c r="H85" s="174"/>
      <c r="I85" s="174"/>
      <c r="J85" s="175"/>
      <c r="K85" s="175"/>
      <c r="L85" s="174"/>
      <c r="N85" s="173">
        <f t="shared" si="4"/>
        <v>0</v>
      </c>
      <c r="O85" s="172">
        <f t="shared" si="5"/>
        <v>0</v>
      </c>
      <c r="Q85" s="356"/>
      <c r="R85" s="356"/>
      <c r="S85" s="356"/>
      <c r="T85" s="356"/>
      <c r="U85" s="356"/>
      <c r="V85" s="356"/>
      <c r="W85" s="356"/>
      <c r="X85" s="356"/>
      <c r="Y85" s="356"/>
      <c r="Z85" s="356"/>
      <c r="AA85" s="356"/>
      <c r="AB85" s="356"/>
      <c r="AC85" s="356"/>
      <c r="AD85" s="356"/>
    </row>
    <row r="86" spans="2:30">
      <c r="B86" s="359"/>
      <c r="D86" s="174"/>
      <c r="E86" s="174"/>
      <c r="F86" s="175"/>
      <c r="G86" s="174"/>
      <c r="H86" s="174"/>
      <c r="I86" s="174"/>
      <c r="J86" s="175"/>
      <c r="K86" s="175"/>
      <c r="L86" s="174"/>
      <c r="N86" s="173">
        <f t="shared" si="4"/>
        <v>0</v>
      </c>
      <c r="O86" s="172">
        <f t="shared" si="5"/>
        <v>0</v>
      </c>
      <c r="Q86" s="356"/>
      <c r="R86" s="356"/>
      <c r="S86" s="356"/>
      <c r="T86" s="356"/>
      <c r="U86" s="356"/>
      <c r="V86" s="356"/>
      <c r="W86" s="356"/>
      <c r="X86" s="356"/>
      <c r="Y86" s="356"/>
      <c r="Z86" s="356"/>
      <c r="AA86" s="356"/>
      <c r="AB86" s="356"/>
      <c r="AC86" s="356"/>
      <c r="AD86" s="356"/>
    </row>
    <row r="87" spans="2:30">
      <c r="B87" s="359"/>
      <c r="D87" s="174"/>
      <c r="E87" s="174"/>
      <c r="F87" s="175"/>
      <c r="G87" s="174"/>
      <c r="H87" s="174"/>
      <c r="I87" s="174"/>
      <c r="J87" s="175"/>
      <c r="K87" s="175"/>
      <c r="L87" s="174"/>
      <c r="N87" s="173">
        <f t="shared" si="4"/>
        <v>0</v>
      </c>
      <c r="O87" s="172">
        <f t="shared" si="5"/>
        <v>0</v>
      </c>
      <c r="Q87" s="356"/>
      <c r="R87" s="356"/>
      <c r="S87" s="356"/>
      <c r="T87" s="356"/>
      <c r="U87" s="356"/>
      <c r="V87" s="356"/>
      <c r="W87" s="356"/>
      <c r="X87" s="356"/>
      <c r="Y87" s="356"/>
      <c r="Z87" s="356"/>
      <c r="AA87" s="356"/>
      <c r="AB87" s="356"/>
      <c r="AC87" s="356"/>
      <c r="AD87" s="356"/>
    </row>
    <row r="88" spans="2:30">
      <c r="B88" s="359"/>
      <c r="D88" s="174"/>
      <c r="E88" s="174"/>
      <c r="F88" s="175"/>
      <c r="G88" s="174"/>
      <c r="H88" s="174"/>
      <c r="I88" s="174"/>
      <c r="J88" s="175"/>
      <c r="K88" s="175"/>
      <c r="L88" s="174"/>
      <c r="N88" s="173">
        <f t="shared" si="4"/>
        <v>0</v>
      </c>
      <c r="O88" s="172">
        <f t="shared" si="5"/>
        <v>0</v>
      </c>
      <c r="Q88" s="356"/>
      <c r="R88" s="356"/>
      <c r="S88" s="356"/>
      <c r="T88" s="356"/>
      <c r="U88" s="356"/>
      <c r="V88" s="356"/>
      <c r="W88" s="356"/>
      <c r="X88" s="356"/>
      <c r="Y88" s="356"/>
      <c r="Z88" s="356"/>
      <c r="AA88" s="356"/>
      <c r="AB88" s="356"/>
      <c r="AC88" s="356"/>
      <c r="AD88" s="356"/>
    </row>
    <row r="89" spans="2:30">
      <c r="B89" s="359"/>
      <c r="D89" s="174"/>
      <c r="E89" s="174"/>
      <c r="F89" s="175"/>
      <c r="G89" s="174"/>
      <c r="H89" s="174"/>
      <c r="I89" s="174"/>
      <c r="J89" s="175"/>
      <c r="K89" s="175"/>
      <c r="L89" s="174"/>
      <c r="N89" s="173">
        <f t="shared" si="4"/>
        <v>0</v>
      </c>
      <c r="O89" s="172">
        <f t="shared" si="5"/>
        <v>0</v>
      </c>
      <c r="Q89" s="356"/>
      <c r="R89" s="356"/>
      <c r="S89" s="356"/>
      <c r="T89" s="356"/>
      <c r="U89" s="356"/>
      <c r="V89" s="356"/>
      <c r="W89" s="356"/>
      <c r="X89" s="356"/>
      <c r="Y89" s="356"/>
      <c r="Z89" s="356"/>
      <c r="AA89" s="356"/>
      <c r="AB89" s="356"/>
      <c r="AC89" s="356"/>
      <c r="AD89" s="356"/>
    </row>
    <row r="90" spans="2:30">
      <c r="B90" s="359"/>
      <c r="D90" s="174"/>
      <c r="E90" s="174"/>
      <c r="F90" s="175"/>
      <c r="G90" s="174"/>
      <c r="H90" s="174"/>
      <c r="I90" s="174"/>
      <c r="J90" s="175"/>
      <c r="K90" s="175"/>
      <c r="L90" s="174"/>
      <c r="N90" s="173">
        <f t="shared" si="4"/>
        <v>0</v>
      </c>
      <c r="O90" s="172">
        <f t="shared" si="5"/>
        <v>0</v>
      </c>
      <c r="Q90" s="356"/>
      <c r="R90" s="356"/>
      <c r="S90" s="356"/>
      <c r="T90" s="356"/>
      <c r="U90" s="356"/>
      <c r="V90" s="356"/>
      <c r="W90" s="356"/>
      <c r="X90" s="356"/>
      <c r="Y90" s="356"/>
      <c r="Z90" s="356"/>
      <c r="AA90" s="356"/>
      <c r="AB90" s="356"/>
      <c r="AC90" s="356"/>
      <c r="AD90" s="356"/>
    </row>
    <row r="91" spans="2:30">
      <c r="B91" s="359"/>
      <c r="D91" s="174"/>
      <c r="E91" s="174"/>
      <c r="F91" s="175"/>
      <c r="G91" s="174"/>
      <c r="H91" s="174"/>
      <c r="I91" s="174"/>
      <c r="J91" s="175"/>
      <c r="K91" s="175"/>
      <c r="L91" s="174"/>
      <c r="N91" s="173">
        <f t="shared" si="4"/>
        <v>0</v>
      </c>
      <c r="O91" s="172">
        <f t="shared" si="5"/>
        <v>0</v>
      </c>
      <c r="Q91" s="356"/>
      <c r="R91" s="356"/>
      <c r="S91" s="356"/>
      <c r="T91" s="356"/>
      <c r="U91" s="356"/>
      <c r="V91" s="356"/>
      <c r="W91" s="356"/>
      <c r="X91" s="356"/>
      <c r="Y91" s="356"/>
      <c r="Z91" s="356"/>
      <c r="AA91" s="356"/>
      <c r="AB91" s="356"/>
      <c r="AC91" s="356"/>
      <c r="AD91" s="356"/>
    </row>
    <row r="92" spans="2:30">
      <c r="B92" s="359"/>
      <c r="D92" s="174"/>
      <c r="E92" s="174"/>
      <c r="F92" s="175"/>
      <c r="G92" s="174"/>
      <c r="H92" s="174"/>
      <c r="I92" s="174"/>
      <c r="J92" s="175"/>
      <c r="K92" s="175"/>
      <c r="L92" s="174"/>
      <c r="N92" s="173">
        <f t="shared" si="4"/>
        <v>0</v>
      </c>
      <c r="O92" s="172">
        <f t="shared" si="5"/>
        <v>0</v>
      </c>
      <c r="Q92" s="356"/>
      <c r="R92" s="356"/>
      <c r="S92" s="356"/>
      <c r="T92" s="356"/>
      <c r="U92" s="356"/>
      <c r="V92" s="356"/>
      <c r="W92" s="356"/>
      <c r="X92" s="356"/>
      <c r="Y92" s="356"/>
      <c r="Z92" s="356"/>
      <c r="AA92" s="356"/>
      <c r="AB92" s="356"/>
      <c r="AC92" s="356"/>
      <c r="AD92" s="356"/>
    </row>
    <row r="93" spans="2:30">
      <c r="B93" s="359"/>
      <c r="D93" s="174"/>
      <c r="E93" s="174"/>
      <c r="F93" s="175"/>
      <c r="G93" s="174"/>
      <c r="H93" s="174"/>
      <c r="I93" s="174"/>
      <c r="J93" s="175"/>
      <c r="K93" s="175"/>
      <c r="L93" s="174"/>
      <c r="N93" s="173">
        <f t="shared" si="4"/>
        <v>0</v>
      </c>
      <c r="O93" s="172">
        <f t="shared" si="5"/>
        <v>0</v>
      </c>
      <c r="Q93" s="356"/>
      <c r="R93" s="356"/>
      <c r="S93" s="356"/>
      <c r="T93" s="356"/>
      <c r="U93" s="356"/>
      <c r="V93" s="356"/>
      <c r="W93" s="356"/>
      <c r="X93" s="356"/>
      <c r="Y93" s="356"/>
      <c r="Z93" s="356"/>
      <c r="AA93" s="356"/>
      <c r="AB93" s="356"/>
      <c r="AC93" s="356"/>
      <c r="AD93" s="356"/>
    </row>
    <row r="94" spans="2:30">
      <c r="B94" s="359"/>
      <c r="D94" s="174"/>
      <c r="E94" s="174"/>
      <c r="F94" s="175"/>
      <c r="G94" s="174"/>
      <c r="H94" s="174"/>
      <c r="I94" s="174"/>
      <c r="J94" s="175"/>
      <c r="K94" s="175"/>
      <c r="L94" s="174"/>
      <c r="N94" s="173">
        <f t="shared" si="4"/>
        <v>0</v>
      </c>
      <c r="O94" s="172">
        <f t="shared" si="5"/>
        <v>0</v>
      </c>
      <c r="Q94" s="356"/>
      <c r="R94" s="356"/>
      <c r="S94" s="356"/>
      <c r="T94" s="356"/>
      <c r="U94" s="356"/>
      <c r="V94" s="356"/>
      <c r="W94" s="356"/>
      <c r="X94" s="356"/>
      <c r="Y94" s="356"/>
      <c r="Z94" s="356"/>
      <c r="AA94" s="356"/>
      <c r="AB94" s="356"/>
      <c r="AC94" s="356"/>
      <c r="AD94" s="356"/>
    </row>
    <row r="95" spans="2:30">
      <c r="B95" s="359"/>
      <c r="D95" s="174"/>
      <c r="E95" s="174"/>
      <c r="F95" s="175"/>
      <c r="G95" s="174"/>
      <c r="H95" s="174"/>
      <c r="I95" s="174"/>
      <c r="J95" s="175"/>
      <c r="K95" s="175"/>
      <c r="L95" s="174"/>
      <c r="N95" s="173">
        <f t="shared" si="4"/>
        <v>0</v>
      </c>
      <c r="O95" s="172">
        <f t="shared" si="5"/>
        <v>0</v>
      </c>
      <c r="Q95" s="356"/>
      <c r="R95" s="356"/>
      <c r="S95" s="356"/>
      <c r="T95" s="356"/>
      <c r="U95" s="356"/>
      <c r="V95" s="356"/>
      <c r="W95" s="356"/>
      <c r="X95" s="356"/>
      <c r="Y95" s="356"/>
      <c r="Z95" s="356"/>
      <c r="AA95" s="356"/>
      <c r="AB95" s="356"/>
      <c r="AC95" s="356"/>
      <c r="AD95" s="356"/>
    </row>
    <row r="96" spans="2:30">
      <c r="B96" s="359"/>
      <c r="D96" s="174"/>
      <c r="E96" s="174"/>
      <c r="F96" s="175"/>
      <c r="G96" s="174"/>
      <c r="H96" s="174"/>
      <c r="I96" s="174"/>
      <c r="J96" s="175"/>
      <c r="K96" s="175"/>
      <c r="L96" s="174"/>
      <c r="N96" s="173">
        <f t="shared" si="4"/>
        <v>0</v>
      </c>
      <c r="O96" s="172">
        <f t="shared" si="5"/>
        <v>0</v>
      </c>
      <c r="Q96" s="356"/>
      <c r="R96" s="356"/>
      <c r="S96" s="356"/>
      <c r="T96" s="356"/>
      <c r="U96" s="356"/>
      <c r="V96" s="356"/>
      <c r="W96" s="356"/>
      <c r="X96" s="356"/>
      <c r="Y96" s="356"/>
      <c r="Z96" s="356"/>
      <c r="AA96" s="356"/>
      <c r="AB96" s="356"/>
      <c r="AC96" s="356"/>
      <c r="AD96" s="356"/>
    </row>
    <row r="97" spans="2:30">
      <c r="B97" s="359"/>
      <c r="D97" s="174"/>
      <c r="E97" s="174"/>
      <c r="F97" s="175"/>
      <c r="G97" s="174"/>
      <c r="H97" s="174"/>
      <c r="I97" s="174"/>
      <c r="J97" s="175"/>
      <c r="K97" s="175"/>
      <c r="L97" s="174"/>
      <c r="N97" s="173">
        <f t="shared" si="4"/>
        <v>0</v>
      </c>
      <c r="O97" s="172">
        <f t="shared" si="5"/>
        <v>0</v>
      </c>
      <c r="Q97" s="356"/>
      <c r="R97" s="356"/>
      <c r="S97" s="356"/>
      <c r="T97" s="356"/>
      <c r="U97" s="356"/>
      <c r="V97" s="356"/>
      <c r="W97" s="356"/>
      <c r="X97" s="356"/>
      <c r="Y97" s="356"/>
      <c r="Z97" s="356"/>
      <c r="AA97" s="356"/>
      <c r="AB97" s="356"/>
      <c r="AC97" s="356"/>
      <c r="AD97" s="356"/>
    </row>
    <row r="98" spans="2:30">
      <c r="B98" s="359"/>
      <c r="D98" s="174"/>
      <c r="E98" s="174"/>
      <c r="F98" s="175"/>
      <c r="G98" s="174"/>
      <c r="H98" s="174"/>
      <c r="I98" s="174"/>
      <c r="J98" s="175"/>
      <c r="K98" s="175"/>
      <c r="L98" s="174"/>
      <c r="N98" s="173">
        <f t="shared" si="4"/>
        <v>0</v>
      </c>
      <c r="O98" s="172">
        <f t="shared" si="5"/>
        <v>0</v>
      </c>
      <c r="Q98" s="356"/>
      <c r="R98" s="356"/>
      <c r="S98" s="356"/>
      <c r="T98" s="356"/>
      <c r="U98" s="356"/>
      <c r="V98" s="356"/>
      <c r="W98" s="356"/>
      <c r="X98" s="356"/>
      <c r="Y98" s="356"/>
      <c r="Z98" s="356"/>
      <c r="AA98" s="356"/>
      <c r="AB98" s="356"/>
      <c r="AC98" s="356"/>
      <c r="AD98" s="356"/>
    </row>
    <row r="99" spans="2:30">
      <c r="B99" s="359"/>
      <c r="D99" s="174"/>
      <c r="E99" s="174"/>
      <c r="F99" s="175"/>
      <c r="G99" s="174"/>
      <c r="H99" s="174"/>
      <c r="I99" s="174"/>
      <c r="J99" s="175"/>
      <c r="K99" s="175"/>
      <c r="L99" s="174"/>
      <c r="N99" s="173">
        <f t="shared" si="4"/>
        <v>0</v>
      </c>
      <c r="O99" s="172">
        <f t="shared" si="5"/>
        <v>0</v>
      </c>
      <c r="Q99" s="356"/>
      <c r="R99" s="356"/>
      <c r="S99" s="356"/>
      <c r="T99" s="356"/>
      <c r="U99" s="356"/>
      <c r="V99" s="356"/>
      <c r="W99" s="356"/>
      <c r="X99" s="356"/>
      <c r="Y99" s="356"/>
      <c r="Z99" s="356"/>
      <c r="AA99" s="356"/>
      <c r="AB99" s="356"/>
      <c r="AC99" s="356"/>
      <c r="AD99" s="356"/>
    </row>
    <row r="100" spans="2:30">
      <c r="B100" s="359"/>
      <c r="D100" s="174"/>
      <c r="E100" s="174"/>
      <c r="F100" s="175"/>
      <c r="G100" s="174"/>
      <c r="H100" s="174"/>
      <c r="I100" s="174"/>
      <c r="J100" s="175"/>
      <c r="K100" s="175"/>
      <c r="L100" s="174"/>
      <c r="N100" s="173">
        <f t="shared" si="4"/>
        <v>0</v>
      </c>
      <c r="O100" s="172">
        <f t="shared" si="5"/>
        <v>0</v>
      </c>
      <c r="Q100" s="356"/>
      <c r="R100" s="356"/>
      <c r="S100" s="356"/>
      <c r="T100" s="356"/>
      <c r="U100" s="356"/>
      <c r="V100" s="356"/>
      <c r="W100" s="356"/>
      <c r="X100" s="356"/>
      <c r="Y100" s="356"/>
      <c r="Z100" s="356"/>
      <c r="AA100" s="356"/>
      <c r="AB100" s="356"/>
      <c r="AC100" s="356"/>
      <c r="AD100" s="356"/>
    </row>
    <row r="101" spans="2:30">
      <c r="B101" s="359"/>
      <c r="D101" s="174"/>
      <c r="E101" s="174"/>
      <c r="F101" s="175"/>
      <c r="G101" s="174"/>
      <c r="H101" s="174"/>
      <c r="I101" s="174"/>
      <c r="J101" s="175"/>
      <c r="K101" s="175"/>
      <c r="L101" s="174"/>
      <c r="N101" s="173">
        <f t="shared" si="4"/>
        <v>0</v>
      </c>
      <c r="O101" s="172">
        <f t="shared" si="5"/>
        <v>0</v>
      </c>
      <c r="Q101" s="356"/>
      <c r="R101" s="356"/>
      <c r="S101" s="356"/>
      <c r="T101" s="356"/>
      <c r="U101" s="356"/>
      <c r="V101" s="356"/>
      <c r="W101" s="356"/>
      <c r="X101" s="356"/>
      <c r="Y101" s="356"/>
      <c r="Z101" s="356"/>
      <c r="AA101" s="356"/>
      <c r="AB101" s="356"/>
      <c r="AC101" s="356"/>
      <c r="AD101" s="356"/>
    </row>
    <row r="102" spans="2:30">
      <c r="B102" s="359"/>
      <c r="D102" s="174"/>
      <c r="E102" s="174"/>
      <c r="F102" s="175"/>
      <c r="G102" s="174"/>
      <c r="H102" s="174"/>
      <c r="I102" s="174"/>
      <c r="J102" s="175"/>
      <c r="K102" s="175"/>
      <c r="L102" s="174"/>
      <c r="N102" s="173">
        <f t="shared" si="4"/>
        <v>0</v>
      </c>
      <c r="O102" s="172">
        <f t="shared" si="5"/>
        <v>0</v>
      </c>
      <c r="Q102" s="356"/>
      <c r="R102" s="356"/>
      <c r="S102" s="356"/>
      <c r="T102" s="356"/>
      <c r="U102" s="356"/>
      <c r="V102" s="356"/>
      <c r="W102" s="356"/>
      <c r="X102" s="356"/>
      <c r="Y102" s="356"/>
      <c r="Z102" s="356"/>
      <c r="AA102" s="356"/>
      <c r="AB102" s="356"/>
      <c r="AC102" s="356"/>
      <c r="AD102" s="356"/>
    </row>
    <row r="103" spans="2:30">
      <c r="B103" s="359"/>
      <c r="D103" s="174"/>
      <c r="E103" s="174"/>
      <c r="F103" s="175"/>
      <c r="G103" s="174"/>
      <c r="H103" s="174"/>
      <c r="I103" s="174"/>
      <c r="J103" s="175"/>
      <c r="K103" s="175"/>
      <c r="L103" s="174"/>
      <c r="N103" s="173">
        <f t="shared" si="4"/>
        <v>0</v>
      </c>
      <c r="O103" s="172">
        <f t="shared" si="5"/>
        <v>0</v>
      </c>
      <c r="Q103" s="356"/>
      <c r="R103" s="356"/>
      <c r="S103" s="356"/>
      <c r="T103" s="356"/>
      <c r="U103" s="356"/>
      <c r="V103" s="356"/>
      <c r="W103" s="356"/>
      <c r="X103" s="356"/>
      <c r="Y103" s="356"/>
      <c r="Z103" s="356"/>
      <c r="AA103" s="356"/>
      <c r="AB103" s="356"/>
      <c r="AC103" s="356"/>
      <c r="AD103" s="356"/>
    </row>
    <row r="104" spans="2:30">
      <c r="B104" s="359"/>
      <c r="D104" s="174"/>
      <c r="E104" s="174"/>
      <c r="F104" s="175"/>
      <c r="G104" s="174"/>
      <c r="H104" s="174"/>
      <c r="I104" s="174"/>
      <c r="J104" s="175"/>
      <c r="K104" s="175"/>
      <c r="L104" s="174"/>
      <c r="N104" s="173">
        <f t="shared" si="4"/>
        <v>0</v>
      </c>
      <c r="O104" s="172">
        <f t="shared" si="5"/>
        <v>0</v>
      </c>
      <c r="Q104" s="356"/>
      <c r="R104" s="356"/>
      <c r="S104" s="356"/>
      <c r="T104" s="356"/>
      <c r="U104" s="356"/>
      <c r="V104" s="356"/>
      <c r="W104" s="356"/>
      <c r="X104" s="356"/>
      <c r="Y104" s="356"/>
      <c r="Z104" s="356"/>
      <c r="AA104" s="356"/>
      <c r="AB104" s="356"/>
      <c r="AC104" s="356"/>
      <c r="AD104" s="356"/>
    </row>
    <row r="105" spans="2:30">
      <c r="B105" s="359"/>
      <c r="D105" s="174"/>
      <c r="E105" s="174"/>
      <c r="F105" s="175"/>
      <c r="G105" s="174"/>
      <c r="H105" s="174"/>
      <c r="I105" s="174"/>
      <c r="J105" s="175"/>
      <c r="K105" s="175"/>
      <c r="L105" s="174"/>
      <c r="N105" s="173">
        <f t="shared" si="4"/>
        <v>0</v>
      </c>
      <c r="O105" s="172">
        <f t="shared" si="5"/>
        <v>0</v>
      </c>
      <c r="Q105" s="356"/>
      <c r="R105" s="356"/>
      <c r="S105" s="356"/>
      <c r="T105" s="356"/>
      <c r="U105" s="356"/>
      <c r="V105" s="356"/>
      <c r="W105" s="356"/>
      <c r="X105" s="356"/>
      <c r="Y105" s="356"/>
      <c r="Z105" s="356"/>
      <c r="AA105" s="356"/>
      <c r="AB105" s="356"/>
      <c r="AC105" s="356"/>
      <c r="AD105" s="356"/>
    </row>
    <row r="106" spans="2:30">
      <c r="B106" s="359"/>
      <c r="D106" s="174"/>
      <c r="E106" s="174"/>
      <c r="F106" s="175"/>
      <c r="G106" s="174"/>
      <c r="H106" s="174"/>
      <c r="I106" s="174"/>
      <c r="J106" s="175"/>
      <c r="K106" s="175"/>
      <c r="L106" s="174"/>
      <c r="N106" s="173">
        <f t="shared" si="4"/>
        <v>0</v>
      </c>
      <c r="O106" s="172">
        <f t="shared" si="5"/>
        <v>0</v>
      </c>
      <c r="Q106" s="356"/>
      <c r="R106" s="356"/>
      <c r="S106" s="356"/>
      <c r="T106" s="356"/>
      <c r="U106" s="356"/>
      <c r="V106" s="356"/>
      <c r="W106" s="356"/>
      <c r="X106" s="356"/>
      <c r="Y106" s="356"/>
      <c r="Z106" s="356"/>
      <c r="AA106" s="356"/>
      <c r="AB106" s="356"/>
      <c r="AC106" s="356"/>
      <c r="AD106" s="356"/>
    </row>
    <row r="107" spans="2:30">
      <c r="B107" s="359"/>
      <c r="D107" s="174"/>
      <c r="E107" s="174"/>
      <c r="F107" s="175"/>
      <c r="G107" s="174"/>
      <c r="H107" s="174"/>
      <c r="I107" s="174"/>
      <c r="J107" s="175"/>
      <c r="K107" s="175"/>
      <c r="L107" s="174"/>
      <c r="N107" s="173">
        <f t="shared" si="4"/>
        <v>0</v>
      </c>
      <c r="O107" s="172">
        <f t="shared" si="5"/>
        <v>0</v>
      </c>
      <c r="Q107" s="356"/>
      <c r="R107" s="356"/>
      <c r="S107" s="356"/>
      <c r="T107" s="356"/>
      <c r="U107" s="356"/>
      <c r="V107" s="356"/>
      <c r="W107" s="356"/>
      <c r="X107" s="356"/>
      <c r="Y107" s="356"/>
      <c r="Z107" s="356"/>
      <c r="AA107" s="356"/>
      <c r="AB107" s="356"/>
      <c r="AC107" s="356"/>
      <c r="AD107" s="356"/>
    </row>
    <row r="108" spans="2:30">
      <c r="B108" s="359"/>
      <c r="D108" s="174"/>
      <c r="E108" s="174"/>
      <c r="F108" s="175"/>
      <c r="G108" s="174"/>
      <c r="H108" s="174"/>
      <c r="I108" s="174"/>
      <c r="J108" s="175"/>
      <c r="K108" s="175"/>
      <c r="L108" s="174"/>
      <c r="N108" s="173">
        <f t="shared" si="4"/>
        <v>0</v>
      </c>
      <c r="O108" s="172">
        <f t="shared" si="5"/>
        <v>0</v>
      </c>
      <c r="Q108" s="356"/>
      <c r="R108" s="356"/>
      <c r="S108" s="356"/>
      <c r="T108" s="356"/>
      <c r="U108" s="356"/>
      <c r="V108" s="356"/>
      <c r="W108" s="356"/>
      <c r="X108" s="356"/>
      <c r="Y108" s="356"/>
      <c r="Z108" s="356"/>
      <c r="AA108" s="356"/>
      <c r="AB108" s="356"/>
      <c r="AC108" s="356"/>
      <c r="AD108" s="356"/>
    </row>
    <row r="109" spans="2:30">
      <c r="B109" s="359"/>
      <c r="D109" s="174"/>
      <c r="E109" s="174"/>
      <c r="F109" s="175"/>
      <c r="G109" s="174"/>
      <c r="H109" s="174"/>
      <c r="I109" s="174"/>
      <c r="J109" s="175"/>
      <c r="K109" s="175"/>
      <c r="L109" s="174"/>
      <c r="N109" s="173">
        <f t="shared" si="4"/>
        <v>0</v>
      </c>
      <c r="O109" s="172">
        <f t="shared" si="5"/>
        <v>0</v>
      </c>
      <c r="Q109" s="356"/>
      <c r="R109" s="356"/>
      <c r="S109" s="356"/>
      <c r="T109" s="356"/>
      <c r="U109" s="356"/>
      <c r="V109" s="356"/>
      <c r="W109" s="356"/>
      <c r="X109" s="356"/>
      <c r="Y109" s="356"/>
      <c r="Z109" s="356"/>
      <c r="AA109" s="356"/>
      <c r="AB109" s="356"/>
      <c r="AC109" s="356"/>
      <c r="AD109" s="356"/>
    </row>
    <row r="110" spans="2:30">
      <c r="B110" s="359"/>
      <c r="D110" s="174"/>
      <c r="E110" s="174"/>
      <c r="F110" s="175"/>
      <c r="G110" s="174"/>
      <c r="H110" s="174"/>
      <c r="I110" s="174"/>
      <c r="J110" s="175"/>
      <c r="K110" s="175"/>
      <c r="L110" s="174"/>
      <c r="N110" s="173">
        <f t="shared" si="4"/>
        <v>0</v>
      </c>
      <c r="O110" s="172">
        <f t="shared" si="5"/>
        <v>0</v>
      </c>
      <c r="Q110" s="356"/>
      <c r="R110" s="356"/>
      <c r="S110" s="356"/>
      <c r="T110" s="356"/>
      <c r="U110" s="356"/>
      <c r="V110" s="356"/>
      <c r="W110" s="356"/>
      <c r="X110" s="356"/>
      <c r="Y110" s="356"/>
      <c r="Z110" s="356"/>
      <c r="AA110" s="356"/>
      <c r="AB110" s="356"/>
      <c r="AC110" s="356"/>
      <c r="AD110" s="356"/>
    </row>
    <row r="111" spans="2:30">
      <c r="B111" s="359"/>
      <c r="D111" s="174"/>
      <c r="E111" s="174"/>
      <c r="F111" s="175"/>
      <c r="G111" s="174"/>
      <c r="H111" s="174"/>
      <c r="I111" s="174"/>
      <c r="J111" s="175"/>
      <c r="K111" s="175"/>
      <c r="L111" s="174"/>
      <c r="N111" s="173">
        <f t="shared" si="4"/>
        <v>0</v>
      </c>
      <c r="O111" s="172">
        <f t="shared" si="5"/>
        <v>0</v>
      </c>
      <c r="Q111" s="356"/>
      <c r="R111" s="356"/>
      <c r="S111" s="356"/>
      <c r="T111" s="356"/>
      <c r="U111" s="356"/>
      <c r="V111" s="356"/>
      <c r="W111" s="356"/>
      <c r="X111" s="356"/>
      <c r="Y111" s="356"/>
      <c r="Z111" s="356"/>
      <c r="AA111" s="356"/>
      <c r="AB111" s="356"/>
      <c r="AC111" s="356"/>
      <c r="AD111" s="356"/>
    </row>
    <row r="112" spans="2:30">
      <c r="B112" s="359"/>
      <c r="D112" s="174"/>
      <c r="E112" s="174"/>
      <c r="F112" s="175"/>
      <c r="G112" s="174"/>
      <c r="H112" s="174"/>
      <c r="I112" s="174"/>
      <c r="J112" s="175"/>
      <c r="K112" s="175"/>
      <c r="L112" s="174"/>
      <c r="N112" s="173">
        <f t="shared" si="4"/>
        <v>0</v>
      </c>
      <c r="O112" s="172">
        <f t="shared" si="5"/>
        <v>0</v>
      </c>
      <c r="Q112" s="356"/>
      <c r="R112" s="356"/>
      <c r="S112" s="356"/>
      <c r="T112" s="356"/>
      <c r="U112" s="356"/>
      <c r="V112" s="356"/>
      <c r="W112" s="356"/>
      <c r="X112" s="356"/>
      <c r="Y112" s="356"/>
      <c r="Z112" s="356"/>
      <c r="AA112" s="356"/>
      <c r="AB112" s="356"/>
      <c r="AC112" s="356"/>
      <c r="AD112" s="356"/>
    </row>
    <row r="113" spans="2:30">
      <c r="B113" s="359"/>
      <c r="D113" s="174"/>
      <c r="E113" s="174"/>
      <c r="F113" s="175"/>
      <c r="G113" s="174"/>
      <c r="H113" s="174"/>
      <c r="I113" s="174"/>
      <c r="J113" s="175"/>
      <c r="K113" s="175"/>
      <c r="L113" s="174"/>
      <c r="N113" s="173">
        <f t="shared" si="4"/>
        <v>0</v>
      </c>
      <c r="O113" s="172">
        <f t="shared" si="5"/>
        <v>0</v>
      </c>
      <c r="Q113" s="356"/>
      <c r="R113" s="356"/>
      <c r="S113" s="356"/>
      <c r="T113" s="356"/>
      <c r="U113" s="356"/>
      <c r="V113" s="356"/>
      <c r="W113" s="356"/>
      <c r="X113" s="356"/>
      <c r="Y113" s="356"/>
      <c r="Z113" s="356"/>
      <c r="AA113" s="356"/>
      <c r="AB113" s="356"/>
      <c r="AC113" s="356"/>
      <c r="AD113" s="356"/>
    </row>
    <row r="114" spans="2:30">
      <c r="B114" s="359"/>
      <c r="D114" s="174"/>
      <c r="E114" s="174"/>
      <c r="F114" s="175"/>
      <c r="G114" s="174"/>
      <c r="H114" s="174"/>
      <c r="I114" s="174"/>
      <c r="J114" s="175"/>
      <c r="K114" s="175"/>
      <c r="L114" s="174"/>
      <c r="N114" s="173">
        <f t="shared" si="4"/>
        <v>0</v>
      </c>
      <c r="O114" s="172">
        <f t="shared" si="5"/>
        <v>0</v>
      </c>
      <c r="Q114" s="356"/>
      <c r="R114" s="356"/>
      <c r="S114" s="356"/>
      <c r="T114" s="356"/>
      <c r="U114" s="356"/>
      <c r="V114" s="356"/>
      <c r="W114" s="356"/>
      <c r="X114" s="356"/>
      <c r="Y114" s="356"/>
      <c r="Z114" s="356"/>
      <c r="AA114" s="356"/>
      <c r="AB114" s="356"/>
      <c r="AC114" s="356"/>
      <c r="AD114" s="356"/>
    </row>
    <row r="115" spans="2:30">
      <c r="B115" s="359"/>
      <c r="D115" s="174"/>
      <c r="E115" s="174"/>
      <c r="F115" s="175"/>
      <c r="G115" s="174"/>
      <c r="H115" s="174"/>
      <c r="I115" s="174"/>
      <c r="J115" s="175"/>
      <c r="K115" s="175"/>
      <c r="L115" s="174"/>
      <c r="N115" s="173">
        <f t="shared" si="4"/>
        <v>0</v>
      </c>
      <c r="O115" s="172">
        <f t="shared" si="5"/>
        <v>0</v>
      </c>
      <c r="Q115" s="356"/>
      <c r="R115" s="356"/>
      <c r="S115" s="356"/>
      <c r="T115" s="356"/>
      <c r="U115" s="356"/>
      <c r="V115" s="356"/>
      <c r="W115" s="356"/>
      <c r="X115" s="356"/>
      <c r="Y115" s="356"/>
      <c r="Z115" s="356"/>
      <c r="AA115" s="356"/>
      <c r="AB115" s="356"/>
      <c r="AC115" s="356"/>
      <c r="AD115" s="356"/>
    </row>
    <row r="116" spans="2:30">
      <c r="B116" s="359"/>
      <c r="D116" s="174"/>
      <c r="E116" s="174"/>
      <c r="F116" s="175"/>
      <c r="G116" s="174"/>
      <c r="H116" s="174"/>
      <c r="I116" s="174"/>
      <c r="J116" s="175"/>
      <c r="K116" s="175"/>
      <c r="L116" s="174"/>
      <c r="N116" s="173">
        <f t="shared" si="4"/>
        <v>0</v>
      </c>
      <c r="O116" s="172">
        <f t="shared" si="5"/>
        <v>0</v>
      </c>
      <c r="Q116" s="356"/>
      <c r="R116" s="356"/>
      <c r="S116" s="356"/>
      <c r="T116" s="356"/>
      <c r="U116" s="356"/>
      <c r="V116" s="356"/>
      <c r="W116" s="356"/>
      <c r="X116" s="356"/>
      <c r="Y116" s="356"/>
      <c r="Z116" s="356"/>
      <c r="AA116" s="356"/>
      <c r="AB116" s="356"/>
      <c r="AC116" s="356"/>
      <c r="AD116" s="356"/>
    </row>
    <row r="117" spans="2:30">
      <c r="B117" s="359"/>
      <c r="D117" s="174"/>
      <c r="E117" s="174"/>
      <c r="F117" s="175"/>
      <c r="G117" s="174"/>
      <c r="H117" s="174"/>
      <c r="I117" s="174"/>
      <c r="J117" s="175"/>
      <c r="K117" s="175"/>
      <c r="L117" s="174"/>
      <c r="N117" s="173">
        <f t="shared" si="4"/>
        <v>0</v>
      </c>
      <c r="O117" s="172">
        <f t="shared" si="5"/>
        <v>0</v>
      </c>
      <c r="Q117" s="356"/>
      <c r="R117" s="356"/>
      <c r="S117" s="356"/>
      <c r="T117" s="356"/>
      <c r="U117" s="356"/>
      <c r="V117" s="356"/>
      <c r="W117" s="356"/>
      <c r="X117" s="356"/>
      <c r="Y117" s="356"/>
      <c r="Z117" s="356"/>
      <c r="AA117" s="356"/>
      <c r="AB117" s="356"/>
      <c r="AC117" s="356"/>
      <c r="AD117" s="356"/>
    </row>
    <row r="118" spans="2:30">
      <c r="B118" s="359"/>
      <c r="D118" s="174"/>
      <c r="E118" s="174"/>
      <c r="F118" s="175"/>
      <c r="G118" s="174"/>
      <c r="H118" s="174"/>
      <c r="I118" s="174"/>
      <c r="J118" s="175"/>
      <c r="K118" s="175"/>
      <c r="L118" s="174"/>
      <c r="N118" s="173">
        <f t="shared" si="4"/>
        <v>0</v>
      </c>
      <c r="O118" s="172">
        <f t="shared" si="5"/>
        <v>0</v>
      </c>
      <c r="Q118" s="356"/>
      <c r="R118" s="356"/>
      <c r="S118" s="356"/>
      <c r="T118" s="356"/>
      <c r="U118" s="356"/>
      <c r="V118" s="356"/>
      <c r="W118" s="356"/>
      <c r="X118" s="356"/>
      <c r="Y118" s="356"/>
      <c r="Z118" s="356"/>
      <c r="AA118" s="356"/>
      <c r="AB118" s="356"/>
      <c r="AC118" s="356"/>
      <c r="AD118" s="356"/>
    </row>
    <row r="119" spans="2:30">
      <c r="B119" s="359"/>
      <c r="D119" s="174"/>
      <c r="E119" s="174"/>
      <c r="F119" s="175"/>
      <c r="G119" s="174"/>
      <c r="H119" s="174"/>
      <c r="I119" s="174"/>
      <c r="J119" s="175"/>
      <c r="K119" s="175"/>
      <c r="L119" s="174"/>
      <c r="N119" s="173">
        <f t="shared" si="4"/>
        <v>0</v>
      </c>
      <c r="O119" s="172">
        <f t="shared" si="5"/>
        <v>0</v>
      </c>
      <c r="Q119" s="356"/>
      <c r="R119" s="356"/>
      <c r="S119" s="356"/>
      <c r="T119" s="356"/>
      <c r="U119" s="356"/>
      <c r="V119" s="356"/>
      <c r="W119" s="356"/>
      <c r="X119" s="356"/>
      <c r="Y119" s="356"/>
      <c r="Z119" s="356"/>
      <c r="AA119" s="356"/>
      <c r="AB119" s="356"/>
      <c r="AC119" s="356"/>
      <c r="AD119" s="356"/>
    </row>
    <row r="120" spans="2:30">
      <c r="B120" s="359"/>
      <c r="D120" s="174"/>
      <c r="E120" s="174"/>
      <c r="F120" s="175"/>
      <c r="G120" s="174"/>
      <c r="H120" s="174"/>
      <c r="I120" s="174"/>
      <c r="J120" s="175"/>
      <c r="K120" s="175"/>
      <c r="L120" s="174"/>
      <c r="N120" s="173">
        <f t="shared" si="4"/>
        <v>0</v>
      </c>
      <c r="O120" s="172">
        <f t="shared" si="5"/>
        <v>0</v>
      </c>
      <c r="Q120" s="356"/>
      <c r="R120" s="356"/>
      <c r="S120" s="356"/>
      <c r="T120" s="356"/>
      <c r="U120" s="356"/>
      <c r="V120" s="356"/>
      <c r="W120" s="356"/>
      <c r="X120" s="356"/>
      <c r="Y120" s="356"/>
      <c r="Z120" s="356"/>
      <c r="AA120" s="356"/>
      <c r="AB120" s="356"/>
      <c r="AC120" s="356"/>
      <c r="AD120" s="356"/>
    </row>
    <row r="121" spans="2:30">
      <c r="B121" s="359"/>
      <c r="D121" s="174"/>
      <c r="E121" s="174"/>
      <c r="F121" s="175"/>
      <c r="G121" s="174"/>
      <c r="H121" s="174"/>
      <c r="I121" s="174"/>
      <c r="J121" s="175"/>
      <c r="K121" s="175"/>
      <c r="L121" s="174"/>
      <c r="N121" s="173">
        <f t="shared" si="4"/>
        <v>0</v>
      </c>
      <c r="O121" s="172">
        <f t="shared" si="5"/>
        <v>0</v>
      </c>
      <c r="Q121" s="356"/>
      <c r="R121" s="356"/>
      <c r="S121" s="356"/>
      <c r="T121" s="356"/>
      <c r="U121" s="356"/>
      <c r="V121" s="356"/>
      <c r="W121" s="356"/>
      <c r="X121" s="356"/>
      <c r="Y121" s="356"/>
      <c r="Z121" s="356"/>
      <c r="AA121" s="356"/>
      <c r="AB121" s="356"/>
      <c r="AC121" s="356"/>
      <c r="AD121" s="356"/>
    </row>
    <row r="122" spans="2:30">
      <c r="B122" s="359"/>
      <c r="D122" s="174"/>
      <c r="E122" s="174"/>
      <c r="F122" s="175"/>
      <c r="G122" s="174"/>
      <c r="H122" s="174"/>
      <c r="I122" s="174"/>
      <c r="J122" s="175"/>
      <c r="K122" s="175"/>
      <c r="L122" s="174"/>
      <c r="N122" s="173">
        <f t="shared" si="4"/>
        <v>0</v>
      </c>
      <c r="O122" s="172">
        <f t="shared" si="5"/>
        <v>0</v>
      </c>
      <c r="Q122" s="356"/>
      <c r="R122" s="356"/>
      <c r="S122" s="356"/>
      <c r="T122" s="356"/>
      <c r="U122" s="356"/>
      <c r="V122" s="356"/>
      <c r="W122" s="356"/>
      <c r="X122" s="356"/>
      <c r="Y122" s="356"/>
      <c r="Z122" s="356"/>
      <c r="AA122" s="356"/>
      <c r="AB122" s="356"/>
      <c r="AC122" s="356"/>
      <c r="AD122" s="356"/>
    </row>
    <row r="123" spans="2:30">
      <c r="B123" s="359"/>
      <c r="D123" s="174"/>
      <c r="E123" s="174"/>
      <c r="F123" s="175"/>
      <c r="G123" s="174"/>
      <c r="H123" s="174"/>
      <c r="I123" s="174"/>
      <c r="J123" s="175"/>
      <c r="K123" s="175"/>
      <c r="L123" s="174"/>
      <c r="N123" s="173">
        <f t="shared" si="4"/>
        <v>0</v>
      </c>
      <c r="O123" s="172">
        <f t="shared" si="5"/>
        <v>0</v>
      </c>
      <c r="Q123" s="356"/>
      <c r="R123" s="356"/>
      <c r="S123" s="356"/>
      <c r="T123" s="356"/>
      <c r="U123" s="356"/>
      <c r="V123" s="356"/>
      <c r="W123" s="356"/>
      <c r="X123" s="356"/>
      <c r="Y123" s="356"/>
      <c r="Z123" s="356"/>
      <c r="AA123" s="356"/>
      <c r="AB123" s="356"/>
      <c r="AC123" s="356"/>
      <c r="AD123" s="356"/>
    </row>
    <row r="124" spans="2:30">
      <c r="B124" s="359"/>
      <c r="D124" s="174"/>
      <c r="E124" s="174"/>
      <c r="F124" s="175"/>
      <c r="G124" s="174"/>
      <c r="H124" s="174"/>
      <c r="I124" s="174"/>
      <c r="J124" s="175"/>
      <c r="K124" s="175"/>
      <c r="L124" s="174"/>
      <c r="N124" s="173">
        <f t="shared" si="4"/>
        <v>0</v>
      </c>
      <c r="O124" s="172">
        <f t="shared" si="5"/>
        <v>0</v>
      </c>
      <c r="Q124" s="356"/>
      <c r="R124" s="356"/>
      <c r="S124" s="356"/>
      <c r="T124" s="356"/>
      <c r="U124" s="356"/>
      <c r="V124" s="356"/>
      <c r="W124" s="356"/>
      <c r="X124" s="356"/>
      <c r="Y124" s="356"/>
      <c r="Z124" s="356"/>
      <c r="AA124" s="356"/>
      <c r="AB124" s="356"/>
      <c r="AC124" s="356"/>
      <c r="AD124" s="356"/>
    </row>
    <row r="125" spans="2:30">
      <c r="B125" s="359"/>
      <c r="D125" s="174"/>
      <c r="E125" s="174"/>
      <c r="F125" s="175"/>
      <c r="G125" s="174"/>
      <c r="H125" s="174"/>
      <c r="I125" s="174"/>
      <c r="J125" s="175"/>
      <c r="K125" s="175"/>
      <c r="L125" s="174"/>
      <c r="N125" s="173">
        <f t="shared" si="4"/>
        <v>0</v>
      </c>
      <c r="O125" s="172">
        <f t="shared" si="5"/>
        <v>0</v>
      </c>
      <c r="Q125" s="356"/>
      <c r="R125" s="356"/>
      <c r="S125" s="356"/>
      <c r="T125" s="356"/>
      <c r="U125" s="356"/>
      <c r="V125" s="356"/>
      <c r="W125" s="356"/>
      <c r="X125" s="356"/>
      <c r="Y125" s="356"/>
      <c r="Z125" s="356"/>
      <c r="AA125" s="356"/>
      <c r="AB125" s="356"/>
      <c r="AC125" s="356"/>
      <c r="AD125" s="356"/>
    </row>
    <row r="126" spans="2:30">
      <c r="B126" s="359"/>
      <c r="D126" s="174"/>
      <c r="E126" s="174"/>
      <c r="F126" s="175"/>
      <c r="G126" s="174"/>
      <c r="H126" s="174"/>
      <c r="I126" s="174"/>
      <c r="J126" s="175"/>
      <c r="K126" s="175"/>
      <c r="L126" s="174"/>
      <c r="N126" s="173">
        <f t="shared" si="4"/>
        <v>0</v>
      </c>
      <c r="O126" s="172">
        <f t="shared" si="5"/>
        <v>0</v>
      </c>
      <c r="Q126" s="356"/>
      <c r="R126" s="356"/>
      <c r="S126" s="356"/>
      <c r="T126" s="356"/>
      <c r="U126" s="356"/>
      <c r="V126" s="356"/>
      <c r="W126" s="356"/>
      <c r="X126" s="356"/>
      <c r="Y126" s="356"/>
      <c r="Z126" s="356"/>
      <c r="AA126" s="356"/>
      <c r="AB126" s="356"/>
      <c r="AC126" s="356"/>
      <c r="AD126" s="356"/>
    </row>
    <row r="127" spans="2:30">
      <c r="B127" s="359"/>
      <c r="D127" s="174"/>
      <c r="E127" s="174"/>
      <c r="F127" s="175"/>
      <c r="G127" s="174"/>
      <c r="H127" s="174"/>
      <c r="I127" s="174"/>
      <c r="J127" s="175"/>
      <c r="K127" s="175"/>
      <c r="L127" s="174"/>
      <c r="N127" s="173">
        <f t="shared" si="4"/>
        <v>0</v>
      </c>
      <c r="O127" s="172">
        <f t="shared" si="5"/>
        <v>0</v>
      </c>
      <c r="Q127" s="356"/>
      <c r="R127" s="356"/>
      <c r="S127" s="356"/>
      <c r="T127" s="356"/>
      <c r="U127" s="356"/>
      <c r="V127" s="356"/>
      <c r="W127" s="356"/>
      <c r="X127" s="356"/>
      <c r="Y127" s="356"/>
      <c r="Z127" s="356"/>
      <c r="AA127" s="356"/>
      <c r="AB127" s="356"/>
      <c r="AC127" s="356"/>
      <c r="AD127" s="356"/>
    </row>
    <row r="128" spans="2:30">
      <c r="B128" s="359"/>
      <c r="D128" s="174"/>
      <c r="E128" s="174"/>
      <c r="F128" s="175"/>
      <c r="G128" s="174"/>
      <c r="H128" s="174"/>
      <c r="I128" s="174"/>
      <c r="J128" s="175"/>
      <c r="K128" s="175"/>
      <c r="L128" s="174"/>
      <c r="N128" s="173">
        <f t="shared" si="4"/>
        <v>0</v>
      </c>
      <c r="O128" s="172">
        <f t="shared" si="5"/>
        <v>0</v>
      </c>
      <c r="Q128" s="356"/>
      <c r="R128" s="356"/>
      <c r="S128" s="356"/>
      <c r="T128" s="356"/>
      <c r="U128" s="356"/>
      <c r="V128" s="356"/>
      <c r="W128" s="356"/>
      <c r="X128" s="356"/>
      <c r="Y128" s="356"/>
      <c r="Z128" s="356"/>
      <c r="AA128" s="356"/>
      <c r="AB128" s="356"/>
      <c r="AC128" s="356"/>
      <c r="AD128" s="356"/>
    </row>
    <row r="129" spans="2:30">
      <c r="B129" s="359"/>
      <c r="D129" s="174"/>
      <c r="E129" s="174"/>
      <c r="F129" s="175"/>
      <c r="G129" s="174"/>
      <c r="H129" s="174"/>
      <c r="I129" s="174"/>
      <c r="J129" s="175"/>
      <c r="K129" s="175"/>
      <c r="L129" s="174"/>
      <c r="N129" s="173">
        <f t="shared" si="4"/>
        <v>0</v>
      </c>
      <c r="O129" s="172">
        <f t="shared" si="5"/>
        <v>0</v>
      </c>
      <c r="Q129" s="356"/>
      <c r="R129" s="356"/>
      <c r="S129" s="356"/>
      <c r="T129" s="356"/>
      <c r="U129" s="356"/>
      <c r="V129" s="356"/>
      <c r="W129" s="356"/>
      <c r="X129" s="356"/>
      <c r="Y129" s="356"/>
      <c r="Z129" s="356"/>
      <c r="AA129" s="356"/>
      <c r="AB129" s="356"/>
      <c r="AC129" s="356"/>
      <c r="AD129" s="356"/>
    </row>
    <row r="130" spans="2:30">
      <c r="B130" s="359"/>
      <c r="D130" s="174"/>
      <c r="E130" s="174"/>
      <c r="F130" s="175"/>
      <c r="G130" s="174"/>
      <c r="H130" s="174"/>
      <c r="I130" s="174"/>
      <c r="J130" s="175"/>
      <c r="K130" s="175"/>
      <c r="L130" s="174"/>
      <c r="N130" s="173">
        <f t="shared" si="4"/>
        <v>0</v>
      </c>
      <c r="O130" s="172">
        <f t="shared" si="5"/>
        <v>0</v>
      </c>
      <c r="Q130" s="356"/>
      <c r="R130" s="356"/>
      <c r="S130" s="356"/>
      <c r="T130" s="356"/>
      <c r="U130" s="356"/>
      <c r="V130" s="356"/>
      <c r="W130" s="356"/>
      <c r="X130" s="356"/>
      <c r="Y130" s="356"/>
      <c r="Z130" s="356"/>
      <c r="AA130" s="356"/>
      <c r="AB130" s="356"/>
      <c r="AC130" s="356"/>
      <c r="AD130" s="356"/>
    </row>
    <row r="131" spans="2:30">
      <c r="B131" s="359"/>
      <c r="D131" s="174"/>
      <c r="E131" s="174"/>
      <c r="F131" s="175"/>
      <c r="G131" s="174"/>
      <c r="H131" s="174"/>
      <c r="I131" s="174"/>
      <c r="J131" s="175"/>
      <c r="K131" s="175"/>
      <c r="L131" s="174"/>
      <c r="N131" s="173">
        <f t="shared" si="4"/>
        <v>0</v>
      </c>
      <c r="O131" s="172">
        <f t="shared" si="5"/>
        <v>0</v>
      </c>
      <c r="Q131" s="356"/>
      <c r="R131" s="356"/>
      <c r="S131" s="356"/>
      <c r="T131" s="356"/>
      <c r="U131" s="356"/>
      <c r="V131" s="356"/>
      <c r="W131" s="356"/>
      <c r="X131" s="356"/>
      <c r="Y131" s="356"/>
      <c r="Z131" s="356"/>
      <c r="AA131" s="356"/>
      <c r="AB131" s="356"/>
      <c r="AC131" s="356"/>
      <c r="AD131" s="356"/>
    </row>
    <row r="132" spans="2:30">
      <c r="B132" s="359"/>
      <c r="D132" s="174"/>
      <c r="E132" s="174"/>
      <c r="F132" s="175"/>
      <c r="G132" s="174"/>
      <c r="H132" s="174"/>
      <c r="I132" s="174"/>
      <c r="J132" s="175"/>
      <c r="K132" s="175"/>
      <c r="L132" s="174"/>
      <c r="N132" s="173">
        <f t="shared" si="4"/>
        <v>0</v>
      </c>
      <c r="O132" s="172">
        <f t="shared" si="5"/>
        <v>0</v>
      </c>
      <c r="Q132" s="356"/>
      <c r="R132" s="356"/>
      <c r="S132" s="356"/>
      <c r="T132" s="356"/>
      <c r="U132" s="356"/>
      <c r="V132" s="356"/>
      <c r="W132" s="356"/>
      <c r="X132" s="356"/>
      <c r="Y132" s="356"/>
      <c r="Z132" s="356"/>
      <c r="AA132" s="356"/>
      <c r="AB132" s="356"/>
      <c r="AC132" s="356"/>
      <c r="AD132" s="356"/>
    </row>
    <row r="133" spans="2:30">
      <c r="B133" s="359"/>
      <c r="D133" s="174"/>
      <c r="E133" s="174"/>
      <c r="F133" s="175"/>
      <c r="G133" s="174"/>
      <c r="H133" s="174"/>
      <c r="I133" s="174"/>
      <c r="J133" s="175"/>
      <c r="K133" s="175"/>
      <c r="L133" s="174"/>
      <c r="N133" s="173">
        <f t="shared" si="4"/>
        <v>0</v>
      </c>
      <c r="O133" s="172">
        <f t="shared" si="5"/>
        <v>0</v>
      </c>
      <c r="Q133" s="356"/>
      <c r="R133" s="356"/>
      <c r="S133" s="356"/>
      <c r="T133" s="356"/>
      <c r="U133" s="356"/>
      <c r="V133" s="356"/>
      <c r="W133" s="356"/>
      <c r="X133" s="356"/>
      <c r="Y133" s="356"/>
      <c r="Z133" s="356"/>
      <c r="AA133" s="356"/>
      <c r="AB133" s="356"/>
      <c r="AC133" s="356"/>
      <c r="AD133" s="356"/>
    </row>
    <row r="134" spans="2:30">
      <c r="B134" s="359"/>
      <c r="D134" s="174"/>
      <c r="E134" s="174"/>
      <c r="F134" s="175"/>
      <c r="G134" s="174"/>
      <c r="H134" s="174"/>
      <c r="I134" s="174"/>
      <c r="J134" s="175"/>
      <c r="K134" s="175"/>
      <c r="L134" s="174"/>
      <c r="N134" s="173">
        <f t="shared" si="4"/>
        <v>0</v>
      </c>
      <c r="O134" s="172">
        <f t="shared" si="5"/>
        <v>0</v>
      </c>
      <c r="Q134" s="356"/>
      <c r="R134" s="356"/>
      <c r="S134" s="356"/>
      <c r="T134" s="356"/>
      <c r="U134" s="356"/>
      <c r="V134" s="356"/>
      <c r="W134" s="356"/>
      <c r="X134" s="356"/>
      <c r="Y134" s="356"/>
      <c r="Z134" s="356"/>
      <c r="AA134" s="356"/>
      <c r="AB134" s="356"/>
      <c r="AC134" s="356"/>
      <c r="AD134" s="356"/>
    </row>
    <row r="135" spans="2:30">
      <c r="B135" s="359"/>
      <c r="D135" s="174"/>
      <c r="E135" s="174"/>
      <c r="F135" s="175"/>
      <c r="G135" s="174"/>
      <c r="H135" s="174"/>
      <c r="I135" s="174"/>
      <c r="J135" s="175"/>
      <c r="K135" s="175"/>
      <c r="L135" s="174"/>
      <c r="N135" s="173">
        <f t="shared" si="4"/>
        <v>0</v>
      </c>
      <c r="O135" s="172">
        <f t="shared" si="5"/>
        <v>0</v>
      </c>
      <c r="Q135" s="356"/>
      <c r="R135" s="356"/>
      <c r="S135" s="356"/>
      <c r="T135" s="356"/>
      <c r="U135" s="356"/>
      <c r="V135" s="356"/>
      <c r="W135" s="356"/>
      <c r="X135" s="356"/>
      <c r="Y135" s="356"/>
      <c r="Z135" s="356"/>
      <c r="AA135" s="356"/>
      <c r="AB135" s="356"/>
      <c r="AC135" s="356"/>
      <c r="AD135" s="356"/>
    </row>
    <row r="136" spans="2:30">
      <c r="B136" s="359"/>
      <c r="D136" s="174"/>
      <c r="E136" s="174"/>
      <c r="F136" s="175"/>
      <c r="G136" s="174"/>
      <c r="H136" s="174"/>
      <c r="I136" s="174"/>
      <c r="J136" s="175"/>
      <c r="K136" s="175"/>
      <c r="L136" s="174"/>
      <c r="N136" s="173">
        <f t="shared" si="4"/>
        <v>0</v>
      </c>
      <c r="O136" s="172">
        <f t="shared" si="5"/>
        <v>0</v>
      </c>
      <c r="Q136" s="356"/>
      <c r="R136" s="356"/>
      <c r="S136" s="356"/>
      <c r="T136" s="356"/>
      <c r="U136" s="356"/>
      <c r="V136" s="356"/>
      <c r="W136" s="356"/>
      <c r="X136" s="356"/>
      <c r="Y136" s="356"/>
      <c r="Z136" s="356"/>
      <c r="AA136" s="356"/>
      <c r="AB136" s="356"/>
      <c r="AC136" s="356"/>
      <c r="AD136" s="356"/>
    </row>
    <row r="137" spans="2:30">
      <c r="B137" s="359"/>
      <c r="D137" s="174"/>
      <c r="E137" s="174"/>
      <c r="F137" s="175"/>
      <c r="G137" s="174"/>
      <c r="H137" s="174"/>
      <c r="I137" s="174"/>
      <c r="J137" s="175"/>
      <c r="K137" s="175"/>
      <c r="L137" s="174"/>
      <c r="N137" s="173">
        <f t="shared" si="4"/>
        <v>0</v>
      </c>
      <c r="O137" s="172">
        <f t="shared" si="5"/>
        <v>0</v>
      </c>
      <c r="Q137" s="356"/>
      <c r="R137" s="356"/>
      <c r="S137" s="356"/>
      <c r="T137" s="356"/>
      <c r="U137" s="356"/>
      <c r="V137" s="356"/>
      <c r="W137" s="356"/>
      <c r="X137" s="356"/>
      <c r="Y137" s="356"/>
      <c r="Z137" s="356"/>
      <c r="AA137" s="356"/>
      <c r="AB137" s="356"/>
      <c r="AC137" s="356"/>
      <c r="AD137" s="356"/>
    </row>
    <row r="138" spans="2:30">
      <c r="B138" s="359"/>
      <c r="D138" s="174"/>
      <c r="E138" s="174"/>
      <c r="F138" s="175"/>
      <c r="G138" s="174"/>
      <c r="H138" s="174"/>
      <c r="I138" s="174"/>
      <c r="J138" s="175"/>
      <c r="K138" s="175"/>
      <c r="L138" s="174"/>
      <c r="N138" s="173">
        <f t="shared" si="4"/>
        <v>0</v>
      </c>
      <c r="O138" s="172">
        <f t="shared" si="5"/>
        <v>0</v>
      </c>
      <c r="Q138" s="356"/>
      <c r="R138" s="356"/>
      <c r="S138" s="356"/>
      <c r="T138" s="356"/>
      <c r="U138" s="356"/>
      <c r="V138" s="356"/>
      <c r="W138" s="356"/>
      <c r="X138" s="356"/>
      <c r="Y138" s="356"/>
      <c r="Z138" s="356"/>
      <c r="AA138" s="356"/>
      <c r="AB138" s="356"/>
      <c r="AC138" s="356"/>
      <c r="AD138" s="356"/>
    </row>
    <row r="139" spans="2:30">
      <c r="B139" s="359"/>
      <c r="D139" s="174"/>
      <c r="E139" s="174"/>
      <c r="F139" s="175"/>
      <c r="G139" s="174"/>
      <c r="H139" s="174"/>
      <c r="I139" s="174"/>
      <c r="J139" s="175"/>
      <c r="K139" s="175"/>
      <c r="L139" s="174"/>
      <c r="N139" s="173">
        <f t="shared" si="4"/>
        <v>0</v>
      </c>
      <c r="O139" s="172">
        <f t="shared" si="5"/>
        <v>0</v>
      </c>
      <c r="Q139" s="356"/>
      <c r="R139" s="356"/>
      <c r="S139" s="356"/>
      <c r="T139" s="356"/>
      <c r="U139" s="356"/>
      <c r="V139" s="356"/>
      <c r="W139" s="356"/>
      <c r="X139" s="356"/>
      <c r="Y139" s="356"/>
      <c r="Z139" s="356"/>
      <c r="AA139" s="356"/>
      <c r="AB139" s="356"/>
      <c r="AC139" s="356"/>
      <c r="AD139" s="356"/>
    </row>
    <row r="140" spans="2:30">
      <c r="B140" s="359"/>
      <c r="D140" s="174"/>
      <c r="E140" s="174"/>
      <c r="F140" s="175"/>
      <c r="G140" s="174"/>
      <c r="H140" s="174"/>
      <c r="I140" s="174"/>
      <c r="J140" s="175"/>
      <c r="K140" s="175"/>
      <c r="L140" s="174"/>
      <c r="N140" s="173">
        <f t="shared" si="4"/>
        <v>0</v>
      </c>
      <c r="O140" s="172">
        <f t="shared" si="5"/>
        <v>0</v>
      </c>
      <c r="Q140" s="356"/>
      <c r="R140" s="356"/>
      <c r="S140" s="356"/>
      <c r="T140" s="356"/>
      <c r="U140" s="356"/>
      <c r="V140" s="356"/>
      <c r="W140" s="356"/>
      <c r="X140" s="356"/>
      <c r="Y140" s="356"/>
      <c r="Z140" s="356"/>
      <c r="AA140" s="356"/>
      <c r="AB140" s="356"/>
      <c r="AC140" s="356"/>
      <c r="AD140" s="356"/>
    </row>
    <row r="141" spans="2:30">
      <c r="B141" s="359"/>
      <c r="D141" s="174"/>
      <c r="E141" s="174"/>
      <c r="F141" s="175"/>
      <c r="G141" s="174"/>
      <c r="H141" s="174"/>
      <c r="I141" s="174"/>
      <c r="J141" s="175"/>
      <c r="K141" s="175"/>
      <c r="L141" s="174"/>
      <c r="N141" s="173">
        <f t="shared" si="4"/>
        <v>0</v>
      </c>
      <c r="O141" s="172">
        <f t="shared" si="5"/>
        <v>0</v>
      </c>
      <c r="Q141" s="356"/>
      <c r="R141" s="356"/>
      <c r="S141" s="356"/>
      <c r="T141" s="356"/>
      <c r="U141" s="356"/>
      <c r="V141" s="356"/>
      <c r="W141" s="356"/>
      <c r="X141" s="356"/>
      <c r="Y141" s="356"/>
      <c r="Z141" s="356"/>
      <c r="AA141" s="356"/>
      <c r="AB141" s="356"/>
      <c r="AC141" s="356"/>
      <c r="AD141" s="356"/>
    </row>
    <row r="142" spans="2:30">
      <c r="B142" s="359"/>
      <c r="D142" s="174"/>
      <c r="E142" s="174"/>
      <c r="F142" s="175"/>
      <c r="G142" s="174"/>
      <c r="H142" s="174"/>
      <c r="I142" s="174"/>
      <c r="J142" s="175"/>
      <c r="K142" s="175"/>
      <c r="L142" s="174"/>
      <c r="N142" s="173">
        <f t="shared" si="4"/>
        <v>0</v>
      </c>
      <c r="O142" s="172">
        <f t="shared" si="5"/>
        <v>0</v>
      </c>
      <c r="Q142" s="356"/>
      <c r="R142" s="356"/>
      <c r="S142" s="356"/>
      <c r="T142" s="356"/>
      <c r="U142" s="356"/>
      <c r="V142" s="356"/>
      <c r="W142" s="356"/>
      <c r="X142" s="356"/>
      <c r="Y142" s="356"/>
      <c r="Z142" s="356"/>
      <c r="AA142" s="356"/>
      <c r="AB142" s="356"/>
      <c r="AC142" s="356"/>
      <c r="AD142" s="356"/>
    </row>
    <row r="143" spans="2:30">
      <c r="B143" s="359"/>
      <c r="D143" s="174"/>
      <c r="E143" s="174"/>
      <c r="F143" s="175"/>
      <c r="G143" s="174"/>
      <c r="H143" s="174"/>
      <c r="I143" s="174"/>
      <c r="J143" s="175"/>
      <c r="K143" s="175"/>
      <c r="L143" s="174"/>
      <c r="N143" s="173">
        <f t="shared" si="4"/>
        <v>0</v>
      </c>
      <c r="O143" s="172">
        <f t="shared" si="5"/>
        <v>0</v>
      </c>
      <c r="Q143" s="356"/>
      <c r="R143" s="356"/>
      <c r="S143" s="356"/>
      <c r="T143" s="356"/>
      <c r="U143" s="356"/>
      <c r="V143" s="356"/>
      <c r="W143" s="356"/>
      <c r="X143" s="356"/>
      <c r="Y143" s="356"/>
      <c r="Z143" s="356"/>
      <c r="AA143" s="356"/>
      <c r="AB143" s="356"/>
      <c r="AC143" s="356"/>
      <c r="AD143" s="356"/>
    </row>
    <row r="144" spans="2:30">
      <c r="B144" s="359"/>
      <c r="D144" s="174"/>
      <c r="E144" s="174"/>
      <c r="F144" s="175"/>
      <c r="G144" s="174"/>
      <c r="H144" s="174"/>
      <c r="I144" s="174"/>
      <c r="J144" s="175"/>
      <c r="K144" s="175"/>
      <c r="L144" s="174"/>
      <c r="N144" s="173">
        <f t="shared" si="4"/>
        <v>0</v>
      </c>
      <c r="O144" s="172">
        <f t="shared" si="5"/>
        <v>0</v>
      </c>
      <c r="Q144" s="356"/>
      <c r="R144" s="356"/>
      <c r="S144" s="356"/>
      <c r="T144" s="356"/>
      <c r="U144" s="356"/>
      <c r="V144" s="356"/>
      <c r="W144" s="356"/>
      <c r="X144" s="356"/>
      <c r="Y144" s="356"/>
      <c r="Z144" s="356"/>
      <c r="AA144" s="356"/>
      <c r="AB144" s="356"/>
      <c r="AC144" s="356"/>
      <c r="AD144" s="356"/>
    </row>
    <row r="145" spans="2:30">
      <c r="B145" s="359"/>
      <c r="D145" s="174"/>
      <c r="E145" s="174"/>
      <c r="F145" s="175"/>
      <c r="G145" s="174"/>
      <c r="H145" s="174"/>
      <c r="I145" s="174"/>
      <c r="J145" s="175"/>
      <c r="K145" s="175"/>
      <c r="L145" s="174"/>
      <c r="N145" s="173">
        <f t="shared" ref="N145:N208" si="6">+H145*((K145-J145)+1)*B145</f>
        <v>0</v>
      </c>
      <c r="O145" s="172">
        <f t="shared" ref="O145:O208" si="7">N145*L145</f>
        <v>0</v>
      </c>
      <c r="Q145" s="356"/>
      <c r="R145" s="356"/>
      <c r="S145" s="356"/>
      <c r="T145" s="356"/>
      <c r="U145" s="356"/>
      <c r="V145" s="356"/>
      <c r="W145" s="356"/>
      <c r="X145" s="356"/>
      <c r="Y145" s="356"/>
      <c r="Z145" s="356"/>
      <c r="AA145" s="356"/>
      <c r="AB145" s="356"/>
      <c r="AC145" s="356"/>
      <c r="AD145" s="356"/>
    </row>
    <row r="146" spans="2:30">
      <c r="B146" s="359"/>
      <c r="D146" s="174"/>
      <c r="E146" s="174"/>
      <c r="F146" s="175"/>
      <c r="G146" s="174"/>
      <c r="H146" s="174"/>
      <c r="I146" s="174"/>
      <c r="J146" s="175"/>
      <c r="K146" s="175"/>
      <c r="L146" s="174"/>
      <c r="N146" s="173">
        <f t="shared" si="6"/>
        <v>0</v>
      </c>
      <c r="O146" s="172">
        <f t="shared" si="7"/>
        <v>0</v>
      </c>
      <c r="Q146" s="356"/>
      <c r="R146" s="356"/>
      <c r="S146" s="356"/>
      <c r="T146" s="356"/>
      <c r="U146" s="356"/>
      <c r="V146" s="356"/>
      <c r="W146" s="356"/>
      <c r="X146" s="356"/>
      <c r="Y146" s="356"/>
      <c r="Z146" s="356"/>
      <c r="AA146" s="356"/>
      <c r="AB146" s="356"/>
      <c r="AC146" s="356"/>
      <c r="AD146" s="356"/>
    </row>
    <row r="147" spans="2:30">
      <c r="B147" s="359"/>
      <c r="D147" s="174"/>
      <c r="E147" s="174"/>
      <c r="F147" s="175"/>
      <c r="G147" s="174"/>
      <c r="H147" s="174"/>
      <c r="I147" s="174"/>
      <c r="J147" s="175"/>
      <c r="K147" s="175"/>
      <c r="L147" s="174"/>
      <c r="N147" s="173">
        <f t="shared" si="6"/>
        <v>0</v>
      </c>
      <c r="O147" s="172">
        <f t="shared" si="7"/>
        <v>0</v>
      </c>
      <c r="Q147" s="356"/>
      <c r="R147" s="356"/>
      <c r="S147" s="356"/>
      <c r="T147" s="356"/>
      <c r="U147" s="356"/>
      <c r="V147" s="356"/>
      <c r="W147" s="356"/>
      <c r="X147" s="356"/>
      <c r="Y147" s="356"/>
      <c r="Z147" s="356"/>
      <c r="AA147" s="356"/>
      <c r="AB147" s="356"/>
      <c r="AC147" s="356"/>
      <c r="AD147" s="356"/>
    </row>
    <row r="148" spans="2:30">
      <c r="B148" s="359"/>
      <c r="D148" s="174"/>
      <c r="E148" s="174"/>
      <c r="F148" s="175"/>
      <c r="G148" s="174"/>
      <c r="H148" s="174"/>
      <c r="I148" s="174"/>
      <c r="J148" s="175"/>
      <c r="K148" s="175"/>
      <c r="L148" s="174"/>
      <c r="N148" s="173">
        <f t="shared" si="6"/>
        <v>0</v>
      </c>
      <c r="O148" s="172">
        <f t="shared" si="7"/>
        <v>0</v>
      </c>
      <c r="Q148" s="356"/>
      <c r="R148" s="356"/>
      <c r="S148" s="356"/>
      <c r="T148" s="356"/>
      <c r="U148" s="356"/>
      <c r="V148" s="356"/>
      <c r="W148" s="356"/>
      <c r="X148" s="356"/>
      <c r="Y148" s="356"/>
      <c r="Z148" s="356"/>
      <c r="AA148" s="356"/>
      <c r="AB148" s="356"/>
      <c r="AC148" s="356"/>
      <c r="AD148" s="356"/>
    </row>
    <row r="149" spans="2:30">
      <c r="B149" s="359"/>
      <c r="D149" s="174"/>
      <c r="E149" s="174"/>
      <c r="F149" s="175"/>
      <c r="G149" s="174"/>
      <c r="H149" s="174"/>
      <c r="I149" s="174"/>
      <c r="J149" s="175"/>
      <c r="K149" s="175"/>
      <c r="L149" s="174"/>
      <c r="N149" s="173">
        <f t="shared" si="6"/>
        <v>0</v>
      </c>
      <c r="O149" s="172">
        <f t="shared" si="7"/>
        <v>0</v>
      </c>
      <c r="Q149" s="356"/>
      <c r="R149" s="356"/>
      <c r="S149" s="356"/>
      <c r="T149" s="356"/>
      <c r="U149" s="356"/>
      <c r="V149" s="356"/>
      <c r="W149" s="356"/>
      <c r="X149" s="356"/>
      <c r="Y149" s="356"/>
      <c r="Z149" s="356"/>
      <c r="AA149" s="356"/>
      <c r="AB149" s="356"/>
      <c r="AC149" s="356"/>
      <c r="AD149" s="356"/>
    </row>
    <row r="150" spans="2:30">
      <c r="B150" s="359"/>
      <c r="D150" s="174"/>
      <c r="E150" s="174"/>
      <c r="F150" s="175"/>
      <c r="G150" s="174"/>
      <c r="H150" s="174"/>
      <c r="I150" s="174"/>
      <c r="J150" s="175"/>
      <c r="K150" s="175"/>
      <c r="L150" s="174"/>
      <c r="N150" s="173">
        <f t="shared" si="6"/>
        <v>0</v>
      </c>
      <c r="O150" s="172">
        <f t="shared" si="7"/>
        <v>0</v>
      </c>
      <c r="Q150" s="356"/>
      <c r="R150" s="356"/>
      <c r="S150" s="356"/>
      <c r="T150" s="356"/>
      <c r="U150" s="356"/>
      <c r="V150" s="356"/>
      <c r="W150" s="356"/>
      <c r="X150" s="356"/>
      <c r="Y150" s="356"/>
      <c r="Z150" s="356"/>
      <c r="AA150" s="356"/>
      <c r="AB150" s="356"/>
      <c r="AC150" s="356"/>
      <c r="AD150" s="356"/>
    </row>
    <row r="151" spans="2:30">
      <c r="B151" s="359"/>
      <c r="D151" s="174"/>
      <c r="E151" s="174"/>
      <c r="F151" s="175"/>
      <c r="G151" s="174"/>
      <c r="H151" s="174"/>
      <c r="I151" s="174"/>
      <c r="J151" s="175"/>
      <c r="K151" s="175"/>
      <c r="L151" s="174"/>
      <c r="N151" s="173">
        <f t="shared" si="6"/>
        <v>0</v>
      </c>
      <c r="O151" s="172">
        <f t="shared" si="7"/>
        <v>0</v>
      </c>
      <c r="Q151" s="356"/>
      <c r="R151" s="356"/>
      <c r="S151" s="356"/>
      <c r="T151" s="356"/>
      <c r="U151" s="356"/>
      <c r="V151" s="356"/>
      <c r="W151" s="356"/>
      <c r="X151" s="356"/>
      <c r="Y151" s="356"/>
      <c r="Z151" s="356"/>
      <c r="AA151" s="356"/>
      <c r="AB151" s="356"/>
      <c r="AC151" s="356"/>
      <c r="AD151" s="356"/>
    </row>
    <row r="152" spans="2:30">
      <c r="B152" s="359"/>
      <c r="D152" s="174"/>
      <c r="E152" s="174"/>
      <c r="F152" s="175"/>
      <c r="G152" s="174"/>
      <c r="H152" s="174"/>
      <c r="I152" s="174"/>
      <c r="J152" s="175"/>
      <c r="K152" s="175"/>
      <c r="L152" s="174"/>
      <c r="N152" s="173">
        <f t="shared" si="6"/>
        <v>0</v>
      </c>
      <c r="O152" s="172">
        <f t="shared" si="7"/>
        <v>0</v>
      </c>
      <c r="Q152" s="356"/>
      <c r="R152" s="356"/>
      <c r="S152" s="356"/>
      <c r="T152" s="356"/>
      <c r="U152" s="356"/>
      <c r="V152" s="356"/>
      <c r="W152" s="356"/>
      <c r="X152" s="356"/>
      <c r="Y152" s="356"/>
      <c r="Z152" s="356"/>
      <c r="AA152" s="356"/>
      <c r="AB152" s="356"/>
      <c r="AC152" s="356"/>
      <c r="AD152" s="356"/>
    </row>
    <row r="153" spans="2:30">
      <c r="B153" s="359"/>
      <c r="D153" s="174"/>
      <c r="E153" s="174"/>
      <c r="F153" s="175"/>
      <c r="G153" s="174"/>
      <c r="H153" s="174"/>
      <c r="I153" s="174"/>
      <c r="J153" s="175"/>
      <c r="K153" s="175"/>
      <c r="L153" s="174"/>
      <c r="N153" s="173">
        <f t="shared" si="6"/>
        <v>0</v>
      </c>
      <c r="O153" s="172">
        <f t="shared" si="7"/>
        <v>0</v>
      </c>
      <c r="Q153" s="356"/>
      <c r="R153" s="356"/>
      <c r="S153" s="356"/>
      <c r="T153" s="356"/>
      <c r="U153" s="356"/>
      <c r="V153" s="356"/>
      <c r="W153" s="356"/>
      <c r="X153" s="356"/>
      <c r="Y153" s="356"/>
      <c r="Z153" s="356"/>
      <c r="AA153" s="356"/>
      <c r="AB153" s="356"/>
      <c r="AC153" s="356"/>
      <c r="AD153" s="356"/>
    </row>
    <row r="154" spans="2:30">
      <c r="B154" s="359"/>
      <c r="D154" s="174"/>
      <c r="E154" s="174"/>
      <c r="F154" s="175"/>
      <c r="G154" s="174"/>
      <c r="H154" s="174"/>
      <c r="I154" s="174"/>
      <c r="J154" s="175"/>
      <c r="K154" s="175"/>
      <c r="L154" s="174"/>
      <c r="N154" s="173">
        <f t="shared" si="6"/>
        <v>0</v>
      </c>
      <c r="O154" s="172">
        <f t="shared" si="7"/>
        <v>0</v>
      </c>
      <c r="Q154" s="356"/>
      <c r="R154" s="356"/>
      <c r="S154" s="356"/>
      <c r="T154" s="356"/>
      <c r="U154" s="356"/>
      <c r="V154" s="356"/>
      <c r="W154" s="356"/>
      <c r="X154" s="356"/>
      <c r="Y154" s="356"/>
      <c r="Z154" s="356"/>
      <c r="AA154" s="356"/>
      <c r="AB154" s="356"/>
      <c r="AC154" s="356"/>
      <c r="AD154" s="356"/>
    </row>
    <row r="155" spans="2:30">
      <c r="B155" s="359"/>
      <c r="D155" s="174"/>
      <c r="E155" s="174"/>
      <c r="F155" s="175"/>
      <c r="G155" s="174"/>
      <c r="H155" s="174"/>
      <c r="I155" s="174"/>
      <c r="J155" s="175"/>
      <c r="K155" s="175"/>
      <c r="L155" s="174"/>
      <c r="N155" s="173">
        <f t="shared" si="6"/>
        <v>0</v>
      </c>
      <c r="O155" s="172">
        <f t="shared" si="7"/>
        <v>0</v>
      </c>
      <c r="Q155" s="356"/>
      <c r="R155" s="356"/>
      <c r="S155" s="356"/>
      <c r="T155" s="356"/>
      <c r="U155" s="356"/>
      <c r="V155" s="356"/>
      <c r="W155" s="356"/>
      <c r="X155" s="356"/>
      <c r="Y155" s="356"/>
      <c r="Z155" s="356"/>
      <c r="AA155" s="356"/>
      <c r="AB155" s="356"/>
      <c r="AC155" s="356"/>
      <c r="AD155" s="356"/>
    </row>
    <row r="156" spans="2:30">
      <c r="B156" s="359"/>
      <c r="D156" s="174"/>
      <c r="E156" s="174"/>
      <c r="F156" s="175"/>
      <c r="G156" s="174"/>
      <c r="H156" s="174"/>
      <c r="I156" s="174"/>
      <c r="J156" s="175"/>
      <c r="K156" s="175"/>
      <c r="L156" s="174"/>
      <c r="N156" s="173">
        <f t="shared" si="6"/>
        <v>0</v>
      </c>
      <c r="O156" s="172">
        <f t="shared" si="7"/>
        <v>0</v>
      </c>
      <c r="Q156" s="356"/>
      <c r="R156" s="356"/>
      <c r="S156" s="356"/>
      <c r="T156" s="356"/>
      <c r="U156" s="356"/>
      <c r="V156" s="356"/>
      <c r="W156" s="356"/>
      <c r="X156" s="356"/>
      <c r="Y156" s="356"/>
      <c r="Z156" s="356"/>
      <c r="AA156" s="356"/>
      <c r="AB156" s="356"/>
      <c r="AC156" s="356"/>
      <c r="AD156" s="356"/>
    </row>
    <row r="157" spans="2:30">
      <c r="B157" s="359"/>
      <c r="D157" s="174"/>
      <c r="E157" s="174"/>
      <c r="F157" s="175"/>
      <c r="G157" s="174"/>
      <c r="H157" s="174"/>
      <c r="I157" s="174"/>
      <c r="J157" s="175"/>
      <c r="K157" s="175"/>
      <c r="L157" s="174"/>
      <c r="N157" s="173">
        <f t="shared" si="6"/>
        <v>0</v>
      </c>
      <c r="O157" s="172">
        <f t="shared" si="7"/>
        <v>0</v>
      </c>
      <c r="Q157" s="356"/>
      <c r="R157" s="356"/>
      <c r="S157" s="356"/>
      <c r="T157" s="356"/>
      <c r="U157" s="356"/>
      <c r="V157" s="356"/>
      <c r="W157" s="356"/>
      <c r="X157" s="356"/>
      <c r="Y157" s="356"/>
      <c r="Z157" s="356"/>
      <c r="AA157" s="356"/>
      <c r="AB157" s="356"/>
      <c r="AC157" s="356"/>
      <c r="AD157" s="356"/>
    </row>
    <row r="158" spans="2:30">
      <c r="B158" s="359"/>
      <c r="D158" s="174"/>
      <c r="E158" s="174"/>
      <c r="F158" s="175"/>
      <c r="G158" s="174"/>
      <c r="H158" s="174"/>
      <c r="I158" s="174"/>
      <c r="J158" s="175"/>
      <c r="K158" s="175"/>
      <c r="L158" s="174"/>
      <c r="N158" s="173">
        <f t="shared" si="6"/>
        <v>0</v>
      </c>
      <c r="O158" s="172">
        <f t="shared" si="7"/>
        <v>0</v>
      </c>
      <c r="Q158" s="356"/>
      <c r="R158" s="356"/>
      <c r="S158" s="356"/>
      <c r="T158" s="356"/>
      <c r="U158" s="356"/>
      <c r="V158" s="356"/>
      <c r="W158" s="356"/>
      <c r="X158" s="356"/>
      <c r="Y158" s="356"/>
      <c r="Z158" s="356"/>
      <c r="AA158" s="356"/>
      <c r="AB158" s="356"/>
      <c r="AC158" s="356"/>
      <c r="AD158" s="356"/>
    </row>
    <row r="159" spans="2:30">
      <c r="B159" s="359"/>
      <c r="D159" s="174"/>
      <c r="E159" s="174"/>
      <c r="F159" s="175"/>
      <c r="G159" s="174"/>
      <c r="H159" s="174"/>
      <c r="I159" s="174"/>
      <c r="J159" s="175"/>
      <c r="K159" s="175"/>
      <c r="L159" s="174"/>
      <c r="N159" s="173">
        <f t="shared" si="6"/>
        <v>0</v>
      </c>
      <c r="O159" s="172">
        <f t="shared" si="7"/>
        <v>0</v>
      </c>
      <c r="Q159" s="356"/>
      <c r="R159" s="356"/>
      <c r="S159" s="356"/>
      <c r="T159" s="356"/>
      <c r="U159" s="356"/>
      <c r="V159" s="356"/>
      <c r="W159" s="356"/>
      <c r="X159" s="356"/>
      <c r="Y159" s="356"/>
      <c r="Z159" s="356"/>
      <c r="AA159" s="356"/>
      <c r="AB159" s="356"/>
      <c r="AC159" s="356"/>
      <c r="AD159" s="356"/>
    </row>
    <row r="160" spans="2:30">
      <c r="B160" s="359"/>
      <c r="D160" s="174"/>
      <c r="E160" s="174"/>
      <c r="F160" s="175"/>
      <c r="G160" s="174"/>
      <c r="H160" s="174"/>
      <c r="I160" s="174"/>
      <c r="J160" s="175"/>
      <c r="K160" s="175"/>
      <c r="L160" s="174"/>
      <c r="N160" s="173">
        <f t="shared" si="6"/>
        <v>0</v>
      </c>
      <c r="O160" s="172">
        <f t="shared" si="7"/>
        <v>0</v>
      </c>
      <c r="Q160" s="356"/>
      <c r="R160" s="356"/>
      <c r="S160" s="356"/>
      <c r="T160" s="356"/>
      <c r="U160" s="356"/>
      <c r="V160" s="356"/>
      <c r="W160" s="356"/>
      <c r="X160" s="356"/>
      <c r="Y160" s="356"/>
      <c r="Z160" s="356"/>
      <c r="AA160" s="356"/>
      <c r="AB160" s="356"/>
      <c r="AC160" s="356"/>
      <c r="AD160" s="356"/>
    </row>
    <row r="161" spans="2:30">
      <c r="B161" s="359"/>
      <c r="D161" s="174"/>
      <c r="E161" s="174"/>
      <c r="F161" s="175"/>
      <c r="G161" s="174"/>
      <c r="H161" s="174"/>
      <c r="I161" s="174"/>
      <c r="J161" s="175"/>
      <c r="K161" s="175"/>
      <c r="L161" s="174"/>
      <c r="N161" s="173">
        <f t="shared" si="6"/>
        <v>0</v>
      </c>
      <c r="O161" s="172">
        <f t="shared" si="7"/>
        <v>0</v>
      </c>
      <c r="Q161" s="356"/>
      <c r="R161" s="356"/>
      <c r="S161" s="356"/>
      <c r="T161" s="356"/>
      <c r="U161" s="356"/>
      <c r="V161" s="356"/>
      <c r="W161" s="356"/>
      <c r="X161" s="356"/>
      <c r="Y161" s="356"/>
      <c r="Z161" s="356"/>
      <c r="AA161" s="356"/>
      <c r="AB161" s="356"/>
      <c r="AC161" s="356"/>
      <c r="AD161" s="356"/>
    </row>
    <row r="162" spans="2:30">
      <c r="B162" s="359"/>
      <c r="D162" s="174"/>
      <c r="E162" s="174"/>
      <c r="F162" s="175"/>
      <c r="G162" s="174"/>
      <c r="H162" s="174"/>
      <c r="I162" s="174"/>
      <c r="J162" s="175"/>
      <c r="K162" s="175"/>
      <c r="L162" s="174"/>
      <c r="N162" s="173">
        <f t="shared" si="6"/>
        <v>0</v>
      </c>
      <c r="O162" s="172">
        <f t="shared" si="7"/>
        <v>0</v>
      </c>
      <c r="Q162" s="356"/>
      <c r="R162" s="356"/>
      <c r="S162" s="356"/>
      <c r="T162" s="356"/>
      <c r="U162" s="356"/>
      <c r="V162" s="356"/>
      <c r="W162" s="356"/>
      <c r="X162" s="356"/>
      <c r="Y162" s="356"/>
      <c r="Z162" s="356"/>
      <c r="AA162" s="356"/>
      <c r="AB162" s="356"/>
      <c r="AC162" s="356"/>
      <c r="AD162" s="356"/>
    </row>
    <row r="163" spans="2:30">
      <c r="B163" s="359"/>
      <c r="D163" s="174"/>
      <c r="E163" s="174"/>
      <c r="F163" s="175"/>
      <c r="G163" s="174"/>
      <c r="H163" s="174"/>
      <c r="I163" s="174"/>
      <c r="J163" s="175"/>
      <c r="K163" s="175"/>
      <c r="L163" s="174"/>
      <c r="N163" s="173">
        <f t="shared" si="6"/>
        <v>0</v>
      </c>
      <c r="O163" s="172">
        <f t="shared" si="7"/>
        <v>0</v>
      </c>
      <c r="Q163" s="356"/>
      <c r="R163" s="356"/>
      <c r="S163" s="356"/>
      <c r="T163" s="356"/>
      <c r="U163" s="356"/>
      <c r="V163" s="356"/>
      <c r="W163" s="356"/>
      <c r="X163" s="356"/>
      <c r="Y163" s="356"/>
      <c r="Z163" s="356"/>
      <c r="AA163" s="356"/>
      <c r="AB163" s="356"/>
      <c r="AC163" s="356"/>
      <c r="AD163" s="356"/>
    </row>
    <row r="164" spans="2:30">
      <c r="B164" s="359"/>
      <c r="D164" s="174"/>
      <c r="E164" s="174"/>
      <c r="F164" s="175"/>
      <c r="G164" s="174"/>
      <c r="H164" s="174"/>
      <c r="I164" s="174"/>
      <c r="J164" s="175"/>
      <c r="K164" s="175"/>
      <c r="L164" s="174"/>
      <c r="N164" s="173">
        <f t="shared" si="6"/>
        <v>0</v>
      </c>
      <c r="O164" s="172">
        <f t="shared" si="7"/>
        <v>0</v>
      </c>
      <c r="Q164" s="356"/>
      <c r="R164" s="356"/>
      <c r="S164" s="356"/>
      <c r="T164" s="356"/>
      <c r="U164" s="356"/>
      <c r="V164" s="356"/>
      <c r="W164" s="356"/>
      <c r="X164" s="356"/>
      <c r="Y164" s="356"/>
      <c r="Z164" s="356"/>
      <c r="AA164" s="356"/>
      <c r="AB164" s="356"/>
      <c r="AC164" s="356"/>
      <c r="AD164" s="356"/>
    </row>
    <row r="165" spans="2:30">
      <c r="B165" s="359"/>
      <c r="D165" s="174"/>
      <c r="E165" s="174"/>
      <c r="F165" s="175"/>
      <c r="G165" s="174"/>
      <c r="H165" s="174"/>
      <c r="I165" s="174"/>
      <c r="J165" s="175"/>
      <c r="K165" s="175"/>
      <c r="L165" s="174"/>
      <c r="N165" s="173">
        <f t="shared" si="6"/>
        <v>0</v>
      </c>
      <c r="O165" s="172">
        <f t="shared" si="7"/>
        <v>0</v>
      </c>
      <c r="Q165" s="356"/>
      <c r="R165" s="356"/>
      <c r="S165" s="356"/>
      <c r="T165" s="356"/>
      <c r="U165" s="356"/>
      <c r="V165" s="356"/>
      <c r="W165" s="356"/>
      <c r="X165" s="356"/>
      <c r="Y165" s="356"/>
      <c r="Z165" s="356"/>
      <c r="AA165" s="356"/>
      <c r="AB165" s="356"/>
      <c r="AC165" s="356"/>
      <c r="AD165" s="356"/>
    </row>
    <row r="166" spans="2:30">
      <c r="B166" s="359"/>
      <c r="D166" s="174"/>
      <c r="E166" s="174"/>
      <c r="F166" s="175"/>
      <c r="G166" s="174"/>
      <c r="H166" s="174"/>
      <c r="I166" s="174"/>
      <c r="J166" s="175"/>
      <c r="K166" s="175"/>
      <c r="L166" s="174"/>
      <c r="N166" s="173">
        <f t="shared" si="6"/>
        <v>0</v>
      </c>
      <c r="O166" s="172">
        <f t="shared" si="7"/>
        <v>0</v>
      </c>
      <c r="Q166" s="356"/>
      <c r="R166" s="356"/>
      <c r="S166" s="356"/>
      <c r="T166" s="356"/>
      <c r="U166" s="356"/>
      <c r="V166" s="356"/>
      <c r="W166" s="356"/>
      <c r="X166" s="356"/>
      <c r="Y166" s="356"/>
      <c r="Z166" s="356"/>
      <c r="AA166" s="356"/>
      <c r="AB166" s="356"/>
      <c r="AC166" s="356"/>
      <c r="AD166" s="356"/>
    </row>
    <row r="167" spans="2:30">
      <c r="B167" s="359"/>
      <c r="D167" s="174"/>
      <c r="E167" s="174"/>
      <c r="F167" s="175"/>
      <c r="G167" s="174"/>
      <c r="H167" s="174"/>
      <c r="I167" s="174"/>
      <c r="J167" s="175"/>
      <c r="K167" s="175"/>
      <c r="L167" s="174"/>
      <c r="N167" s="173">
        <f t="shared" si="6"/>
        <v>0</v>
      </c>
      <c r="O167" s="172">
        <f t="shared" si="7"/>
        <v>0</v>
      </c>
      <c r="Q167" s="356"/>
      <c r="R167" s="356"/>
      <c r="S167" s="356"/>
      <c r="T167" s="356"/>
      <c r="U167" s="356"/>
      <c r="V167" s="356"/>
      <c r="W167" s="356"/>
      <c r="X167" s="356"/>
      <c r="Y167" s="356"/>
      <c r="Z167" s="356"/>
      <c r="AA167" s="356"/>
      <c r="AB167" s="356"/>
      <c r="AC167" s="356"/>
      <c r="AD167" s="356"/>
    </row>
    <row r="168" spans="2:30">
      <c r="B168" s="359"/>
      <c r="D168" s="174"/>
      <c r="E168" s="174"/>
      <c r="F168" s="175"/>
      <c r="G168" s="174"/>
      <c r="H168" s="174"/>
      <c r="I168" s="174"/>
      <c r="J168" s="175"/>
      <c r="K168" s="175"/>
      <c r="L168" s="174"/>
      <c r="N168" s="173">
        <f t="shared" si="6"/>
        <v>0</v>
      </c>
      <c r="O168" s="172">
        <f t="shared" si="7"/>
        <v>0</v>
      </c>
      <c r="Q168" s="356"/>
      <c r="R168" s="356"/>
      <c r="S168" s="356"/>
      <c r="T168" s="356"/>
      <c r="U168" s="356"/>
      <c r="V168" s="356"/>
      <c r="W168" s="356"/>
      <c r="X168" s="356"/>
      <c r="Y168" s="356"/>
      <c r="Z168" s="356"/>
      <c r="AA168" s="356"/>
      <c r="AB168" s="356"/>
      <c r="AC168" s="356"/>
      <c r="AD168" s="356"/>
    </row>
    <row r="169" spans="2:30">
      <c r="B169" s="359"/>
      <c r="D169" s="174"/>
      <c r="E169" s="174"/>
      <c r="F169" s="175"/>
      <c r="G169" s="174"/>
      <c r="H169" s="174"/>
      <c r="I169" s="174"/>
      <c r="J169" s="175"/>
      <c r="K169" s="175"/>
      <c r="L169" s="174"/>
      <c r="N169" s="173">
        <f t="shared" si="6"/>
        <v>0</v>
      </c>
      <c r="O169" s="172">
        <f t="shared" si="7"/>
        <v>0</v>
      </c>
      <c r="Q169" s="356"/>
      <c r="R169" s="356"/>
      <c r="S169" s="356"/>
      <c r="T169" s="356"/>
      <c r="U169" s="356"/>
      <c r="V169" s="356"/>
      <c r="W169" s="356"/>
      <c r="X169" s="356"/>
      <c r="Y169" s="356"/>
      <c r="Z169" s="356"/>
      <c r="AA169" s="356"/>
      <c r="AB169" s="356"/>
      <c r="AC169" s="356"/>
      <c r="AD169" s="356"/>
    </row>
    <row r="170" spans="2:30">
      <c r="B170" s="359"/>
      <c r="D170" s="174"/>
      <c r="E170" s="174"/>
      <c r="F170" s="175"/>
      <c r="G170" s="174"/>
      <c r="H170" s="174"/>
      <c r="I170" s="174"/>
      <c r="J170" s="175"/>
      <c r="K170" s="175"/>
      <c r="L170" s="174"/>
      <c r="N170" s="173">
        <f t="shared" si="6"/>
        <v>0</v>
      </c>
      <c r="O170" s="172">
        <f t="shared" si="7"/>
        <v>0</v>
      </c>
      <c r="Q170" s="356"/>
      <c r="R170" s="356"/>
      <c r="S170" s="356"/>
      <c r="T170" s="356"/>
      <c r="U170" s="356"/>
      <c r="V170" s="356"/>
      <c r="W170" s="356"/>
      <c r="X170" s="356"/>
      <c r="Y170" s="356"/>
      <c r="Z170" s="356"/>
      <c r="AA170" s="356"/>
      <c r="AB170" s="356"/>
      <c r="AC170" s="356"/>
      <c r="AD170" s="356"/>
    </row>
    <row r="171" spans="2:30">
      <c r="B171" s="359"/>
      <c r="D171" s="174"/>
      <c r="E171" s="174"/>
      <c r="F171" s="175"/>
      <c r="G171" s="174"/>
      <c r="H171" s="174"/>
      <c r="I171" s="174"/>
      <c r="J171" s="175"/>
      <c r="K171" s="175"/>
      <c r="L171" s="174"/>
      <c r="N171" s="173">
        <f t="shared" si="6"/>
        <v>0</v>
      </c>
      <c r="O171" s="172">
        <f t="shared" si="7"/>
        <v>0</v>
      </c>
      <c r="Q171" s="356"/>
      <c r="R171" s="356"/>
      <c r="S171" s="356"/>
      <c r="T171" s="356"/>
      <c r="U171" s="356"/>
      <c r="V171" s="356"/>
      <c r="W171" s="356"/>
      <c r="X171" s="356"/>
      <c r="Y171" s="356"/>
      <c r="Z171" s="356"/>
      <c r="AA171" s="356"/>
      <c r="AB171" s="356"/>
      <c r="AC171" s="356"/>
      <c r="AD171" s="356"/>
    </row>
    <row r="172" spans="2:30">
      <c r="B172" s="359"/>
      <c r="D172" s="174"/>
      <c r="E172" s="174"/>
      <c r="F172" s="175"/>
      <c r="G172" s="174"/>
      <c r="H172" s="174"/>
      <c r="I172" s="174"/>
      <c r="J172" s="175"/>
      <c r="K172" s="175"/>
      <c r="L172" s="174"/>
      <c r="N172" s="173">
        <f t="shared" si="6"/>
        <v>0</v>
      </c>
      <c r="O172" s="172">
        <f t="shared" si="7"/>
        <v>0</v>
      </c>
      <c r="Q172" s="356"/>
      <c r="R172" s="356"/>
      <c r="S172" s="356"/>
      <c r="T172" s="356"/>
      <c r="U172" s="356"/>
      <c r="V172" s="356"/>
      <c r="W172" s="356"/>
      <c r="X172" s="356"/>
      <c r="Y172" s="356"/>
      <c r="Z172" s="356"/>
      <c r="AA172" s="356"/>
      <c r="AB172" s="356"/>
      <c r="AC172" s="356"/>
      <c r="AD172" s="356"/>
    </row>
    <row r="173" spans="2:30">
      <c r="B173" s="359"/>
      <c r="D173" s="174"/>
      <c r="E173" s="174"/>
      <c r="F173" s="175"/>
      <c r="G173" s="174"/>
      <c r="H173" s="174"/>
      <c r="I173" s="174"/>
      <c r="J173" s="175"/>
      <c r="K173" s="175"/>
      <c r="L173" s="174"/>
      <c r="N173" s="173">
        <f t="shared" si="6"/>
        <v>0</v>
      </c>
      <c r="O173" s="172">
        <f t="shared" si="7"/>
        <v>0</v>
      </c>
      <c r="Q173" s="356"/>
      <c r="R173" s="356"/>
      <c r="S173" s="356"/>
      <c r="T173" s="356"/>
      <c r="U173" s="356"/>
      <c r="V173" s="356"/>
      <c r="W173" s="356"/>
      <c r="X173" s="356"/>
      <c r="Y173" s="356"/>
      <c r="Z173" s="356"/>
      <c r="AA173" s="356"/>
      <c r="AB173" s="356"/>
      <c r="AC173" s="356"/>
      <c r="AD173" s="356"/>
    </row>
    <row r="174" spans="2:30">
      <c r="B174" s="359"/>
      <c r="D174" s="174"/>
      <c r="E174" s="174"/>
      <c r="F174" s="175"/>
      <c r="G174" s="174"/>
      <c r="H174" s="174"/>
      <c r="I174" s="174"/>
      <c r="J174" s="175"/>
      <c r="K174" s="175"/>
      <c r="L174" s="174"/>
      <c r="N174" s="173">
        <f t="shared" si="6"/>
        <v>0</v>
      </c>
      <c r="O174" s="172">
        <f t="shared" si="7"/>
        <v>0</v>
      </c>
      <c r="Q174" s="356"/>
      <c r="R174" s="356"/>
      <c r="S174" s="356"/>
      <c r="T174" s="356"/>
      <c r="U174" s="356"/>
      <c r="V174" s="356"/>
      <c r="W174" s="356"/>
      <c r="X174" s="356"/>
      <c r="Y174" s="356"/>
      <c r="Z174" s="356"/>
      <c r="AA174" s="356"/>
      <c r="AB174" s="356"/>
      <c r="AC174" s="356"/>
      <c r="AD174" s="356"/>
    </row>
    <row r="175" spans="2:30">
      <c r="B175" s="359"/>
      <c r="D175" s="174"/>
      <c r="E175" s="174"/>
      <c r="F175" s="175"/>
      <c r="G175" s="174"/>
      <c r="H175" s="174"/>
      <c r="I175" s="174"/>
      <c r="J175" s="175"/>
      <c r="K175" s="175"/>
      <c r="L175" s="174"/>
      <c r="N175" s="173">
        <f t="shared" si="6"/>
        <v>0</v>
      </c>
      <c r="O175" s="172">
        <f t="shared" si="7"/>
        <v>0</v>
      </c>
      <c r="Q175" s="356"/>
      <c r="R175" s="356"/>
      <c r="S175" s="356"/>
      <c r="T175" s="356"/>
      <c r="U175" s="356"/>
      <c r="V175" s="356"/>
      <c r="W175" s="356"/>
      <c r="X175" s="356"/>
      <c r="Y175" s="356"/>
      <c r="Z175" s="356"/>
      <c r="AA175" s="356"/>
      <c r="AB175" s="356"/>
      <c r="AC175" s="356"/>
      <c r="AD175" s="356"/>
    </row>
    <row r="176" spans="2:30">
      <c r="B176" s="359"/>
      <c r="D176" s="174"/>
      <c r="E176" s="174"/>
      <c r="F176" s="175"/>
      <c r="G176" s="174"/>
      <c r="H176" s="174"/>
      <c r="I176" s="174"/>
      <c r="J176" s="175"/>
      <c r="K176" s="175"/>
      <c r="L176" s="174"/>
      <c r="N176" s="173">
        <f t="shared" si="6"/>
        <v>0</v>
      </c>
      <c r="O176" s="172">
        <f t="shared" si="7"/>
        <v>0</v>
      </c>
      <c r="Q176" s="356"/>
      <c r="R176" s="356"/>
      <c r="S176" s="356"/>
      <c r="T176" s="356"/>
      <c r="U176" s="356"/>
      <c r="V176" s="356"/>
      <c r="W176" s="356"/>
      <c r="X176" s="356"/>
      <c r="Y176" s="356"/>
      <c r="Z176" s="356"/>
      <c r="AA176" s="356"/>
      <c r="AB176" s="356"/>
      <c r="AC176" s="356"/>
      <c r="AD176" s="356"/>
    </row>
    <row r="177" spans="2:30">
      <c r="B177" s="359"/>
      <c r="D177" s="174"/>
      <c r="E177" s="174"/>
      <c r="F177" s="175"/>
      <c r="G177" s="174"/>
      <c r="H177" s="174"/>
      <c r="I177" s="174"/>
      <c r="J177" s="175"/>
      <c r="K177" s="175"/>
      <c r="L177" s="174"/>
      <c r="N177" s="173">
        <f t="shared" si="6"/>
        <v>0</v>
      </c>
      <c r="O177" s="172">
        <f t="shared" si="7"/>
        <v>0</v>
      </c>
      <c r="Q177" s="356"/>
      <c r="R177" s="356"/>
      <c r="S177" s="356"/>
      <c r="T177" s="356"/>
      <c r="U177" s="356"/>
      <c r="V177" s="356"/>
      <c r="W177" s="356"/>
      <c r="X177" s="356"/>
      <c r="Y177" s="356"/>
      <c r="Z177" s="356"/>
      <c r="AA177" s="356"/>
      <c r="AB177" s="356"/>
      <c r="AC177" s="356"/>
      <c r="AD177" s="356"/>
    </row>
    <row r="178" spans="2:30">
      <c r="B178" s="359"/>
      <c r="D178" s="174"/>
      <c r="E178" s="174"/>
      <c r="F178" s="175"/>
      <c r="G178" s="174"/>
      <c r="H178" s="174"/>
      <c r="I178" s="174"/>
      <c r="J178" s="175"/>
      <c r="K178" s="175"/>
      <c r="L178" s="174"/>
      <c r="N178" s="173">
        <f t="shared" si="6"/>
        <v>0</v>
      </c>
      <c r="O178" s="172">
        <f t="shared" si="7"/>
        <v>0</v>
      </c>
      <c r="Q178" s="356"/>
      <c r="R178" s="356"/>
      <c r="S178" s="356"/>
      <c r="T178" s="356"/>
      <c r="U178" s="356"/>
      <c r="V178" s="356"/>
      <c r="W178" s="356"/>
      <c r="X178" s="356"/>
      <c r="Y178" s="356"/>
      <c r="Z178" s="356"/>
      <c r="AA178" s="356"/>
      <c r="AB178" s="356"/>
      <c r="AC178" s="356"/>
      <c r="AD178" s="356"/>
    </row>
    <row r="179" spans="2:30">
      <c r="B179" s="359"/>
      <c r="D179" s="174"/>
      <c r="E179" s="174"/>
      <c r="F179" s="175"/>
      <c r="G179" s="174"/>
      <c r="H179" s="174"/>
      <c r="I179" s="174"/>
      <c r="J179" s="175"/>
      <c r="K179" s="175"/>
      <c r="L179" s="174"/>
      <c r="N179" s="173">
        <f t="shared" si="6"/>
        <v>0</v>
      </c>
      <c r="O179" s="172">
        <f t="shared" si="7"/>
        <v>0</v>
      </c>
      <c r="Q179" s="356"/>
      <c r="R179" s="356"/>
      <c r="S179" s="356"/>
      <c r="T179" s="356"/>
      <c r="U179" s="356"/>
      <c r="V179" s="356"/>
      <c r="W179" s="356"/>
      <c r="X179" s="356"/>
      <c r="Y179" s="356"/>
      <c r="Z179" s="356"/>
      <c r="AA179" s="356"/>
      <c r="AB179" s="356"/>
      <c r="AC179" s="356"/>
      <c r="AD179" s="356"/>
    </row>
    <row r="180" spans="2:30">
      <c r="B180" s="359"/>
      <c r="D180" s="174"/>
      <c r="E180" s="174"/>
      <c r="F180" s="175"/>
      <c r="G180" s="174"/>
      <c r="H180" s="174"/>
      <c r="I180" s="174"/>
      <c r="J180" s="175"/>
      <c r="K180" s="175"/>
      <c r="L180" s="174"/>
      <c r="N180" s="173">
        <f t="shared" si="6"/>
        <v>0</v>
      </c>
      <c r="O180" s="172">
        <f t="shared" si="7"/>
        <v>0</v>
      </c>
      <c r="Q180" s="356"/>
      <c r="R180" s="356"/>
      <c r="S180" s="356"/>
      <c r="T180" s="356"/>
      <c r="U180" s="356"/>
      <c r="V180" s="356"/>
      <c r="W180" s="356"/>
      <c r="X180" s="356"/>
      <c r="Y180" s="356"/>
      <c r="Z180" s="356"/>
      <c r="AA180" s="356"/>
      <c r="AB180" s="356"/>
      <c r="AC180" s="356"/>
      <c r="AD180" s="356"/>
    </row>
    <row r="181" spans="2:30">
      <c r="B181" s="359"/>
      <c r="D181" s="174"/>
      <c r="E181" s="174"/>
      <c r="F181" s="175"/>
      <c r="G181" s="174"/>
      <c r="H181" s="174"/>
      <c r="I181" s="174"/>
      <c r="J181" s="175"/>
      <c r="K181" s="175"/>
      <c r="L181" s="174"/>
      <c r="N181" s="173">
        <f t="shared" si="6"/>
        <v>0</v>
      </c>
      <c r="O181" s="172">
        <f t="shared" si="7"/>
        <v>0</v>
      </c>
      <c r="Q181" s="356"/>
      <c r="R181" s="356"/>
      <c r="S181" s="356"/>
      <c r="T181" s="356"/>
      <c r="U181" s="356"/>
      <c r="V181" s="356"/>
      <c r="W181" s="356"/>
      <c r="X181" s="356"/>
      <c r="Y181" s="356"/>
      <c r="Z181" s="356"/>
      <c r="AA181" s="356"/>
      <c r="AB181" s="356"/>
      <c r="AC181" s="356"/>
      <c r="AD181" s="356"/>
    </row>
    <row r="182" spans="2:30">
      <c r="B182" s="359"/>
      <c r="D182" s="174"/>
      <c r="E182" s="174"/>
      <c r="F182" s="175"/>
      <c r="G182" s="174"/>
      <c r="H182" s="174"/>
      <c r="I182" s="174"/>
      <c r="J182" s="175"/>
      <c r="K182" s="175"/>
      <c r="L182" s="174"/>
      <c r="N182" s="173">
        <f t="shared" si="6"/>
        <v>0</v>
      </c>
      <c r="O182" s="172">
        <f t="shared" si="7"/>
        <v>0</v>
      </c>
      <c r="Q182" s="356"/>
      <c r="R182" s="356"/>
      <c r="S182" s="356"/>
      <c r="T182" s="356"/>
      <c r="U182" s="356"/>
      <c r="V182" s="356"/>
      <c r="W182" s="356"/>
      <c r="X182" s="356"/>
      <c r="Y182" s="356"/>
      <c r="Z182" s="356"/>
      <c r="AA182" s="356"/>
      <c r="AB182" s="356"/>
      <c r="AC182" s="356"/>
      <c r="AD182" s="356"/>
    </row>
    <row r="183" spans="2:30">
      <c r="B183" s="359"/>
      <c r="D183" s="174"/>
      <c r="E183" s="174"/>
      <c r="F183" s="175"/>
      <c r="G183" s="174"/>
      <c r="H183" s="174"/>
      <c r="I183" s="174"/>
      <c r="J183" s="175"/>
      <c r="K183" s="175"/>
      <c r="L183" s="174"/>
      <c r="N183" s="173">
        <f t="shared" si="6"/>
        <v>0</v>
      </c>
      <c r="O183" s="172">
        <f t="shared" si="7"/>
        <v>0</v>
      </c>
      <c r="Q183" s="356"/>
      <c r="R183" s="356"/>
      <c r="S183" s="356"/>
      <c r="T183" s="356"/>
      <c r="U183" s="356"/>
      <c r="V183" s="356"/>
      <c r="W183" s="356"/>
      <c r="X183" s="356"/>
      <c r="Y183" s="356"/>
      <c r="Z183" s="356"/>
      <c r="AA183" s="356"/>
      <c r="AB183" s="356"/>
      <c r="AC183" s="356"/>
      <c r="AD183" s="356"/>
    </row>
    <row r="184" spans="2:30">
      <c r="B184" s="359"/>
      <c r="D184" s="174"/>
      <c r="E184" s="174"/>
      <c r="F184" s="175"/>
      <c r="G184" s="174"/>
      <c r="H184" s="174"/>
      <c r="I184" s="174"/>
      <c r="J184" s="175"/>
      <c r="K184" s="175"/>
      <c r="L184" s="174"/>
      <c r="N184" s="173">
        <f t="shared" si="6"/>
        <v>0</v>
      </c>
      <c r="O184" s="172">
        <f t="shared" si="7"/>
        <v>0</v>
      </c>
      <c r="Q184" s="356"/>
      <c r="R184" s="356"/>
      <c r="S184" s="356"/>
      <c r="T184" s="356"/>
      <c r="U184" s="356"/>
      <c r="V184" s="356"/>
      <c r="W184" s="356"/>
      <c r="X184" s="356"/>
      <c r="Y184" s="356"/>
      <c r="Z184" s="356"/>
      <c r="AA184" s="356"/>
      <c r="AB184" s="356"/>
      <c r="AC184" s="356"/>
      <c r="AD184" s="356"/>
    </row>
    <row r="185" spans="2:30">
      <c r="B185" s="359"/>
      <c r="D185" s="174"/>
      <c r="E185" s="174"/>
      <c r="F185" s="175"/>
      <c r="G185" s="174"/>
      <c r="H185" s="174"/>
      <c r="I185" s="174"/>
      <c r="J185" s="175"/>
      <c r="K185" s="175"/>
      <c r="L185" s="174"/>
      <c r="N185" s="173">
        <f t="shared" si="6"/>
        <v>0</v>
      </c>
      <c r="O185" s="172">
        <f t="shared" si="7"/>
        <v>0</v>
      </c>
      <c r="Q185" s="356"/>
      <c r="R185" s="356"/>
      <c r="S185" s="356"/>
      <c r="T185" s="356"/>
      <c r="U185" s="356"/>
      <c r="V185" s="356"/>
      <c r="W185" s="356"/>
      <c r="X185" s="356"/>
      <c r="Y185" s="356"/>
      <c r="Z185" s="356"/>
      <c r="AA185" s="356"/>
      <c r="AB185" s="356"/>
      <c r="AC185" s="356"/>
      <c r="AD185" s="356"/>
    </row>
    <row r="186" spans="2:30">
      <c r="B186" s="359"/>
      <c r="D186" s="174"/>
      <c r="E186" s="174"/>
      <c r="F186" s="175"/>
      <c r="G186" s="174"/>
      <c r="H186" s="174"/>
      <c r="I186" s="174"/>
      <c r="J186" s="175"/>
      <c r="K186" s="175"/>
      <c r="L186" s="174"/>
      <c r="N186" s="173">
        <f t="shared" si="6"/>
        <v>0</v>
      </c>
      <c r="O186" s="172">
        <f t="shared" si="7"/>
        <v>0</v>
      </c>
      <c r="Q186" s="356"/>
      <c r="R186" s="356"/>
      <c r="S186" s="356"/>
      <c r="T186" s="356"/>
      <c r="U186" s="356"/>
      <c r="V186" s="356"/>
      <c r="W186" s="356"/>
      <c r="X186" s="356"/>
      <c r="Y186" s="356"/>
      <c r="Z186" s="356"/>
      <c r="AA186" s="356"/>
      <c r="AB186" s="356"/>
      <c r="AC186" s="356"/>
      <c r="AD186" s="356"/>
    </row>
    <row r="187" spans="2:30">
      <c r="B187" s="359"/>
      <c r="D187" s="174"/>
      <c r="E187" s="174"/>
      <c r="F187" s="175"/>
      <c r="G187" s="174"/>
      <c r="H187" s="174"/>
      <c r="I187" s="174"/>
      <c r="J187" s="175"/>
      <c r="K187" s="175"/>
      <c r="L187" s="174"/>
      <c r="N187" s="173">
        <f t="shared" si="6"/>
        <v>0</v>
      </c>
      <c r="O187" s="172">
        <f t="shared" si="7"/>
        <v>0</v>
      </c>
      <c r="Q187" s="356"/>
      <c r="R187" s="356"/>
      <c r="S187" s="356"/>
      <c r="T187" s="356"/>
      <c r="U187" s="356"/>
      <c r="V187" s="356"/>
      <c r="W187" s="356"/>
      <c r="X187" s="356"/>
      <c r="Y187" s="356"/>
      <c r="Z187" s="356"/>
      <c r="AA187" s="356"/>
      <c r="AB187" s="356"/>
      <c r="AC187" s="356"/>
      <c r="AD187" s="356"/>
    </row>
    <row r="188" spans="2:30">
      <c r="B188" s="359"/>
      <c r="D188" s="174"/>
      <c r="E188" s="174"/>
      <c r="F188" s="175"/>
      <c r="G188" s="174"/>
      <c r="H188" s="174"/>
      <c r="I188" s="174"/>
      <c r="J188" s="175"/>
      <c r="K188" s="175"/>
      <c r="L188" s="174"/>
      <c r="N188" s="173">
        <f t="shared" si="6"/>
        <v>0</v>
      </c>
      <c r="O188" s="172">
        <f t="shared" si="7"/>
        <v>0</v>
      </c>
      <c r="Q188" s="356"/>
      <c r="R188" s="356"/>
      <c r="S188" s="356"/>
      <c r="T188" s="356"/>
      <c r="U188" s="356"/>
      <c r="V188" s="356"/>
      <c r="W188" s="356"/>
      <c r="X188" s="356"/>
      <c r="Y188" s="356"/>
      <c r="Z188" s="356"/>
      <c r="AA188" s="356"/>
      <c r="AB188" s="356"/>
      <c r="AC188" s="356"/>
      <c r="AD188" s="356"/>
    </row>
    <row r="189" spans="2:30">
      <c r="B189" s="359"/>
      <c r="D189" s="174"/>
      <c r="E189" s="174"/>
      <c r="F189" s="175"/>
      <c r="G189" s="174"/>
      <c r="H189" s="174"/>
      <c r="I189" s="174"/>
      <c r="J189" s="175"/>
      <c r="K189" s="175"/>
      <c r="L189" s="174"/>
      <c r="N189" s="173">
        <f t="shared" si="6"/>
        <v>0</v>
      </c>
      <c r="O189" s="172">
        <f t="shared" si="7"/>
        <v>0</v>
      </c>
      <c r="Q189" s="356"/>
      <c r="R189" s="356"/>
      <c r="S189" s="356"/>
      <c r="T189" s="356"/>
      <c r="U189" s="356"/>
      <c r="V189" s="356"/>
      <c r="W189" s="356"/>
      <c r="X189" s="356"/>
      <c r="Y189" s="356"/>
      <c r="Z189" s="356"/>
      <c r="AA189" s="356"/>
      <c r="AB189" s="356"/>
      <c r="AC189" s="356"/>
      <c r="AD189" s="356"/>
    </row>
    <row r="190" spans="2:30">
      <c r="B190" s="359"/>
      <c r="D190" s="174"/>
      <c r="E190" s="174"/>
      <c r="F190" s="175"/>
      <c r="G190" s="174"/>
      <c r="H190" s="174"/>
      <c r="I190" s="174"/>
      <c r="J190" s="175"/>
      <c r="K190" s="175"/>
      <c r="L190" s="174"/>
      <c r="N190" s="173">
        <f t="shared" si="6"/>
        <v>0</v>
      </c>
      <c r="O190" s="172">
        <f t="shared" si="7"/>
        <v>0</v>
      </c>
      <c r="Q190" s="356"/>
      <c r="R190" s="356"/>
      <c r="S190" s="356"/>
      <c r="T190" s="356"/>
      <c r="U190" s="356"/>
      <c r="V190" s="356"/>
      <c r="W190" s="356"/>
      <c r="X190" s="356"/>
      <c r="Y190" s="356"/>
      <c r="Z190" s="356"/>
      <c r="AA190" s="356"/>
      <c r="AB190" s="356"/>
      <c r="AC190" s="356"/>
      <c r="AD190" s="356"/>
    </row>
    <row r="191" spans="2:30">
      <c r="B191" s="359"/>
      <c r="D191" s="174"/>
      <c r="E191" s="174"/>
      <c r="F191" s="175"/>
      <c r="G191" s="174"/>
      <c r="H191" s="174"/>
      <c r="I191" s="174"/>
      <c r="J191" s="175"/>
      <c r="K191" s="175"/>
      <c r="L191" s="174"/>
      <c r="N191" s="173">
        <f t="shared" si="6"/>
        <v>0</v>
      </c>
      <c r="O191" s="172">
        <f t="shared" si="7"/>
        <v>0</v>
      </c>
      <c r="Q191" s="356"/>
      <c r="R191" s="356"/>
      <c r="S191" s="356"/>
      <c r="T191" s="356"/>
      <c r="U191" s="356"/>
      <c r="V191" s="356"/>
      <c r="W191" s="356"/>
      <c r="X191" s="356"/>
      <c r="Y191" s="356"/>
      <c r="Z191" s="356"/>
      <c r="AA191" s="356"/>
      <c r="AB191" s="356"/>
      <c r="AC191" s="356"/>
      <c r="AD191" s="356"/>
    </row>
    <row r="192" spans="2:30">
      <c r="B192" s="359"/>
      <c r="D192" s="174"/>
      <c r="E192" s="174"/>
      <c r="F192" s="175"/>
      <c r="G192" s="174"/>
      <c r="H192" s="174"/>
      <c r="I192" s="174"/>
      <c r="J192" s="175"/>
      <c r="K192" s="175"/>
      <c r="L192" s="174"/>
      <c r="N192" s="173">
        <f t="shared" si="6"/>
        <v>0</v>
      </c>
      <c r="O192" s="172">
        <f t="shared" si="7"/>
        <v>0</v>
      </c>
      <c r="Q192" s="356"/>
      <c r="R192" s="356"/>
      <c r="S192" s="356"/>
      <c r="T192" s="356"/>
      <c r="U192" s="356"/>
      <c r="V192" s="356"/>
      <c r="W192" s="356"/>
      <c r="X192" s="356"/>
      <c r="Y192" s="356"/>
      <c r="Z192" s="356"/>
      <c r="AA192" s="356"/>
      <c r="AB192" s="356"/>
      <c r="AC192" s="356"/>
      <c r="AD192" s="356"/>
    </row>
    <row r="193" spans="2:30">
      <c r="B193" s="359"/>
      <c r="D193" s="174"/>
      <c r="E193" s="174"/>
      <c r="F193" s="175"/>
      <c r="G193" s="174"/>
      <c r="H193" s="174"/>
      <c r="I193" s="174"/>
      <c r="J193" s="175"/>
      <c r="K193" s="175"/>
      <c r="L193" s="174"/>
      <c r="N193" s="173">
        <f t="shared" si="6"/>
        <v>0</v>
      </c>
      <c r="O193" s="172">
        <f t="shared" si="7"/>
        <v>0</v>
      </c>
      <c r="Q193" s="356"/>
      <c r="R193" s="356"/>
      <c r="S193" s="356"/>
      <c r="T193" s="356"/>
      <c r="U193" s="356"/>
      <c r="V193" s="356"/>
      <c r="W193" s="356"/>
      <c r="X193" s="356"/>
      <c r="Y193" s="356"/>
      <c r="Z193" s="356"/>
      <c r="AA193" s="356"/>
      <c r="AB193" s="356"/>
      <c r="AC193" s="356"/>
      <c r="AD193" s="356"/>
    </row>
    <row r="194" spans="2:30">
      <c r="B194" s="359"/>
      <c r="D194" s="174"/>
      <c r="E194" s="174"/>
      <c r="F194" s="175"/>
      <c r="G194" s="174"/>
      <c r="H194" s="174"/>
      <c r="I194" s="174"/>
      <c r="J194" s="175"/>
      <c r="K194" s="175"/>
      <c r="L194" s="174"/>
      <c r="N194" s="173">
        <f t="shared" si="6"/>
        <v>0</v>
      </c>
      <c r="O194" s="172">
        <f t="shared" si="7"/>
        <v>0</v>
      </c>
      <c r="Q194" s="356"/>
      <c r="R194" s="356"/>
      <c r="S194" s="356"/>
      <c r="T194" s="356"/>
      <c r="U194" s="356"/>
      <c r="V194" s="356"/>
      <c r="W194" s="356"/>
      <c r="X194" s="356"/>
      <c r="Y194" s="356"/>
      <c r="Z194" s="356"/>
      <c r="AA194" s="356"/>
      <c r="AB194" s="356"/>
      <c r="AC194" s="356"/>
      <c r="AD194" s="356"/>
    </row>
    <row r="195" spans="2:30">
      <c r="B195" s="359"/>
      <c r="D195" s="174"/>
      <c r="E195" s="174"/>
      <c r="F195" s="175"/>
      <c r="G195" s="174"/>
      <c r="H195" s="174"/>
      <c r="I195" s="174"/>
      <c r="J195" s="175"/>
      <c r="K195" s="175"/>
      <c r="L195" s="174"/>
      <c r="N195" s="173">
        <f t="shared" si="6"/>
        <v>0</v>
      </c>
      <c r="O195" s="172">
        <f t="shared" si="7"/>
        <v>0</v>
      </c>
      <c r="Q195" s="356"/>
      <c r="R195" s="356"/>
      <c r="S195" s="356"/>
      <c r="T195" s="356"/>
      <c r="U195" s="356"/>
      <c r="V195" s="356"/>
      <c r="W195" s="356"/>
      <c r="X195" s="356"/>
      <c r="Y195" s="356"/>
      <c r="Z195" s="356"/>
      <c r="AA195" s="356"/>
      <c r="AB195" s="356"/>
      <c r="AC195" s="356"/>
      <c r="AD195" s="356"/>
    </row>
    <row r="196" spans="2:30">
      <c r="B196" s="359"/>
      <c r="D196" s="174"/>
      <c r="E196" s="174"/>
      <c r="F196" s="175"/>
      <c r="G196" s="174"/>
      <c r="H196" s="174"/>
      <c r="I196" s="174"/>
      <c r="J196" s="175"/>
      <c r="K196" s="175"/>
      <c r="L196" s="174"/>
      <c r="N196" s="173">
        <f t="shared" si="6"/>
        <v>0</v>
      </c>
      <c r="O196" s="172">
        <f t="shared" si="7"/>
        <v>0</v>
      </c>
      <c r="Q196" s="356"/>
      <c r="R196" s="356"/>
      <c r="S196" s="356"/>
      <c r="T196" s="356"/>
      <c r="U196" s="356"/>
      <c r="V196" s="356"/>
      <c r="W196" s="356"/>
      <c r="X196" s="356"/>
      <c r="Y196" s="356"/>
      <c r="Z196" s="356"/>
      <c r="AA196" s="356"/>
      <c r="AB196" s="356"/>
      <c r="AC196" s="356"/>
      <c r="AD196" s="356"/>
    </row>
    <row r="197" spans="2:30">
      <c r="B197" s="359"/>
      <c r="D197" s="174"/>
      <c r="E197" s="174"/>
      <c r="F197" s="175"/>
      <c r="G197" s="174"/>
      <c r="H197" s="174"/>
      <c r="I197" s="174"/>
      <c r="J197" s="175"/>
      <c r="K197" s="175"/>
      <c r="L197" s="174"/>
      <c r="N197" s="173">
        <f t="shared" si="6"/>
        <v>0</v>
      </c>
      <c r="O197" s="172">
        <f t="shared" si="7"/>
        <v>0</v>
      </c>
      <c r="Q197" s="356"/>
      <c r="R197" s="356"/>
      <c r="S197" s="356"/>
      <c r="T197" s="356"/>
      <c r="U197" s="356"/>
      <c r="V197" s="356"/>
      <c r="W197" s="356"/>
      <c r="X197" s="356"/>
      <c r="Y197" s="356"/>
      <c r="Z197" s="356"/>
      <c r="AA197" s="356"/>
      <c r="AB197" s="356"/>
      <c r="AC197" s="356"/>
      <c r="AD197" s="356"/>
    </row>
    <row r="198" spans="2:30">
      <c r="B198" s="359"/>
      <c r="D198" s="174"/>
      <c r="E198" s="174"/>
      <c r="F198" s="175"/>
      <c r="G198" s="174"/>
      <c r="H198" s="174"/>
      <c r="I198" s="174"/>
      <c r="J198" s="175"/>
      <c r="K198" s="175"/>
      <c r="L198" s="174"/>
      <c r="N198" s="173">
        <f t="shared" si="6"/>
        <v>0</v>
      </c>
      <c r="O198" s="172">
        <f t="shared" si="7"/>
        <v>0</v>
      </c>
      <c r="Q198" s="356"/>
      <c r="R198" s="356"/>
      <c r="S198" s="356"/>
      <c r="T198" s="356"/>
      <c r="U198" s="356"/>
      <c r="V198" s="356"/>
      <c r="W198" s="356"/>
      <c r="X198" s="356"/>
      <c r="Y198" s="356"/>
      <c r="Z198" s="356"/>
      <c r="AA198" s="356"/>
      <c r="AB198" s="356"/>
      <c r="AC198" s="356"/>
      <c r="AD198" s="356"/>
    </row>
    <row r="199" spans="2:30">
      <c r="B199" s="359"/>
      <c r="D199" s="174"/>
      <c r="E199" s="174"/>
      <c r="F199" s="175"/>
      <c r="G199" s="174"/>
      <c r="H199" s="174"/>
      <c r="I199" s="174"/>
      <c r="J199" s="175"/>
      <c r="K199" s="175"/>
      <c r="L199" s="174"/>
      <c r="N199" s="173">
        <f t="shared" si="6"/>
        <v>0</v>
      </c>
      <c r="O199" s="172">
        <f t="shared" si="7"/>
        <v>0</v>
      </c>
      <c r="Q199" s="356"/>
      <c r="R199" s="356"/>
      <c r="S199" s="356"/>
      <c r="T199" s="356"/>
      <c r="U199" s="356"/>
      <c r="V199" s="356"/>
      <c r="W199" s="356"/>
      <c r="X199" s="356"/>
      <c r="Y199" s="356"/>
      <c r="Z199" s="356"/>
      <c r="AA199" s="356"/>
      <c r="AB199" s="356"/>
      <c r="AC199" s="356"/>
      <c r="AD199" s="356"/>
    </row>
    <row r="200" spans="2:30">
      <c r="B200" s="359"/>
      <c r="D200" s="174"/>
      <c r="E200" s="174"/>
      <c r="F200" s="175"/>
      <c r="G200" s="174"/>
      <c r="H200" s="174"/>
      <c r="I200" s="174"/>
      <c r="J200" s="175"/>
      <c r="K200" s="175"/>
      <c r="L200" s="174"/>
      <c r="N200" s="173">
        <f t="shared" si="6"/>
        <v>0</v>
      </c>
      <c r="O200" s="172">
        <f t="shared" si="7"/>
        <v>0</v>
      </c>
      <c r="Q200" s="356"/>
      <c r="R200" s="356"/>
      <c r="S200" s="356"/>
      <c r="T200" s="356"/>
      <c r="U200" s="356"/>
      <c r="V200" s="356"/>
      <c r="W200" s="356"/>
      <c r="X200" s="356"/>
      <c r="Y200" s="356"/>
      <c r="Z200" s="356"/>
      <c r="AA200" s="356"/>
      <c r="AB200" s="356"/>
      <c r="AC200" s="356"/>
      <c r="AD200" s="356"/>
    </row>
    <row r="201" spans="2:30">
      <c r="B201" s="359"/>
      <c r="D201" s="174"/>
      <c r="E201" s="174"/>
      <c r="F201" s="175"/>
      <c r="G201" s="174"/>
      <c r="H201" s="174"/>
      <c r="I201" s="174"/>
      <c r="J201" s="175"/>
      <c r="K201" s="175"/>
      <c r="L201" s="174"/>
      <c r="N201" s="173">
        <f t="shared" si="6"/>
        <v>0</v>
      </c>
      <c r="O201" s="172">
        <f t="shared" si="7"/>
        <v>0</v>
      </c>
      <c r="Q201" s="356"/>
      <c r="R201" s="356"/>
      <c r="S201" s="356"/>
      <c r="T201" s="356"/>
      <c r="U201" s="356"/>
      <c r="V201" s="356"/>
      <c r="W201" s="356"/>
      <c r="X201" s="356"/>
      <c r="Y201" s="356"/>
      <c r="Z201" s="356"/>
      <c r="AA201" s="356"/>
      <c r="AB201" s="356"/>
      <c r="AC201" s="356"/>
      <c r="AD201" s="356"/>
    </row>
    <row r="202" spans="2:30">
      <c r="B202" s="359"/>
      <c r="D202" s="174"/>
      <c r="E202" s="174"/>
      <c r="F202" s="175"/>
      <c r="G202" s="174"/>
      <c r="H202" s="174"/>
      <c r="I202" s="174"/>
      <c r="J202" s="175"/>
      <c r="K202" s="175"/>
      <c r="L202" s="174"/>
      <c r="N202" s="173">
        <f t="shared" si="6"/>
        <v>0</v>
      </c>
      <c r="O202" s="172">
        <f t="shared" si="7"/>
        <v>0</v>
      </c>
      <c r="Q202" s="356"/>
      <c r="R202" s="356"/>
      <c r="S202" s="356"/>
      <c r="T202" s="356"/>
      <c r="U202" s="356"/>
      <c r="V202" s="356"/>
      <c r="W202" s="356"/>
      <c r="X202" s="356"/>
      <c r="Y202" s="356"/>
      <c r="Z202" s="356"/>
      <c r="AA202" s="356"/>
      <c r="AB202" s="356"/>
      <c r="AC202" s="356"/>
      <c r="AD202" s="356"/>
    </row>
    <row r="203" spans="2:30">
      <c r="B203" s="359"/>
      <c r="D203" s="174"/>
      <c r="E203" s="174"/>
      <c r="F203" s="175"/>
      <c r="G203" s="174"/>
      <c r="H203" s="174"/>
      <c r="I203" s="174"/>
      <c r="J203" s="175"/>
      <c r="K203" s="175"/>
      <c r="L203" s="174"/>
      <c r="N203" s="173">
        <f t="shared" si="6"/>
        <v>0</v>
      </c>
      <c r="O203" s="172">
        <f t="shared" si="7"/>
        <v>0</v>
      </c>
      <c r="Q203" s="356"/>
      <c r="R203" s="356"/>
      <c r="S203" s="356"/>
      <c r="T203" s="356"/>
      <c r="U203" s="356"/>
      <c r="V203" s="356"/>
      <c r="W203" s="356"/>
      <c r="X203" s="356"/>
      <c r="Y203" s="356"/>
      <c r="Z203" s="356"/>
      <c r="AA203" s="356"/>
      <c r="AB203" s="356"/>
      <c r="AC203" s="356"/>
      <c r="AD203" s="356"/>
    </row>
    <row r="204" spans="2:30">
      <c r="B204" s="359"/>
      <c r="D204" s="174"/>
      <c r="E204" s="174"/>
      <c r="F204" s="175"/>
      <c r="G204" s="174"/>
      <c r="H204" s="174"/>
      <c r="I204" s="174"/>
      <c r="J204" s="175"/>
      <c r="K204" s="175"/>
      <c r="L204" s="174"/>
      <c r="N204" s="173">
        <f t="shared" si="6"/>
        <v>0</v>
      </c>
      <c r="O204" s="172">
        <f t="shared" si="7"/>
        <v>0</v>
      </c>
      <c r="Q204" s="356"/>
      <c r="R204" s="356"/>
      <c r="S204" s="356"/>
      <c r="T204" s="356"/>
      <c r="U204" s="356"/>
      <c r="V204" s="356"/>
      <c r="W204" s="356"/>
      <c r="X204" s="356"/>
      <c r="Y204" s="356"/>
      <c r="Z204" s="356"/>
      <c r="AA204" s="356"/>
      <c r="AB204" s="356"/>
      <c r="AC204" s="356"/>
      <c r="AD204" s="356"/>
    </row>
    <row r="205" spans="2:30">
      <c r="B205" s="359"/>
      <c r="D205" s="174"/>
      <c r="E205" s="174"/>
      <c r="F205" s="175"/>
      <c r="G205" s="174"/>
      <c r="H205" s="174"/>
      <c r="I205" s="174"/>
      <c r="J205" s="175"/>
      <c r="K205" s="175"/>
      <c r="L205" s="174"/>
      <c r="N205" s="173">
        <f t="shared" si="6"/>
        <v>0</v>
      </c>
      <c r="O205" s="172">
        <f t="shared" si="7"/>
        <v>0</v>
      </c>
      <c r="Q205" s="356"/>
      <c r="R205" s="356"/>
      <c r="S205" s="356"/>
      <c r="T205" s="356"/>
      <c r="U205" s="356"/>
      <c r="V205" s="356"/>
      <c r="W205" s="356"/>
      <c r="X205" s="356"/>
      <c r="Y205" s="356"/>
      <c r="Z205" s="356"/>
      <c r="AA205" s="356"/>
      <c r="AB205" s="356"/>
      <c r="AC205" s="356"/>
      <c r="AD205" s="356"/>
    </row>
    <row r="206" spans="2:30">
      <c r="B206" s="359"/>
      <c r="D206" s="174"/>
      <c r="E206" s="174"/>
      <c r="F206" s="175"/>
      <c r="G206" s="174"/>
      <c r="H206" s="174"/>
      <c r="I206" s="174"/>
      <c r="J206" s="175"/>
      <c r="K206" s="175"/>
      <c r="L206" s="174"/>
      <c r="N206" s="173">
        <f t="shared" si="6"/>
        <v>0</v>
      </c>
      <c r="O206" s="172">
        <f t="shared" si="7"/>
        <v>0</v>
      </c>
      <c r="Q206" s="356"/>
      <c r="R206" s="356"/>
      <c r="S206" s="356"/>
      <c r="T206" s="356"/>
      <c r="U206" s="356"/>
      <c r="V206" s="356"/>
      <c r="W206" s="356"/>
      <c r="X206" s="356"/>
      <c r="Y206" s="356"/>
      <c r="Z206" s="356"/>
      <c r="AA206" s="356"/>
      <c r="AB206" s="356"/>
      <c r="AC206" s="356"/>
      <c r="AD206" s="356"/>
    </row>
    <row r="207" spans="2:30">
      <c r="B207" s="359"/>
      <c r="D207" s="174"/>
      <c r="E207" s="174"/>
      <c r="F207" s="175"/>
      <c r="G207" s="174"/>
      <c r="H207" s="174"/>
      <c r="I207" s="174"/>
      <c r="J207" s="175"/>
      <c r="K207" s="175"/>
      <c r="L207" s="174"/>
      <c r="N207" s="173">
        <f t="shared" si="6"/>
        <v>0</v>
      </c>
      <c r="O207" s="172">
        <f t="shared" si="7"/>
        <v>0</v>
      </c>
      <c r="Q207" s="356"/>
      <c r="R207" s="356"/>
      <c r="S207" s="356"/>
      <c r="T207" s="356"/>
      <c r="U207" s="356"/>
      <c r="V207" s="356"/>
      <c r="W207" s="356"/>
      <c r="X207" s="356"/>
      <c r="Y207" s="356"/>
      <c r="Z207" s="356"/>
      <c r="AA207" s="356"/>
      <c r="AB207" s="356"/>
      <c r="AC207" s="356"/>
      <c r="AD207" s="356"/>
    </row>
    <row r="208" spans="2:30">
      <c r="B208" s="359"/>
      <c r="D208" s="174"/>
      <c r="E208" s="174"/>
      <c r="F208" s="175"/>
      <c r="G208" s="174"/>
      <c r="H208" s="174"/>
      <c r="I208" s="174"/>
      <c r="J208" s="175"/>
      <c r="K208" s="175"/>
      <c r="L208" s="174"/>
      <c r="N208" s="173">
        <f t="shared" si="6"/>
        <v>0</v>
      </c>
      <c r="O208" s="172">
        <f t="shared" si="7"/>
        <v>0</v>
      </c>
      <c r="Q208" s="356"/>
      <c r="R208" s="356"/>
      <c r="S208" s="356"/>
      <c r="T208" s="356"/>
      <c r="U208" s="356"/>
      <c r="V208" s="356"/>
      <c r="W208" s="356"/>
      <c r="X208" s="356"/>
      <c r="Y208" s="356"/>
      <c r="Z208" s="356"/>
      <c r="AA208" s="356"/>
      <c r="AB208" s="356"/>
      <c r="AC208" s="356"/>
      <c r="AD208" s="356"/>
    </row>
    <row r="209" spans="2:30">
      <c r="B209" s="359"/>
      <c r="D209" s="174"/>
      <c r="E209" s="174"/>
      <c r="F209" s="175"/>
      <c r="G209" s="174"/>
      <c r="H209" s="174"/>
      <c r="I209" s="174"/>
      <c r="J209" s="175"/>
      <c r="K209" s="175"/>
      <c r="L209" s="174"/>
      <c r="N209" s="173">
        <f t="shared" ref="N209:N272" si="8">+H209*((K209-J209)+1)*B209</f>
        <v>0</v>
      </c>
      <c r="O209" s="172">
        <f t="shared" ref="O209:O272" si="9">N209*L209</f>
        <v>0</v>
      </c>
      <c r="Q209" s="356"/>
      <c r="R209" s="356"/>
      <c r="S209" s="356"/>
      <c r="T209" s="356"/>
      <c r="U209" s="356"/>
      <c r="V209" s="356"/>
      <c r="W209" s="356"/>
      <c r="X209" s="356"/>
      <c r="Y209" s="356"/>
      <c r="Z209" s="356"/>
      <c r="AA209" s="356"/>
      <c r="AB209" s="356"/>
      <c r="AC209" s="356"/>
      <c r="AD209" s="356"/>
    </row>
    <row r="210" spans="2:30">
      <c r="B210" s="359"/>
      <c r="D210" s="174"/>
      <c r="E210" s="174"/>
      <c r="F210" s="175"/>
      <c r="G210" s="174"/>
      <c r="H210" s="174"/>
      <c r="I210" s="174"/>
      <c r="J210" s="175"/>
      <c r="K210" s="175"/>
      <c r="L210" s="174"/>
      <c r="N210" s="173">
        <f t="shared" si="8"/>
        <v>0</v>
      </c>
      <c r="O210" s="172">
        <f t="shared" si="9"/>
        <v>0</v>
      </c>
      <c r="Q210" s="356"/>
      <c r="R210" s="356"/>
      <c r="S210" s="356"/>
      <c r="T210" s="356"/>
      <c r="U210" s="356"/>
      <c r="V210" s="356"/>
      <c r="W210" s="356"/>
      <c r="X210" s="356"/>
      <c r="Y210" s="356"/>
      <c r="Z210" s="356"/>
      <c r="AA210" s="356"/>
      <c r="AB210" s="356"/>
      <c r="AC210" s="356"/>
      <c r="AD210" s="356"/>
    </row>
    <row r="211" spans="2:30">
      <c r="B211" s="359"/>
      <c r="D211" s="174"/>
      <c r="E211" s="174"/>
      <c r="F211" s="175"/>
      <c r="G211" s="174"/>
      <c r="H211" s="174"/>
      <c r="I211" s="174"/>
      <c r="J211" s="175"/>
      <c r="K211" s="175"/>
      <c r="L211" s="174"/>
      <c r="N211" s="173">
        <f t="shared" si="8"/>
        <v>0</v>
      </c>
      <c r="O211" s="172">
        <f t="shared" si="9"/>
        <v>0</v>
      </c>
      <c r="Q211" s="356"/>
      <c r="R211" s="356"/>
      <c r="S211" s="356"/>
      <c r="T211" s="356"/>
      <c r="U211" s="356"/>
      <c r="V211" s="356"/>
      <c r="W211" s="356"/>
      <c r="X211" s="356"/>
      <c r="Y211" s="356"/>
      <c r="Z211" s="356"/>
      <c r="AA211" s="356"/>
      <c r="AB211" s="356"/>
      <c r="AC211" s="356"/>
      <c r="AD211" s="356"/>
    </row>
    <row r="212" spans="2:30">
      <c r="B212" s="359"/>
      <c r="D212" s="174"/>
      <c r="E212" s="174"/>
      <c r="F212" s="175"/>
      <c r="G212" s="174"/>
      <c r="H212" s="174"/>
      <c r="I212" s="174"/>
      <c r="J212" s="175"/>
      <c r="K212" s="175"/>
      <c r="L212" s="174"/>
      <c r="N212" s="173">
        <f t="shared" si="8"/>
        <v>0</v>
      </c>
      <c r="O212" s="172">
        <f t="shared" si="9"/>
        <v>0</v>
      </c>
      <c r="Q212" s="356"/>
      <c r="R212" s="356"/>
      <c r="S212" s="356"/>
      <c r="T212" s="356"/>
      <c r="U212" s="356"/>
      <c r="V212" s="356"/>
      <c r="W212" s="356"/>
      <c r="X212" s="356"/>
      <c r="Y212" s="356"/>
      <c r="Z212" s="356"/>
      <c r="AA212" s="356"/>
      <c r="AB212" s="356"/>
      <c r="AC212" s="356"/>
      <c r="AD212" s="356"/>
    </row>
    <row r="213" spans="2:30">
      <c r="B213" s="359"/>
      <c r="D213" s="174"/>
      <c r="E213" s="174"/>
      <c r="F213" s="175"/>
      <c r="G213" s="174"/>
      <c r="H213" s="174"/>
      <c r="I213" s="174"/>
      <c r="J213" s="175"/>
      <c r="K213" s="175"/>
      <c r="L213" s="174"/>
      <c r="N213" s="173">
        <f t="shared" si="8"/>
        <v>0</v>
      </c>
      <c r="O213" s="172">
        <f t="shared" si="9"/>
        <v>0</v>
      </c>
      <c r="Q213" s="356"/>
      <c r="R213" s="356"/>
      <c r="S213" s="356"/>
      <c r="T213" s="356"/>
      <c r="U213" s="356"/>
      <c r="V213" s="356"/>
      <c r="W213" s="356"/>
      <c r="X213" s="356"/>
      <c r="Y213" s="356"/>
      <c r="Z213" s="356"/>
      <c r="AA213" s="356"/>
      <c r="AB213" s="356"/>
      <c r="AC213" s="356"/>
      <c r="AD213" s="356"/>
    </row>
    <row r="214" spans="2:30">
      <c r="B214" s="359"/>
      <c r="D214" s="174"/>
      <c r="E214" s="174"/>
      <c r="F214" s="175"/>
      <c r="G214" s="174"/>
      <c r="H214" s="174"/>
      <c r="I214" s="174"/>
      <c r="J214" s="175"/>
      <c r="K214" s="175"/>
      <c r="L214" s="174"/>
      <c r="N214" s="173">
        <f t="shared" si="8"/>
        <v>0</v>
      </c>
      <c r="O214" s="172">
        <f t="shared" si="9"/>
        <v>0</v>
      </c>
      <c r="Q214" s="356"/>
      <c r="R214" s="356"/>
      <c r="S214" s="356"/>
      <c r="T214" s="356"/>
      <c r="U214" s="356"/>
      <c r="V214" s="356"/>
      <c r="W214" s="356"/>
      <c r="X214" s="356"/>
      <c r="Y214" s="356"/>
      <c r="Z214" s="356"/>
      <c r="AA214" s="356"/>
      <c r="AB214" s="356"/>
      <c r="AC214" s="356"/>
      <c r="AD214" s="356"/>
    </row>
    <row r="215" spans="2:30">
      <c r="B215" s="359"/>
      <c r="D215" s="174"/>
      <c r="E215" s="174"/>
      <c r="F215" s="175"/>
      <c r="G215" s="174"/>
      <c r="H215" s="174"/>
      <c r="I215" s="174"/>
      <c r="J215" s="175"/>
      <c r="K215" s="175"/>
      <c r="L215" s="174"/>
      <c r="N215" s="173">
        <f t="shared" si="8"/>
        <v>0</v>
      </c>
      <c r="O215" s="172">
        <f t="shared" si="9"/>
        <v>0</v>
      </c>
      <c r="Q215" s="356"/>
      <c r="R215" s="356"/>
      <c r="S215" s="356"/>
      <c r="T215" s="356"/>
      <c r="U215" s="356"/>
      <c r="V215" s="356"/>
      <c r="W215" s="356"/>
      <c r="X215" s="356"/>
      <c r="Y215" s="356"/>
      <c r="Z215" s="356"/>
      <c r="AA215" s="356"/>
      <c r="AB215" s="356"/>
      <c r="AC215" s="356"/>
      <c r="AD215" s="356"/>
    </row>
    <row r="216" spans="2:30">
      <c r="B216" s="359"/>
      <c r="D216" s="174"/>
      <c r="E216" s="174"/>
      <c r="F216" s="175"/>
      <c r="G216" s="174"/>
      <c r="H216" s="174"/>
      <c r="I216" s="174"/>
      <c r="J216" s="175"/>
      <c r="K216" s="175"/>
      <c r="L216" s="174"/>
      <c r="N216" s="173">
        <f t="shared" si="8"/>
        <v>0</v>
      </c>
      <c r="O216" s="172">
        <f t="shared" si="9"/>
        <v>0</v>
      </c>
      <c r="Q216" s="356"/>
      <c r="R216" s="356"/>
      <c r="S216" s="356"/>
      <c r="T216" s="356"/>
      <c r="U216" s="356"/>
      <c r="V216" s="356"/>
      <c r="W216" s="356"/>
      <c r="X216" s="356"/>
      <c r="Y216" s="356"/>
      <c r="Z216" s="356"/>
      <c r="AA216" s="356"/>
      <c r="AB216" s="356"/>
      <c r="AC216" s="356"/>
      <c r="AD216" s="356"/>
    </row>
    <row r="217" spans="2:30">
      <c r="B217" s="359"/>
      <c r="D217" s="174"/>
      <c r="E217" s="174"/>
      <c r="F217" s="175"/>
      <c r="G217" s="174"/>
      <c r="H217" s="174"/>
      <c r="I217" s="174"/>
      <c r="J217" s="175"/>
      <c r="K217" s="175"/>
      <c r="L217" s="174"/>
      <c r="N217" s="173">
        <f t="shared" si="8"/>
        <v>0</v>
      </c>
      <c r="O217" s="172">
        <f t="shared" si="9"/>
        <v>0</v>
      </c>
      <c r="Q217" s="356"/>
      <c r="R217" s="356"/>
      <c r="S217" s="356"/>
      <c r="T217" s="356"/>
      <c r="U217" s="356"/>
      <c r="V217" s="356"/>
      <c r="W217" s="356"/>
      <c r="X217" s="356"/>
      <c r="Y217" s="356"/>
      <c r="Z217" s="356"/>
      <c r="AA217" s="356"/>
      <c r="AB217" s="356"/>
      <c r="AC217" s="356"/>
      <c r="AD217" s="356"/>
    </row>
    <row r="218" spans="2:30">
      <c r="B218" s="359"/>
      <c r="D218" s="174"/>
      <c r="E218" s="174"/>
      <c r="F218" s="175"/>
      <c r="G218" s="174"/>
      <c r="H218" s="174"/>
      <c r="I218" s="174"/>
      <c r="J218" s="175"/>
      <c r="K218" s="175"/>
      <c r="L218" s="174"/>
      <c r="N218" s="173">
        <f t="shared" si="8"/>
        <v>0</v>
      </c>
      <c r="O218" s="172">
        <f t="shared" si="9"/>
        <v>0</v>
      </c>
      <c r="Q218" s="356"/>
      <c r="R218" s="356"/>
      <c r="S218" s="356"/>
      <c r="T218" s="356"/>
      <c r="U218" s="356"/>
      <c r="V218" s="356"/>
      <c r="W218" s="356"/>
      <c r="X218" s="356"/>
      <c r="Y218" s="356"/>
      <c r="Z218" s="356"/>
      <c r="AA218" s="356"/>
      <c r="AB218" s="356"/>
      <c r="AC218" s="356"/>
      <c r="AD218" s="356"/>
    </row>
    <row r="219" spans="2:30">
      <c r="B219" s="359"/>
      <c r="D219" s="174"/>
      <c r="E219" s="174"/>
      <c r="F219" s="175"/>
      <c r="G219" s="174"/>
      <c r="H219" s="174"/>
      <c r="I219" s="174"/>
      <c r="J219" s="175"/>
      <c r="K219" s="175"/>
      <c r="L219" s="174"/>
      <c r="N219" s="173">
        <f t="shared" si="8"/>
        <v>0</v>
      </c>
      <c r="O219" s="172">
        <f t="shared" si="9"/>
        <v>0</v>
      </c>
      <c r="Q219" s="356"/>
      <c r="R219" s="356"/>
      <c r="S219" s="356"/>
      <c r="T219" s="356"/>
      <c r="U219" s="356"/>
      <c r="V219" s="356"/>
      <c r="W219" s="356"/>
      <c r="X219" s="356"/>
      <c r="Y219" s="356"/>
      <c r="Z219" s="356"/>
      <c r="AA219" s="356"/>
      <c r="AB219" s="356"/>
      <c r="AC219" s="356"/>
      <c r="AD219" s="356"/>
    </row>
    <row r="220" spans="2:30">
      <c r="B220" s="359"/>
      <c r="D220" s="174"/>
      <c r="E220" s="174"/>
      <c r="F220" s="175"/>
      <c r="G220" s="174"/>
      <c r="H220" s="174"/>
      <c r="I220" s="174"/>
      <c r="J220" s="175"/>
      <c r="K220" s="175"/>
      <c r="L220" s="174"/>
      <c r="N220" s="173">
        <f t="shared" si="8"/>
        <v>0</v>
      </c>
      <c r="O220" s="172">
        <f t="shared" si="9"/>
        <v>0</v>
      </c>
      <c r="Q220" s="356"/>
      <c r="R220" s="356"/>
      <c r="S220" s="356"/>
      <c r="T220" s="356"/>
      <c r="U220" s="356"/>
      <c r="V220" s="356"/>
      <c r="W220" s="356"/>
      <c r="X220" s="356"/>
      <c r="Y220" s="356"/>
      <c r="Z220" s="356"/>
      <c r="AA220" s="356"/>
      <c r="AB220" s="356"/>
      <c r="AC220" s="356"/>
      <c r="AD220" s="356"/>
    </row>
    <row r="221" spans="2:30">
      <c r="B221" s="359"/>
      <c r="D221" s="174"/>
      <c r="E221" s="174"/>
      <c r="F221" s="175"/>
      <c r="G221" s="174"/>
      <c r="H221" s="174"/>
      <c r="I221" s="174"/>
      <c r="J221" s="175"/>
      <c r="K221" s="175"/>
      <c r="L221" s="174"/>
      <c r="N221" s="173">
        <f t="shared" si="8"/>
        <v>0</v>
      </c>
      <c r="O221" s="172">
        <f t="shared" si="9"/>
        <v>0</v>
      </c>
      <c r="Q221" s="356"/>
      <c r="R221" s="356"/>
      <c r="S221" s="356"/>
      <c r="T221" s="356"/>
      <c r="U221" s="356"/>
      <c r="V221" s="356"/>
      <c r="W221" s="356"/>
      <c r="X221" s="356"/>
      <c r="Y221" s="356"/>
      <c r="Z221" s="356"/>
      <c r="AA221" s="356"/>
      <c r="AB221" s="356"/>
      <c r="AC221" s="356"/>
      <c r="AD221" s="356"/>
    </row>
    <row r="222" spans="2:30">
      <c r="B222" s="359"/>
      <c r="D222" s="174"/>
      <c r="E222" s="174"/>
      <c r="F222" s="175"/>
      <c r="G222" s="174"/>
      <c r="H222" s="174"/>
      <c r="I222" s="174"/>
      <c r="J222" s="175"/>
      <c r="K222" s="175"/>
      <c r="L222" s="174"/>
      <c r="N222" s="173">
        <f t="shared" si="8"/>
        <v>0</v>
      </c>
      <c r="O222" s="172">
        <f t="shared" si="9"/>
        <v>0</v>
      </c>
      <c r="Q222" s="356"/>
      <c r="R222" s="356"/>
      <c r="S222" s="356"/>
      <c r="T222" s="356"/>
      <c r="U222" s="356"/>
      <c r="V222" s="356"/>
      <c r="W222" s="356"/>
      <c r="X222" s="356"/>
      <c r="Y222" s="356"/>
      <c r="Z222" s="356"/>
      <c r="AA222" s="356"/>
      <c r="AB222" s="356"/>
      <c r="AC222" s="356"/>
      <c r="AD222" s="356"/>
    </row>
    <row r="223" spans="2:30">
      <c r="B223" s="359"/>
      <c r="D223" s="174"/>
      <c r="E223" s="174"/>
      <c r="F223" s="175"/>
      <c r="G223" s="174"/>
      <c r="H223" s="174"/>
      <c r="I223" s="174"/>
      <c r="J223" s="175"/>
      <c r="K223" s="175"/>
      <c r="L223" s="174"/>
      <c r="N223" s="173">
        <f t="shared" si="8"/>
        <v>0</v>
      </c>
      <c r="O223" s="172">
        <f t="shared" si="9"/>
        <v>0</v>
      </c>
      <c r="Q223" s="356"/>
      <c r="R223" s="356"/>
      <c r="S223" s="356"/>
      <c r="T223" s="356"/>
      <c r="U223" s="356"/>
      <c r="V223" s="356"/>
      <c r="W223" s="356"/>
      <c r="X223" s="356"/>
      <c r="Y223" s="356"/>
      <c r="Z223" s="356"/>
      <c r="AA223" s="356"/>
      <c r="AB223" s="356"/>
      <c r="AC223" s="356"/>
      <c r="AD223" s="356"/>
    </row>
    <row r="224" spans="2:30">
      <c r="B224" s="359"/>
      <c r="D224" s="174"/>
      <c r="E224" s="174"/>
      <c r="F224" s="175"/>
      <c r="G224" s="174"/>
      <c r="H224" s="174"/>
      <c r="I224" s="174"/>
      <c r="J224" s="175"/>
      <c r="K224" s="175"/>
      <c r="L224" s="174"/>
      <c r="N224" s="173">
        <f t="shared" si="8"/>
        <v>0</v>
      </c>
      <c r="O224" s="172">
        <f t="shared" si="9"/>
        <v>0</v>
      </c>
      <c r="Q224" s="356"/>
      <c r="R224" s="356"/>
      <c r="S224" s="356"/>
      <c r="T224" s="356"/>
      <c r="U224" s="356"/>
      <c r="V224" s="356"/>
      <c r="W224" s="356"/>
      <c r="X224" s="356"/>
      <c r="Y224" s="356"/>
      <c r="Z224" s="356"/>
      <c r="AA224" s="356"/>
      <c r="AB224" s="356"/>
      <c r="AC224" s="356"/>
      <c r="AD224" s="356"/>
    </row>
    <row r="225" spans="2:30">
      <c r="B225" s="359"/>
      <c r="D225" s="174"/>
      <c r="E225" s="174"/>
      <c r="F225" s="175"/>
      <c r="G225" s="174"/>
      <c r="H225" s="174"/>
      <c r="I225" s="174"/>
      <c r="J225" s="175"/>
      <c r="K225" s="175"/>
      <c r="L225" s="174"/>
      <c r="N225" s="173">
        <f t="shared" si="8"/>
        <v>0</v>
      </c>
      <c r="O225" s="172">
        <f t="shared" si="9"/>
        <v>0</v>
      </c>
      <c r="Q225" s="356"/>
      <c r="R225" s="356"/>
      <c r="S225" s="356"/>
      <c r="T225" s="356"/>
      <c r="U225" s="356"/>
      <c r="V225" s="356"/>
      <c r="W225" s="356"/>
      <c r="X225" s="356"/>
      <c r="Y225" s="356"/>
      <c r="Z225" s="356"/>
      <c r="AA225" s="356"/>
      <c r="AB225" s="356"/>
      <c r="AC225" s="356"/>
      <c r="AD225" s="356"/>
    </row>
    <row r="226" spans="2:30">
      <c r="B226" s="359"/>
      <c r="D226" s="174"/>
      <c r="E226" s="174"/>
      <c r="F226" s="175"/>
      <c r="G226" s="174"/>
      <c r="H226" s="174"/>
      <c r="I226" s="174"/>
      <c r="J226" s="175"/>
      <c r="K226" s="175"/>
      <c r="L226" s="174"/>
      <c r="N226" s="173">
        <f t="shared" si="8"/>
        <v>0</v>
      </c>
      <c r="O226" s="172">
        <f t="shared" si="9"/>
        <v>0</v>
      </c>
      <c r="Q226" s="356"/>
      <c r="R226" s="356"/>
      <c r="S226" s="356"/>
      <c r="T226" s="356"/>
      <c r="U226" s="356"/>
      <c r="V226" s="356"/>
      <c r="W226" s="356"/>
      <c r="X226" s="356"/>
      <c r="Y226" s="356"/>
      <c r="Z226" s="356"/>
      <c r="AA226" s="356"/>
      <c r="AB226" s="356"/>
      <c r="AC226" s="356"/>
      <c r="AD226" s="356"/>
    </row>
    <row r="227" spans="2:30">
      <c r="B227" s="359"/>
      <c r="D227" s="174"/>
      <c r="E227" s="174"/>
      <c r="F227" s="175"/>
      <c r="G227" s="174"/>
      <c r="H227" s="174"/>
      <c r="I227" s="174"/>
      <c r="J227" s="175"/>
      <c r="K227" s="175"/>
      <c r="L227" s="174"/>
      <c r="N227" s="173">
        <f t="shared" si="8"/>
        <v>0</v>
      </c>
      <c r="O227" s="172">
        <f t="shared" si="9"/>
        <v>0</v>
      </c>
      <c r="Q227" s="356"/>
      <c r="R227" s="356"/>
      <c r="S227" s="356"/>
      <c r="T227" s="356"/>
      <c r="U227" s="356"/>
      <c r="V227" s="356"/>
      <c r="W227" s="356"/>
      <c r="X227" s="356"/>
      <c r="Y227" s="356"/>
      <c r="Z227" s="356"/>
      <c r="AA227" s="356"/>
      <c r="AB227" s="356"/>
      <c r="AC227" s="356"/>
      <c r="AD227" s="356"/>
    </row>
    <row r="228" spans="2:30">
      <c r="B228" s="359"/>
      <c r="D228" s="174"/>
      <c r="E228" s="174"/>
      <c r="F228" s="175"/>
      <c r="G228" s="174"/>
      <c r="H228" s="174"/>
      <c r="I228" s="174"/>
      <c r="J228" s="175"/>
      <c r="K228" s="175"/>
      <c r="L228" s="174"/>
      <c r="N228" s="173">
        <f t="shared" si="8"/>
        <v>0</v>
      </c>
      <c r="O228" s="172">
        <f t="shared" si="9"/>
        <v>0</v>
      </c>
      <c r="Q228" s="356"/>
      <c r="R228" s="356"/>
      <c r="S228" s="356"/>
      <c r="T228" s="356"/>
      <c r="U228" s="356"/>
      <c r="V228" s="356"/>
      <c r="W228" s="356"/>
      <c r="X228" s="356"/>
      <c r="Y228" s="356"/>
      <c r="Z228" s="356"/>
      <c r="AA228" s="356"/>
      <c r="AB228" s="356"/>
      <c r="AC228" s="356"/>
      <c r="AD228" s="356"/>
    </row>
    <row r="229" spans="2:30">
      <c r="B229" s="359"/>
      <c r="D229" s="174"/>
      <c r="E229" s="174"/>
      <c r="F229" s="175"/>
      <c r="G229" s="174"/>
      <c r="H229" s="174"/>
      <c r="I229" s="174"/>
      <c r="J229" s="175"/>
      <c r="K229" s="175"/>
      <c r="L229" s="174"/>
      <c r="N229" s="173">
        <f t="shared" si="8"/>
        <v>0</v>
      </c>
      <c r="O229" s="172">
        <f t="shared" si="9"/>
        <v>0</v>
      </c>
      <c r="Q229" s="356"/>
      <c r="R229" s="356"/>
      <c r="S229" s="356"/>
      <c r="T229" s="356"/>
      <c r="U229" s="356"/>
      <c r="V229" s="356"/>
      <c r="W229" s="356"/>
      <c r="X229" s="356"/>
      <c r="Y229" s="356"/>
      <c r="Z229" s="356"/>
      <c r="AA229" s="356"/>
      <c r="AB229" s="356"/>
      <c r="AC229" s="356"/>
      <c r="AD229" s="356"/>
    </row>
    <row r="230" spans="2:30">
      <c r="B230" s="359"/>
      <c r="D230" s="174"/>
      <c r="E230" s="174"/>
      <c r="F230" s="175"/>
      <c r="G230" s="174"/>
      <c r="H230" s="174"/>
      <c r="I230" s="174"/>
      <c r="J230" s="175"/>
      <c r="K230" s="175"/>
      <c r="L230" s="174"/>
      <c r="N230" s="173">
        <f t="shared" si="8"/>
        <v>0</v>
      </c>
      <c r="O230" s="172">
        <f t="shared" si="9"/>
        <v>0</v>
      </c>
      <c r="Q230" s="356"/>
      <c r="R230" s="356"/>
      <c r="S230" s="356"/>
      <c r="T230" s="356"/>
      <c r="U230" s="356"/>
      <c r="V230" s="356"/>
      <c r="W230" s="356"/>
      <c r="X230" s="356"/>
      <c r="Y230" s="356"/>
      <c r="Z230" s="356"/>
      <c r="AA230" s="356"/>
      <c r="AB230" s="356"/>
      <c r="AC230" s="356"/>
      <c r="AD230" s="356"/>
    </row>
    <row r="231" spans="2:30">
      <c r="B231" s="359"/>
      <c r="D231" s="174"/>
      <c r="E231" s="174"/>
      <c r="F231" s="175"/>
      <c r="G231" s="174"/>
      <c r="H231" s="174"/>
      <c r="I231" s="174"/>
      <c r="J231" s="175"/>
      <c r="K231" s="175"/>
      <c r="L231" s="174"/>
      <c r="N231" s="173">
        <f t="shared" si="8"/>
        <v>0</v>
      </c>
      <c r="O231" s="172">
        <f t="shared" si="9"/>
        <v>0</v>
      </c>
      <c r="Q231" s="356"/>
      <c r="R231" s="356"/>
      <c r="S231" s="356"/>
      <c r="T231" s="356"/>
      <c r="U231" s="356"/>
      <c r="V231" s="356"/>
      <c r="W231" s="356"/>
      <c r="X231" s="356"/>
      <c r="Y231" s="356"/>
      <c r="Z231" s="356"/>
      <c r="AA231" s="356"/>
      <c r="AB231" s="356"/>
      <c r="AC231" s="356"/>
      <c r="AD231" s="356"/>
    </row>
    <row r="232" spans="2:30">
      <c r="B232" s="359"/>
      <c r="D232" s="174"/>
      <c r="E232" s="174"/>
      <c r="F232" s="175"/>
      <c r="G232" s="174"/>
      <c r="H232" s="174"/>
      <c r="I232" s="174"/>
      <c r="J232" s="175"/>
      <c r="K232" s="175"/>
      <c r="L232" s="174"/>
      <c r="N232" s="173">
        <f t="shared" si="8"/>
        <v>0</v>
      </c>
      <c r="O232" s="172">
        <f t="shared" si="9"/>
        <v>0</v>
      </c>
      <c r="Q232" s="356"/>
      <c r="R232" s="356"/>
      <c r="S232" s="356"/>
      <c r="T232" s="356"/>
      <c r="U232" s="356"/>
      <c r="V232" s="356"/>
      <c r="W232" s="356"/>
      <c r="X232" s="356"/>
      <c r="Y232" s="356"/>
      <c r="Z232" s="356"/>
      <c r="AA232" s="356"/>
      <c r="AB232" s="356"/>
      <c r="AC232" s="356"/>
      <c r="AD232" s="356"/>
    </row>
    <row r="233" spans="2:30">
      <c r="B233" s="359"/>
      <c r="D233" s="174"/>
      <c r="E233" s="174"/>
      <c r="F233" s="175"/>
      <c r="G233" s="174"/>
      <c r="H233" s="174"/>
      <c r="I233" s="174"/>
      <c r="J233" s="175"/>
      <c r="K233" s="175"/>
      <c r="L233" s="174"/>
      <c r="N233" s="173">
        <f t="shared" si="8"/>
        <v>0</v>
      </c>
      <c r="O233" s="172">
        <f t="shared" si="9"/>
        <v>0</v>
      </c>
      <c r="Q233" s="356"/>
      <c r="R233" s="356"/>
      <c r="S233" s="356"/>
      <c r="T233" s="356"/>
      <c r="U233" s="356"/>
      <c r="V233" s="356"/>
      <c r="W233" s="356"/>
      <c r="X233" s="356"/>
      <c r="Y233" s="356"/>
      <c r="Z233" s="356"/>
      <c r="AA233" s="356"/>
      <c r="AB233" s="356"/>
      <c r="AC233" s="356"/>
      <c r="AD233" s="356"/>
    </row>
    <row r="234" spans="2:30">
      <c r="B234" s="359"/>
      <c r="D234" s="174"/>
      <c r="E234" s="174"/>
      <c r="F234" s="175"/>
      <c r="G234" s="174"/>
      <c r="H234" s="174"/>
      <c r="I234" s="174"/>
      <c r="J234" s="175"/>
      <c r="K234" s="175"/>
      <c r="L234" s="174"/>
      <c r="N234" s="173">
        <f t="shared" si="8"/>
        <v>0</v>
      </c>
      <c r="O234" s="172">
        <f t="shared" si="9"/>
        <v>0</v>
      </c>
      <c r="Q234" s="356"/>
      <c r="R234" s="356"/>
      <c r="S234" s="356"/>
      <c r="T234" s="356"/>
      <c r="U234" s="356"/>
      <c r="V234" s="356"/>
      <c r="W234" s="356"/>
      <c r="X234" s="356"/>
      <c r="Y234" s="356"/>
      <c r="Z234" s="356"/>
      <c r="AA234" s="356"/>
      <c r="AB234" s="356"/>
      <c r="AC234" s="356"/>
      <c r="AD234" s="356"/>
    </row>
    <row r="235" spans="2:30">
      <c r="B235" s="359"/>
      <c r="D235" s="174"/>
      <c r="E235" s="174"/>
      <c r="F235" s="175"/>
      <c r="G235" s="174"/>
      <c r="H235" s="174"/>
      <c r="I235" s="174"/>
      <c r="J235" s="175"/>
      <c r="K235" s="175"/>
      <c r="L235" s="174"/>
      <c r="N235" s="173">
        <f t="shared" si="8"/>
        <v>0</v>
      </c>
      <c r="O235" s="172">
        <f t="shared" si="9"/>
        <v>0</v>
      </c>
      <c r="Q235" s="356"/>
      <c r="R235" s="356"/>
      <c r="S235" s="356"/>
      <c r="T235" s="356"/>
      <c r="U235" s="356"/>
      <c r="V235" s="356"/>
      <c r="W235" s="356"/>
      <c r="X235" s="356"/>
      <c r="Y235" s="356"/>
      <c r="Z235" s="356"/>
      <c r="AA235" s="356"/>
      <c r="AB235" s="356"/>
      <c r="AC235" s="356"/>
      <c r="AD235" s="356"/>
    </row>
    <row r="236" spans="2:30">
      <c r="B236" s="359"/>
      <c r="D236" s="174"/>
      <c r="E236" s="174"/>
      <c r="F236" s="175"/>
      <c r="G236" s="174"/>
      <c r="H236" s="174"/>
      <c r="I236" s="174"/>
      <c r="J236" s="175"/>
      <c r="K236" s="175"/>
      <c r="L236" s="174"/>
      <c r="N236" s="173">
        <f t="shared" si="8"/>
        <v>0</v>
      </c>
      <c r="O236" s="172">
        <f t="shared" si="9"/>
        <v>0</v>
      </c>
      <c r="Q236" s="356"/>
      <c r="R236" s="356"/>
      <c r="S236" s="356"/>
      <c r="T236" s="356"/>
      <c r="U236" s="356"/>
      <c r="V236" s="356"/>
      <c r="W236" s="356"/>
      <c r="X236" s="356"/>
      <c r="Y236" s="356"/>
      <c r="Z236" s="356"/>
      <c r="AA236" s="356"/>
      <c r="AB236" s="356"/>
      <c r="AC236" s="356"/>
      <c r="AD236" s="356"/>
    </row>
    <row r="237" spans="2:30">
      <c r="B237" s="359"/>
      <c r="D237" s="174"/>
      <c r="E237" s="174"/>
      <c r="F237" s="175"/>
      <c r="G237" s="174"/>
      <c r="H237" s="174"/>
      <c r="I237" s="174"/>
      <c r="J237" s="175"/>
      <c r="K237" s="175"/>
      <c r="L237" s="174"/>
      <c r="N237" s="173">
        <f t="shared" si="8"/>
        <v>0</v>
      </c>
      <c r="O237" s="172">
        <f t="shared" si="9"/>
        <v>0</v>
      </c>
      <c r="Q237" s="356"/>
      <c r="R237" s="356"/>
      <c r="S237" s="356"/>
      <c r="T237" s="356"/>
      <c r="U237" s="356"/>
      <c r="V237" s="356"/>
      <c r="W237" s="356"/>
      <c r="X237" s="356"/>
      <c r="Y237" s="356"/>
      <c r="Z237" s="356"/>
      <c r="AA237" s="356"/>
      <c r="AB237" s="356"/>
      <c r="AC237" s="356"/>
      <c r="AD237" s="356"/>
    </row>
    <row r="238" spans="2:30">
      <c r="B238" s="359"/>
      <c r="D238" s="174"/>
      <c r="E238" s="174"/>
      <c r="F238" s="175"/>
      <c r="G238" s="174"/>
      <c r="H238" s="174"/>
      <c r="I238" s="174"/>
      <c r="J238" s="175"/>
      <c r="K238" s="175"/>
      <c r="L238" s="174"/>
      <c r="N238" s="173">
        <f t="shared" si="8"/>
        <v>0</v>
      </c>
      <c r="O238" s="172">
        <f t="shared" si="9"/>
        <v>0</v>
      </c>
      <c r="Q238" s="356"/>
      <c r="R238" s="356"/>
      <c r="S238" s="356"/>
      <c r="T238" s="356"/>
      <c r="U238" s="356"/>
      <c r="V238" s="356"/>
      <c r="W238" s="356"/>
      <c r="X238" s="356"/>
      <c r="Y238" s="356"/>
      <c r="Z238" s="356"/>
      <c r="AA238" s="356"/>
      <c r="AB238" s="356"/>
      <c r="AC238" s="356"/>
      <c r="AD238" s="356"/>
    </row>
    <row r="239" spans="2:30">
      <c r="B239" s="359"/>
      <c r="D239" s="174"/>
      <c r="E239" s="174"/>
      <c r="F239" s="175"/>
      <c r="G239" s="174"/>
      <c r="H239" s="174"/>
      <c r="I239" s="174"/>
      <c r="J239" s="175"/>
      <c r="K239" s="175"/>
      <c r="L239" s="174"/>
      <c r="N239" s="173">
        <f t="shared" si="8"/>
        <v>0</v>
      </c>
      <c r="O239" s="172">
        <f t="shared" si="9"/>
        <v>0</v>
      </c>
      <c r="Q239" s="356"/>
      <c r="R239" s="356"/>
      <c r="S239" s="356"/>
      <c r="T239" s="356"/>
      <c r="U239" s="356"/>
      <c r="V239" s="356"/>
      <c r="W239" s="356"/>
      <c r="X239" s="356"/>
      <c r="Y239" s="356"/>
      <c r="Z239" s="356"/>
      <c r="AA239" s="356"/>
      <c r="AB239" s="356"/>
      <c r="AC239" s="356"/>
      <c r="AD239" s="356"/>
    </row>
    <row r="240" spans="2:30">
      <c r="B240" s="359"/>
      <c r="D240" s="174"/>
      <c r="E240" s="174"/>
      <c r="F240" s="175"/>
      <c r="G240" s="174"/>
      <c r="H240" s="174"/>
      <c r="I240" s="174"/>
      <c r="J240" s="175"/>
      <c r="K240" s="175"/>
      <c r="L240" s="174"/>
      <c r="N240" s="173">
        <f t="shared" si="8"/>
        <v>0</v>
      </c>
      <c r="O240" s="172">
        <f t="shared" si="9"/>
        <v>0</v>
      </c>
      <c r="Q240" s="356"/>
      <c r="R240" s="356"/>
      <c r="S240" s="356"/>
      <c r="T240" s="356"/>
      <c r="U240" s="356"/>
      <c r="V240" s="356"/>
      <c r="W240" s="356"/>
      <c r="X240" s="356"/>
      <c r="Y240" s="356"/>
      <c r="Z240" s="356"/>
      <c r="AA240" s="356"/>
      <c r="AB240" s="356"/>
      <c r="AC240" s="356"/>
      <c r="AD240" s="356"/>
    </row>
    <row r="241" spans="2:30">
      <c r="B241" s="359"/>
      <c r="D241" s="174"/>
      <c r="E241" s="174"/>
      <c r="F241" s="175"/>
      <c r="G241" s="174"/>
      <c r="H241" s="174"/>
      <c r="I241" s="174"/>
      <c r="J241" s="175"/>
      <c r="K241" s="175"/>
      <c r="L241" s="174"/>
      <c r="N241" s="173">
        <f t="shared" si="8"/>
        <v>0</v>
      </c>
      <c r="O241" s="172">
        <f t="shared" si="9"/>
        <v>0</v>
      </c>
      <c r="Q241" s="356"/>
      <c r="R241" s="356"/>
      <c r="S241" s="356"/>
      <c r="T241" s="356"/>
      <c r="U241" s="356"/>
      <c r="V241" s="356"/>
      <c r="W241" s="356"/>
      <c r="X241" s="356"/>
      <c r="Y241" s="356"/>
      <c r="Z241" s="356"/>
      <c r="AA241" s="356"/>
      <c r="AB241" s="356"/>
      <c r="AC241" s="356"/>
      <c r="AD241" s="356"/>
    </row>
    <row r="242" spans="2:30">
      <c r="B242" s="359"/>
      <c r="D242" s="174"/>
      <c r="E242" s="174"/>
      <c r="F242" s="175"/>
      <c r="G242" s="174"/>
      <c r="H242" s="174"/>
      <c r="I242" s="174"/>
      <c r="J242" s="175"/>
      <c r="K242" s="175"/>
      <c r="L242" s="174"/>
      <c r="N242" s="173">
        <f t="shared" si="8"/>
        <v>0</v>
      </c>
      <c r="O242" s="172">
        <f t="shared" si="9"/>
        <v>0</v>
      </c>
      <c r="Q242" s="356"/>
      <c r="R242" s="356"/>
      <c r="S242" s="356"/>
      <c r="T242" s="356"/>
      <c r="U242" s="356"/>
      <c r="V242" s="356"/>
      <c r="W242" s="356"/>
      <c r="X242" s="356"/>
      <c r="Y242" s="356"/>
      <c r="Z242" s="356"/>
      <c r="AA242" s="356"/>
      <c r="AB242" s="356"/>
      <c r="AC242" s="356"/>
      <c r="AD242" s="356"/>
    </row>
    <row r="243" spans="2:30">
      <c r="B243" s="359"/>
      <c r="D243" s="174"/>
      <c r="E243" s="174"/>
      <c r="F243" s="175"/>
      <c r="G243" s="174"/>
      <c r="H243" s="174"/>
      <c r="I243" s="174"/>
      <c r="J243" s="175"/>
      <c r="K243" s="175"/>
      <c r="L243" s="174"/>
      <c r="N243" s="173">
        <f t="shared" si="8"/>
        <v>0</v>
      </c>
      <c r="O243" s="172">
        <f t="shared" si="9"/>
        <v>0</v>
      </c>
      <c r="Q243" s="356"/>
      <c r="R243" s="356"/>
      <c r="S243" s="356"/>
      <c r="T243" s="356"/>
      <c r="U243" s="356"/>
      <c r="V243" s="356"/>
      <c r="W243" s="356"/>
      <c r="X243" s="356"/>
      <c r="Y243" s="356"/>
      <c r="Z243" s="356"/>
      <c r="AA243" s="356"/>
      <c r="AB243" s="356"/>
      <c r="AC243" s="356"/>
      <c r="AD243" s="356"/>
    </row>
    <row r="244" spans="2:30">
      <c r="B244" s="359"/>
      <c r="D244" s="174"/>
      <c r="E244" s="174"/>
      <c r="F244" s="175"/>
      <c r="G244" s="174"/>
      <c r="H244" s="174"/>
      <c r="I244" s="174"/>
      <c r="J244" s="175"/>
      <c r="K244" s="175"/>
      <c r="L244" s="174"/>
      <c r="N244" s="173">
        <f t="shared" si="8"/>
        <v>0</v>
      </c>
      <c r="O244" s="172">
        <f t="shared" si="9"/>
        <v>0</v>
      </c>
      <c r="Q244" s="356"/>
      <c r="R244" s="356"/>
      <c r="S244" s="356"/>
      <c r="T244" s="356"/>
      <c r="U244" s="356"/>
      <c r="V244" s="356"/>
      <c r="W244" s="356"/>
      <c r="X244" s="356"/>
      <c r="Y244" s="356"/>
      <c r="Z244" s="356"/>
      <c r="AA244" s="356"/>
      <c r="AB244" s="356"/>
      <c r="AC244" s="356"/>
      <c r="AD244" s="356"/>
    </row>
    <row r="245" spans="2:30">
      <c r="B245" s="359"/>
      <c r="D245" s="174"/>
      <c r="E245" s="174"/>
      <c r="F245" s="175"/>
      <c r="G245" s="174"/>
      <c r="H245" s="174"/>
      <c r="I245" s="174"/>
      <c r="J245" s="175"/>
      <c r="K245" s="175"/>
      <c r="L245" s="174"/>
      <c r="N245" s="173">
        <f t="shared" si="8"/>
        <v>0</v>
      </c>
      <c r="O245" s="172">
        <f t="shared" si="9"/>
        <v>0</v>
      </c>
      <c r="Q245" s="356"/>
      <c r="R245" s="356"/>
      <c r="S245" s="356"/>
      <c r="T245" s="356"/>
      <c r="U245" s="356"/>
      <c r="V245" s="356"/>
      <c r="W245" s="356"/>
      <c r="X245" s="356"/>
      <c r="Y245" s="356"/>
      <c r="Z245" s="356"/>
      <c r="AA245" s="356"/>
      <c r="AB245" s="356"/>
      <c r="AC245" s="356"/>
      <c r="AD245" s="356"/>
    </row>
    <row r="246" spans="2:30">
      <c r="B246" s="359"/>
      <c r="D246" s="174"/>
      <c r="E246" s="174"/>
      <c r="F246" s="175"/>
      <c r="G246" s="174"/>
      <c r="H246" s="174"/>
      <c r="I246" s="174"/>
      <c r="J246" s="175"/>
      <c r="K246" s="175"/>
      <c r="L246" s="174"/>
      <c r="N246" s="173">
        <f t="shared" si="8"/>
        <v>0</v>
      </c>
      <c r="O246" s="172">
        <f t="shared" si="9"/>
        <v>0</v>
      </c>
      <c r="Q246" s="356"/>
      <c r="R246" s="356"/>
      <c r="S246" s="356"/>
      <c r="T246" s="356"/>
      <c r="U246" s="356"/>
      <c r="V246" s="356"/>
      <c r="W246" s="356"/>
      <c r="X246" s="356"/>
      <c r="Y246" s="356"/>
      <c r="Z246" s="356"/>
      <c r="AA246" s="356"/>
      <c r="AB246" s="356"/>
      <c r="AC246" s="356"/>
      <c r="AD246" s="356"/>
    </row>
    <row r="247" spans="2:30">
      <c r="B247" s="359"/>
      <c r="D247" s="174"/>
      <c r="E247" s="174"/>
      <c r="F247" s="175"/>
      <c r="G247" s="174"/>
      <c r="H247" s="174"/>
      <c r="I247" s="174"/>
      <c r="J247" s="175"/>
      <c r="K247" s="175"/>
      <c r="L247" s="174"/>
      <c r="N247" s="173">
        <f t="shared" si="8"/>
        <v>0</v>
      </c>
      <c r="O247" s="172">
        <f t="shared" si="9"/>
        <v>0</v>
      </c>
      <c r="Q247" s="356"/>
      <c r="R247" s="356"/>
      <c r="S247" s="356"/>
      <c r="T247" s="356"/>
      <c r="U247" s="356"/>
      <c r="V247" s="356"/>
      <c r="W247" s="356"/>
      <c r="X247" s="356"/>
      <c r="Y247" s="356"/>
      <c r="Z247" s="356"/>
      <c r="AA247" s="356"/>
      <c r="AB247" s="356"/>
      <c r="AC247" s="356"/>
      <c r="AD247" s="356"/>
    </row>
    <row r="248" spans="2:30">
      <c r="B248" s="359"/>
      <c r="D248" s="174"/>
      <c r="E248" s="174"/>
      <c r="F248" s="175"/>
      <c r="G248" s="174"/>
      <c r="H248" s="174"/>
      <c r="I248" s="174"/>
      <c r="J248" s="175"/>
      <c r="K248" s="175"/>
      <c r="L248" s="174"/>
      <c r="N248" s="173">
        <f t="shared" si="8"/>
        <v>0</v>
      </c>
      <c r="O248" s="172">
        <f t="shared" si="9"/>
        <v>0</v>
      </c>
      <c r="Q248" s="356"/>
      <c r="R248" s="356"/>
      <c r="S248" s="356"/>
      <c r="T248" s="356"/>
      <c r="U248" s="356"/>
      <c r="V248" s="356"/>
      <c r="W248" s="356"/>
      <c r="X248" s="356"/>
      <c r="Y248" s="356"/>
      <c r="Z248" s="356"/>
      <c r="AA248" s="356"/>
      <c r="AB248" s="356"/>
      <c r="AC248" s="356"/>
      <c r="AD248" s="356"/>
    </row>
    <row r="249" spans="2:30">
      <c r="B249" s="359"/>
      <c r="D249" s="174"/>
      <c r="E249" s="174"/>
      <c r="F249" s="175"/>
      <c r="G249" s="174"/>
      <c r="H249" s="174"/>
      <c r="I249" s="174"/>
      <c r="J249" s="175"/>
      <c r="K249" s="175"/>
      <c r="L249" s="174"/>
      <c r="N249" s="173">
        <f t="shared" si="8"/>
        <v>0</v>
      </c>
      <c r="O249" s="172">
        <f t="shared" si="9"/>
        <v>0</v>
      </c>
      <c r="Q249" s="356"/>
      <c r="R249" s="356"/>
      <c r="S249" s="356"/>
      <c r="T249" s="356"/>
      <c r="U249" s="356"/>
      <c r="V249" s="356"/>
      <c r="W249" s="356"/>
      <c r="X249" s="356"/>
      <c r="Y249" s="356"/>
      <c r="Z249" s="356"/>
      <c r="AA249" s="356"/>
      <c r="AB249" s="356"/>
      <c r="AC249" s="356"/>
      <c r="AD249" s="356"/>
    </row>
    <row r="250" spans="2:30">
      <c r="B250" s="359"/>
      <c r="D250" s="174"/>
      <c r="E250" s="174"/>
      <c r="F250" s="175"/>
      <c r="G250" s="174"/>
      <c r="H250" s="174"/>
      <c r="I250" s="174"/>
      <c r="J250" s="175"/>
      <c r="K250" s="175"/>
      <c r="L250" s="174"/>
      <c r="N250" s="173">
        <f t="shared" si="8"/>
        <v>0</v>
      </c>
      <c r="O250" s="172">
        <f t="shared" si="9"/>
        <v>0</v>
      </c>
      <c r="Q250" s="356"/>
      <c r="R250" s="356"/>
      <c r="S250" s="356"/>
      <c r="T250" s="356"/>
      <c r="U250" s="356"/>
      <c r="V250" s="356"/>
      <c r="W250" s="356"/>
      <c r="X250" s="356"/>
      <c r="Y250" s="356"/>
      <c r="Z250" s="356"/>
      <c r="AA250" s="356"/>
      <c r="AB250" s="356"/>
      <c r="AC250" s="356"/>
      <c r="AD250" s="356"/>
    </row>
    <row r="251" spans="2:30">
      <c r="B251" s="359"/>
      <c r="D251" s="174"/>
      <c r="E251" s="174"/>
      <c r="F251" s="175"/>
      <c r="G251" s="174"/>
      <c r="H251" s="174"/>
      <c r="I251" s="174"/>
      <c r="J251" s="175"/>
      <c r="K251" s="175"/>
      <c r="L251" s="174"/>
      <c r="N251" s="173">
        <f t="shared" si="8"/>
        <v>0</v>
      </c>
      <c r="O251" s="172">
        <f t="shared" si="9"/>
        <v>0</v>
      </c>
      <c r="Q251" s="356"/>
      <c r="R251" s="356"/>
      <c r="S251" s="356"/>
      <c r="T251" s="356"/>
      <c r="U251" s="356"/>
      <c r="V251" s="356"/>
      <c r="W251" s="356"/>
      <c r="X251" s="356"/>
      <c r="Y251" s="356"/>
      <c r="Z251" s="356"/>
      <c r="AA251" s="356"/>
      <c r="AB251" s="356"/>
      <c r="AC251" s="356"/>
      <c r="AD251" s="356"/>
    </row>
    <row r="252" spans="2:30">
      <c r="B252" s="359"/>
      <c r="D252" s="174"/>
      <c r="E252" s="174"/>
      <c r="F252" s="175"/>
      <c r="G252" s="174"/>
      <c r="H252" s="174"/>
      <c r="I252" s="174"/>
      <c r="J252" s="175"/>
      <c r="K252" s="175"/>
      <c r="L252" s="174"/>
      <c r="N252" s="173">
        <f t="shared" si="8"/>
        <v>0</v>
      </c>
      <c r="O252" s="172">
        <f t="shared" si="9"/>
        <v>0</v>
      </c>
      <c r="Q252" s="356"/>
      <c r="R252" s="356"/>
      <c r="S252" s="356"/>
      <c r="T252" s="356"/>
      <c r="U252" s="356"/>
      <c r="V252" s="356"/>
      <c r="W252" s="356"/>
      <c r="X252" s="356"/>
      <c r="Y252" s="356"/>
      <c r="Z252" s="356"/>
      <c r="AA252" s="356"/>
      <c r="AB252" s="356"/>
      <c r="AC252" s="356"/>
      <c r="AD252" s="356"/>
    </row>
    <row r="253" spans="2:30">
      <c r="B253" s="359"/>
      <c r="D253" s="174"/>
      <c r="E253" s="174"/>
      <c r="F253" s="175"/>
      <c r="G253" s="174"/>
      <c r="H253" s="174"/>
      <c r="I253" s="174"/>
      <c r="J253" s="175"/>
      <c r="K253" s="175"/>
      <c r="L253" s="174"/>
      <c r="N253" s="173">
        <f t="shared" si="8"/>
        <v>0</v>
      </c>
      <c r="O253" s="172">
        <f t="shared" si="9"/>
        <v>0</v>
      </c>
      <c r="Q253" s="356"/>
      <c r="R253" s="356"/>
      <c r="S253" s="356"/>
      <c r="T253" s="356"/>
      <c r="U253" s="356"/>
      <c r="V253" s="356"/>
      <c r="W253" s="356"/>
      <c r="X253" s="356"/>
      <c r="Y253" s="356"/>
      <c r="Z253" s="356"/>
      <c r="AA253" s="356"/>
      <c r="AB253" s="356"/>
      <c r="AC253" s="356"/>
      <c r="AD253" s="356"/>
    </row>
    <row r="254" spans="2:30">
      <c r="B254" s="359"/>
      <c r="D254" s="174"/>
      <c r="E254" s="174"/>
      <c r="F254" s="175"/>
      <c r="G254" s="174"/>
      <c r="H254" s="174"/>
      <c r="I254" s="174"/>
      <c r="J254" s="175"/>
      <c r="K254" s="175"/>
      <c r="L254" s="174"/>
      <c r="N254" s="173">
        <f t="shared" si="8"/>
        <v>0</v>
      </c>
      <c r="O254" s="172">
        <f t="shared" si="9"/>
        <v>0</v>
      </c>
      <c r="Q254" s="356"/>
      <c r="R254" s="356"/>
      <c r="S254" s="356"/>
      <c r="T254" s="356"/>
      <c r="U254" s="356"/>
      <c r="V254" s="356"/>
      <c r="W254" s="356"/>
      <c r="X254" s="356"/>
      <c r="Y254" s="356"/>
      <c r="Z254" s="356"/>
      <c r="AA254" s="356"/>
      <c r="AB254" s="356"/>
      <c r="AC254" s="356"/>
      <c r="AD254" s="356"/>
    </row>
    <row r="255" spans="2:30">
      <c r="B255" s="359"/>
      <c r="D255" s="174"/>
      <c r="E255" s="174"/>
      <c r="F255" s="175"/>
      <c r="G255" s="174"/>
      <c r="H255" s="174"/>
      <c r="I255" s="174"/>
      <c r="J255" s="175"/>
      <c r="K255" s="175"/>
      <c r="L255" s="174"/>
      <c r="N255" s="173">
        <f t="shared" si="8"/>
        <v>0</v>
      </c>
      <c r="O255" s="172">
        <f t="shared" si="9"/>
        <v>0</v>
      </c>
      <c r="Q255" s="356"/>
      <c r="R255" s="356"/>
      <c r="S255" s="356"/>
      <c r="T255" s="356"/>
      <c r="U255" s="356"/>
      <c r="V255" s="356"/>
      <c r="W255" s="356"/>
      <c r="X255" s="356"/>
      <c r="Y255" s="356"/>
      <c r="Z255" s="356"/>
      <c r="AA255" s="356"/>
      <c r="AB255" s="356"/>
      <c r="AC255" s="356"/>
      <c r="AD255" s="356"/>
    </row>
    <row r="256" spans="2:30">
      <c r="B256" s="359"/>
      <c r="D256" s="174"/>
      <c r="E256" s="174"/>
      <c r="F256" s="175"/>
      <c r="G256" s="174"/>
      <c r="H256" s="174"/>
      <c r="I256" s="174"/>
      <c r="J256" s="175"/>
      <c r="K256" s="175"/>
      <c r="L256" s="174"/>
      <c r="N256" s="173">
        <f t="shared" si="8"/>
        <v>0</v>
      </c>
      <c r="O256" s="172">
        <f t="shared" si="9"/>
        <v>0</v>
      </c>
      <c r="Q256" s="356"/>
      <c r="R256" s="356"/>
      <c r="S256" s="356"/>
      <c r="T256" s="356"/>
      <c r="U256" s="356"/>
      <c r="V256" s="356"/>
      <c r="W256" s="356"/>
      <c r="X256" s="356"/>
      <c r="Y256" s="356"/>
      <c r="Z256" s="356"/>
      <c r="AA256" s="356"/>
      <c r="AB256" s="356"/>
      <c r="AC256" s="356"/>
      <c r="AD256" s="356"/>
    </row>
    <row r="257" spans="2:30">
      <c r="B257" s="359"/>
      <c r="D257" s="174"/>
      <c r="E257" s="174"/>
      <c r="F257" s="175"/>
      <c r="G257" s="174"/>
      <c r="H257" s="174"/>
      <c r="I257" s="174"/>
      <c r="J257" s="175"/>
      <c r="K257" s="175"/>
      <c r="L257" s="174"/>
      <c r="N257" s="173">
        <f t="shared" si="8"/>
        <v>0</v>
      </c>
      <c r="O257" s="172">
        <f t="shared" si="9"/>
        <v>0</v>
      </c>
      <c r="Q257" s="356"/>
      <c r="R257" s="356"/>
      <c r="S257" s="356"/>
      <c r="T257" s="356"/>
      <c r="U257" s="356"/>
      <c r="V257" s="356"/>
      <c r="W257" s="356"/>
      <c r="X257" s="356"/>
      <c r="Y257" s="356"/>
      <c r="Z257" s="356"/>
      <c r="AA257" s="356"/>
      <c r="AB257" s="356"/>
      <c r="AC257" s="356"/>
      <c r="AD257" s="356"/>
    </row>
    <row r="258" spans="2:30">
      <c r="B258" s="359"/>
      <c r="D258" s="174"/>
      <c r="E258" s="174"/>
      <c r="F258" s="175"/>
      <c r="G258" s="174"/>
      <c r="H258" s="174"/>
      <c r="I258" s="174"/>
      <c r="J258" s="175"/>
      <c r="K258" s="175"/>
      <c r="L258" s="174"/>
      <c r="N258" s="173">
        <f t="shared" si="8"/>
        <v>0</v>
      </c>
      <c r="O258" s="172">
        <f t="shared" si="9"/>
        <v>0</v>
      </c>
      <c r="Q258" s="356"/>
      <c r="R258" s="356"/>
      <c r="S258" s="356"/>
      <c r="T258" s="356"/>
      <c r="U258" s="356"/>
      <c r="V258" s="356"/>
      <c r="W258" s="356"/>
      <c r="X258" s="356"/>
      <c r="Y258" s="356"/>
      <c r="Z258" s="356"/>
      <c r="AA258" s="356"/>
      <c r="AB258" s="356"/>
      <c r="AC258" s="356"/>
      <c r="AD258" s="356"/>
    </row>
    <row r="259" spans="2:30">
      <c r="B259" s="359"/>
      <c r="D259" s="174"/>
      <c r="E259" s="174"/>
      <c r="F259" s="175"/>
      <c r="G259" s="174"/>
      <c r="H259" s="174"/>
      <c r="I259" s="174"/>
      <c r="J259" s="175"/>
      <c r="K259" s="175"/>
      <c r="L259" s="174"/>
      <c r="N259" s="173">
        <f t="shared" si="8"/>
        <v>0</v>
      </c>
      <c r="O259" s="172">
        <f t="shared" si="9"/>
        <v>0</v>
      </c>
      <c r="Q259" s="356"/>
      <c r="R259" s="356"/>
      <c r="S259" s="356"/>
      <c r="T259" s="356"/>
      <c r="U259" s="356"/>
      <c r="V259" s="356"/>
      <c r="W259" s="356"/>
      <c r="X259" s="356"/>
      <c r="Y259" s="356"/>
      <c r="Z259" s="356"/>
      <c r="AA259" s="356"/>
      <c r="AB259" s="356"/>
      <c r="AC259" s="356"/>
      <c r="AD259" s="356"/>
    </row>
    <row r="260" spans="2:30">
      <c r="B260" s="359"/>
      <c r="D260" s="174"/>
      <c r="E260" s="174"/>
      <c r="F260" s="175"/>
      <c r="G260" s="174"/>
      <c r="H260" s="174"/>
      <c r="I260" s="174"/>
      <c r="J260" s="175"/>
      <c r="K260" s="175"/>
      <c r="L260" s="174"/>
      <c r="N260" s="173">
        <f t="shared" si="8"/>
        <v>0</v>
      </c>
      <c r="O260" s="172">
        <f t="shared" si="9"/>
        <v>0</v>
      </c>
      <c r="Q260" s="356"/>
      <c r="R260" s="356"/>
      <c r="S260" s="356"/>
      <c r="T260" s="356"/>
      <c r="U260" s="356"/>
      <c r="V260" s="356"/>
      <c r="W260" s="356"/>
      <c r="X260" s="356"/>
      <c r="Y260" s="356"/>
      <c r="Z260" s="356"/>
      <c r="AA260" s="356"/>
      <c r="AB260" s="356"/>
      <c r="AC260" s="356"/>
      <c r="AD260" s="356"/>
    </row>
    <row r="261" spans="2:30">
      <c r="B261" s="359"/>
      <c r="D261" s="174"/>
      <c r="E261" s="174"/>
      <c r="F261" s="175"/>
      <c r="G261" s="174"/>
      <c r="H261" s="174"/>
      <c r="I261" s="174"/>
      <c r="J261" s="175"/>
      <c r="K261" s="175"/>
      <c r="L261" s="174"/>
      <c r="N261" s="173">
        <f t="shared" si="8"/>
        <v>0</v>
      </c>
      <c r="O261" s="172">
        <f t="shared" si="9"/>
        <v>0</v>
      </c>
      <c r="Q261" s="356"/>
      <c r="R261" s="356"/>
      <c r="S261" s="356"/>
      <c r="T261" s="356"/>
      <c r="U261" s="356"/>
      <c r="V261" s="356"/>
      <c r="W261" s="356"/>
      <c r="X261" s="356"/>
      <c r="Y261" s="356"/>
      <c r="Z261" s="356"/>
      <c r="AA261" s="356"/>
      <c r="AB261" s="356"/>
      <c r="AC261" s="356"/>
      <c r="AD261" s="356"/>
    </row>
    <row r="262" spans="2:30">
      <c r="B262" s="359"/>
      <c r="D262" s="174"/>
      <c r="E262" s="174"/>
      <c r="F262" s="175"/>
      <c r="G262" s="174"/>
      <c r="H262" s="174"/>
      <c r="I262" s="174"/>
      <c r="J262" s="175"/>
      <c r="K262" s="175"/>
      <c r="L262" s="174"/>
      <c r="N262" s="173">
        <f t="shared" si="8"/>
        <v>0</v>
      </c>
      <c r="O262" s="172">
        <f t="shared" si="9"/>
        <v>0</v>
      </c>
      <c r="Q262" s="356"/>
      <c r="R262" s="356"/>
      <c r="S262" s="356"/>
      <c r="T262" s="356"/>
      <c r="U262" s="356"/>
      <c r="V262" s="356"/>
      <c r="W262" s="356"/>
      <c r="X262" s="356"/>
      <c r="Y262" s="356"/>
      <c r="Z262" s="356"/>
      <c r="AA262" s="356"/>
      <c r="AB262" s="356"/>
      <c r="AC262" s="356"/>
      <c r="AD262" s="356"/>
    </row>
    <row r="263" spans="2:30">
      <c r="B263" s="359"/>
      <c r="D263" s="174"/>
      <c r="E263" s="174"/>
      <c r="F263" s="175"/>
      <c r="G263" s="174"/>
      <c r="H263" s="174"/>
      <c r="I263" s="174"/>
      <c r="J263" s="175"/>
      <c r="K263" s="175"/>
      <c r="L263" s="174"/>
      <c r="N263" s="173">
        <f t="shared" si="8"/>
        <v>0</v>
      </c>
      <c r="O263" s="172">
        <f t="shared" si="9"/>
        <v>0</v>
      </c>
      <c r="Q263" s="356"/>
      <c r="R263" s="356"/>
      <c r="S263" s="356"/>
      <c r="T263" s="356"/>
      <c r="U263" s="356"/>
      <c r="V263" s="356"/>
      <c r="W263" s="356"/>
      <c r="X263" s="356"/>
      <c r="Y263" s="356"/>
      <c r="Z263" s="356"/>
      <c r="AA263" s="356"/>
      <c r="AB263" s="356"/>
      <c r="AC263" s="356"/>
      <c r="AD263" s="356"/>
    </row>
    <row r="264" spans="2:30">
      <c r="B264" s="359"/>
      <c r="D264" s="174"/>
      <c r="E264" s="174"/>
      <c r="F264" s="175"/>
      <c r="G264" s="174"/>
      <c r="H264" s="174"/>
      <c r="I264" s="174"/>
      <c r="J264" s="175"/>
      <c r="K264" s="175"/>
      <c r="L264" s="174"/>
      <c r="N264" s="173">
        <f t="shared" si="8"/>
        <v>0</v>
      </c>
      <c r="O264" s="172">
        <f t="shared" si="9"/>
        <v>0</v>
      </c>
      <c r="Q264" s="356"/>
      <c r="R264" s="356"/>
      <c r="S264" s="356"/>
      <c r="T264" s="356"/>
      <c r="U264" s="356"/>
      <c r="V264" s="356"/>
      <c r="W264" s="356"/>
      <c r="X264" s="356"/>
      <c r="Y264" s="356"/>
      <c r="Z264" s="356"/>
      <c r="AA264" s="356"/>
      <c r="AB264" s="356"/>
      <c r="AC264" s="356"/>
      <c r="AD264" s="356"/>
    </row>
    <row r="265" spans="2:30">
      <c r="B265" s="359"/>
      <c r="D265" s="174"/>
      <c r="E265" s="174"/>
      <c r="F265" s="175"/>
      <c r="G265" s="174"/>
      <c r="H265" s="174"/>
      <c r="I265" s="174"/>
      <c r="J265" s="175"/>
      <c r="K265" s="175"/>
      <c r="L265" s="174"/>
      <c r="N265" s="173">
        <f t="shared" si="8"/>
        <v>0</v>
      </c>
      <c r="O265" s="172">
        <f t="shared" si="9"/>
        <v>0</v>
      </c>
      <c r="Q265" s="356"/>
      <c r="R265" s="356"/>
      <c r="S265" s="356"/>
      <c r="T265" s="356"/>
      <c r="U265" s="356"/>
      <c r="V265" s="356"/>
      <c r="W265" s="356"/>
      <c r="X265" s="356"/>
      <c r="Y265" s="356"/>
      <c r="Z265" s="356"/>
      <c r="AA265" s="356"/>
      <c r="AB265" s="356"/>
      <c r="AC265" s="356"/>
      <c r="AD265" s="356"/>
    </row>
    <row r="266" spans="2:30">
      <c r="B266" s="359"/>
      <c r="D266" s="174"/>
      <c r="E266" s="174"/>
      <c r="F266" s="175"/>
      <c r="G266" s="174"/>
      <c r="H266" s="174"/>
      <c r="I266" s="174"/>
      <c r="J266" s="175"/>
      <c r="K266" s="175"/>
      <c r="L266" s="174"/>
      <c r="N266" s="173">
        <f t="shared" si="8"/>
        <v>0</v>
      </c>
      <c r="O266" s="172">
        <f t="shared" si="9"/>
        <v>0</v>
      </c>
      <c r="Q266" s="356"/>
      <c r="R266" s="356"/>
      <c r="S266" s="356"/>
      <c r="T266" s="356"/>
      <c r="U266" s="356"/>
      <c r="V266" s="356"/>
      <c r="W266" s="356"/>
      <c r="X266" s="356"/>
      <c r="Y266" s="356"/>
      <c r="Z266" s="356"/>
      <c r="AA266" s="356"/>
      <c r="AB266" s="356"/>
      <c r="AC266" s="356"/>
      <c r="AD266" s="356"/>
    </row>
    <row r="267" spans="2:30">
      <c r="B267" s="359"/>
      <c r="D267" s="174"/>
      <c r="E267" s="174"/>
      <c r="F267" s="175"/>
      <c r="G267" s="174"/>
      <c r="H267" s="174"/>
      <c r="I267" s="174"/>
      <c r="J267" s="175"/>
      <c r="K267" s="175"/>
      <c r="L267" s="174"/>
      <c r="N267" s="173">
        <f t="shared" si="8"/>
        <v>0</v>
      </c>
      <c r="O267" s="172">
        <f t="shared" si="9"/>
        <v>0</v>
      </c>
      <c r="Q267" s="356"/>
      <c r="R267" s="356"/>
      <c r="S267" s="356"/>
      <c r="T267" s="356"/>
      <c r="U267" s="356"/>
      <c r="V267" s="356"/>
      <c r="W267" s="356"/>
      <c r="X267" s="356"/>
      <c r="Y267" s="356"/>
      <c r="Z267" s="356"/>
      <c r="AA267" s="356"/>
      <c r="AB267" s="356"/>
      <c r="AC267" s="356"/>
      <c r="AD267" s="356"/>
    </row>
    <row r="268" spans="2:30">
      <c r="B268" s="359"/>
      <c r="D268" s="174"/>
      <c r="E268" s="174"/>
      <c r="F268" s="175"/>
      <c r="G268" s="174"/>
      <c r="H268" s="174"/>
      <c r="I268" s="174"/>
      <c r="J268" s="175"/>
      <c r="K268" s="175"/>
      <c r="L268" s="174"/>
      <c r="N268" s="173">
        <f t="shared" si="8"/>
        <v>0</v>
      </c>
      <c r="O268" s="172">
        <f t="shared" si="9"/>
        <v>0</v>
      </c>
      <c r="Q268" s="356"/>
      <c r="R268" s="356"/>
      <c r="S268" s="356"/>
      <c r="T268" s="356"/>
      <c r="U268" s="356"/>
      <c r="V268" s="356"/>
      <c r="W268" s="356"/>
      <c r="X268" s="356"/>
      <c r="Y268" s="356"/>
      <c r="Z268" s="356"/>
      <c r="AA268" s="356"/>
      <c r="AB268" s="356"/>
      <c r="AC268" s="356"/>
      <c r="AD268" s="356"/>
    </row>
    <row r="269" spans="2:30">
      <c r="B269" s="359"/>
      <c r="D269" s="174"/>
      <c r="E269" s="174"/>
      <c r="F269" s="175"/>
      <c r="G269" s="174"/>
      <c r="H269" s="174"/>
      <c r="I269" s="174"/>
      <c r="J269" s="175"/>
      <c r="K269" s="175"/>
      <c r="L269" s="174"/>
      <c r="N269" s="173">
        <f t="shared" si="8"/>
        <v>0</v>
      </c>
      <c r="O269" s="172">
        <f t="shared" si="9"/>
        <v>0</v>
      </c>
      <c r="Q269" s="356"/>
      <c r="R269" s="356"/>
      <c r="S269" s="356"/>
      <c r="T269" s="356"/>
      <c r="U269" s="356"/>
      <c r="V269" s="356"/>
      <c r="W269" s="356"/>
      <c r="X269" s="356"/>
      <c r="Y269" s="356"/>
      <c r="Z269" s="356"/>
      <c r="AA269" s="356"/>
      <c r="AB269" s="356"/>
      <c r="AC269" s="356"/>
      <c r="AD269" s="356"/>
    </row>
    <row r="270" spans="2:30">
      <c r="B270" s="359"/>
      <c r="D270" s="174"/>
      <c r="E270" s="174"/>
      <c r="F270" s="175"/>
      <c r="G270" s="174"/>
      <c r="H270" s="174"/>
      <c r="I270" s="174"/>
      <c r="J270" s="175"/>
      <c r="K270" s="175"/>
      <c r="L270" s="174"/>
      <c r="N270" s="173">
        <f t="shared" si="8"/>
        <v>0</v>
      </c>
      <c r="O270" s="172">
        <f t="shared" si="9"/>
        <v>0</v>
      </c>
      <c r="Q270" s="356"/>
      <c r="R270" s="356"/>
      <c r="S270" s="356"/>
      <c r="T270" s="356"/>
      <c r="U270" s="356"/>
      <c r="V270" s="356"/>
      <c r="W270" s="356"/>
      <c r="X270" s="356"/>
      <c r="Y270" s="356"/>
      <c r="Z270" s="356"/>
      <c r="AA270" s="356"/>
      <c r="AB270" s="356"/>
      <c r="AC270" s="356"/>
      <c r="AD270" s="356"/>
    </row>
    <row r="271" spans="2:30">
      <c r="B271" s="359"/>
      <c r="D271" s="174"/>
      <c r="E271" s="174"/>
      <c r="F271" s="175"/>
      <c r="G271" s="174"/>
      <c r="H271" s="174"/>
      <c r="I271" s="174"/>
      <c r="J271" s="175"/>
      <c r="K271" s="175"/>
      <c r="L271" s="174"/>
      <c r="N271" s="173">
        <f t="shared" si="8"/>
        <v>0</v>
      </c>
      <c r="O271" s="172">
        <f t="shared" si="9"/>
        <v>0</v>
      </c>
      <c r="Q271" s="356"/>
      <c r="R271" s="356"/>
      <c r="S271" s="356"/>
      <c r="T271" s="356"/>
      <c r="U271" s="356"/>
      <c r="V271" s="356"/>
      <c r="W271" s="356"/>
      <c r="X271" s="356"/>
      <c r="Y271" s="356"/>
      <c r="Z271" s="356"/>
      <c r="AA271" s="356"/>
      <c r="AB271" s="356"/>
      <c r="AC271" s="356"/>
      <c r="AD271" s="356"/>
    </row>
    <row r="272" spans="2:30">
      <c r="B272" s="359"/>
      <c r="D272" s="174"/>
      <c r="E272" s="174"/>
      <c r="F272" s="175"/>
      <c r="G272" s="174"/>
      <c r="H272" s="174"/>
      <c r="I272" s="174"/>
      <c r="J272" s="175"/>
      <c r="K272" s="175"/>
      <c r="L272" s="174"/>
      <c r="N272" s="173">
        <f t="shared" si="8"/>
        <v>0</v>
      </c>
      <c r="O272" s="172">
        <f t="shared" si="9"/>
        <v>0</v>
      </c>
      <c r="Q272" s="356"/>
      <c r="R272" s="356"/>
      <c r="S272" s="356"/>
      <c r="T272" s="356"/>
      <c r="U272" s="356"/>
      <c r="V272" s="356"/>
      <c r="W272" s="356"/>
      <c r="X272" s="356"/>
      <c r="Y272" s="356"/>
      <c r="Z272" s="356"/>
      <c r="AA272" s="356"/>
      <c r="AB272" s="356"/>
      <c r="AC272" s="356"/>
      <c r="AD272" s="356"/>
    </row>
    <row r="273" spans="2:30">
      <c r="B273" s="359"/>
      <c r="D273" s="174"/>
      <c r="E273" s="174"/>
      <c r="F273" s="175"/>
      <c r="G273" s="174"/>
      <c r="H273" s="174"/>
      <c r="I273" s="174"/>
      <c r="J273" s="175"/>
      <c r="K273" s="175"/>
      <c r="L273" s="174"/>
      <c r="N273" s="173">
        <f t="shared" ref="N273:N336" si="10">+H273*((K273-J273)+1)*B273</f>
        <v>0</v>
      </c>
      <c r="O273" s="172">
        <f t="shared" ref="O273:O336" si="11">N273*L273</f>
        <v>0</v>
      </c>
      <c r="Q273" s="356"/>
      <c r="R273" s="356"/>
      <c r="S273" s="356"/>
      <c r="T273" s="356"/>
      <c r="U273" s="356"/>
      <c r="V273" s="356"/>
      <c r="W273" s="356"/>
      <c r="X273" s="356"/>
      <c r="Y273" s="356"/>
      <c r="Z273" s="356"/>
      <c r="AA273" s="356"/>
      <c r="AB273" s="356"/>
      <c r="AC273" s="356"/>
      <c r="AD273" s="356"/>
    </row>
    <row r="274" spans="2:30">
      <c r="B274" s="359"/>
      <c r="D274" s="174"/>
      <c r="E274" s="174"/>
      <c r="F274" s="175"/>
      <c r="G274" s="174"/>
      <c r="H274" s="174"/>
      <c r="I274" s="174"/>
      <c r="J274" s="175"/>
      <c r="K274" s="175"/>
      <c r="L274" s="174"/>
      <c r="N274" s="173">
        <f t="shared" si="10"/>
        <v>0</v>
      </c>
      <c r="O274" s="172">
        <f t="shared" si="11"/>
        <v>0</v>
      </c>
      <c r="Q274" s="356"/>
      <c r="R274" s="356"/>
      <c r="S274" s="356"/>
      <c r="T274" s="356"/>
      <c r="U274" s="356"/>
      <c r="V274" s="356"/>
      <c r="W274" s="356"/>
      <c r="X274" s="356"/>
      <c r="Y274" s="356"/>
      <c r="Z274" s="356"/>
      <c r="AA274" s="356"/>
      <c r="AB274" s="356"/>
      <c r="AC274" s="356"/>
      <c r="AD274" s="356"/>
    </row>
    <row r="275" spans="2:30">
      <c r="B275" s="359"/>
      <c r="D275" s="174"/>
      <c r="E275" s="174"/>
      <c r="F275" s="175"/>
      <c r="G275" s="174"/>
      <c r="H275" s="174"/>
      <c r="I275" s="174"/>
      <c r="J275" s="175"/>
      <c r="K275" s="175"/>
      <c r="L275" s="174"/>
      <c r="N275" s="173">
        <f t="shared" si="10"/>
        <v>0</v>
      </c>
      <c r="O275" s="172">
        <f t="shared" si="11"/>
        <v>0</v>
      </c>
      <c r="Q275" s="356"/>
      <c r="R275" s="356"/>
      <c r="S275" s="356"/>
      <c r="T275" s="356"/>
      <c r="U275" s="356"/>
      <c r="V275" s="356"/>
      <c r="W275" s="356"/>
      <c r="X275" s="356"/>
      <c r="Y275" s="356"/>
      <c r="Z275" s="356"/>
      <c r="AA275" s="356"/>
      <c r="AB275" s="356"/>
      <c r="AC275" s="356"/>
      <c r="AD275" s="356"/>
    </row>
    <row r="276" spans="2:30">
      <c r="B276" s="359"/>
      <c r="D276" s="174"/>
      <c r="E276" s="174"/>
      <c r="F276" s="175"/>
      <c r="G276" s="174"/>
      <c r="H276" s="174"/>
      <c r="I276" s="174"/>
      <c r="J276" s="175"/>
      <c r="K276" s="175"/>
      <c r="L276" s="174"/>
      <c r="N276" s="173">
        <f t="shared" si="10"/>
        <v>0</v>
      </c>
      <c r="O276" s="172">
        <f t="shared" si="11"/>
        <v>0</v>
      </c>
      <c r="Q276" s="356"/>
      <c r="R276" s="356"/>
      <c r="S276" s="356"/>
      <c r="T276" s="356"/>
      <c r="U276" s="356"/>
      <c r="V276" s="356"/>
      <c r="W276" s="356"/>
      <c r="X276" s="356"/>
      <c r="Y276" s="356"/>
      <c r="Z276" s="356"/>
      <c r="AA276" s="356"/>
      <c r="AB276" s="356"/>
      <c r="AC276" s="356"/>
      <c r="AD276" s="356"/>
    </row>
    <row r="277" spans="2:30">
      <c r="B277" s="359"/>
      <c r="D277" s="174"/>
      <c r="E277" s="174"/>
      <c r="F277" s="175"/>
      <c r="G277" s="174"/>
      <c r="H277" s="174"/>
      <c r="I277" s="174"/>
      <c r="J277" s="175"/>
      <c r="K277" s="175"/>
      <c r="L277" s="174"/>
      <c r="N277" s="173">
        <f t="shared" si="10"/>
        <v>0</v>
      </c>
      <c r="O277" s="172">
        <f t="shared" si="11"/>
        <v>0</v>
      </c>
      <c r="Q277" s="356"/>
      <c r="R277" s="356"/>
      <c r="S277" s="356"/>
      <c r="T277" s="356"/>
      <c r="U277" s="356"/>
      <c r="V277" s="356"/>
      <c r="W277" s="356"/>
      <c r="X277" s="356"/>
      <c r="Y277" s="356"/>
      <c r="Z277" s="356"/>
      <c r="AA277" s="356"/>
      <c r="AB277" s="356"/>
      <c r="AC277" s="356"/>
      <c r="AD277" s="356"/>
    </row>
    <row r="278" spans="2:30">
      <c r="B278" s="359"/>
      <c r="D278" s="174"/>
      <c r="E278" s="174"/>
      <c r="F278" s="175"/>
      <c r="G278" s="174"/>
      <c r="H278" s="174"/>
      <c r="I278" s="174"/>
      <c r="J278" s="175"/>
      <c r="K278" s="175"/>
      <c r="L278" s="174"/>
      <c r="N278" s="173">
        <f t="shared" si="10"/>
        <v>0</v>
      </c>
      <c r="O278" s="172">
        <f t="shared" si="11"/>
        <v>0</v>
      </c>
      <c r="Q278" s="356"/>
      <c r="R278" s="356"/>
      <c r="S278" s="356"/>
      <c r="T278" s="356"/>
      <c r="U278" s="356"/>
      <c r="V278" s="356"/>
      <c r="W278" s="356"/>
      <c r="X278" s="356"/>
      <c r="Y278" s="356"/>
      <c r="Z278" s="356"/>
      <c r="AA278" s="356"/>
      <c r="AB278" s="356"/>
      <c r="AC278" s="356"/>
      <c r="AD278" s="356"/>
    </row>
    <row r="279" spans="2:30">
      <c r="B279" s="359"/>
      <c r="D279" s="174"/>
      <c r="E279" s="174"/>
      <c r="F279" s="175"/>
      <c r="G279" s="174"/>
      <c r="H279" s="174"/>
      <c r="I279" s="174"/>
      <c r="J279" s="175"/>
      <c r="K279" s="175"/>
      <c r="L279" s="174"/>
      <c r="N279" s="173">
        <f t="shared" si="10"/>
        <v>0</v>
      </c>
      <c r="O279" s="172">
        <f t="shared" si="11"/>
        <v>0</v>
      </c>
      <c r="Q279" s="356"/>
      <c r="R279" s="356"/>
      <c r="S279" s="356"/>
      <c r="T279" s="356"/>
      <c r="U279" s="356"/>
      <c r="V279" s="356"/>
      <c r="W279" s="356"/>
      <c r="X279" s="356"/>
      <c r="Y279" s="356"/>
      <c r="Z279" s="356"/>
      <c r="AA279" s="356"/>
      <c r="AB279" s="356"/>
      <c r="AC279" s="356"/>
      <c r="AD279" s="356"/>
    </row>
    <row r="280" spans="2:30">
      <c r="B280" s="359"/>
      <c r="D280" s="174"/>
      <c r="E280" s="174"/>
      <c r="F280" s="175"/>
      <c r="G280" s="174"/>
      <c r="H280" s="174"/>
      <c r="I280" s="174"/>
      <c r="J280" s="175"/>
      <c r="K280" s="175"/>
      <c r="L280" s="174"/>
      <c r="N280" s="173">
        <f t="shared" si="10"/>
        <v>0</v>
      </c>
      <c r="O280" s="172">
        <f t="shared" si="11"/>
        <v>0</v>
      </c>
      <c r="Q280" s="356"/>
      <c r="R280" s="356"/>
      <c r="S280" s="356"/>
      <c r="T280" s="356"/>
      <c r="U280" s="356"/>
      <c r="V280" s="356"/>
      <c r="W280" s="356"/>
      <c r="X280" s="356"/>
      <c r="Y280" s="356"/>
      <c r="Z280" s="356"/>
      <c r="AA280" s="356"/>
      <c r="AB280" s="356"/>
      <c r="AC280" s="356"/>
      <c r="AD280" s="356"/>
    </row>
    <row r="281" spans="2:30">
      <c r="B281" s="359"/>
      <c r="D281" s="174"/>
      <c r="E281" s="174"/>
      <c r="F281" s="175"/>
      <c r="G281" s="174"/>
      <c r="H281" s="174"/>
      <c r="I281" s="174"/>
      <c r="J281" s="175"/>
      <c r="K281" s="175"/>
      <c r="L281" s="174"/>
      <c r="N281" s="173">
        <f t="shared" si="10"/>
        <v>0</v>
      </c>
      <c r="O281" s="172">
        <f t="shared" si="11"/>
        <v>0</v>
      </c>
      <c r="Q281" s="356"/>
      <c r="R281" s="356"/>
      <c r="S281" s="356"/>
      <c r="T281" s="356"/>
      <c r="U281" s="356"/>
      <c r="V281" s="356"/>
      <c r="W281" s="356"/>
      <c r="X281" s="356"/>
      <c r="Y281" s="356"/>
      <c r="Z281" s="356"/>
      <c r="AA281" s="356"/>
      <c r="AB281" s="356"/>
      <c r="AC281" s="356"/>
      <c r="AD281" s="356"/>
    </row>
    <row r="282" spans="2:30">
      <c r="B282" s="359"/>
      <c r="D282" s="174"/>
      <c r="E282" s="174"/>
      <c r="F282" s="175"/>
      <c r="G282" s="174"/>
      <c r="H282" s="174"/>
      <c r="I282" s="174"/>
      <c r="J282" s="175"/>
      <c r="K282" s="175"/>
      <c r="L282" s="174"/>
      <c r="N282" s="173">
        <f t="shared" si="10"/>
        <v>0</v>
      </c>
      <c r="O282" s="172">
        <f t="shared" si="11"/>
        <v>0</v>
      </c>
      <c r="Q282" s="356"/>
      <c r="R282" s="356"/>
      <c r="S282" s="356"/>
      <c r="T282" s="356"/>
      <c r="U282" s="356"/>
      <c r="V282" s="356"/>
      <c r="W282" s="356"/>
      <c r="X282" s="356"/>
      <c r="Y282" s="356"/>
      <c r="Z282" s="356"/>
      <c r="AA282" s="356"/>
      <c r="AB282" s="356"/>
      <c r="AC282" s="356"/>
      <c r="AD282" s="356"/>
    </row>
    <row r="283" spans="2:30">
      <c r="B283" s="359"/>
      <c r="D283" s="174"/>
      <c r="E283" s="174"/>
      <c r="F283" s="175"/>
      <c r="G283" s="174"/>
      <c r="H283" s="174"/>
      <c r="I283" s="174"/>
      <c r="J283" s="175"/>
      <c r="K283" s="175"/>
      <c r="L283" s="174"/>
      <c r="N283" s="173">
        <f t="shared" si="10"/>
        <v>0</v>
      </c>
      <c r="O283" s="172">
        <f t="shared" si="11"/>
        <v>0</v>
      </c>
      <c r="Q283" s="356"/>
      <c r="R283" s="356"/>
      <c r="S283" s="356"/>
      <c r="T283" s="356"/>
      <c r="U283" s="356"/>
      <c r="V283" s="356"/>
      <c r="W283" s="356"/>
      <c r="X283" s="356"/>
      <c r="Y283" s="356"/>
      <c r="Z283" s="356"/>
      <c r="AA283" s="356"/>
      <c r="AB283" s="356"/>
      <c r="AC283" s="356"/>
      <c r="AD283" s="356"/>
    </row>
    <row r="284" spans="2:30">
      <c r="B284" s="359"/>
      <c r="D284" s="174"/>
      <c r="E284" s="174"/>
      <c r="F284" s="175"/>
      <c r="G284" s="174"/>
      <c r="H284" s="174"/>
      <c r="I284" s="174"/>
      <c r="J284" s="175"/>
      <c r="K284" s="175"/>
      <c r="L284" s="174"/>
      <c r="N284" s="173">
        <f t="shared" si="10"/>
        <v>0</v>
      </c>
      <c r="O284" s="172">
        <f t="shared" si="11"/>
        <v>0</v>
      </c>
      <c r="Q284" s="356"/>
      <c r="R284" s="356"/>
      <c r="S284" s="356"/>
      <c r="T284" s="356"/>
      <c r="U284" s="356"/>
      <c r="V284" s="356"/>
      <c r="W284" s="356"/>
      <c r="X284" s="356"/>
      <c r="Y284" s="356"/>
      <c r="Z284" s="356"/>
      <c r="AA284" s="356"/>
      <c r="AB284" s="356"/>
      <c r="AC284" s="356"/>
      <c r="AD284" s="356"/>
    </row>
    <row r="285" spans="2:30">
      <c r="B285" s="359"/>
      <c r="D285" s="174"/>
      <c r="E285" s="174"/>
      <c r="F285" s="175"/>
      <c r="G285" s="174"/>
      <c r="H285" s="174"/>
      <c r="I285" s="174"/>
      <c r="J285" s="175"/>
      <c r="K285" s="175"/>
      <c r="L285" s="174"/>
      <c r="N285" s="173">
        <f t="shared" si="10"/>
        <v>0</v>
      </c>
      <c r="O285" s="172">
        <f t="shared" si="11"/>
        <v>0</v>
      </c>
      <c r="Q285" s="356"/>
      <c r="R285" s="356"/>
      <c r="S285" s="356"/>
      <c r="T285" s="356"/>
      <c r="U285" s="356"/>
      <c r="V285" s="356"/>
      <c r="W285" s="356"/>
      <c r="X285" s="356"/>
      <c r="Y285" s="356"/>
      <c r="Z285" s="356"/>
      <c r="AA285" s="356"/>
      <c r="AB285" s="356"/>
      <c r="AC285" s="356"/>
      <c r="AD285" s="356"/>
    </row>
    <row r="286" spans="2:30">
      <c r="B286" s="359"/>
      <c r="D286" s="174"/>
      <c r="E286" s="174"/>
      <c r="F286" s="175"/>
      <c r="G286" s="174"/>
      <c r="H286" s="174"/>
      <c r="I286" s="174"/>
      <c r="J286" s="175"/>
      <c r="K286" s="175"/>
      <c r="L286" s="174"/>
      <c r="N286" s="173">
        <f t="shared" si="10"/>
        <v>0</v>
      </c>
      <c r="O286" s="172">
        <f t="shared" si="11"/>
        <v>0</v>
      </c>
      <c r="Q286" s="356"/>
      <c r="R286" s="356"/>
      <c r="S286" s="356"/>
      <c r="T286" s="356"/>
      <c r="U286" s="356"/>
      <c r="V286" s="356"/>
      <c r="W286" s="356"/>
      <c r="X286" s="356"/>
      <c r="Y286" s="356"/>
      <c r="Z286" s="356"/>
      <c r="AA286" s="356"/>
      <c r="AB286" s="356"/>
      <c r="AC286" s="356"/>
      <c r="AD286" s="356"/>
    </row>
    <row r="287" spans="2:30">
      <c r="B287" s="359"/>
      <c r="D287" s="174"/>
      <c r="E287" s="174"/>
      <c r="F287" s="175"/>
      <c r="G287" s="174"/>
      <c r="H287" s="174"/>
      <c r="I287" s="174"/>
      <c r="J287" s="175"/>
      <c r="K287" s="175"/>
      <c r="L287" s="174"/>
      <c r="N287" s="173">
        <f t="shared" si="10"/>
        <v>0</v>
      </c>
      <c r="O287" s="172">
        <f t="shared" si="11"/>
        <v>0</v>
      </c>
      <c r="Q287" s="356"/>
      <c r="R287" s="356"/>
      <c r="S287" s="356"/>
      <c r="T287" s="356"/>
      <c r="U287" s="356"/>
      <c r="V287" s="356"/>
      <c r="W287" s="356"/>
      <c r="X287" s="356"/>
      <c r="Y287" s="356"/>
      <c r="Z287" s="356"/>
      <c r="AA287" s="356"/>
      <c r="AB287" s="356"/>
      <c r="AC287" s="356"/>
      <c r="AD287" s="356"/>
    </row>
    <row r="288" spans="2:30">
      <c r="B288" s="359"/>
      <c r="D288" s="174"/>
      <c r="E288" s="174"/>
      <c r="F288" s="175"/>
      <c r="G288" s="174"/>
      <c r="H288" s="174"/>
      <c r="I288" s="174"/>
      <c r="J288" s="175"/>
      <c r="K288" s="175"/>
      <c r="L288" s="174"/>
      <c r="N288" s="173">
        <f t="shared" si="10"/>
        <v>0</v>
      </c>
      <c r="O288" s="172">
        <f t="shared" si="11"/>
        <v>0</v>
      </c>
      <c r="Q288" s="356"/>
      <c r="R288" s="356"/>
      <c r="S288" s="356"/>
      <c r="T288" s="356"/>
      <c r="U288" s="356"/>
      <c r="V288" s="356"/>
      <c r="W288" s="356"/>
      <c r="X288" s="356"/>
      <c r="Y288" s="356"/>
      <c r="Z288" s="356"/>
      <c r="AA288" s="356"/>
      <c r="AB288" s="356"/>
      <c r="AC288" s="356"/>
      <c r="AD288" s="356"/>
    </row>
    <row r="289" spans="2:30">
      <c r="B289" s="359"/>
      <c r="D289" s="174"/>
      <c r="E289" s="174"/>
      <c r="F289" s="175"/>
      <c r="G289" s="174"/>
      <c r="H289" s="174"/>
      <c r="I289" s="174"/>
      <c r="J289" s="175"/>
      <c r="K289" s="175"/>
      <c r="L289" s="174"/>
      <c r="N289" s="173">
        <f t="shared" si="10"/>
        <v>0</v>
      </c>
      <c r="O289" s="172">
        <f t="shared" si="11"/>
        <v>0</v>
      </c>
      <c r="Q289" s="356"/>
      <c r="R289" s="356"/>
      <c r="S289" s="356"/>
      <c r="T289" s="356"/>
      <c r="U289" s="356"/>
      <c r="V289" s="356"/>
      <c r="W289" s="356"/>
      <c r="X289" s="356"/>
      <c r="Y289" s="356"/>
      <c r="Z289" s="356"/>
      <c r="AA289" s="356"/>
      <c r="AB289" s="356"/>
      <c r="AC289" s="356"/>
      <c r="AD289" s="356"/>
    </row>
    <row r="290" spans="2:30">
      <c r="B290" s="359"/>
      <c r="D290" s="174"/>
      <c r="E290" s="174"/>
      <c r="F290" s="175"/>
      <c r="G290" s="174"/>
      <c r="H290" s="174"/>
      <c r="I290" s="174"/>
      <c r="J290" s="175"/>
      <c r="K290" s="175"/>
      <c r="L290" s="174"/>
      <c r="N290" s="173">
        <f t="shared" si="10"/>
        <v>0</v>
      </c>
      <c r="O290" s="172">
        <f t="shared" si="11"/>
        <v>0</v>
      </c>
      <c r="Q290" s="356"/>
      <c r="R290" s="356"/>
      <c r="S290" s="356"/>
      <c r="T290" s="356"/>
      <c r="U290" s="356"/>
      <c r="V290" s="356"/>
      <c r="W290" s="356"/>
      <c r="X290" s="356"/>
      <c r="Y290" s="356"/>
      <c r="Z290" s="356"/>
      <c r="AA290" s="356"/>
      <c r="AB290" s="356"/>
      <c r="AC290" s="356"/>
      <c r="AD290" s="356"/>
    </row>
    <row r="291" spans="2:30">
      <c r="B291" s="359"/>
      <c r="D291" s="174"/>
      <c r="E291" s="174"/>
      <c r="F291" s="175"/>
      <c r="G291" s="174"/>
      <c r="H291" s="174"/>
      <c r="I291" s="174"/>
      <c r="J291" s="175"/>
      <c r="K291" s="175"/>
      <c r="L291" s="174"/>
      <c r="N291" s="173">
        <f t="shared" si="10"/>
        <v>0</v>
      </c>
      <c r="O291" s="172">
        <f t="shared" si="11"/>
        <v>0</v>
      </c>
      <c r="Q291" s="356"/>
      <c r="R291" s="356"/>
      <c r="S291" s="356"/>
      <c r="T291" s="356"/>
      <c r="U291" s="356"/>
      <c r="V291" s="356"/>
      <c r="W291" s="356"/>
      <c r="X291" s="356"/>
      <c r="Y291" s="356"/>
      <c r="Z291" s="356"/>
      <c r="AA291" s="356"/>
      <c r="AB291" s="356"/>
      <c r="AC291" s="356"/>
      <c r="AD291" s="356"/>
    </row>
    <row r="292" spans="2:30">
      <c r="B292" s="359"/>
      <c r="D292" s="174"/>
      <c r="E292" s="174"/>
      <c r="F292" s="175"/>
      <c r="G292" s="174"/>
      <c r="H292" s="174"/>
      <c r="I292" s="174"/>
      <c r="J292" s="175"/>
      <c r="K292" s="175"/>
      <c r="L292" s="174"/>
      <c r="N292" s="173">
        <f t="shared" si="10"/>
        <v>0</v>
      </c>
      <c r="O292" s="172">
        <f t="shared" si="11"/>
        <v>0</v>
      </c>
      <c r="Q292" s="356"/>
      <c r="R292" s="356"/>
      <c r="S292" s="356"/>
      <c r="T292" s="356"/>
      <c r="U292" s="356"/>
      <c r="V292" s="356"/>
      <c r="W292" s="356"/>
      <c r="X292" s="356"/>
      <c r="Y292" s="356"/>
      <c r="Z292" s="356"/>
      <c r="AA292" s="356"/>
      <c r="AB292" s="356"/>
      <c r="AC292" s="356"/>
      <c r="AD292" s="356"/>
    </row>
    <row r="293" spans="2:30">
      <c r="B293" s="359"/>
      <c r="D293" s="174"/>
      <c r="E293" s="174"/>
      <c r="F293" s="175"/>
      <c r="G293" s="174"/>
      <c r="H293" s="174"/>
      <c r="I293" s="174"/>
      <c r="J293" s="175"/>
      <c r="K293" s="175"/>
      <c r="L293" s="174"/>
      <c r="N293" s="173">
        <f t="shared" si="10"/>
        <v>0</v>
      </c>
      <c r="O293" s="172">
        <f t="shared" si="11"/>
        <v>0</v>
      </c>
      <c r="Q293" s="356"/>
      <c r="R293" s="356"/>
      <c r="S293" s="356"/>
      <c r="T293" s="356"/>
      <c r="U293" s="356"/>
      <c r="V293" s="356"/>
      <c r="W293" s="356"/>
      <c r="X293" s="356"/>
      <c r="Y293" s="356"/>
      <c r="Z293" s="356"/>
      <c r="AA293" s="356"/>
      <c r="AB293" s="356"/>
      <c r="AC293" s="356"/>
      <c r="AD293" s="356"/>
    </row>
    <row r="294" spans="2:30">
      <c r="B294" s="359"/>
      <c r="D294" s="174"/>
      <c r="E294" s="174"/>
      <c r="F294" s="175"/>
      <c r="G294" s="174"/>
      <c r="H294" s="174"/>
      <c r="I294" s="174"/>
      <c r="J294" s="175"/>
      <c r="K294" s="175"/>
      <c r="L294" s="174"/>
      <c r="N294" s="173">
        <f t="shared" si="10"/>
        <v>0</v>
      </c>
      <c r="O294" s="172">
        <f t="shared" si="11"/>
        <v>0</v>
      </c>
      <c r="Q294" s="356"/>
      <c r="R294" s="356"/>
      <c r="S294" s="356"/>
      <c r="T294" s="356"/>
      <c r="U294" s="356"/>
      <c r="V294" s="356"/>
      <c r="W294" s="356"/>
      <c r="X294" s="356"/>
      <c r="Y294" s="356"/>
      <c r="Z294" s="356"/>
      <c r="AA294" s="356"/>
      <c r="AB294" s="356"/>
      <c r="AC294" s="356"/>
      <c r="AD294" s="356"/>
    </row>
    <row r="295" spans="2:30">
      <c r="B295" s="359"/>
      <c r="D295" s="174"/>
      <c r="E295" s="174"/>
      <c r="F295" s="175"/>
      <c r="G295" s="174"/>
      <c r="H295" s="174"/>
      <c r="I295" s="174"/>
      <c r="J295" s="175"/>
      <c r="K295" s="175"/>
      <c r="L295" s="174"/>
      <c r="N295" s="173">
        <f t="shared" si="10"/>
        <v>0</v>
      </c>
      <c r="O295" s="172">
        <f t="shared" si="11"/>
        <v>0</v>
      </c>
      <c r="Q295" s="356"/>
      <c r="R295" s="356"/>
      <c r="S295" s="356"/>
      <c r="T295" s="356"/>
      <c r="U295" s="356"/>
      <c r="V295" s="356"/>
      <c r="W295" s="356"/>
      <c r="X295" s="356"/>
      <c r="Y295" s="356"/>
      <c r="Z295" s="356"/>
      <c r="AA295" s="356"/>
      <c r="AB295" s="356"/>
      <c r="AC295" s="356"/>
      <c r="AD295" s="356"/>
    </row>
    <row r="296" spans="2:30">
      <c r="B296" s="359"/>
      <c r="D296" s="174"/>
      <c r="E296" s="174"/>
      <c r="F296" s="175"/>
      <c r="G296" s="174"/>
      <c r="H296" s="174"/>
      <c r="I296" s="174"/>
      <c r="J296" s="175"/>
      <c r="K296" s="175"/>
      <c r="L296" s="174"/>
      <c r="N296" s="173">
        <f t="shared" si="10"/>
        <v>0</v>
      </c>
      <c r="O296" s="172">
        <f t="shared" si="11"/>
        <v>0</v>
      </c>
      <c r="Q296" s="356"/>
      <c r="R296" s="356"/>
      <c r="S296" s="356"/>
      <c r="T296" s="356"/>
      <c r="U296" s="356"/>
      <c r="V296" s="356"/>
      <c r="W296" s="356"/>
      <c r="X296" s="356"/>
      <c r="Y296" s="356"/>
      <c r="Z296" s="356"/>
      <c r="AA296" s="356"/>
      <c r="AB296" s="356"/>
      <c r="AC296" s="356"/>
      <c r="AD296" s="356"/>
    </row>
    <row r="297" spans="2:30">
      <c r="B297" s="359"/>
      <c r="D297" s="174"/>
      <c r="E297" s="174"/>
      <c r="F297" s="175"/>
      <c r="G297" s="174"/>
      <c r="H297" s="174"/>
      <c r="I297" s="174"/>
      <c r="J297" s="175"/>
      <c r="K297" s="175"/>
      <c r="L297" s="174"/>
      <c r="N297" s="173">
        <f t="shared" si="10"/>
        <v>0</v>
      </c>
      <c r="O297" s="172">
        <f t="shared" si="11"/>
        <v>0</v>
      </c>
      <c r="Q297" s="356"/>
      <c r="R297" s="356"/>
      <c r="S297" s="356"/>
      <c r="T297" s="356"/>
      <c r="U297" s="356"/>
      <c r="V297" s="356"/>
      <c r="W297" s="356"/>
      <c r="X297" s="356"/>
      <c r="Y297" s="356"/>
      <c r="Z297" s="356"/>
      <c r="AA297" s="356"/>
      <c r="AB297" s="356"/>
      <c r="AC297" s="356"/>
      <c r="AD297" s="356"/>
    </row>
    <row r="298" spans="2:30">
      <c r="B298" s="359"/>
      <c r="D298" s="174"/>
      <c r="E298" s="174"/>
      <c r="F298" s="175"/>
      <c r="G298" s="174"/>
      <c r="H298" s="174"/>
      <c r="I298" s="174"/>
      <c r="J298" s="175"/>
      <c r="K298" s="175"/>
      <c r="L298" s="174"/>
      <c r="N298" s="173">
        <f t="shared" si="10"/>
        <v>0</v>
      </c>
      <c r="O298" s="172">
        <f t="shared" si="11"/>
        <v>0</v>
      </c>
      <c r="Q298" s="356"/>
      <c r="R298" s="356"/>
      <c r="S298" s="356"/>
      <c r="T298" s="356"/>
      <c r="U298" s="356"/>
      <c r="V298" s="356"/>
      <c r="W298" s="356"/>
      <c r="X298" s="356"/>
      <c r="Y298" s="356"/>
      <c r="Z298" s="356"/>
      <c r="AA298" s="356"/>
      <c r="AB298" s="356"/>
      <c r="AC298" s="356"/>
      <c r="AD298" s="356"/>
    </row>
    <row r="299" spans="2:30">
      <c r="B299" s="359"/>
      <c r="D299" s="174"/>
      <c r="E299" s="174"/>
      <c r="F299" s="175"/>
      <c r="G299" s="174"/>
      <c r="H299" s="174"/>
      <c r="I299" s="174"/>
      <c r="J299" s="175"/>
      <c r="K299" s="175"/>
      <c r="L299" s="174"/>
      <c r="N299" s="173">
        <f t="shared" si="10"/>
        <v>0</v>
      </c>
      <c r="O299" s="172">
        <f t="shared" si="11"/>
        <v>0</v>
      </c>
      <c r="Q299" s="356"/>
      <c r="R299" s="356"/>
      <c r="S299" s="356"/>
      <c r="T299" s="356"/>
      <c r="U299" s="356"/>
      <c r="V299" s="356"/>
      <c r="W299" s="356"/>
      <c r="X299" s="356"/>
      <c r="Y299" s="356"/>
      <c r="Z299" s="356"/>
      <c r="AA299" s="356"/>
      <c r="AB299" s="356"/>
      <c r="AC299" s="356"/>
      <c r="AD299" s="356"/>
    </row>
    <row r="300" spans="2:30">
      <c r="B300" s="359"/>
      <c r="D300" s="174"/>
      <c r="E300" s="174"/>
      <c r="F300" s="175"/>
      <c r="G300" s="174"/>
      <c r="H300" s="174"/>
      <c r="I300" s="174"/>
      <c r="J300" s="175"/>
      <c r="K300" s="175"/>
      <c r="L300" s="174"/>
      <c r="N300" s="173">
        <f t="shared" si="10"/>
        <v>0</v>
      </c>
      <c r="O300" s="172">
        <f t="shared" si="11"/>
        <v>0</v>
      </c>
      <c r="Q300" s="356"/>
      <c r="R300" s="356"/>
      <c r="S300" s="356"/>
      <c r="T300" s="356"/>
      <c r="U300" s="356"/>
      <c r="V300" s="356"/>
      <c r="W300" s="356"/>
      <c r="X300" s="356"/>
      <c r="Y300" s="356"/>
      <c r="Z300" s="356"/>
      <c r="AA300" s="356"/>
      <c r="AB300" s="356"/>
      <c r="AC300" s="356"/>
      <c r="AD300" s="356"/>
    </row>
    <row r="301" spans="2:30">
      <c r="B301" s="359"/>
      <c r="D301" s="174"/>
      <c r="E301" s="174"/>
      <c r="F301" s="175"/>
      <c r="G301" s="174"/>
      <c r="H301" s="174"/>
      <c r="I301" s="174"/>
      <c r="J301" s="175"/>
      <c r="K301" s="175"/>
      <c r="L301" s="174"/>
      <c r="N301" s="173">
        <f t="shared" si="10"/>
        <v>0</v>
      </c>
      <c r="O301" s="172">
        <f t="shared" si="11"/>
        <v>0</v>
      </c>
      <c r="Q301" s="356"/>
      <c r="R301" s="356"/>
      <c r="S301" s="356"/>
      <c r="T301" s="356"/>
      <c r="U301" s="356"/>
      <c r="V301" s="356"/>
      <c r="W301" s="356"/>
      <c r="X301" s="356"/>
      <c r="Y301" s="356"/>
      <c r="Z301" s="356"/>
      <c r="AA301" s="356"/>
      <c r="AB301" s="356"/>
      <c r="AC301" s="356"/>
      <c r="AD301" s="356"/>
    </row>
    <row r="302" spans="2:30">
      <c r="B302" s="359"/>
      <c r="D302" s="174"/>
      <c r="E302" s="174"/>
      <c r="F302" s="175"/>
      <c r="G302" s="174"/>
      <c r="H302" s="174"/>
      <c r="I302" s="174"/>
      <c r="J302" s="175"/>
      <c r="K302" s="175"/>
      <c r="L302" s="174"/>
      <c r="N302" s="173">
        <f t="shared" si="10"/>
        <v>0</v>
      </c>
      <c r="O302" s="172">
        <f t="shared" si="11"/>
        <v>0</v>
      </c>
      <c r="Q302" s="356"/>
      <c r="R302" s="356"/>
      <c r="S302" s="356"/>
      <c r="T302" s="356"/>
      <c r="U302" s="356"/>
      <c r="V302" s="356"/>
      <c r="W302" s="356"/>
      <c r="X302" s="356"/>
      <c r="Y302" s="356"/>
      <c r="Z302" s="356"/>
      <c r="AA302" s="356"/>
      <c r="AB302" s="356"/>
      <c r="AC302" s="356"/>
      <c r="AD302" s="356"/>
    </row>
    <row r="303" spans="2:30">
      <c r="B303" s="359"/>
      <c r="D303" s="174"/>
      <c r="E303" s="174"/>
      <c r="F303" s="175"/>
      <c r="G303" s="174"/>
      <c r="H303" s="174"/>
      <c r="I303" s="174"/>
      <c r="J303" s="175"/>
      <c r="K303" s="175"/>
      <c r="L303" s="174"/>
      <c r="N303" s="173">
        <f t="shared" si="10"/>
        <v>0</v>
      </c>
      <c r="O303" s="172">
        <f t="shared" si="11"/>
        <v>0</v>
      </c>
      <c r="Q303" s="356"/>
      <c r="R303" s="356"/>
      <c r="S303" s="356"/>
      <c r="T303" s="356"/>
      <c r="U303" s="356"/>
      <c r="V303" s="356"/>
      <c r="W303" s="356"/>
      <c r="X303" s="356"/>
      <c r="Y303" s="356"/>
      <c r="Z303" s="356"/>
      <c r="AA303" s="356"/>
      <c r="AB303" s="356"/>
      <c r="AC303" s="356"/>
      <c r="AD303" s="356"/>
    </row>
    <row r="304" spans="2:30">
      <c r="B304" s="359"/>
      <c r="D304" s="174"/>
      <c r="E304" s="174"/>
      <c r="F304" s="175"/>
      <c r="G304" s="174"/>
      <c r="H304" s="174"/>
      <c r="I304" s="174"/>
      <c r="J304" s="175"/>
      <c r="K304" s="175"/>
      <c r="L304" s="174"/>
      <c r="N304" s="173">
        <f t="shared" si="10"/>
        <v>0</v>
      </c>
      <c r="O304" s="172">
        <f t="shared" si="11"/>
        <v>0</v>
      </c>
      <c r="Q304" s="356"/>
      <c r="R304" s="356"/>
      <c r="S304" s="356"/>
      <c r="T304" s="356"/>
      <c r="U304" s="356"/>
      <c r="V304" s="356"/>
      <c r="W304" s="356"/>
      <c r="X304" s="356"/>
      <c r="Y304" s="356"/>
      <c r="Z304" s="356"/>
      <c r="AA304" s="356"/>
      <c r="AB304" s="356"/>
      <c r="AC304" s="356"/>
      <c r="AD304" s="356"/>
    </row>
    <row r="305" spans="2:30">
      <c r="B305" s="359"/>
      <c r="D305" s="174"/>
      <c r="E305" s="174"/>
      <c r="F305" s="175"/>
      <c r="G305" s="174"/>
      <c r="H305" s="174"/>
      <c r="I305" s="174"/>
      <c r="J305" s="175"/>
      <c r="K305" s="175"/>
      <c r="L305" s="174"/>
      <c r="N305" s="173">
        <f t="shared" si="10"/>
        <v>0</v>
      </c>
      <c r="O305" s="172">
        <f t="shared" si="11"/>
        <v>0</v>
      </c>
      <c r="Q305" s="356"/>
      <c r="R305" s="356"/>
      <c r="S305" s="356"/>
      <c r="T305" s="356"/>
      <c r="U305" s="356"/>
      <c r="V305" s="356"/>
      <c r="W305" s="356"/>
      <c r="X305" s="356"/>
      <c r="Y305" s="356"/>
      <c r="Z305" s="356"/>
      <c r="AA305" s="356"/>
      <c r="AB305" s="356"/>
      <c r="AC305" s="356"/>
      <c r="AD305" s="356"/>
    </row>
    <row r="306" spans="2:30">
      <c r="B306" s="359"/>
      <c r="D306" s="174"/>
      <c r="E306" s="174"/>
      <c r="F306" s="175"/>
      <c r="G306" s="174"/>
      <c r="H306" s="174"/>
      <c r="I306" s="174"/>
      <c r="J306" s="175"/>
      <c r="K306" s="175"/>
      <c r="L306" s="174"/>
      <c r="N306" s="173">
        <f t="shared" si="10"/>
        <v>0</v>
      </c>
      <c r="O306" s="172">
        <f t="shared" si="11"/>
        <v>0</v>
      </c>
      <c r="Q306" s="356"/>
      <c r="R306" s="356"/>
      <c r="S306" s="356"/>
      <c r="T306" s="356"/>
      <c r="U306" s="356"/>
      <c r="V306" s="356"/>
      <c r="W306" s="356"/>
      <c r="X306" s="356"/>
      <c r="Y306" s="356"/>
      <c r="Z306" s="356"/>
      <c r="AA306" s="356"/>
      <c r="AB306" s="356"/>
      <c r="AC306" s="356"/>
      <c r="AD306" s="356"/>
    </row>
    <row r="307" spans="2:30">
      <c r="B307" s="359"/>
      <c r="D307" s="174"/>
      <c r="E307" s="174"/>
      <c r="F307" s="175"/>
      <c r="G307" s="174"/>
      <c r="H307" s="174"/>
      <c r="I307" s="174"/>
      <c r="J307" s="175"/>
      <c r="K307" s="175"/>
      <c r="L307" s="174"/>
      <c r="N307" s="173">
        <f t="shared" si="10"/>
        <v>0</v>
      </c>
      <c r="O307" s="172">
        <f t="shared" si="11"/>
        <v>0</v>
      </c>
      <c r="Q307" s="356"/>
      <c r="R307" s="356"/>
      <c r="S307" s="356"/>
      <c r="T307" s="356"/>
      <c r="U307" s="356"/>
      <c r="V307" s="356"/>
      <c r="W307" s="356"/>
      <c r="X307" s="356"/>
      <c r="Y307" s="356"/>
      <c r="Z307" s="356"/>
      <c r="AA307" s="356"/>
      <c r="AB307" s="356"/>
      <c r="AC307" s="356"/>
      <c r="AD307" s="356"/>
    </row>
    <row r="308" spans="2:30">
      <c r="B308" s="359"/>
      <c r="D308" s="174"/>
      <c r="E308" s="174"/>
      <c r="F308" s="175"/>
      <c r="G308" s="174"/>
      <c r="H308" s="174"/>
      <c r="I308" s="174"/>
      <c r="J308" s="175"/>
      <c r="K308" s="175"/>
      <c r="L308" s="174"/>
      <c r="N308" s="173">
        <f t="shared" si="10"/>
        <v>0</v>
      </c>
      <c r="O308" s="172">
        <f t="shared" si="11"/>
        <v>0</v>
      </c>
      <c r="Q308" s="356"/>
      <c r="R308" s="356"/>
      <c r="S308" s="356"/>
      <c r="T308" s="356"/>
      <c r="U308" s="356"/>
      <c r="V308" s="356"/>
      <c r="W308" s="356"/>
      <c r="X308" s="356"/>
      <c r="Y308" s="356"/>
      <c r="Z308" s="356"/>
      <c r="AA308" s="356"/>
      <c r="AB308" s="356"/>
      <c r="AC308" s="356"/>
      <c r="AD308" s="356"/>
    </row>
    <row r="309" spans="2:30">
      <c r="B309" s="359"/>
      <c r="D309" s="174"/>
      <c r="E309" s="174"/>
      <c r="F309" s="175"/>
      <c r="G309" s="174"/>
      <c r="H309" s="174"/>
      <c r="I309" s="174"/>
      <c r="J309" s="175"/>
      <c r="K309" s="175"/>
      <c r="L309" s="174"/>
      <c r="N309" s="173">
        <f t="shared" si="10"/>
        <v>0</v>
      </c>
      <c r="O309" s="172">
        <f t="shared" si="11"/>
        <v>0</v>
      </c>
      <c r="Q309" s="356"/>
      <c r="R309" s="356"/>
      <c r="S309" s="356"/>
      <c r="T309" s="356"/>
      <c r="U309" s="356"/>
      <c r="V309" s="356"/>
      <c r="W309" s="356"/>
      <c r="X309" s="356"/>
      <c r="Y309" s="356"/>
      <c r="Z309" s="356"/>
      <c r="AA309" s="356"/>
      <c r="AB309" s="356"/>
      <c r="AC309" s="356"/>
      <c r="AD309" s="356"/>
    </row>
    <row r="310" spans="2:30">
      <c r="B310" s="359"/>
      <c r="D310" s="174"/>
      <c r="E310" s="174"/>
      <c r="F310" s="175"/>
      <c r="G310" s="174"/>
      <c r="H310" s="174"/>
      <c r="I310" s="174"/>
      <c r="J310" s="175"/>
      <c r="K310" s="175"/>
      <c r="L310" s="174"/>
      <c r="N310" s="173">
        <f t="shared" si="10"/>
        <v>0</v>
      </c>
      <c r="O310" s="172">
        <f t="shared" si="11"/>
        <v>0</v>
      </c>
      <c r="Q310" s="356"/>
      <c r="R310" s="356"/>
      <c r="S310" s="356"/>
      <c r="T310" s="356"/>
      <c r="U310" s="356"/>
      <c r="V310" s="356"/>
      <c r="W310" s="356"/>
      <c r="X310" s="356"/>
      <c r="Y310" s="356"/>
      <c r="Z310" s="356"/>
      <c r="AA310" s="356"/>
      <c r="AB310" s="356"/>
      <c r="AC310" s="356"/>
      <c r="AD310" s="356"/>
    </row>
    <row r="311" spans="2:30">
      <c r="B311" s="359"/>
      <c r="D311" s="174"/>
      <c r="E311" s="174"/>
      <c r="F311" s="175"/>
      <c r="G311" s="174"/>
      <c r="H311" s="174"/>
      <c r="I311" s="174"/>
      <c r="J311" s="175"/>
      <c r="K311" s="175"/>
      <c r="L311" s="174"/>
      <c r="N311" s="173">
        <f t="shared" si="10"/>
        <v>0</v>
      </c>
      <c r="O311" s="172">
        <f t="shared" si="11"/>
        <v>0</v>
      </c>
      <c r="Q311" s="356"/>
      <c r="R311" s="356"/>
      <c r="S311" s="356"/>
      <c r="T311" s="356"/>
      <c r="U311" s="356"/>
      <c r="V311" s="356"/>
      <c r="W311" s="356"/>
      <c r="X311" s="356"/>
      <c r="Y311" s="356"/>
      <c r="Z311" s="356"/>
      <c r="AA311" s="356"/>
      <c r="AB311" s="356"/>
      <c r="AC311" s="356"/>
      <c r="AD311" s="356"/>
    </row>
    <row r="312" spans="2:30">
      <c r="B312" s="359"/>
      <c r="D312" s="174"/>
      <c r="E312" s="174"/>
      <c r="F312" s="175"/>
      <c r="G312" s="174"/>
      <c r="H312" s="174"/>
      <c r="I312" s="174"/>
      <c r="J312" s="175"/>
      <c r="K312" s="175"/>
      <c r="L312" s="174"/>
      <c r="N312" s="173">
        <f t="shared" si="10"/>
        <v>0</v>
      </c>
      <c r="O312" s="172">
        <f t="shared" si="11"/>
        <v>0</v>
      </c>
      <c r="Q312" s="356"/>
      <c r="R312" s="356"/>
      <c r="S312" s="356"/>
      <c r="T312" s="356"/>
      <c r="U312" s="356"/>
      <c r="V312" s="356"/>
      <c r="W312" s="356"/>
      <c r="X312" s="356"/>
      <c r="Y312" s="356"/>
      <c r="Z312" s="356"/>
      <c r="AA312" s="356"/>
      <c r="AB312" s="356"/>
      <c r="AC312" s="356"/>
      <c r="AD312" s="356"/>
    </row>
    <row r="313" spans="2:30">
      <c r="B313" s="359"/>
      <c r="D313" s="174"/>
      <c r="E313" s="174"/>
      <c r="F313" s="175"/>
      <c r="G313" s="174"/>
      <c r="H313" s="174"/>
      <c r="I313" s="174"/>
      <c r="J313" s="175"/>
      <c r="K313" s="175"/>
      <c r="L313" s="174"/>
      <c r="N313" s="173">
        <f t="shared" si="10"/>
        <v>0</v>
      </c>
      <c r="O313" s="172">
        <f t="shared" si="11"/>
        <v>0</v>
      </c>
      <c r="Q313" s="356"/>
      <c r="R313" s="356"/>
      <c r="S313" s="356"/>
      <c r="T313" s="356"/>
      <c r="U313" s="356"/>
      <c r="V313" s="356"/>
      <c r="W313" s="356"/>
      <c r="X313" s="356"/>
      <c r="Y313" s="356"/>
      <c r="Z313" s="356"/>
      <c r="AA313" s="356"/>
      <c r="AB313" s="356"/>
      <c r="AC313" s="356"/>
      <c r="AD313" s="356"/>
    </row>
    <row r="314" spans="2:30">
      <c r="B314" s="359"/>
      <c r="D314" s="174"/>
      <c r="E314" s="174"/>
      <c r="F314" s="175"/>
      <c r="G314" s="174"/>
      <c r="H314" s="174"/>
      <c r="I314" s="174"/>
      <c r="J314" s="175"/>
      <c r="K314" s="175"/>
      <c r="L314" s="174"/>
      <c r="N314" s="173">
        <f t="shared" si="10"/>
        <v>0</v>
      </c>
      <c r="O314" s="172">
        <f t="shared" si="11"/>
        <v>0</v>
      </c>
      <c r="Q314" s="356"/>
      <c r="R314" s="356"/>
      <c r="S314" s="356"/>
      <c r="T314" s="356"/>
      <c r="U314" s="356"/>
      <c r="V314" s="356"/>
      <c r="W314" s="356"/>
      <c r="X314" s="356"/>
      <c r="Y314" s="356"/>
      <c r="Z314" s="356"/>
      <c r="AA314" s="356"/>
      <c r="AB314" s="356"/>
      <c r="AC314" s="356"/>
      <c r="AD314" s="356"/>
    </row>
    <row r="315" spans="2:30">
      <c r="B315" s="359"/>
      <c r="D315" s="174"/>
      <c r="E315" s="174"/>
      <c r="F315" s="175"/>
      <c r="G315" s="174"/>
      <c r="H315" s="174"/>
      <c r="I315" s="174"/>
      <c r="J315" s="175"/>
      <c r="K315" s="175"/>
      <c r="L315" s="174"/>
      <c r="N315" s="173">
        <f t="shared" si="10"/>
        <v>0</v>
      </c>
      <c r="O315" s="172">
        <f t="shared" si="11"/>
        <v>0</v>
      </c>
      <c r="Q315" s="356"/>
      <c r="R315" s="356"/>
      <c r="S315" s="356"/>
      <c r="T315" s="356"/>
      <c r="U315" s="356"/>
      <c r="V315" s="356"/>
      <c r="W315" s="356"/>
      <c r="X315" s="356"/>
      <c r="Y315" s="356"/>
      <c r="Z315" s="356"/>
      <c r="AA315" s="356"/>
      <c r="AB315" s="356"/>
      <c r="AC315" s="356"/>
      <c r="AD315" s="356"/>
    </row>
    <row r="316" spans="2:30">
      <c r="B316" s="359"/>
      <c r="D316" s="174"/>
      <c r="E316" s="174"/>
      <c r="F316" s="175"/>
      <c r="G316" s="174"/>
      <c r="H316" s="174"/>
      <c r="I316" s="174"/>
      <c r="J316" s="175"/>
      <c r="K316" s="175"/>
      <c r="L316" s="174"/>
      <c r="N316" s="173">
        <f t="shared" si="10"/>
        <v>0</v>
      </c>
      <c r="O316" s="172">
        <f t="shared" si="11"/>
        <v>0</v>
      </c>
      <c r="Q316" s="356"/>
      <c r="R316" s="356"/>
      <c r="S316" s="356"/>
      <c r="T316" s="356"/>
      <c r="U316" s="356"/>
      <c r="V316" s="356"/>
      <c r="W316" s="356"/>
      <c r="X316" s="356"/>
      <c r="Y316" s="356"/>
      <c r="Z316" s="356"/>
      <c r="AA316" s="356"/>
      <c r="AB316" s="356"/>
      <c r="AC316" s="356"/>
      <c r="AD316" s="356"/>
    </row>
    <row r="317" spans="2:30">
      <c r="B317" s="359"/>
      <c r="D317" s="174"/>
      <c r="E317" s="174"/>
      <c r="F317" s="175"/>
      <c r="G317" s="174"/>
      <c r="H317" s="174"/>
      <c r="I317" s="174"/>
      <c r="J317" s="175"/>
      <c r="K317" s="175"/>
      <c r="L317" s="174"/>
      <c r="N317" s="173">
        <f t="shared" si="10"/>
        <v>0</v>
      </c>
      <c r="O317" s="172">
        <f t="shared" si="11"/>
        <v>0</v>
      </c>
      <c r="Q317" s="356"/>
      <c r="R317" s="356"/>
      <c r="S317" s="356"/>
      <c r="T317" s="356"/>
      <c r="U317" s="356"/>
      <c r="V317" s="356"/>
      <c r="W317" s="356"/>
      <c r="X317" s="356"/>
      <c r="Y317" s="356"/>
      <c r="Z317" s="356"/>
      <c r="AA317" s="356"/>
      <c r="AB317" s="356"/>
      <c r="AC317" s="356"/>
      <c r="AD317" s="356"/>
    </row>
    <row r="318" spans="2:30">
      <c r="B318" s="359"/>
      <c r="D318" s="174"/>
      <c r="E318" s="174"/>
      <c r="F318" s="175"/>
      <c r="G318" s="174"/>
      <c r="H318" s="174"/>
      <c r="I318" s="174"/>
      <c r="J318" s="175"/>
      <c r="K318" s="175"/>
      <c r="L318" s="174"/>
      <c r="N318" s="173">
        <f t="shared" si="10"/>
        <v>0</v>
      </c>
      <c r="O318" s="172">
        <f t="shared" si="11"/>
        <v>0</v>
      </c>
      <c r="Q318" s="356"/>
      <c r="R318" s="356"/>
      <c r="S318" s="356"/>
      <c r="T318" s="356"/>
      <c r="U318" s="356"/>
      <c r="V318" s="356"/>
      <c r="W318" s="356"/>
      <c r="X318" s="356"/>
      <c r="Y318" s="356"/>
      <c r="Z318" s="356"/>
      <c r="AA318" s="356"/>
      <c r="AB318" s="356"/>
      <c r="AC318" s="356"/>
      <c r="AD318" s="356"/>
    </row>
    <row r="319" spans="2:30">
      <c r="B319" s="359"/>
      <c r="D319" s="174"/>
      <c r="E319" s="174"/>
      <c r="F319" s="175"/>
      <c r="G319" s="174"/>
      <c r="H319" s="174"/>
      <c r="I319" s="174"/>
      <c r="J319" s="175"/>
      <c r="K319" s="175"/>
      <c r="L319" s="174"/>
      <c r="N319" s="173">
        <f t="shared" si="10"/>
        <v>0</v>
      </c>
      <c r="O319" s="172">
        <f t="shared" si="11"/>
        <v>0</v>
      </c>
      <c r="Q319" s="356"/>
      <c r="R319" s="356"/>
      <c r="S319" s="356"/>
      <c r="T319" s="356"/>
      <c r="U319" s="356"/>
      <c r="V319" s="356"/>
      <c r="W319" s="356"/>
      <c r="X319" s="356"/>
      <c r="Y319" s="356"/>
      <c r="Z319" s="356"/>
      <c r="AA319" s="356"/>
      <c r="AB319" s="356"/>
      <c r="AC319" s="356"/>
      <c r="AD319" s="356"/>
    </row>
    <row r="320" spans="2:30">
      <c r="B320" s="359"/>
      <c r="D320" s="174"/>
      <c r="E320" s="174"/>
      <c r="F320" s="175"/>
      <c r="G320" s="174"/>
      <c r="H320" s="174"/>
      <c r="I320" s="174"/>
      <c r="J320" s="175"/>
      <c r="K320" s="175"/>
      <c r="L320" s="174"/>
      <c r="N320" s="173">
        <f t="shared" si="10"/>
        <v>0</v>
      </c>
      <c r="O320" s="172">
        <f t="shared" si="11"/>
        <v>0</v>
      </c>
      <c r="Q320" s="356"/>
      <c r="R320" s="356"/>
      <c r="S320" s="356"/>
      <c r="T320" s="356"/>
      <c r="U320" s="356"/>
      <c r="V320" s="356"/>
      <c r="W320" s="356"/>
      <c r="X320" s="356"/>
      <c r="Y320" s="356"/>
      <c r="Z320" s="356"/>
      <c r="AA320" s="356"/>
      <c r="AB320" s="356"/>
      <c r="AC320" s="356"/>
      <c r="AD320" s="356"/>
    </row>
    <row r="321" spans="2:30">
      <c r="B321" s="359"/>
      <c r="D321" s="174"/>
      <c r="E321" s="174"/>
      <c r="F321" s="175"/>
      <c r="G321" s="174"/>
      <c r="H321" s="174"/>
      <c r="I321" s="174"/>
      <c r="J321" s="175"/>
      <c r="K321" s="175"/>
      <c r="L321" s="174"/>
      <c r="N321" s="173">
        <f t="shared" si="10"/>
        <v>0</v>
      </c>
      <c r="O321" s="172">
        <f t="shared" si="11"/>
        <v>0</v>
      </c>
      <c r="Q321" s="356"/>
      <c r="R321" s="356"/>
      <c r="S321" s="356"/>
      <c r="T321" s="356"/>
      <c r="U321" s="356"/>
      <c r="V321" s="356"/>
      <c r="W321" s="356"/>
      <c r="X321" s="356"/>
      <c r="Y321" s="356"/>
      <c r="Z321" s="356"/>
      <c r="AA321" s="356"/>
      <c r="AB321" s="356"/>
      <c r="AC321" s="356"/>
      <c r="AD321" s="356"/>
    </row>
    <row r="322" spans="2:30">
      <c r="B322" s="359"/>
      <c r="D322" s="174"/>
      <c r="E322" s="174"/>
      <c r="F322" s="175"/>
      <c r="G322" s="174"/>
      <c r="H322" s="174"/>
      <c r="I322" s="174"/>
      <c r="J322" s="175"/>
      <c r="K322" s="175"/>
      <c r="L322" s="174"/>
      <c r="N322" s="173">
        <f t="shared" si="10"/>
        <v>0</v>
      </c>
      <c r="O322" s="172">
        <f t="shared" si="11"/>
        <v>0</v>
      </c>
      <c r="Q322" s="356"/>
      <c r="R322" s="356"/>
      <c r="S322" s="356"/>
      <c r="T322" s="356"/>
      <c r="U322" s="356"/>
      <c r="V322" s="356"/>
      <c r="W322" s="356"/>
      <c r="X322" s="356"/>
      <c r="Y322" s="356"/>
      <c r="Z322" s="356"/>
      <c r="AA322" s="356"/>
      <c r="AB322" s="356"/>
      <c r="AC322" s="356"/>
      <c r="AD322" s="356"/>
    </row>
    <row r="323" spans="2:30">
      <c r="B323" s="359"/>
      <c r="D323" s="174"/>
      <c r="E323" s="174"/>
      <c r="F323" s="175"/>
      <c r="G323" s="174"/>
      <c r="H323" s="174"/>
      <c r="I323" s="174"/>
      <c r="J323" s="175"/>
      <c r="K323" s="175"/>
      <c r="L323" s="174"/>
      <c r="N323" s="173">
        <f t="shared" si="10"/>
        <v>0</v>
      </c>
      <c r="O323" s="172">
        <f t="shared" si="11"/>
        <v>0</v>
      </c>
      <c r="Q323" s="356"/>
      <c r="R323" s="356"/>
      <c r="S323" s="356"/>
      <c r="T323" s="356"/>
      <c r="U323" s="356"/>
      <c r="V323" s="356"/>
      <c r="W323" s="356"/>
      <c r="X323" s="356"/>
      <c r="Y323" s="356"/>
      <c r="Z323" s="356"/>
      <c r="AA323" s="356"/>
      <c r="AB323" s="356"/>
      <c r="AC323" s="356"/>
      <c r="AD323" s="356"/>
    </row>
    <row r="324" spans="2:30">
      <c r="B324" s="359"/>
      <c r="D324" s="174"/>
      <c r="E324" s="174"/>
      <c r="F324" s="175"/>
      <c r="G324" s="174"/>
      <c r="H324" s="174"/>
      <c r="I324" s="174"/>
      <c r="J324" s="175"/>
      <c r="K324" s="175"/>
      <c r="L324" s="174"/>
      <c r="N324" s="173">
        <f t="shared" si="10"/>
        <v>0</v>
      </c>
      <c r="O324" s="172">
        <f t="shared" si="11"/>
        <v>0</v>
      </c>
      <c r="Q324" s="356"/>
      <c r="R324" s="356"/>
      <c r="S324" s="356"/>
      <c r="T324" s="356"/>
      <c r="U324" s="356"/>
      <c r="V324" s="356"/>
      <c r="W324" s="356"/>
      <c r="X324" s="356"/>
      <c r="Y324" s="356"/>
      <c r="Z324" s="356"/>
      <c r="AA324" s="356"/>
      <c r="AB324" s="356"/>
      <c r="AC324" s="356"/>
      <c r="AD324" s="356"/>
    </row>
    <row r="325" spans="2:30">
      <c r="B325" s="359"/>
      <c r="D325" s="174"/>
      <c r="E325" s="174"/>
      <c r="F325" s="175"/>
      <c r="G325" s="174"/>
      <c r="H325" s="174"/>
      <c r="I325" s="174"/>
      <c r="J325" s="175"/>
      <c r="K325" s="175"/>
      <c r="L325" s="174"/>
      <c r="N325" s="173">
        <f t="shared" si="10"/>
        <v>0</v>
      </c>
      <c r="O325" s="172">
        <f t="shared" si="11"/>
        <v>0</v>
      </c>
      <c r="Q325" s="356"/>
      <c r="R325" s="356"/>
      <c r="S325" s="356"/>
      <c r="T325" s="356"/>
      <c r="U325" s="356"/>
      <c r="V325" s="356"/>
      <c r="W325" s="356"/>
      <c r="X325" s="356"/>
      <c r="Y325" s="356"/>
      <c r="Z325" s="356"/>
      <c r="AA325" s="356"/>
      <c r="AB325" s="356"/>
      <c r="AC325" s="356"/>
      <c r="AD325" s="356"/>
    </row>
    <row r="326" spans="2:30">
      <c r="B326" s="359"/>
      <c r="D326" s="174"/>
      <c r="E326" s="174"/>
      <c r="F326" s="175"/>
      <c r="G326" s="174"/>
      <c r="H326" s="174"/>
      <c r="I326" s="174"/>
      <c r="J326" s="175"/>
      <c r="K326" s="175"/>
      <c r="L326" s="174"/>
      <c r="N326" s="173">
        <f t="shared" si="10"/>
        <v>0</v>
      </c>
      <c r="O326" s="172">
        <f t="shared" si="11"/>
        <v>0</v>
      </c>
      <c r="Q326" s="356"/>
      <c r="R326" s="356"/>
      <c r="S326" s="356"/>
      <c r="T326" s="356"/>
      <c r="U326" s="356"/>
      <c r="V326" s="356"/>
      <c r="W326" s="356"/>
      <c r="X326" s="356"/>
      <c r="Y326" s="356"/>
      <c r="Z326" s="356"/>
      <c r="AA326" s="356"/>
      <c r="AB326" s="356"/>
      <c r="AC326" s="356"/>
      <c r="AD326" s="356"/>
    </row>
    <row r="327" spans="2:30">
      <c r="B327" s="359"/>
      <c r="D327" s="174"/>
      <c r="E327" s="174"/>
      <c r="F327" s="175"/>
      <c r="G327" s="174"/>
      <c r="H327" s="174"/>
      <c r="I327" s="174"/>
      <c r="J327" s="175"/>
      <c r="K327" s="175"/>
      <c r="L327" s="174"/>
      <c r="N327" s="173">
        <f t="shared" si="10"/>
        <v>0</v>
      </c>
      <c r="O327" s="172">
        <f t="shared" si="11"/>
        <v>0</v>
      </c>
      <c r="Q327" s="356"/>
      <c r="R327" s="356"/>
      <c r="S327" s="356"/>
      <c r="T327" s="356"/>
      <c r="U327" s="356"/>
      <c r="V327" s="356"/>
      <c r="W327" s="356"/>
      <c r="X327" s="356"/>
      <c r="Y327" s="356"/>
      <c r="Z327" s="356"/>
      <c r="AA327" s="356"/>
      <c r="AB327" s="356"/>
      <c r="AC327" s="356"/>
      <c r="AD327" s="356"/>
    </row>
    <row r="328" spans="2:30">
      <c r="B328" s="359"/>
      <c r="D328" s="174"/>
      <c r="E328" s="174"/>
      <c r="F328" s="175"/>
      <c r="G328" s="174"/>
      <c r="H328" s="174"/>
      <c r="I328" s="174"/>
      <c r="J328" s="175"/>
      <c r="K328" s="175"/>
      <c r="L328" s="174"/>
      <c r="N328" s="173">
        <f t="shared" si="10"/>
        <v>0</v>
      </c>
      <c r="O328" s="172">
        <f t="shared" si="11"/>
        <v>0</v>
      </c>
      <c r="Q328" s="356"/>
      <c r="R328" s="356"/>
      <c r="S328" s="356"/>
      <c r="T328" s="356"/>
      <c r="U328" s="356"/>
      <c r="V328" s="356"/>
      <c r="W328" s="356"/>
      <c r="X328" s="356"/>
      <c r="Y328" s="356"/>
      <c r="Z328" s="356"/>
      <c r="AA328" s="356"/>
      <c r="AB328" s="356"/>
      <c r="AC328" s="356"/>
      <c r="AD328" s="356"/>
    </row>
    <row r="329" spans="2:30">
      <c r="B329" s="359"/>
      <c r="D329" s="174"/>
      <c r="E329" s="174"/>
      <c r="F329" s="175"/>
      <c r="G329" s="174"/>
      <c r="H329" s="174"/>
      <c r="I329" s="174"/>
      <c r="J329" s="175"/>
      <c r="K329" s="175"/>
      <c r="L329" s="174"/>
      <c r="N329" s="173">
        <f t="shared" si="10"/>
        <v>0</v>
      </c>
      <c r="O329" s="172">
        <f t="shared" si="11"/>
        <v>0</v>
      </c>
      <c r="Q329" s="356"/>
      <c r="R329" s="356"/>
      <c r="S329" s="356"/>
      <c r="T329" s="356"/>
      <c r="U329" s="356"/>
      <c r="V329" s="356"/>
      <c r="W329" s="356"/>
      <c r="X329" s="356"/>
      <c r="Y329" s="356"/>
      <c r="Z329" s="356"/>
      <c r="AA329" s="356"/>
      <c r="AB329" s="356"/>
      <c r="AC329" s="356"/>
      <c r="AD329" s="356"/>
    </row>
    <row r="330" spans="2:30">
      <c r="B330" s="359"/>
      <c r="D330" s="174"/>
      <c r="E330" s="174"/>
      <c r="F330" s="175"/>
      <c r="G330" s="174"/>
      <c r="H330" s="174"/>
      <c r="I330" s="174"/>
      <c r="J330" s="175"/>
      <c r="K330" s="175"/>
      <c r="L330" s="174"/>
      <c r="N330" s="173">
        <f t="shared" si="10"/>
        <v>0</v>
      </c>
      <c r="O330" s="172">
        <f t="shared" si="11"/>
        <v>0</v>
      </c>
      <c r="Q330" s="356"/>
      <c r="R330" s="356"/>
      <c r="S330" s="356"/>
      <c r="T330" s="356"/>
      <c r="U330" s="356"/>
      <c r="V330" s="356"/>
      <c r="W330" s="356"/>
      <c r="X330" s="356"/>
      <c r="Y330" s="356"/>
      <c r="Z330" s="356"/>
      <c r="AA330" s="356"/>
      <c r="AB330" s="356"/>
      <c r="AC330" s="356"/>
      <c r="AD330" s="356"/>
    </row>
    <row r="331" spans="2:30">
      <c r="B331" s="359"/>
      <c r="D331" s="174"/>
      <c r="E331" s="174"/>
      <c r="F331" s="175"/>
      <c r="G331" s="174"/>
      <c r="H331" s="174"/>
      <c r="I331" s="174"/>
      <c r="J331" s="175"/>
      <c r="K331" s="175"/>
      <c r="L331" s="174"/>
      <c r="N331" s="173">
        <f t="shared" si="10"/>
        <v>0</v>
      </c>
      <c r="O331" s="172">
        <f t="shared" si="11"/>
        <v>0</v>
      </c>
      <c r="Q331" s="356"/>
      <c r="R331" s="356"/>
      <c r="S331" s="356"/>
      <c r="T331" s="356"/>
      <c r="U331" s="356"/>
      <c r="V331" s="356"/>
      <c r="W331" s="356"/>
      <c r="X331" s="356"/>
      <c r="Y331" s="356"/>
      <c r="Z331" s="356"/>
      <c r="AA331" s="356"/>
      <c r="AB331" s="356"/>
      <c r="AC331" s="356"/>
      <c r="AD331" s="356"/>
    </row>
    <row r="332" spans="2:30">
      <c r="B332" s="359"/>
      <c r="D332" s="174"/>
      <c r="E332" s="174"/>
      <c r="F332" s="175"/>
      <c r="G332" s="174"/>
      <c r="H332" s="174"/>
      <c r="I332" s="174"/>
      <c r="J332" s="175"/>
      <c r="K332" s="175"/>
      <c r="L332" s="174"/>
      <c r="N332" s="173">
        <f t="shared" si="10"/>
        <v>0</v>
      </c>
      <c r="O332" s="172">
        <f t="shared" si="11"/>
        <v>0</v>
      </c>
      <c r="Q332" s="356"/>
      <c r="R332" s="356"/>
      <c r="S332" s="356"/>
      <c r="T332" s="356"/>
      <c r="U332" s="356"/>
      <c r="V332" s="356"/>
      <c r="W332" s="356"/>
      <c r="X332" s="356"/>
      <c r="Y332" s="356"/>
      <c r="Z332" s="356"/>
      <c r="AA332" s="356"/>
      <c r="AB332" s="356"/>
      <c r="AC332" s="356"/>
      <c r="AD332" s="356"/>
    </row>
    <row r="333" spans="2:30">
      <c r="B333" s="359"/>
      <c r="D333" s="174"/>
      <c r="E333" s="174"/>
      <c r="F333" s="175"/>
      <c r="G333" s="174"/>
      <c r="H333" s="174"/>
      <c r="I333" s="174"/>
      <c r="J333" s="175"/>
      <c r="K333" s="175"/>
      <c r="L333" s="174"/>
      <c r="N333" s="173">
        <f t="shared" si="10"/>
        <v>0</v>
      </c>
      <c r="O333" s="172">
        <f t="shared" si="11"/>
        <v>0</v>
      </c>
      <c r="Q333" s="356"/>
      <c r="R333" s="356"/>
      <c r="S333" s="356"/>
      <c r="T333" s="356"/>
      <c r="U333" s="356"/>
      <c r="V333" s="356"/>
      <c r="W333" s="356"/>
      <c r="X333" s="356"/>
      <c r="Y333" s="356"/>
      <c r="Z333" s="356"/>
      <c r="AA333" s="356"/>
      <c r="AB333" s="356"/>
      <c r="AC333" s="356"/>
      <c r="AD333" s="356"/>
    </row>
    <row r="334" spans="2:30">
      <c r="B334" s="359"/>
      <c r="D334" s="174"/>
      <c r="E334" s="174"/>
      <c r="F334" s="175"/>
      <c r="G334" s="174"/>
      <c r="H334" s="174"/>
      <c r="I334" s="174"/>
      <c r="J334" s="175"/>
      <c r="K334" s="175"/>
      <c r="L334" s="174"/>
      <c r="N334" s="173">
        <f t="shared" si="10"/>
        <v>0</v>
      </c>
      <c r="O334" s="172">
        <f t="shared" si="11"/>
        <v>0</v>
      </c>
      <c r="Q334" s="356"/>
      <c r="R334" s="356"/>
      <c r="S334" s="356"/>
      <c r="T334" s="356"/>
      <c r="U334" s="356"/>
      <c r="V334" s="356"/>
      <c r="W334" s="356"/>
      <c r="X334" s="356"/>
      <c r="Y334" s="356"/>
      <c r="Z334" s="356"/>
      <c r="AA334" s="356"/>
      <c r="AB334" s="356"/>
      <c r="AC334" s="356"/>
      <c r="AD334" s="356"/>
    </row>
    <row r="335" spans="2:30">
      <c r="B335" s="359"/>
      <c r="D335" s="174"/>
      <c r="E335" s="174"/>
      <c r="F335" s="175"/>
      <c r="G335" s="174"/>
      <c r="H335" s="174"/>
      <c r="I335" s="174"/>
      <c r="J335" s="175"/>
      <c r="K335" s="175"/>
      <c r="L335" s="174"/>
      <c r="N335" s="173">
        <f t="shared" si="10"/>
        <v>0</v>
      </c>
      <c r="O335" s="172">
        <f t="shared" si="11"/>
        <v>0</v>
      </c>
      <c r="Q335" s="356"/>
      <c r="R335" s="356"/>
      <c r="S335" s="356"/>
      <c r="T335" s="356"/>
      <c r="U335" s="356"/>
      <c r="V335" s="356"/>
      <c r="W335" s="356"/>
      <c r="X335" s="356"/>
      <c r="Y335" s="356"/>
      <c r="Z335" s="356"/>
      <c r="AA335" s="356"/>
      <c r="AB335" s="356"/>
      <c r="AC335" s="356"/>
      <c r="AD335" s="356"/>
    </row>
    <row r="336" spans="2:30">
      <c r="B336" s="359"/>
      <c r="D336" s="174"/>
      <c r="E336" s="174"/>
      <c r="F336" s="175"/>
      <c r="G336" s="174"/>
      <c r="H336" s="174"/>
      <c r="I336" s="174"/>
      <c r="J336" s="175"/>
      <c r="K336" s="175"/>
      <c r="L336" s="174"/>
      <c r="N336" s="173">
        <f t="shared" si="10"/>
        <v>0</v>
      </c>
      <c r="O336" s="172">
        <f t="shared" si="11"/>
        <v>0</v>
      </c>
      <c r="Q336" s="356"/>
      <c r="R336" s="356"/>
      <c r="S336" s="356"/>
      <c r="T336" s="356"/>
      <c r="U336" s="356"/>
      <c r="V336" s="356"/>
      <c r="W336" s="356"/>
      <c r="X336" s="356"/>
      <c r="Y336" s="356"/>
      <c r="Z336" s="356"/>
      <c r="AA336" s="356"/>
      <c r="AB336" s="356"/>
      <c r="AC336" s="356"/>
      <c r="AD336" s="356"/>
    </row>
    <row r="337" spans="2:30">
      <c r="B337" s="359"/>
      <c r="D337" s="174"/>
      <c r="E337" s="174"/>
      <c r="F337" s="175"/>
      <c r="G337" s="174"/>
      <c r="H337" s="174"/>
      <c r="I337" s="174"/>
      <c r="J337" s="175"/>
      <c r="K337" s="175"/>
      <c r="L337" s="174"/>
      <c r="N337" s="173">
        <f t="shared" ref="N337:N400" si="12">+H337*((K337-J337)+1)*B337</f>
        <v>0</v>
      </c>
      <c r="O337" s="172">
        <f t="shared" ref="O337:O400" si="13">N337*L337</f>
        <v>0</v>
      </c>
      <c r="Q337" s="356"/>
      <c r="R337" s="356"/>
      <c r="S337" s="356"/>
      <c r="T337" s="356"/>
      <c r="U337" s="356"/>
      <c r="V337" s="356"/>
      <c r="W337" s="356"/>
      <c r="X337" s="356"/>
      <c r="Y337" s="356"/>
      <c r="Z337" s="356"/>
      <c r="AA337" s="356"/>
      <c r="AB337" s="356"/>
      <c r="AC337" s="356"/>
      <c r="AD337" s="356"/>
    </row>
    <row r="338" spans="2:30">
      <c r="B338" s="359"/>
      <c r="D338" s="174"/>
      <c r="E338" s="174"/>
      <c r="F338" s="175"/>
      <c r="G338" s="174"/>
      <c r="H338" s="174"/>
      <c r="I338" s="174"/>
      <c r="J338" s="175"/>
      <c r="K338" s="175"/>
      <c r="L338" s="174"/>
      <c r="N338" s="173">
        <f t="shared" si="12"/>
        <v>0</v>
      </c>
      <c r="O338" s="172">
        <f t="shared" si="13"/>
        <v>0</v>
      </c>
      <c r="Q338" s="356"/>
      <c r="R338" s="356"/>
      <c r="S338" s="356"/>
      <c r="T338" s="356"/>
      <c r="U338" s="356"/>
      <c r="V338" s="356"/>
      <c r="W338" s="356"/>
      <c r="X338" s="356"/>
      <c r="Y338" s="356"/>
      <c r="Z338" s="356"/>
      <c r="AA338" s="356"/>
      <c r="AB338" s="356"/>
      <c r="AC338" s="356"/>
      <c r="AD338" s="356"/>
    </row>
    <row r="339" spans="2:30">
      <c r="B339" s="359"/>
      <c r="D339" s="174"/>
      <c r="E339" s="174"/>
      <c r="F339" s="175"/>
      <c r="G339" s="174"/>
      <c r="H339" s="174"/>
      <c r="I339" s="174"/>
      <c r="J339" s="175"/>
      <c r="K339" s="175"/>
      <c r="L339" s="174"/>
      <c r="N339" s="173">
        <f t="shared" si="12"/>
        <v>0</v>
      </c>
      <c r="O339" s="172">
        <f t="shared" si="13"/>
        <v>0</v>
      </c>
      <c r="Q339" s="356"/>
      <c r="R339" s="356"/>
      <c r="S339" s="356"/>
      <c r="T339" s="356"/>
      <c r="U339" s="356"/>
      <c r="V339" s="356"/>
      <c r="W339" s="356"/>
      <c r="X339" s="356"/>
      <c r="Y339" s="356"/>
      <c r="Z339" s="356"/>
      <c r="AA339" s="356"/>
      <c r="AB339" s="356"/>
      <c r="AC339" s="356"/>
      <c r="AD339" s="356"/>
    </row>
    <row r="340" spans="2:30">
      <c r="B340" s="359"/>
      <c r="D340" s="174"/>
      <c r="E340" s="174"/>
      <c r="F340" s="175"/>
      <c r="G340" s="174"/>
      <c r="H340" s="174"/>
      <c r="I340" s="174"/>
      <c r="J340" s="175"/>
      <c r="K340" s="175"/>
      <c r="L340" s="174"/>
      <c r="N340" s="173">
        <f t="shared" si="12"/>
        <v>0</v>
      </c>
      <c r="O340" s="172">
        <f t="shared" si="13"/>
        <v>0</v>
      </c>
      <c r="Q340" s="356"/>
      <c r="R340" s="356"/>
      <c r="S340" s="356"/>
      <c r="T340" s="356"/>
      <c r="U340" s="356"/>
      <c r="V340" s="356"/>
      <c r="W340" s="356"/>
      <c r="X340" s="356"/>
      <c r="Y340" s="356"/>
      <c r="Z340" s="356"/>
      <c r="AA340" s="356"/>
      <c r="AB340" s="356"/>
      <c r="AC340" s="356"/>
      <c r="AD340" s="356"/>
    </row>
    <row r="341" spans="2:30">
      <c r="B341" s="359"/>
      <c r="D341" s="174"/>
      <c r="E341" s="174"/>
      <c r="F341" s="175"/>
      <c r="G341" s="174"/>
      <c r="H341" s="174"/>
      <c r="I341" s="174"/>
      <c r="J341" s="175"/>
      <c r="K341" s="175"/>
      <c r="L341" s="174"/>
      <c r="N341" s="173">
        <f t="shared" si="12"/>
        <v>0</v>
      </c>
      <c r="O341" s="172">
        <f t="shared" si="13"/>
        <v>0</v>
      </c>
      <c r="Q341" s="356"/>
      <c r="R341" s="356"/>
      <c r="S341" s="356"/>
      <c r="T341" s="356"/>
      <c r="U341" s="356"/>
      <c r="V341" s="356"/>
      <c r="W341" s="356"/>
      <c r="X341" s="356"/>
      <c r="Y341" s="356"/>
      <c r="Z341" s="356"/>
      <c r="AA341" s="356"/>
      <c r="AB341" s="356"/>
      <c r="AC341" s="356"/>
      <c r="AD341" s="356"/>
    </row>
    <row r="342" spans="2:30">
      <c r="B342" s="359"/>
      <c r="D342" s="174"/>
      <c r="E342" s="174"/>
      <c r="F342" s="175"/>
      <c r="G342" s="174"/>
      <c r="H342" s="174"/>
      <c r="I342" s="174"/>
      <c r="J342" s="175"/>
      <c r="K342" s="175"/>
      <c r="L342" s="174"/>
      <c r="N342" s="173">
        <f t="shared" si="12"/>
        <v>0</v>
      </c>
      <c r="O342" s="172">
        <f t="shared" si="13"/>
        <v>0</v>
      </c>
      <c r="Q342" s="356"/>
      <c r="R342" s="356"/>
      <c r="S342" s="356"/>
      <c r="T342" s="356"/>
      <c r="U342" s="356"/>
      <c r="V342" s="356"/>
      <c r="W342" s="356"/>
      <c r="X342" s="356"/>
      <c r="Y342" s="356"/>
      <c r="Z342" s="356"/>
      <c r="AA342" s="356"/>
      <c r="AB342" s="356"/>
      <c r="AC342" s="356"/>
      <c r="AD342" s="356"/>
    </row>
    <row r="343" spans="2:30">
      <c r="B343" s="359"/>
      <c r="D343" s="174"/>
      <c r="E343" s="174"/>
      <c r="F343" s="175"/>
      <c r="G343" s="174"/>
      <c r="H343" s="174"/>
      <c r="I343" s="174"/>
      <c r="J343" s="175"/>
      <c r="K343" s="175"/>
      <c r="L343" s="174"/>
      <c r="N343" s="173">
        <f t="shared" si="12"/>
        <v>0</v>
      </c>
      <c r="O343" s="172">
        <f t="shared" si="13"/>
        <v>0</v>
      </c>
      <c r="Q343" s="356"/>
      <c r="R343" s="356"/>
      <c r="S343" s="356"/>
      <c r="T343" s="356"/>
      <c r="U343" s="356"/>
      <c r="V343" s="356"/>
      <c r="W343" s="356"/>
      <c r="X343" s="356"/>
      <c r="Y343" s="356"/>
      <c r="Z343" s="356"/>
      <c r="AA343" s="356"/>
      <c r="AB343" s="356"/>
      <c r="AC343" s="356"/>
      <c r="AD343" s="356"/>
    </row>
    <row r="344" spans="2:30">
      <c r="B344" s="359"/>
      <c r="D344" s="174"/>
      <c r="E344" s="174"/>
      <c r="F344" s="175"/>
      <c r="G344" s="174"/>
      <c r="H344" s="174"/>
      <c r="I344" s="174"/>
      <c r="J344" s="175"/>
      <c r="K344" s="175"/>
      <c r="L344" s="174"/>
      <c r="N344" s="173">
        <f t="shared" si="12"/>
        <v>0</v>
      </c>
      <c r="O344" s="172">
        <f t="shared" si="13"/>
        <v>0</v>
      </c>
      <c r="Q344" s="356"/>
      <c r="R344" s="356"/>
      <c r="S344" s="356"/>
      <c r="T344" s="356"/>
      <c r="U344" s="356"/>
      <c r="V344" s="356"/>
      <c r="W344" s="356"/>
      <c r="X344" s="356"/>
      <c r="Y344" s="356"/>
      <c r="Z344" s="356"/>
      <c r="AA344" s="356"/>
      <c r="AB344" s="356"/>
      <c r="AC344" s="356"/>
      <c r="AD344" s="356"/>
    </row>
    <row r="345" spans="2:30">
      <c r="B345" s="359"/>
      <c r="D345" s="174"/>
      <c r="E345" s="174"/>
      <c r="F345" s="175"/>
      <c r="G345" s="174"/>
      <c r="H345" s="174"/>
      <c r="I345" s="174"/>
      <c r="J345" s="175"/>
      <c r="K345" s="175"/>
      <c r="L345" s="174"/>
      <c r="N345" s="173">
        <f t="shared" si="12"/>
        <v>0</v>
      </c>
      <c r="O345" s="172">
        <f t="shared" si="13"/>
        <v>0</v>
      </c>
      <c r="Q345" s="356"/>
      <c r="R345" s="356"/>
      <c r="S345" s="356"/>
      <c r="T345" s="356"/>
      <c r="U345" s="356"/>
      <c r="V345" s="356"/>
      <c r="W345" s="356"/>
      <c r="X345" s="356"/>
      <c r="Y345" s="356"/>
      <c r="Z345" s="356"/>
      <c r="AA345" s="356"/>
      <c r="AB345" s="356"/>
      <c r="AC345" s="356"/>
      <c r="AD345" s="356"/>
    </row>
    <row r="346" spans="2:30">
      <c r="B346" s="359"/>
      <c r="D346" s="174"/>
      <c r="E346" s="174"/>
      <c r="F346" s="175"/>
      <c r="G346" s="174"/>
      <c r="H346" s="174"/>
      <c r="I346" s="174"/>
      <c r="J346" s="175"/>
      <c r="K346" s="175"/>
      <c r="L346" s="174"/>
      <c r="N346" s="173">
        <f t="shared" si="12"/>
        <v>0</v>
      </c>
      <c r="O346" s="172">
        <f t="shared" si="13"/>
        <v>0</v>
      </c>
      <c r="Q346" s="356"/>
      <c r="R346" s="356"/>
      <c r="S346" s="356"/>
      <c r="T346" s="356"/>
      <c r="U346" s="356"/>
      <c r="V346" s="356"/>
      <c r="W346" s="356"/>
      <c r="X346" s="356"/>
      <c r="Y346" s="356"/>
      <c r="Z346" s="356"/>
      <c r="AA346" s="356"/>
      <c r="AB346" s="356"/>
      <c r="AC346" s="356"/>
      <c r="AD346" s="356"/>
    </row>
    <row r="347" spans="2:30">
      <c r="B347" s="359"/>
      <c r="D347" s="174"/>
      <c r="E347" s="174"/>
      <c r="F347" s="175"/>
      <c r="G347" s="174"/>
      <c r="H347" s="174"/>
      <c r="I347" s="174"/>
      <c r="J347" s="175"/>
      <c r="K347" s="175"/>
      <c r="L347" s="174"/>
      <c r="N347" s="173">
        <f t="shared" si="12"/>
        <v>0</v>
      </c>
      <c r="O347" s="172">
        <f t="shared" si="13"/>
        <v>0</v>
      </c>
      <c r="Q347" s="356"/>
      <c r="R347" s="356"/>
      <c r="S347" s="356"/>
      <c r="T347" s="356"/>
      <c r="U347" s="356"/>
      <c r="V347" s="356"/>
      <c r="W347" s="356"/>
      <c r="X347" s="356"/>
      <c r="Y347" s="356"/>
      <c r="Z347" s="356"/>
      <c r="AA347" s="356"/>
      <c r="AB347" s="356"/>
      <c r="AC347" s="356"/>
      <c r="AD347" s="356"/>
    </row>
    <row r="348" spans="2:30">
      <c r="B348" s="359"/>
      <c r="D348" s="174"/>
      <c r="E348" s="174"/>
      <c r="F348" s="175"/>
      <c r="G348" s="174"/>
      <c r="H348" s="174"/>
      <c r="I348" s="174"/>
      <c r="J348" s="175"/>
      <c r="K348" s="175"/>
      <c r="L348" s="174"/>
      <c r="N348" s="173">
        <f t="shared" si="12"/>
        <v>0</v>
      </c>
      <c r="O348" s="172">
        <f t="shared" si="13"/>
        <v>0</v>
      </c>
      <c r="Q348" s="356"/>
      <c r="R348" s="356"/>
      <c r="S348" s="356"/>
      <c r="T348" s="356"/>
      <c r="U348" s="356"/>
      <c r="V348" s="356"/>
      <c r="W348" s="356"/>
      <c r="X348" s="356"/>
      <c r="Y348" s="356"/>
      <c r="Z348" s="356"/>
      <c r="AA348" s="356"/>
      <c r="AB348" s="356"/>
      <c r="AC348" s="356"/>
      <c r="AD348" s="356"/>
    </row>
    <row r="349" spans="2:30">
      <c r="B349" s="359"/>
      <c r="D349" s="174"/>
      <c r="E349" s="174"/>
      <c r="F349" s="175"/>
      <c r="G349" s="174"/>
      <c r="H349" s="174"/>
      <c r="I349" s="174"/>
      <c r="J349" s="175"/>
      <c r="K349" s="175"/>
      <c r="L349" s="174"/>
      <c r="N349" s="173">
        <f t="shared" si="12"/>
        <v>0</v>
      </c>
      <c r="O349" s="172">
        <f t="shared" si="13"/>
        <v>0</v>
      </c>
      <c r="Q349" s="356"/>
      <c r="R349" s="356"/>
      <c r="S349" s="356"/>
      <c r="T349" s="356"/>
      <c r="U349" s="356"/>
      <c r="V349" s="356"/>
      <c r="W349" s="356"/>
      <c r="X349" s="356"/>
      <c r="Y349" s="356"/>
      <c r="Z349" s="356"/>
      <c r="AA349" s="356"/>
      <c r="AB349" s="356"/>
      <c r="AC349" s="356"/>
      <c r="AD349" s="356"/>
    </row>
    <row r="350" spans="2:30">
      <c r="B350" s="359"/>
      <c r="D350" s="174"/>
      <c r="E350" s="174"/>
      <c r="F350" s="175"/>
      <c r="G350" s="174"/>
      <c r="H350" s="174"/>
      <c r="I350" s="174"/>
      <c r="J350" s="175"/>
      <c r="K350" s="175"/>
      <c r="L350" s="174"/>
      <c r="N350" s="173">
        <f t="shared" si="12"/>
        <v>0</v>
      </c>
      <c r="O350" s="172">
        <f t="shared" si="13"/>
        <v>0</v>
      </c>
      <c r="Q350" s="356"/>
      <c r="R350" s="356"/>
      <c r="S350" s="356"/>
      <c r="T350" s="356"/>
      <c r="U350" s="356"/>
      <c r="V350" s="356"/>
      <c r="W350" s="356"/>
      <c r="X350" s="356"/>
      <c r="Y350" s="356"/>
      <c r="Z350" s="356"/>
      <c r="AA350" s="356"/>
      <c r="AB350" s="356"/>
      <c r="AC350" s="356"/>
      <c r="AD350" s="356"/>
    </row>
    <row r="351" spans="2:30">
      <c r="B351" s="359"/>
      <c r="D351" s="174"/>
      <c r="E351" s="174"/>
      <c r="F351" s="175"/>
      <c r="G351" s="174"/>
      <c r="H351" s="174"/>
      <c r="I351" s="174"/>
      <c r="J351" s="175"/>
      <c r="K351" s="175"/>
      <c r="L351" s="174"/>
      <c r="N351" s="173">
        <f t="shared" si="12"/>
        <v>0</v>
      </c>
      <c r="O351" s="172">
        <f t="shared" si="13"/>
        <v>0</v>
      </c>
      <c r="Q351" s="356"/>
      <c r="R351" s="356"/>
      <c r="S351" s="356"/>
      <c r="T351" s="356"/>
      <c r="U351" s="356"/>
      <c r="V351" s="356"/>
      <c r="W351" s="356"/>
      <c r="X351" s="356"/>
      <c r="Y351" s="356"/>
      <c r="Z351" s="356"/>
      <c r="AA351" s="356"/>
      <c r="AB351" s="356"/>
      <c r="AC351" s="356"/>
      <c r="AD351" s="356"/>
    </row>
    <row r="352" spans="2:30">
      <c r="B352" s="359"/>
      <c r="D352" s="174"/>
      <c r="E352" s="174"/>
      <c r="F352" s="175"/>
      <c r="G352" s="174"/>
      <c r="H352" s="174"/>
      <c r="I352" s="174"/>
      <c r="J352" s="175"/>
      <c r="K352" s="175"/>
      <c r="L352" s="174"/>
      <c r="N352" s="173">
        <f t="shared" si="12"/>
        <v>0</v>
      </c>
      <c r="O352" s="172">
        <f t="shared" si="13"/>
        <v>0</v>
      </c>
      <c r="Q352" s="356"/>
      <c r="R352" s="356"/>
      <c r="S352" s="356"/>
      <c r="T352" s="356"/>
      <c r="U352" s="356"/>
      <c r="V352" s="356"/>
      <c r="W352" s="356"/>
      <c r="X352" s="356"/>
      <c r="Y352" s="356"/>
      <c r="Z352" s="356"/>
      <c r="AA352" s="356"/>
      <c r="AB352" s="356"/>
      <c r="AC352" s="356"/>
      <c r="AD352" s="356"/>
    </row>
    <row r="353" spans="2:30">
      <c r="B353" s="359"/>
      <c r="D353" s="174"/>
      <c r="E353" s="174"/>
      <c r="F353" s="175"/>
      <c r="G353" s="174"/>
      <c r="H353" s="174"/>
      <c r="I353" s="174"/>
      <c r="J353" s="175"/>
      <c r="K353" s="175"/>
      <c r="L353" s="174"/>
      <c r="N353" s="173">
        <f t="shared" si="12"/>
        <v>0</v>
      </c>
      <c r="O353" s="172">
        <f t="shared" si="13"/>
        <v>0</v>
      </c>
      <c r="Q353" s="356"/>
      <c r="R353" s="356"/>
      <c r="S353" s="356"/>
      <c r="T353" s="356"/>
      <c r="U353" s="356"/>
      <c r="V353" s="356"/>
      <c r="W353" s="356"/>
      <c r="X353" s="356"/>
      <c r="Y353" s="356"/>
      <c r="Z353" s="356"/>
      <c r="AA353" s="356"/>
      <c r="AB353" s="356"/>
      <c r="AC353" s="356"/>
      <c r="AD353" s="356"/>
    </row>
    <row r="354" spans="2:30">
      <c r="B354" s="359"/>
      <c r="D354" s="174"/>
      <c r="E354" s="174"/>
      <c r="F354" s="175"/>
      <c r="G354" s="174"/>
      <c r="H354" s="174"/>
      <c r="I354" s="174"/>
      <c r="J354" s="175"/>
      <c r="K354" s="175"/>
      <c r="L354" s="174"/>
      <c r="N354" s="173">
        <f t="shared" si="12"/>
        <v>0</v>
      </c>
      <c r="O354" s="172">
        <f t="shared" si="13"/>
        <v>0</v>
      </c>
      <c r="Q354" s="356"/>
      <c r="R354" s="356"/>
      <c r="S354" s="356"/>
      <c r="T354" s="356"/>
      <c r="U354" s="356"/>
      <c r="V354" s="356"/>
      <c r="W354" s="356"/>
      <c r="X354" s="356"/>
      <c r="Y354" s="356"/>
      <c r="Z354" s="356"/>
      <c r="AA354" s="356"/>
      <c r="AB354" s="356"/>
      <c r="AC354" s="356"/>
      <c r="AD354" s="356"/>
    </row>
    <row r="355" spans="2:30">
      <c r="B355" s="359"/>
      <c r="D355" s="174"/>
      <c r="E355" s="174"/>
      <c r="F355" s="175"/>
      <c r="G355" s="174"/>
      <c r="H355" s="174"/>
      <c r="I355" s="174"/>
      <c r="J355" s="175"/>
      <c r="K355" s="175"/>
      <c r="L355" s="174"/>
      <c r="N355" s="173">
        <f t="shared" si="12"/>
        <v>0</v>
      </c>
      <c r="O355" s="172">
        <f t="shared" si="13"/>
        <v>0</v>
      </c>
      <c r="Q355" s="356"/>
      <c r="R355" s="356"/>
      <c r="S355" s="356"/>
      <c r="T355" s="356"/>
      <c r="U355" s="356"/>
      <c r="V355" s="356"/>
      <c r="W355" s="356"/>
      <c r="X355" s="356"/>
      <c r="Y355" s="356"/>
      <c r="Z355" s="356"/>
      <c r="AA355" s="356"/>
      <c r="AB355" s="356"/>
      <c r="AC355" s="356"/>
      <c r="AD355" s="356"/>
    </row>
    <row r="356" spans="2:30">
      <c r="B356" s="359"/>
      <c r="D356" s="174"/>
      <c r="E356" s="174"/>
      <c r="F356" s="175"/>
      <c r="G356" s="174"/>
      <c r="H356" s="174"/>
      <c r="I356" s="174"/>
      <c r="J356" s="175"/>
      <c r="K356" s="175"/>
      <c r="L356" s="174"/>
      <c r="N356" s="173">
        <f t="shared" si="12"/>
        <v>0</v>
      </c>
      <c r="O356" s="172">
        <f t="shared" si="13"/>
        <v>0</v>
      </c>
      <c r="Q356" s="356"/>
      <c r="R356" s="356"/>
      <c r="S356" s="356"/>
      <c r="T356" s="356"/>
      <c r="U356" s="356"/>
      <c r="V356" s="356"/>
      <c r="W356" s="356"/>
      <c r="X356" s="356"/>
      <c r="Y356" s="356"/>
      <c r="Z356" s="356"/>
      <c r="AA356" s="356"/>
      <c r="AB356" s="356"/>
      <c r="AC356" s="356"/>
      <c r="AD356" s="356"/>
    </row>
    <row r="357" spans="2:30">
      <c r="B357" s="359"/>
      <c r="D357" s="174"/>
      <c r="E357" s="174"/>
      <c r="F357" s="175"/>
      <c r="G357" s="174"/>
      <c r="H357" s="174"/>
      <c r="I357" s="174"/>
      <c r="J357" s="175"/>
      <c r="K357" s="175"/>
      <c r="L357" s="174"/>
      <c r="N357" s="173">
        <f t="shared" si="12"/>
        <v>0</v>
      </c>
      <c r="O357" s="172">
        <f t="shared" si="13"/>
        <v>0</v>
      </c>
      <c r="Q357" s="356"/>
      <c r="R357" s="356"/>
      <c r="S357" s="356"/>
      <c r="T357" s="356"/>
      <c r="U357" s="356"/>
      <c r="V357" s="356"/>
      <c r="W357" s="356"/>
      <c r="X357" s="356"/>
      <c r="Y357" s="356"/>
      <c r="Z357" s="356"/>
      <c r="AA357" s="356"/>
      <c r="AB357" s="356"/>
      <c r="AC357" s="356"/>
      <c r="AD357" s="356"/>
    </row>
    <row r="358" spans="2:30">
      <c r="B358" s="359"/>
      <c r="D358" s="174"/>
      <c r="E358" s="174"/>
      <c r="F358" s="175"/>
      <c r="G358" s="174"/>
      <c r="H358" s="174"/>
      <c r="I358" s="174"/>
      <c r="J358" s="175"/>
      <c r="K358" s="175"/>
      <c r="L358" s="174"/>
      <c r="N358" s="173">
        <f t="shared" si="12"/>
        <v>0</v>
      </c>
      <c r="O358" s="172">
        <f t="shared" si="13"/>
        <v>0</v>
      </c>
      <c r="Q358" s="356"/>
      <c r="R358" s="356"/>
      <c r="S358" s="356"/>
      <c r="T358" s="356"/>
      <c r="U358" s="356"/>
      <c r="V358" s="356"/>
      <c r="W358" s="356"/>
      <c r="X358" s="356"/>
      <c r="Y358" s="356"/>
      <c r="Z358" s="356"/>
      <c r="AA358" s="356"/>
      <c r="AB358" s="356"/>
      <c r="AC358" s="356"/>
      <c r="AD358" s="356"/>
    </row>
    <row r="359" spans="2:30">
      <c r="B359" s="359"/>
      <c r="D359" s="174"/>
      <c r="E359" s="174"/>
      <c r="F359" s="175"/>
      <c r="G359" s="174"/>
      <c r="H359" s="174"/>
      <c r="I359" s="174"/>
      <c r="J359" s="175"/>
      <c r="K359" s="175"/>
      <c r="L359" s="174"/>
      <c r="N359" s="173">
        <f t="shared" si="12"/>
        <v>0</v>
      </c>
      <c r="O359" s="172">
        <f t="shared" si="13"/>
        <v>0</v>
      </c>
      <c r="Q359" s="356"/>
      <c r="R359" s="356"/>
      <c r="S359" s="356"/>
      <c r="T359" s="356"/>
      <c r="U359" s="356"/>
      <c r="V359" s="356"/>
      <c r="W359" s="356"/>
      <c r="X359" s="356"/>
      <c r="Y359" s="356"/>
      <c r="Z359" s="356"/>
      <c r="AA359" s="356"/>
      <c r="AB359" s="356"/>
      <c r="AC359" s="356"/>
      <c r="AD359" s="356"/>
    </row>
    <row r="360" spans="2:30">
      <c r="B360" s="359"/>
      <c r="D360" s="174"/>
      <c r="E360" s="174"/>
      <c r="F360" s="175"/>
      <c r="G360" s="174"/>
      <c r="H360" s="174"/>
      <c r="I360" s="174"/>
      <c r="J360" s="175"/>
      <c r="K360" s="175"/>
      <c r="L360" s="174"/>
      <c r="N360" s="173">
        <f t="shared" si="12"/>
        <v>0</v>
      </c>
      <c r="O360" s="172">
        <f t="shared" si="13"/>
        <v>0</v>
      </c>
      <c r="Q360" s="356"/>
      <c r="R360" s="356"/>
      <c r="S360" s="356"/>
      <c r="T360" s="356"/>
      <c r="U360" s="356"/>
      <c r="V360" s="356"/>
      <c r="W360" s="356"/>
      <c r="X360" s="356"/>
      <c r="Y360" s="356"/>
      <c r="Z360" s="356"/>
      <c r="AA360" s="356"/>
      <c r="AB360" s="356"/>
      <c r="AC360" s="356"/>
      <c r="AD360" s="356"/>
    </row>
    <row r="361" spans="2:30">
      <c r="B361" s="359"/>
      <c r="D361" s="174"/>
      <c r="E361" s="174"/>
      <c r="F361" s="175"/>
      <c r="G361" s="174"/>
      <c r="H361" s="174"/>
      <c r="I361" s="174"/>
      <c r="J361" s="175"/>
      <c r="K361" s="175"/>
      <c r="L361" s="174"/>
      <c r="N361" s="173">
        <f t="shared" si="12"/>
        <v>0</v>
      </c>
      <c r="O361" s="172">
        <f t="shared" si="13"/>
        <v>0</v>
      </c>
      <c r="Q361" s="356"/>
      <c r="R361" s="356"/>
      <c r="S361" s="356"/>
      <c r="T361" s="356"/>
      <c r="U361" s="356"/>
      <c r="V361" s="356"/>
      <c r="W361" s="356"/>
      <c r="X361" s="356"/>
      <c r="Y361" s="356"/>
      <c r="Z361" s="356"/>
      <c r="AA361" s="356"/>
      <c r="AB361" s="356"/>
      <c r="AC361" s="356"/>
      <c r="AD361" s="356"/>
    </row>
    <row r="362" spans="2:30">
      <c r="B362" s="359"/>
      <c r="D362" s="174"/>
      <c r="E362" s="174"/>
      <c r="F362" s="175"/>
      <c r="G362" s="174"/>
      <c r="H362" s="174"/>
      <c r="I362" s="174"/>
      <c r="J362" s="175"/>
      <c r="K362" s="175"/>
      <c r="L362" s="174"/>
      <c r="N362" s="173">
        <f t="shared" si="12"/>
        <v>0</v>
      </c>
      <c r="O362" s="172">
        <f t="shared" si="13"/>
        <v>0</v>
      </c>
      <c r="Q362" s="356"/>
      <c r="R362" s="356"/>
      <c r="S362" s="356"/>
      <c r="T362" s="356"/>
      <c r="U362" s="356"/>
      <c r="V362" s="356"/>
      <c r="W362" s="356"/>
      <c r="X362" s="356"/>
      <c r="Y362" s="356"/>
      <c r="Z362" s="356"/>
      <c r="AA362" s="356"/>
      <c r="AB362" s="356"/>
      <c r="AC362" s="356"/>
      <c r="AD362" s="356"/>
    </row>
    <row r="363" spans="2:30">
      <c r="B363" s="359"/>
      <c r="D363" s="174"/>
      <c r="E363" s="174"/>
      <c r="F363" s="175"/>
      <c r="G363" s="174"/>
      <c r="H363" s="174"/>
      <c r="I363" s="174"/>
      <c r="J363" s="175"/>
      <c r="K363" s="175"/>
      <c r="L363" s="174"/>
      <c r="N363" s="173">
        <f t="shared" si="12"/>
        <v>0</v>
      </c>
      <c r="O363" s="172">
        <f t="shared" si="13"/>
        <v>0</v>
      </c>
      <c r="Q363" s="356"/>
      <c r="R363" s="356"/>
      <c r="S363" s="356"/>
      <c r="T363" s="356"/>
      <c r="U363" s="356"/>
      <c r="V363" s="356"/>
      <c r="W363" s="356"/>
      <c r="X363" s="356"/>
      <c r="Y363" s="356"/>
      <c r="Z363" s="356"/>
      <c r="AA363" s="356"/>
      <c r="AB363" s="356"/>
      <c r="AC363" s="356"/>
      <c r="AD363" s="356"/>
    </row>
    <row r="364" spans="2:30">
      <c r="B364" s="359"/>
      <c r="D364" s="174"/>
      <c r="E364" s="174"/>
      <c r="F364" s="175"/>
      <c r="G364" s="174"/>
      <c r="H364" s="174"/>
      <c r="I364" s="174"/>
      <c r="J364" s="175"/>
      <c r="K364" s="175"/>
      <c r="L364" s="174"/>
      <c r="N364" s="173">
        <f t="shared" si="12"/>
        <v>0</v>
      </c>
      <c r="O364" s="172">
        <f t="shared" si="13"/>
        <v>0</v>
      </c>
      <c r="Q364" s="356"/>
      <c r="R364" s="356"/>
      <c r="S364" s="356"/>
      <c r="T364" s="356"/>
      <c r="U364" s="356"/>
      <c r="V364" s="356"/>
      <c r="W364" s="356"/>
      <c r="X364" s="356"/>
      <c r="Y364" s="356"/>
      <c r="Z364" s="356"/>
      <c r="AA364" s="356"/>
      <c r="AB364" s="356"/>
      <c r="AC364" s="356"/>
      <c r="AD364" s="356"/>
    </row>
    <row r="365" spans="2:30">
      <c r="B365" s="359"/>
      <c r="D365" s="174"/>
      <c r="E365" s="174"/>
      <c r="F365" s="175"/>
      <c r="G365" s="174"/>
      <c r="H365" s="174"/>
      <c r="I365" s="174"/>
      <c r="J365" s="175"/>
      <c r="K365" s="175"/>
      <c r="L365" s="174"/>
      <c r="N365" s="173">
        <f t="shared" si="12"/>
        <v>0</v>
      </c>
      <c r="O365" s="172">
        <f t="shared" si="13"/>
        <v>0</v>
      </c>
      <c r="Q365" s="356"/>
      <c r="R365" s="356"/>
      <c r="S365" s="356"/>
      <c r="T365" s="356"/>
      <c r="U365" s="356"/>
      <c r="V365" s="356"/>
      <c r="W365" s="356"/>
      <c r="X365" s="356"/>
      <c r="Y365" s="356"/>
      <c r="Z365" s="356"/>
      <c r="AA365" s="356"/>
      <c r="AB365" s="356"/>
      <c r="AC365" s="356"/>
      <c r="AD365" s="356"/>
    </row>
    <row r="366" spans="2:30">
      <c r="B366" s="359"/>
      <c r="D366" s="174"/>
      <c r="E366" s="174"/>
      <c r="F366" s="175"/>
      <c r="G366" s="174"/>
      <c r="H366" s="174"/>
      <c r="I366" s="174"/>
      <c r="J366" s="175"/>
      <c r="K366" s="175"/>
      <c r="L366" s="174"/>
      <c r="N366" s="173">
        <f t="shared" si="12"/>
        <v>0</v>
      </c>
      <c r="O366" s="172">
        <f t="shared" si="13"/>
        <v>0</v>
      </c>
      <c r="Q366" s="356"/>
      <c r="R366" s="356"/>
      <c r="S366" s="356"/>
      <c r="T366" s="356"/>
      <c r="U366" s="356"/>
      <c r="V366" s="356"/>
      <c r="W366" s="356"/>
      <c r="X366" s="356"/>
      <c r="Y366" s="356"/>
      <c r="Z366" s="356"/>
      <c r="AA366" s="356"/>
      <c r="AB366" s="356"/>
      <c r="AC366" s="356"/>
      <c r="AD366" s="356"/>
    </row>
    <row r="367" spans="2:30">
      <c r="B367" s="359"/>
      <c r="D367" s="174"/>
      <c r="E367" s="174"/>
      <c r="F367" s="175"/>
      <c r="G367" s="174"/>
      <c r="H367" s="174"/>
      <c r="I367" s="174"/>
      <c r="J367" s="175"/>
      <c r="K367" s="175"/>
      <c r="L367" s="174"/>
      <c r="N367" s="173">
        <f t="shared" si="12"/>
        <v>0</v>
      </c>
      <c r="O367" s="172">
        <f t="shared" si="13"/>
        <v>0</v>
      </c>
      <c r="Q367" s="356"/>
      <c r="R367" s="356"/>
      <c r="S367" s="356"/>
      <c r="T367" s="356"/>
      <c r="U367" s="356"/>
      <c r="V367" s="356"/>
      <c r="W367" s="356"/>
      <c r="X367" s="356"/>
      <c r="Y367" s="356"/>
      <c r="Z367" s="356"/>
      <c r="AA367" s="356"/>
      <c r="AB367" s="356"/>
      <c r="AC367" s="356"/>
      <c r="AD367" s="356"/>
    </row>
    <row r="368" spans="2:30">
      <c r="B368" s="359"/>
      <c r="D368" s="174"/>
      <c r="E368" s="174"/>
      <c r="F368" s="175"/>
      <c r="G368" s="174"/>
      <c r="H368" s="174"/>
      <c r="I368" s="174"/>
      <c r="J368" s="175"/>
      <c r="K368" s="175"/>
      <c r="L368" s="174"/>
      <c r="N368" s="173">
        <f t="shared" si="12"/>
        <v>0</v>
      </c>
      <c r="O368" s="172">
        <f t="shared" si="13"/>
        <v>0</v>
      </c>
      <c r="Q368" s="356"/>
      <c r="R368" s="356"/>
      <c r="S368" s="356"/>
      <c r="T368" s="356"/>
      <c r="U368" s="356"/>
      <c r="V368" s="356"/>
      <c r="W368" s="356"/>
      <c r="X368" s="356"/>
      <c r="Y368" s="356"/>
      <c r="Z368" s="356"/>
      <c r="AA368" s="356"/>
      <c r="AB368" s="356"/>
      <c r="AC368" s="356"/>
      <c r="AD368" s="356"/>
    </row>
    <row r="369" spans="2:30">
      <c r="B369" s="359"/>
      <c r="D369" s="174"/>
      <c r="E369" s="174"/>
      <c r="F369" s="175"/>
      <c r="G369" s="174"/>
      <c r="H369" s="174"/>
      <c r="I369" s="174"/>
      <c r="J369" s="175"/>
      <c r="K369" s="175"/>
      <c r="L369" s="174"/>
      <c r="N369" s="173">
        <f t="shared" si="12"/>
        <v>0</v>
      </c>
      <c r="O369" s="172">
        <f t="shared" si="13"/>
        <v>0</v>
      </c>
      <c r="Q369" s="356"/>
      <c r="R369" s="356"/>
      <c r="S369" s="356"/>
      <c r="T369" s="356"/>
      <c r="U369" s="356"/>
      <c r="V369" s="356"/>
      <c r="W369" s="356"/>
      <c r="X369" s="356"/>
      <c r="Y369" s="356"/>
      <c r="Z369" s="356"/>
      <c r="AA369" s="356"/>
      <c r="AB369" s="356"/>
      <c r="AC369" s="356"/>
      <c r="AD369" s="356"/>
    </row>
    <row r="370" spans="2:30">
      <c r="B370" s="359"/>
      <c r="D370" s="174"/>
      <c r="E370" s="174"/>
      <c r="F370" s="175"/>
      <c r="G370" s="174"/>
      <c r="H370" s="174"/>
      <c r="I370" s="174"/>
      <c r="J370" s="175"/>
      <c r="K370" s="175"/>
      <c r="L370" s="174"/>
      <c r="N370" s="173">
        <f t="shared" si="12"/>
        <v>0</v>
      </c>
      <c r="O370" s="172">
        <f t="shared" si="13"/>
        <v>0</v>
      </c>
      <c r="Q370" s="356"/>
      <c r="R370" s="356"/>
      <c r="S370" s="356"/>
      <c r="T370" s="356"/>
      <c r="U370" s="356"/>
      <c r="V370" s="356"/>
      <c r="W370" s="356"/>
      <c r="X370" s="356"/>
      <c r="Y370" s="356"/>
      <c r="Z370" s="356"/>
      <c r="AA370" s="356"/>
      <c r="AB370" s="356"/>
      <c r="AC370" s="356"/>
      <c r="AD370" s="356"/>
    </row>
    <row r="371" spans="2:30">
      <c r="B371" s="359"/>
      <c r="D371" s="174"/>
      <c r="E371" s="174"/>
      <c r="F371" s="175"/>
      <c r="G371" s="174"/>
      <c r="H371" s="174"/>
      <c r="I371" s="174"/>
      <c r="J371" s="175"/>
      <c r="K371" s="175"/>
      <c r="L371" s="174"/>
      <c r="N371" s="173">
        <f t="shared" si="12"/>
        <v>0</v>
      </c>
      <c r="O371" s="172">
        <f t="shared" si="13"/>
        <v>0</v>
      </c>
      <c r="Q371" s="356"/>
      <c r="R371" s="356"/>
      <c r="S371" s="356"/>
      <c r="T371" s="356"/>
      <c r="U371" s="356"/>
      <c r="V371" s="356"/>
      <c r="W371" s="356"/>
      <c r="X371" s="356"/>
      <c r="Y371" s="356"/>
      <c r="Z371" s="356"/>
      <c r="AA371" s="356"/>
      <c r="AB371" s="356"/>
      <c r="AC371" s="356"/>
      <c r="AD371" s="356"/>
    </row>
    <row r="372" spans="2:30">
      <c r="B372" s="359"/>
      <c r="D372" s="174"/>
      <c r="E372" s="174"/>
      <c r="F372" s="175"/>
      <c r="G372" s="174"/>
      <c r="H372" s="174"/>
      <c r="I372" s="174"/>
      <c r="J372" s="175"/>
      <c r="K372" s="175"/>
      <c r="L372" s="174"/>
      <c r="N372" s="173">
        <f t="shared" si="12"/>
        <v>0</v>
      </c>
      <c r="O372" s="172">
        <f t="shared" si="13"/>
        <v>0</v>
      </c>
      <c r="Q372" s="356"/>
      <c r="R372" s="356"/>
      <c r="S372" s="356"/>
      <c r="T372" s="356"/>
      <c r="U372" s="356"/>
      <c r="V372" s="356"/>
      <c r="W372" s="356"/>
      <c r="X372" s="356"/>
      <c r="Y372" s="356"/>
      <c r="Z372" s="356"/>
      <c r="AA372" s="356"/>
      <c r="AB372" s="356"/>
      <c r="AC372" s="356"/>
      <c r="AD372" s="356"/>
    </row>
    <row r="373" spans="2:30">
      <c r="B373" s="359"/>
      <c r="D373" s="174"/>
      <c r="E373" s="174"/>
      <c r="F373" s="175"/>
      <c r="G373" s="174"/>
      <c r="H373" s="174"/>
      <c r="I373" s="174"/>
      <c r="J373" s="175"/>
      <c r="K373" s="175"/>
      <c r="L373" s="174"/>
      <c r="N373" s="173">
        <f t="shared" si="12"/>
        <v>0</v>
      </c>
      <c r="O373" s="172">
        <f t="shared" si="13"/>
        <v>0</v>
      </c>
      <c r="Q373" s="356"/>
      <c r="R373" s="356"/>
      <c r="S373" s="356"/>
      <c r="T373" s="356"/>
      <c r="U373" s="356"/>
      <c r="V373" s="356"/>
      <c r="W373" s="356"/>
      <c r="X373" s="356"/>
      <c r="Y373" s="356"/>
      <c r="Z373" s="356"/>
      <c r="AA373" s="356"/>
      <c r="AB373" s="356"/>
      <c r="AC373" s="356"/>
      <c r="AD373" s="356"/>
    </row>
    <row r="374" spans="2:30">
      <c r="B374" s="359"/>
      <c r="D374" s="174"/>
      <c r="E374" s="174"/>
      <c r="F374" s="175"/>
      <c r="G374" s="174"/>
      <c r="H374" s="174"/>
      <c r="I374" s="174"/>
      <c r="J374" s="175"/>
      <c r="K374" s="175"/>
      <c r="L374" s="174"/>
      <c r="N374" s="173">
        <f t="shared" si="12"/>
        <v>0</v>
      </c>
      <c r="O374" s="172">
        <f t="shared" si="13"/>
        <v>0</v>
      </c>
      <c r="Q374" s="356"/>
      <c r="R374" s="356"/>
      <c r="S374" s="356"/>
      <c r="T374" s="356"/>
      <c r="U374" s="356"/>
      <c r="V374" s="356"/>
      <c r="W374" s="356"/>
      <c r="X374" s="356"/>
      <c r="Y374" s="356"/>
      <c r="Z374" s="356"/>
      <c r="AA374" s="356"/>
      <c r="AB374" s="356"/>
      <c r="AC374" s="356"/>
      <c r="AD374" s="356"/>
    </row>
    <row r="375" spans="2:30">
      <c r="B375" s="359"/>
      <c r="D375" s="174"/>
      <c r="E375" s="174"/>
      <c r="F375" s="175"/>
      <c r="G375" s="174"/>
      <c r="H375" s="174"/>
      <c r="I375" s="174"/>
      <c r="J375" s="175"/>
      <c r="K375" s="175"/>
      <c r="L375" s="174"/>
      <c r="N375" s="173">
        <f t="shared" si="12"/>
        <v>0</v>
      </c>
      <c r="O375" s="172">
        <f t="shared" si="13"/>
        <v>0</v>
      </c>
      <c r="Q375" s="356"/>
      <c r="R375" s="356"/>
      <c r="S375" s="356"/>
      <c r="T375" s="356"/>
      <c r="U375" s="356"/>
      <c r="V375" s="356"/>
      <c r="W375" s="356"/>
      <c r="X375" s="356"/>
      <c r="Y375" s="356"/>
      <c r="Z375" s="356"/>
      <c r="AA375" s="356"/>
      <c r="AB375" s="356"/>
      <c r="AC375" s="356"/>
      <c r="AD375" s="356"/>
    </row>
    <row r="376" spans="2:30">
      <c r="B376" s="359"/>
      <c r="D376" s="174"/>
      <c r="E376" s="174"/>
      <c r="F376" s="175"/>
      <c r="G376" s="174"/>
      <c r="H376" s="174"/>
      <c r="I376" s="174"/>
      <c r="J376" s="175"/>
      <c r="K376" s="175"/>
      <c r="L376" s="174"/>
      <c r="N376" s="173">
        <f t="shared" si="12"/>
        <v>0</v>
      </c>
      <c r="O376" s="172">
        <f t="shared" si="13"/>
        <v>0</v>
      </c>
      <c r="Q376" s="356"/>
      <c r="R376" s="356"/>
      <c r="S376" s="356"/>
      <c r="T376" s="356"/>
      <c r="U376" s="356"/>
      <c r="V376" s="356"/>
      <c r="W376" s="356"/>
      <c r="X376" s="356"/>
      <c r="Y376" s="356"/>
      <c r="Z376" s="356"/>
      <c r="AA376" s="356"/>
      <c r="AB376" s="356"/>
      <c r="AC376" s="356"/>
      <c r="AD376" s="356"/>
    </row>
    <row r="377" spans="2:30">
      <c r="B377" s="359"/>
      <c r="D377" s="174"/>
      <c r="E377" s="174"/>
      <c r="F377" s="175"/>
      <c r="G377" s="174"/>
      <c r="H377" s="174"/>
      <c r="I377" s="174"/>
      <c r="J377" s="175"/>
      <c r="K377" s="175"/>
      <c r="L377" s="174"/>
      <c r="N377" s="173">
        <f t="shared" si="12"/>
        <v>0</v>
      </c>
      <c r="O377" s="172">
        <f t="shared" si="13"/>
        <v>0</v>
      </c>
      <c r="Q377" s="356"/>
      <c r="R377" s="356"/>
      <c r="S377" s="356"/>
      <c r="T377" s="356"/>
      <c r="U377" s="356"/>
      <c r="V377" s="356"/>
      <c r="W377" s="356"/>
      <c r="X377" s="356"/>
      <c r="Y377" s="356"/>
      <c r="Z377" s="356"/>
      <c r="AA377" s="356"/>
      <c r="AB377" s="356"/>
      <c r="AC377" s="356"/>
      <c r="AD377" s="356"/>
    </row>
    <row r="378" spans="2:30">
      <c r="B378" s="359"/>
      <c r="D378" s="174"/>
      <c r="E378" s="174"/>
      <c r="F378" s="175"/>
      <c r="G378" s="174"/>
      <c r="H378" s="174"/>
      <c r="I378" s="174"/>
      <c r="J378" s="175"/>
      <c r="K378" s="175"/>
      <c r="L378" s="174"/>
      <c r="N378" s="173">
        <f t="shared" si="12"/>
        <v>0</v>
      </c>
      <c r="O378" s="172">
        <f t="shared" si="13"/>
        <v>0</v>
      </c>
      <c r="Q378" s="356"/>
      <c r="R378" s="356"/>
      <c r="S378" s="356"/>
      <c r="T378" s="356"/>
      <c r="U378" s="356"/>
      <c r="V378" s="356"/>
      <c r="W378" s="356"/>
      <c r="X378" s="356"/>
      <c r="Y378" s="356"/>
      <c r="Z378" s="356"/>
      <c r="AA378" s="356"/>
      <c r="AB378" s="356"/>
      <c r="AC378" s="356"/>
      <c r="AD378" s="356"/>
    </row>
    <row r="379" spans="2:30">
      <c r="B379" s="359"/>
      <c r="D379" s="174"/>
      <c r="E379" s="174"/>
      <c r="F379" s="175"/>
      <c r="G379" s="174"/>
      <c r="H379" s="174"/>
      <c r="I379" s="174"/>
      <c r="J379" s="175"/>
      <c r="K379" s="175"/>
      <c r="L379" s="174"/>
      <c r="N379" s="173">
        <f t="shared" si="12"/>
        <v>0</v>
      </c>
      <c r="O379" s="172">
        <f t="shared" si="13"/>
        <v>0</v>
      </c>
      <c r="Q379" s="356"/>
      <c r="R379" s="356"/>
      <c r="S379" s="356"/>
      <c r="T379" s="356"/>
      <c r="U379" s="356"/>
      <c r="V379" s="356"/>
      <c r="W379" s="356"/>
      <c r="X379" s="356"/>
      <c r="Y379" s="356"/>
      <c r="Z379" s="356"/>
      <c r="AA379" s="356"/>
      <c r="AB379" s="356"/>
      <c r="AC379" s="356"/>
      <c r="AD379" s="356"/>
    </row>
    <row r="380" spans="2:30">
      <c r="B380" s="359"/>
      <c r="D380" s="174"/>
      <c r="E380" s="174"/>
      <c r="F380" s="175"/>
      <c r="G380" s="174"/>
      <c r="H380" s="174"/>
      <c r="I380" s="174"/>
      <c r="J380" s="175"/>
      <c r="K380" s="175"/>
      <c r="L380" s="174"/>
      <c r="N380" s="173">
        <f t="shared" si="12"/>
        <v>0</v>
      </c>
      <c r="O380" s="172">
        <f t="shared" si="13"/>
        <v>0</v>
      </c>
      <c r="Q380" s="356"/>
      <c r="R380" s="356"/>
      <c r="S380" s="356"/>
      <c r="T380" s="356"/>
      <c r="U380" s="356"/>
      <c r="V380" s="356"/>
      <c r="W380" s="356"/>
      <c r="X380" s="356"/>
      <c r="Y380" s="356"/>
      <c r="Z380" s="356"/>
      <c r="AA380" s="356"/>
      <c r="AB380" s="356"/>
      <c r="AC380" s="356"/>
      <c r="AD380" s="356"/>
    </row>
    <row r="381" spans="2:30">
      <c r="B381" s="359"/>
      <c r="D381" s="174"/>
      <c r="E381" s="174"/>
      <c r="F381" s="175"/>
      <c r="G381" s="174"/>
      <c r="H381" s="174"/>
      <c r="I381" s="174"/>
      <c r="J381" s="175"/>
      <c r="K381" s="175"/>
      <c r="L381" s="174"/>
      <c r="N381" s="173">
        <f t="shared" si="12"/>
        <v>0</v>
      </c>
      <c r="O381" s="172">
        <f t="shared" si="13"/>
        <v>0</v>
      </c>
      <c r="Q381" s="356"/>
      <c r="R381" s="356"/>
      <c r="S381" s="356"/>
      <c r="T381" s="356"/>
      <c r="U381" s="356"/>
      <c r="V381" s="356"/>
      <c r="W381" s="356"/>
      <c r="X381" s="356"/>
      <c r="Y381" s="356"/>
      <c r="Z381" s="356"/>
      <c r="AA381" s="356"/>
      <c r="AB381" s="356"/>
      <c r="AC381" s="356"/>
      <c r="AD381" s="356"/>
    </row>
    <row r="382" spans="2:30">
      <c r="B382" s="359"/>
      <c r="D382" s="174"/>
      <c r="E382" s="174"/>
      <c r="F382" s="175"/>
      <c r="G382" s="174"/>
      <c r="H382" s="174"/>
      <c r="I382" s="174"/>
      <c r="J382" s="175"/>
      <c r="K382" s="175"/>
      <c r="L382" s="174"/>
      <c r="N382" s="173">
        <f t="shared" si="12"/>
        <v>0</v>
      </c>
      <c r="O382" s="172">
        <f t="shared" si="13"/>
        <v>0</v>
      </c>
      <c r="Q382" s="356"/>
      <c r="R382" s="356"/>
      <c r="S382" s="356"/>
      <c r="T382" s="356"/>
      <c r="U382" s="356"/>
      <c r="V382" s="356"/>
      <c r="W382" s="356"/>
      <c r="X382" s="356"/>
      <c r="Y382" s="356"/>
      <c r="Z382" s="356"/>
      <c r="AA382" s="356"/>
      <c r="AB382" s="356"/>
      <c r="AC382" s="356"/>
      <c r="AD382" s="356"/>
    </row>
    <row r="383" spans="2:30">
      <c r="B383" s="359"/>
      <c r="D383" s="174"/>
      <c r="E383" s="174"/>
      <c r="F383" s="175"/>
      <c r="G383" s="174"/>
      <c r="H383" s="174"/>
      <c r="I383" s="174"/>
      <c r="J383" s="175"/>
      <c r="K383" s="175"/>
      <c r="L383" s="174"/>
      <c r="N383" s="173">
        <f t="shared" si="12"/>
        <v>0</v>
      </c>
      <c r="O383" s="172">
        <f t="shared" si="13"/>
        <v>0</v>
      </c>
      <c r="Q383" s="356"/>
      <c r="R383" s="356"/>
      <c r="S383" s="356"/>
      <c r="T383" s="356"/>
      <c r="U383" s="356"/>
      <c r="V383" s="356"/>
      <c r="W383" s="356"/>
      <c r="X383" s="356"/>
      <c r="Y383" s="356"/>
      <c r="Z383" s="356"/>
      <c r="AA383" s="356"/>
      <c r="AB383" s="356"/>
      <c r="AC383" s="356"/>
      <c r="AD383" s="356"/>
    </row>
    <row r="384" spans="2:30">
      <c r="B384" s="359"/>
      <c r="D384" s="174"/>
      <c r="E384" s="174"/>
      <c r="F384" s="175"/>
      <c r="G384" s="174"/>
      <c r="H384" s="174"/>
      <c r="I384" s="174"/>
      <c r="J384" s="175"/>
      <c r="K384" s="175"/>
      <c r="L384" s="174"/>
      <c r="N384" s="173">
        <f t="shared" si="12"/>
        <v>0</v>
      </c>
      <c r="O384" s="172">
        <f t="shared" si="13"/>
        <v>0</v>
      </c>
      <c r="Q384" s="356"/>
      <c r="R384" s="356"/>
      <c r="S384" s="356"/>
      <c r="T384" s="356"/>
      <c r="U384" s="356"/>
      <c r="V384" s="356"/>
      <c r="W384" s="356"/>
      <c r="X384" s="356"/>
      <c r="Y384" s="356"/>
      <c r="Z384" s="356"/>
      <c r="AA384" s="356"/>
      <c r="AB384" s="356"/>
      <c r="AC384" s="356"/>
      <c r="AD384" s="356"/>
    </row>
    <row r="385" spans="2:30">
      <c r="B385" s="359"/>
      <c r="D385" s="174"/>
      <c r="E385" s="174"/>
      <c r="F385" s="175"/>
      <c r="G385" s="174"/>
      <c r="H385" s="174"/>
      <c r="I385" s="174"/>
      <c r="J385" s="175"/>
      <c r="K385" s="175"/>
      <c r="L385" s="174"/>
      <c r="N385" s="173">
        <f t="shared" si="12"/>
        <v>0</v>
      </c>
      <c r="O385" s="172">
        <f t="shared" si="13"/>
        <v>0</v>
      </c>
      <c r="Q385" s="356"/>
      <c r="R385" s="356"/>
      <c r="S385" s="356"/>
      <c r="T385" s="356"/>
      <c r="U385" s="356"/>
      <c r="V385" s="356"/>
      <c r="W385" s="356"/>
      <c r="X385" s="356"/>
      <c r="Y385" s="356"/>
      <c r="Z385" s="356"/>
      <c r="AA385" s="356"/>
      <c r="AB385" s="356"/>
      <c r="AC385" s="356"/>
      <c r="AD385" s="356"/>
    </row>
    <row r="386" spans="2:30">
      <c r="B386" s="359"/>
      <c r="D386" s="174"/>
      <c r="E386" s="174"/>
      <c r="F386" s="175"/>
      <c r="G386" s="174"/>
      <c r="H386" s="174"/>
      <c r="I386" s="174"/>
      <c r="J386" s="175"/>
      <c r="K386" s="175"/>
      <c r="L386" s="174"/>
      <c r="N386" s="173">
        <f t="shared" si="12"/>
        <v>0</v>
      </c>
      <c r="O386" s="172">
        <f t="shared" si="13"/>
        <v>0</v>
      </c>
      <c r="Q386" s="356"/>
      <c r="R386" s="356"/>
      <c r="S386" s="356"/>
      <c r="T386" s="356"/>
      <c r="U386" s="356"/>
      <c r="V386" s="356"/>
      <c r="W386" s="356"/>
      <c r="X386" s="356"/>
      <c r="Y386" s="356"/>
      <c r="Z386" s="356"/>
      <c r="AA386" s="356"/>
      <c r="AB386" s="356"/>
      <c r="AC386" s="356"/>
      <c r="AD386" s="356"/>
    </row>
    <row r="387" spans="2:30">
      <c r="B387" s="359"/>
      <c r="D387" s="174"/>
      <c r="E387" s="174"/>
      <c r="F387" s="175"/>
      <c r="G387" s="174"/>
      <c r="H387" s="174"/>
      <c r="I387" s="174"/>
      <c r="J387" s="175"/>
      <c r="K387" s="175"/>
      <c r="L387" s="174"/>
      <c r="N387" s="173">
        <f t="shared" si="12"/>
        <v>0</v>
      </c>
      <c r="O387" s="172">
        <f t="shared" si="13"/>
        <v>0</v>
      </c>
      <c r="Q387" s="356"/>
      <c r="R387" s="356"/>
      <c r="S387" s="356"/>
      <c r="T387" s="356"/>
      <c r="U387" s="356"/>
      <c r="V387" s="356"/>
      <c r="W387" s="356"/>
      <c r="X387" s="356"/>
      <c r="Y387" s="356"/>
      <c r="Z387" s="356"/>
      <c r="AA387" s="356"/>
      <c r="AB387" s="356"/>
      <c r="AC387" s="356"/>
      <c r="AD387" s="356"/>
    </row>
    <row r="388" spans="2:30">
      <c r="B388" s="359"/>
      <c r="D388" s="174"/>
      <c r="E388" s="174"/>
      <c r="F388" s="175"/>
      <c r="G388" s="174"/>
      <c r="H388" s="174"/>
      <c r="I388" s="174"/>
      <c r="J388" s="175"/>
      <c r="K388" s="175"/>
      <c r="L388" s="174"/>
      <c r="N388" s="173">
        <f t="shared" si="12"/>
        <v>0</v>
      </c>
      <c r="O388" s="172">
        <f t="shared" si="13"/>
        <v>0</v>
      </c>
      <c r="Q388" s="356"/>
      <c r="R388" s="356"/>
      <c r="S388" s="356"/>
      <c r="T388" s="356"/>
      <c r="U388" s="356"/>
      <c r="V388" s="356"/>
      <c r="W388" s="356"/>
      <c r="X388" s="356"/>
      <c r="Y388" s="356"/>
      <c r="Z388" s="356"/>
      <c r="AA388" s="356"/>
      <c r="AB388" s="356"/>
      <c r="AC388" s="356"/>
      <c r="AD388" s="356"/>
    </row>
    <row r="389" spans="2:30">
      <c r="B389" s="359"/>
      <c r="D389" s="174"/>
      <c r="E389" s="174"/>
      <c r="F389" s="175"/>
      <c r="G389" s="174"/>
      <c r="H389" s="174"/>
      <c r="I389" s="174"/>
      <c r="J389" s="175"/>
      <c r="K389" s="175"/>
      <c r="L389" s="174"/>
      <c r="N389" s="173">
        <f t="shared" si="12"/>
        <v>0</v>
      </c>
      <c r="O389" s="172">
        <f t="shared" si="13"/>
        <v>0</v>
      </c>
      <c r="Q389" s="356"/>
      <c r="R389" s="356"/>
      <c r="S389" s="356"/>
      <c r="T389" s="356"/>
      <c r="U389" s="356"/>
      <c r="V389" s="356"/>
      <c r="W389" s="356"/>
      <c r="X389" s="356"/>
      <c r="Y389" s="356"/>
      <c r="Z389" s="356"/>
      <c r="AA389" s="356"/>
      <c r="AB389" s="356"/>
      <c r="AC389" s="356"/>
      <c r="AD389" s="356"/>
    </row>
    <row r="390" spans="2:30">
      <c r="B390" s="359"/>
      <c r="D390" s="174"/>
      <c r="E390" s="174"/>
      <c r="F390" s="175"/>
      <c r="G390" s="174"/>
      <c r="H390" s="174"/>
      <c r="I390" s="174"/>
      <c r="J390" s="175"/>
      <c r="K390" s="175"/>
      <c r="L390" s="174"/>
      <c r="N390" s="173">
        <f t="shared" si="12"/>
        <v>0</v>
      </c>
      <c r="O390" s="172">
        <f t="shared" si="13"/>
        <v>0</v>
      </c>
      <c r="Q390" s="356"/>
      <c r="R390" s="356"/>
      <c r="S390" s="356"/>
      <c r="T390" s="356"/>
      <c r="U390" s="356"/>
      <c r="V390" s="356"/>
      <c r="W390" s="356"/>
      <c r="X390" s="356"/>
      <c r="Y390" s="356"/>
      <c r="Z390" s="356"/>
      <c r="AA390" s="356"/>
      <c r="AB390" s="356"/>
      <c r="AC390" s="356"/>
      <c r="AD390" s="356"/>
    </row>
    <row r="391" spans="2:30">
      <c r="B391" s="359"/>
      <c r="D391" s="174"/>
      <c r="E391" s="174"/>
      <c r="F391" s="175"/>
      <c r="G391" s="174"/>
      <c r="H391" s="174"/>
      <c r="I391" s="174"/>
      <c r="J391" s="175"/>
      <c r="K391" s="175"/>
      <c r="L391" s="174"/>
      <c r="N391" s="173">
        <f t="shared" si="12"/>
        <v>0</v>
      </c>
      <c r="O391" s="172">
        <f t="shared" si="13"/>
        <v>0</v>
      </c>
      <c r="Q391" s="356"/>
      <c r="R391" s="356"/>
      <c r="S391" s="356"/>
      <c r="T391" s="356"/>
      <c r="U391" s="356"/>
      <c r="V391" s="356"/>
      <c r="W391" s="356"/>
      <c r="X391" s="356"/>
      <c r="Y391" s="356"/>
      <c r="Z391" s="356"/>
      <c r="AA391" s="356"/>
      <c r="AB391" s="356"/>
      <c r="AC391" s="356"/>
      <c r="AD391" s="356"/>
    </row>
    <row r="392" spans="2:30">
      <c r="B392" s="359"/>
      <c r="D392" s="174"/>
      <c r="E392" s="174"/>
      <c r="F392" s="175"/>
      <c r="G392" s="174"/>
      <c r="H392" s="174"/>
      <c r="I392" s="174"/>
      <c r="J392" s="175"/>
      <c r="K392" s="175"/>
      <c r="L392" s="174"/>
      <c r="N392" s="173">
        <f t="shared" si="12"/>
        <v>0</v>
      </c>
      <c r="O392" s="172">
        <f t="shared" si="13"/>
        <v>0</v>
      </c>
      <c r="Q392" s="356"/>
      <c r="R392" s="356"/>
      <c r="S392" s="356"/>
      <c r="T392" s="356"/>
      <c r="U392" s="356"/>
      <c r="V392" s="356"/>
      <c r="W392" s="356"/>
      <c r="X392" s="356"/>
      <c r="Y392" s="356"/>
      <c r="Z392" s="356"/>
      <c r="AA392" s="356"/>
      <c r="AB392" s="356"/>
      <c r="AC392" s="356"/>
      <c r="AD392" s="356"/>
    </row>
    <row r="393" spans="2:30">
      <c r="B393" s="359"/>
      <c r="D393" s="174"/>
      <c r="E393" s="174"/>
      <c r="F393" s="175"/>
      <c r="G393" s="174"/>
      <c r="H393" s="174"/>
      <c r="I393" s="174"/>
      <c r="J393" s="175"/>
      <c r="K393" s="175"/>
      <c r="L393" s="174"/>
      <c r="N393" s="173">
        <f t="shared" si="12"/>
        <v>0</v>
      </c>
      <c r="O393" s="172">
        <f t="shared" si="13"/>
        <v>0</v>
      </c>
      <c r="Q393" s="356"/>
      <c r="R393" s="356"/>
      <c r="S393" s="356"/>
      <c r="T393" s="356"/>
      <c r="U393" s="356"/>
      <c r="V393" s="356"/>
      <c r="W393" s="356"/>
      <c r="X393" s="356"/>
      <c r="Y393" s="356"/>
      <c r="Z393" s="356"/>
      <c r="AA393" s="356"/>
      <c r="AB393" s="356"/>
      <c r="AC393" s="356"/>
      <c r="AD393" s="356"/>
    </row>
    <row r="394" spans="2:30">
      <c r="B394" s="359"/>
      <c r="D394" s="174"/>
      <c r="E394" s="174"/>
      <c r="F394" s="175"/>
      <c r="G394" s="174"/>
      <c r="H394" s="174"/>
      <c r="I394" s="174"/>
      <c r="J394" s="175"/>
      <c r="K394" s="175"/>
      <c r="L394" s="174"/>
      <c r="N394" s="173">
        <f t="shared" si="12"/>
        <v>0</v>
      </c>
      <c r="O394" s="172">
        <f t="shared" si="13"/>
        <v>0</v>
      </c>
      <c r="Q394" s="356"/>
      <c r="R394" s="356"/>
      <c r="S394" s="356"/>
      <c r="T394" s="356"/>
      <c r="U394" s="356"/>
      <c r="V394" s="356"/>
      <c r="W394" s="356"/>
      <c r="X394" s="356"/>
      <c r="Y394" s="356"/>
      <c r="Z394" s="356"/>
      <c r="AA394" s="356"/>
      <c r="AB394" s="356"/>
      <c r="AC394" s="356"/>
      <c r="AD394" s="356"/>
    </row>
    <row r="395" spans="2:30">
      <c r="B395" s="359"/>
      <c r="D395" s="174"/>
      <c r="E395" s="174"/>
      <c r="F395" s="175"/>
      <c r="G395" s="174"/>
      <c r="H395" s="174"/>
      <c r="I395" s="174"/>
      <c r="J395" s="175"/>
      <c r="K395" s="175"/>
      <c r="L395" s="174"/>
      <c r="N395" s="173">
        <f t="shared" si="12"/>
        <v>0</v>
      </c>
      <c r="O395" s="172">
        <f t="shared" si="13"/>
        <v>0</v>
      </c>
      <c r="Q395" s="356"/>
      <c r="R395" s="356"/>
      <c r="S395" s="356"/>
      <c r="T395" s="356"/>
      <c r="U395" s="356"/>
      <c r="V395" s="356"/>
      <c r="W395" s="356"/>
      <c r="X395" s="356"/>
      <c r="Y395" s="356"/>
      <c r="Z395" s="356"/>
      <c r="AA395" s="356"/>
      <c r="AB395" s="356"/>
      <c r="AC395" s="356"/>
      <c r="AD395" s="356"/>
    </row>
    <row r="396" spans="2:30">
      <c r="B396" s="359"/>
      <c r="D396" s="174"/>
      <c r="E396" s="174"/>
      <c r="F396" s="175"/>
      <c r="G396" s="174"/>
      <c r="H396" s="174"/>
      <c r="I396" s="174"/>
      <c r="J396" s="175"/>
      <c r="K396" s="175"/>
      <c r="L396" s="174"/>
      <c r="N396" s="173">
        <f t="shared" si="12"/>
        <v>0</v>
      </c>
      <c r="O396" s="172">
        <f t="shared" si="13"/>
        <v>0</v>
      </c>
      <c r="Q396" s="356"/>
      <c r="R396" s="356"/>
      <c r="S396" s="356"/>
      <c r="T396" s="356"/>
      <c r="U396" s="356"/>
      <c r="V396" s="356"/>
      <c r="W396" s="356"/>
      <c r="X396" s="356"/>
      <c r="Y396" s="356"/>
      <c r="Z396" s="356"/>
      <c r="AA396" s="356"/>
      <c r="AB396" s="356"/>
      <c r="AC396" s="356"/>
      <c r="AD396" s="356"/>
    </row>
    <row r="397" spans="2:30">
      <c r="B397" s="359"/>
      <c r="D397" s="174"/>
      <c r="E397" s="174"/>
      <c r="F397" s="175"/>
      <c r="G397" s="174"/>
      <c r="H397" s="174"/>
      <c r="I397" s="174"/>
      <c r="J397" s="175"/>
      <c r="K397" s="175"/>
      <c r="L397" s="174"/>
      <c r="N397" s="173">
        <f t="shared" si="12"/>
        <v>0</v>
      </c>
      <c r="O397" s="172">
        <f t="shared" si="13"/>
        <v>0</v>
      </c>
      <c r="Q397" s="356"/>
      <c r="R397" s="356"/>
      <c r="S397" s="356"/>
      <c r="T397" s="356"/>
      <c r="U397" s="356"/>
      <c r="V397" s="356"/>
      <c r="W397" s="356"/>
      <c r="X397" s="356"/>
      <c r="Y397" s="356"/>
      <c r="Z397" s="356"/>
      <c r="AA397" s="356"/>
      <c r="AB397" s="356"/>
      <c r="AC397" s="356"/>
      <c r="AD397" s="356"/>
    </row>
    <row r="398" spans="2:30">
      <c r="B398" s="359"/>
      <c r="D398" s="174"/>
      <c r="E398" s="174"/>
      <c r="F398" s="175"/>
      <c r="G398" s="174"/>
      <c r="H398" s="174"/>
      <c r="I398" s="174"/>
      <c r="J398" s="175"/>
      <c r="K398" s="175"/>
      <c r="L398" s="174"/>
      <c r="N398" s="173">
        <f t="shared" si="12"/>
        <v>0</v>
      </c>
      <c r="O398" s="172">
        <f t="shared" si="13"/>
        <v>0</v>
      </c>
      <c r="Q398" s="356"/>
      <c r="R398" s="356"/>
      <c r="S398" s="356"/>
      <c r="T398" s="356"/>
      <c r="U398" s="356"/>
      <c r="V398" s="356"/>
      <c r="W398" s="356"/>
      <c r="X398" s="356"/>
      <c r="Y398" s="356"/>
      <c r="Z398" s="356"/>
      <c r="AA398" s="356"/>
      <c r="AB398" s="356"/>
      <c r="AC398" s="356"/>
      <c r="AD398" s="356"/>
    </row>
    <row r="399" spans="2:30">
      <c r="B399" s="359"/>
      <c r="D399" s="174"/>
      <c r="E399" s="174"/>
      <c r="F399" s="175"/>
      <c r="G399" s="174"/>
      <c r="H399" s="174"/>
      <c r="I399" s="174"/>
      <c r="J399" s="175"/>
      <c r="K399" s="175"/>
      <c r="L399" s="174"/>
      <c r="N399" s="173">
        <f t="shared" si="12"/>
        <v>0</v>
      </c>
      <c r="O399" s="172">
        <f t="shared" si="13"/>
        <v>0</v>
      </c>
      <c r="Q399" s="356"/>
      <c r="R399" s="356"/>
      <c r="S399" s="356"/>
      <c r="T399" s="356"/>
      <c r="U399" s="356"/>
      <c r="V399" s="356"/>
      <c r="W399" s="356"/>
      <c r="X399" s="356"/>
      <c r="Y399" s="356"/>
      <c r="Z399" s="356"/>
      <c r="AA399" s="356"/>
      <c r="AB399" s="356"/>
      <c r="AC399" s="356"/>
      <c r="AD399" s="356"/>
    </row>
    <row r="400" spans="2:30">
      <c r="B400" s="359"/>
      <c r="D400" s="174"/>
      <c r="E400" s="174"/>
      <c r="F400" s="175"/>
      <c r="G400" s="174"/>
      <c r="H400" s="174"/>
      <c r="I400" s="174"/>
      <c r="J400" s="175"/>
      <c r="K400" s="175"/>
      <c r="L400" s="174"/>
      <c r="N400" s="173">
        <f t="shared" si="12"/>
        <v>0</v>
      </c>
      <c r="O400" s="172">
        <f t="shared" si="13"/>
        <v>0</v>
      </c>
      <c r="Q400" s="356"/>
      <c r="R400" s="356"/>
      <c r="S400" s="356"/>
      <c r="T400" s="356"/>
      <c r="U400" s="356"/>
      <c r="V400" s="356"/>
      <c r="W400" s="356"/>
      <c r="X400" s="356"/>
      <c r="Y400" s="356"/>
      <c r="Z400" s="356"/>
      <c r="AA400" s="356"/>
      <c r="AB400" s="356"/>
      <c r="AC400" s="356"/>
      <c r="AD400" s="356"/>
    </row>
    <row r="401" spans="2:30">
      <c r="B401" s="359"/>
      <c r="D401" s="174"/>
      <c r="E401" s="174"/>
      <c r="F401" s="175"/>
      <c r="G401" s="174"/>
      <c r="H401" s="174"/>
      <c r="I401" s="174"/>
      <c r="J401" s="175"/>
      <c r="K401" s="175"/>
      <c r="L401" s="174"/>
      <c r="N401" s="173">
        <f t="shared" ref="N401:N464" si="14">+H401*((K401-J401)+1)*B401</f>
        <v>0</v>
      </c>
      <c r="O401" s="172">
        <f t="shared" ref="O401:O464" si="15">N401*L401</f>
        <v>0</v>
      </c>
      <c r="Q401" s="356"/>
      <c r="R401" s="356"/>
      <c r="S401" s="356"/>
      <c r="T401" s="356"/>
      <c r="U401" s="356"/>
      <c r="V401" s="356"/>
      <c r="W401" s="356"/>
      <c r="X401" s="356"/>
      <c r="Y401" s="356"/>
      <c r="Z401" s="356"/>
      <c r="AA401" s="356"/>
      <c r="AB401" s="356"/>
      <c r="AC401" s="356"/>
      <c r="AD401" s="356"/>
    </row>
    <row r="402" spans="2:30">
      <c r="B402" s="359"/>
      <c r="D402" s="174"/>
      <c r="E402" s="174"/>
      <c r="F402" s="175"/>
      <c r="G402" s="174"/>
      <c r="H402" s="174"/>
      <c r="I402" s="174"/>
      <c r="J402" s="175"/>
      <c r="K402" s="175"/>
      <c r="L402" s="174"/>
      <c r="N402" s="173">
        <f t="shared" si="14"/>
        <v>0</v>
      </c>
      <c r="O402" s="172">
        <f t="shared" si="15"/>
        <v>0</v>
      </c>
      <c r="Q402" s="356"/>
      <c r="R402" s="356"/>
      <c r="S402" s="356"/>
      <c r="T402" s="356"/>
      <c r="U402" s="356"/>
      <c r="V402" s="356"/>
      <c r="W402" s="356"/>
      <c r="X402" s="356"/>
      <c r="Y402" s="356"/>
      <c r="Z402" s="356"/>
      <c r="AA402" s="356"/>
      <c r="AB402" s="356"/>
      <c r="AC402" s="356"/>
      <c r="AD402" s="356"/>
    </row>
    <row r="403" spans="2:30">
      <c r="B403" s="359"/>
      <c r="D403" s="174"/>
      <c r="E403" s="174"/>
      <c r="F403" s="175"/>
      <c r="G403" s="174"/>
      <c r="H403" s="174"/>
      <c r="I403" s="174"/>
      <c r="J403" s="175"/>
      <c r="K403" s="175"/>
      <c r="L403" s="174"/>
      <c r="N403" s="173">
        <f t="shared" si="14"/>
        <v>0</v>
      </c>
      <c r="O403" s="172">
        <f t="shared" si="15"/>
        <v>0</v>
      </c>
      <c r="Q403" s="356"/>
      <c r="R403" s="356"/>
      <c r="S403" s="356"/>
      <c r="T403" s="356"/>
      <c r="U403" s="356"/>
      <c r="V403" s="356"/>
      <c r="W403" s="356"/>
      <c r="X403" s="356"/>
      <c r="Y403" s="356"/>
      <c r="Z403" s="356"/>
      <c r="AA403" s="356"/>
      <c r="AB403" s="356"/>
      <c r="AC403" s="356"/>
      <c r="AD403" s="356"/>
    </row>
    <row r="404" spans="2:30">
      <c r="B404" s="359"/>
      <c r="D404" s="174"/>
      <c r="E404" s="174"/>
      <c r="F404" s="175"/>
      <c r="G404" s="174"/>
      <c r="H404" s="174"/>
      <c r="I404" s="174"/>
      <c r="J404" s="175"/>
      <c r="K404" s="175"/>
      <c r="L404" s="174"/>
      <c r="N404" s="173">
        <f t="shared" si="14"/>
        <v>0</v>
      </c>
      <c r="O404" s="172">
        <f t="shared" si="15"/>
        <v>0</v>
      </c>
      <c r="Q404" s="356"/>
      <c r="R404" s="356"/>
      <c r="S404" s="356"/>
      <c r="T404" s="356"/>
      <c r="U404" s="356"/>
      <c r="V404" s="356"/>
      <c r="W404" s="356"/>
      <c r="X404" s="356"/>
      <c r="Y404" s="356"/>
      <c r="Z404" s="356"/>
      <c r="AA404" s="356"/>
      <c r="AB404" s="356"/>
      <c r="AC404" s="356"/>
      <c r="AD404" s="356"/>
    </row>
    <row r="405" spans="2:30">
      <c r="B405" s="359"/>
      <c r="D405" s="174"/>
      <c r="E405" s="174"/>
      <c r="F405" s="175"/>
      <c r="G405" s="174"/>
      <c r="H405" s="174"/>
      <c r="I405" s="174"/>
      <c r="J405" s="175"/>
      <c r="K405" s="175"/>
      <c r="L405" s="174"/>
      <c r="N405" s="173">
        <f t="shared" si="14"/>
        <v>0</v>
      </c>
      <c r="O405" s="172">
        <f t="shared" si="15"/>
        <v>0</v>
      </c>
      <c r="Q405" s="356"/>
      <c r="R405" s="356"/>
      <c r="S405" s="356"/>
      <c r="T405" s="356"/>
      <c r="U405" s="356"/>
      <c r="V405" s="356"/>
      <c r="W405" s="356"/>
      <c r="X405" s="356"/>
      <c r="Y405" s="356"/>
      <c r="Z405" s="356"/>
      <c r="AA405" s="356"/>
      <c r="AB405" s="356"/>
      <c r="AC405" s="356"/>
      <c r="AD405" s="356"/>
    </row>
    <row r="406" spans="2:30">
      <c r="B406" s="359"/>
      <c r="D406" s="174"/>
      <c r="E406" s="174"/>
      <c r="F406" s="175"/>
      <c r="G406" s="174"/>
      <c r="H406" s="174"/>
      <c r="I406" s="174"/>
      <c r="J406" s="175"/>
      <c r="K406" s="175"/>
      <c r="L406" s="174"/>
      <c r="N406" s="173">
        <f t="shared" si="14"/>
        <v>0</v>
      </c>
      <c r="O406" s="172">
        <f t="shared" si="15"/>
        <v>0</v>
      </c>
      <c r="Q406" s="356"/>
      <c r="R406" s="356"/>
      <c r="S406" s="356"/>
      <c r="T406" s="356"/>
      <c r="U406" s="356"/>
      <c r="V406" s="356"/>
      <c r="W406" s="356"/>
      <c r="X406" s="356"/>
      <c r="Y406" s="356"/>
      <c r="Z406" s="356"/>
      <c r="AA406" s="356"/>
      <c r="AB406" s="356"/>
      <c r="AC406" s="356"/>
      <c r="AD406" s="356"/>
    </row>
    <row r="407" spans="2:30">
      <c r="B407" s="359"/>
      <c r="D407" s="174"/>
      <c r="E407" s="174"/>
      <c r="F407" s="175"/>
      <c r="G407" s="174"/>
      <c r="H407" s="174"/>
      <c r="I407" s="174"/>
      <c r="J407" s="175"/>
      <c r="K407" s="175"/>
      <c r="L407" s="174"/>
      <c r="N407" s="173">
        <f t="shared" si="14"/>
        <v>0</v>
      </c>
      <c r="O407" s="172">
        <f t="shared" si="15"/>
        <v>0</v>
      </c>
      <c r="Q407" s="356"/>
      <c r="R407" s="356"/>
      <c r="S407" s="356"/>
      <c r="T407" s="356"/>
      <c r="U407" s="356"/>
      <c r="V407" s="356"/>
      <c r="W407" s="356"/>
      <c r="X407" s="356"/>
      <c r="Y407" s="356"/>
      <c r="Z407" s="356"/>
      <c r="AA407" s="356"/>
      <c r="AB407" s="356"/>
      <c r="AC407" s="356"/>
      <c r="AD407" s="356"/>
    </row>
    <row r="408" spans="2:30">
      <c r="B408" s="359"/>
      <c r="D408" s="174"/>
      <c r="E408" s="174"/>
      <c r="F408" s="175"/>
      <c r="G408" s="174"/>
      <c r="H408" s="174"/>
      <c r="I408" s="174"/>
      <c r="J408" s="175"/>
      <c r="K408" s="175"/>
      <c r="L408" s="174"/>
      <c r="N408" s="173">
        <f t="shared" si="14"/>
        <v>0</v>
      </c>
      <c r="O408" s="172">
        <f t="shared" si="15"/>
        <v>0</v>
      </c>
      <c r="Q408" s="356"/>
      <c r="R408" s="356"/>
      <c r="S408" s="356"/>
      <c r="T408" s="356"/>
      <c r="U408" s="356"/>
      <c r="V408" s="356"/>
      <c r="W408" s="356"/>
      <c r="X408" s="356"/>
      <c r="Y408" s="356"/>
      <c r="Z408" s="356"/>
      <c r="AA408" s="356"/>
      <c r="AB408" s="356"/>
      <c r="AC408" s="356"/>
      <c r="AD408" s="356"/>
    </row>
    <row r="409" spans="2:30">
      <c r="B409" s="359"/>
      <c r="D409" s="174"/>
      <c r="E409" s="174"/>
      <c r="F409" s="175"/>
      <c r="G409" s="174"/>
      <c r="H409" s="174"/>
      <c r="I409" s="174"/>
      <c r="J409" s="175"/>
      <c r="K409" s="175"/>
      <c r="L409" s="174"/>
      <c r="N409" s="173">
        <f t="shared" si="14"/>
        <v>0</v>
      </c>
      <c r="O409" s="172">
        <f t="shared" si="15"/>
        <v>0</v>
      </c>
      <c r="Q409" s="356"/>
      <c r="R409" s="356"/>
      <c r="S409" s="356"/>
      <c r="T409" s="356"/>
      <c r="U409" s="356"/>
      <c r="V409" s="356"/>
      <c r="W409" s="356"/>
      <c r="X409" s="356"/>
      <c r="Y409" s="356"/>
      <c r="Z409" s="356"/>
      <c r="AA409" s="356"/>
      <c r="AB409" s="356"/>
      <c r="AC409" s="356"/>
      <c r="AD409" s="356"/>
    </row>
    <row r="410" spans="2:30">
      <c r="B410" s="359"/>
      <c r="D410" s="174"/>
      <c r="E410" s="174"/>
      <c r="F410" s="175"/>
      <c r="G410" s="174"/>
      <c r="H410" s="174"/>
      <c r="I410" s="174"/>
      <c r="J410" s="175"/>
      <c r="K410" s="175"/>
      <c r="L410" s="174"/>
      <c r="N410" s="173">
        <f t="shared" si="14"/>
        <v>0</v>
      </c>
      <c r="O410" s="172">
        <f t="shared" si="15"/>
        <v>0</v>
      </c>
      <c r="Q410" s="356"/>
      <c r="R410" s="356"/>
      <c r="S410" s="356"/>
      <c r="T410" s="356"/>
      <c r="U410" s="356"/>
      <c r="V410" s="356"/>
      <c r="W410" s="356"/>
      <c r="X410" s="356"/>
      <c r="Y410" s="356"/>
      <c r="Z410" s="356"/>
      <c r="AA410" s="356"/>
      <c r="AB410" s="356"/>
      <c r="AC410" s="356"/>
      <c r="AD410" s="356"/>
    </row>
    <row r="411" spans="2:30">
      <c r="B411" s="359"/>
      <c r="D411" s="174"/>
      <c r="E411" s="174"/>
      <c r="F411" s="175"/>
      <c r="G411" s="174"/>
      <c r="H411" s="174"/>
      <c r="I411" s="174"/>
      <c r="J411" s="175"/>
      <c r="K411" s="175"/>
      <c r="L411" s="174"/>
      <c r="N411" s="173">
        <f t="shared" si="14"/>
        <v>0</v>
      </c>
      <c r="O411" s="172">
        <f t="shared" si="15"/>
        <v>0</v>
      </c>
      <c r="Q411" s="356"/>
      <c r="R411" s="356"/>
      <c r="S411" s="356"/>
      <c r="T411" s="356"/>
      <c r="U411" s="356"/>
      <c r="V411" s="356"/>
      <c r="W411" s="356"/>
      <c r="X411" s="356"/>
      <c r="Y411" s="356"/>
      <c r="Z411" s="356"/>
      <c r="AA411" s="356"/>
      <c r="AB411" s="356"/>
      <c r="AC411" s="356"/>
      <c r="AD411" s="356"/>
    </row>
    <row r="412" spans="2:30">
      <c r="B412" s="359"/>
      <c r="D412" s="174"/>
      <c r="E412" s="174"/>
      <c r="F412" s="175"/>
      <c r="G412" s="174"/>
      <c r="H412" s="174"/>
      <c r="I412" s="174"/>
      <c r="J412" s="175"/>
      <c r="K412" s="175"/>
      <c r="L412" s="174"/>
      <c r="N412" s="173">
        <f t="shared" si="14"/>
        <v>0</v>
      </c>
      <c r="O412" s="172">
        <f t="shared" si="15"/>
        <v>0</v>
      </c>
      <c r="Q412" s="356"/>
      <c r="R412" s="356"/>
      <c r="S412" s="356"/>
      <c r="T412" s="356"/>
      <c r="U412" s="356"/>
      <c r="V412" s="356"/>
      <c r="W412" s="356"/>
      <c r="X412" s="356"/>
      <c r="Y412" s="356"/>
      <c r="Z412" s="356"/>
      <c r="AA412" s="356"/>
      <c r="AB412" s="356"/>
      <c r="AC412" s="356"/>
      <c r="AD412" s="356"/>
    </row>
    <row r="413" spans="2:30">
      <c r="B413" s="359"/>
      <c r="D413" s="174"/>
      <c r="E413" s="174"/>
      <c r="F413" s="175"/>
      <c r="G413" s="174"/>
      <c r="H413" s="174"/>
      <c r="I413" s="174"/>
      <c r="J413" s="175"/>
      <c r="K413" s="175"/>
      <c r="L413" s="174"/>
      <c r="N413" s="173">
        <f t="shared" si="14"/>
        <v>0</v>
      </c>
      <c r="O413" s="172">
        <f t="shared" si="15"/>
        <v>0</v>
      </c>
      <c r="Q413" s="356"/>
      <c r="R413" s="356"/>
      <c r="S413" s="356"/>
      <c r="T413" s="356"/>
      <c r="U413" s="356"/>
      <c r="V413" s="356"/>
      <c r="W413" s="356"/>
      <c r="X413" s="356"/>
      <c r="Y413" s="356"/>
      <c r="Z413" s="356"/>
      <c r="AA413" s="356"/>
      <c r="AB413" s="356"/>
      <c r="AC413" s="356"/>
      <c r="AD413" s="356"/>
    </row>
    <row r="414" spans="2:30">
      <c r="B414" s="359"/>
      <c r="D414" s="174"/>
      <c r="E414" s="174"/>
      <c r="F414" s="175"/>
      <c r="G414" s="174"/>
      <c r="H414" s="174"/>
      <c r="I414" s="174"/>
      <c r="J414" s="175"/>
      <c r="K414" s="175"/>
      <c r="L414" s="174"/>
      <c r="N414" s="173">
        <f t="shared" si="14"/>
        <v>0</v>
      </c>
      <c r="O414" s="172">
        <f t="shared" si="15"/>
        <v>0</v>
      </c>
      <c r="Q414" s="356"/>
      <c r="R414" s="356"/>
      <c r="S414" s="356"/>
      <c r="T414" s="356"/>
      <c r="U414" s="356"/>
      <c r="V414" s="356"/>
      <c r="W414" s="356"/>
      <c r="X414" s="356"/>
      <c r="Y414" s="356"/>
      <c r="Z414" s="356"/>
      <c r="AA414" s="356"/>
      <c r="AB414" s="356"/>
      <c r="AC414" s="356"/>
      <c r="AD414" s="356"/>
    </row>
    <row r="415" spans="2:30">
      <c r="B415" s="359"/>
      <c r="D415" s="174"/>
      <c r="E415" s="174"/>
      <c r="F415" s="175"/>
      <c r="G415" s="174"/>
      <c r="H415" s="174"/>
      <c r="I415" s="174"/>
      <c r="J415" s="175"/>
      <c r="K415" s="175"/>
      <c r="L415" s="174"/>
      <c r="N415" s="173">
        <f t="shared" si="14"/>
        <v>0</v>
      </c>
      <c r="O415" s="172">
        <f t="shared" si="15"/>
        <v>0</v>
      </c>
      <c r="Q415" s="356"/>
      <c r="R415" s="356"/>
      <c r="S415" s="356"/>
      <c r="T415" s="356"/>
      <c r="U415" s="356"/>
      <c r="V415" s="356"/>
      <c r="W415" s="356"/>
      <c r="X415" s="356"/>
      <c r="Y415" s="356"/>
      <c r="Z415" s="356"/>
      <c r="AA415" s="356"/>
      <c r="AB415" s="356"/>
      <c r="AC415" s="356"/>
      <c r="AD415" s="356"/>
    </row>
    <row r="416" spans="2:30">
      <c r="B416" s="359"/>
      <c r="D416" s="174"/>
      <c r="E416" s="174"/>
      <c r="F416" s="175"/>
      <c r="G416" s="174"/>
      <c r="H416" s="174"/>
      <c r="I416" s="174"/>
      <c r="J416" s="175"/>
      <c r="K416" s="175"/>
      <c r="L416" s="174"/>
      <c r="N416" s="173">
        <f t="shared" si="14"/>
        <v>0</v>
      </c>
      <c r="O416" s="172">
        <f t="shared" si="15"/>
        <v>0</v>
      </c>
      <c r="Q416" s="356"/>
      <c r="R416" s="356"/>
      <c r="S416" s="356"/>
      <c r="T416" s="356"/>
      <c r="U416" s="356"/>
      <c r="V416" s="356"/>
      <c r="W416" s="356"/>
      <c r="X416" s="356"/>
      <c r="Y416" s="356"/>
      <c r="Z416" s="356"/>
      <c r="AA416" s="356"/>
      <c r="AB416" s="356"/>
      <c r="AC416" s="356"/>
      <c r="AD416" s="356"/>
    </row>
    <row r="417" spans="2:30">
      <c r="B417" s="359"/>
      <c r="D417" s="174"/>
      <c r="E417" s="174"/>
      <c r="F417" s="175"/>
      <c r="G417" s="174"/>
      <c r="H417" s="174"/>
      <c r="I417" s="174"/>
      <c r="J417" s="175"/>
      <c r="K417" s="175"/>
      <c r="L417" s="174"/>
      <c r="N417" s="173">
        <f t="shared" si="14"/>
        <v>0</v>
      </c>
      <c r="O417" s="172">
        <f t="shared" si="15"/>
        <v>0</v>
      </c>
      <c r="Q417" s="356"/>
      <c r="R417" s="356"/>
      <c r="S417" s="356"/>
      <c r="T417" s="356"/>
      <c r="U417" s="356"/>
      <c r="V417" s="356"/>
      <c r="W417" s="356"/>
      <c r="X417" s="356"/>
      <c r="Y417" s="356"/>
      <c r="Z417" s="356"/>
      <c r="AA417" s="356"/>
      <c r="AB417" s="356"/>
      <c r="AC417" s="356"/>
      <c r="AD417" s="356"/>
    </row>
    <row r="418" spans="2:30">
      <c r="B418" s="359"/>
      <c r="D418" s="174"/>
      <c r="E418" s="174"/>
      <c r="F418" s="175"/>
      <c r="G418" s="174"/>
      <c r="H418" s="174"/>
      <c r="I418" s="174"/>
      <c r="J418" s="175"/>
      <c r="K418" s="175"/>
      <c r="L418" s="174"/>
      <c r="N418" s="173">
        <f t="shared" si="14"/>
        <v>0</v>
      </c>
      <c r="O418" s="172">
        <f t="shared" si="15"/>
        <v>0</v>
      </c>
      <c r="Q418" s="356"/>
      <c r="R418" s="356"/>
      <c r="S418" s="356"/>
      <c r="T418" s="356"/>
      <c r="U418" s="356"/>
      <c r="V418" s="356"/>
      <c r="W418" s="356"/>
      <c r="X418" s="356"/>
      <c r="Y418" s="356"/>
      <c r="Z418" s="356"/>
      <c r="AA418" s="356"/>
      <c r="AB418" s="356"/>
      <c r="AC418" s="356"/>
      <c r="AD418" s="356"/>
    </row>
    <row r="419" spans="2:30">
      <c r="B419" s="359"/>
      <c r="D419" s="174"/>
      <c r="E419" s="174"/>
      <c r="F419" s="175"/>
      <c r="G419" s="174"/>
      <c r="H419" s="174"/>
      <c r="I419" s="174"/>
      <c r="J419" s="175"/>
      <c r="K419" s="175"/>
      <c r="L419" s="174"/>
      <c r="N419" s="173">
        <f t="shared" si="14"/>
        <v>0</v>
      </c>
      <c r="O419" s="172">
        <f t="shared" si="15"/>
        <v>0</v>
      </c>
      <c r="Q419" s="356"/>
      <c r="R419" s="356"/>
      <c r="S419" s="356"/>
      <c r="T419" s="356"/>
      <c r="U419" s="356"/>
      <c r="V419" s="356"/>
      <c r="W419" s="356"/>
      <c r="X419" s="356"/>
      <c r="Y419" s="356"/>
      <c r="Z419" s="356"/>
      <c r="AA419" s="356"/>
      <c r="AB419" s="356"/>
      <c r="AC419" s="356"/>
      <c r="AD419" s="356"/>
    </row>
    <row r="420" spans="2:30">
      <c r="B420" s="359"/>
      <c r="D420" s="174"/>
      <c r="E420" s="174"/>
      <c r="F420" s="175"/>
      <c r="G420" s="174"/>
      <c r="H420" s="174"/>
      <c r="I420" s="174"/>
      <c r="J420" s="175"/>
      <c r="K420" s="175"/>
      <c r="L420" s="174"/>
      <c r="N420" s="173">
        <f t="shared" si="14"/>
        <v>0</v>
      </c>
      <c r="O420" s="172">
        <f t="shared" si="15"/>
        <v>0</v>
      </c>
      <c r="Q420" s="356"/>
      <c r="R420" s="356"/>
      <c r="S420" s="356"/>
      <c r="T420" s="356"/>
      <c r="U420" s="356"/>
      <c r="V420" s="356"/>
      <c r="W420" s="356"/>
      <c r="X420" s="356"/>
      <c r="Y420" s="356"/>
      <c r="Z420" s="356"/>
      <c r="AA420" s="356"/>
      <c r="AB420" s="356"/>
      <c r="AC420" s="356"/>
      <c r="AD420" s="356"/>
    </row>
    <row r="421" spans="2:30">
      <c r="B421" s="359"/>
      <c r="D421" s="174"/>
      <c r="E421" s="174"/>
      <c r="F421" s="175"/>
      <c r="G421" s="174"/>
      <c r="H421" s="174"/>
      <c r="I421" s="174"/>
      <c r="J421" s="175"/>
      <c r="K421" s="175"/>
      <c r="L421" s="174"/>
      <c r="N421" s="173">
        <f t="shared" si="14"/>
        <v>0</v>
      </c>
      <c r="O421" s="172">
        <f t="shared" si="15"/>
        <v>0</v>
      </c>
      <c r="Q421" s="356"/>
      <c r="R421" s="356"/>
      <c r="S421" s="356"/>
      <c r="T421" s="356"/>
      <c r="U421" s="356"/>
      <c r="V421" s="356"/>
      <c r="W421" s="356"/>
      <c r="X421" s="356"/>
      <c r="Y421" s="356"/>
      <c r="Z421" s="356"/>
      <c r="AA421" s="356"/>
      <c r="AB421" s="356"/>
      <c r="AC421" s="356"/>
      <c r="AD421" s="356"/>
    </row>
    <row r="422" spans="2:30">
      <c r="B422" s="359"/>
      <c r="D422" s="174"/>
      <c r="E422" s="174"/>
      <c r="F422" s="175"/>
      <c r="G422" s="174"/>
      <c r="H422" s="174"/>
      <c r="I422" s="174"/>
      <c r="J422" s="175"/>
      <c r="K422" s="175"/>
      <c r="L422" s="174"/>
      <c r="N422" s="173">
        <f t="shared" si="14"/>
        <v>0</v>
      </c>
      <c r="O422" s="172">
        <f t="shared" si="15"/>
        <v>0</v>
      </c>
      <c r="Q422" s="356"/>
      <c r="R422" s="356"/>
      <c r="S422" s="356"/>
      <c r="T422" s="356"/>
      <c r="U422" s="356"/>
      <c r="V422" s="356"/>
      <c r="W422" s="356"/>
      <c r="X422" s="356"/>
      <c r="Y422" s="356"/>
      <c r="Z422" s="356"/>
      <c r="AA422" s="356"/>
      <c r="AB422" s="356"/>
      <c r="AC422" s="356"/>
      <c r="AD422" s="356"/>
    </row>
    <row r="423" spans="2:30">
      <c r="B423" s="359"/>
      <c r="D423" s="174"/>
      <c r="E423" s="174"/>
      <c r="F423" s="175"/>
      <c r="G423" s="174"/>
      <c r="H423" s="174"/>
      <c r="I423" s="174"/>
      <c r="J423" s="175"/>
      <c r="K423" s="175"/>
      <c r="L423" s="174"/>
      <c r="N423" s="173">
        <f t="shared" si="14"/>
        <v>0</v>
      </c>
      <c r="O423" s="172">
        <f t="shared" si="15"/>
        <v>0</v>
      </c>
      <c r="Q423" s="356"/>
      <c r="R423" s="356"/>
      <c r="S423" s="356"/>
      <c r="T423" s="356"/>
      <c r="U423" s="356"/>
      <c r="V423" s="356"/>
      <c r="W423" s="356"/>
      <c r="X423" s="356"/>
      <c r="Y423" s="356"/>
      <c r="Z423" s="356"/>
      <c r="AA423" s="356"/>
      <c r="AB423" s="356"/>
      <c r="AC423" s="356"/>
      <c r="AD423" s="356"/>
    </row>
    <row r="424" spans="2:30">
      <c r="B424" s="359"/>
      <c r="D424" s="174"/>
      <c r="E424" s="174"/>
      <c r="F424" s="175"/>
      <c r="G424" s="174"/>
      <c r="H424" s="174"/>
      <c r="I424" s="174"/>
      <c r="J424" s="175"/>
      <c r="K424" s="175"/>
      <c r="L424" s="174"/>
      <c r="N424" s="173">
        <f t="shared" si="14"/>
        <v>0</v>
      </c>
      <c r="O424" s="172">
        <f t="shared" si="15"/>
        <v>0</v>
      </c>
      <c r="Q424" s="356"/>
      <c r="R424" s="356"/>
      <c r="S424" s="356"/>
      <c r="T424" s="356"/>
      <c r="U424" s="356"/>
      <c r="V424" s="356"/>
      <c r="W424" s="356"/>
      <c r="X424" s="356"/>
      <c r="Y424" s="356"/>
      <c r="Z424" s="356"/>
      <c r="AA424" s="356"/>
      <c r="AB424" s="356"/>
      <c r="AC424" s="356"/>
      <c r="AD424" s="356"/>
    </row>
    <row r="425" spans="2:30">
      <c r="B425" s="359"/>
      <c r="D425" s="174"/>
      <c r="E425" s="174"/>
      <c r="F425" s="175"/>
      <c r="G425" s="174"/>
      <c r="H425" s="174"/>
      <c r="I425" s="174"/>
      <c r="J425" s="175"/>
      <c r="K425" s="175"/>
      <c r="L425" s="174"/>
      <c r="N425" s="173">
        <f t="shared" si="14"/>
        <v>0</v>
      </c>
      <c r="O425" s="172">
        <f t="shared" si="15"/>
        <v>0</v>
      </c>
      <c r="Q425" s="356"/>
      <c r="R425" s="356"/>
      <c r="S425" s="356"/>
      <c r="T425" s="356"/>
      <c r="U425" s="356"/>
      <c r="V425" s="356"/>
      <c r="W425" s="356"/>
      <c r="X425" s="356"/>
      <c r="Y425" s="356"/>
      <c r="Z425" s="356"/>
      <c r="AA425" s="356"/>
      <c r="AB425" s="356"/>
      <c r="AC425" s="356"/>
      <c r="AD425" s="356"/>
    </row>
    <row r="426" spans="2:30">
      <c r="B426" s="359"/>
      <c r="D426" s="174"/>
      <c r="E426" s="174"/>
      <c r="F426" s="175"/>
      <c r="G426" s="174"/>
      <c r="H426" s="174"/>
      <c r="I426" s="174"/>
      <c r="J426" s="175"/>
      <c r="K426" s="175"/>
      <c r="L426" s="174"/>
      <c r="N426" s="173">
        <f t="shared" si="14"/>
        <v>0</v>
      </c>
      <c r="O426" s="172">
        <f t="shared" si="15"/>
        <v>0</v>
      </c>
      <c r="Q426" s="356"/>
      <c r="R426" s="356"/>
      <c r="S426" s="356"/>
      <c r="T426" s="356"/>
      <c r="U426" s="356"/>
      <c r="V426" s="356"/>
      <c r="W426" s="356"/>
      <c r="X426" s="356"/>
      <c r="Y426" s="356"/>
      <c r="Z426" s="356"/>
      <c r="AA426" s="356"/>
      <c r="AB426" s="356"/>
      <c r="AC426" s="356"/>
      <c r="AD426" s="356"/>
    </row>
    <row r="427" spans="2:30">
      <c r="B427" s="359"/>
      <c r="D427" s="174"/>
      <c r="E427" s="174"/>
      <c r="F427" s="175"/>
      <c r="G427" s="174"/>
      <c r="H427" s="174"/>
      <c r="I427" s="174"/>
      <c r="J427" s="175"/>
      <c r="K427" s="175"/>
      <c r="L427" s="174"/>
      <c r="N427" s="173">
        <f t="shared" si="14"/>
        <v>0</v>
      </c>
      <c r="O427" s="172">
        <f t="shared" si="15"/>
        <v>0</v>
      </c>
      <c r="Q427" s="356"/>
      <c r="R427" s="356"/>
      <c r="S427" s="356"/>
      <c r="T427" s="356"/>
      <c r="U427" s="356"/>
      <c r="V427" s="356"/>
      <c r="W427" s="356"/>
      <c r="X427" s="356"/>
      <c r="Y427" s="356"/>
      <c r="Z427" s="356"/>
      <c r="AA427" s="356"/>
      <c r="AB427" s="356"/>
      <c r="AC427" s="356"/>
      <c r="AD427" s="356"/>
    </row>
    <row r="428" spans="2:30">
      <c r="B428" s="359"/>
      <c r="D428" s="174"/>
      <c r="E428" s="174"/>
      <c r="F428" s="175"/>
      <c r="G428" s="174"/>
      <c r="H428" s="174"/>
      <c r="I428" s="174"/>
      <c r="J428" s="175"/>
      <c r="K428" s="175"/>
      <c r="L428" s="174"/>
      <c r="N428" s="173">
        <f t="shared" si="14"/>
        <v>0</v>
      </c>
      <c r="O428" s="172">
        <f t="shared" si="15"/>
        <v>0</v>
      </c>
      <c r="Q428" s="356"/>
      <c r="R428" s="356"/>
      <c r="S428" s="356"/>
      <c r="T428" s="356"/>
      <c r="U428" s="356"/>
      <c r="V428" s="356"/>
      <c r="W428" s="356"/>
      <c r="X428" s="356"/>
      <c r="Y428" s="356"/>
      <c r="Z428" s="356"/>
      <c r="AA428" s="356"/>
      <c r="AB428" s="356"/>
      <c r="AC428" s="356"/>
      <c r="AD428" s="356"/>
    </row>
    <row r="429" spans="2:30">
      <c r="B429" s="359"/>
      <c r="D429" s="174"/>
      <c r="E429" s="174"/>
      <c r="F429" s="175"/>
      <c r="G429" s="174"/>
      <c r="H429" s="174"/>
      <c r="I429" s="174"/>
      <c r="J429" s="175"/>
      <c r="K429" s="175"/>
      <c r="L429" s="174"/>
      <c r="N429" s="173">
        <f t="shared" si="14"/>
        <v>0</v>
      </c>
      <c r="O429" s="172">
        <f t="shared" si="15"/>
        <v>0</v>
      </c>
      <c r="Q429" s="356"/>
      <c r="R429" s="356"/>
      <c r="S429" s="356"/>
      <c r="T429" s="356"/>
      <c r="U429" s="356"/>
      <c r="V429" s="356"/>
      <c r="W429" s="356"/>
      <c r="X429" s="356"/>
      <c r="Y429" s="356"/>
      <c r="Z429" s="356"/>
      <c r="AA429" s="356"/>
      <c r="AB429" s="356"/>
      <c r="AC429" s="356"/>
      <c r="AD429" s="356"/>
    </row>
    <row r="430" spans="2:30">
      <c r="B430" s="359"/>
      <c r="D430" s="174"/>
      <c r="E430" s="174"/>
      <c r="F430" s="175"/>
      <c r="G430" s="174"/>
      <c r="H430" s="174"/>
      <c r="I430" s="174"/>
      <c r="J430" s="175"/>
      <c r="K430" s="175"/>
      <c r="L430" s="174"/>
      <c r="N430" s="173">
        <f t="shared" si="14"/>
        <v>0</v>
      </c>
      <c r="O430" s="172">
        <f t="shared" si="15"/>
        <v>0</v>
      </c>
      <c r="Q430" s="356"/>
      <c r="R430" s="356"/>
      <c r="S430" s="356"/>
      <c r="T430" s="356"/>
      <c r="U430" s="356"/>
      <c r="V430" s="356"/>
      <c r="W430" s="356"/>
      <c r="X430" s="356"/>
      <c r="Y430" s="356"/>
      <c r="Z430" s="356"/>
      <c r="AA430" s="356"/>
      <c r="AB430" s="356"/>
      <c r="AC430" s="356"/>
      <c r="AD430" s="356"/>
    </row>
    <row r="431" spans="2:30">
      <c r="B431" s="359"/>
      <c r="D431" s="174"/>
      <c r="E431" s="174"/>
      <c r="F431" s="175"/>
      <c r="G431" s="174"/>
      <c r="H431" s="174"/>
      <c r="I431" s="174"/>
      <c r="J431" s="175"/>
      <c r="K431" s="175"/>
      <c r="L431" s="174"/>
      <c r="N431" s="173">
        <f t="shared" si="14"/>
        <v>0</v>
      </c>
      <c r="O431" s="172">
        <f t="shared" si="15"/>
        <v>0</v>
      </c>
      <c r="Q431" s="356"/>
      <c r="R431" s="356"/>
      <c r="S431" s="356"/>
      <c r="T431" s="356"/>
      <c r="U431" s="356"/>
      <c r="V431" s="356"/>
      <c r="W431" s="356"/>
      <c r="X431" s="356"/>
      <c r="Y431" s="356"/>
      <c r="Z431" s="356"/>
      <c r="AA431" s="356"/>
      <c r="AB431" s="356"/>
      <c r="AC431" s="356"/>
      <c r="AD431" s="356"/>
    </row>
    <row r="432" spans="2:30">
      <c r="B432" s="359"/>
      <c r="D432" s="174"/>
      <c r="E432" s="174"/>
      <c r="F432" s="175"/>
      <c r="G432" s="174"/>
      <c r="H432" s="174"/>
      <c r="I432" s="174"/>
      <c r="J432" s="175"/>
      <c r="K432" s="175"/>
      <c r="L432" s="174"/>
      <c r="N432" s="173">
        <f t="shared" si="14"/>
        <v>0</v>
      </c>
      <c r="O432" s="172">
        <f t="shared" si="15"/>
        <v>0</v>
      </c>
      <c r="Q432" s="356"/>
      <c r="R432" s="356"/>
      <c r="S432" s="356"/>
      <c r="T432" s="356"/>
      <c r="U432" s="356"/>
      <c r="V432" s="356"/>
      <c r="W432" s="356"/>
      <c r="X432" s="356"/>
      <c r="Y432" s="356"/>
      <c r="Z432" s="356"/>
      <c r="AA432" s="356"/>
      <c r="AB432" s="356"/>
      <c r="AC432" s="356"/>
      <c r="AD432" s="356"/>
    </row>
    <row r="433" spans="2:30">
      <c r="B433" s="359"/>
      <c r="D433" s="174"/>
      <c r="E433" s="174"/>
      <c r="F433" s="175"/>
      <c r="G433" s="174"/>
      <c r="H433" s="174"/>
      <c r="I433" s="174"/>
      <c r="J433" s="175"/>
      <c r="K433" s="175"/>
      <c r="L433" s="174"/>
      <c r="N433" s="173">
        <f t="shared" si="14"/>
        <v>0</v>
      </c>
      <c r="O433" s="172">
        <f t="shared" si="15"/>
        <v>0</v>
      </c>
      <c r="Q433" s="356"/>
      <c r="R433" s="356"/>
      <c r="S433" s="356"/>
      <c r="T433" s="356"/>
      <c r="U433" s="356"/>
      <c r="V433" s="356"/>
      <c r="W433" s="356"/>
      <c r="X433" s="356"/>
      <c r="Y433" s="356"/>
      <c r="Z433" s="356"/>
      <c r="AA433" s="356"/>
      <c r="AB433" s="356"/>
      <c r="AC433" s="356"/>
      <c r="AD433" s="356"/>
    </row>
    <row r="434" spans="2:30">
      <c r="B434" s="359"/>
      <c r="D434" s="174"/>
      <c r="E434" s="174"/>
      <c r="F434" s="175"/>
      <c r="G434" s="174"/>
      <c r="H434" s="174"/>
      <c r="I434" s="174"/>
      <c r="J434" s="175"/>
      <c r="K434" s="175"/>
      <c r="L434" s="174"/>
      <c r="N434" s="173">
        <f t="shared" si="14"/>
        <v>0</v>
      </c>
      <c r="O434" s="172">
        <f t="shared" si="15"/>
        <v>0</v>
      </c>
      <c r="Q434" s="356"/>
      <c r="R434" s="356"/>
      <c r="S434" s="356"/>
      <c r="T434" s="356"/>
      <c r="U434" s="356"/>
      <c r="V434" s="356"/>
      <c r="W434" s="356"/>
      <c r="X434" s="356"/>
      <c r="Y434" s="356"/>
      <c r="Z434" s="356"/>
      <c r="AA434" s="356"/>
      <c r="AB434" s="356"/>
      <c r="AC434" s="356"/>
      <c r="AD434" s="356"/>
    </row>
    <row r="435" spans="2:30">
      <c r="B435" s="359"/>
      <c r="D435" s="174"/>
      <c r="E435" s="174"/>
      <c r="F435" s="175"/>
      <c r="G435" s="174"/>
      <c r="H435" s="174"/>
      <c r="I435" s="174"/>
      <c r="J435" s="175"/>
      <c r="K435" s="175"/>
      <c r="L435" s="174"/>
      <c r="N435" s="173">
        <f t="shared" si="14"/>
        <v>0</v>
      </c>
      <c r="O435" s="172">
        <f t="shared" si="15"/>
        <v>0</v>
      </c>
      <c r="Q435" s="356"/>
      <c r="R435" s="356"/>
      <c r="S435" s="356"/>
      <c r="T435" s="356"/>
      <c r="U435" s="356"/>
      <c r="V435" s="356"/>
      <c r="W435" s="356"/>
      <c r="X435" s="356"/>
      <c r="Y435" s="356"/>
      <c r="Z435" s="356"/>
      <c r="AA435" s="356"/>
      <c r="AB435" s="356"/>
      <c r="AC435" s="356"/>
      <c r="AD435" s="356"/>
    </row>
    <row r="436" spans="2:30">
      <c r="B436" s="359"/>
      <c r="D436" s="174"/>
      <c r="E436" s="174"/>
      <c r="F436" s="175"/>
      <c r="G436" s="174"/>
      <c r="H436" s="174"/>
      <c r="I436" s="174"/>
      <c r="J436" s="175"/>
      <c r="K436" s="175"/>
      <c r="L436" s="174"/>
      <c r="N436" s="173">
        <f t="shared" si="14"/>
        <v>0</v>
      </c>
      <c r="O436" s="172">
        <f t="shared" si="15"/>
        <v>0</v>
      </c>
      <c r="Q436" s="356"/>
      <c r="R436" s="356"/>
      <c r="S436" s="356"/>
      <c r="T436" s="356"/>
      <c r="U436" s="356"/>
      <c r="V436" s="356"/>
      <c r="W436" s="356"/>
      <c r="X436" s="356"/>
      <c r="Y436" s="356"/>
      <c r="Z436" s="356"/>
      <c r="AA436" s="356"/>
      <c r="AB436" s="356"/>
      <c r="AC436" s="356"/>
      <c r="AD436" s="356"/>
    </row>
    <row r="437" spans="2:30">
      <c r="B437" s="359"/>
      <c r="D437" s="174"/>
      <c r="E437" s="174"/>
      <c r="F437" s="175"/>
      <c r="G437" s="174"/>
      <c r="H437" s="174"/>
      <c r="I437" s="174"/>
      <c r="J437" s="175"/>
      <c r="K437" s="175"/>
      <c r="L437" s="174"/>
      <c r="N437" s="173">
        <f t="shared" si="14"/>
        <v>0</v>
      </c>
      <c r="O437" s="172">
        <f t="shared" si="15"/>
        <v>0</v>
      </c>
      <c r="Q437" s="356"/>
      <c r="R437" s="356"/>
      <c r="S437" s="356"/>
      <c r="T437" s="356"/>
      <c r="U437" s="356"/>
      <c r="V437" s="356"/>
      <c r="W437" s="356"/>
      <c r="X437" s="356"/>
      <c r="Y437" s="356"/>
      <c r="Z437" s="356"/>
      <c r="AA437" s="356"/>
      <c r="AB437" s="356"/>
      <c r="AC437" s="356"/>
      <c r="AD437" s="356"/>
    </row>
    <row r="438" spans="2:30">
      <c r="B438" s="359"/>
      <c r="D438" s="174"/>
      <c r="E438" s="174"/>
      <c r="F438" s="175"/>
      <c r="G438" s="174"/>
      <c r="H438" s="174"/>
      <c r="I438" s="174"/>
      <c r="J438" s="175"/>
      <c r="K438" s="175"/>
      <c r="L438" s="174"/>
      <c r="N438" s="173">
        <f t="shared" si="14"/>
        <v>0</v>
      </c>
      <c r="O438" s="172">
        <f t="shared" si="15"/>
        <v>0</v>
      </c>
      <c r="Q438" s="356"/>
      <c r="R438" s="356"/>
      <c r="S438" s="356"/>
      <c r="T438" s="356"/>
      <c r="U438" s="356"/>
      <c r="V438" s="356"/>
      <c r="W438" s="356"/>
      <c r="X438" s="356"/>
      <c r="Y438" s="356"/>
      <c r="Z438" s="356"/>
      <c r="AA438" s="356"/>
      <c r="AB438" s="356"/>
      <c r="AC438" s="356"/>
      <c r="AD438" s="356"/>
    </row>
    <row r="439" spans="2:30">
      <c r="B439" s="359"/>
      <c r="D439" s="174"/>
      <c r="E439" s="174"/>
      <c r="F439" s="175"/>
      <c r="G439" s="174"/>
      <c r="H439" s="174"/>
      <c r="I439" s="174"/>
      <c r="J439" s="175"/>
      <c r="K439" s="175"/>
      <c r="L439" s="174"/>
      <c r="N439" s="173">
        <f t="shared" si="14"/>
        <v>0</v>
      </c>
      <c r="O439" s="172">
        <f t="shared" si="15"/>
        <v>0</v>
      </c>
      <c r="Q439" s="356"/>
      <c r="R439" s="356"/>
      <c r="S439" s="356"/>
      <c r="T439" s="356"/>
      <c r="U439" s="356"/>
      <c r="V439" s="356"/>
      <c r="W439" s="356"/>
      <c r="X439" s="356"/>
      <c r="Y439" s="356"/>
      <c r="Z439" s="356"/>
      <c r="AA439" s="356"/>
      <c r="AB439" s="356"/>
      <c r="AC439" s="356"/>
      <c r="AD439" s="356"/>
    </row>
    <row r="440" spans="2:30">
      <c r="B440" s="359"/>
      <c r="D440" s="174"/>
      <c r="E440" s="174"/>
      <c r="F440" s="175"/>
      <c r="G440" s="174"/>
      <c r="H440" s="174"/>
      <c r="I440" s="174"/>
      <c r="J440" s="175"/>
      <c r="K440" s="175"/>
      <c r="L440" s="174"/>
      <c r="N440" s="173">
        <f t="shared" si="14"/>
        <v>0</v>
      </c>
      <c r="O440" s="172">
        <f t="shared" si="15"/>
        <v>0</v>
      </c>
      <c r="Q440" s="356"/>
      <c r="R440" s="356"/>
      <c r="S440" s="356"/>
      <c r="T440" s="356"/>
      <c r="U440" s="356"/>
      <c r="V440" s="356"/>
      <c r="W440" s="356"/>
      <c r="X440" s="356"/>
      <c r="Y440" s="356"/>
      <c r="Z440" s="356"/>
      <c r="AA440" s="356"/>
      <c r="AB440" s="356"/>
      <c r="AC440" s="356"/>
      <c r="AD440" s="356"/>
    </row>
    <row r="441" spans="2:30">
      <c r="B441" s="359"/>
      <c r="D441" s="174"/>
      <c r="E441" s="174"/>
      <c r="F441" s="175"/>
      <c r="G441" s="174"/>
      <c r="H441" s="174"/>
      <c r="I441" s="174"/>
      <c r="J441" s="175"/>
      <c r="K441" s="175"/>
      <c r="L441" s="174"/>
      <c r="N441" s="173">
        <f t="shared" si="14"/>
        <v>0</v>
      </c>
      <c r="O441" s="172">
        <f t="shared" si="15"/>
        <v>0</v>
      </c>
      <c r="Q441" s="356"/>
      <c r="R441" s="356"/>
      <c r="S441" s="356"/>
      <c r="T441" s="356"/>
      <c r="U441" s="356"/>
      <c r="V441" s="356"/>
      <c r="W441" s="356"/>
      <c r="X441" s="356"/>
      <c r="Y441" s="356"/>
      <c r="Z441" s="356"/>
      <c r="AA441" s="356"/>
      <c r="AB441" s="356"/>
      <c r="AC441" s="356"/>
      <c r="AD441" s="356"/>
    </row>
    <row r="442" spans="2:30">
      <c r="B442" s="359"/>
      <c r="D442" s="174"/>
      <c r="E442" s="174"/>
      <c r="F442" s="175"/>
      <c r="G442" s="174"/>
      <c r="H442" s="174"/>
      <c r="I442" s="174"/>
      <c r="J442" s="175"/>
      <c r="K442" s="175"/>
      <c r="L442" s="174"/>
      <c r="N442" s="173">
        <f t="shared" si="14"/>
        <v>0</v>
      </c>
      <c r="O442" s="172">
        <f t="shared" si="15"/>
        <v>0</v>
      </c>
      <c r="Q442" s="356"/>
      <c r="R442" s="356"/>
      <c r="S442" s="356"/>
      <c r="T442" s="356"/>
      <c r="U442" s="356"/>
      <c r="V442" s="356"/>
      <c r="W442" s="356"/>
      <c r="X442" s="356"/>
      <c r="Y442" s="356"/>
      <c r="Z442" s="356"/>
      <c r="AA442" s="356"/>
      <c r="AB442" s="356"/>
      <c r="AC442" s="356"/>
      <c r="AD442" s="356"/>
    </row>
    <row r="443" spans="2:30">
      <c r="B443" s="359"/>
      <c r="D443" s="174"/>
      <c r="E443" s="174"/>
      <c r="F443" s="175"/>
      <c r="G443" s="174"/>
      <c r="H443" s="174"/>
      <c r="I443" s="174"/>
      <c r="J443" s="175"/>
      <c r="K443" s="175"/>
      <c r="L443" s="174"/>
      <c r="N443" s="173">
        <f t="shared" si="14"/>
        <v>0</v>
      </c>
      <c r="O443" s="172">
        <f t="shared" si="15"/>
        <v>0</v>
      </c>
      <c r="Q443" s="356"/>
      <c r="R443" s="356"/>
      <c r="S443" s="356"/>
      <c r="T443" s="356"/>
      <c r="U443" s="356"/>
      <c r="V443" s="356"/>
      <c r="W443" s="356"/>
      <c r="X443" s="356"/>
      <c r="Y443" s="356"/>
      <c r="Z443" s="356"/>
      <c r="AA443" s="356"/>
      <c r="AB443" s="356"/>
      <c r="AC443" s="356"/>
      <c r="AD443" s="356"/>
    </row>
    <row r="444" spans="2:30">
      <c r="B444" s="359"/>
      <c r="D444" s="174"/>
      <c r="E444" s="174"/>
      <c r="F444" s="175"/>
      <c r="G444" s="174"/>
      <c r="H444" s="174"/>
      <c r="I444" s="174"/>
      <c r="J444" s="175"/>
      <c r="K444" s="175"/>
      <c r="L444" s="174"/>
      <c r="N444" s="173">
        <f t="shared" si="14"/>
        <v>0</v>
      </c>
      <c r="O444" s="172">
        <f t="shared" si="15"/>
        <v>0</v>
      </c>
      <c r="Q444" s="356"/>
      <c r="R444" s="356"/>
      <c r="S444" s="356"/>
      <c r="T444" s="356"/>
      <c r="U444" s="356"/>
      <c r="V444" s="356"/>
      <c r="W444" s="356"/>
      <c r="X444" s="356"/>
      <c r="Y444" s="356"/>
      <c r="Z444" s="356"/>
      <c r="AA444" s="356"/>
      <c r="AB444" s="356"/>
      <c r="AC444" s="356"/>
      <c r="AD444" s="356"/>
    </row>
    <row r="445" spans="2:30">
      <c r="B445" s="359"/>
      <c r="D445" s="174"/>
      <c r="E445" s="174"/>
      <c r="F445" s="175"/>
      <c r="G445" s="174"/>
      <c r="H445" s="174"/>
      <c r="I445" s="174"/>
      <c r="J445" s="175"/>
      <c r="K445" s="175"/>
      <c r="L445" s="174"/>
      <c r="N445" s="173">
        <f t="shared" si="14"/>
        <v>0</v>
      </c>
      <c r="O445" s="172">
        <f t="shared" si="15"/>
        <v>0</v>
      </c>
      <c r="Q445" s="356"/>
      <c r="R445" s="356"/>
      <c r="S445" s="356"/>
      <c r="T445" s="356"/>
      <c r="U445" s="356"/>
      <c r="V445" s="356"/>
      <c r="W445" s="356"/>
      <c r="X445" s="356"/>
      <c r="Y445" s="356"/>
      <c r="Z445" s="356"/>
      <c r="AA445" s="356"/>
      <c r="AB445" s="356"/>
      <c r="AC445" s="356"/>
      <c r="AD445" s="356"/>
    </row>
    <row r="446" spans="2:30">
      <c r="B446" s="359"/>
      <c r="D446" s="174"/>
      <c r="E446" s="174"/>
      <c r="F446" s="175"/>
      <c r="G446" s="174"/>
      <c r="H446" s="174"/>
      <c r="I446" s="174"/>
      <c r="J446" s="175"/>
      <c r="K446" s="175"/>
      <c r="L446" s="174"/>
      <c r="N446" s="173">
        <f t="shared" si="14"/>
        <v>0</v>
      </c>
      <c r="O446" s="172">
        <f t="shared" si="15"/>
        <v>0</v>
      </c>
      <c r="Q446" s="356"/>
      <c r="R446" s="356"/>
      <c r="S446" s="356"/>
      <c r="T446" s="356"/>
      <c r="U446" s="356"/>
      <c r="V446" s="356"/>
      <c r="W446" s="356"/>
      <c r="X446" s="356"/>
      <c r="Y446" s="356"/>
      <c r="Z446" s="356"/>
      <c r="AA446" s="356"/>
      <c r="AB446" s="356"/>
      <c r="AC446" s="356"/>
      <c r="AD446" s="356"/>
    </row>
    <row r="447" spans="2:30">
      <c r="B447" s="359"/>
      <c r="D447" s="174"/>
      <c r="E447" s="174"/>
      <c r="F447" s="175"/>
      <c r="G447" s="174"/>
      <c r="H447" s="174"/>
      <c r="I447" s="174"/>
      <c r="J447" s="175"/>
      <c r="K447" s="175"/>
      <c r="L447" s="174"/>
      <c r="N447" s="173">
        <f t="shared" si="14"/>
        <v>0</v>
      </c>
      <c r="O447" s="172">
        <f t="shared" si="15"/>
        <v>0</v>
      </c>
      <c r="Q447" s="356"/>
      <c r="R447" s="356"/>
      <c r="S447" s="356"/>
      <c r="T447" s="356"/>
      <c r="U447" s="356"/>
      <c r="V447" s="356"/>
      <c r="W447" s="356"/>
      <c r="X447" s="356"/>
      <c r="Y447" s="356"/>
      <c r="Z447" s="356"/>
      <c r="AA447" s="356"/>
      <c r="AB447" s="356"/>
      <c r="AC447" s="356"/>
      <c r="AD447" s="356"/>
    </row>
    <row r="448" spans="2:30">
      <c r="B448" s="359"/>
      <c r="D448" s="174"/>
      <c r="E448" s="174"/>
      <c r="F448" s="175"/>
      <c r="G448" s="174"/>
      <c r="H448" s="174"/>
      <c r="I448" s="174"/>
      <c r="J448" s="175"/>
      <c r="K448" s="175"/>
      <c r="L448" s="174"/>
      <c r="N448" s="173">
        <f t="shared" si="14"/>
        <v>0</v>
      </c>
      <c r="O448" s="172">
        <f t="shared" si="15"/>
        <v>0</v>
      </c>
      <c r="Q448" s="356"/>
      <c r="R448" s="356"/>
      <c r="S448" s="356"/>
      <c r="T448" s="356"/>
      <c r="U448" s="356"/>
      <c r="V448" s="356"/>
      <c r="W448" s="356"/>
      <c r="X448" s="356"/>
      <c r="Y448" s="356"/>
      <c r="Z448" s="356"/>
      <c r="AA448" s="356"/>
      <c r="AB448" s="356"/>
      <c r="AC448" s="356"/>
      <c r="AD448" s="356"/>
    </row>
    <row r="449" spans="2:30">
      <c r="B449" s="359"/>
      <c r="D449" s="174"/>
      <c r="E449" s="174"/>
      <c r="F449" s="175"/>
      <c r="G449" s="174"/>
      <c r="H449" s="174"/>
      <c r="I449" s="174"/>
      <c r="J449" s="175"/>
      <c r="K449" s="175"/>
      <c r="L449" s="174"/>
      <c r="N449" s="173">
        <f t="shared" si="14"/>
        <v>0</v>
      </c>
      <c r="O449" s="172">
        <f t="shared" si="15"/>
        <v>0</v>
      </c>
      <c r="Q449" s="356"/>
      <c r="R449" s="356"/>
      <c r="S449" s="356"/>
      <c r="T449" s="356"/>
      <c r="U449" s="356"/>
      <c r="V449" s="356"/>
      <c r="W449" s="356"/>
      <c r="X449" s="356"/>
      <c r="Y449" s="356"/>
      <c r="Z449" s="356"/>
      <c r="AA449" s="356"/>
      <c r="AB449" s="356"/>
      <c r="AC449" s="356"/>
      <c r="AD449" s="356"/>
    </row>
    <row r="450" spans="2:30">
      <c r="B450" s="359"/>
      <c r="D450" s="174"/>
      <c r="E450" s="174"/>
      <c r="F450" s="175"/>
      <c r="G450" s="174"/>
      <c r="H450" s="174"/>
      <c r="I450" s="174"/>
      <c r="J450" s="175"/>
      <c r="K450" s="175"/>
      <c r="L450" s="174"/>
      <c r="N450" s="173">
        <f t="shared" si="14"/>
        <v>0</v>
      </c>
      <c r="O450" s="172">
        <f t="shared" si="15"/>
        <v>0</v>
      </c>
      <c r="Q450" s="356"/>
      <c r="R450" s="356"/>
      <c r="S450" s="356"/>
      <c r="T450" s="356"/>
      <c r="U450" s="356"/>
      <c r="V450" s="356"/>
      <c r="W450" s="356"/>
      <c r="X450" s="356"/>
      <c r="Y450" s="356"/>
      <c r="Z450" s="356"/>
      <c r="AA450" s="356"/>
      <c r="AB450" s="356"/>
      <c r="AC450" s="356"/>
      <c r="AD450" s="356"/>
    </row>
    <row r="451" spans="2:30">
      <c r="B451" s="359"/>
      <c r="D451" s="174"/>
      <c r="E451" s="174"/>
      <c r="F451" s="175"/>
      <c r="G451" s="174"/>
      <c r="H451" s="174"/>
      <c r="I451" s="174"/>
      <c r="J451" s="175"/>
      <c r="K451" s="175"/>
      <c r="L451" s="174"/>
      <c r="N451" s="173">
        <f t="shared" si="14"/>
        <v>0</v>
      </c>
      <c r="O451" s="172">
        <f t="shared" si="15"/>
        <v>0</v>
      </c>
      <c r="Q451" s="356"/>
      <c r="R451" s="356"/>
      <c r="S451" s="356"/>
      <c r="T451" s="356"/>
      <c r="U451" s="356"/>
      <c r="V451" s="356"/>
      <c r="W451" s="356"/>
      <c r="X451" s="356"/>
      <c r="Y451" s="356"/>
      <c r="Z451" s="356"/>
      <c r="AA451" s="356"/>
      <c r="AB451" s="356"/>
      <c r="AC451" s="356"/>
      <c r="AD451" s="356"/>
    </row>
    <row r="452" spans="2:30">
      <c r="B452" s="359"/>
      <c r="D452" s="174"/>
      <c r="E452" s="174"/>
      <c r="F452" s="175"/>
      <c r="G452" s="174"/>
      <c r="H452" s="174"/>
      <c r="I452" s="174"/>
      <c r="J452" s="175"/>
      <c r="K452" s="175"/>
      <c r="L452" s="174"/>
      <c r="N452" s="173">
        <f t="shared" si="14"/>
        <v>0</v>
      </c>
      <c r="O452" s="172">
        <f t="shared" si="15"/>
        <v>0</v>
      </c>
      <c r="Q452" s="356"/>
      <c r="R452" s="356"/>
      <c r="S452" s="356"/>
      <c r="T452" s="356"/>
      <c r="U452" s="356"/>
      <c r="V452" s="356"/>
      <c r="W452" s="356"/>
      <c r="X452" s="356"/>
      <c r="Y452" s="356"/>
      <c r="Z452" s="356"/>
      <c r="AA452" s="356"/>
      <c r="AB452" s="356"/>
      <c r="AC452" s="356"/>
      <c r="AD452" s="356"/>
    </row>
    <row r="453" spans="2:30">
      <c r="B453" s="359"/>
      <c r="D453" s="174"/>
      <c r="E453" s="174"/>
      <c r="F453" s="175"/>
      <c r="G453" s="174"/>
      <c r="H453" s="174"/>
      <c r="I453" s="174"/>
      <c r="J453" s="175"/>
      <c r="K453" s="175"/>
      <c r="L453" s="174"/>
      <c r="N453" s="173">
        <f t="shared" si="14"/>
        <v>0</v>
      </c>
      <c r="O453" s="172">
        <f t="shared" si="15"/>
        <v>0</v>
      </c>
      <c r="Q453" s="356"/>
      <c r="R453" s="356"/>
      <c r="S453" s="356"/>
      <c r="T453" s="356"/>
      <c r="U453" s="356"/>
      <c r="V453" s="356"/>
      <c r="W453" s="356"/>
      <c r="X453" s="356"/>
      <c r="Y453" s="356"/>
      <c r="Z453" s="356"/>
      <c r="AA453" s="356"/>
      <c r="AB453" s="356"/>
      <c r="AC453" s="356"/>
      <c r="AD453" s="356"/>
    </row>
    <row r="454" spans="2:30">
      <c r="B454" s="359"/>
      <c r="D454" s="174"/>
      <c r="E454" s="174"/>
      <c r="F454" s="175"/>
      <c r="G454" s="174"/>
      <c r="H454" s="174"/>
      <c r="I454" s="174"/>
      <c r="J454" s="175"/>
      <c r="K454" s="175"/>
      <c r="L454" s="174"/>
      <c r="N454" s="173">
        <f t="shared" si="14"/>
        <v>0</v>
      </c>
      <c r="O454" s="172">
        <f t="shared" si="15"/>
        <v>0</v>
      </c>
      <c r="Q454" s="356"/>
      <c r="R454" s="356"/>
      <c r="S454" s="356"/>
      <c r="T454" s="356"/>
      <c r="U454" s="356"/>
      <c r="V454" s="356"/>
      <c r="W454" s="356"/>
      <c r="X454" s="356"/>
      <c r="Y454" s="356"/>
      <c r="Z454" s="356"/>
      <c r="AA454" s="356"/>
      <c r="AB454" s="356"/>
      <c r="AC454" s="356"/>
      <c r="AD454" s="356"/>
    </row>
    <row r="455" spans="2:30">
      <c r="B455" s="359"/>
      <c r="D455" s="174"/>
      <c r="E455" s="174"/>
      <c r="F455" s="175"/>
      <c r="G455" s="174"/>
      <c r="H455" s="174"/>
      <c r="I455" s="174"/>
      <c r="J455" s="175"/>
      <c r="K455" s="175"/>
      <c r="L455" s="174"/>
      <c r="N455" s="173">
        <f t="shared" si="14"/>
        <v>0</v>
      </c>
      <c r="O455" s="172">
        <f t="shared" si="15"/>
        <v>0</v>
      </c>
      <c r="Q455" s="356"/>
      <c r="R455" s="356"/>
      <c r="S455" s="356"/>
      <c r="T455" s="356"/>
      <c r="U455" s="356"/>
      <c r="V455" s="356"/>
      <c r="W455" s="356"/>
      <c r="X455" s="356"/>
      <c r="Y455" s="356"/>
      <c r="Z455" s="356"/>
      <c r="AA455" s="356"/>
      <c r="AB455" s="356"/>
      <c r="AC455" s="356"/>
      <c r="AD455" s="356"/>
    </row>
    <row r="456" spans="2:30">
      <c r="B456" s="359"/>
      <c r="D456" s="174"/>
      <c r="E456" s="174"/>
      <c r="F456" s="175"/>
      <c r="G456" s="174"/>
      <c r="H456" s="174"/>
      <c r="I456" s="174"/>
      <c r="J456" s="175"/>
      <c r="K456" s="175"/>
      <c r="L456" s="174"/>
      <c r="N456" s="173">
        <f t="shared" si="14"/>
        <v>0</v>
      </c>
      <c r="O456" s="172">
        <f t="shared" si="15"/>
        <v>0</v>
      </c>
      <c r="Q456" s="356"/>
      <c r="R456" s="356"/>
      <c r="S456" s="356"/>
      <c r="T456" s="356"/>
      <c r="U456" s="356"/>
      <c r="V456" s="356"/>
      <c r="W456" s="356"/>
      <c r="X456" s="356"/>
      <c r="Y456" s="356"/>
      <c r="Z456" s="356"/>
      <c r="AA456" s="356"/>
      <c r="AB456" s="356"/>
      <c r="AC456" s="356"/>
      <c r="AD456" s="356"/>
    </row>
    <row r="457" spans="2:30">
      <c r="B457" s="359"/>
      <c r="D457" s="174"/>
      <c r="E457" s="174"/>
      <c r="F457" s="175"/>
      <c r="G457" s="174"/>
      <c r="H457" s="174"/>
      <c r="I457" s="174"/>
      <c r="J457" s="175"/>
      <c r="K457" s="175"/>
      <c r="L457" s="174"/>
      <c r="N457" s="173">
        <f t="shared" si="14"/>
        <v>0</v>
      </c>
      <c r="O457" s="172">
        <f t="shared" si="15"/>
        <v>0</v>
      </c>
      <c r="Q457" s="356"/>
      <c r="R457" s="356"/>
      <c r="S457" s="356"/>
      <c r="T457" s="356"/>
      <c r="U457" s="356"/>
      <c r="V457" s="356"/>
      <c r="W457" s="356"/>
      <c r="X457" s="356"/>
      <c r="Y457" s="356"/>
      <c r="Z457" s="356"/>
      <c r="AA457" s="356"/>
      <c r="AB457" s="356"/>
      <c r="AC457" s="356"/>
      <c r="AD457" s="356"/>
    </row>
    <row r="458" spans="2:30">
      <c r="B458" s="359"/>
      <c r="D458" s="174"/>
      <c r="E458" s="174"/>
      <c r="F458" s="175"/>
      <c r="G458" s="174"/>
      <c r="H458" s="174"/>
      <c r="I458" s="174"/>
      <c r="J458" s="175"/>
      <c r="K458" s="175"/>
      <c r="L458" s="174"/>
      <c r="N458" s="173">
        <f t="shared" si="14"/>
        <v>0</v>
      </c>
      <c r="O458" s="172">
        <f t="shared" si="15"/>
        <v>0</v>
      </c>
      <c r="Q458" s="356"/>
      <c r="R458" s="356"/>
      <c r="S458" s="356"/>
      <c r="T458" s="356"/>
      <c r="U458" s="356"/>
      <c r="V458" s="356"/>
      <c r="W458" s="356"/>
      <c r="X458" s="356"/>
      <c r="Y458" s="356"/>
      <c r="Z458" s="356"/>
      <c r="AA458" s="356"/>
      <c r="AB458" s="356"/>
      <c r="AC458" s="356"/>
      <c r="AD458" s="356"/>
    </row>
    <row r="459" spans="2:30">
      <c r="B459" s="359"/>
      <c r="D459" s="174"/>
      <c r="E459" s="174"/>
      <c r="F459" s="175"/>
      <c r="G459" s="174"/>
      <c r="H459" s="174"/>
      <c r="I459" s="174"/>
      <c r="J459" s="175"/>
      <c r="K459" s="175"/>
      <c r="L459" s="174"/>
      <c r="N459" s="173">
        <f t="shared" si="14"/>
        <v>0</v>
      </c>
      <c r="O459" s="172">
        <f t="shared" si="15"/>
        <v>0</v>
      </c>
      <c r="Q459" s="356"/>
      <c r="R459" s="356"/>
      <c r="S459" s="356"/>
      <c r="T459" s="356"/>
      <c r="U459" s="356"/>
      <c r="V459" s="356"/>
      <c r="W459" s="356"/>
      <c r="X459" s="356"/>
      <c r="Y459" s="356"/>
      <c r="Z459" s="356"/>
      <c r="AA459" s="356"/>
      <c r="AB459" s="356"/>
      <c r="AC459" s="356"/>
      <c r="AD459" s="356"/>
    </row>
    <row r="460" spans="2:30">
      <c r="B460" s="359"/>
      <c r="D460" s="174"/>
      <c r="E460" s="174"/>
      <c r="F460" s="175"/>
      <c r="G460" s="174"/>
      <c r="H460" s="174"/>
      <c r="I460" s="174"/>
      <c r="J460" s="175"/>
      <c r="K460" s="175"/>
      <c r="L460" s="174"/>
      <c r="N460" s="173">
        <f t="shared" si="14"/>
        <v>0</v>
      </c>
      <c r="O460" s="172">
        <f t="shared" si="15"/>
        <v>0</v>
      </c>
      <c r="Q460" s="356"/>
      <c r="R460" s="356"/>
      <c r="S460" s="356"/>
      <c r="T460" s="356"/>
      <c r="U460" s="356"/>
      <c r="V460" s="356"/>
      <c r="W460" s="356"/>
      <c r="X460" s="356"/>
      <c r="Y460" s="356"/>
      <c r="Z460" s="356"/>
      <c r="AA460" s="356"/>
      <c r="AB460" s="356"/>
      <c r="AC460" s="356"/>
      <c r="AD460" s="356"/>
    </row>
    <row r="461" spans="2:30">
      <c r="B461" s="359"/>
      <c r="D461" s="174"/>
      <c r="E461" s="174"/>
      <c r="F461" s="175"/>
      <c r="G461" s="174"/>
      <c r="H461" s="174"/>
      <c r="I461" s="174"/>
      <c r="J461" s="175"/>
      <c r="K461" s="175"/>
      <c r="L461" s="174"/>
      <c r="N461" s="173">
        <f t="shared" si="14"/>
        <v>0</v>
      </c>
      <c r="O461" s="172">
        <f t="shared" si="15"/>
        <v>0</v>
      </c>
      <c r="Q461" s="356"/>
      <c r="R461" s="356"/>
      <c r="S461" s="356"/>
      <c r="T461" s="356"/>
      <c r="U461" s="356"/>
      <c r="V461" s="356"/>
      <c r="W461" s="356"/>
      <c r="X461" s="356"/>
      <c r="Y461" s="356"/>
      <c r="Z461" s="356"/>
      <c r="AA461" s="356"/>
      <c r="AB461" s="356"/>
      <c r="AC461" s="356"/>
      <c r="AD461" s="356"/>
    </row>
    <row r="462" spans="2:30">
      <c r="B462" s="359"/>
      <c r="D462" s="174"/>
      <c r="E462" s="174"/>
      <c r="F462" s="175"/>
      <c r="G462" s="174"/>
      <c r="H462" s="174"/>
      <c r="I462" s="174"/>
      <c r="J462" s="175"/>
      <c r="K462" s="175"/>
      <c r="L462" s="174"/>
      <c r="N462" s="173">
        <f t="shared" si="14"/>
        <v>0</v>
      </c>
      <c r="O462" s="172">
        <f t="shared" si="15"/>
        <v>0</v>
      </c>
      <c r="Q462" s="356"/>
      <c r="R462" s="356"/>
      <c r="S462" s="356"/>
      <c r="T462" s="356"/>
      <c r="U462" s="356"/>
      <c r="V462" s="356"/>
      <c r="W462" s="356"/>
      <c r="X462" s="356"/>
      <c r="Y462" s="356"/>
      <c r="Z462" s="356"/>
      <c r="AA462" s="356"/>
      <c r="AB462" s="356"/>
      <c r="AC462" s="356"/>
      <c r="AD462" s="356"/>
    </row>
    <row r="463" spans="2:30">
      <c r="B463" s="359"/>
      <c r="D463" s="174"/>
      <c r="E463" s="174"/>
      <c r="F463" s="175"/>
      <c r="G463" s="174"/>
      <c r="H463" s="174"/>
      <c r="I463" s="174"/>
      <c r="J463" s="175"/>
      <c r="K463" s="175"/>
      <c r="L463" s="174"/>
      <c r="N463" s="173">
        <f t="shared" si="14"/>
        <v>0</v>
      </c>
      <c r="O463" s="172">
        <f t="shared" si="15"/>
        <v>0</v>
      </c>
      <c r="Q463" s="356"/>
      <c r="R463" s="356"/>
      <c r="S463" s="356"/>
      <c r="T463" s="356"/>
      <c r="U463" s="356"/>
      <c r="V463" s="356"/>
      <c r="W463" s="356"/>
      <c r="X463" s="356"/>
      <c r="Y463" s="356"/>
      <c r="Z463" s="356"/>
      <c r="AA463" s="356"/>
      <c r="AB463" s="356"/>
      <c r="AC463" s="356"/>
      <c r="AD463" s="356"/>
    </row>
    <row r="464" spans="2:30">
      <c r="B464" s="359"/>
      <c r="D464" s="174"/>
      <c r="E464" s="174"/>
      <c r="F464" s="175"/>
      <c r="G464" s="174"/>
      <c r="H464" s="174"/>
      <c r="I464" s="174"/>
      <c r="J464" s="175"/>
      <c r="K464" s="175"/>
      <c r="L464" s="174"/>
      <c r="N464" s="173">
        <f t="shared" si="14"/>
        <v>0</v>
      </c>
      <c r="O464" s="172">
        <f t="shared" si="15"/>
        <v>0</v>
      </c>
      <c r="Q464" s="356"/>
      <c r="R464" s="356"/>
      <c r="S464" s="356"/>
      <c r="T464" s="356"/>
      <c r="U464" s="356"/>
      <c r="V464" s="356"/>
      <c r="W464" s="356"/>
      <c r="X464" s="356"/>
      <c r="Y464" s="356"/>
      <c r="Z464" s="356"/>
      <c r="AA464" s="356"/>
      <c r="AB464" s="356"/>
      <c r="AC464" s="356"/>
      <c r="AD464" s="356"/>
    </row>
    <row r="465" spans="2:30">
      <c r="B465" s="359"/>
      <c r="D465" s="174"/>
      <c r="E465" s="174"/>
      <c r="F465" s="175"/>
      <c r="G465" s="174"/>
      <c r="H465" s="174"/>
      <c r="I465" s="174"/>
      <c r="J465" s="175"/>
      <c r="K465" s="175"/>
      <c r="L465" s="174"/>
      <c r="N465" s="173">
        <f t="shared" ref="N465:N499" si="16">+H465*((K465-J465)+1)*B465</f>
        <v>0</v>
      </c>
      <c r="O465" s="172">
        <f t="shared" ref="O465:O499" si="17">N465*L465</f>
        <v>0</v>
      </c>
      <c r="Q465" s="356"/>
      <c r="R465" s="356"/>
      <c r="S465" s="356"/>
      <c r="T465" s="356"/>
      <c r="U465" s="356"/>
      <c r="V465" s="356"/>
      <c r="W465" s="356"/>
      <c r="X465" s="356"/>
      <c r="Y465" s="356"/>
      <c r="Z465" s="356"/>
      <c r="AA465" s="356"/>
      <c r="AB465" s="356"/>
      <c r="AC465" s="356"/>
      <c r="AD465" s="356"/>
    </row>
    <row r="466" spans="2:30">
      <c r="B466" s="359"/>
      <c r="D466" s="174"/>
      <c r="E466" s="174"/>
      <c r="F466" s="175"/>
      <c r="G466" s="174"/>
      <c r="H466" s="174"/>
      <c r="I466" s="174"/>
      <c r="J466" s="175"/>
      <c r="K466" s="175"/>
      <c r="L466" s="174"/>
      <c r="N466" s="173">
        <f t="shared" si="16"/>
        <v>0</v>
      </c>
      <c r="O466" s="172">
        <f t="shared" si="17"/>
        <v>0</v>
      </c>
      <c r="Q466" s="356"/>
      <c r="R466" s="356"/>
      <c r="S466" s="356"/>
      <c r="T466" s="356"/>
      <c r="U466" s="356"/>
      <c r="V466" s="356"/>
      <c r="W466" s="356"/>
      <c r="X466" s="356"/>
      <c r="Y466" s="356"/>
      <c r="Z466" s="356"/>
      <c r="AA466" s="356"/>
      <c r="AB466" s="356"/>
      <c r="AC466" s="356"/>
      <c r="AD466" s="356"/>
    </row>
    <row r="467" spans="2:30">
      <c r="B467" s="359"/>
      <c r="D467" s="174"/>
      <c r="E467" s="174"/>
      <c r="F467" s="175"/>
      <c r="G467" s="174"/>
      <c r="H467" s="174"/>
      <c r="I467" s="174"/>
      <c r="J467" s="175"/>
      <c r="K467" s="175"/>
      <c r="L467" s="174"/>
      <c r="N467" s="173">
        <f t="shared" si="16"/>
        <v>0</v>
      </c>
      <c r="O467" s="172">
        <f t="shared" si="17"/>
        <v>0</v>
      </c>
      <c r="Q467" s="356"/>
      <c r="R467" s="356"/>
      <c r="S467" s="356"/>
      <c r="T467" s="356"/>
      <c r="U467" s="356"/>
      <c r="V467" s="356"/>
      <c r="W467" s="356"/>
      <c r="X467" s="356"/>
      <c r="Y467" s="356"/>
      <c r="Z467" s="356"/>
      <c r="AA467" s="356"/>
      <c r="AB467" s="356"/>
      <c r="AC467" s="356"/>
      <c r="AD467" s="356"/>
    </row>
    <row r="468" spans="2:30">
      <c r="B468" s="359"/>
      <c r="D468" s="174"/>
      <c r="E468" s="174"/>
      <c r="F468" s="175"/>
      <c r="G468" s="174"/>
      <c r="H468" s="174"/>
      <c r="I468" s="174"/>
      <c r="J468" s="175"/>
      <c r="K468" s="175"/>
      <c r="L468" s="174"/>
      <c r="N468" s="173">
        <f t="shared" si="16"/>
        <v>0</v>
      </c>
      <c r="O468" s="172">
        <f t="shared" si="17"/>
        <v>0</v>
      </c>
      <c r="Q468" s="356"/>
      <c r="R468" s="356"/>
      <c r="S468" s="356"/>
      <c r="T468" s="356"/>
      <c r="U468" s="356"/>
      <c r="V468" s="356"/>
      <c r="W468" s="356"/>
      <c r="X468" s="356"/>
      <c r="Y468" s="356"/>
      <c r="Z468" s="356"/>
      <c r="AA468" s="356"/>
      <c r="AB468" s="356"/>
      <c r="AC468" s="356"/>
      <c r="AD468" s="356"/>
    </row>
    <row r="469" spans="2:30">
      <c r="B469" s="359"/>
      <c r="D469" s="174"/>
      <c r="E469" s="174"/>
      <c r="F469" s="175"/>
      <c r="G469" s="174"/>
      <c r="H469" s="174"/>
      <c r="I469" s="174"/>
      <c r="J469" s="175"/>
      <c r="K469" s="175"/>
      <c r="L469" s="174"/>
      <c r="N469" s="173">
        <f t="shared" si="16"/>
        <v>0</v>
      </c>
      <c r="O469" s="172">
        <f t="shared" si="17"/>
        <v>0</v>
      </c>
      <c r="Q469" s="356"/>
      <c r="R469" s="356"/>
      <c r="S469" s="356"/>
      <c r="T469" s="356"/>
      <c r="U469" s="356"/>
      <c r="V469" s="356"/>
      <c r="W469" s="356"/>
      <c r="X469" s="356"/>
      <c r="Y469" s="356"/>
      <c r="Z469" s="356"/>
      <c r="AA469" s="356"/>
      <c r="AB469" s="356"/>
      <c r="AC469" s="356"/>
      <c r="AD469" s="356"/>
    </row>
    <row r="470" spans="2:30">
      <c r="B470" s="359"/>
      <c r="D470" s="174"/>
      <c r="E470" s="174"/>
      <c r="F470" s="175"/>
      <c r="G470" s="174"/>
      <c r="H470" s="174"/>
      <c r="I470" s="174"/>
      <c r="J470" s="175"/>
      <c r="K470" s="175"/>
      <c r="L470" s="174"/>
      <c r="N470" s="173">
        <f t="shared" si="16"/>
        <v>0</v>
      </c>
      <c r="O470" s="172">
        <f t="shared" si="17"/>
        <v>0</v>
      </c>
      <c r="Q470" s="356"/>
      <c r="R470" s="356"/>
      <c r="S470" s="356"/>
      <c r="T470" s="356"/>
      <c r="U470" s="356"/>
      <c r="V470" s="356"/>
      <c r="W470" s="356"/>
      <c r="X470" s="356"/>
      <c r="Y470" s="356"/>
      <c r="Z470" s="356"/>
      <c r="AA470" s="356"/>
      <c r="AB470" s="356"/>
      <c r="AC470" s="356"/>
      <c r="AD470" s="356"/>
    </row>
    <row r="471" spans="2:30">
      <c r="B471" s="359"/>
      <c r="D471" s="174"/>
      <c r="E471" s="174"/>
      <c r="F471" s="175"/>
      <c r="G471" s="174"/>
      <c r="H471" s="174"/>
      <c r="I471" s="174"/>
      <c r="J471" s="175"/>
      <c r="K471" s="175"/>
      <c r="L471" s="174"/>
      <c r="N471" s="173">
        <f t="shared" si="16"/>
        <v>0</v>
      </c>
      <c r="O471" s="172">
        <f t="shared" si="17"/>
        <v>0</v>
      </c>
      <c r="Q471" s="356"/>
      <c r="R471" s="356"/>
      <c r="S471" s="356"/>
      <c r="T471" s="356"/>
      <c r="U471" s="356"/>
      <c r="V471" s="356"/>
      <c r="W471" s="356"/>
      <c r="X471" s="356"/>
      <c r="Y471" s="356"/>
      <c r="Z471" s="356"/>
      <c r="AA471" s="356"/>
      <c r="AB471" s="356"/>
      <c r="AC471" s="356"/>
      <c r="AD471" s="356"/>
    </row>
    <row r="472" spans="2:30">
      <c r="B472" s="359"/>
      <c r="D472" s="174"/>
      <c r="E472" s="174"/>
      <c r="F472" s="175"/>
      <c r="G472" s="174"/>
      <c r="H472" s="174"/>
      <c r="I472" s="174"/>
      <c r="J472" s="175"/>
      <c r="K472" s="175"/>
      <c r="L472" s="174"/>
      <c r="N472" s="173">
        <f t="shared" si="16"/>
        <v>0</v>
      </c>
      <c r="O472" s="172">
        <f t="shared" si="17"/>
        <v>0</v>
      </c>
      <c r="Q472" s="356"/>
      <c r="R472" s="356"/>
      <c r="S472" s="356"/>
      <c r="T472" s="356"/>
      <c r="U472" s="356"/>
      <c r="V472" s="356"/>
      <c r="W472" s="356"/>
      <c r="X472" s="356"/>
      <c r="Y472" s="356"/>
      <c r="Z472" s="356"/>
      <c r="AA472" s="356"/>
      <c r="AB472" s="356"/>
      <c r="AC472" s="356"/>
      <c r="AD472" s="356"/>
    </row>
    <row r="473" spans="2:30">
      <c r="B473" s="359"/>
      <c r="D473" s="174"/>
      <c r="E473" s="174"/>
      <c r="F473" s="175"/>
      <c r="G473" s="174"/>
      <c r="H473" s="174"/>
      <c r="I473" s="174"/>
      <c r="J473" s="175"/>
      <c r="K473" s="175"/>
      <c r="L473" s="174"/>
      <c r="N473" s="173">
        <f t="shared" si="16"/>
        <v>0</v>
      </c>
      <c r="O473" s="172">
        <f t="shared" si="17"/>
        <v>0</v>
      </c>
      <c r="Q473" s="356"/>
      <c r="R473" s="356"/>
      <c r="S473" s="356"/>
      <c r="T473" s="356"/>
      <c r="U473" s="356"/>
      <c r="V473" s="356"/>
      <c r="W473" s="356"/>
      <c r="X473" s="356"/>
      <c r="Y473" s="356"/>
      <c r="Z473" s="356"/>
      <c r="AA473" s="356"/>
      <c r="AB473" s="356"/>
      <c r="AC473" s="356"/>
      <c r="AD473" s="356"/>
    </row>
    <row r="474" spans="2:30">
      <c r="B474" s="359"/>
      <c r="D474" s="174"/>
      <c r="E474" s="174"/>
      <c r="F474" s="175"/>
      <c r="G474" s="174"/>
      <c r="H474" s="174"/>
      <c r="I474" s="174"/>
      <c r="J474" s="175"/>
      <c r="K474" s="175"/>
      <c r="L474" s="174"/>
      <c r="N474" s="173">
        <f t="shared" si="16"/>
        <v>0</v>
      </c>
      <c r="O474" s="172">
        <f t="shared" si="17"/>
        <v>0</v>
      </c>
      <c r="Q474" s="356"/>
      <c r="R474" s="356"/>
      <c r="S474" s="356"/>
      <c r="T474" s="356"/>
      <c r="U474" s="356"/>
      <c r="V474" s="356"/>
      <c r="W474" s="356"/>
      <c r="X474" s="356"/>
      <c r="Y474" s="356"/>
      <c r="Z474" s="356"/>
      <c r="AA474" s="356"/>
      <c r="AB474" s="356"/>
      <c r="AC474" s="356"/>
      <c r="AD474" s="356"/>
    </row>
    <row r="475" spans="2:30">
      <c r="B475" s="359"/>
      <c r="D475" s="174"/>
      <c r="E475" s="174"/>
      <c r="F475" s="175"/>
      <c r="G475" s="174"/>
      <c r="H475" s="174"/>
      <c r="I475" s="174"/>
      <c r="J475" s="175"/>
      <c r="K475" s="175"/>
      <c r="L475" s="174"/>
      <c r="N475" s="173">
        <f t="shared" si="16"/>
        <v>0</v>
      </c>
      <c r="O475" s="172">
        <f t="shared" si="17"/>
        <v>0</v>
      </c>
      <c r="Q475" s="356"/>
      <c r="R475" s="356"/>
      <c r="S475" s="356"/>
      <c r="T475" s="356"/>
      <c r="U475" s="356"/>
      <c r="V475" s="356"/>
      <c r="W475" s="356"/>
      <c r="X475" s="356"/>
      <c r="Y475" s="356"/>
      <c r="Z475" s="356"/>
      <c r="AA475" s="356"/>
      <c r="AB475" s="356"/>
      <c r="AC475" s="356"/>
      <c r="AD475" s="356"/>
    </row>
    <row r="476" spans="2:30">
      <c r="B476" s="359"/>
      <c r="D476" s="174"/>
      <c r="E476" s="174"/>
      <c r="F476" s="175"/>
      <c r="G476" s="174"/>
      <c r="H476" s="174"/>
      <c r="I476" s="174"/>
      <c r="J476" s="175"/>
      <c r="K476" s="175"/>
      <c r="L476" s="174"/>
      <c r="N476" s="173">
        <f t="shared" si="16"/>
        <v>0</v>
      </c>
      <c r="O476" s="172">
        <f t="shared" si="17"/>
        <v>0</v>
      </c>
      <c r="Q476" s="356"/>
      <c r="R476" s="356"/>
      <c r="S476" s="356"/>
      <c r="T476" s="356"/>
      <c r="U476" s="356"/>
      <c r="V476" s="356"/>
      <c r="W476" s="356"/>
      <c r="X476" s="356"/>
      <c r="Y476" s="356"/>
      <c r="Z476" s="356"/>
      <c r="AA476" s="356"/>
      <c r="AB476" s="356"/>
      <c r="AC476" s="356"/>
      <c r="AD476" s="356"/>
    </row>
    <row r="477" spans="2:30">
      <c r="B477" s="359"/>
      <c r="D477" s="174"/>
      <c r="E477" s="174"/>
      <c r="F477" s="175"/>
      <c r="G477" s="174"/>
      <c r="H477" s="174"/>
      <c r="I477" s="174"/>
      <c r="J477" s="175"/>
      <c r="K477" s="175"/>
      <c r="L477" s="174"/>
      <c r="N477" s="173">
        <f t="shared" si="16"/>
        <v>0</v>
      </c>
      <c r="O477" s="172">
        <f t="shared" si="17"/>
        <v>0</v>
      </c>
      <c r="Q477" s="356"/>
      <c r="R477" s="356"/>
      <c r="S477" s="356"/>
      <c r="T477" s="356"/>
      <c r="U477" s="356"/>
      <c r="V477" s="356"/>
      <c r="W477" s="356"/>
      <c r="X477" s="356"/>
      <c r="Y477" s="356"/>
      <c r="Z477" s="356"/>
      <c r="AA477" s="356"/>
      <c r="AB477" s="356"/>
      <c r="AC477" s="356"/>
      <c r="AD477" s="356"/>
    </row>
    <row r="478" spans="2:30">
      <c r="B478" s="359"/>
      <c r="D478" s="174"/>
      <c r="E478" s="174"/>
      <c r="F478" s="175"/>
      <c r="G478" s="174"/>
      <c r="H478" s="174"/>
      <c r="I478" s="174"/>
      <c r="J478" s="175"/>
      <c r="K478" s="175"/>
      <c r="L478" s="174"/>
      <c r="N478" s="173">
        <f t="shared" si="16"/>
        <v>0</v>
      </c>
      <c r="O478" s="172">
        <f t="shared" si="17"/>
        <v>0</v>
      </c>
      <c r="Q478" s="356"/>
      <c r="R478" s="356"/>
      <c r="S478" s="356"/>
      <c r="T478" s="356"/>
      <c r="U478" s="356"/>
      <c r="V478" s="356"/>
      <c r="W478" s="356"/>
      <c r="X478" s="356"/>
      <c r="Y478" s="356"/>
      <c r="Z478" s="356"/>
      <c r="AA478" s="356"/>
      <c r="AB478" s="356"/>
      <c r="AC478" s="356"/>
      <c r="AD478" s="356"/>
    </row>
    <row r="479" spans="2:30">
      <c r="B479" s="359"/>
      <c r="D479" s="174"/>
      <c r="E479" s="174"/>
      <c r="F479" s="175"/>
      <c r="G479" s="174"/>
      <c r="H479" s="174"/>
      <c r="I479" s="174"/>
      <c r="J479" s="175"/>
      <c r="K479" s="175"/>
      <c r="L479" s="174"/>
      <c r="N479" s="173">
        <f t="shared" si="16"/>
        <v>0</v>
      </c>
      <c r="O479" s="172">
        <f t="shared" si="17"/>
        <v>0</v>
      </c>
      <c r="Q479" s="356"/>
      <c r="R479" s="356"/>
      <c r="S479" s="356"/>
      <c r="T479" s="356"/>
      <c r="U479" s="356"/>
      <c r="V479" s="356"/>
      <c r="W479" s="356"/>
      <c r="X479" s="356"/>
      <c r="Y479" s="356"/>
      <c r="Z479" s="356"/>
      <c r="AA479" s="356"/>
      <c r="AB479" s="356"/>
      <c r="AC479" s="356"/>
      <c r="AD479" s="356"/>
    </row>
    <row r="480" spans="2:30">
      <c r="B480" s="359"/>
      <c r="D480" s="174"/>
      <c r="E480" s="174"/>
      <c r="F480" s="175"/>
      <c r="G480" s="174"/>
      <c r="H480" s="174"/>
      <c r="I480" s="174"/>
      <c r="J480" s="175"/>
      <c r="K480" s="175"/>
      <c r="L480" s="174"/>
      <c r="N480" s="173">
        <f t="shared" si="16"/>
        <v>0</v>
      </c>
      <c r="O480" s="172">
        <f t="shared" si="17"/>
        <v>0</v>
      </c>
      <c r="Q480" s="356"/>
      <c r="R480" s="356"/>
      <c r="S480" s="356"/>
      <c r="T480" s="356"/>
      <c r="U480" s="356"/>
      <c r="V480" s="356"/>
      <c r="W480" s="356"/>
      <c r="X480" s="356"/>
      <c r="Y480" s="356"/>
      <c r="Z480" s="356"/>
      <c r="AA480" s="356"/>
      <c r="AB480" s="356"/>
      <c r="AC480" s="356"/>
      <c r="AD480" s="356"/>
    </row>
    <row r="481" spans="2:30">
      <c r="B481" s="359"/>
      <c r="D481" s="174"/>
      <c r="E481" s="174"/>
      <c r="F481" s="175"/>
      <c r="G481" s="174"/>
      <c r="H481" s="174"/>
      <c r="I481" s="174"/>
      <c r="J481" s="175"/>
      <c r="K481" s="175"/>
      <c r="L481" s="174"/>
      <c r="N481" s="173">
        <f t="shared" si="16"/>
        <v>0</v>
      </c>
      <c r="O481" s="172">
        <f t="shared" si="17"/>
        <v>0</v>
      </c>
      <c r="Q481" s="356"/>
      <c r="R481" s="356"/>
      <c r="S481" s="356"/>
      <c r="T481" s="356"/>
      <c r="U481" s="356"/>
      <c r="V481" s="356"/>
      <c r="W481" s="356"/>
      <c r="X481" s="356"/>
      <c r="Y481" s="356"/>
      <c r="Z481" s="356"/>
      <c r="AA481" s="356"/>
      <c r="AB481" s="356"/>
      <c r="AC481" s="356"/>
      <c r="AD481" s="356"/>
    </row>
    <row r="482" spans="2:30">
      <c r="B482" s="359"/>
      <c r="D482" s="174"/>
      <c r="E482" s="174"/>
      <c r="F482" s="175"/>
      <c r="G482" s="174"/>
      <c r="H482" s="174"/>
      <c r="I482" s="174"/>
      <c r="J482" s="175"/>
      <c r="K482" s="175"/>
      <c r="L482" s="174"/>
      <c r="N482" s="173">
        <f t="shared" si="16"/>
        <v>0</v>
      </c>
      <c r="O482" s="172">
        <f t="shared" si="17"/>
        <v>0</v>
      </c>
      <c r="Q482" s="356"/>
      <c r="R482" s="356"/>
      <c r="S482" s="356"/>
      <c r="T482" s="356"/>
      <c r="U482" s="356"/>
      <c r="V482" s="356"/>
      <c r="W482" s="356"/>
      <c r="X482" s="356"/>
      <c r="Y482" s="356"/>
      <c r="Z482" s="356"/>
      <c r="AA482" s="356"/>
      <c r="AB482" s="356"/>
      <c r="AC482" s="356"/>
      <c r="AD482" s="356"/>
    </row>
    <row r="483" spans="2:30">
      <c r="B483" s="359"/>
      <c r="D483" s="174"/>
      <c r="E483" s="174"/>
      <c r="F483" s="175"/>
      <c r="G483" s="174"/>
      <c r="H483" s="174"/>
      <c r="I483" s="174"/>
      <c r="J483" s="175"/>
      <c r="K483" s="175"/>
      <c r="L483" s="174"/>
      <c r="N483" s="173">
        <f t="shared" si="16"/>
        <v>0</v>
      </c>
      <c r="O483" s="172">
        <f t="shared" si="17"/>
        <v>0</v>
      </c>
      <c r="Q483" s="356"/>
      <c r="R483" s="356"/>
      <c r="S483" s="356"/>
      <c r="T483" s="356"/>
      <c r="U483" s="356"/>
      <c r="V483" s="356"/>
      <c r="W483" s="356"/>
      <c r="X483" s="356"/>
      <c r="Y483" s="356"/>
      <c r="Z483" s="356"/>
      <c r="AA483" s="356"/>
      <c r="AB483" s="356"/>
      <c r="AC483" s="356"/>
      <c r="AD483" s="356"/>
    </row>
    <row r="484" spans="2:30" ht="12.75" customHeight="1">
      <c r="B484" s="359"/>
      <c r="D484" s="174"/>
      <c r="E484" s="174"/>
      <c r="F484" s="175"/>
      <c r="G484" s="174"/>
      <c r="H484" s="174"/>
      <c r="I484" s="174"/>
      <c r="J484" s="175"/>
      <c r="K484" s="175"/>
      <c r="L484" s="174"/>
      <c r="N484" s="173">
        <f t="shared" si="16"/>
        <v>0</v>
      </c>
      <c r="O484" s="172">
        <f t="shared" si="17"/>
        <v>0</v>
      </c>
      <c r="Q484" s="356"/>
      <c r="R484" s="356"/>
      <c r="S484" s="356"/>
      <c r="T484" s="356"/>
      <c r="U484" s="356"/>
      <c r="V484" s="356"/>
      <c r="W484" s="356"/>
      <c r="X484" s="356"/>
      <c r="Y484" s="356"/>
      <c r="Z484" s="356"/>
      <c r="AA484" s="356"/>
      <c r="AB484" s="356"/>
      <c r="AC484" s="356"/>
      <c r="AD484" s="356"/>
    </row>
    <row r="485" spans="2:30">
      <c r="B485" s="359"/>
      <c r="D485" s="174"/>
      <c r="E485" s="174"/>
      <c r="F485" s="175"/>
      <c r="G485" s="174"/>
      <c r="H485" s="174"/>
      <c r="I485" s="174"/>
      <c r="J485" s="175"/>
      <c r="K485" s="175"/>
      <c r="L485" s="174"/>
      <c r="N485" s="173">
        <f t="shared" si="16"/>
        <v>0</v>
      </c>
      <c r="O485" s="172">
        <f t="shared" si="17"/>
        <v>0</v>
      </c>
      <c r="Q485" s="356"/>
      <c r="R485" s="356"/>
      <c r="S485" s="356"/>
      <c r="T485" s="356"/>
      <c r="U485" s="356"/>
      <c r="V485" s="356"/>
      <c r="W485" s="356"/>
      <c r="X485" s="356"/>
      <c r="Y485" s="356"/>
      <c r="Z485" s="356"/>
      <c r="AA485" s="356"/>
      <c r="AB485" s="356"/>
      <c r="AC485" s="356"/>
      <c r="AD485" s="356"/>
    </row>
    <row r="486" spans="2:30">
      <c r="B486" s="359"/>
      <c r="D486" s="174"/>
      <c r="E486" s="174"/>
      <c r="F486" s="175"/>
      <c r="G486" s="174"/>
      <c r="H486" s="174"/>
      <c r="I486" s="174"/>
      <c r="J486" s="175"/>
      <c r="K486" s="175"/>
      <c r="L486" s="174"/>
      <c r="N486" s="173">
        <f t="shared" si="16"/>
        <v>0</v>
      </c>
      <c r="O486" s="172">
        <f t="shared" si="17"/>
        <v>0</v>
      </c>
      <c r="Q486" s="356"/>
      <c r="R486" s="356"/>
      <c r="S486" s="356"/>
      <c r="T486" s="356"/>
      <c r="U486" s="356"/>
      <c r="V486" s="356"/>
      <c r="W486" s="356"/>
      <c r="X486" s="356"/>
      <c r="Y486" s="356"/>
      <c r="Z486" s="356"/>
      <c r="AA486" s="356"/>
      <c r="AB486" s="356"/>
      <c r="AC486" s="356"/>
      <c r="AD486" s="356"/>
    </row>
    <row r="487" spans="2:30">
      <c r="B487" s="359"/>
      <c r="D487" s="174"/>
      <c r="E487" s="174"/>
      <c r="F487" s="175"/>
      <c r="G487" s="174"/>
      <c r="H487" s="174"/>
      <c r="I487" s="174"/>
      <c r="J487" s="175"/>
      <c r="K487" s="175"/>
      <c r="L487" s="174"/>
      <c r="N487" s="173">
        <f t="shared" si="16"/>
        <v>0</v>
      </c>
      <c r="O487" s="172">
        <f t="shared" si="17"/>
        <v>0</v>
      </c>
      <c r="Q487" s="356"/>
      <c r="R487" s="356"/>
      <c r="S487" s="356"/>
      <c r="T487" s="356"/>
      <c r="U487" s="356"/>
      <c r="V487" s="356"/>
      <c r="W487" s="356"/>
      <c r="X487" s="356"/>
      <c r="Y487" s="356"/>
      <c r="Z487" s="356"/>
      <c r="AA487" s="356"/>
      <c r="AB487" s="356"/>
      <c r="AC487" s="356"/>
      <c r="AD487" s="356"/>
    </row>
    <row r="488" spans="2:30">
      <c r="B488" s="359"/>
      <c r="D488" s="174"/>
      <c r="E488" s="174"/>
      <c r="F488" s="175"/>
      <c r="G488" s="174"/>
      <c r="H488" s="174"/>
      <c r="I488" s="174"/>
      <c r="J488" s="175"/>
      <c r="K488" s="175"/>
      <c r="L488" s="174"/>
      <c r="N488" s="173">
        <f t="shared" si="16"/>
        <v>0</v>
      </c>
      <c r="O488" s="172">
        <f t="shared" si="17"/>
        <v>0</v>
      </c>
      <c r="Q488" s="356"/>
      <c r="R488" s="356"/>
      <c r="S488" s="356"/>
      <c r="T488" s="356"/>
      <c r="U488" s="356"/>
      <c r="V488" s="356"/>
      <c r="W488" s="356"/>
      <c r="X488" s="356"/>
      <c r="Y488" s="356"/>
      <c r="Z488" s="356"/>
      <c r="AA488" s="356"/>
      <c r="AB488" s="356"/>
      <c r="AC488" s="356"/>
      <c r="AD488" s="356"/>
    </row>
    <row r="489" spans="2:30">
      <c r="B489" s="359"/>
      <c r="D489" s="174"/>
      <c r="E489" s="174"/>
      <c r="F489" s="175"/>
      <c r="G489" s="174"/>
      <c r="H489" s="174"/>
      <c r="I489" s="174"/>
      <c r="J489" s="175"/>
      <c r="K489" s="175"/>
      <c r="L489" s="174"/>
      <c r="N489" s="173">
        <f t="shared" si="16"/>
        <v>0</v>
      </c>
      <c r="O489" s="172">
        <f t="shared" si="17"/>
        <v>0</v>
      </c>
      <c r="Q489" s="356"/>
      <c r="R489" s="356"/>
      <c r="S489" s="356"/>
      <c r="T489" s="356"/>
      <c r="U489" s="356"/>
      <c r="V489" s="356"/>
      <c r="W489" s="356"/>
      <c r="X489" s="356"/>
      <c r="Y489" s="356"/>
      <c r="Z489" s="356"/>
      <c r="AA489" s="356"/>
      <c r="AB489" s="356"/>
      <c r="AC489" s="356"/>
      <c r="AD489" s="356"/>
    </row>
    <row r="490" spans="2:30">
      <c r="B490" s="359"/>
      <c r="D490" s="174"/>
      <c r="E490" s="174"/>
      <c r="F490" s="175"/>
      <c r="G490" s="174"/>
      <c r="H490" s="174"/>
      <c r="I490" s="174"/>
      <c r="J490" s="175"/>
      <c r="K490" s="175"/>
      <c r="L490" s="174"/>
      <c r="N490" s="173">
        <f t="shared" si="16"/>
        <v>0</v>
      </c>
      <c r="O490" s="172">
        <f t="shared" si="17"/>
        <v>0</v>
      </c>
      <c r="Q490" s="356"/>
      <c r="R490" s="356"/>
      <c r="S490" s="356"/>
      <c r="T490" s="356"/>
      <c r="U490" s="356"/>
      <c r="V490" s="356"/>
      <c r="W490" s="356"/>
      <c r="X490" s="356"/>
      <c r="Y490" s="356"/>
      <c r="Z490" s="356"/>
      <c r="AA490" s="356"/>
      <c r="AB490" s="356"/>
      <c r="AC490" s="356"/>
      <c r="AD490" s="356"/>
    </row>
    <row r="491" spans="2:30">
      <c r="B491" s="359"/>
      <c r="D491" s="174"/>
      <c r="E491" s="174"/>
      <c r="F491" s="175"/>
      <c r="G491" s="174"/>
      <c r="H491" s="174"/>
      <c r="I491" s="174"/>
      <c r="J491" s="175"/>
      <c r="K491" s="175"/>
      <c r="L491" s="174"/>
      <c r="N491" s="173">
        <f t="shared" si="16"/>
        <v>0</v>
      </c>
      <c r="O491" s="172">
        <f t="shared" si="17"/>
        <v>0</v>
      </c>
      <c r="Q491" s="356"/>
      <c r="R491" s="356"/>
      <c r="S491" s="356"/>
      <c r="T491" s="356"/>
      <c r="U491" s="356"/>
      <c r="V491" s="356"/>
      <c r="W491" s="356"/>
      <c r="X491" s="356"/>
      <c r="Y491" s="356"/>
      <c r="Z491" s="356"/>
      <c r="AA491" s="356"/>
      <c r="AB491" s="356"/>
      <c r="AC491" s="356"/>
      <c r="AD491" s="356"/>
    </row>
    <row r="492" spans="2:30">
      <c r="B492" s="359"/>
      <c r="D492" s="174"/>
      <c r="E492" s="174"/>
      <c r="F492" s="175"/>
      <c r="G492" s="174"/>
      <c r="H492" s="174"/>
      <c r="I492" s="174"/>
      <c r="J492" s="175"/>
      <c r="K492" s="175"/>
      <c r="L492" s="174"/>
      <c r="N492" s="173">
        <f t="shared" si="16"/>
        <v>0</v>
      </c>
      <c r="O492" s="172">
        <f t="shared" si="17"/>
        <v>0</v>
      </c>
      <c r="Q492" s="356"/>
      <c r="R492" s="356"/>
      <c r="S492" s="356"/>
      <c r="T492" s="356"/>
      <c r="U492" s="356"/>
      <c r="V492" s="356"/>
      <c r="W492" s="356"/>
      <c r="X492" s="356"/>
      <c r="Y492" s="356"/>
      <c r="Z492" s="356"/>
      <c r="AA492" s="356"/>
      <c r="AB492" s="356"/>
      <c r="AC492" s="356"/>
      <c r="AD492" s="356"/>
    </row>
    <row r="493" spans="2:30">
      <c r="B493" s="359"/>
      <c r="D493" s="174"/>
      <c r="E493" s="174"/>
      <c r="F493" s="175"/>
      <c r="G493" s="174"/>
      <c r="H493" s="174"/>
      <c r="I493" s="174"/>
      <c r="J493" s="175"/>
      <c r="K493" s="175"/>
      <c r="L493" s="174"/>
      <c r="N493" s="173">
        <f t="shared" si="16"/>
        <v>0</v>
      </c>
      <c r="O493" s="172">
        <f t="shared" si="17"/>
        <v>0</v>
      </c>
      <c r="Q493" s="356"/>
      <c r="R493" s="356"/>
      <c r="S493" s="356"/>
      <c r="T493" s="356"/>
      <c r="U493" s="356"/>
      <c r="V493" s="356"/>
      <c r="W493" s="356"/>
      <c r="X493" s="356"/>
      <c r="Y493" s="356"/>
      <c r="Z493" s="356"/>
      <c r="AA493" s="356"/>
      <c r="AB493" s="356"/>
      <c r="AC493" s="356"/>
      <c r="AD493" s="356"/>
    </row>
    <row r="494" spans="2:30">
      <c r="B494" s="359"/>
      <c r="D494" s="174"/>
      <c r="E494" s="174"/>
      <c r="F494" s="175"/>
      <c r="G494" s="174"/>
      <c r="H494" s="174"/>
      <c r="I494" s="174"/>
      <c r="J494" s="175"/>
      <c r="K494" s="175"/>
      <c r="L494" s="174"/>
      <c r="N494" s="173">
        <f t="shared" si="16"/>
        <v>0</v>
      </c>
      <c r="O494" s="172">
        <f t="shared" si="17"/>
        <v>0</v>
      </c>
      <c r="Q494" s="356"/>
      <c r="R494" s="356"/>
      <c r="S494" s="356"/>
      <c r="T494" s="356"/>
      <c r="U494" s="356"/>
      <c r="V494" s="356"/>
      <c r="W494" s="356"/>
      <c r="X494" s="356"/>
      <c r="Y494" s="356"/>
      <c r="Z494" s="356"/>
      <c r="AA494" s="356"/>
      <c r="AB494" s="356"/>
      <c r="AC494" s="356"/>
      <c r="AD494" s="356"/>
    </row>
    <row r="495" spans="2:30">
      <c r="B495" s="359"/>
      <c r="D495" s="174"/>
      <c r="E495" s="174"/>
      <c r="F495" s="175"/>
      <c r="G495" s="174"/>
      <c r="H495" s="174"/>
      <c r="I495" s="174"/>
      <c r="J495" s="175"/>
      <c r="K495" s="175"/>
      <c r="L495" s="174"/>
      <c r="N495" s="173">
        <f t="shared" si="16"/>
        <v>0</v>
      </c>
      <c r="O495" s="172">
        <f t="shared" si="17"/>
        <v>0</v>
      </c>
      <c r="Q495" s="356"/>
      <c r="R495" s="356"/>
      <c r="S495" s="356"/>
      <c r="T495" s="356"/>
      <c r="U495" s="356"/>
      <c r="V495" s="356"/>
      <c r="W495" s="356"/>
      <c r="X495" s="356"/>
      <c r="Y495" s="356"/>
      <c r="Z495" s="356"/>
      <c r="AA495" s="356"/>
      <c r="AB495" s="356"/>
      <c r="AC495" s="356"/>
      <c r="AD495" s="356"/>
    </row>
    <row r="496" spans="2:30">
      <c r="B496" s="359"/>
      <c r="D496" s="174"/>
      <c r="E496" s="174"/>
      <c r="F496" s="175"/>
      <c r="G496" s="174"/>
      <c r="H496" s="174"/>
      <c r="I496" s="174"/>
      <c r="J496" s="175"/>
      <c r="K496" s="175"/>
      <c r="L496" s="174"/>
      <c r="N496" s="173">
        <f t="shared" si="16"/>
        <v>0</v>
      </c>
      <c r="O496" s="172">
        <f t="shared" si="17"/>
        <v>0</v>
      </c>
      <c r="Q496" s="356"/>
      <c r="R496" s="356"/>
      <c r="S496" s="356"/>
      <c r="T496" s="356"/>
      <c r="U496" s="356"/>
      <c r="V496" s="356"/>
      <c r="W496" s="356"/>
      <c r="X496" s="356"/>
      <c r="Y496" s="356"/>
      <c r="Z496" s="356"/>
      <c r="AA496" s="356"/>
      <c r="AB496" s="356"/>
      <c r="AC496" s="356"/>
      <c r="AD496" s="356"/>
    </row>
    <row r="497" spans="2:30">
      <c r="B497" s="359"/>
      <c r="D497" s="174"/>
      <c r="E497" s="174"/>
      <c r="F497" s="175"/>
      <c r="G497" s="174"/>
      <c r="H497" s="174"/>
      <c r="I497" s="174"/>
      <c r="J497" s="175"/>
      <c r="K497" s="175"/>
      <c r="L497" s="174"/>
      <c r="N497" s="173">
        <f t="shared" si="16"/>
        <v>0</v>
      </c>
      <c r="O497" s="172">
        <f t="shared" si="17"/>
        <v>0</v>
      </c>
      <c r="Q497" s="356"/>
      <c r="R497" s="356"/>
      <c r="S497" s="356"/>
      <c r="T497" s="356"/>
      <c r="U497" s="356"/>
      <c r="V497" s="356"/>
      <c r="W497" s="356"/>
      <c r="X497" s="356"/>
      <c r="Y497" s="356"/>
      <c r="Z497" s="356"/>
      <c r="AA497" s="356"/>
      <c r="AB497" s="356"/>
      <c r="AC497" s="356"/>
      <c r="AD497" s="356"/>
    </row>
    <row r="498" spans="2:30">
      <c r="B498" s="359"/>
      <c r="D498" s="174"/>
      <c r="E498" s="174"/>
      <c r="F498" s="175"/>
      <c r="G498" s="174"/>
      <c r="H498" s="174"/>
      <c r="I498" s="174"/>
      <c r="J498" s="175"/>
      <c r="K498" s="175"/>
      <c r="L498" s="174"/>
      <c r="N498" s="173">
        <f t="shared" si="16"/>
        <v>0</v>
      </c>
      <c r="O498" s="172">
        <f t="shared" si="17"/>
        <v>0</v>
      </c>
      <c r="Q498" s="356"/>
      <c r="R498" s="356"/>
      <c r="S498" s="356"/>
      <c r="T498" s="356"/>
      <c r="U498" s="356"/>
      <c r="V498" s="356"/>
      <c r="W498" s="356"/>
      <c r="X498" s="356"/>
      <c r="Y498" s="356"/>
      <c r="Z498" s="356"/>
      <c r="AA498" s="356"/>
      <c r="AB498" s="356"/>
      <c r="AC498" s="356"/>
      <c r="AD498" s="356"/>
    </row>
    <row r="499" spans="2:30">
      <c r="B499" s="359"/>
      <c r="D499" s="174"/>
      <c r="E499" s="174"/>
      <c r="F499" s="175"/>
      <c r="G499" s="174"/>
      <c r="H499" s="174"/>
      <c r="I499" s="174"/>
      <c r="J499" s="175"/>
      <c r="K499" s="175"/>
      <c r="L499" s="174"/>
      <c r="N499" s="173">
        <f t="shared" si="16"/>
        <v>0</v>
      </c>
      <c r="O499" s="172">
        <f t="shared" si="17"/>
        <v>0</v>
      </c>
      <c r="Q499" s="356"/>
      <c r="R499" s="356"/>
      <c r="S499" s="356"/>
      <c r="T499" s="356"/>
      <c r="U499" s="356"/>
      <c r="V499" s="356"/>
      <c r="W499" s="356"/>
      <c r="X499" s="356"/>
      <c r="Y499" s="356"/>
      <c r="Z499" s="356"/>
      <c r="AA499" s="356"/>
      <c r="AB499" s="356"/>
      <c r="AC499" s="356"/>
      <c r="AD499" s="356"/>
    </row>
    <row r="500" spans="2:30" ht="12" customHeight="1">
      <c r="B500" s="359"/>
      <c r="D500" s="174"/>
      <c r="E500" s="174"/>
      <c r="F500" s="175"/>
      <c r="G500" s="174"/>
      <c r="H500" s="174"/>
      <c r="I500" s="174"/>
      <c r="J500" s="175"/>
      <c r="K500" s="175"/>
      <c r="L500" s="174"/>
      <c r="N500" s="173">
        <f t="shared" si="0"/>
        <v>0</v>
      </c>
      <c r="O500" s="172">
        <f t="shared" si="1"/>
        <v>0</v>
      </c>
      <c r="Q500" s="356"/>
      <c r="R500" s="356"/>
      <c r="S500" s="356"/>
      <c r="T500" s="356"/>
      <c r="U500" s="356"/>
      <c r="V500" s="356"/>
      <c r="W500" s="356"/>
      <c r="X500" s="356"/>
      <c r="Y500" s="356"/>
      <c r="Z500" s="356"/>
      <c r="AA500" s="356"/>
      <c r="AB500" s="356"/>
      <c r="AC500" s="356"/>
      <c r="AD500" s="356"/>
    </row>
    <row r="501" spans="2:30" s="356" customFormat="1">
      <c r="L501" s="363" t="s">
        <v>1099</v>
      </c>
      <c r="N501" s="359">
        <f>SUM(N10:N500)</f>
        <v>0</v>
      </c>
      <c r="O501" s="360">
        <f>SUM(O10:O500)</f>
        <v>0</v>
      </c>
    </row>
    <row r="502" spans="2:30" s="356" customFormat="1"/>
    <row r="503" spans="2:30" s="356" customFormat="1"/>
    <row r="504" spans="2:30" s="356" customFormat="1"/>
    <row r="505" spans="2:30" s="356" customFormat="1"/>
    <row r="506" spans="2:30" s="356" customFormat="1"/>
    <row r="507" spans="2:30" s="356" customFormat="1"/>
    <row r="508" spans="2:30" s="356" customFormat="1"/>
    <row r="509" spans="2:30" s="356" customFormat="1"/>
    <row r="510" spans="2:30" s="356" customFormat="1"/>
    <row r="511" spans="2:30" s="356" customFormat="1"/>
    <row r="512" spans="2:30" s="356" customFormat="1"/>
    <row r="513" s="356" customFormat="1"/>
    <row r="514" s="356" customFormat="1"/>
    <row r="515" s="356" customFormat="1"/>
    <row r="516" s="356" customFormat="1"/>
    <row r="517" s="356" customFormat="1"/>
    <row r="518" s="356" customFormat="1"/>
    <row r="519" s="356" customFormat="1"/>
    <row r="520" s="356" customFormat="1"/>
    <row r="521" s="356" customFormat="1"/>
    <row r="522" s="356" customFormat="1"/>
    <row r="523" s="356" customFormat="1"/>
    <row r="524" s="356" customFormat="1"/>
    <row r="525" s="356" customFormat="1"/>
    <row r="526" s="356" customFormat="1"/>
    <row r="527" s="356" customFormat="1"/>
    <row r="528" s="356" customFormat="1"/>
    <row r="529" s="356" customFormat="1"/>
    <row r="530" s="356" customFormat="1"/>
    <row r="531" s="356" customFormat="1"/>
    <row r="532" s="356" customFormat="1"/>
    <row r="533" s="356" customFormat="1"/>
    <row r="534" s="356" customFormat="1"/>
    <row r="535" s="356" customFormat="1"/>
    <row r="536" s="356" customFormat="1"/>
    <row r="537" s="356" customFormat="1"/>
    <row r="538" s="356" customFormat="1"/>
    <row r="539" s="356" customFormat="1"/>
    <row r="540" s="356" customFormat="1"/>
    <row r="541" s="356" customFormat="1"/>
    <row r="542" s="356" customFormat="1"/>
    <row r="543" s="356" customFormat="1"/>
    <row r="544" s="356" customFormat="1"/>
    <row r="545" s="356" customFormat="1"/>
    <row r="546" s="356" customFormat="1"/>
    <row r="547" s="356" customFormat="1"/>
    <row r="548" s="356" customFormat="1"/>
    <row r="549" s="356" customFormat="1"/>
    <row r="550" s="356" customFormat="1"/>
    <row r="551" s="356" customFormat="1"/>
    <row r="552" s="356" customFormat="1"/>
    <row r="553" s="356" customFormat="1"/>
    <row r="554" s="356" customFormat="1"/>
    <row r="555" s="356" customFormat="1"/>
    <row r="556" s="356" customFormat="1"/>
    <row r="557" s="356" customFormat="1"/>
    <row r="558" s="356" customFormat="1"/>
    <row r="559" s="356" customFormat="1"/>
    <row r="560" s="356" customFormat="1"/>
    <row r="561" s="356" customFormat="1"/>
    <row r="562" s="356" customFormat="1"/>
    <row r="563" s="356" customFormat="1"/>
    <row r="564" s="356" customFormat="1"/>
    <row r="565" s="356" customFormat="1"/>
    <row r="566" s="356" customFormat="1"/>
    <row r="567" s="356" customFormat="1"/>
    <row r="568" s="356" customFormat="1"/>
    <row r="569" s="356" customFormat="1"/>
    <row r="570" s="356" customFormat="1"/>
    <row r="571" s="356" customFormat="1"/>
    <row r="572" s="356" customFormat="1"/>
    <row r="573" s="356" customFormat="1"/>
    <row r="574" s="356" customFormat="1"/>
    <row r="575" s="356" customFormat="1"/>
    <row r="576" s="356" customFormat="1"/>
    <row r="577" s="356" customFormat="1"/>
    <row r="578" s="356" customFormat="1"/>
    <row r="579" s="356" customFormat="1"/>
    <row r="580" s="356" customFormat="1"/>
    <row r="581" s="356" customFormat="1"/>
    <row r="582" s="356" customFormat="1"/>
    <row r="583" s="356" customFormat="1"/>
    <row r="584" s="356" customFormat="1"/>
    <row r="585" s="356" customFormat="1"/>
    <row r="586" s="356" customFormat="1"/>
    <row r="587" s="356" customFormat="1"/>
    <row r="588" s="356" customFormat="1"/>
    <row r="589" s="356" customFormat="1"/>
    <row r="590" s="356" customFormat="1"/>
    <row r="591" s="356" customFormat="1"/>
    <row r="592" s="356" customFormat="1"/>
    <row r="593" s="356" customFormat="1"/>
    <row r="594" s="356" customFormat="1"/>
    <row r="595" s="356" customFormat="1"/>
    <row r="596" s="356" customFormat="1"/>
    <row r="597" s="356" customFormat="1"/>
    <row r="598" s="356" customFormat="1"/>
    <row r="599" s="356" customFormat="1"/>
    <row r="600" s="356" customFormat="1"/>
    <row r="601" s="356" customFormat="1"/>
    <row r="602" s="356" customFormat="1"/>
    <row r="603" s="356" customFormat="1"/>
    <row r="604" s="356" customFormat="1"/>
    <row r="605" s="356" customFormat="1"/>
    <row r="606" s="356" customFormat="1"/>
    <row r="607" s="356" customFormat="1"/>
    <row r="608" s="356" customFormat="1"/>
    <row r="609" s="356" customFormat="1"/>
    <row r="610" s="356" customFormat="1"/>
    <row r="611" s="356" customFormat="1"/>
    <row r="612" s="356" customFormat="1"/>
    <row r="613" s="356" customFormat="1"/>
    <row r="614" s="356" customFormat="1"/>
    <row r="615" s="356" customFormat="1"/>
    <row r="616" s="356" customFormat="1"/>
    <row r="617" s="356" customFormat="1"/>
    <row r="618" s="356" customFormat="1"/>
    <row r="619" s="356" customFormat="1"/>
    <row r="620" s="356" customFormat="1"/>
    <row r="621" s="356" customFormat="1"/>
    <row r="622" s="356" customFormat="1"/>
    <row r="623" s="356" customFormat="1"/>
    <row r="624" s="356" customFormat="1"/>
    <row r="625" s="356" customFormat="1"/>
    <row r="626" s="356" customFormat="1"/>
    <row r="627" s="356" customFormat="1"/>
    <row r="628" s="356" customFormat="1"/>
    <row r="629" s="356" customFormat="1"/>
    <row r="630" s="356" customFormat="1"/>
    <row r="631" s="356" customFormat="1"/>
    <row r="632" s="356" customFormat="1"/>
    <row r="633" s="356" customFormat="1"/>
    <row r="634" s="356" customFormat="1"/>
    <row r="635" s="356" customFormat="1"/>
    <row r="636" s="356" customFormat="1"/>
    <row r="637" s="356" customFormat="1"/>
    <row r="638" s="356" customFormat="1"/>
    <row r="639" s="356" customFormat="1"/>
    <row r="640" s="356" customFormat="1"/>
    <row r="641" s="356" customFormat="1"/>
    <row r="642" s="356" customFormat="1"/>
    <row r="643" s="356" customFormat="1"/>
    <row r="644" s="356" customFormat="1"/>
    <row r="645" s="356" customFormat="1"/>
    <row r="646" s="356" customFormat="1"/>
    <row r="647" s="356" customFormat="1"/>
    <row r="648" s="356" customFormat="1"/>
    <row r="649" s="356" customFormat="1"/>
    <row r="650" s="356" customFormat="1"/>
    <row r="651" s="356" customFormat="1"/>
    <row r="652" s="356" customFormat="1"/>
    <row r="653" s="356" customFormat="1"/>
    <row r="654" s="356" customFormat="1"/>
  </sheetData>
  <mergeCells count="1">
    <mergeCell ref="D8:L8"/>
  </mergeCells>
  <pageMargins left="0.23622047244094491" right="0.23622047244094491" top="0.74803149606299213" bottom="0.74803149606299213" header="0.31496062992125984" footer="0.31496062992125984"/>
  <pageSetup paperSize="8" scale="43" fitToHeight="0" orientation="portrait"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W907"/>
  <sheetViews>
    <sheetView zoomScale="80" zoomScaleNormal="80" workbookViewId="0">
      <pane ySplit="4" topLeftCell="A5" activePane="bottomLeft" state="frozen"/>
      <selection activeCell="D31" sqref="D31"/>
      <selection pane="bottomLeft"/>
    </sheetView>
  </sheetViews>
  <sheetFormatPr defaultColWidth="10.21875" defaultRowHeight="13.2"/>
  <cols>
    <col min="1" max="1" width="5.77734375" style="382" customWidth="1"/>
    <col min="2" max="2" width="12.77734375" style="166" customWidth="1"/>
    <col min="3" max="3" width="9.77734375" style="166" customWidth="1"/>
    <col min="4" max="4" width="11.77734375" style="166" bestFit="1" customWidth="1"/>
    <col min="5" max="6" width="13.44140625" style="166" customWidth="1"/>
    <col min="7" max="7" width="11.44140625" style="166" customWidth="1"/>
    <col min="8" max="8" width="11.21875" style="166" bestFit="1" customWidth="1"/>
    <col min="9" max="9" width="10.21875" style="166"/>
    <col min="10" max="11" width="9.77734375" style="166" customWidth="1"/>
    <col min="12" max="12" width="12.44140625" style="166" customWidth="1"/>
    <col min="13" max="13" width="11.21875" style="166" bestFit="1" customWidth="1"/>
    <col min="14" max="14" width="10.21875" style="166"/>
    <col min="15" max="15" width="11.21875" style="198" customWidth="1"/>
    <col min="16" max="16" width="10.21875" style="198" customWidth="1"/>
    <col min="17" max="18" width="10.21875" style="382"/>
    <col min="19" max="19" width="18.21875" style="382" customWidth="1"/>
    <col min="20" max="20" width="27.44140625" style="382" customWidth="1"/>
    <col min="21" max="21" width="10.21875" style="382"/>
    <col min="22" max="22" width="12.21875" style="382" bestFit="1" customWidth="1"/>
    <col min="23" max="49" width="10.21875" style="382"/>
    <col min="50" max="16384" width="10.21875" style="166"/>
  </cols>
  <sheetData>
    <row r="1" spans="1:32" s="68" customFormat="1" ht="23.4">
      <c r="A1" s="83" t="str">
        <f>'1.1 Cover'!A1</f>
        <v>Regulatory Reporting Pack</v>
      </c>
    </row>
    <row r="2" spans="1:32" s="68" customFormat="1" ht="23.4">
      <c r="A2" s="83" t="str">
        <f>'1.1 Cover'!A2</f>
        <v>Price base - 2018/19</v>
      </c>
    </row>
    <row r="3" spans="1:32" s="68" customFormat="1" ht="23.4">
      <c r="A3" s="83" t="str">
        <f>'1.1 Cover'!A3</f>
        <v>Regulatory Year: April 2021 - March 2022</v>
      </c>
    </row>
    <row r="4" spans="1:32" s="68" customFormat="1" ht="23.4">
      <c r="A4" s="83" t="s">
        <v>1274</v>
      </c>
    </row>
    <row r="5" spans="1:32" ht="15">
      <c r="A5" s="302"/>
      <c r="B5" s="302"/>
      <c r="C5" s="302"/>
      <c r="D5" s="302"/>
      <c r="E5" s="302"/>
      <c r="F5" s="303"/>
      <c r="G5" s="304"/>
      <c r="H5" s="305"/>
      <c r="I5" s="305"/>
      <c r="J5" s="305"/>
      <c r="K5" s="305"/>
      <c r="L5" s="305"/>
      <c r="M5" s="305"/>
      <c r="N5" s="305"/>
      <c r="O5" s="305"/>
      <c r="P5" s="305"/>
      <c r="Q5" s="305"/>
      <c r="R5" s="305"/>
      <c r="S5" s="305"/>
      <c r="T5" s="305"/>
      <c r="U5" s="305"/>
      <c r="V5" s="305"/>
      <c r="W5" s="305"/>
      <c r="X5" s="302"/>
      <c r="Y5" s="302"/>
      <c r="Z5" s="302"/>
      <c r="AA5" s="302"/>
      <c r="AB5" s="302"/>
      <c r="AC5" s="302"/>
      <c r="AD5" s="302"/>
      <c r="AE5" s="302"/>
      <c r="AF5" s="302"/>
    </row>
    <row r="6" spans="1:32" ht="15">
      <c r="A6" s="302"/>
      <c r="B6" s="302"/>
      <c r="C6" s="302"/>
      <c r="D6" s="302"/>
      <c r="E6" s="302"/>
      <c r="F6" s="303"/>
      <c r="G6" s="304"/>
      <c r="H6" s="305"/>
      <c r="I6" s="305"/>
      <c r="J6" s="305"/>
      <c r="K6" s="305"/>
      <c r="L6" s="305"/>
      <c r="M6" s="305"/>
      <c r="N6" s="305"/>
      <c r="O6" s="305"/>
      <c r="P6" s="305"/>
      <c r="Q6" s="305"/>
      <c r="R6" s="305"/>
      <c r="S6" s="302"/>
      <c r="T6" s="302"/>
      <c r="U6" s="305"/>
      <c r="V6" s="305"/>
      <c r="W6" s="305"/>
      <c r="X6" s="302"/>
      <c r="Y6" s="302"/>
      <c r="Z6" s="302"/>
      <c r="AA6" s="302"/>
      <c r="AB6" s="302"/>
      <c r="AC6" s="302"/>
      <c r="AD6" s="302"/>
      <c r="AE6" s="302"/>
      <c r="AF6" s="302"/>
    </row>
    <row r="7" spans="1:32" ht="15">
      <c r="A7" s="302"/>
      <c r="B7" s="302"/>
      <c r="C7" s="302"/>
      <c r="D7" s="302"/>
      <c r="E7" s="302"/>
      <c r="F7" s="305"/>
      <c r="G7" s="302"/>
      <c r="H7" s="305"/>
      <c r="I7" s="305"/>
      <c r="J7" s="305"/>
      <c r="K7" s="305"/>
      <c r="L7" s="305"/>
      <c r="M7" s="305"/>
      <c r="N7" s="305"/>
      <c r="O7" s="305"/>
      <c r="P7" s="305"/>
      <c r="Q7" s="305"/>
      <c r="R7" s="305"/>
      <c r="S7" s="302"/>
      <c r="T7" s="302"/>
      <c r="U7" s="305"/>
      <c r="V7" s="305"/>
      <c r="W7" s="305"/>
      <c r="X7" s="302"/>
      <c r="Y7" s="302"/>
      <c r="Z7" s="302"/>
      <c r="AA7" s="302"/>
      <c r="AB7" s="302"/>
      <c r="AC7" s="302"/>
      <c r="AD7" s="302"/>
      <c r="AE7" s="302"/>
      <c r="AF7" s="302"/>
    </row>
    <row r="8" spans="1:32">
      <c r="B8" s="382"/>
      <c r="C8" s="382"/>
      <c r="D8" s="382"/>
      <c r="E8" s="382"/>
      <c r="F8" s="382"/>
      <c r="G8" s="382"/>
      <c r="H8" s="382"/>
      <c r="I8" s="382"/>
      <c r="J8" s="382"/>
      <c r="K8" s="382"/>
      <c r="L8" s="604"/>
      <c r="M8" s="382" t="s">
        <v>1150</v>
      </c>
      <c r="N8" s="382"/>
      <c r="O8" s="391"/>
      <c r="P8" s="391"/>
    </row>
    <row r="9" spans="1:32" ht="23.4">
      <c r="B9" s="390"/>
      <c r="C9" s="390"/>
      <c r="D9" s="382"/>
      <c r="E9" s="382"/>
      <c r="F9" s="382"/>
      <c r="G9" s="382"/>
      <c r="H9" s="382"/>
      <c r="I9" s="382"/>
      <c r="J9" s="382"/>
      <c r="K9" s="382"/>
      <c r="L9" s="605"/>
      <c r="M9" s="382" t="s">
        <v>1149</v>
      </c>
      <c r="N9" s="382"/>
      <c r="O9" s="391"/>
      <c r="P9" s="391"/>
    </row>
    <row r="10" spans="1:32">
      <c r="B10" s="382"/>
      <c r="C10" s="382"/>
      <c r="D10" s="382"/>
      <c r="E10" s="382"/>
      <c r="F10" s="382"/>
      <c r="G10" s="382"/>
      <c r="H10" s="382"/>
      <c r="I10" s="382"/>
      <c r="J10" s="382"/>
      <c r="K10" s="382"/>
      <c r="L10" s="382"/>
      <c r="M10" s="382"/>
      <c r="N10" s="382"/>
      <c r="O10" s="391"/>
      <c r="P10" s="391"/>
    </row>
    <row r="11" spans="1:32" ht="26.4">
      <c r="B11" s="1617" t="s">
        <v>1021</v>
      </c>
      <c r="C11" s="1618" t="s">
        <v>1148</v>
      </c>
      <c r="D11" s="1619"/>
      <c r="E11" s="1619"/>
      <c r="F11" s="1619"/>
      <c r="G11" s="1619"/>
      <c r="H11" s="1619"/>
      <c r="I11" s="1620"/>
      <c r="J11" s="1618" t="s">
        <v>1147</v>
      </c>
      <c r="K11" s="1619"/>
      <c r="L11" s="1619"/>
      <c r="M11" s="1619"/>
      <c r="N11" s="1620"/>
      <c r="O11" s="1621"/>
      <c r="P11" s="1622"/>
      <c r="Q11" s="385"/>
      <c r="S11" s="1623" t="s">
        <v>1021</v>
      </c>
      <c r="T11" s="197" t="s">
        <v>1121</v>
      </c>
    </row>
    <row r="12" spans="1:32" ht="40.799999999999997">
      <c r="A12" s="383"/>
      <c r="B12" s="1617"/>
      <c r="C12" s="475" t="s">
        <v>1146</v>
      </c>
      <c r="D12" s="475" t="s">
        <v>1145</v>
      </c>
      <c r="E12" s="475" t="s">
        <v>1144</v>
      </c>
      <c r="F12" s="475" t="s">
        <v>1143</v>
      </c>
      <c r="G12" s="475" t="s">
        <v>1142</v>
      </c>
      <c r="H12" s="475" t="s">
        <v>1138</v>
      </c>
      <c r="I12" s="475" t="s">
        <v>1137</v>
      </c>
      <c r="J12" s="475" t="s">
        <v>1141</v>
      </c>
      <c r="K12" s="475" t="s">
        <v>1140</v>
      </c>
      <c r="L12" s="475" t="s">
        <v>1139</v>
      </c>
      <c r="M12" s="475" t="s">
        <v>1138</v>
      </c>
      <c r="N12" s="475" t="s">
        <v>1137</v>
      </c>
      <c r="O12" s="475" t="s">
        <v>1136</v>
      </c>
      <c r="P12" s="446" t="s">
        <v>1636</v>
      </c>
      <c r="Q12" s="386"/>
      <c r="R12" s="383"/>
      <c r="S12" s="1623"/>
      <c r="T12" s="196" t="s">
        <v>1120</v>
      </c>
      <c r="U12" s="383"/>
      <c r="V12" s="383"/>
      <c r="W12" s="383"/>
      <c r="X12" s="383"/>
      <c r="Y12" s="383"/>
      <c r="Z12" s="383"/>
      <c r="AA12" s="383"/>
      <c r="AB12" s="383"/>
      <c r="AC12" s="383"/>
      <c r="AD12" s="383"/>
      <c r="AE12" s="383"/>
      <c r="AF12" s="383"/>
    </row>
    <row r="13" spans="1:32" ht="15.6">
      <c r="A13" s="383"/>
      <c r="B13" s="1617"/>
      <c r="C13" s="475"/>
      <c r="D13" s="477" t="s">
        <v>1135</v>
      </c>
      <c r="E13" s="476" t="s">
        <v>1134</v>
      </c>
      <c r="F13" s="476" t="s">
        <v>1133</v>
      </c>
      <c r="G13" s="476" t="s">
        <v>1132</v>
      </c>
      <c r="H13" s="1624" t="s">
        <v>1131</v>
      </c>
      <c r="I13" s="1624"/>
      <c r="J13" s="476" t="s">
        <v>1130</v>
      </c>
      <c r="K13" s="476" t="s">
        <v>1129</v>
      </c>
      <c r="L13" s="477" t="s">
        <v>1128</v>
      </c>
      <c r="M13" s="1625" t="s">
        <v>1127</v>
      </c>
      <c r="N13" s="1625"/>
      <c r="O13" s="1624" t="s">
        <v>1126</v>
      </c>
      <c r="P13" s="1624"/>
      <c r="Q13" s="386"/>
      <c r="R13" s="383"/>
      <c r="S13" s="1623"/>
      <c r="T13" s="478" t="s">
        <v>1019</v>
      </c>
      <c r="U13" s="383"/>
      <c r="W13" s="1614" t="s">
        <v>3096</v>
      </c>
      <c r="X13" s="1615"/>
      <c r="Y13" s="1615"/>
      <c r="Z13" s="1616"/>
      <c r="AA13" s="383"/>
      <c r="AB13" s="383"/>
      <c r="AC13" s="383"/>
      <c r="AD13" s="383"/>
      <c r="AE13" s="383"/>
      <c r="AF13" s="383"/>
    </row>
    <row r="14" spans="1:32">
      <c r="A14" s="383"/>
      <c r="B14" s="1617"/>
      <c r="C14" s="475"/>
      <c r="D14" s="477" t="s">
        <v>1125</v>
      </c>
      <c r="E14" s="477" t="s">
        <v>1125</v>
      </c>
      <c r="F14" s="477" t="s">
        <v>1125</v>
      </c>
      <c r="G14" s="476" t="s">
        <v>1124</v>
      </c>
      <c r="H14" s="476" t="s">
        <v>1122</v>
      </c>
      <c r="I14" s="476" t="s">
        <v>1122</v>
      </c>
      <c r="J14" s="476" t="s">
        <v>1123</v>
      </c>
      <c r="K14" s="476" t="s">
        <v>1123</v>
      </c>
      <c r="L14" s="476" t="s">
        <v>1123</v>
      </c>
      <c r="M14" s="476" t="s">
        <v>1122</v>
      </c>
      <c r="N14" s="476" t="s">
        <v>1122</v>
      </c>
      <c r="O14" s="476" t="s">
        <v>1122</v>
      </c>
      <c r="P14" s="476" t="s">
        <v>1122</v>
      </c>
      <c r="Q14" s="386"/>
      <c r="R14" s="383"/>
      <c r="S14" s="195">
        <v>44287</v>
      </c>
      <c r="T14" s="452" t="e">
        <f>SUMIF($C$15:$C$379,4,$O$15:$O$379)/1000000</f>
        <v>#DIV/0!</v>
      </c>
      <c r="U14" s="383"/>
      <c r="W14" s="1320" t="s">
        <v>1354</v>
      </c>
      <c r="X14" s="1320" t="s">
        <v>1355</v>
      </c>
      <c r="Y14" s="1320" t="s">
        <v>1356</v>
      </c>
      <c r="Z14" s="1320" t="s">
        <v>1357</v>
      </c>
      <c r="AA14" s="383"/>
      <c r="AB14" s="383"/>
      <c r="AC14" s="383"/>
      <c r="AD14" s="383"/>
      <c r="AE14" s="383"/>
      <c r="AF14" s="383"/>
    </row>
    <row r="15" spans="1:32">
      <c r="B15" s="168">
        <v>44287</v>
      </c>
      <c r="C15" s="201">
        <f t="shared" ref="C15:C78" si="0">MONTH(B15)</f>
        <v>4</v>
      </c>
      <c r="D15" s="200"/>
      <c r="E15" s="200"/>
      <c r="F15" s="200"/>
      <c r="G15" s="606" t="e">
        <f t="shared" ref="G15:G79" si="1">((E15-F15)/D15)*100</f>
        <v>#DIV/0!</v>
      </c>
      <c r="H15" s="454" t="e">
        <f>IF(AND(G15&gt;=0,G15&lt;=5),1200-(G15*800),IF(AND(G15&gt;5,G15&lt;75.667),-2800-(300*(G15-5)),-24000))</f>
        <v>#DIV/0!</v>
      </c>
      <c r="I15" s="454" t="e">
        <f>SUM($H$15:H15)</f>
        <v>#DIV/0!</v>
      </c>
      <c r="J15" s="199"/>
      <c r="K15" s="607" t="e">
        <f>IF(ISBLANK(J16),#N/A,J16)</f>
        <v>#N/A</v>
      </c>
      <c r="L15" s="608" t="e">
        <f>MAX((J15-K15),(K15-J15))</f>
        <v>#N/A</v>
      </c>
      <c r="M15" s="609" t="e">
        <f>IF(AND(L15&gt;=0, L15&lt;=1.5), 3200, IF(AND(L15&gt;1.5,L15&lt;=2.8),3200*((2.8-L15)/1.3),IF(AND(L15&gt;2.8, L15&lt;15), -24000*((2.8-L15)/-12.2), -24000)))</f>
        <v>#N/A</v>
      </c>
      <c r="N15" s="454" t="e">
        <f>SUM($M$15:M15)</f>
        <v>#N/A</v>
      </c>
      <c r="O15" s="454" t="e">
        <f>SUM(H15+M15)</f>
        <v>#DIV/0!</v>
      </c>
      <c r="P15" s="454" t="e">
        <f>SUM($O$15:O15)</f>
        <v>#DIV/0!</v>
      </c>
      <c r="Q15" s="387"/>
      <c r="R15" s="383"/>
      <c r="S15" s="195">
        <v>44317</v>
      </c>
      <c r="T15" s="452" t="e">
        <f>SUMIF($C$15:$C$379,5,$O$15:$O$379)/1000000</f>
        <v>#DIV/0!</v>
      </c>
      <c r="V15" s="382" t="s">
        <v>3119</v>
      </c>
      <c r="W15" s="416"/>
      <c r="X15" s="416"/>
      <c r="Y15" s="416"/>
      <c r="Z15" s="416"/>
    </row>
    <row r="16" spans="1:32">
      <c r="B16" s="168">
        <f t="shared" ref="B16:B79" si="2">B15+1</f>
        <v>44288</v>
      </c>
      <c r="C16" s="201">
        <f t="shared" si="0"/>
        <v>4</v>
      </c>
      <c r="D16" s="200"/>
      <c r="E16" s="200"/>
      <c r="F16" s="200"/>
      <c r="G16" s="606" t="e">
        <f t="shared" si="1"/>
        <v>#DIV/0!</v>
      </c>
      <c r="H16" s="454" t="e">
        <f t="shared" ref="H16:H79" si="3">IF(AND(G16&gt;=0,G16&lt;=5),1200-(G16*800),IF(AND(G16&gt;5,G16&lt;75.667),-2800-(300*(G16-5)),-24000))</f>
        <v>#DIV/0!</v>
      </c>
      <c r="I16" s="454" t="e">
        <f>SUM($H$15:H16)</f>
        <v>#DIV/0!</v>
      </c>
      <c r="J16" s="199"/>
      <c r="K16" s="607" t="e">
        <f t="shared" ref="K16:K79" si="4">IF(ISBLANK(J17),#N/A,J17)</f>
        <v>#N/A</v>
      </c>
      <c r="L16" s="608" t="e">
        <f t="shared" ref="L16:L79" si="5">MAX((J16-K16),(K16-J16))</f>
        <v>#N/A</v>
      </c>
      <c r="M16" s="609" t="e">
        <f t="shared" ref="M16:M79" si="6">IF(AND(L16&gt;=0, L16&lt;=1.5), 3200, IF(AND(L16&gt;1.5,L16&lt;=2.8),3200*((2.8-L16)/1.3),IF(AND(L16&gt;2.8, L16&lt;15), -24000*((2.8-L16)/-12.2), -24000)))</f>
        <v>#N/A</v>
      </c>
      <c r="N16" s="454" t="e">
        <f>SUM($M$15:M16)</f>
        <v>#N/A</v>
      </c>
      <c r="O16" s="454" t="e">
        <f>SUM(H16+M16)</f>
        <v>#DIV/0!</v>
      </c>
      <c r="P16" s="454" t="e">
        <f>SUM($O$15:O16)</f>
        <v>#DIV/0!</v>
      </c>
      <c r="Q16" s="387"/>
      <c r="S16" s="195">
        <v>44348</v>
      </c>
      <c r="T16" s="452" t="e">
        <f>SUMIF($C$15:$C$379,6,$O$15:$O$379)/1000000</f>
        <v>#DIV/0!</v>
      </c>
      <c r="V16" s="382" t="s">
        <v>3120</v>
      </c>
      <c r="W16" s="416"/>
      <c r="X16" s="416"/>
      <c r="Y16" s="416"/>
      <c r="Z16" s="416"/>
    </row>
    <row r="17" spans="2:20">
      <c r="B17" s="168">
        <f t="shared" si="2"/>
        <v>44289</v>
      </c>
      <c r="C17" s="201">
        <f t="shared" si="0"/>
        <v>4</v>
      </c>
      <c r="D17" s="200"/>
      <c r="E17" s="200"/>
      <c r="F17" s="200"/>
      <c r="G17" s="606" t="e">
        <f t="shared" si="1"/>
        <v>#DIV/0!</v>
      </c>
      <c r="H17" s="454" t="e">
        <f t="shared" si="3"/>
        <v>#DIV/0!</v>
      </c>
      <c r="I17" s="454" t="e">
        <f>SUM($H$15:H17)</f>
        <v>#DIV/0!</v>
      </c>
      <c r="J17" s="199"/>
      <c r="K17" s="607" t="e">
        <f t="shared" si="4"/>
        <v>#N/A</v>
      </c>
      <c r="L17" s="608" t="e">
        <f t="shared" si="5"/>
        <v>#N/A</v>
      </c>
      <c r="M17" s="609" t="e">
        <f t="shared" si="6"/>
        <v>#N/A</v>
      </c>
      <c r="N17" s="454" t="e">
        <f>SUM($M$15:M17)</f>
        <v>#N/A</v>
      </c>
      <c r="O17" s="454" t="e">
        <f t="shared" ref="O17:O78" si="7">SUM(H17+M17)</f>
        <v>#DIV/0!</v>
      </c>
      <c r="P17" s="454" t="e">
        <f>SUM($O$15:O17)</f>
        <v>#DIV/0!</v>
      </c>
      <c r="Q17" s="387"/>
      <c r="R17" s="383"/>
      <c r="S17" s="195">
        <v>44378</v>
      </c>
      <c r="T17" s="452" t="e">
        <f>SUMIF($C$15:$C$379,7,$O$15:$O$379)/1000000</f>
        <v>#DIV/0!</v>
      </c>
    </row>
    <row r="18" spans="2:20">
      <c r="B18" s="168">
        <f t="shared" si="2"/>
        <v>44290</v>
      </c>
      <c r="C18" s="201">
        <f t="shared" si="0"/>
        <v>4</v>
      </c>
      <c r="D18" s="200"/>
      <c r="E18" s="200"/>
      <c r="F18" s="200"/>
      <c r="G18" s="606" t="e">
        <f t="shared" si="1"/>
        <v>#DIV/0!</v>
      </c>
      <c r="H18" s="454" t="e">
        <f t="shared" si="3"/>
        <v>#DIV/0!</v>
      </c>
      <c r="I18" s="454" t="e">
        <f>SUM($H$15:H18)</f>
        <v>#DIV/0!</v>
      </c>
      <c r="J18" s="199"/>
      <c r="K18" s="607" t="e">
        <f t="shared" si="4"/>
        <v>#N/A</v>
      </c>
      <c r="L18" s="608" t="e">
        <f t="shared" si="5"/>
        <v>#N/A</v>
      </c>
      <c r="M18" s="609" t="e">
        <f t="shared" si="6"/>
        <v>#N/A</v>
      </c>
      <c r="N18" s="454" t="e">
        <f>SUM($M$15:M18)</f>
        <v>#N/A</v>
      </c>
      <c r="O18" s="454" t="e">
        <f t="shared" si="7"/>
        <v>#DIV/0!</v>
      </c>
      <c r="P18" s="454" t="e">
        <f>SUM($O$15:O18)</f>
        <v>#DIV/0!</v>
      </c>
      <c r="Q18" s="387"/>
      <c r="R18" s="383"/>
      <c r="S18" s="195">
        <v>44409</v>
      </c>
      <c r="T18" s="452" t="e">
        <f>SUMIF($C$15:$C$379,8,$O$15:$O$379)/1000000</f>
        <v>#DIV/0!</v>
      </c>
    </row>
    <row r="19" spans="2:20">
      <c r="B19" s="168">
        <f t="shared" si="2"/>
        <v>44291</v>
      </c>
      <c r="C19" s="201">
        <f t="shared" si="0"/>
        <v>4</v>
      </c>
      <c r="D19" s="200"/>
      <c r="E19" s="200"/>
      <c r="F19" s="200"/>
      <c r="G19" s="606" t="e">
        <f t="shared" si="1"/>
        <v>#DIV/0!</v>
      </c>
      <c r="H19" s="454" t="e">
        <f t="shared" si="3"/>
        <v>#DIV/0!</v>
      </c>
      <c r="I19" s="454" t="e">
        <f>SUM($H$15:H19)</f>
        <v>#DIV/0!</v>
      </c>
      <c r="J19" s="199"/>
      <c r="K19" s="607" t="e">
        <f t="shared" si="4"/>
        <v>#N/A</v>
      </c>
      <c r="L19" s="608" t="e">
        <f t="shared" si="5"/>
        <v>#N/A</v>
      </c>
      <c r="M19" s="609" t="e">
        <f t="shared" si="6"/>
        <v>#N/A</v>
      </c>
      <c r="N19" s="454" t="e">
        <f>SUM($M$15:M19)</f>
        <v>#N/A</v>
      </c>
      <c r="O19" s="454" t="e">
        <f t="shared" si="7"/>
        <v>#DIV/0!</v>
      </c>
      <c r="P19" s="454" t="e">
        <f>SUM($O$15:O19)</f>
        <v>#DIV/0!</v>
      </c>
      <c r="Q19" s="387"/>
      <c r="R19" s="383"/>
      <c r="S19" s="195">
        <v>44440</v>
      </c>
      <c r="T19" s="452" t="e">
        <f>SUMIF($C$15:$C$379,9,$O$15:$O$379)/1000000</f>
        <v>#DIV/0!</v>
      </c>
    </row>
    <row r="20" spans="2:20">
      <c r="B20" s="168">
        <f t="shared" si="2"/>
        <v>44292</v>
      </c>
      <c r="C20" s="201">
        <f t="shared" si="0"/>
        <v>4</v>
      </c>
      <c r="D20" s="200"/>
      <c r="E20" s="200"/>
      <c r="F20" s="200"/>
      <c r="G20" s="606" t="e">
        <f t="shared" si="1"/>
        <v>#DIV/0!</v>
      </c>
      <c r="H20" s="454" t="e">
        <f t="shared" si="3"/>
        <v>#DIV/0!</v>
      </c>
      <c r="I20" s="454" t="e">
        <f>SUM($H$15:H20)</f>
        <v>#DIV/0!</v>
      </c>
      <c r="J20" s="199"/>
      <c r="K20" s="607" t="e">
        <f t="shared" si="4"/>
        <v>#N/A</v>
      </c>
      <c r="L20" s="608" t="e">
        <f t="shared" si="5"/>
        <v>#N/A</v>
      </c>
      <c r="M20" s="609" t="e">
        <f t="shared" si="6"/>
        <v>#N/A</v>
      </c>
      <c r="N20" s="454" t="e">
        <f>SUM($M$15:M20)</f>
        <v>#N/A</v>
      </c>
      <c r="O20" s="454" t="e">
        <f t="shared" si="7"/>
        <v>#DIV/0!</v>
      </c>
      <c r="P20" s="454" t="e">
        <f>SUM($O$15:O20)</f>
        <v>#DIV/0!</v>
      </c>
      <c r="Q20" s="387"/>
      <c r="R20" s="383"/>
      <c r="S20" s="195">
        <v>44470</v>
      </c>
      <c r="T20" s="452" t="e">
        <f>SUMIF($C$15:$C$379,10,$O$15:$O$379)/1000000</f>
        <v>#DIV/0!</v>
      </c>
    </row>
    <row r="21" spans="2:20">
      <c r="B21" s="168">
        <f t="shared" si="2"/>
        <v>44293</v>
      </c>
      <c r="C21" s="201">
        <f t="shared" si="0"/>
        <v>4</v>
      </c>
      <c r="D21" s="200"/>
      <c r="E21" s="200"/>
      <c r="F21" s="200"/>
      <c r="G21" s="606" t="e">
        <f t="shared" si="1"/>
        <v>#DIV/0!</v>
      </c>
      <c r="H21" s="454" t="e">
        <f t="shared" si="3"/>
        <v>#DIV/0!</v>
      </c>
      <c r="I21" s="454" t="e">
        <f>SUM($H$15:H21)</f>
        <v>#DIV/0!</v>
      </c>
      <c r="J21" s="199"/>
      <c r="K21" s="607" t="e">
        <f t="shared" si="4"/>
        <v>#N/A</v>
      </c>
      <c r="L21" s="608" t="e">
        <f t="shared" si="5"/>
        <v>#N/A</v>
      </c>
      <c r="M21" s="609" t="e">
        <f t="shared" si="6"/>
        <v>#N/A</v>
      </c>
      <c r="N21" s="454" t="e">
        <f>SUM($M$15:M21)</f>
        <v>#N/A</v>
      </c>
      <c r="O21" s="454" t="e">
        <f t="shared" si="7"/>
        <v>#DIV/0!</v>
      </c>
      <c r="P21" s="454" t="e">
        <f>SUM($O$15:O21)</f>
        <v>#DIV/0!</v>
      </c>
      <c r="Q21" s="387"/>
      <c r="R21" s="383"/>
      <c r="S21" s="195">
        <v>44501</v>
      </c>
      <c r="T21" s="452" t="e">
        <f>SUMIF($C$15:$C$379,11,$O$15:$O$379)/1000000</f>
        <v>#DIV/0!</v>
      </c>
    </row>
    <row r="22" spans="2:20">
      <c r="B22" s="168">
        <f t="shared" si="2"/>
        <v>44294</v>
      </c>
      <c r="C22" s="201">
        <f t="shared" si="0"/>
        <v>4</v>
      </c>
      <c r="D22" s="200"/>
      <c r="E22" s="200"/>
      <c r="F22" s="200"/>
      <c r="G22" s="606" t="e">
        <f t="shared" si="1"/>
        <v>#DIV/0!</v>
      </c>
      <c r="H22" s="454" t="e">
        <f t="shared" si="3"/>
        <v>#DIV/0!</v>
      </c>
      <c r="I22" s="454" t="e">
        <f>SUM($H$15:H22)</f>
        <v>#DIV/0!</v>
      </c>
      <c r="J22" s="199"/>
      <c r="K22" s="607" t="e">
        <f t="shared" si="4"/>
        <v>#N/A</v>
      </c>
      <c r="L22" s="608" t="e">
        <f t="shared" si="5"/>
        <v>#N/A</v>
      </c>
      <c r="M22" s="609" t="e">
        <f t="shared" si="6"/>
        <v>#N/A</v>
      </c>
      <c r="N22" s="454" t="e">
        <f>SUM($M$15:M22)</f>
        <v>#N/A</v>
      </c>
      <c r="O22" s="454" t="e">
        <f t="shared" si="7"/>
        <v>#DIV/0!</v>
      </c>
      <c r="P22" s="454" t="e">
        <f>SUM($O$15:O22)</f>
        <v>#DIV/0!</v>
      </c>
      <c r="Q22" s="387"/>
      <c r="R22" s="383"/>
      <c r="S22" s="195">
        <v>44531</v>
      </c>
      <c r="T22" s="452" t="e">
        <f>SUMIF($C$15:$C$379,12,$O$15:$O$379)/1000000</f>
        <v>#DIV/0!</v>
      </c>
    </row>
    <row r="23" spans="2:20">
      <c r="B23" s="168">
        <f t="shared" si="2"/>
        <v>44295</v>
      </c>
      <c r="C23" s="201">
        <f t="shared" si="0"/>
        <v>4</v>
      </c>
      <c r="D23" s="200"/>
      <c r="E23" s="200"/>
      <c r="F23" s="200"/>
      <c r="G23" s="606" t="e">
        <f t="shared" si="1"/>
        <v>#DIV/0!</v>
      </c>
      <c r="H23" s="454" t="e">
        <f t="shared" si="3"/>
        <v>#DIV/0!</v>
      </c>
      <c r="I23" s="454" t="e">
        <f>SUM($H$15:H23)</f>
        <v>#DIV/0!</v>
      </c>
      <c r="J23" s="199"/>
      <c r="K23" s="607" t="e">
        <f t="shared" si="4"/>
        <v>#N/A</v>
      </c>
      <c r="L23" s="608" t="e">
        <f t="shared" si="5"/>
        <v>#N/A</v>
      </c>
      <c r="M23" s="609" t="e">
        <f t="shared" si="6"/>
        <v>#N/A</v>
      </c>
      <c r="N23" s="454" t="e">
        <f>SUM($M$15:M23)</f>
        <v>#N/A</v>
      </c>
      <c r="O23" s="454" t="e">
        <f t="shared" si="7"/>
        <v>#DIV/0!</v>
      </c>
      <c r="P23" s="454" t="e">
        <f>SUM($O$15:O23)</f>
        <v>#DIV/0!</v>
      </c>
      <c r="Q23" s="387"/>
      <c r="S23" s="195">
        <v>44562</v>
      </c>
      <c r="T23" s="452" t="e">
        <f>SUMIF($C$15:$C$379,1,$O$15:$O$379)/1000000</f>
        <v>#DIV/0!</v>
      </c>
    </row>
    <row r="24" spans="2:20">
      <c r="B24" s="168">
        <f t="shared" si="2"/>
        <v>44296</v>
      </c>
      <c r="C24" s="201">
        <f t="shared" si="0"/>
        <v>4</v>
      </c>
      <c r="D24" s="200"/>
      <c r="E24" s="200"/>
      <c r="F24" s="200"/>
      <c r="G24" s="606" t="e">
        <f t="shared" si="1"/>
        <v>#DIV/0!</v>
      </c>
      <c r="H24" s="454" t="e">
        <f t="shared" si="3"/>
        <v>#DIV/0!</v>
      </c>
      <c r="I24" s="454" t="e">
        <f>SUM($H$15:H24)</f>
        <v>#DIV/0!</v>
      </c>
      <c r="J24" s="199"/>
      <c r="K24" s="607" t="e">
        <f t="shared" si="4"/>
        <v>#N/A</v>
      </c>
      <c r="L24" s="608" t="e">
        <f t="shared" si="5"/>
        <v>#N/A</v>
      </c>
      <c r="M24" s="609" t="e">
        <f t="shared" si="6"/>
        <v>#N/A</v>
      </c>
      <c r="N24" s="454" t="e">
        <f>SUM($M$15:M24)</f>
        <v>#N/A</v>
      </c>
      <c r="O24" s="454" t="e">
        <f t="shared" si="7"/>
        <v>#DIV/0!</v>
      </c>
      <c r="P24" s="454" t="e">
        <f>SUM($O$15:O24)</f>
        <v>#DIV/0!</v>
      </c>
      <c r="Q24" s="387"/>
      <c r="S24" s="195">
        <v>44593</v>
      </c>
      <c r="T24" s="452" t="e">
        <f>SUMIF($C$15:$C$379,2,$O$15:$O$379)/1000000</f>
        <v>#DIV/0!</v>
      </c>
    </row>
    <row r="25" spans="2:20" ht="13.8" customHeight="1" thickBot="1">
      <c r="B25" s="168">
        <f t="shared" si="2"/>
        <v>44297</v>
      </c>
      <c r="C25" s="201">
        <f t="shared" si="0"/>
        <v>4</v>
      </c>
      <c r="D25" s="200"/>
      <c r="E25" s="200"/>
      <c r="F25" s="200"/>
      <c r="G25" s="606" t="e">
        <f t="shared" si="1"/>
        <v>#DIV/0!</v>
      </c>
      <c r="H25" s="454" t="e">
        <f t="shared" si="3"/>
        <v>#DIV/0!</v>
      </c>
      <c r="I25" s="454" t="e">
        <f>SUM($H$15:H25)</f>
        <v>#DIV/0!</v>
      </c>
      <c r="J25" s="199"/>
      <c r="K25" s="607" t="e">
        <f t="shared" si="4"/>
        <v>#N/A</v>
      </c>
      <c r="L25" s="608" t="e">
        <f t="shared" si="5"/>
        <v>#N/A</v>
      </c>
      <c r="M25" s="609" t="e">
        <f t="shared" si="6"/>
        <v>#N/A</v>
      </c>
      <c r="N25" s="454" t="e">
        <f>SUM($M$15:M25)</f>
        <v>#N/A</v>
      </c>
      <c r="O25" s="454" t="e">
        <f t="shared" si="7"/>
        <v>#DIV/0!</v>
      </c>
      <c r="P25" s="454" t="e">
        <f>SUM($O$15:O25)</f>
        <v>#DIV/0!</v>
      </c>
      <c r="Q25" s="387"/>
      <c r="S25" s="195">
        <v>44621</v>
      </c>
      <c r="T25" s="452" t="e">
        <f>SUMIF($C$15:$C$379,3,$O$15:$O$379)/1000000</f>
        <v>#DIV/0!</v>
      </c>
    </row>
    <row r="26" spans="2:20" ht="13.35" customHeight="1" thickBot="1">
      <c r="B26" s="168">
        <f t="shared" si="2"/>
        <v>44298</v>
      </c>
      <c r="C26" s="201">
        <f t="shared" si="0"/>
        <v>4</v>
      </c>
      <c r="D26" s="200"/>
      <c r="E26" s="200"/>
      <c r="F26" s="200"/>
      <c r="G26" s="606" t="e">
        <f t="shared" si="1"/>
        <v>#DIV/0!</v>
      </c>
      <c r="H26" s="454" t="e">
        <f t="shared" si="3"/>
        <v>#DIV/0!</v>
      </c>
      <c r="I26" s="454" t="e">
        <f>SUM($H$15:H26)</f>
        <v>#DIV/0!</v>
      </c>
      <c r="J26" s="199"/>
      <c r="K26" s="607" t="e">
        <f t="shared" si="4"/>
        <v>#N/A</v>
      </c>
      <c r="L26" s="608" t="e">
        <f t="shared" si="5"/>
        <v>#N/A</v>
      </c>
      <c r="M26" s="609" t="e">
        <f t="shared" si="6"/>
        <v>#N/A</v>
      </c>
      <c r="N26" s="454" t="e">
        <f>SUM($M$15:M26)</f>
        <v>#N/A</v>
      </c>
      <c r="O26" s="454" t="e">
        <f t="shared" si="7"/>
        <v>#DIV/0!</v>
      </c>
      <c r="P26" s="454" t="e">
        <f>SUM($O$15:O26)</f>
        <v>#DIV/0!</v>
      </c>
      <c r="Q26" s="387"/>
      <c r="S26" s="610" t="s">
        <v>1119</v>
      </c>
      <c r="T26" s="453" t="e">
        <f>SUM(T14:T25)</f>
        <v>#DIV/0!</v>
      </c>
    </row>
    <row r="27" spans="2:20" ht="13.8" thickBot="1">
      <c r="B27" s="168">
        <f t="shared" si="2"/>
        <v>44299</v>
      </c>
      <c r="C27" s="201">
        <f t="shared" si="0"/>
        <v>4</v>
      </c>
      <c r="D27" s="200"/>
      <c r="E27" s="200"/>
      <c r="F27" s="200"/>
      <c r="G27" s="606" t="e">
        <f t="shared" si="1"/>
        <v>#DIV/0!</v>
      </c>
      <c r="H27" s="454" t="e">
        <f t="shared" si="3"/>
        <v>#DIV/0!</v>
      </c>
      <c r="I27" s="454" t="e">
        <f>SUM($H$15:H27)</f>
        <v>#DIV/0!</v>
      </c>
      <c r="J27" s="199"/>
      <c r="K27" s="607" t="e">
        <f t="shared" si="4"/>
        <v>#N/A</v>
      </c>
      <c r="L27" s="608" t="e">
        <f t="shared" si="5"/>
        <v>#N/A</v>
      </c>
      <c r="M27" s="609" t="e">
        <f t="shared" si="6"/>
        <v>#N/A</v>
      </c>
      <c r="N27" s="454" t="e">
        <f>SUM($M$15:M27)</f>
        <v>#N/A</v>
      </c>
      <c r="O27" s="454" t="e">
        <f t="shared" si="7"/>
        <v>#DIV/0!</v>
      </c>
      <c r="P27" s="454" t="e">
        <f>SUM($O$15:O27)</f>
        <v>#DIV/0!</v>
      </c>
      <c r="Q27" s="387"/>
      <c r="S27" s="610" t="s">
        <v>1637</v>
      </c>
      <c r="T27" s="453" t="e">
        <f>MIN(1.6,(MAX(T26,-2.8)))</f>
        <v>#DIV/0!</v>
      </c>
    </row>
    <row r="28" spans="2:20">
      <c r="B28" s="168">
        <f t="shared" si="2"/>
        <v>44300</v>
      </c>
      <c r="C28" s="201">
        <f t="shared" si="0"/>
        <v>4</v>
      </c>
      <c r="D28" s="200"/>
      <c r="E28" s="200"/>
      <c r="F28" s="200"/>
      <c r="G28" s="606" t="e">
        <f t="shared" si="1"/>
        <v>#DIV/0!</v>
      </c>
      <c r="H28" s="454" t="e">
        <f t="shared" si="3"/>
        <v>#DIV/0!</v>
      </c>
      <c r="I28" s="454" t="e">
        <f>SUM($H$15:H28)</f>
        <v>#DIV/0!</v>
      </c>
      <c r="J28" s="199"/>
      <c r="K28" s="607" t="e">
        <f t="shared" si="4"/>
        <v>#N/A</v>
      </c>
      <c r="L28" s="608" t="e">
        <f t="shared" si="5"/>
        <v>#N/A</v>
      </c>
      <c r="M28" s="609" t="e">
        <f t="shared" si="6"/>
        <v>#N/A</v>
      </c>
      <c r="N28" s="454" t="e">
        <f>SUM($M$15:M28)</f>
        <v>#N/A</v>
      </c>
      <c r="O28" s="454" t="e">
        <f t="shared" si="7"/>
        <v>#DIV/0!</v>
      </c>
      <c r="P28" s="454" t="e">
        <f>SUM($O$15:O28)</f>
        <v>#DIV/0!</v>
      </c>
      <c r="Q28" s="387"/>
    </row>
    <row r="29" spans="2:20">
      <c r="B29" s="168">
        <f t="shared" si="2"/>
        <v>44301</v>
      </c>
      <c r="C29" s="201">
        <f t="shared" si="0"/>
        <v>4</v>
      </c>
      <c r="D29" s="200"/>
      <c r="E29" s="200"/>
      <c r="F29" s="200"/>
      <c r="G29" s="606" t="e">
        <f t="shared" si="1"/>
        <v>#DIV/0!</v>
      </c>
      <c r="H29" s="454" t="e">
        <f t="shared" si="3"/>
        <v>#DIV/0!</v>
      </c>
      <c r="I29" s="454" t="e">
        <f>SUM($H$15:H29)</f>
        <v>#DIV/0!</v>
      </c>
      <c r="J29" s="199"/>
      <c r="K29" s="607" t="e">
        <f t="shared" si="4"/>
        <v>#N/A</v>
      </c>
      <c r="L29" s="608" t="e">
        <f t="shared" si="5"/>
        <v>#N/A</v>
      </c>
      <c r="M29" s="609" t="e">
        <f t="shared" si="6"/>
        <v>#N/A</v>
      </c>
      <c r="N29" s="454" t="e">
        <f>SUM($M$15:M29)</f>
        <v>#N/A</v>
      </c>
      <c r="O29" s="454" t="e">
        <f t="shared" si="7"/>
        <v>#DIV/0!</v>
      </c>
      <c r="P29" s="454" t="e">
        <f>SUM($O$15:O29)</f>
        <v>#DIV/0!</v>
      </c>
      <c r="Q29" s="387"/>
    </row>
    <row r="30" spans="2:20">
      <c r="B30" s="168">
        <f t="shared" si="2"/>
        <v>44302</v>
      </c>
      <c r="C30" s="201">
        <f t="shared" si="0"/>
        <v>4</v>
      </c>
      <c r="D30" s="200"/>
      <c r="E30" s="200"/>
      <c r="F30" s="200"/>
      <c r="G30" s="606" t="e">
        <f t="shared" si="1"/>
        <v>#DIV/0!</v>
      </c>
      <c r="H30" s="454" t="e">
        <f t="shared" si="3"/>
        <v>#DIV/0!</v>
      </c>
      <c r="I30" s="454" t="e">
        <f>SUM($H$15:H30)</f>
        <v>#DIV/0!</v>
      </c>
      <c r="J30" s="199"/>
      <c r="K30" s="607" t="e">
        <f t="shared" si="4"/>
        <v>#N/A</v>
      </c>
      <c r="L30" s="608" t="e">
        <f t="shared" si="5"/>
        <v>#N/A</v>
      </c>
      <c r="M30" s="609" t="e">
        <f t="shared" si="6"/>
        <v>#N/A</v>
      </c>
      <c r="N30" s="454" t="e">
        <f>SUM($M$15:M30)</f>
        <v>#N/A</v>
      </c>
      <c r="O30" s="454" t="e">
        <f t="shared" si="7"/>
        <v>#DIV/0!</v>
      </c>
      <c r="P30" s="454" t="e">
        <f>SUM($O$15:O30)</f>
        <v>#DIV/0!</v>
      </c>
      <c r="Q30" s="387"/>
    </row>
    <row r="31" spans="2:20">
      <c r="B31" s="168">
        <f t="shared" si="2"/>
        <v>44303</v>
      </c>
      <c r="C31" s="201">
        <f t="shared" si="0"/>
        <v>4</v>
      </c>
      <c r="D31" s="200"/>
      <c r="E31" s="200"/>
      <c r="F31" s="200"/>
      <c r="G31" s="606" t="e">
        <f t="shared" si="1"/>
        <v>#DIV/0!</v>
      </c>
      <c r="H31" s="454" t="e">
        <f t="shared" si="3"/>
        <v>#DIV/0!</v>
      </c>
      <c r="I31" s="454" t="e">
        <f>SUM($H$15:H31)</f>
        <v>#DIV/0!</v>
      </c>
      <c r="J31" s="199"/>
      <c r="K31" s="607" t="e">
        <f t="shared" si="4"/>
        <v>#N/A</v>
      </c>
      <c r="L31" s="608" t="e">
        <f t="shared" si="5"/>
        <v>#N/A</v>
      </c>
      <c r="M31" s="609" t="e">
        <f t="shared" si="6"/>
        <v>#N/A</v>
      </c>
      <c r="N31" s="454" t="e">
        <f>SUM($M$15:M31)</f>
        <v>#N/A</v>
      </c>
      <c r="O31" s="454" t="e">
        <f t="shared" si="7"/>
        <v>#DIV/0!</v>
      </c>
      <c r="P31" s="454" t="e">
        <f>SUM($O$15:O31)</f>
        <v>#DIV/0!</v>
      </c>
      <c r="Q31" s="387"/>
    </row>
    <row r="32" spans="2:20">
      <c r="B32" s="168">
        <f t="shared" si="2"/>
        <v>44304</v>
      </c>
      <c r="C32" s="201">
        <f t="shared" si="0"/>
        <v>4</v>
      </c>
      <c r="D32" s="200"/>
      <c r="E32" s="200"/>
      <c r="F32" s="200"/>
      <c r="G32" s="606" t="e">
        <f t="shared" si="1"/>
        <v>#DIV/0!</v>
      </c>
      <c r="H32" s="454" t="e">
        <f t="shared" si="3"/>
        <v>#DIV/0!</v>
      </c>
      <c r="I32" s="454" t="e">
        <f>SUM($H$15:H32)</f>
        <v>#DIV/0!</v>
      </c>
      <c r="J32" s="199"/>
      <c r="K32" s="607" t="e">
        <f t="shared" si="4"/>
        <v>#N/A</v>
      </c>
      <c r="L32" s="608" t="e">
        <f t="shared" si="5"/>
        <v>#N/A</v>
      </c>
      <c r="M32" s="609" t="e">
        <f t="shared" si="6"/>
        <v>#N/A</v>
      </c>
      <c r="N32" s="454" t="e">
        <f>SUM($M$15:M32)</f>
        <v>#N/A</v>
      </c>
      <c r="O32" s="454" t="e">
        <f t="shared" si="7"/>
        <v>#DIV/0!</v>
      </c>
      <c r="P32" s="454" t="e">
        <f>SUM($O$15:O32)</f>
        <v>#DIV/0!</v>
      </c>
      <c r="Q32" s="387"/>
      <c r="S32" s="383" t="s">
        <v>1058</v>
      </c>
    </row>
    <row r="33" spans="1:32">
      <c r="B33" s="168">
        <f t="shared" si="2"/>
        <v>44305</v>
      </c>
      <c r="C33" s="201">
        <f t="shared" si="0"/>
        <v>4</v>
      </c>
      <c r="D33" s="200"/>
      <c r="E33" s="200"/>
      <c r="F33" s="200"/>
      <c r="G33" s="606" t="e">
        <f t="shared" si="1"/>
        <v>#DIV/0!</v>
      </c>
      <c r="H33" s="454" t="e">
        <f t="shared" si="3"/>
        <v>#DIV/0!</v>
      </c>
      <c r="I33" s="454" t="e">
        <f>SUM($H$15:H33)</f>
        <v>#DIV/0!</v>
      </c>
      <c r="J33" s="199"/>
      <c r="K33" s="607" t="e">
        <f t="shared" si="4"/>
        <v>#N/A</v>
      </c>
      <c r="L33" s="608" t="e">
        <f t="shared" si="5"/>
        <v>#N/A</v>
      </c>
      <c r="M33" s="609" t="e">
        <f t="shared" si="6"/>
        <v>#N/A</v>
      </c>
      <c r="N33" s="454" t="e">
        <f>SUM($M$15:M33)</f>
        <v>#N/A</v>
      </c>
      <c r="O33" s="454" t="e">
        <f t="shared" si="7"/>
        <v>#DIV/0!</v>
      </c>
      <c r="P33" s="454" t="e">
        <f>SUM($O$15:O33)</f>
        <v>#DIV/0!</v>
      </c>
      <c r="Q33" s="387"/>
    </row>
    <row r="34" spans="1:32">
      <c r="B34" s="168">
        <f t="shared" si="2"/>
        <v>44306</v>
      </c>
      <c r="C34" s="201">
        <f t="shared" si="0"/>
        <v>4</v>
      </c>
      <c r="D34" s="200"/>
      <c r="E34" s="200"/>
      <c r="F34" s="200"/>
      <c r="G34" s="606" t="e">
        <f t="shared" si="1"/>
        <v>#DIV/0!</v>
      </c>
      <c r="H34" s="454" t="e">
        <f t="shared" si="3"/>
        <v>#DIV/0!</v>
      </c>
      <c r="I34" s="454" t="e">
        <f>SUM($H$15:H34)</f>
        <v>#DIV/0!</v>
      </c>
      <c r="J34" s="199"/>
      <c r="K34" s="607" t="e">
        <f t="shared" si="4"/>
        <v>#N/A</v>
      </c>
      <c r="L34" s="608" t="e">
        <f t="shared" si="5"/>
        <v>#N/A</v>
      </c>
      <c r="M34" s="609" t="e">
        <f t="shared" si="6"/>
        <v>#N/A</v>
      </c>
      <c r="N34" s="454" t="e">
        <f>SUM($M$15:M34)</f>
        <v>#N/A</v>
      </c>
      <c r="O34" s="454" t="e">
        <f t="shared" si="7"/>
        <v>#DIV/0!</v>
      </c>
      <c r="P34" s="454" t="e">
        <f>SUM($O$15:O34)</f>
        <v>#DIV/0!</v>
      </c>
      <c r="Q34" s="387"/>
    </row>
    <row r="35" spans="1:32">
      <c r="B35" s="168">
        <f t="shared" si="2"/>
        <v>44307</v>
      </c>
      <c r="C35" s="201">
        <f t="shared" si="0"/>
        <v>4</v>
      </c>
      <c r="D35" s="200"/>
      <c r="E35" s="200"/>
      <c r="F35" s="200"/>
      <c r="G35" s="606" t="e">
        <f t="shared" si="1"/>
        <v>#DIV/0!</v>
      </c>
      <c r="H35" s="454" t="e">
        <f t="shared" si="3"/>
        <v>#DIV/0!</v>
      </c>
      <c r="I35" s="454" t="e">
        <f>SUM($H$15:H35)</f>
        <v>#DIV/0!</v>
      </c>
      <c r="J35" s="199"/>
      <c r="K35" s="607" t="e">
        <f t="shared" si="4"/>
        <v>#N/A</v>
      </c>
      <c r="L35" s="608" t="e">
        <f t="shared" si="5"/>
        <v>#N/A</v>
      </c>
      <c r="M35" s="609" t="e">
        <f t="shared" si="6"/>
        <v>#N/A</v>
      </c>
      <c r="N35" s="454" t="e">
        <f>SUM($M$15:M35)</f>
        <v>#N/A</v>
      </c>
      <c r="O35" s="454" t="e">
        <f t="shared" si="7"/>
        <v>#DIV/0!</v>
      </c>
      <c r="P35" s="454" t="e">
        <f>SUM($O$15:O35)</f>
        <v>#DIV/0!</v>
      </c>
      <c r="Q35" s="387"/>
    </row>
    <row r="36" spans="1:32">
      <c r="B36" s="168">
        <f t="shared" si="2"/>
        <v>44308</v>
      </c>
      <c r="C36" s="201">
        <f t="shared" si="0"/>
        <v>4</v>
      </c>
      <c r="D36" s="200"/>
      <c r="E36" s="200"/>
      <c r="F36" s="200"/>
      <c r="G36" s="606" t="e">
        <f t="shared" si="1"/>
        <v>#DIV/0!</v>
      </c>
      <c r="H36" s="454" t="e">
        <f t="shared" si="3"/>
        <v>#DIV/0!</v>
      </c>
      <c r="I36" s="454" t="e">
        <f>SUM($H$15:H36)</f>
        <v>#DIV/0!</v>
      </c>
      <c r="J36" s="199"/>
      <c r="K36" s="607" t="e">
        <f t="shared" si="4"/>
        <v>#N/A</v>
      </c>
      <c r="L36" s="608" t="e">
        <f t="shared" si="5"/>
        <v>#N/A</v>
      </c>
      <c r="M36" s="609" t="e">
        <f t="shared" si="6"/>
        <v>#N/A</v>
      </c>
      <c r="N36" s="454" t="e">
        <f>SUM($M$15:M36)</f>
        <v>#N/A</v>
      </c>
      <c r="O36" s="454" t="e">
        <f t="shared" si="7"/>
        <v>#DIV/0!</v>
      </c>
      <c r="P36" s="454" t="e">
        <f>SUM($O$15:O36)</f>
        <v>#DIV/0!</v>
      </c>
      <c r="Q36" s="387"/>
    </row>
    <row r="37" spans="1:32">
      <c r="B37" s="168">
        <f t="shared" si="2"/>
        <v>44309</v>
      </c>
      <c r="C37" s="201">
        <f t="shared" si="0"/>
        <v>4</v>
      </c>
      <c r="D37" s="200"/>
      <c r="E37" s="200"/>
      <c r="F37" s="200"/>
      <c r="G37" s="606" t="e">
        <f t="shared" si="1"/>
        <v>#DIV/0!</v>
      </c>
      <c r="H37" s="454" t="e">
        <f t="shared" si="3"/>
        <v>#DIV/0!</v>
      </c>
      <c r="I37" s="454" t="e">
        <f>SUM($H$15:H37)</f>
        <v>#DIV/0!</v>
      </c>
      <c r="J37" s="199"/>
      <c r="K37" s="607" t="e">
        <f t="shared" si="4"/>
        <v>#N/A</v>
      </c>
      <c r="L37" s="608" t="e">
        <f t="shared" si="5"/>
        <v>#N/A</v>
      </c>
      <c r="M37" s="609" t="e">
        <f t="shared" si="6"/>
        <v>#N/A</v>
      </c>
      <c r="N37" s="454" t="e">
        <f>SUM($M$15:M37)</f>
        <v>#N/A</v>
      </c>
      <c r="O37" s="454" t="e">
        <f t="shared" si="7"/>
        <v>#DIV/0!</v>
      </c>
      <c r="P37" s="454" t="e">
        <f>SUM($O$15:O37)</f>
        <v>#DIV/0!</v>
      </c>
      <c r="Q37" s="387"/>
    </row>
    <row r="38" spans="1:32">
      <c r="B38" s="168">
        <f t="shared" si="2"/>
        <v>44310</v>
      </c>
      <c r="C38" s="201">
        <f t="shared" si="0"/>
        <v>4</v>
      </c>
      <c r="D38" s="200"/>
      <c r="E38" s="200"/>
      <c r="F38" s="200"/>
      <c r="G38" s="606" t="e">
        <f t="shared" si="1"/>
        <v>#DIV/0!</v>
      </c>
      <c r="H38" s="454" t="e">
        <f t="shared" si="3"/>
        <v>#DIV/0!</v>
      </c>
      <c r="I38" s="454" t="e">
        <f>SUM($H$15:H38)</f>
        <v>#DIV/0!</v>
      </c>
      <c r="J38" s="199"/>
      <c r="K38" s="607" t="e">
        <f t="shared" si="4"/>
        <v>#N/A</v>
      </c>
      <c r="L38" s="608" t="e">
        <f t="shared" si="5"/>
        <v>#N/A</v>
      </c>
      <c r="M38" s="609" t="e">
        <f t="shared" si="6"/>
        <v>#N/A</v>
      </c>
      <c r="N38" s="454" t="e">
        <f>SUM($M$15:M38)</f>
        <v>#N/A</v>
      </c>
      <c r="O38" s="454" t="e">
        <f t="shared" si="7"/>
        <v>#DIV/0!</v>
      </c>
      <c r="P38" s="454" t="e">
        <f>SUM($O$15:O38)</f>
        <v>#DIV/0!</v>
      </c>
      <c r="Q38" s="387"/>
    </row>
    <row r="39" spans="1:32">
      <c r="B39" s="168">
        <f t="shared" si="2"/>
        <v>44311</v>
      </c>
      <c r="C39" s="201">
        <f t="shared" si="0"/>
        <v>4</v>
      </c>
      <c r="D39" s="200"/>
      <c r="E39" s="200"/>
      <c r="F39" s="200"/>
      <c r="G39" s="606" t="e">
        <f t="shared" si="1"/>
        <v>#DIV/0!</v>
      </c>
      <c r="H39" s="454" t="e">
        <f t="shared" si="3"/>
        <v>#DIV/0!</v>
      </c>
      <c r="I39" s="454" t="e">
        <f>SUM($H$15:H39)</f>
        <v>#DIV/0!</v>
      </c>
      <c r="J39" s="199"/>
      <c r="K39" s="607" t="e">
        <f t="shared" si="4"/>
        <v>#N/A</v>
      </c>
      <c r="L39" s="608" t="e">
        <f t="shared" si="5"/>
        <v>#N/A</v>
      </c>
      <c r="M39" s="609" t="e">
        <f t="shared" si="6"/>
        <v>#N/A</v>
      </c>
      <c r="N39" s="454" t="e">
        <f>SUM($M$15:M39)</f>
        <v>#N/A</v>
      </c>
      <c r="O39" s="454" t="e">
        <f t="shared" si="7"/>
        <v>#DIV/0!</v>
      </c>
      <c r="P39" s="454" t="e">
        <f>SUM($O$15:O39)</f>
        <v>#DIV/0!</v>
      </c>
      <c r="Q39" s="387"/>
    </row>
    <row r="40" spans="1:32">
      <c r="B40" s="168">
        <f t="shared" si="2"/>
        <v>44312</v>
      </c>
      <c r="C40" s="201">
        <f t="shared" si="0"/>
        <v>4</v>
      </c>
      <c r="D40" s="200"/>
      <c r="E40" s="200"/>
      <c r="F40" s="200"/>
      <c r="G40" s="606" t="e">
        <f t="shared" si="1"/>
        <v>#DIV/0!</v>
      </c>
      <c r="H40" s="454" t="e">
        <f t="shared" si="3"/>
        <v>#DIV/0!</v>
      </c>
      <c r="I40" s="454" t="e">
        <f>SUM($H$15:H40)</f>
        <v>#DIV/0!</v>
      </c>
      <c r="J40" s="199"/>
      <c r="K40" s="607" t="e">
        <f t="shared" si="4"/>
        <v>#N/A</v>
      </c>
      <c r="L40" s="608" t="e">
        <f t="shared" si="5"/>
        <v>#N/A</v>
      </c>
      <c r="M40" s="609" t="e">
        <f t="shared" si="6"/>
        <v>#N/A</v>
      </c>
      <c r="N40" s="454" t="e">
        <f>SUM($M$15:M40)</f>
        <v>#N/A</v>
      </c>
      <c r="O40" s="454" t="e">
        <f t="shared" si="7"/>
        <v>#DIV/0!</v>
      </c>
      <c r="P40" s="454" t="e">
        <f>SUM($O$15:O40)</f>
        <v>#DIV/0!</v>
      </c>
      <c r="Q40" s="387"/>
    </row>
    <row r="41" spans="1:32">
      <c r="B41" s="168">
        <f t="shared" si="2"/>
        <v>44313</v>
      </c>
      <c r="C41" s="201">
        <f t="shared" si="0"/>
        <v>4</v>
      </c>
      <c r="D41" s="200"/>
      <c r="E41" s="200"/>
      <c r="F41" s="200"/>
      <c r="G41" s="606" t="e">
        <f t="shared" si="1"/>
        <v>#DIV/0!</v>
      </c>
      <c r="H41" s="454" t="e">
        <f t="shared" si="3"/>
        <v>#DIV/0!</v>
      </c>
      <c r="I41" s="454" t="e">
        <f>SUM($H$15:H41)</f>
        <v>#DIV/0!</v>
      </c>
      <c r="J41" s="199"/>
      <c r="K41" s="607" t="e">
        <f t="shared" si="4"/>
        <v>#N/A</v>
      </c>
      <c r="L41" s="608" t="e">
        <f t="shared" si="5"/>
        <v>#N/A</v>
      </c>
      <c r="M41" s="609" t="e">
        <f t="shared" si="6"/>
        <v>#N/A</v>
      </c>
      <c r="N41" s="454" t="e">
        <f>SUM($M$15:M41)</f>
        <v>#N/A</v>
      </c>
      <c r="O41" s="454" t="e">
        <f t="shared" si="7"/>
        <v>#DIV/0!</v>
      </c>
      <c r="P41" s="454" t="e">
        <f>SUM($O$15:O41)</f>
        <v>#DIV/0!</v>
      </c>
      <c r="Q41" s="387"/>
    </row>
    <row r="42" spans="1:32">
      <c r="B42" s="168">
        <f t="shared" si="2"/>
        <v>44314</v>
      </c>
      <c r="C42" s="201">
        <f t="shared" si="0"/>
        <v>4</v>
      </c>
      <c r="D42" s="200"/>
      <c r="E42" s="200"/>
      <c r="F42" s="200"/>
      <c r="G42" s="606" t="e">
        <f t="shared" si="1"/>
        <v>#DIV/0!</v>
      </c>
      <c r="H42" s="454" t="e">
        <f t="shared" si="3"/>
        <v>#DIV/0!</v>
      </c>
      <c r="I42" s="454" t="e">
        <f>SUM($H$15:H42)</f>
        <v>#DIV/0!</v>
      </c>
      <c r="J42" s="199"/>
      <c r="K42" s="607" t="e">
        <f t="shared" si="4"/>
        <v>#N/A</v>
      </c>
      <c r="L42" s="608" t="e">
        <f t="shared" si="5"/>
        <v>#N/A</v>
      </c>
      <c r="M42" s="609" t="e">
        <f t="shared" si="6"/>
        <v>#N/A</v>
      </c>
      <c r="N42" s="454" t="e">
        <f>SUM($M$15:M42)</f>
        <v>#N/A</v>
      </c>
      <c r="O42" s="454" t="e">
        <f t="shared" si="7"/>
        <v>#DIV/0!</v>
      </c>
      <c r="P42" s="454" t="e">
        <f>SUM($O$15:O42)</f>
        <v>#DIV/0!</v>
      </c>
      <c r="Q42" s="387"/>
    </row>
    <row r="43" spans="1:32">
      <c r="B43" s="168">
        <f t="shared" si="2"/>
        <v>44315</v>
      </c>
      <c r="C43" s="201">
        <f t="shared" si="0"/>
        <v>4</v>
      </c>
      <c r="D43" s="200"/>
      <c r="E43" s="200"/>
      <c r="F43" s="200"/>
      <c r="G43" s="606" t="e">
        <f t="shared" si="1"/>
        <v>#DIV/0!</v>
      </c>
      <c r="H43" s="454" t="e">
        <f t="shared" si="3"/>
        <v>#DIV/0!</v>
      </c>
      <c r="I43" s="454" t="e">
        <f>SUM($H$15:H43)</f>
        <v>#DIV/0!</v>
      </c>
      <c r="J43" s="199"/>
      <c r="K43" s="607" t="e">
        <f t="shared" si="4"/>
        <v>#N/A</v>
      </c>
      <c r="L43" s="608" t="e">
        <f t="shared" si="5"/>
        <v>#N/A</v>
      </c>
      <c r="M43" s="609" t="e">
        <f t="shared" si="6"/>
        <v>#N/A</v>
      </c>
      <c r="N43" s="454" t="e">
        <f>SUM($M$15:M43)</f>
        <v>#N/A</v>
      </c>
      <c r="O43" s="454" t="e">
        <f t="shared" si="7"/>
        <v>#DIV/0!</v>
      </c>
      <c r="P43" s="454" t="e">
        <f>SUM($O$15:O43)</f>
        <v>#DIV/0!</v>
      </c>
      <c r="Q43" s="387"/>
    </row>
    <row r="44" spans="1:32">
      <c r="B44" s="168">
        <f t="shared" si="2"/>
        <v>44316</v>
      </c>
      <c r="C44" s="201">
        <f t="shared" si="0"/>
        <v>4</v>
      </c>
      <c r="D44" s="200"/>
      <c r="E44" s="200"/>
      <c r="F44" s="200"/>
      <c r="G44" s="606" t="e">
        <f t="shared" si="1"/>
        <v>#DIV/0!</v>
      </c>
      <c r="H44" s="454" t="e">
        <f t="shared" si="3"/>
        <v>#DIV/0!</v>
      </c>
      <c r="I44" s="454" t="e">
        <f>SUM($H$15:H44)</f>
        <v>#DIV/0!</v>
      </c>
      <c r="J44" s="199"/>
      <c r="K44" s="607" t="e">
        <f t="shared" si="4"/>
        <v>#N/A</v>
      </c>
      <c r="L44" s="608" t="e">
        <f t="shared" si="5"/>
        <v>#N/A</v>
      </c>
      <c r="M44" s="609" t="e">
        <f t="shared" si="6"/>
        <v>#N/A</v>
      </c>
      <c r="N44" s="454" t="e">
        <f>SUM($M$15:M44)</f>
        <v>#N/A</v>
      </c>
      <c r="O44" s="454" t="e">
        <f t="shared" si="7"/>
        <v>#DIV/0!</v>
      </c>
      <c r="P44" s="454" t="e">
        <f>SUM($O$15:O44)</f>
        <v>#DIV/0!</v>
      </c>
      <c r="Q44" s="387"/>
    </row>
    <row r="45" spans="1:32">
      <c r="B45" s="168">
        <f t="shared" si="2"/>
        <v>44317</v>
      </c>
      <c r="C45" s="201">
        <f t="shared" si="0"/>
        <v>5</v>
      </c>
      <c r="D45" s="200"/>
      <c r="E45" s="200"/>
      <c r="F45" s="200"/>
      <c r="G45" s="606" t="e">
        <f t="shared" si="1"/>
        <v>#DIV/0!</v>
      </c>
      <c r="H45" s="454" t="e">
        <f t="shared" si="3"/>
        <v>#DIV/0!</v>
      </c>
      <c r="I45" s="454" t="e">
        <f>SUM($H$15:H45)</f>
        <v>#DIV/0!</v>
      </c>
      <c r="J45" s="199"/>
      <c r="K45" s="607" t="e">
        <f t="shared" si="4"/>
        <v>#N/A</v>
      </c>
      <c r="L45" s="608" t="e">
        <f t="shared" si="5"/>
        <v>#N/A</v>
      </c>
      <c r="M45" s="609" t="e">
        <f t="shared" si="6"/>
        <v>#N/A</v>
      </c>
      <c r="N45" s="454" t="e">
        <f>SUM($M$15:M45)</f>
        <v>#N/A</v>
      </c>
      <c r="O45" s="454" t="e">
        <f t="shared" si="7"/>
        <v>#DIV/0!</v>
      </c>
      <c r="P45" s="454" t="e">
        <f>SUM($O$15:O45)</f>
        <v>#DIV/0!</v>
      </c>
      <c r="Q45" s="388"/>
    </row>
    <row r="46" spans="1:32">
      <c r="B46" s="168">
        <f t="shared" si="2"/>
        <v>44318</v>
      </c>
      <c r="C46" s="201">
        <f t="shared" si="0"/>
        <v>5</v>
      </c>
      <c r="D46" s="200"/>
      <c r="E46" s="200"/>
      <c r="F46" s="200"/>
      <c r="G46" s="606" t="e">
        <f t="shared" si="1"/>
        <v>#DIV/0!</v>
      </c>
      <c r="H46" s="454" t="e">
        <f t="shared" si="3"/>
        <v>#DIV/0!</v>
      </c>
      <c r="I46" s="454" t="e">
        <f>SUM($H$15:H46)</f>
        <v>#DIV/0!</v>
      </c>
      <c r="J46" s="199"/>
      <c r="K46" s="607" t="e">
        <f t="shared" si="4"/>
        <v>#N/A</v>
      </c>
      <c r="L46" s="608" t="e">
        <f t="shared" si="5"/>
        <v>#N/A</v>
      </c>
      <c r="M46" s="609" t="e">
        <f t="shared" si="6"/>
        <v>#N/A</v>
      </c>
      <c r="N46" s="454" t="e">
        <f>SUM($M$15:M46)</f>
        <v>#N/A</v>
      </c>
      <c r="O46" s="454" t="e">
        <f t="shared" si="7"/>
        <v>#DIV/0!</v>
      </c>
      <c r="P46" s="454" t="e">
        <f>SUM($O$15:O46)</f>
        <v>#DIV/0!</v>
      </c>
      <c r="Q46" s="388"/>
    </row>
    <row r="47" spans="1:32">
      <c r="B47" s="168">
        <f t="shared" si="2"/>
        <v>44319</v>
      </c>
      <c r="C47" s="201">
        <f t="shared" si="0"/>
        <v>5</v>
      </c>
      <c r="D47" s="200"/>
      <c r="E47" s="200"/>
      <c r="F47" s="200"/>
      <c r="G47" s="606" t="e">
        <f t="shared" si="1"/>
        <v>#DIV/0!</v>
      </c>
      <c r="H47" s="454" t="e">
        <f t="shared" si="3"/>
        <v>#DIV/0!</v>
      </c>
      <c r="I47" s="454" t="e">
        <f>SUM($H$15:H47)</f>
        <v>#DIV/0!</v>
      </c>
      <c r="J47" s="199"/>
      <c r="K47" s="607" t="e">
        <f t="shared" si="4"/>
        <v>#N/A</v>
      </c>
      <c r="L47" s="608" t="e">
        <f t="shared" si="5"/>
        <v>#N/A</v>
      </c>
      <c r="M47" s="609" t="e">
        <f t="shared" si="6"/>
        <v>#N/A</v>
      </c>
      <c r="N47" s="454" t="e">
        <f>SUM($M$15:M47)</f>
        <v>#N/A</v>
      </c>
      <c r="O47" s="454" t="e">
        <f t="shared" si="7"/>
        <v>#DIV/0!</v>
      </c>
      <c r="P47" s="454" t="e">
        <f>SUM($O$15:O47)</f>
        <v>#DIV/0!</v>
      </c>
      <c r="Q47" s="387"/>
    </row>
    <row r="48" spans="1:32">
      <c r="A48" s="384"/>
      <c r="B48" s="202">
        <f t="shared" si="2"/>
        <v>44320</v>
      </c>
      <c r="C48" s="201">
        <f t="shared" si="0"/>
        <v>5</v>
      </c>
      <c r="D48" s="200"/>
      <c r="E48" s="200"/>
      <c r="F48" s="200"/>
      <c r="G48" s="606" t="e">
        <f t="shared" si="1"/>
        <v>#DIV/0!</v>
      </c>
      <c r="H48" s="454" t="e">
        <f t="shared" si="3"/>
        <v>#DIV/0!</v>
      </c>
      <c r="I48" s="454" t="e">
        <f>SUM($H$15:H48)</f>
        <v>#DIV/0!</v>
      </c>
      <c r="J48" s="199"/>
      <c r="K48" s="607" t="e">
        <f t="shared" si="4"/>
        <v>#N/A</v>
      </c>
      <c r="L48" s="608" t="e">
        <f t="shared" si="5"/>
        <v>#N/A</v>
      </c>
      <c r="M48" s="609" t="e">
        <f t="shared" si="6"/>
        <v>#N/A</v>
      </c>
      <c r="N48" s="454" t="e">
        <f>SUM($M$15:M48)</f>
        <v>#N/A</v>
      </c>
      <c r="O48" s="454" t="e">
        <f t="shared" si="7"/>
        <v>#DIV/0!</v>
      </c>
      <c r="P48" s="454" t="e">
        <f>SUM($O$15:O48)</f>
        <v>#DIV/0!</v>
      </c>
      <c r="Q48" s="389"/>
      <c r="R48" s="384"/>
      <c r="S48" s="384"/>
      <c r="T48" s="384"/>
      <c r="U48" s="384"/>
      <c r="V48" s="384"/>
      <c r="W48" s="384"/>
      <c r="X48" s="384"/>
      <c r="Y48" s="384"/>
      <c r="Z48" s="384"/>
      <c r="AA48" s="384"/>
      <c r="AB48" s="384"/>
      <c r="AC48" s="384"/>
      <c r="AD48" s="384"/>
      <c r="AE48" s="384"/>
      <c r="AF48" s="384"/>
    </row>
    <row r="49" spans="2:16">
      <c r="B49" s="168">
        <f t="shared" si="2"/>
        <v>44321</v>
      </c>
      <c r="C49" s="201">
        <f t="shared" si="0"/>
        <v>5</v>
      </c>
      <c r="D49" s="200"/>
      <c r="E49" s="200"/>
      <c r="F49" s="200"/>
      <c r="G49" s="606" t="e">
        <f t="shared" si="1"/>
        <v>#DIV/0!</v>
      </c>
      <c r="H49" s="454" t="e">
        <f t="shared" si="3"/>
        <v>#DIV/0!</v>
      </c>
      <c r="I49" s="454" t="e">
        <f>SUM($H$15:H49)</f>
        <v>#DIV/0!</v>
      </c>
      <c r="J49" s="199"/>
      <c r="K49" s="607" t="e">
        <f t="shared" si="4"/>
        <v>#N/A</v>
      </c>
      <c r="L49" s="608" t="e">
        <f t="shared" si="5"/>
        <v>#N/A</v>
      </c>
      <c r="M49" s="609" t="e">
        <f t="shared" si="6"/>
        <v>#N/A</v>
      </c>
      <c r="N49" s="454" t="e">
        <f>SUM($M$15:M49)</f>
        <v>#N/A</v>
      </c>
      <c r="O49" s="454" t="e">
        <f t="shared" si="7"/>
        <v>#DIV/0!</v>
      </c>
      <c r="P49" s="454" t="e">
        <f>SUM($O$15:O49)</f>
        <v>#DIV/0!</v>
      </c>
    </row>
    <row r="50" spans="2:16">
      <c r="B50" s="168">
        <f t="shared" si="2"/>
        <v>44322</v>
      </c>
      <c r="C50" s="201">
        <f t="shared" si="0"/>
        <v>5</v>
      </c>
      <c r="D50" s="200"/>
      <c r="E50" s="200"/>
      <c r="F50" s="200"/>
      <c r="G50" s="606" t="e">
        <f t="shared" si="1"/>
        <v>#DIV/0!</v>
      </c>
      <c r="H50" s="454" t="e">
        <f t="shared" si="3"/>
        <v>#DIV/0!</v>
      </c>
      <c r="I50" s="454" t="e">
        <f>SUM($H$15:H50)</f>
        <v>#DIV/0!</v>
      </c>
      <c r="J50" s="199"/>
      <c r="K50" s="607" t="e">
        <f t="shared" si="4"/>
        <v>#N/A</v>
      </c>
      <c r="L50" s="608" t="e">
        <f t="shared" si="5"/>
        <v>#N/A</v>
      </c>
      <c r="M50" s="609" t="e">
        <f t="shared" si="6"/>
        <v>#N/A</v>
      </c>
      <c r="N50" s="454" t="e">
        <f>SUM($M$15:M50)</f>
        <v>#N/A</v>
      </c>
      <c r="O50" s="454" t="e">
        <f t="shared" si="7"/>
        <v>#DIV/0!</v>
      </c>
      <c r="P50" s="454" t="e">
        <f>SUM($O$15:O50)</f>
        <v>#DIV/0!</v>
      </c>
    </row>
    <row r="51" spans="2:16">
      <c r="B51" s="168">
        <f t="shared" si="2"/>
        <v>44323</v>
      </c>
      <c r="C51" s="201">
        <f t="shared" si="0"/>
        <v>5</v>
      </c>
      <c r="D51" s="200"/>
      <c r="E51" s="200"/>
      <c r="F51" s="200"/>
      <c r="G51" s="606" t="e">
        <f t="shared" si="1"/>
        <v>#DIV/0!</v>
      </c>
      <c r="H51" s="454" t="e">
        <f t="shared" si="3"/>
        <v>#DIV/0!</v>
      </c>
      <c r="I51" s="454" t="e">
        <f>SUM($H$15:H51)</f>
        <v>#DIV/0!</v>
      </c>
      <c r="J51" s="199"/>
      <c r="K51" s="607" t="e">
        <f t="shared" si="4"/>
        <v>#N/A</v>
      </c>
      <c r="L51" s="608" t="e">
        <f t="shared" si="5"/>
        <v>#N/A</v>
      </c>
      <c r="M51" s="609" t="e">
        <f t="shared" si="6"/>
        <v>#N/A</v>
      </c>
      <c r="N51" s="454" t="e">
        <f>SUM($M$15:M51)</f>
        <v>#N/A</v>
      </c>
      <c r="O51" s="454" t="e">
        <f t="shared" si="7"/>
        <v>#DIV/0!</v>
      </c>
      <c r="P51" s="454" t="e">
        <f>SUM($O$15:O51)</f>
        <v>#DIV/0!</v>
      </c>
    </row>
    <row r="52" spans="2:16">
      <c r="B52" s="168">
        <f t="shared" si="2"/>
        <v>44324</v>
      </c>
      <c r="C52" s="201">
        <f t="shared" si="0"/>
        <v>5</v>
      </c>
      <c r="D52" s="200"/>
      <c r="E52" s="200"/>
      <c r="F52" s="200"/>
      <c r="G52" s="606" t="e">
        <f t="shared" si="1"/>
        <v>#DIV/0!</v>
      </c>
      <c r="H52" s="454" t="e">
        <f t="shared" si="3"/>
        <v>#DIV/0!</v>
      </c>
      <c r="I52" s="454" t="e">
        <f>SUM($H$15:H52)</f>
        <v>#DIV/0!</v>
      </c>
      <c r="J52" s="199"/>
      <c r="K52" s="607" t="e">
        <f t="shared" si="4"/>
        <v>#N/A</v>
      </c>
      <c r="L52" s="608" t="e">
        <f t="shared" si="5"/>
        <v>#N/A</v>
      </c>
      <c r="M52" s="609" t="e">
        <f t="shared" si="6"/>
        <v>#N/A</v>
      </c>
      <c r="N52" s="454" t="e">
        <f>SUM($M$15:M52)</f>
        <v>#N/A</v>
      </c>
      <c r="O52" s="454" t="e">
        <f t="shared" si="7"/>
        <v>#DIV/0!</v>
      </c>
      <c r="P52" s="454" t="e">
        <f>SUM($O$15:O52)</f>
        <v>#DIV/0!</v>
      </c>
    </row>
    <row r="53" spans="2:16">
      <c r="B53" s="168">
        <f t="shared" si="2"/>
        <v>44325</v>
      </c>
      <c r="C53" s="201">
        <f t="shared" si="0"/>
        <v>5</v>
      </c>
      <c r="D53" s="200"/>
      <c r="E53" s="200"/>
      <c r="F53" s="200"/>
      <c r="G53" s="606" t="e">
        <f t="shared" si="1"/>
        <v>#DIV/0!</v>
      </c>
      <c r="H53" s="454" t="e">
        <f t="shared" si="3"/>
        <v>#DIV/0!</v>
      </c>
      <c r="I53" s="454" t="e">
        <f>SUM($H$15:H53)</f>
        <v>#DIV/0!</v>
      </c>
      <c r="J53" s="199"/>
      <c r="K53" s="607" t="e">
        <f t="shared" si="4"/>
        <v>#N/A</v>
      </c>
      <c r="L53" s="608" t="e">
        <f t="shared" si="5"/>
        <v>#N/A</v>
      </c>
      <c r="M53" s="609" t="e">
        <f t="shared" si="6"/>
        <v>#N/A</v>
      </c>
      <c r="N53" s="454" t="e">
        <f>SUM($M$15:M53)</f>
        <v>#N/A</v>
      </c>
      <c r="O53" s="454" t="e">
        <f t="shared" si="7"/>
        <v>#DIV/0!</v>
      </c>
      <c r="P53" s="454" t="e">
        <f>SUM($O$15:O53)</f>
        <v>#DIV/0!</v>
      </c>
    </row>
    <row r="54" spans="2:16">
      <c r="B54" s="168">
        <f t="shared" si="2"/>
        <v>44326</v>
      </c>
      <c r="C54" s="201">
        <f t="shared" si="0"/>
        <v>5</v>
      </c>
      <c r="D54" s="200"/>
      <c r="E54" s="200"/>
      <c r="F54" s="200"/>
      <c r="G54" s="606" t="e">
        <f t="shared" si="1"/>
        <v>#DIV/0!</v>
      </c>
      <c r="H54" s="454" t="e">
        <f t="shared" si="3"/>
        <v>#DIV/0!</v>
      </c>
      <c r="I54" s="454" t="e">
        <f>SUM($H$15:H54)</f>
        <v>#DIV/0!</v>
      </c>
      <c r="J54" s="199"/>
      <c r="K54" s="607" t="e">
        <f t="shared" si="4"/>
        <v>#N/A</v>
      </c>
      <c r="L54" s="608" t="e">
        <f t="shared" si="5"/>
        <v>#N/A</v>
      </c>
      <c r="M54" s="609" t="e">
        <f t="shared" si="6"/>
        <v>#N/A</v>
      </c>
      <c r="N54" s="454" t="e">
        <f>SUM($M$15:M54)</f>
        <v>#N/A</v>
      </c>
      <c r="O54" s="454" t="e">
        <f t="shared" si="7"/>
        <v>#DIV/0!</v>
      </c>
      <c r="P54" s="454" t="e">
        <f>SUM($O$15:O54)</f>
        <v>#DIV/0!</v>
      </c>
    </row>
    <row r="55" spans="2:16">
      <c r="B55" s="168">
        <f t="shared" si="2"/>
        <v>44327</v>
      </c>
      <c r="C55" s="201">
        <f t="shared" si="0"/>
        <v>5</v>
      </c>
      <c r="D55" s="200"/>
      <c r="E55" s="200"/>
      <c r="F55" s="200"/>
      <c r="G55" s="606" t="e">
        <f t="shared" si="1"/>
        <v>#DIV/0!</v>
      </c>
      <c r="H55" s="454" t="e">
        <f t="shared" si="3"/>
        <v>#DIV/0!</v>
      </c>
      <c r="I55" s="454" t="e">
        <f>SUM($H$15:H55)</f>
        <v>#DIV/0!</v>
      </c>
      <c r="J55" s="199"/>
      <c r="K55" s="607" t="e">
        <f t="shared" si="4"/>
        <v>#N/A</v>
      </c>
      <c r="L55" s="608" t="e">
        <f t="shared" si="5"/>
        <v>#N/A</v>
      </c>
      <c r="M55" s="609" t="e">
        <f t="shared" si="6"/>
        <v>#N/A</v>
      </c>
      <c r="N55" s="454" t="e">
        <f>SUM($M$15:M55)</f>
        <v>#N/A</v>
      </c>
      <c r="O55" s="454" t="e">
        <f t="shared" si="7"/>
        <v>#DIV/0!</v>
      </c>
      <c r="P55" s="454" t="e">
        <f>SUM($O$15:O55)</f>
        <v>#DIV/0!</v>
      </c>
    </row>
    <row r="56" spans="2:16">
      <c r="B56" s="168">
        <f t="shared" si="2"/>
        <v>44328</v>
      </c>
      <c r="C56" s="201">
        <f t="shared" si="0"/>
        <v>5</v>
      </c>
      <c r="D56" s="200"/>
      <c r="E56" s="200"/>
      <c r="F56" s="200"/>
      <c r="G56" s="606" t="e">
        <f t="shared" si="1"/>
        <v>#DIV/0!</v>
      </c>
      <c r="H56" s="454" t="e">
        <f t="shared" si="3"/>
        <v>#DIV/0!</v>
      </c>
      <c r="I56" s="454" t="e">
        <f>SUM($H$15:H56)</f>
        <v>#DIV/0!</v>
      </c>
      <c r="J56" s="199"/>
      <c r="K56" s="607" t="e">
        <f t="shared" si="4"/>
        <v>#N/A</v>
      </c>
      <c r="L56" s="608" t="e">
        <f t="shared" si="5"/>
        <v>#N/A</v>
      </c>
      <c r="M56" s="609" t="e">
        <f t="shared" si="6"/>
        <v>#N/A</v>
      </c>
      <c r="N56" s="454" t="e">
        <f>SUM($M$15:M56)</f>
        <v>#N/A</v>
      </c>
      <c r="O56" s="454" t="e">
        <f t="shared" si="7"/>
        <v>#DIV/0!</v>
      </c>
      <c r="P56" s="454" t="e">
        <f>SUM($O$15:O56)</f>
        <v>#DIV/0!</v>
      </c>
    </row>
    <row r="57" spans="2:16">
      <c r="B57" s="168">
        <f t="shared" si="2"/>
        <v>44329</v>
      </c>
      <c r="C57" s="201">
        <f t="shared" si="0"/>
        <v>5</v>
      </c>
      <c r="D57" s="200"/>
      <c r="E57" s="200"/>
      <c r="F57" s="200"/>
      <c r="G57" s="606" t="e">
        <f t="shared" si="1"/>
        <v>#DIV/0!</v>
      </c>
      <c r="H57" s="454" t="e">
        <f t="shared" si="3"/>
        <v>#DIV/0!</v>
      </c>
      <c r="I57" s="454" t="e">
        <f>SUM($H$15:H57)</f>
        <v>#DIV/0!</v>
      </c>
      <c r="J57" s="199"/>
      <c r="K57" s="607" t="e">
        <f t="shared" si="4"/>
        <v>#N/A</v>
      </c>
      <c r="L57" s="608" t="e">
        <f t="shared" si="5"/>
        <v>#N/A</v>
      </c>
      <c r="M57" s="609" t="e">
        <f t="shared" si="6"/>
        <v>#N/A</v>
      </c>
      <c r="N57" s="454" t="e">
        <f>SUM($M$15:M57)</f>
        <v>#N/A</v>
      </c>
      <c r="O57" s="454" t="e">
        <f t="shared" si="7"/>
        <v>#DIV/0!</v>
      </c>
      <c r="P57" s="454" t="e">
        <f>SUM($O$15:O57)</f>
        <v>#DIV/0!</v>
      </c>
    </row>
    <row r="58" spans="2:16">
      <c r="B58" s="168">
        <f t="shared" si="2"/>
        <v>44330</v>
      </c>
      <c r="C58" s="201">
        <f t="shared" si="0"/>
        <v>5</v>
      </c>
      <c r="D58" s="200"/>
      <c r="E58" s="200"/>
      <c r="F58" s="200"/>
      <c r="G58" s="606" t="e">
        <f t="shared" si="1"/>
        <v>#DIV/0!</v>
      </c>
      <c r="H58" s="454" t="e">
        <f t="shared" si="3"/>
        <v>#DIV/0!</v>
      </c>
      <c r="I58" s="454" t="e">
        <f>SUM($H$15:H58)</f>
        <v>#DIV/0!</v>
      </c>
      <c r="J58" s="199"/>
      <c r="K58" s="607" t="e">
        <f t="shared" si="4"/>
        <v>#N/A</v>
      </c>
      <c r="L58" s="608" t="e">
        <f t="shared" si="5"/>
        <v>#N/A</v>
      </c>
      <c r="M58" s="609" t="e">
        <f t="shared" si="6"/>
        <v>#N/A</v>
      </c>
      <c r="N58" s="454" t="e">
        <f>SUM($M$15:M58)</f>
        <v>#N/A</v>
      </c>
      <c r="O58" s="454" t="e">
        <f t="shared" si="7"/>
        <v>#DIV/0!</v>
      </c>
      <c r="P58" s="454" t="e">
        <f>SUM($O$15:O58)</f>
        <v>#DIV/0!</v>
      </c>
    </row>
    <row r="59" spans="2:16">
      <c r="B59" s="168">
        <f t="shared" si="2"/>
        <v>44331</v>
      </c>
      <c r="C59" s="201">
        <f t="shared" si="0"/>
        <v>5</v>
      </c>
      <c r="D59" s="200"/>
      <c r="E59" s="200"/>
      <c r="F59" s="200"/>
      <c r="G59" s="606" t="e">
        <f t="shared" si="1"/>
        <v>#DIV/0!</v>
      </c>
      <c r="H59" s="454" t="e">
        <f t="shared" si="3"/>
        <v>#DIV/0!</v>
      </c>
      <c r="I59" s="454" t="e">
        <f>SUM($H$15:H59)</f>
        <v>#DIV/0!</v>
      </c>
      <c r="J59" s="199"/>
      <c r="K59" s="607" t="e">
        <f t="shared" si="4"/>
        <v>#N/A</v>
      </c>
      <c r="L59" s="608" t="e">
        <f t="shared" si="5"/>
        <v>#N/A</v>
      </c>
      <c r="M59" s="609" t="e">
        <f t="shared" si="6"/>
        <v>#N/A</v>
      </c>
      <c r="N59" s="454" t="e">
        <f>SUM($M$15:M59)</f>
        <v>#N/A</v>
      </c>
      <c r="O59" s="454" t="e">
        <f t="shared" si="7"/>
        <v>#DIV/0!</v>
      </c>
      <c r="P59" s="454" t="e">
        <f>SUM($O$15:O59)</f>
        <v>#DIV/0!</v>
      </c>
    </row>
    <row r="60" spans="2:16">
      <c r="B60" s="168">
        <f t="shared" si="2"/>
        <v>44332</v>
      </c>
      <c r="C60" s="201">
        <f t="shared" si="0"/>
        <v>5</v>
      </c>
      <c r="D60" s="200"/>
      <c r="E60" s="200"/>
      <c r="F60" s="200"/>
      <c r="G60" s="606" t="e">
        <f t="shared" si="1"/>
        <v>#DIV/0!</v>
      </c>
      <c r="H60" s="454" t="e">
        <f t="shared" si="3"/>
        <v>#DIV/0!</v>
      </c>
      <c r="I60" s="454" t="e">
        <f>SUM($H$15:H60)</f>
        <v>#DIV/0!</v>
      </c>
      <c r="J60" s="199"/>
      <c r="K60" s="607" t="e">
        <f t="shared" si="4"/>
        <v>#N/A</v>
      </c>
      <c r="L60" s="608" t="e">
        <f t="shared" si="5"/>
        <v>#N/A</v>
      </c>
      <c r="M60" s="609" t="e">
        <f t="shared" si="6"/>
        <v>#N/A</v>
      </c>
      <c r="N60" s="454" t="e">
        <f>SUM($M$15:M60)</f>
        <v>#N/A</v>
      </c>
      <c r="O60" s="454" t="e">
        <f t="shared" si="7"/>
        <v>#DIV/0!</v>
      </c>
      <c r="P60" s="454" t="e">
        <f>SUM($O$15:O60)</f>
        <v>#DIV/0!</v>
      </c>
    </row>
    <row r="61" spans="2:16">
      <c r="B61" s="168">
        <f t="shared" si="2"/>
        <v>44333</v>
      </c>
      <c r="C61" s="201">
        <f t="shared" si="0"/>
        <v>5</v>
      </c>
      <c r="D61" s="200"/>
      <c r="E61" s="200"/>
      <c r="F61" s="200"/>
      <c r="G61" s="606" t="e">
        <f t="shared" si="1"/>
        <v>#DIV/0!</v>
      </c>
      <c r="H61" s="454" t="e">
        <f t="shared" si="3"/>
        <v>#DIV/0!</v>
      </c>
      <c r="I61" s="454" t="e">
        <f>SUM($H$15:H61)</f>
        <v>#DIV/0!</v>
      </c>
      <c r="J61" s="199"/>
      <c r="K61" s="607" t="e">
        <f t="shared" si="4"/>
        <v>#N/A</v>
      </c>
      <c r="L61" s="608" t="e">
        <f t="shared" si="5"/>
        <v>#N/A</v>
      </c>
      <c r="M61" s="609" t="e">
        <f t="shared" si="6"/>
        <v>#N/A</v>
      </c>
      <c r="N61" s="454" t="e">
        <f>SUM($M$15:M61)</f>
        <v>#N/A</v>
      </c>
      <c r="O61" s="454" t="e">
        <f t="shared" si="7"/>
        <v>#DIV/0!</v>
      </c>
      <c r="P61" s="454" t="e">
        <f>SUM($O$15:O61)</f>
        <v>#DIV/0!</v>
      </c>
    </row>
    <row r="62" spans="2:16">
      <c r="B62" s="168">
        <f t="shared" si="2"/>
        <v>44334</v>
      </c>
      <c r="C62" s="201">
        <f t="shared" si="0"/>
        <v>5</v>
      </c>
      <c r="D62" s="200"/>
      <c r="E62" s="200"/>
      <c r="F62" s="200"/>
      <c r="G62" s="606" t="e">
        <f t="shared" si="1"/>
        <v>#DIV/0!</v>
      </c>
      <c r="H62" s="454" t="e">
        <f t="shared" si="3"/>
        <v>#DIV/0!</v>
      </c>
      <c r="I62" s="454" t="e">
        <f>SUM($H$15:H62)</f>
        <v>#DIV/0!</v>
      </c>
      <c r="J62" s="199"/>
      <c r="K62" s="607" t="e">
        <f t="shared" si="4"/>
        <v>#N/A</v>
      </c>
      <c r="L62" s="608" t="e">
        <f t="shared" si="5"/>
        <v>#N/A</v>
      </c>
      <c r="M62" s="609" t="e">
        <f t="shared" si="6"/>
        <v>#N/A</v>
      </c>
      <c r="N62" s="454" t="e">
        <f>SUM($M$15:M62)</f>
        <v>#N/A</v>
      </c>
      <c r="O62" s="454" t="e">
        <f t="shared" si="7"/>
        <v>#DIV/0!</v>
      </c>
      <c r="P62" s="454" t="e">
        <f>SUM($O$15:O62)</f>
        <v>#DIV/0!</v>
      </c>
    </row>
    <row r="63" spans="2:16">
      <c r="B63" s="168">
        <f t="shared" si="2"/>
        <v>44335</v>
      </c>
      <c r="C63" s="201">
        <f t="shared" si="0"/>
        <v>5</v>
      </c>
      <c r="D63" s="200"/>
      <c r="E63" s="200"/>
      <c r="F63" s="200"/>
      <c r="G63" s="606" t="e">
        <f t="shared" si="1"/>
        <v>#DIV/0!</v>
      </c>
      <c r="H63" s="454" t="e">
        <f t="shared" si="3"/>
        <v>#DIV/0!</v>
      </c>
      <c r="I63" s="454" t="e">
        <f>SUM($H$15:H63)</f>
        <v>#DIV/0!</v>
      </c>
      <c r="J63" s="199"/>
      <c r="K63" s="607" t="e">
        <f t="shared" si="4"/>
        <v>#N/A</v>
      </c>
      <c r="L63" s="608" t="e">
        <f t="shared" si="5"/>
        <v>#N/A</v>
      </c>
      <c r="M63" s="609" t="e">
        <f t="shared" si="6"/>
        <v>#N/A</v>
      </c>
      <c r="N63" s="454" t="e">
        <f>SUM($M$15:M63)</f>
        <v>#N/A</v>
      </c>
      <c r="O63" s="454" t="e">
        <f t="shared" si="7"/>
        <v>#DIV/0!</v>
      </c>
      <c r="P63" s="454" t="e">
        <f>SUM($O$15:O63)</f>
        <v>#DIV/0!</v>
      </c>
    </row>
    <row r="64" spans="2:16">
      <c r="B64" s="168">
        <f t="shared" si="2"/>
        <v>44336</v>
      </c>
      <c r="C64" s="201">
        <f t="shared" si="0"/>
        <v>5</v>
      </c>
      <c r="D64" s="200"/>
      <c r="E64" s="200"/>
      <c r="F64" s="200"/>
      <c r="G64" s="606" t="e">
        <f t="shared" si="1"/>
        <v>#DIV/0!</v>
      </c>
      <c r="H64" s="454" t="e">
        <f t="shared" si="3"/>
        <v>#DIV/0!</v>
      </c>
      <c r="I64" s="454" t="e">
        <f>SUM($H$15:H64)</f>
        <v>#DIV/0!</v>
      </c>
      <c r="J64" s="199"/>
      <c r="K64" s="607" t="e">
        <f t="shared" si="4"/>
        <v>#N/A</v>
      </c>
      <c r="L64" s="608" t="e">
        <f t="shared" si="5"/>
        <v>#N/A</v>
      </c>
      <c r="M64" s="609" t="e">
        <f t="shared" si="6"/>
        <v>#N/A</v>
      </c>
      <c r="N64" s="454" t="e">
        <f>SUM($M$15:M64)</f>
        <v>#N/A</v>
      </c>
      <c r="O64" s="454" t="e">
        <f t="shared" si="7"/>
        <v>#DIV/0!</v>
      </c>
      <c r="P64" s="454" t="e">
        <f>SUM($O$15:O64)</f>
        <v>#DIV/0!</v>
      </c>
    </row>
    <row r="65" spans="2:16">
      <c r="B65" s="168">
        <f t="shared" si="2"/>
        <v>44337</v>
      </c>
      <c r="C65" s="201">
        <f t="shared" si="0"/>
        <v>5</v>
      </c>
      <c r="D65" s="200"/>
      <c r="E65" s="200"/>
      <c r="F65" s="200"/>
      <c r="G65" s="606" t="e">
        <f t="shared" si="1"/>
        <v>#DIV/0!</v>
      </c>
      <c r="H65" s="454" t="e">
        <f t="shared" si="3"/>
        <v>#DIV/0!</v>
      </c>
      <c r="I65" s="454" t="e">
        <f>SUM($H$15:H65)</f>
        <v>#DIV/0!</v>
      </c>
      <c r="J65" s="199"/>
      <c r="K65" s="607" t="e">
        <f t="shared" si="4"/>
        <v>#N/A</v>
      </c>
      <c r="L65" s="608" t="e">
        <f t="shared" si="5"/>
        <v>#N/A</v>
      </c>
      <c r="M65" s="609" t="e">
        <f t="shared" si="6"/>
        <v>#N/A</v>
      </c>
      <c r="N65" s="454" t="e">
        <f>SUM($M$15:M65)</f>
        <v>#N/A</v>
      </c>
      <c r="O65" s="454" t="e">
        <f t="shared" si="7"/>
        <v>#DIV/0!</v>
      </c>
      <c r="P65" s="454" t="e">
        <f>SUM($O$15:O65)</f>
        <v>#DIV/0!</v>
      </c>
    </row>
    <row r="66" spans="2:16">
      <c r="B66" s="168">
        <f t="shared" si="2"/>
        <v>44338</v>
      </c>
      <c r="C66" s="201">
        <f t="shared" si="0"/>
        <v>5</v>
      </c>
      <c r="D66" s="200"/>
      <c r="E66" s="200"/>
      <c r="F66" s="200"/>
      <c r="G66" s="606" t="e">
        <f t="shared" si="1"/>
        <v>#DIV/0!</v>
      </c>
      <c r="H66" s="454" t="e">
        <f t="shared" si="3"/>
        <v>#DIV/0!</v>
      </c>
      <c r="I66" s="454" t="e">
        <f>SUM($H$15:H66)</f>
        <v>#DIV/0!</v>
      </c>
      <c r="J66" s="199"/>
      <c r="K66" s="607" t="e">
        <f t="shared" si="4"/>
        <v>#N/A</v>
      </c>
      <c r="L66" s="608" t="e">
        <f t="shared" si="5"/>
        <v>#N/A</v>
      </c>
      <c r="M66" s="609" t="e">
        <f t="shared" si="6"/>
        <v>#N/A</v>
      </c>
      <c r="N66" s="454" t="e">
        <f>SUM($M$15:M66)</f>
        <v>#N/A</v>
      </c>
      <c r="O66" s="454" t="e">
        <f t="shared" si="7"/>
        <v>#DIV/0!</v>
      </c>
      <c r="P66" s="454" t="e">
        <f>SUM($O$15:O66)</f>
        <v>#DIV/0!</v>
      </c>
    </row>
    <row r="67" spans="2:16">
      <c r="B67" s="168">
        <f t="shared" si="2"/>
        <v>44339</v>
      </c>
      <c r="C67" s="201">
        <f t="shared" si="0"/>
        <v>5</v>
      </c>
      <c r="D67" s="200"/>
      <c r="E67" s="200"/>
      <c r="F67" s="200"/>
      <c r="G67" s="606" t="e">
        <f t="shared" si="1"/>
        <v>#DIV/0!</v>
      </c>
      <c r="H67" s="454" t="e">
        <f t="shared" si="3"/>
        <v>#DIV/0!</v>
      </c>
      <c r="I67" s="454" t="e">
        <f>SUM($H$15:H67)</f>
        <v>#DIV/0!</v>
      </c>
      <c r="J67" s="199"/>
      <c r="K67" s="607" t="e">
        <f t="shared" si="4"/>
        <v>#N/A</v>
      </c>
      <c r="L67" s="608" t="e">
        <f t="shared" si="5"/>
        <v>#N/A</v>
      </c>
      <c r="M67" s="609" t="e">
        <f t="shared" si="6"/>
        <v>#N/A</v>
      </c>
      <c r="N67" s="454" t="e">
        <f>SUM($M$15:M67)</f>
        <v>#N/A</v>
      </c>
      <c r="O67" s="454" t="e">
        <f t="shared" si="7"/>
        <v>#DIV/0!</v>
      </c>
      <c r="P67" s="454" t="e">
        <f>SUM($O$15:O67)</f>
        <v>#DIV/0!</v>
      </c>
    </row>
    <row r="68" spans="2:16">
      <c r="B68" s="168">
        <f t="shared" si="2"/>
        <v>44340</v>
      </c>
      <c r="C68" s="201">
        <f t="shared" si="0"/>
        <v>5</v>
      </c>
      <c r="D68" s="200"/>
      <c r="E68" s="200"/>
      <c r="F68" s="200"/>
      <c r="G68" s="606" t="e">
        <f t="shared" si="1"/>
        <v>#DIV/0!</v>
      </c>
      <c r="H68" s="454" t="e">
        <f t="shared" si="3"/>
        <v>#DIV/0!</v>
      </c>
      <c r="I68" s="454" t="e">
        <f>SUM($H$15:H68)</f>
        <v>#DIV/0!</v>
      </c>
      <c r="J68" s="199"/>
      <c r="K68" s="607" t="e">
        <f t="shared" si="4"/>
        <v>#N/A</v>
      </c>
      <c r="L68" s="608" t="e">
        <f t="shared" si="5"/>
        <v>#N/A</v>
      </c>
      <c r="M68" s="609" t="e">
        <f t="shared" si="6"/>
        <v>#N/A</v>
      </c>
      <c r="N68" s="454" t="e">
        <f>SUM($M$15:M68)</f>
        <v>#N/A</v>
      </c>
      <c r="O68" s="454" t="e">
        <f t="shared" si="7"/>
        <v>#DIV/0!</v>
      </c>
      <c r="P68" s="454" t="e">
        <f>SUM($O$15:O68)</f>
        <v>#DIV/0!</v>
      </c>
    </row>
    <row r="69" spans="2:16">
      <c r="B69" s="168">
        <f t="shared" si="2"/>
        <v>44341</v>
      </c>
      <c r="C69" s="201">
        <f t="shared" si="0"/>
        <v>5</v>
      </c>
      <c r="D69" s="200"/>
      <c r="E69" s="200"/>
      <c r="F69" s="200"/>
      <c r="G69" s="606" t="e">
        <f t="shared" si="1"/>
        <v>#DIV/0!</v>
      </c>
      <c r="H69" s="454" t="e">
        <f t="shared" si="3"/>
        <v>#DIV/0!</v>
      </c>
      <c r="I69" s="454" t="e">
        <f>SUM($H$15:H69)</f>
        <v>#DIV/0!</v>
      </c>
      <c r="J69" s="199"/>
      <c r="K69" s="607" t="e">
        <f t="shared" si="4"/>
        <v>#N/A</v>
      </c>
      <c r="L69" s="608" t="e">
        <f t="shared" si="5"/>
        <v>#N/A</v>
      </c>
      <c r="M69" s="609" t="e">
        <f t="shared" si="6"/>
        <v>#N/A</v>
      </c>
      <c r="N69" s="454" t="e">
        <f>SUM($M$15:M69)</f>
        <v>#N/A</v>
      </c>
      <c r="O69" s="454" t="e">
        <f t="shared" si="7"/>
        <v>#DIV/0!</v>
      </c>
      <c r="P69" s="454" t="e">
        <f>SUM($O$15:O69)</f>
        <v>#DIV/0!</v>
      </c>
    </row>
    <row r="70" spans="2:16">
      <c r="B70" s="168">
        <f t="shared" si="2"/>
        <v>44342</v>
      </c>
      <c r="C70" s="201">
        <f t="shared" si="0"/>
        <v>5</v>
      </c>
      <c r="D70" s="200"/>
      <c r="E70" s="200"/>
      <c r="F70" s="200"/>
      <c r="G70" s="606" t="e">
        <f t="shared" si="1"/>
        <v>#DIV/0!</v>
      </c>
      <c r="H70" s="454" t="e">
        <f t="shared" si="3"/>
        <v>#DIV/0!</v>
      </c>
      <c r="I70" s="454" t="e">
        <f>SUM($H$15:H70)</f>
        <v>#DIV/0!</v>
      </c>
      <c r="J70" s="199"/>
      <c r="K70" s="607" t="e">
        <f t="shared" si="4"/>
        <v>#N/A</v>
      </c>
      <c r="L70" s="608" t="e">
        <f t="shared" si="5"/>
        <v>#N/A</v>
      </c>
      <c r="M70" s="609" t="e">
        <f t="shared" si="6"/>
        <v>#N/A</v>
      </c>
      <c r="N70" s="454" t="e">
        <f>SUM($M$15:M70)</f>
        <v>#N/A</v>
      </c>
      <c r="O70" s="454" t="e">
        <f t="shared" si="7"/>
        <v>#DIV/0!</v>
      </c>
      <c r="P70" s="454" t="e">
        <f>SUM($O$15:O70)</f>
        <v>#DIV/0!</v>
      </c>
    </row>
    <row r="71" spans="2:16">
      <c r="B71" s="168">
        <f t="shared" si="2"/>
        <v>44343</v>
      </c>
      <c r="C71" s="201">
        <f t="shared" si="0"/>
        <v>5</v>
      </c>
      <c r="D71" s="200"/>
      <c r="E71" s="200"/>
      <c r="F71" s="200"/>
      <c r="G71" s="606" t="e">
        <f t="shared" si="1"/>
        <v>#DIV/0!</v>
      </c>
      <c r="H71" s="454" t="e">
        <f t="shared" si="3"/>
        <v>#DIV/0!</v>
      </c>
      <c r="I71" s="454" t="e">
        <f>SUM($H$15:H71)</f>
        <v>#DIV/0!</v>
      </c>
      <c r="J71" s="199"/>
      <c r="K71" s="607" t="e">
        <f t="shared" si="4"/>
        <v>#N/A</v>
      </c>
      <c r="L71" s="608" t="e">
        <f t="shared" si="5"/>
        <v>#N/A</v>
      </c>
      <c r="M71" s="609" t="e">
        <f t="shared" si="6"/>
        <v>#N/A</v>
      </c>
      <c r="N71" s="454" t="e">
        <f>SUM($M$15:M71)</f>
        <v>#N/A</v>
      </c>
      <c r="O71" s="454" t="e">
        <f t="shared" si="7"/>
        <v>#DIV/0!</v>
      </c>
      <c r="P71" s="454" t="e">
        <f>SUM($O$15:O71)</f>
        <v>#DIV/0!</v>
      </c>
    </row>
    <row r="72" spans="2:16">
      <c r="B72" s="168">
        <f t="shared" si="2"/>
        <v>44344</v>
      </c>
      <c r="C72" s="201">
        <f t="shared" si="0"/>
        <v>5</v>
      </c>
      <c r="D72" s="200"/>
      <c r="E72" s="200"/>
      <c r="F72" s="200"/>
      <c r="G72" s="606" t="e">
        <f t="shared" si="1"/>
        <v>#DIV/0!</v>
      </c>
      <c r="H72" s="454" t="e">
        <f t="shared" si="3"/>
        <v>#DIV/0!</v>
      </c>
      <c r="I72" s="454" t="e">
        <f>SUM($H$15:H72)</f>
        <v>#DIV/0!</v>
      </c>
      <c r="J72" s="199"/>
      <c r="K72" s="607" t="e">
        <f t="shared" si="4"/>
        <v>#N/A</v>
      </c>
      <c r="L72" s="608" t="e">
        <f t="shared" si="5"/>
        <v>#N/A</v>
      </c>
      <c r="M72" s="609" t="e">
        <f t="shared" si="6"/>
        <v>#N/A</v>
      </c>
      <c r="N72" s="454" t="e">
        <f>SUM($M$15:M72)</f>
        <v>#N/A</v>
      </c>
      <c r="O72" s="454" t="e">
        <f t="shared" si="7"/>
        <v>#DIV/0!</v>
      </c>
      <c r="P72" s="454" t="e">
        <f>SUM($O$15:O72)</f>
        <v>#DIV/0!</v>
      </c>
    </row>
    <row r="73" spans="2:16">
      <c r="B73" s="168">
        <f t="shared" si="2"/>
        <v>44345</v>
      </c>
      <c r="C73" s="201">
        <f t="shared" si="0"/>
        <v>5</v>
      </c>
      <c r="D73" s="200"/>
      <c r="E73" s="200"/>
      <c r="F73" s="200"/>
      <c r="G73" s="606" t="e">
        <f t="shared" si="1"/>
        <v>#DIV/0!</v>
      </c>
      <c r="H73" s="454" t="e">
        <f t="shared" si="3"/>
        <v>#DIV/0!</v>
      </c>
      <c r="I73" s="454" t="e">
        <f>SUM($H$15:H73)</f>
        <v>#DIV/0!</v>
      </c>
      <c r="J73" s="199"/>
      <c r="K73" s="607" t="e">
        <f t="shared" si="4"/>
        <v>#N/A</v>
      </c>
      <c r="L73" s="608" t="e">
        <f t="shared" si="5"/>
        <v>#N/A</v>
      </c>
      <c r="M73" s="609" t="e">
        <f t="shared" si="6"/>
        <v>#N/A</v>
      </c>
      <c r="N73" s="454" t="e">
        <f>SUM($M$15:M73)</f>
        <v>#N/A</v>
      </c>
      <c r="O73" s="454" t="e">
        <f t="shared" si="7"/>
        <v>#DIV/0!</v>
      </c>
      <c r="P73" s="454" t="e">
        <f>SUM($O$15:O73)</f>
        <v>#DIV/0!</v>
      </c>
    </row>
    <row r="74" spans="2:16">
      <c r="B74" s="168">
        <f t="shared" si="2"/>
        <v>44346</v>
      </c>
      <c r="C74" s="201">
        <f t="shared" si="0"/>
        <v>5</v>
      </c>
      <c r="D74" s="200"/>
      <c r="E74" s="200"/>
      <c r="F74" s="200"/>
      <c r="G74" s="606" t="e">
        <f t="shared" si="1"/>
        <v>#DIV/0!</v>
      </c>
      <c r="H74" s="454" t="e">
        <f t="shared" si="3"/>
        <v>#DIV/0!</v>
      </c>
      <c r="I74" s="454" t="e">
        <f>SUM($H$15:H74)</f>
        <v>#DIV/0!</v>
      </c>
      <c r="J74" s="199"/>
      <c r="K74" s="607" t="e">
        <f t="shared" si="4"/>
        <v>#N/A</v>
      </c>
      <c r="L74" s="608" t="e">
        <f t="shared" si="5"/>
        <v>#N/A</v>
      </c>
      <c r="M74" s="609" t="e">
        <f t="shared" si="6"/>
        <v>#N/A</v>
      </c>
      <c r="N74" s="454" t="e">
        <f>SUM($M$15:M74)</f>
        <v>#N/A</v>
      </c>
      <c r="O74" s="454" t="e">
        <f t="shared" si="7"/>
        <v>#DIV/0!</v>
      </c>
      <c r="P74" s="454" t="e">
        <f>SUM($O$15:O74)</f>
        <v>#DIV/0!</v>
      </c>
    </row>
    <row r="75" spans="2:16">
      <c r="B75" s="168">
        <f t="shared" si="2"/>
        <v>44347</v>
      </c>
      <c r="C75" s="201">
        <f t="shared" si="0"/>
        <v>5</v>
      </c>
      <c r="D75" s="200"/>
      <c r="E75" s="200"/>
      <c r="F75" s="200"/>
      <c r="G75" s="606" t="e">
        <f t="shared" si="1"/>
        <v>#DIV/0!</v>
      </c>
      <c r="H75" s="454" t="e">
        <f t="shared" si="3"/>
        <v>#DIV/0!</v>
      </c>
      <c r="I75" s="454" t="e">
        <f>SUM($H$15:H75)</f>
        <v>#DIV/0!</v>
      </c>
      <c r="J75" s="199"/>
      <c r="K75" s="607" t="e">
        <f t="shared" si="4"/>
        <v>#N/A</v>
      </c>
      <c r="L75" s="608" t="e">
        <f t="shared" si="5"/>
        <v>#N/A</v>
      </c>
      <c r="M75" s="609" t="e">
        <f t="shared" si="6"/>
        <v>#N/A</v>
      </c>
      <c r="N75" s="454" t="e">
        <f>SUM($M$15:M75)</f>
        <v>#N/A</v>
      </c>
      <c r="O75" s="454" t="e">
        <f t="shared" si="7"/>
        <v>#DIV/0!</v>
      </c>
      <c r="P75" s="454" t="e">
        <f>SUM($O$15:O75)</f>
        <v>#DIV/0!</v>
      </c>
    </row>
    <row r="76" spans="2:16">
      <c r="B76" s="168">
        <f t="shared" si="2"/>
        <v>44348</v>
      </c>
      <c r="C76" s="201">
        <f t="shared" si="0"/>
        <v>6</v>
      </c>
      <c r="D76" s="200"/>
      <c r="E76" s="200"/>
      <c r="F76" s="200"/>
      <c r="G76" s="606" t="e">
        <f t="shared" si="1"/>
        <v>#DIV/0!</v>
      </c>
      <c r="H76" s="454" t="e">
        <f t="shared" si="3"/>
        <v>#DIV/0!</v>
      </c>
      <c r="I76" s="454" t="e">
        <f>SUM($H$15:H76)</f>
        <v>#DIV/0!</v>
      </c>
      <c r="J76" s="199"/>
      <c r="K76" s="607" t="e">
        <f t="shared" si="4"/>
        <v>#N/A</v>
      </c>
      <c r="L76" s="608" t="e">
        <f t="shared" si="5"/>
        <v>#N/A</v>
      </c>
      <c r="M76" s="609" t="e">
        <f t="shared" si="6"/>
        <v>#N/A</v>
      </c>
      <c r="N76" s="454" t="e">
        <f>SUM($M$15:M76)</f>
        <v>#N/A</v>
      </c>
      <c r="O76" s="454" t="e">
        <f t="shared" si="7"/>
        <v>#DIV/0!</v>
      </c>
      <c r="P76" s="454" t="e">
        <f>SUM($O$15:O76)</f>
        <v>#DIV/0!</v>
      </c>
    </row>
    <row r="77" spans="2:16">
      <c r="B77" s="168">
        <f t="shared" si="2"/>
        <v>44349</v>
      </c>
      <c r="C77" s="201">
        <f t="shared" si="0"/>
        <v>6</v>
      </c>
      <c r="D77" s="200"/>
      <c r="E77" s="200"/>
      <c r="F77" s="200"/>
      <c r="G77" s="606" t="e">
        <f t="shared" si="1"/>
        <v>#DIV/0!</v>
      </c>
      <c r="H77" s="454" t="e">
        <f t="shared" si="3"/>
        <v>#DIV/0!</v>
      </c>
      <c r="I77" s="454" t="e">
        <f>SUM($H$15:H77)</f>
        <v>#DIV/0!</v>
      </c>
      <c r="J77" s="199"/>
      <c r="K77" s="607" t="e">
        <f t="shared" si="4"/>
        <v>#N/A</v>
      </c>
      <c r="L77" s="608" t="e">
        <f t="shared" si="5"/>
        <v>#N/A</v>
      </c>
      <c r="M77" s="609" t="e">
        <f t="shared" si="6"/>
        <v>#N/A</v>
      </c>
      <c r="N77" s="454" t="e">
        <f>SUM($M$15:M77)</f>
        <v>#N/A</v>
      </c>
      <c r="O77" s="454" t="e">
        <f t="shared" si="7"/>
        <v>#DIV/0!</v>
      </c>
      <c r="P77" s="454" t="e">
        <f>SUM($O$15:O77)</f>
        <v>#DIV/0!</v>
      </c>
    </row>
    <row r="78" spans="2:16">
      <c r="B78" s="168">
        <f t="shared" si="2"/>
        <v>44350</v>
      </c>
      <c r="C78" s="201">
        <f t="shared" si="0"/>
        <v>6</v>
      </c>
      <c r="D78" s="200"/>
      <c r="E78" s="200"/>
      <c r="F78" s="200"/>
      <c r="G78" s="606" t="e">
        <f t="shared" si="1"/>
        <v>#DIV/0!</v>
      </c>
      <c r="H78" s="454" t="e">
        <f t="shared" si="3"/>
        <v>#DIV/0!</v>
      </c>
      <c r="I78" s="454" t="e">
        <f>SUM($H$15:H78)</f>
        <v>#DIV/0!</v>
      </c>
      <c r="J78" s="199"/>
      <c r="K78" s="607" t="e">
        <f t="shared" si="4"/>
        <v>#N/A</v>
      </c>
      <c r="L78" s="608" t="e">
        <f t="shared" si="5"/>
        <v>#N/A</v>
      </c>
      <c r="M78" s="609" t="e">
        <f t="shared" si="6"/>
        <v>#N/A</v>
      </c>
      <c r="N78" s="454" t="e">
        <f>SUM($M$15:M78)</f>
        <v>#N/A</v>
      </c>
      <c r="O78" s="454" t="e">
        <f t="shared" si="7"/>
        <v>#DIV/0!</v>
      </c>
      <c r="P78" s="454" t="e">
        <f>SUM($O$15:O78)</f>
        <v>#DIV/0!</v>
      </c>
    </row>
    <row r="79" spans="2:16">
      <c r="B79" s="168">
        <f t="shared" si="2"/>
        <v>44351</v>
      </c>
      <c r="C79" s="201">
        <f t="shared" ref="C79:C142" si="8">MONTH(B79)</f>
        <v>6</v>
      </c>
      <c r="D79" s="200"/>
      <c r="E79" s="200"/>
      <c r="F79" s="200"/>
      <c r="G79" s="606" t="e">
        <f t="shared" si="1"/>
        <v>#DIV/0!</v>
      </c>
      <c r="H79" s="454" t="e">
        <f t="shared" si="3"/>
        <v>#DIV/0!</v>
      </c>
      <c r="I79" s="454" t="e">
        <f>SUM($H$15:H79)</f>
        <v>#DIV/0!</v>
      </c>
      <c r="J79" s="199"/>
      <c r="K79" s="607" t="e">
        <f t="shared" si="4"/>
        <v>#N/A</v>
      </c>
      <c r="L79" s="608" t="e">
        <f t="shared" si="5"/>
        <v>#N/A</v>
      </c>
      <c r="M79" s="609" t="e">
        <f t="shared" si="6"/>
        <v>#N/A</v>
      </c>
      <c r="N79" s="454" t="e">
        <f>SUM($M$15:M79)</f>
        <v>#N/A</v>
      </c>
      <c r="O79" s="454" t="e">
        <f t="shared" ref="O79:O142" si="9">SUM(H79+M79)</f>
        <v>#DIV/0!</v>
      </c>
      <c r="P79" s="454" t="e">
        <f>SUM($O$15:O79)</f>
        <v>#DIV/0!</v>
      </c>
    </row>
    <row r="80" spans="2:16">
      <c r="B80" s="168">
        <f t="shared" ref="B80:B143" si="10">B79+1</f>
        <v>44352</v>
      </c>
      <c r="C80" s="201">
        <f t="shared" si="8"/>
        <v>6</v>
      </c>
      <c r="D80" s="200"/>
      <c r="E80" s="200"/>
      <c r="F80" s="200"/>
      <c r="G80" s="606" t="e">
        <f t="shared" ref="G80:G143" si="11">((E80-F80)/D80)*100</f>
        <v>#DIV/0!</v>
      </c>
      <c r="H80" s="454" t="e">
        <f t="shared" ref="H80:H143" si="12">IF(AND(G80&gt;=0,G80&lt;=5),1200-(G80*800),IF(AND(G80&gt;5,G80&lt;75.667),-2800-(300*(G80-5)),-24000))</f>
        <v>#DIV/0!</v>
      </c>
      <c r="I80" s="454" t="e">
        <f>SUM($H$15:H80)</f>
        <v>#DIV/0!</v>
      </c>
      <c r="J80" s="199"/>
      <c r="K80" s="607" t="e">
        <f t="shared" ref="K80:K143" si="13">IF(ISBLANK(J81),#N/A,J81)</f>
        <v>#N/A</v>
      </c>
      <c r="L80" s="608" t="e">
        <f t="shared" ref="L80:L143" si="14">MAX((J80-K80),(K80-J80))</f>
        <v>#N/A</v>
      </c>
      <c r="M80" s="609" t="e">
        <f t="shared" ref="M80:M143" si="15">IF(AND(L80&gt;=0, L80&lt;=1.5), 3200, IF(AND(L80&gt;1.5,L80&lt;=2.8),3200*((2.8-L80)/1.3),IF(AND(L80&gt;2.8, L80&lt;15), -24000*((2.8-L80)/-12.2), -24000)))</f>
        <v>#N/A</v>
      </c>
      <c r="N80" s="454" t="e">
        <f>SUM($M$15:M80)</f>
        <v>#N/A</v>
      </c>
      <c r="O80" s="454" t="e">
        <f t="shared" si="9"/>
        <v>#DIV/0!</v>
      </c>
      <c r="P80" s="454" t="e">
        <f>SUM($O$15:O80)</f>
        <v>#DIV/0!</v>
      </c>
    </row>
    <row r="81" spans="2:16">
      <c r="B81" s="168">
        <f t="shared" si="10"/>
        <v>44353</v>
      </c>
      <c r="C81" s="201">
        <f t="shared" si="8"/>
        <v>6</v>
      </c>
      <c r="D81" s="200"/>
      <c r="E81" s="200"/>
      <c r="F81" s="200"/>
      <c r="G81" s="606" t="e">
        <f t="shared" si="11"/>
        <v>#DIV/0!</v>
      </c>
      <c r="H81" s="454" t="e">
        <f t="shared" si="12"/>
        <v>#DIV/0!</v>
      </c>
      <c r="I81" s="454" t="e">
        <f>SUM($H$15:H81)</f>
        <v>#DIV/0!</v>
      </c>
      <c r="J81" s="199"/>
      <c r="K81" s="607" t="e">
        <f t="shared" si="13"/>
        <v>#N/A</v>
      </c>
      <c r="L81" s="608" t="e">
        <f t="shared" si="14"/>
        <v>#N/A</v>
      </c>
      <c r="M81" s="609" t="e">
        <f t="shared" si="15"/>
        <v>#N/A</v>
      </c>
      <c r="N81" s="454" t="e">
        <f>SUM($M$15:M81)</f>
        <v>#N/A</v>
      </c>
      <c r="O81" s="454" t="e">
        <f t="shared" si="9"/>
        <v>#DIV/0!</v>
      </c>
      <c r="P81" s="454" t="e">
        <f>SUM($O$15:O81)</f>
        <v>#DIV/0!</v>
      </c>
    </row>
    <row r="82" spans="2:16">
      <c r="B82" s="168">
        <f t="shared" si="10"/>
        <v>44354</v>
      </c>
      <c r="C82" s="201">
        <f t="shared" si="8"/>
        <v>6</v>
      </c>
      <c r="D82" s="200"/>
      <c r="E82" s="200"/>
      <c r="F82" s="200"/>
      <c r="G82" s="606" t="e">
        <f t="shared" si="11"/>
        <v>#DIV/0!</v>
      </c>
      <c r="H82" s="454" t="e">
        <f t="shared" si="12"/>
        <v>#DIV/0!</v>
      </c>
      <c r="I82" s="454" t="e">
        <f>SUM($H$15:H82)</f>
        <v>#DIV/0!</v>
      </c>
      <c r="J82" s="199"/>
      <c r="K82" s="607" t="e">
        <f t="shared" si="13"/>
        <v>#N/A</v>
      </c>
      <c r="L82" s="608" t="e">
        <f t="shared" si="14"/>
        <v>#N/A</v>
      </c>
      <c r="M82" s="609" t="e">
        <f t="shared" si="15"/>
        <v>#N/A</v>
      </c>
      <c r="N82" s="454" t="e">
        <f>SUM($M$15:M82)</f>
        <v>#N/A</v>
      </c>
      <c r="O82" s="454" t="e">
        <f t="shared" si="9"/>
        <v>#DIV/0!</v>
      </c>
      <c r="P82" s="454" t="e">
        <f>SUM($O$15:O82)</f>
        <v>#DIV/0!</v>
      </c>
    </row>
    <row r="83" spans="2:16">
      <c r="B83" s="168">
        <f t="shared" si="10"/>
        <v>44355</v>
      </c>
      <c r="C83" s="201">
        <f t="shared" si="8"/>
        <v>6</v>
      </c>
      <c r="D83" s="200"/>
      <c r="E83" s="200"/>
      <c r="F83" s="200"/>
      <c r="G83" s="606" t="e">
        <f t="shared" si="11"/>
        <v>#DIV/0!</v>
      </c>
      <c r="H83" s="454" t="e">
        <f t="shared" si="12"/>
        <v>#DIV/0!</v>
      </c>
      <c r="I83" s="454" t="e">
        <f>SUM($H$15:H83)</f>
        <v>#DIV/0!</v>
      </c>
      <c r="J83" s="199"/>
      <c r="K83" s="607" t="e">
        <f t="shared" si="13"/>
        <v>#N/A</v>
      </c>
      <c r="L83" s="608" t="e">
        <f t="shared" si="14"/>
        <v>#N/A</v>
      </c>
      <c r="M83" s="609" t="e">
        <f t="shared" si="15"/>
        <v>#N/A</v>
      </c>
      <c r="N83" s="454" t="e">
        <f>SUM($M$15:M83)</f>
        <v>#N/A</v>
      </c>
      <c r="O83" s="454" t="e">
        <f t="shared" si="9"/>
        <v>#DIV/0!</v>
      </c>
      <c r="P83" s="454" t="e">
        <f>SUM($O$15:O83)</f>
        <v>#DIV/0!</v>
      </c>
    </row>
    <row r="84" spans="2:16">
      <c r="B84" s="168">
        <f t="shared" si="10"/>
        <v>44356</v>
      </c>
      <c r="C84" s="201">
        <f t="shared" si="8"/>
        <v>6</v>
      </c>
      <c r="D84" s="200"/>
      <c r="E84" s="200"/>
      <c r="F84" s="200"/>
      <c r="G84" s="606" t="e">
        <f t="shared" si="11"/>
        <v>#DIV/0!</v>
      </c>
      <c r="H84" s="454" t="e">
        <f t="shared" si="12"/>
        <v>#DIV/0!</v>
      </c>
      <c r="I84" s="454" t="e">
        <f>SUM($H$15:H84)</f>
        <v>#DIV/0!</v>
      </c>
      <c r="J84" s="199"/>
      <c r="K84" s="607" t="e">
        <f t="shared" si="13"/>
        <v>#N/A</v>
      </c>
      <c r="L84" s="608" t="e">
        <f t="shared" si="14"/>
        <v>#N/A</v>
      </c>
      <c r="M84" s="609" t="e">
        <f t="shared" si="15"/>
        <v>#N/A</v>
      </c>
      <c r="N84" s="454" t="e">
        <f>SUM($M$15:M84)</f>
        <v>#N/A</v>
      </c>
      <c r="O84" s="454" t="e">
        <f t="shared" si="9"/>
        <v>#DIV/0!</v>
      </c>
      <c r="P84" s="454" t="e">
        <f>SUM($O$15:O84)</f>
        <v>#DIV/0!</v>
      </c>
    </row>
    <row r="85" spans="2:16">
      <c r="B85" s="168">
        <f t="shared" si="10"/>
        <v>44357</v>
      </c>
      <c r="C85" s="201">
        <f t="shared" si="8"/>
        <v>6</v>
      </c>
      <c r="D85" s="200"/>
      <c r="E85" s="200"/>
      <c r="F85" s="200"/>
      <c r="G85" s="606" t="e">
        <f t="shared" si="11"/>
        <v>#DIV/0!</v>
      </c>
      <c r="H85" s="454" t="e">
        <f t="shared" si="12"/>
        <v>#DIV/0!</v>
      </c>
      <c r="I85" s="454" t="e">
        <f>SUM($H$15:H85)</f>
        <v>#DIV/0!</v>
      </c>
      <c r="J85" s="199"/>
      <c r="K85" s="607" t="e">
        <f t="shared" si="13"/>
        <v>#N/A</v>
      </c>
      <c r="L85" s="608" t="e">
        <f t="shared" si="14"/>
        <v>#N/A</v>
      </c>
      <c r="M85" s="609" t="e">
        <f t="shared" si="15"/>
        <v>#N/A</v>
      </c>
      <c r="N85" s="454" t="e">
        <f>SUM($M$15:M85)</f>
        <v>#N/A</v>
      </c>
      <c r="O85" s="454" t="e">
        <f t="shared" si="9"/>
        <v>#DIV/0!</v>
      </c>
      <c r="P85" s="454" t="e">
        <f>SUM($O$15:O85)</f>
        <v>#DIV/0!</v>
      </c>
    </row>
    <row r="86" spans="2:16">
      <c r="B86" s="168">
        <f t="shared" si="10"/>
        <v>44358</v>
      </c>
      <c r="C86" s="201">
        <f t="shared" si="8"/>
        <v>6</v>
      </c>
      <c r="D86" s="200"/>
      <c r="E86" s="200"/>
      <c r="F86" s="200"/>
      <c r="G86" s="606" t="e">
        <f t="shared" si="11"/>
        <v>#DIV/0!</v>
      </c>
      <c r="H86" s="454" t="e">
        <f t="shared" si="12"/>
        <v>#DIV/0!</v>
      </c>
      <c r="I86" s="454" t="e">
        <f>SUM($H$15:H86)</f>
        <v>#DIV/0!</v>
      </c>
      <c r="J86" s="199"/>
      <c r="K86" s="607" t="e">
        <f t="shared" si="13"/>
        <v>#N/A</v>
      </c>
      <c r="L86" s="608" t="e">
        <f t="shared" si="14"/>
        <v>#N/A</v>
      </c>
      <c r="M86" s="609" t="e">
        <f t="shared" si="15"/>
        <v>#N/A</v>
      </c>
      <c r="N86" s="454" t="e">
        <f>SUM($M$15:M86)</f>
        <v>#N/A</v>
      </c>
      <c r="O86" s="454" t="e">
        <f t="shared" si="9"/>
        <v>#DIV/0!</v>
      </c>
      <c r="P86" s="454" t="e">
        <f>SUM($O$15:O86)</f>
        <v>#DIV/0!</v>
      </c>
    </row>
    <row r="87" spans="2:16">
      <c r="B87" s="168">
        <f t="shared" si="10"/>
        <v>44359</v>
      </c>
      <c r="C87" s="201">
        <f t="shared" si="8"/>
        <v>6</v>
      </c>
      <c r="D87" s="200"/>
      <c r="E87" s="200"/>
      <c r="F87" s="200"/>
      <c r="G87" s="606" t="e">
        <f t="shared" si="11"/>
        <v>#DIV/0!</v>
      </c>
      <c r="H87" s="454" t="e">
        <f t="shared" si="12"/>
        <v>#DIV/0!</v>
      </c>
      <c r="I87" s="454" t="e">
        <f>SUM($H$15:H87)</f>
        <v>#DIV/0!</v>
      </c>
      <c r="J87" s="199"/>
      <c r="K87" s="607" t="e">
        <f t="shared" si="13"/>
        <v>#N/A</v>
      </c>
      <c r="L87" s="608" t="e">
        <f t="shared" si="14"/>
        <v>#N/A</v>
      </c>
      <c r="M87" s="609" t="e">
        <f t="shared" si="15"/>
        <v>#N/A</v>
      </c>
      <c r="N87" s="454" t="e">
        <f>SUM($M$15:M87)</f>
        <v>#N/A</v>
      </c>
      <c r="O87" s="454" t="e">
        <f t="shared" si="9"/>
        <v>#DIV/0!</v>
      </c>
      <c r="P87" s="454" t="e">
        <f>SUM($O$15:O87)</f>
        <v>#DIV/0!</v>
      </c>
    </row>
    <row r="88" spans="2:16">
      <c r="B88" s="168">
        <f t="shared" si="10"/>
        <v>44360</v>
      </c>
      <c r="C88" s="201">
        <f t="shared" si="8"/>
        <v>6</v>
      </c>
      <c r="D88" s="200"/>
      <c r="E88" s="200"/>
      <c r="F88" s="200"/>
      <c r="G88" s="606" t="e">
        <f t="shared" si="11"/>
        <v>#DIV/0!</v>
      </c>
      <c r="H88" s="454" t="e">
        <f t="shared" si="12"/>
        <v>#DIV/0!</v>
      </c>
      <c r="I88" s="454" t="e">
        <f>SUM($H$15:H88)</f>
        <v>#DIV/0!</v>
      </c>
      <c r="J88" s="199"/>
      <c r="K88" s="607" t="e">
        <f t="shared" si="13"/>
        <v>#N/A</v>
      </c>
      <c r="L88" s="608" t="e">
        <f t="shared" si="14"/>
        <v>#N/A</v>
      </c>
      <c r="M88" s="609" t="e">
        <f t="shared" si="15"/>
        <v>#N/A</v>
      </c>
      <c r="N88" s="454" t="e">
        <f>SUM($M$15:M88)</f>
        <v>#N/A</v>
      </c>
      <c r="O88" s="454" t="e">
        <f t="shared" si="9"/>
        <v>#DIV/0!</v>
      </c>
      <c r="P88" s="454" t="e">
        <f>SUM($O$15:O88)</f>
        <v>#DIV/0!</v>
      </c>
    </row>
    <row r="89" spans="2:16">
      <c r="B89" s="168">
        <f t="shared" si="10"/>
        <v>44361</v>
      </c>
      <c r="C89" s="201">
        <f t="shared" si="8"/>
        <v>6</v>
      </c>
      <c r="D89" s="200"/>
      <c r="E89" s="200"/>
      <c r="F89" s="200"/>
      <c r="G89" s="606" t="e">
        <f t="shared" si="11"/>
        <v>#DIV/0!</v>
      </c>
      <c r="H89" s="454" t="e">
        <f t="shared" si="12"/>
        <v>#DIV/0!</v>
      </c>
      <c r="I89" s="454" t="e">
        <f>SUM($H$15:H89)</f>
        <v>#DIV/0!</v>
      </c>
      <c r="J89" s="199"/>
      <c r="K89" s="607" t="e">
        <f t="shared" si="13"/>
        <v>#N/A</v>
      </c>
      <c r="L89" s="608" t="e">
        <f t="shared" si="14"/>
        <v>#N/A</v>
      </c>
      <c r="M89" s="609" t="e">
        <f t="shared" si="15"/>
        <v>#N/A</v>
      </c>
      <c r="N89" s="454" t="e">
        <f>SUM($M$15:M89)</f>
        <v>#N/A</v>
      </c>
      <c r="O89" s="454" t="e">
        <f t="shared" si="9"/>
        <v>#DIV/0!</v>
      </c>
      <c r="P89" s="454" t="e">
        <f>SUM($O$15:O89)</f>
        <v>#DIV/0!</v>
      </c>
    </row>
    <row r="90" spans="2:16">
      <c r="B90" s="168">
        <f t="shared" si="10"/>
        <v>44362</v>
      </c>
      <c r="C90" s="201">
        <f t="shared" si="8"/>
        <v>6</v>
      </c>
      <c r="D90" s="200"/>
      <c r="E90" s="200"/>
      <c r="F90" s="200"/>
      <c r="G90" s="606" t="e">
        <f t="shared" si="11"/>
        <v>#DIV/0!</v>
      </c>
      <c r="H90" s="454" t="e">
        <f t="shared" si="12"/>
        <v>#DIV/0!</v>
      </c>
      <c r="I90" s="454" t="e">
        <f>SUM($H$15:H90)</f>
        <v>#DIV/0!</v>
      </c>
      <c r="J90" s="199"/>
      <c r="K90" s="607" t="e">
        <f t="shared" si="13"/>
        <v>#N/A</v>
      </c>
      <c r="L90" s="608" t="e">
        <f t="shared" si="14"/>
        <v>#N/A</v>
      </c>
      <c r="M90" s="609" t="e">
        <f t="shared" si="15"/>
        <v>#N/A</v>
      </c>
      <c r="N90" s="454" t="e">
        <f>SUM($M$15:M90)</f>
        <v>#N/A</v>
      </c>
      <c r="O90" s="454" t="e">
        <f t="shared" si="9"/>
        <v>#DIV/0!</v>
      </c>
      <c r="P90" s="454" t="e">
        <f>SUM($O$15:O90)</f>
        <v>#DIV/0!</v>
      </c>
    </row>
    <row r="91" spans="2:16">
      <c r="B91" s="168">
        <f t="shared" si="10"/>
        <v>44363</v>
      </c>
      <c r="C91" s="201">
        <f t="shared" si="8"/>
        <v>6</v>
      </c>
      <c r="D91" s="200"/>
      <c r="E91" s="200"/>
      <c r="F91" s="200"/>
      <c r="G91" s="606" t="e">
        <f t="shared" si="11"/>
        <v>#DIV/0!</v>
      </c>
      <c r="H91" s="454" t="e">
        <f t="shared" si="12"/>
        <v>#DIV/0!</v>
      </c>
      <c r="I91" s="454" t="e">
        <f>SUM($H$15:H91)</f>
        <v>#DIV/0!</v>
      </c>
      <c r="J91" s="199"/>
      <c r="K91" s="607" t="e">
        <f t="shared" si="13"/>
        <v>#N/A</v>
      </c>
      <c r="L91" s="608" t="e">
        <f t="shared" si="14"/>
        <v>#N/A</v>
      </c>
      <c r="M91" s="609" t="e">
        <f t="shared" si="15"/>
        <v>#N/A</v>
      </c>
      <c r="N91" s="454" t="e">
        <f>SUM($M$15:M91)</f>
        <v>#N/A</v>
      </c>
      <c r="O91" s="454" t="e">
        <f t="shared" si="9"/>
        <v>#DIV/0!</v>
      </c>
      <c r="P91" s="454" t="e">
        <f>SUM($O$15:O91)</f>
        <v>#DIV/0!</v>
      </c>
    </row>
    <row r="92" spans="2:16">
      <c r="B92" s="168">
        <f t="shared" si="10"/>
        <v>44364</v>
      </c>
      <c r="C92" s="201">
        <f t="shared" si="8"/>
        <v>6</v>
      </c>
      <c r="D92" s="200"/>
      <c r="E92" s="200"/>
      <c r="F92" s="200"/>
      <c r="G92" s="606" t="e">
        <f t="shared" si="11"/>
        <v>#DIV/0!</v>
      </c>
      <c r="H92" s="454" t="e">
        <f t="shared" si="12"/>
        <v>#DIV/0!</v>
      </c>
      <c r="I92" s="454" t="e">
        <f>SUM($H$15:H92)</f>
        <v>#DIV/0!</v>
      </c>
      <c r="J92" s="199"/>
      <c r="K92" s="607" t="e">
        <f t="shared" si="13"/>
        <v>#N/A</v>
      </c>
      <c r="L92" s="608" t="e">
        <f t="shared" si="14"/>
        <v>#N/A</v>
      </c>
      <c r="M92" s="609" t="e">
        <f t="shared" si="15"/>
        <v>#N/A</v>
      </c>
      <c r="N92" s="454" t="e">
        <f>SUM($M$15:M92)</f>
        <v>#N/A</v>
      </c>
      <c r="O92" s="454" t="e">
        <f t="shared" si="9"/>
        <v>#DIV/0!</v>
      </c>
      <c r="P92" s="454" t="e">
        <f>SUM($O$15:O92)</f>
        <v>#DIV/0!</v>
      </c>
    </row>
    <row r="93" spans="2:16">
      <c r="B93" s="168">
        <f t="shared" si="10"/>
        <v>44365</v>
      </c>
      <c r="C93" s="201">
        <f t="shared" si="8"/>
        <v>6</v>
      </c>
      <c r="D93" s="200"/>
      <c r="E93" s="200"/>
      <c r="F93" s="200"/>
      <c r="G93" s="606" t="e">
        <f t="shared" si="11"/>
        <v>#DIV/0!</v>
      </c>
      <c r="H93" s="454" t="e">
        <f t="shared" si="12"/>
        <v>#DIV/0!</v>
      </c>
      <c r="I93" s="454" t="e">
        <f>SUM($H$15:H93)</f>
        <v>#DIV/0!</v>
      </c>
      <c r="J93" s="199"/>
      <c r="K93" s="607" t="e">
        <f t="shared" si="13"/>
        <v>#N/A</v>
      </c>
      <c r="L93" s="608" t="e">
        <f t="shared" si="14"/>
        <v>#N/A</v>
      </c>
      <c r="M93" s="609" t="e">
        <f t="shared" si="15"/>
        <v>#N/A</v>
      </c>
      <c r="N93" s="454" t="e">
        <f>SUM($M$15:M93)</f>
        <v>#N/A</v>
      </c>
      <c r="O93" s="454" t="e">
        <f t="shared" si="9"/>
        <v>#DIV/0!</v>
      </c>
      <c r="P93" s="454" t="e">
        <f>SUM($O$15:O93)</f>
        <v>#DIV/0!</v>
      </c>
    </row>
    <row r="94" spans="2:16">
      <c r="B94" s="168">
        <f t="shared" si="10"/>
        <v>44366</v>
      </c>
      <c r="C94" s="201">
        <f t="shared" si="8"/>
        <v>6</v>
      </c>
      <c r="D94" s="200"/>
      <c r="E94" s="200"/>
      <c r="F94" s="200"/>
      <c r="G94" s="606" t="e">
        <f t="shared" si="11"/>
        <v>#DIV/0!</v>
      </c>
      <c r="H94" s="454" t="e">
        <f t="shared" si="12"/>
        <v>#DIV/0!</v>
      </c>
      <c r="I94" s="454" t="e">
        <f>SUM($H$15:H94)</f>
        <v>#DIV/0!</v>
      </c>
      <c r="J94" s="199"/>
      <c r="K94" s="607" t="e">
        <f t="shared" si="13"/>
        <v>#N/A</v>
      </c>
      <c r="L94" s="608" t="e">
        <f t="shared" si="14"/>
        <v>#N/A</v>
      </c>
      <c r="M94" s="609" t="e">
        <f t="shared" si="15"/>
        <v>#N/A</v>
      </c>
      <c r="N94" s="454" t="e">
        <f>SUM($M$15:M94)</f>
        <v>#N/A</v>
      </c>
      <c r="O94" s="454" t="e">
        <f t="shared" si="9"/>
        <v>#DIV/0!</v>
      </c>
      <c r="P94" s="454" t="e">
        <f>SUM($O$15:O94)</f>
        <v>#DIV/0!</v>
      </c>
    </row>
    <row r="95" spans="2:16">
      <c r="B95" s="168">
        <f t="shared" si="10"/>
        <v>44367</v>
      </c>
      <c r="C95" s="201">
        <f t="shared" si="8"/>
        <v>6</v>
      </c>
      <c r="D95" s="200"/>
      <c r="E95" s="200"/>
      <c r="F95" s="200"/>
      <c r="G95" s="606" t="e">
        <f t="shared" si="11"/>
        <v>#DIV/0!</v>
      </c>
      <c r="H95" s="454" t="e">
        <f t="shared" si="12"/>
        <v>#DIV/0!</v>
      </c>
      <c r="I95" s="454" t="e">
        <f>SUM($H$15:H95)</f>
        <v>#DIV/0!</v>
      </c>
      <c r="J95" s="199"/>
      <c r="K95" s="607" t="e">
        <f t="shared" si="13"/>
        <v>#N/A</v>
      </c>
      <c r="L95" s="608" t="e">
        <f t="shared" si="14"/>
        <v>#N/A</v>
      </c>
      <c r="M95" s="609" t="e">
        <f t="shared" si="15"/>
        <v>#N/A</v>
      </c>
      <c r="N95" s="454" t="e">
        <f>SUM($M$15:M95)</f>
        <v>#N/A</v>
      </c>
      <c r="O95" s="454" t="e">
        <f t="shared" si="9"/>
        <v>#DIV/0!</v>
      </c>
      <c r="P95" s="454" t="e">
        <f>SUM($O$15:O95)</f>
        <v>#DIV/0!</v>
      </c>
    </row>
    <row r="96" spans="2:16">
      <c r="B96" s="168">
        <f t="shared" si="10"/>
        <v>44368</v>
      </c>
      <c r="C96" s="201">
        <f t="shared" si="8"/>
        <v>6</v>
      </c>
      <c r="D96" s="200"/>
      <c r="E96" s="200"/>
      <c r="F96" s="200"/>
      <c r="G96" s="606" t="e">
        <f t="shared" si="11"/>
        <v>#DIV/0!</v>
      </c>
      <c r="H96" s="454" t="e">
        <f t="shared" si="12"/>
        <v>#DIV/0!</v>
      </c>
      <c r="I96" s="454" t="e">
        <f>SUM($H$15:H96)</f>
        <v>#DIV/0!</v>
      </c>
      <c r="J96" s="199"/>
      <c r="K96" s="607" t="e">
        <f t="shared" si="13"/>
        <v>#N/A</v>
      </c>
      <c r="L96" s="608" t="e">
        <f t="shared" si="14"/>
        <v>#N/A</v>
      </c>
      <c r="M96" s="609" t="e">
        <f t="shared" si="15"/>
        <v>#N/A</v>
      </c>
      <c r="N96" s="454" t="e">
        <f>SUM($M$15:M96)</f>
        <v>#N/A</v>
      </c>
      <c r="O96" s="454" t="e">
        <f t="shared" si="9"/>
        <v>#DIV/0!</v>
      </c>
      <c r="P96" s="454" t="e">
        <f>SUM($O$15:O96)</f>
        <v>#DIV/0!</v>
      </c>
    </row>
    <row r="97" spans="2:16">
      <c r="B97" s="168">
        <f t="shared" si="10"/>
        <v>44369</v>
      </c>
      <c r="C97" s="201">
        <f t="shared" si="8"/>
        <v>6</v>
      </c>
      <c r="D97" s="200"/>
      <c r="E97" s="200"/>
      <c r="F97" s="200"/>
      <c r="G97" s="606" t="e">
        <f t="shared" si="11"/>
        <v>#DIV/0!</v>
      </c>
      <c r="H97" s="454" t="e">
        <f t="shared" si="12"/>
        <v>#DIV/0!</v>
      </c>
      <c r="I97" s="454" t="e">
        <f>SUM($H$15:H97)</f>
        <v>#DIV/0!</v>
      </c>
      <c r="J97" s="199"/>
      <c r="K97" s="607" t="e">
        <f t="shared" si="13"/>
        <v>#N/A</v>
      </c>
      <c r="L97" s="608" t="e">
        <f t="shared" si="14"/>
        <v>#N/A</v>
      </c>
      <c r="M97" s="609" t="e">
        <f t="shared" si="15"/>
        <v>#N/A</v>
      </c>
      <c r="N97" s="454" t="e">
        <f>SUM($M$15:M97)</f>
        <v>#N/A</v>
      </c>
      <c r="O97" s="454" t="e">
        <f t="shared" si="9"/>
        <v>#DIV/0!</v>
      </c>
      <c r="P97" s="454" t="e">
        <f>SUM($O$15:O97)</f>
        <v>#DIV/0!</v>
      </c>
    </row>
    <row r="98" spans="2:16">
      <c r="B98" s="168">
        <f t="shared" si="10"/>
        <v>44370</v>
      </c>
      <c r="C98" s="201">
        <f t="shared" si="8"/>
        <v>6</v>
      </c>
      <c r="D98" s="200"/>
      <c r="E98" s="200"/>
      <c r="F98" s="200"/>
      <c r="G98" s="606" t="e">
        <f t="shared" si="11"/>
        <v>#DIV/0!</v>
      </c>
      <c r="H98" s="454" t="e">
        <f t="shared" si="12"/>
        <v>#DIV/0!</v>
      </c>
      <c r="I98" s="454" t="e">
        <f>SUM($H$15:H98)</f>
        <v>#DIV/0!</v>
      </c>
      <c r="J98" s="199"/>
      <c r="K98" s="607" t="e">
        <f t="shared" si="13"/>
        <v>#N/A</v>
      </c>
      <c r="L98" s="608" t="e">
        <f t="shared" si="14"/>
        <v>#N/A</v>
      </c>
      <c r="M98" s="609" t="e">
        <f t="shared" si="15"/>
        <v>#N/A</v>
      </c>
      <c r="N98" s="454" t="e">
        <f>SUM($M$15:M98)</f>
        <v>#N/A</v>
      </c>
      <c r="O98" s="454" t="e">
        <f t="shared" si="9"/>
        <v>#DIV/0!</v>
      </c>
      <c r="P98" s="454" t="e">
        <f>SUM($O$15:O98)</f>
        <v>#DIV/0!</v>
      </c>
    </row>
    <row r="99" spans="2:16">
      <c r="B99" s="168">
        <f t="shared" si="10"/>
        <v>44371</v>
      </c>
      <c r="C99" s="201">
        <f t="shared" si="8"/>
        <v>6</v>
      </c>
      <c r="D99" s="200"/>
      <c r="E99" s="200"/>
      <c r="F99" s="200"/>
      <c r="G99" s="606" t="e">
        <f t="shared" si="11"/>
        <v>#DIV/0!</v>
      </c>
      <c r="H99" s="454" t="e">
        <f t="shared" si="12"/>
        <v>#DIV/0!</v>
      </c>
      <c r="I99" s="454" t="e">
        <f>SUM($H$15:H99)</f>
        <v>#DIV/0!</v>
      </c>
      <c r="J99" s="199"/>
      <c r="K99" s="607" t="e">
        <f t="shared" si="13"/>
        <v>#N/A</v>
      </c>
      <c r="L99" s="608" t="e">
        <f t="shared" si="14"/>
        <v>#N/A</v>
      </c>
      <c r="M99" s="609" t="e">
        <f t="shared" si="15"/>
        <v>#N/A</v>
      </c>
      <c r="N99" s="454" t="e">
        <f>SUM($M$15:M99)</f>
        <v>#N/A</v>
      </c>
      <c r="O99" s="454" t="e">
        <f t="shared" si="9"/>
        <v>#DIV/0!</v>
      </c>
      <c r="P99" s="454" t="e">
        <f>SUM($O$15:O99)</f>
        <v>#DIV/0!</v>
      </c>
    </row>
    <row r="100" spans="2:16">
      <c r="B100" s="168">
        <f t="shared" si="10"/>
        <v>44372</v>
      </c>
      <c r="C100" s="201">
        <f t="shared" si="8"/>
        <v>6</v>
      </c>
      <c r="D100" s="200"/>
      <c r="E100" s="200"/>
      <c r="F100" s="200"/>
      <c r="G100" s="606" t="e">
        <f t="shared" si="11"/>
        <v>#DIV/0!</v>
      </c>
      <c r="H100" s="454" t="e">
        <f t="shared" si="12"/>
        <v>#DIV/0!</v>
      </c>
      <c r="I100" s="454" t="e">
        <f>SUM($H$15:H100)</f>
        <v>#DIV/0!</v>
      </c>
      <c r="J100" s="199"/>
      <c r="K100" s="607" t="e">
        <f t="shared" si="13"/>
        <v>#N/A</v>
      </c>
      <c r="L100" s="608" t="e">
        <f t="shared" si="14"/>
        <v>#N/A</v>
      </c>
      <c r="M100" s="609" t="e">
        <f t="shared" si="15"/>
        <v>#N/A</v>
      </c>
      <c r="N100" s="454" t="e">
        <f>SUM($M$15:M100)</f>
        <v>#N/A</v>
      </c>
      <c r="O100" s="454" t="e">
        <f t="shared" si="9"/>
        <v>#DIV/0!</v>
      </c>
      <c r="P100" s="454" t="e">
        <f>SUM($O$15:O100)</f>
        <v>#DIV/0!</v>
      </c>
    </row>
    <row r="101" spans="2:16">
      <c r="B101" s="168">
        <f t="shared" si="10"/>
        <v>44373</v>
      </c>
      <c r="C101" s="201">
        <f t="shared" si="8"/>
        <v>6</v>
      </c>
      <c r="D101" s="200"/>
      <c r="E101" s="200"/>
      <c r="F101" s="200"/>
      <c r="G101" s="606" t="e">
        <f t="shared" si="11"/>
        <v>#DIV/0!</v>
      </c>
      <c r="H101" s="454" t="e">
        <f t="shared" si="12"/>
        <v>#DIV/0!</v>
      </c>
      <c r="I101" s="454" t="e">
        <f>SUM($H$15:H101)</f>
        <v>#DIV/0!</v>
      </c>
      <c r="J101" s="199"/>
      <c r="K101" s="607" t="e">
        <f t="shared" si="13"/>
        <v>#N/A</v>
      </c>
      <c r="L101" s="608" t="e">
        <f t="shared" si="14"/>
        <v>#N/A</v>
      </c>
      <c r="M101" s="609" t="e">
        <f t="shared" si="15"/>
        <v>#N/A</v>
      </c>
      <c r="N101" s="454" t="e">
        <f>SUM($M$15:M101)</f>
        <v>#N/A</v>
      </c>
      <c r="O101" s="454" t="e">
        <f t="shared" si="9"/>
        <v>#DIV/0!</v>
      </c>
      <c r="P101" s="454" t="e">
        <f>SUM($O$15:O101)</f>
        <v>#DIV/0!</v>
      </c>
    </row>
    <row r="102" spans="2:16">
      <c r="B102" s="168">
        <f t="shared" si="10"/>
        <v>44374</v>
      </c>
      <c r="C102" s="201">
        <f t="shared" si="8"/>
        <v>6</v>
      </c>
      <c r="D102" s="200"/>
      <c r="E102" s="200"/>
      <c r="F102" s="200"/>
      <c r="G102" s="606" t="e">
        <f t="shared" si="11"/>
        <v>#DIV/0!</v>
      </c>
      <c r="H102" s="454" t="e">
        <f t="shared" si="12"/>
        <v>#DIV/0!</v>
      </c>
      <c r="I102" s="454" t="e">
        <f>SUM($H$15:H102)</f>
        <v>#DIV/0!</v>
      </c>
      <c r="J102" s="199"/>
      <c r="K102" s="607" t="e">
        <f t="shared" si="13"/>
        <v>#N/A</v>
      </c>
      <c r="L102" s="608" t="e">
        <f t="shared" si="14"/>
        <v>#N/A</v>
      </c>
      <c r="M102" s="609" t="e">
        <f t="shared" si="15"/>
        <v>#N/A</v>
      </c>
      <c r="N102" s="454" t="e">
        <f>SUM($M$15:M102)</f>
        <v>#N/A</v>
      </c>
      <c r="O102" s="454" t="e">
        <f t="shared" si="9"/>
        <v>#DIV/0!</v>
      </c>
      <c r="P102" s="454" t="e">
        <f>SUM($O$15:O102)</f>
        <v>#DIV/0!</v>
      </c>
    </row>
    <row r="103" spans="2:16">
      <c r="B103" s="168">
        <f t="shared" si="10"/>
        <v>44375</v>
      </c>
      <c r="C103" s="201">
        <f t="shared" si="8"/>
        <v>6</v>
      </c>
      <c r="D103" s="200"/>
      <c r="E103" s="200"/>
      <c r="F103" s="200"/>
      <c r="G103" s="606" t="e">
        <f t="shared" si="11"/>
        <v>#DIV/0!</v>
      </c>
      <c r="H103" s="454" t="e">
        <f t="shared" si="12"/>
        <v>#DIV/0!</v>
      </c>
      <c r="I103" s="454" t="e">
        <f>SUM($H$15:H103)</f>
        <v>#DIV/0!</v>
      </c>
      <c r="J103" s="199"/>
      <c r="K103" s="607" t="e">
        <f t="shared" si="13"/>
        <v>#N/A</v>
      </c>
      <c r="L103" s="608" t="e">
        <f t="shared" si="14"/>
        <v>#N/A</v>
      </c>
      <c r="M103" s="609" t="e">
        <f t="shared" si="15"/>
        <v>#N/A</v>
      </c>
      <c r="N103" s="454" t="e">
        <f>SUM($M$15:M103)</f>
        <v>#N/A</v>
      </c>
      <c r="O103" s="454" t="e">
        <f t="shared" si="9"/>
        <v>#DIV/0!</v>
      </c>
      <c r="P103" s="454" t="e">
        <f>SUM($O$15:O103)</f>
        <v>#DIV/0!</v>
      </c>
    </row>
    <row r="104" spans="2:16">
      <c r="B104" s="168">
        <f t="shared" si="10"/>
        <v>44376</v>
      </c>
      <c r="C104" s="201">
        <f t="shared" si="8"/>
        <v>6</v>
      </c>
      <c r="D104" s="200"/>
      <c r="E104" s="200"/>
      <c r="F104" s="200"/>
      <c r="G104" s="606" t="e">
        <f t="shared" si="11"/>
        <v>#DIV/0!</v>
      </c>
      <c r="H104" s="454" t="e">
        <f t="shared" si="12"/>
        <v>#DIV/0!</v>
      </c>
      <c r="I104" s="454" t="e">
        <f>SUM($H$15:H104)</f>
        <v>#DIV/0!</v>
      </c>
      <c r="J104" s="199"/>
      <c r="K104" s="607" t="e">
        <f t="shared" si="13"/>
        <v>#N/A</v>
      </c>
      <c r="L104" s="608" t="e">
        <f t="shared" si="14"/>
        <v>#N/A</v>
      </c>
      <c r="M104" s="609" t="e">
        <f t="shared" si="15"/>
        <v>#N/A</v>
      </c>
      <c r="N104" s="454" t="e">
        <f>SUM($M$15:M104)</f>
        <v>#N/A</v>
      </c>
      <c r="O104" s="454" t="e">
        <f t="shared" si="9"/>
        <v>#DIV/0!</v>
      </c>
      <c r="P104" s="454" t="e">
        <f>SUM($O$15:O104)</f>
        <v>#DIV/0!</v>
      </c>
    </row>
    <row r="105" spans="2:16">
      <c r="B105" s="168">
        <f t="shared" si="10"/>
        <v>44377</v>
      </c>
      <c r="C105" s="201">
        <f t="shared" si="8"/>
        <v>6</v>
      </c>
      <c r="D105" s="200"/>
      <c r="E105" s="200"/>
      <c r="F105" s="200"/>
      <c r="G105" s="606" t="e">
        <f t="shared" si="11"/>
        <v>#DIV/0!</v>
      </c>
      <c r="H105" s="454" t="e">
        <f t="shared" si="12"/>
        <v>#DIV/0!</v>
      </c>
      <c r="I105" s="454" t="e">
        <f>SUM($H$15:H105)</f>
        <v>#DIV/0!</v>
      </c>
      <c r="J105" s="199"/>
      <c r="K105" s="607" t="e">
        <f t="shared" si="13"/>
        <v>#N/A</v>
      </c>
      <c r="L105" s="608" t="e">
        <f t="shared" si="14"/>
        <v>#N/A</v>
      </c>
      <c r="M105" s="609" t="e">
        <f t="shared" si="15"/>
        <v>#N/A</v>
      </c>
      <c r="N105" s="454" t="e">
        <f>SUM($M$15:M105)</f>
        <v>#N/A</v>
      </c>
      <c r="O105" s="454" t="e">
        <f t="shared" si="9"/>
        <v>#DIV/0!</v>
      </c>
      <c r="P105" s="454" t="e">
        <f>SUM($O$15:O105)</f>
        <v>#DIV/0!</v>
      </c>
    </row>
    <row r="106" spans="2:16">
      <c r="B106" s="168">
        <f t="shared" si="10"/>
        <v>44378</v>
      </c>
      <c r="C106" s="201">
        <f t="shared" si="8"/>
        <v>7</v>
      </c>
      <c r="D106" s="200"/>
      <c r="E106" s="200"/>
      <c r="F106" s="200"/>
      <c r="G106" s="606" t="e">
        <f t="shared" si="11"/>
        <v>#DIV/0!</v>
      </c>
      <c r="H106" s="454" t="e">
        <f t="shared" si="12"/>
        <v>#DIV/0!</v>
      </c>
      <c r="I106" s="454" t="e">
        <f>SUM($H$15:H106)</f>
        <v>#DIV/0!</v>
      </c>
      <c r="J106" s="199"/>
      <c r="K106" s="607" t="e">
        <f t="shared" si="13"/>
        <v>#N/A</v>
      </c>
      <c r="L106" s="608" t="e">
        <f t="shared" si="14"/>
        <v>#N/A</v>
      </c>
      <c r="M106" s="609" t="e">
        <f t="shared" si="15"/>
        <v>#N/A</v>
      </c>
      <c r="N106" s="454" t="e">
        <f>SUM($M$15:M106)</f>
        <v>#N/A</v>
      </c>
      <c r="O106" s="454" t="e">
        <f t="shared" si="9"/>
        <v>#DIV/0!</v>
      </c>
      <c r="P106" s="454" t="e">
        <f>SUM($O$15:O106)</f>
        <v>#DIV/0!</v>
      </c>
    </row>
    <row r="107" spans="2:16">
      <c r="B107" s="168">
        <f t="shared" si="10"/>
        <v>44379</v>
      </c>
      <c r="C107" s="201">
        <f t="shared" si="8"/>
        <v>7</v>
      </c>
      <c r="D107" s="200"/>
      <c r="E107" s="200"/>
      <c r="F107" s="200"/>
      <c r="G107" s="606" t="e">
        <f t="shared" si="11"/>
        <v>#DIV/0!</v>
      </c>
      <c r="H107" s="454" t="e">
        <f t="shared" si="12"/>
        <v>#DIV/0!</v>
      </c>
      <c r="I107" s="454" t="e">
        <f>SUM($H$15:H107)</f>
        <v>#DIV/0!</v>
      </c>
      <c r="J107" s="199"/>
      <c r="K107" s="607" t="e">
        <f t="shared" si="13"/>
        <v>#N/A</v>
      </c>
      <c r="L107" s="608" t="e">
        <f t="shared" si="14"/>
        <v>#N/A</v>
      </c>
      <c r="M107" s="609" t="e">
        <f t="shared" si="15"/>
        <v>#N/A</v>
      </c>
      <c r="N107" s="454" t="e">
        <f>SUM($M$15:M107)</f>
        <v>#N/A</v>
      </c>
      <c r="O107" s="454" t="e">
        <f t="shared" si="9"/>
        <v>#DIV/0!</v>
      </c>
      <c r="P107" s="454" t="e">
        <f>SUM($O$15:O107)</f>
        <v>#DIV/0!</v>
      </c>
    </row>
    <row r="108" spans="2:16">
      <c r="B108" s="168">
        <f t="shared" si="10"/>
        <v>44380</v>
      </c>
      <c r="C108" s="201">
        <f t="shared" si="8"/>
        <v>7</v>
      </c>
      <c r="D108" s="200"/>
      <c r="E108" s="200"/>
      <c r="F108" s="200"/>
      <c r="G108" s="606" t="e">
        <f t="shared" si="11"/>
        <v>#DIV/0!</v>
      </c>
      <c r="H108" s="454" t="e">
        <f t="shared" si="12"/>
        <v>#DIV/0!</v>
      </c>
      <c r="I108" s="454" t="e">
        <f>SUM($H$15:H108)</f>
        <v>#DIV/0!</v>
      </c>
      <c r="J108" s="199"/>
      <c r="K108" s="607" t="e">
        <f t="shared" si="13"/>
        <v>#N/A</v>
      </c>
      <c r="L108" s="608" t="e">
        <f t="shared" si="14"/>
        <v>#N/A</v>
      </c>
      <c r="M108" s="609" t="e">
        <f t="shared" si="15"/>
        <v>#N/A</v>
      </c>
      <c r="N108" s="454" t="e">
        <f>SUM($M$15:M108)</f>
        <v>#N/A</v>
      </c>
      <c r="O108" s="454" t="e">
        <f t="shared" si="9"/>
        <v>#DIV/0!</v>
      </c>
      <c r="P108" s="454" t="e">
        <f>SUM($O$15:O108)</f>
        <v>#DIV/0!</v>
      </c>
    </row>
    <row r="109" spans="2:16">
      <c r="B109" s="168">
        <f t="shared" si="10"/>
        <v>44381</v>
      </c>
      <c r="C109" s="201">
        <f t="shared" si="8"/>
        <v>7</v>
      </c>
      <c r="D109" s="200"/>
      <c r="E109" s="200"/>
      <c r="F109" s="200"/>
      <c r="G109" s="606" t="e">
        <f t="shared" si="11"/>
        <v>#DIV/0!</v>
      </c>
      <c r="H109" s="454" t="e">
        <f t="shared" si="12"/>
        <v>#DIV/0!</v>
      </c>
      <c r="I109" s="454" t="e">
        <f>SUM($H$15:H109)</f>
        <v>#DIV/0!</v>
      </c>
      <c r="J109" s="199"/>
      <c r="K109" s="607" t="e">
        <f t="shared" si="13"/>
        <v>#N/A</v>
      </c>
      <c r="L109" s="608" t="e">
        <f t="shared" si="14"/>
        <v>#N/A</v>
      </c>
      <c r="M109" s="609" t="e">
        <f t="shared" si="15"/>
        <v>#N/A</v>
      </c>
      <c r="N109" s="454" t="e">
        <f>SUM($M$15:M109)</f>
        <v>#N/A</v>
      </c>
      <c r="O109" s="454" t="e">
        <f t="shared" si="9"/>
        <v>#DIV/0!</v>
      </c>
      <c r="P109" s="454" t="e">
        <f>SUM($O$15:O109)</f>
        <v>#DIV/0!</v>
      </c>
    </row>
    <row r="110" spans="2:16">
      <c r="B110" s="168">
        <f t="shared" si="10"/>
        <v>44382</v>
      </c>
      <c r="C110" s="201">
        <f t="shared" si="8"/>
        <v>7</v>
      </c>
      <c r="D110" s="200"/>
      <c r="E110" s="200"/>
      <c r="F110" s="200"/>
      <c r="G110" s="606" t="e">
        <f t="shared" si="11"/>
        <v>#DIV/0!</v>
      </c>
      <c r="H110" s="454" t="e">
        <f t="shared" si="12"/>
        <v>#DIV/0!</v>
      </c>
      <c r="I110" s="454" t="e">
        <f>SUM($H$15:H110)</f>
        <v>#DIV/0!</v>
      </c>
      <c r="J110" s="199"/>
      <c r="K110" s="607" t="e">
        <f t="shared" si="13"/>
        <v>#N/A</v>
      </c>
      <c r="L110" s="608" t="e">
        <f t="shared" si="14"/>
        <v>#N/A</v>
      </c>
      <c r="M110" s="609" t="e">
        <f t="shared" si="15"/>
        <v>#N/A</v>
      </c>
      <c r="N110" s="454" t="e">
        <f>SUM($M$15:M110)</f>
        <v>#N/A</v>
      </c>
      <c r="O110" s="454" t="e">
        <f t="shared" si="9"/>
        <v>#DIV/0!</v>
      </c>
      <c r="P110" s="454" t="e">
        <f>SUM($O$15:O110)</f>
        <v>#DIV/0!</v>
      </c>
    </row>
    <row r="111" spans="2:16">
      <c r="B111" s="168">
        <f t="shared" si="10"/>
        <v>44383</v>
      </c>
      <c r="C111" s="201">
        <f t="shared" si="8"/>
        <v>7</v>
      </c>
      <c r="D111" s="200"/>
      <c r="E111" s="200"/>
      <c r="F111" s="200"/>
      <c r="G111" s="606" t="e">
        <f t="shared" si="11"/>
        <v>#DIV/0!</v>
      </c>
      <c r="H111" s="454" t="e">
        <f t="shared" si="12"/>
        <v>#DIV/0!</v>
      </c>
      <c r="I111" s="454" t="e">
        <f>SUM($H$15:H111)</f>
        <v>#DIV/0!</v>
      </c>
      <c r="J111" s="199"/>
      <c r="K111" s="607" t="e">
        <f t="shared" si="13"/>
        <v>#N/A</v>
      </c>
      <c r="L111" s="608" t="e">
        <f t="shared" si="14"/>
        <v>#N/A</v>
      </c>
      <c r="M111" s="609" t="e">
        <f t="shared" si="15"/>
        <v>#N/A</v>
      </c>
      <c r="N111" s="454" t="e">
        <f>SUM($M$15:M111)</f>
        <v>#N/A</v>
      </c>
      <c r="O111" s="454" t="e">
        <f t="shared" si="9"/>
        <v>#DIV/0!</v>
      </c>
      <c r="P111" s="454" t="e">
        <f>SUM($O$15:O111)</f>
        <v>#DIV/0!</v>
      </c>
    </row>
    <row r="112" spans="2:16">
      <c r="B112" s="168">
        <f t="shared" si="10"/>
        <v>44384</v>
      </c>
      <c r="C112" s="201">
        <f t="shared" si="8"/>
        <v>7</v>
      </c>
      <c r="D112" s="200"/>
      <c r="E112" s="200"/>
      <c r="F112" s="200"/>
      <c r="G112" s="606" t="e">
        <f t="shared" si="11"/>
        <v>#DIV/0!</v>
      </c>
      <c r="H112" s="454" t="e">
        <f t="shared" si="12"/>
        <v>#DIV/0!</v>
      </c>
      <c r="I112" s="454" t="e">
        <f>SUM($H$15:H112)</f>
        <v>#DIV/0!</v>
      </c>
      <c r="J112" s="199"/>
      <c r="K112" s="607" t="e">
        <f t="shared" si="13"/>
        <v>#N/A</v>
      </c>
      <c r="L112" s="608" t="e">
        <f t="shared" si="14"/>
        <v>#N/A</v>
      </c>
      <c r="M112" s="609" t="e">
        <f t="shared" si="15"/>
        <v>#N/A</v>
      </c>
      <c r="N112" s="454" t="e">
        <f>SUM($M$15:M112)</f>
        <v>#N/A</v>
      </c>
      <c r="O112" s="454" t="e">
        <f t="shared" si="9"/>
        <v>#DIV/0!</v>
      </c>
      <c r="P112" s="454" t="e">
        <f>SUM($O$15:O112)</f>
        <v>#DIV/0!</v>
      </c>
    </row>
    <row r="113" spans="2:16">
      <c r="B113" s="168">
        <f t="shared" si="10"/>
        <v>44385</v>
      </c>
      <c r="C113" s="201">
        <f t="shared" si="8"/>
        <v>7</v>
      </c>
      <c r="D113" s="200"/>
      <c r="E113" s="200"/>
      <c r="F113" s="200"/>
      <c r="G113" s="606" t="e">
        <f t="shared" si="11"/>
        <v>#DIV/0!</v>
      </c>
      <c r="H113" s="454" t="e">
        <f t="shared" si="12"/>
        <v>#DIV/0!</v>
      </c>
      <c r="I113" s="454" t="e">
        <f>SUM($H$15:H113)</f>
        <v>#DIV/0!</v>
      </c>
      <c r="J113" s="199"/>
      <c r="K113" s="607" t="e">
        <f t="shared" si="13"/>
        <v>#N/A</v>
      </c>
      <c r="L113" s="608" t="e">
        <f t="shared" si="14"/>
        <v>#N/A</v>
      </c>
      <c r="M113" s="609" t="e">
        <f t="shared" si="15"/>
        <v>#N/A</v>
      </c>
      <c r="N113" s="454" t="e">
        <f>SUM($M$15:M113)</f>
        <v>#N/A</v>
      </c>
      <c r="O113" s="454" t="e">
        <f t="shared" si="9"/>
        <v>#DIV/0!</v>
      </c>
      <c r="P113" s="454" t="e">
        <f>SUM($O$15:O113)</f>
        <v>#DIV/0!</v>
      </c>
    </row>
    <row r="114" spans="2:16">
      <c r="B114" s="168">
        <f t="shared" si="10"/>
        <v>44386</v>
      </c>
      <c r="C114" s="201">
        <f t="shared" si="8"/>
        <v>7</v>
      </c>
      <c r="D114" s="200"/>
      <c r="E114" s="200"/>
      <c r="F114" s="200"/>
      <c r="G114" s="606" t="e">
        <f t="shared" si="11"/>
        <v>#DIV/0!</v>
      </c>
      <c r="H114" s="454" t="e">
        <f t="shared" si="12"/>
        <v>#DIV/0!</v>
      </c>
      <c r="I114" s="454" t="e">
        <f>SUM($H$15:H114)</f>
        <v>#DIV/0!</v>
      </c>
      <c r="J114" s="199"/>
      <c r="K114" s="607" t="e">
        <f t="shared" si="13"/>
        <v>#N/A</v>
      </c>
      <c r="L114" s="608" t="e">
        <f t="shared" si="14"/>
        <v>#N/A</v>
      </c>
      <c r="M114" s="609" t="e">
        <f t="shared" si="15"/>
        <v>#N/A</v>
      </c>
      <c r="N114" s="454" t="e">
        <f>SUM($M$15:M114)</f>
        <v>#N/A</v>
      </c>
      <c r="O114" s="454" t="e">
        <f t="shared" si="9"/>
        <v>#DIV/0!</v>
      </c>
      <c r="P114" s="454" t="e">
        <f>SUM($O$15:O114)</f>
        <v>#DIV/0!</v>
      </c>
    </row>
    <row r="115" spans="2:16">
      <c r="B115" s="168">
        <f t="shared" si="10"/>
        <v>44387</v>
      </c>
      <c r="C115" s="201">
        <f t="shared" si="8"/>
        <v>7</v>
      </c>
      <c r="D115" s="200"/>
      <c r="E115" s="200"/>
      <c r="F115" s="200"/>
      <c r="G115" s="606" t="e">
        <f t="shared" si="11"/>
        <v>#DIV/0!</v>
      </c>
      <c r="H115" s="454" t="e">
        <f t="shared" si="12"/>
        <v>#DIV/0!</v>
      </c>
      <c r="I115" s="454" t="e">
        <f>SUM($H$15:H115)</f>
        <v>#DIV/0!</v>
      </c>
      <c r="J115" s="199"/>
      <c r="K115" s="607" t="e">
        <f t="shared" si="13"/>
        <v>#N/A</v>
      </c>
      <c r="L115" s="608" t="e">
        <f t="shared" si="14"/>
        <v>#N/A</v>
      </c>
      <c r="M115" s="609" t="e">
        <f t="shared" si="15"/>
        <v>#N/A</v>
      </c>
      <c r="N115" s="454" t="e">
        <f>SUM($M$15:M115)</f>
        <v>#N/A</v>
      </c>
      <c r="O115" s="454" t="e">
        <f t="shared" si="9"/>
        <v>#DIV/0!</v>
      </c>
      <c r="P115" s="454" t="e">
        <f>SUM($O$15:O115)</f>
        <v>#DIV/0!</v>
      </c>
    </row>
    <row r="116" spans="2:16">
      <c r="B116" s="168">
        <f t="shared" si="10"/>
        <v>44388</v>
      </c>
      <c r="C116" s="201">
        <f t="shared" si="8"/>
        <v>7</v>
      </c>
      <c r="D116" s="200"/>
      <c r="E116" s="200"/>
      <c r="F116" s="200"/>
      <c r="G116" s="606" t="e">
        <f t="shared" si="11"/>
        <v>#DIV/0!</v>
      </c>
      <c r="H116" s="454" t="e">
        <f t="shared" si="12"/>
        <v>#DIV/0!</v>
      </c>
      <c r="I116" s="454" t="e">
        <f>SUM($H$15:H116)</f>
        <v>#DIV/0!</v>
      </c>
      <c r="J116" s="199"/>
      <c r="K116" s="607" t="e">
        <f t="shared" si="13"/>
        <v>#N/A</v>
      </c>
      <c r="L116" s="608" t="e">
        <f t="shared" si="14"/>
        <v>#N/A</v>
      </c>
      <c r="M116" s="609" t="e">
        <f t="shared" si="15"/>
        <v>#N/A</v>
      </c>
      <c r="N116" s="454" t="e">
        <f>SUM($M$15:M116)</f>
        <v>#N/A</v>
      </c>
      <c r="O116" s="454" t="e">
        <f t="shared" si="9"/>
        <v>#DIV/0!</v>
      </c>
      <c r="P116" s="454" t="e">
        <f>SUM($O$15:O116)</f>
        <v>#DIV/0!</v>
      </c>
    </row>
    <row r="117" spans="2:16">
      <c r="B117" s="168">
        <f t="shared" si="10"/>
        <v>44389</v>
      </c>
      <c r="C117" s="201">
        <f t="shared" si="8"/>
        <v>7</v>
      </c>
      <c r="D117" s="200"/>
      <c r="E117" s="200"/>
      <c r="F117" s="200"/>
      <c r="G117" s="606" t="e">
        <f t="shared" si="11"/>
        <v>#DIV/0!</v>
      </c>
      <c r="H117" s="454" t="e">
        <f t="shared" si="12"/>
        <v>#DIV/0!</v>
      </c>
      <c r="I117" s="454" t="e">
        <f>SUM($H$15:H117)</f>
        <v>#DIV/0!</v>
      </c>
      <c r="J117" s="199"/>
      <c r="K117" s="607" t="e">
        <f t="shared" si="13"/>
        <v>#N/A</v>
      </c>
      <c r="L117" s="608" t="e">
        <f t="shared" si="14"/>
        <v>#N/A</v>
      </c>
      <c r="M117" s="609" t="e">
        <f t="shared" si="15"/>
        <v>#N/A</v>
      </c>
      <c r="N117" s="454" t="e">
        <f>SUM($M$15:M117)</f>
        <v>#N/A</v>
      </c>
      <c r="O117" s="454" t="e">
        <f t="shared" si="9"/>
        <v>#DIV/0!</v>
      </c>
      <c r="P117" s="454" t="e">
        <f>SUM($O$15:O117)</f>
        <v>#DIV/0!</v>
      </c>
    </row>
    <row r="118" spans="2:16">
      <c r="B118" s="168">
        <f t="shared" si="10"/>
        <v>44390</v>
      </c>
      <c r="C118" s="201">
        <f t="shared" si="8"/>
        <v>7</v>
      </c>
      <c r="D118" s="200"/>
      <c r="E118" s="200"/>
      <c r="F118" s="200"/>
      <c r="G118" s="606" t="e">
        <f t="shared" si="11"/>
        <v>#DIV/0!</v>
      </c>
      <c r="H118" s="454" t="e">
        <f t="shared" si="12"/>
        <v>#DIV/0!</v>
      </c>
      <c r="I118" s="454" t="e">
        <f>SUM($H$15:H118)</f>
        <v>#DIV/0!</v>
      </c>
      <c r="J118" s="199"/>
      <c r="K118" s="607" t="e">
        <f t="shared" si="13"/>
        <v>#N/A</v>
      </c>
      <c r="L118" s="608" t="e">
        <f t="shared" si="14"/>
        <v>#N/A</v>
      </c>
      <c r="M118" s="609" t="e">
        <f t="shared" si="15"/>
        <v>#N/A</v>
      </c>
      <c r="N118" s="454" t="e">
        <f>SUM($M$15:M118)</f>
        <v>#N/A</v>
      </c>
      <c r="O118" s="454" t="e">
        <f t="shared" si="9"/>
        <v>#DIV/0!</v>
      </c>
      <c r="P118" s="454" t="e">
        <f>SUM($O$15:O118)</f>
        <v>#DIV/0!</v>
      </c>
    </row>
    <row r="119" spans="2:16">
      <c r="B119" s="168">
        <f t="shared" si="10"/>
        <v>44391</v>
      </c>
      <c r="C119" s="201">
        <f t="shared" si="8"/>
        <v>7</v>
      </c>
      <c r="D119" s="200"/>
      <c r="E119" s="200"/>
      <c r="F119" s="200"/>
      <c r="G119" s="606" t="e">
        <f t="shared" si="11"/>
        <v>#DIV/0!</v>
      </c>
      <c r="H119" s="454" t="e">
        <f t="shared" si="12"/>
        <v>#DIV/0!</v>
      </c>
      <c r="I119" s="454" t="e">
        <f>SUM($H$15:H119)</f>
        <v>#DIV/0!</v>
      </c>
      <c r="J119" s="199"/>
      <c r="K119" s="607" t="e">
        <f t="shared" si="13"/>
        <v>#N/A</v>
      </c>
      <c r="L119" s="608" t="e">
        <f t="shared" si="14"/>
        <v>#N/A</v>
      </c>
      <c r="M119" s="609" t="e">
        <f t="shared" si="15"/>
        <v>#N/A</v>
      </c>
      <c r="N119" s="454" t="e">
        <f>SUM($M$15:M119)</f>
        <v>#N/A</v>
      </c>
      <c r="O119" s="454" t="e">
        <f t="shared" si="9"/>
        <v>#DIV/0!</v>
      </c>
      <c r="P119" s="454" t="e">
        <f>SUM($O$15:O119)</f>
        <v>#DIV/0!</v>
      </c>
    </row>
    <row r="120" spans="2:16">
      <c r="B120" s="168">
        <f t="shared" si="10"/>
        <v>44392</v>
      </c>
      <c r="C120" s="201">
        <f t="shared" si="8"/>
        <v>7</v>
      </c>
      <c r="D120" s="200"/>
      <c r="E120" s="200"/>
      <c r="F120" s="200"/>
      <c r="G120" s="606" t="e">
        <f t="shared" si="11"/>
        <v>#DIV/0!</v>
      </c>
      <c r="H120" s="454" t="e">
        <f t="shared" si="12"/>
        <v>#DIV/0!</v>
      </c>
      <c r="I120" s="454" t="e">
        <f>SUM($H$15:H120)</f>
        <v>#DIV/0!</v>
      </c>
      <c r="J120" s="199"/>
      <c r="K120" s="607" t="e">
        <f t="shared" si="13"/>
        <v>#N/A</v>
      </c>
      <c r="L120" s="608" t="e">
        <f t="shared" si="14"/>
        <v>#N/A</v>
      </c>
      <c r="M120" s="609" t="e">
        <f t="shared" si="15"/>
        <v>#N/A</v>
      </c>
      <c r="N120" s="454" t="e">
        <f>SUM($M$15:M120)</f>
        <v>#N/A</v>
      </c>
      <c r="O120" s="454" t="e">
        <f t="shared" si="9"/>
        <v>#DIV/0!</v>
      </c>
      <c r="P120" s="454" t="e">
        <f>SUM($O$15:O120)</f>
        <v>#DIV/0!</v>
      </c>
    </row>
    <row r="121" spans="2:16">
      <c r="B121" s="168">
        <f t="shared" si="10"/>
        <v>44393</v>
      </c>
      <c r="C121" s="201">
        <f t="shared" si="8"/>
        <v>7</v>
      </c>
      <c r="D121" s="200"/>
      <c r="E121" s="200"/>
      <c r="F121" s="200"/>
      <c r="G121" s="606" t="e">
        <f t="shared" si="11"/>
        <v>#DIV/0!</v>
      </c>
      <c r="H121" s="454" t="e">
        <f t="shared" si="12"/>
        <v>#DIV/0!</v>
      </c>
      <c r="I121" s="454" t="e">
        <f>SUM($H$15:H121)</f>
        <v>#DIV/0!</v>
      </c>
      <c r="J121" s="199"/>
      <c r="K121" s="607" t="e">
        <f t="shared" si="13"/>
        <v>#N/A</v>
      </c>
      <c r="L121" s="608" t="e">
        <f t="shared" si="14"/>
        <v>#N/A</v>
      </c>
      <c r="M121" s="609" t="e">
        <f t="shared" si="15"/>
        <v>#N/A</v>
      </c>
      <c r="N121" s="454" t="e">
        <f>SUM($M$15:M121)</f>
        <v>#N/A</v>
      </c>
      <c r="O121" s="454" t="e">
        <f t="shared" si="9"/>
        <v>#DIV/0!</v>
      </c>
      <c r="P121" s="454" t="e">
        <f>SUM($O$15:O121)</f>
        <v>#DIV/0!</v>
      </c>
    </row>
    <row r="122" spans="2:16">
      <c r="B122" s="168">
        <f t="shared" si="10"/>
        <v>44394</v>
      </c>
      <c r="C122" s="201">
        <f t="shared" si="8"/>
        <v>7</v>
      </c>
      <c r="D122" s="200"/>
      <c r="E122" s="200"/>
      <c r="F122" s="200"/>
      <c r="G122" s="606" t="e">
        <f t="shared" si="11"/>
        <v>#DIV/0!</v>
      </c>
      <c r="H122" s="454" t="e">
        <f t="shared" si="12"/>
        <v>#DIV/0!</v>
      </c>
      <c r="I122" s="454" t="e">
        <f>SUM($H$15:H122)</f>
        <v>#DIV/0!</v>
      </c>
      <c r="J122" s="199"/>
      <c r="K122" s="607" t="e">
        <f t="shared" si="13"/>
        <v>#N/A</v>
      </c>
      <c r="L122" s="608" t="e">
        <f t="shared" si="14"/>
        <v>#N/A</v>
      </c>
      <c r="M122" s="609" t="e">
        <f t="shared" si="15"/>
        <v>#N/A</v>
      </c>
      <c r="N122" s="454" t="e">
        <f>SUM($M$15:M122)</f>
        <v>#N/A</v>
      </c>
      <c r="O122" s="454" t="e">
        <f t="shared" si="9"/>
        <v>#DIV/0!</v>
      </c>
      <c r="P122" s="454" t="e">
        <f>SUM($O$15:O122)</f>
        <v>#DIV/0!</v>
      </c>
    </row>
    <row r="123" spans="2:16">
      <c r="B123" s="168">
        <f t="shared" si="10"/>
        <v>44395</v>
      </c>
      <c r="C123" s="201">
        <f t="shared" si="8"/>
        <v>7</v>
      </c>
      <c r="D123" s="200"/>
      <c r="E123" s="200"/>
      <c r="F123" s="200"/>
      <c r="G123" s="606" t="e">
        <f t="shared" si="11"/>
        <v>#DIV/0!</v>
      </c>
      <c r="H123" s="454" t="e">
        <f t="shared" si="12"/>
        <v>#DIV/0!</v>
      </c>
      <c r="I123" s="454" t="e">
        <f>SUM($H$15:H123)</f>
        <v>#DIV/0!</v>
      </c>
      <c r="J123" s="199"/>
      <c r="K123" s="607" t="e">
        <f t="shared" si="13"/>
        <v>#N/A</v>
      </c>
      <c r="L123" s="608" t="e">
        <f t="shared" si="14"/>
        <v>#N/A</v>
      </c>
      <c r="M123" s="609" t="e">
        <f t="shared" si="15"/>
        <v>#N/A</v>
      </c>
      <c r="N123" s="454" t="e">
        <f>SUM($M$15:M123)</f>
        <v>#N/A</v>
      </c>
      <c r="O123" s="454" t="e">
        <f t="shared" si="9"/>
        <v>#DIV/0!</v>
      </c>
      <c r="P123" s="454" t="e">
        <f>SUM($O$15:O123)</f>
        <v>#DIV/0!</v>
      </c>
    </row>
    <row r="124" spans="2:16">
      <c r="B124" s="168">
        <f t="shared" si="10"/>
        <v>44396</v>
      </c>
      <c r="C124" s="201">
        <f t="shared" si="8"/>
        <v>7</v>
      </c>
      <c r="D124" s="200"/>
      <c r="E124" s="200"/>
      <c r="F124" s="200"/>
      <c r="G124" s="606" t="e">
        <f t="shared" si="11"/>
        <v>#DIV/0!</v>
      </c>
      <c r="H124" s="454" t="e">
        <f t="shared" si="12"/>
        <v>#DIV/0!</v>
      </c>
      <c r="I124" s="454" t="e">
        <f>SUM($H$15:H124)</f>
        <v>#DIV/0!</v>
      </c>
      <c r="J124" s="199"/>
      <c r="K124" s="607" t="e">
        <f t="shared" si="13"/>
        <v>#N/A</v>
      </c>
      <c r="L124" s="608" t="e">
        <f t="shared" si="14"/>
        <v>#N/A</v>
      </c>
      <c r="M124" s="609" t="e">
        <f t="shared" si="15"/>
        <v>#N/A</v>
      </c>
      <c r="N124" s="454" t="e">
        <f>SUM($M$15:M124)</f>
        <v>#N/A</v>
      </c>
      <c r="O124" s="454" t="e">
        <f t="shared" si="9"/>
        <v>#DIV/0!</v>
      </c>
      <c r="P124" s="454" t="e">
        <f>SUM($O$15:O124)</f>
        <v>#DIV/0!</v>
      </c>
    </row>
    <row r="125" spans="2:16">
      <c r="B125" s="168">
        <f t="shared" si="10"/>
        <v>44397</v>
      </c>
      <c r="C125" s="201">
        <f t="shared" si="8"/>
        <v>7</v>
      </c>
      <c r="D125" s="200"/>
      <c r="E125" s="200"/>
      <c r="F125" s="200"/>
      <c r="G125" s="606" t="e">
        <f t="shared" si="11"/>
        <v>#DIV/0!</v>
      </c>
      <c r="H125" s="454" t="e">
        <f t="shared" si="12"/>
        <v>#DIV/0!</v>
      </c>
      <c r="I125" s="454" t="e">
        <f>SUM($H$15:H125)</f>
        <v>#DIV/0!</v>
      </c>
      <c r="J125" s="199"/>
      <c r="K125" s="607" t="e">
        <f t="shared" si="13"/>
        <v>#N/A</v>
      </c>
      <c r="L125" s="608" t="e">
        <f t="shared" si="14"/>
        <v>#N/A</v>
      </c>
      <c r="M125" s="609" t="e">
        <f t="shared" si="15"/>
        <v>#N/A</v>
      </c>
      <c r="N125" s="454" t="e">
        <f>SUM($M$15:M125)</f>
        <v>#N/A</v>
      </c>
      <c r="O125" s="454" t="e">
        <f t="shared" si="9"/>
        <v>#DIV/0!</v>
      </c>
      <c r="P125" s="454" t="e">
        <f>SUM($O$15:O125)</f>
        <v>#DIV/0!</v>
      </c>
    </row>
    <row r="126" spans="2:16">
      <c r="B126" s="168">
        <f t="shared" si="10"/>
        <v>44398</v>
      </c>
      <c r="C126" s="201">
        <f t="shared" si="8"/>
        <v>7</v>
      </c>
      <c r="D126" s="200"/>
      <c r="E126" s="200"/>
      <c r="F126" s="200"/>
      <c r="G126" s="606" t="e">
        <f t="shared" si="11"/>
        <v>#DIV/0!</v>
      </c>
      <c r="H126" s="454" t="e">
        <f t="shared" si="12"/>
        <v>#DIV/0!</v>
      </c>
      <c r="I126" s="454" t="e">
        <f>SUM($H$15:H126)</f>
        <v>#DIV/0!</v>
      </c>
      <c r="J126" s="199"/>
      <c r="K126" s="607" t="e">
        <f t="shared" si="13"/>
        <v>#N/A</v>
      </c>
      <c r="L126" s="608" t="e">
        <f t="shared" si="14"/>
        <v>#N/A</v>
      </c>
      <c r="M126" s="609" t="e">
        <f t="shared" si="15"/>
        <v>#N/A</v>
      </c>
      <c r="N126" s="454" t="e">
        <f>SUM($M$15:M126)</f>
        <v>#N/A</v>
      </c>
      <c r="O126" s="454" t="e">
        <f t="shared" si="9"/>
        <v>#DIV/0!</v>
      </c>
      <c r="P126" s="454" t="e">
        <f>SUM($O$15:O126)</f>
        <v>#DIV/0!</v>
      </c>
    </row>
    <row r="127" spans="2:16">
      <c r="B127" s="168">
        <f t="shared" si="10"/>
        <v>44399</v>
      </c>
      <c r="C127" s="201">
        <f t="shared" si="8"/>
        <v>7</v>
      </c>
      <c r="D127" s="200"/>
      <c r="E127" s="200"/>
      <c r="F127" s="200"/>
      <c r="G127" s="606" t="e">
        <f t="shared" si="11"/>
        <v>#DIV/0!</v>
      </c>
      <c r="H127" s="454" t="e">
        <f t="shared" si="12"/>
        <v>#DIV/0!</v>
      </c>
      <c r="I127" s="454" t="e">
        <f>SUM($H$15:H127)</f>
        <v>#DIV/0!</v>
      </c>
      <c r="J127" s="199"/>
      <c r="K127" s="607" t="e">
        <f t="shared" si="13"/>
        <v>#N/A</v>
      </c>
      <c r="L127" s="608" t="e">
        <f t="shared" si="14"/>
        <v>#N/A</v>
      </c>
      <c r="M127" s="609" t="e">
        <f t="shared" si="15"/>
        <v>#N/A</v>
      </c>
      <c r="N127" s="454" t="e">
        <f>SUM($M$15:M127)</f>
        <v>#N/A</v>
      </c>
      <c r="O127" s="454" t="e">
        <f t="shared" si="9"/>
        <v>#DIV/0!</v>
      </c>
      <c r="P127" s="454" t="e">
        <f>SUM($O$15:O127)</f>
        <v>#DIV/0!</v>
      </c>
    </row>
    <row r="128" spans="2:16">
      <c r="B128" s="168">
        <f t="shared" si="10"/>
        <v>44400</v>
      </c>
      <c r="C128" s="201">
        <f t="shared" si="8"/>
        <v>7</v>
      </c>
      <c r="D128" s="200"/>
      <c r="E128" s="200"/>
      <c r="F128" s="200"/>
      <c r="G128" s="606" t="e">
        <f t="shared" si="11"/>
        <v>#DIV/0!</v>
      </c>
      <c r="H128" s="454" t="e">
        <f t="shared" si="12"/>
        <v>#DIV/0!</v>
      </c>
      <c r="I128" s="454" t="e">
        <f>SUM($H$15:H128)</f>
        <v>#DIV/0!</v>
      </c>
      <c r="J128" s="199"/>
      <c r="K128" s="607" t="e">
        <f t="shared" si="13"/>
        <v>#N/A</v>
      </c>
      <c r="L128" s="608" t="e">
        <f t="shared" si="14"/>
        <v>#N/A</v>
      </c>
      <c r="M128" s="609" t="e">
        <f t="shared" si="15"/>
        <v>#N/A</v>
      </c>
      <c r="N128" s="454" t="e">
        <f>SUM($M$15:M128)</f>
        <v>#N/A</v>
      </c>
      <c r="O128" s="454" t="e">
        <f t="shared" si="9"/>
        <v>#DIV/0!</v>
      </c>
      <c r="P128" s="454" t="e">
        <f>SUM($O$15:O128)</f>
        <v>#DIV/0!</v>
      </c>
    </row>
    <row r="129" spans="2:16">
      <c r="B129" s="168">
        <f t="shared" si="10"/>
        <v>44401</v>
      </c>
      <c r="C129" s="201">
        <f t="shared" si="8"/>
        <v>7</v>
      </c>
      <c r="D129" s="200"/>
      <c r="E129" s="200"/>
      <c r="F129" s="200"/>
      <c r="G129" s="606" t="e">
        <f t="shared" si="11"/>
        <v>#DIV/0!</v>
      </c>
      <c r="H129" s="454" t="e">
        <f t="shared" si="12"/>
        <v>#DIV/0!</v>
      </c>
      <c r="I129" s="454" t="e">
        <f>SUM($H$15:H129)</f>
        <v>#DIV/0!</v>
      </c>
      <c r="J129" s="199"/>
      <c r="K129" s="607" t="e">
        <f t="shared" si="13"/>
        <v>#N/A</v>
      </c>
      <c r="L129" s="608" t="e">
        <f t="shared" si="14"/>
        <v>#N/A</v>
      </c>
      <c r="M129" s="609" t="e">
        <f t="shared" si="15"/>
        <v>#N/A</v>
      </c>
      <c r="N129" s="454" t="e">
        <f>SUM($M$15:M129)</f>
        <v>#N/A</v>
      </c>
      <c r="O129" s="454" t="e">
        <f t="shared" si="9"/>
        <v>#DIV/0!</v>
      </c>
      <c r="P129" s="454" t="e">
        <f>SUM($O$15:O129)</f>
        <v>#DIV/0!</v>
      </c>
    </row>
    <row r="130" spans="2:16">
      <c r="B130" s="168">
        <f t="shared" si="10"/>
        <v>44402</v>
      </c>
      <c r="C130" s="201">
        <f t="shared" si="8"/>
        <v>7</v>
      </c>
      <c r="D130" s="200"/>
      <c r="E130" s="200"/>
      <c r="F130" s="200"/>
      <c r="G130" s="606" t="e">
        <f t="shared" si="11"/>
        <v>#DIV/0!</v>
      </c>
      <c r="H130" s="454" t="e">
        <f t="shared" si="12"/>
        <v>#DIV/0!</v>
      </c>
      <c r="I130" s="454" t="e">
        <f>SUM($H$15:H130)</f>
        <v>#DIV/0!</v>
      </c>
      <c r="J130" s="199"/>
      <c r="K130" s="607" t="e">
        <f t="shared" si="13"/>
        <v>#N/A</v>
      </c>
      <c r="L130" s="608" t="e">
        <f t="shared" si="14"/>
        <v>#N/A</v>
      </c>
      <c r="M130" s="609" t="e">
        <f t="shared" si="15"/>
        <v>#N/A</v>
      </c>
      <c r="N130" s="454" t="e">
        <f>SUM($M$15:M130)</f>
        <v>#N/A</v>
      </c>
      <c r="O130" s="454" t="e">
        <f t="shared" si="9"/>
        <v>#DIV/0!</v>
      </c>
      <c r="P130" s="454" t="e">
        <f>SUM($O$15:O130)</f>
        <v>#DIV/0!</v>
      </c>
    </row>
    <row r="131" spans="2:16">
      <c r="B131" s="168">
        <f t="shared" si="10"/>
        <v>44403</v>
      </c>
      <c r="C131" s="201">
        <f t="shared" si="8"/>
        <v>7</v>
      </c>
      <c r="D131" s="200"/>
      <c r="E131" s="200"/>
      <c r="F131" s="200"/>
      <c r="G131" s="606" t="e">
        <f t="shared" si="11"/>
        <v>#DIV/0!</v>
      </c>
      <c r="H131" s="454" t="e">
        <f t="shared" si="12"/>
        <v>#DIV/0!</v>
      </c>
      <c r="I131" s="454" t="e">
        <f>SUM($H$15:H131)</f>
        <v>#DIV/0!</v>
      </c>
      <c r="J131" s="199"/>
      <c r="K131" s="607" t="e">
        <f t="shared" si="13"/>
        <v>#N/A</v>
      </c>
      <c r="L131" s="608" t="e">
        <f t="shared" si="14"/>
        <v>#N/A</v>
      </c>
      <c r="M131" s="609" t="e">
        <f t="shared" si="15"/>
        <v>#N/A</v>
      </c>
      <c r="N131" s="454" t="e">
        <f>SUM($M$15:M131)</f>
        <v>#N/A</v>
      </c>
      <c r="O131" s="454" t="e">
        <f t="shared" si="9"/>
        <v>#DIV/0!</v>
      </c>
      <c r="P131" s="454" t="e">
        <f>SUM($O$15:O131)</f>
        <v>#DIV/0!</v>
      </c>
    </row>
    <row r="132" spans="2:16">
      <c r="B132" s="168">
        <f t="shared" si="10"/>
        <v>44404</v>
      </c>
      <c r="C132" s="201">
        <f t="shared" si="8"/>
        <v>7</v>
      </c>
      <c r="D132" s="200"/>
      <c r="E132" s="200"/>
      <c r="F132" s="200"/>
      <c r="G132" s="606" t="e">
        <f t="shared" si="11"/>
        <v>#DIV/0!</v>
      </c>
      <c r="H132" s="454" t="e">
        <f t="shared" si="12"/>
        <v>#DIV/0!</v>
      </c>
      <c r="I132" s="454" t="e">
        <f>SUM($H$15:H132)</f>
        <v>#DIV/0!</v>
      </c>
      <c r="J132" s="199"/>
      <c r="K132" s="607" t="e">
        <f t="shared" si="13"/>
        <v>#N/A</v>
      </c>
      <c r="L132" s="608" t="e">
        <f t="shared" si="14"/>
        <v>#N/A</v>
      </c>
      <c r="M132" s="609" t="e">
        <f t="shared" si="15"/>
        <v>#N/A</v>
      </c>
      <c r="N132" s="454" t="e">
        <f>SUM($M$15:M132)</f>
        <v>#N/A</v>
      </c>
      <c r="O132" s="454" t="e">
        <f t="shared" si="9"/>
        <v>#DIV/0!</v>
      </c>
      <c r="P132" s="454" t="e">
        <f>SUM($O$15:O132)</f>
        <v>#DIV/0!</v>
      </c>
    </row>
    <row r="133" spans="2:16">
      <c r="B133" s="168">
        <f t="shared" si="10"/>
        <v>44405</v>
      </c>
      <c r="C133" s="201">
        <f t="shared" si="8"/>
        <v>7</v>
      </c>
      <c r="D133" s="200"/>
      <c r="E133" s="200"/>
      <c r="F133" s="200"/>
      <c r="G133" s="606" t="e">
        <f t="shared" si="11"/>
        <v>#DIV/0!</v>
      </c>
      <c r="H133" s="454" t="e">
        <f t="shared" si="12"/>
        <v>#DIV/0!</v>
      </c>
      <c r="I133" s="454" t="e">
        <f>SUM($H$15:H133)</f>
        <v>#DIV/0!</v>
      </c>
      <c r="J133" s="199"/>
      <c r="K133" s="607" t="e">
        <f t="shared" si="13"/>
        <v>#N/A</v>
      </c>
      <c r="L133" s="608" t="e">
        <f t="shared" si="14"/>
        <v>#N/A</v>
      </c>
      <c r="M133" s="609" t="e">
        <f t="shared" si="15"/>
        <v>#N/A</v>
      </c>
      <c r="N133" s="454" t="e">
        <f>SUM($M$15:M133)</f>
        <v>#N/A</v>
      </c>
      <c r="O133" s="454" t="e">
        <f t="shared" si="9"/>
        <v>#DIV/0!</v>
      </c>
      <c r="P133" s="454" t="e">
        <f>SUM($O$15:O133)</f>
        <v>#DIV/0!</v>
      </c>
    </row>
    <row r="134" spans="2:16">
      <c r="B134" s="168">
        <f t="shared" si="10"/>
        <v>44406</v>
      </c>
      <c r="C134" s="201">
        <f t="shared" si="8"/>
        <v>7</v>
      </c>
      <c r="D134" s="200"/>
      <c r="E134" s="200"/>
      <c r="F134" s="200"/>
      <c r="G134" s="606" t="e">
        <f t="shared" si="11"/>
        <v>#DIV/0!</v>
      </c>
      <c r="H134" s="454" t="e">
        <f t="shared" si="12"/>
        <v>#DIV/0!</v>
      </c>
      <c r="I134" s="454" t="e">
        <f>SUM($H$15:H134)</f>
        <v>#DIV/0!</v>
      </c>
      <c r="J134" s="199"/>
      <c r="K134" s="607" t="e">
        <f t="shared" si="13"/>
        <v>#N/A</v>
      </c>
      <c r="L134" s="608" t="e">
        <f t="shared" si="14"/>
        <v>#N/A</v>
      </c>
      <c r="M134" s="609" t="e">
        <f t="shared" si="15"/>
        <v>#N/A</v>
      </c>
      <c r="N134" s="454" t="e">
        <f>SUM($M$15:M134)</f>
        <v>#N/A</v>
      </c>
      <c r="O134" s="454" t="e">
        <f t="shared" si="9"/>
        <v>#DIV/0!</v>
      </c>
      <c r="P134" s="454" t="e">
        <f>SUM($O$15:O134)</f>
        <v>#DIV/0!</v>
      </c>
    </row>
    <row r="135" spans="2:16">
      <c r="B135" s="168">
        <f t="shared" si="10"/>
        <v>44407</v>
      </c>
      <c r="C135" s="201">
        <f t="shared" si="8"/>
        <v>7</v>
      </c>
      <c r="D135" s="200"/>
      <c r="E135" s="200"/>
      <c r="F135" s="200"/>
      <c r="G135" s="606" t="e">
        <f t="shared" si="11"/>
        <v>#DIV/0!</v>
      </c>
      <c r="H135" s="454" t="e">
        <f t="shared" si="12"/>
        <v>#DIV/0!</v>
      </c>
      <c r="I135" s="454" t="e">
        <f>SUM($H$15:H135)</f>
        <v>#DIV/0!</v>
      </c>
      <c r="J135" s="199"/>
      <c r="K135" s="607" t="e">
        <f t="shared" si="13"/>
        <v>#N/A</v>
      </c>
      <c r="L135" s="608" t="e">
        <f t="shared" si="14"/>
        <v>#N/A</v>
      </c>
      <c r="M135" s="609" t="e">
        <f t="shared" si="15"/>
        <v>#N/A</v>
      </c>
      <c r="N135" s="454" t="e">
        <f>SUM($M$15:M135)</f>
        <v>#N/A</v>
      </c>
      <c r="O135" s="454" t="e">
        <f t="shared" si="9"/>
        <v>#DIV/0!</v>
      </c>
      <c r="P135" s="454" t="e">
        <f>SUM($O$15:O135)</f>
        <v>#DIV/0!</v>
      </c>
    </row>
    <row r="136" spans="2:16">
      <c r="B136" s="168">
        <f t="shared" si="10"/>
        <v>44408</v>
      </c>
      <c r="C136" s="201">
        <f t="shared" si="8"/>
        <v>7</v>
      </c>
      <c r="D136" s="200"/>
      <c r="E136" s="200"/>
      <c r="F136" s="200"/>
      <c r="G136" s="606" t="e">
        <f t="shared" si="11"/>
        <v>#DIV/0!</v>
      </c>
      <c r="H136" s="454" t="e">
        <f t="shared" si="12"/>
        <v>#DIV/0!</v>
      </c>
      <c r="I136" s="454" t="e">
        <f>SUM($H$15:H136)</f>
        <v>#DIV/0!</v>
      </c>
      <c r="J136" s="199"/>
      <c r="K136" s="607" t="e">
        <f t="shared" si="13"/>
        <v>#N/A</v>
      </c>
      <c r="L136" s="608" t="e">
        <f t="shared" si="14"/>
        <v>#N/A</v>
      </c>
      <c r="M136" s="609" t="e">
        <f t="shared" si="15"/>
        <v>#N/A</v>
      </c>
      <c r="N136" s="454" t="e">
        <f>SUM($M$15:M136)</f>
        <v>#N/A</v>
      </c>
      <c r="O136" s="454" t="e">
        <f t="shared" si="9"/>
        <v>#DIV/0!</v>
      </c>
      <c r="P136" s="454" t="e">
        <f>SUM($O$15:O136)</f>
        <v>#DIV/0!</v>
      </c>
    </row>
    <row r="137" spans="2:16">
      <c r="B137" s="168">
        <f t="shared" si="10"/>
        <v>44409</v>
      </c>
      <c r="C137" s="201">
        <f t="shared" si="8"/>
        <v>8</v>
      </c>
      <c r="D137" s="200"/>
      <c r="E137" s="200"/>
      <c r="F137" s="200"/>
      <c r="G137" s="606" t="e">
        <f t="shared" si="11"/>
        <v>#DIV/0!</v>
      </c>
      <c r="H137" s="454" t="e">
        <f t="shared" si="12"/>
        <v>#DIV/0!</v>
      </c>
      <c r="I137" s="454" t="e">
        <f>SUM($H$15:H137)</f>
        <v>#DIV/0!</v>
      </c>
      <c r="J137" s="199"/>
      <c r="K137" s="607" t="e">
        <f t="shared" si="13"/>
        <v>#N/A</v>
      </c>
      <c r="L137" s="608" t="e">
        <f t="shared" si="14"/>
        <v>#N/A</v>
      </c>
      <c r="M137" s="609" t="e">
        <f t="shared" si="15"/>
        <v>#N/A</v>
      </c>
      <c r="N137" s="454" t="e">
        <f>SUM($M$15:M137)</f>
        <v>#N/A</v>
      </c>
      <c r="O137" s="454" t="e">
        <f t="shared" si="9"/>
        <v>#DIV/0!</v>
      </c>
      <c r="P137" s="454" t="e">
        <f>SUM($O$15:O137)</f>
        <v>#DIV/0!</v>
      </c>
    </row>
    <row r="138" spans="2:16">
      <c r="B138" s="168">
        <f t="shared" si="10"/>
        <v>44410</v>
      </c>
      <c r="C138" s="201">
        <f t="shared" si="8"/>
        <v>8</v>
      </c>
      <c r="D138" s="200"/>
      <c r="E138" s="200"/>
      <c r="F138" s="200"/>
      <c r="G138" s="606" t="e">
        <f t="shared" si="11"/>
        <v>#DIV/0!</v>
      </c>
      <c r="H138" s="454" t="e">
        <f t="shared" si="12"/>
        <v>#DIV/0!</v>
      </c>
      <c r="I138" s="454" t="e">
        <f>SUM($H$15:H138)</f>
        <v>#DIV/0!</v>
      </c>
      <c r="J138" s="199"/>
      <c r="K138" s="607" t="e">
        <f t="shared" si="13"/>
        <v>#N/A</v>
      </c>
      <c r="L138" s="608" t="e">
        <f t="shared" si="14"/>
        <v>#N/A</v>
      </c>
      <c r="M138" s="609" t="e">
        <f t="shared" si="15"/>
        <v>#N/A</v>
      </c>
      <c r="N138" s="454" t="e">
        <f>SUM($M$15:M138)</f>
        <v>#N/A</v>
      </c>
      <c r="O138" s="454" t="e">
        <f t="shared" si="9"/>
        <v>#DIV/0!</v>
      </c>
      <c r="P138" s="454" t="e">
        <f>SUM($O$15:O138)</f>
        <v>#DIV/0!</v>
      </c>
    </row>
    <row r="139" spans="2:16">
      <c r="B139" s="168">
        <f t="shared" si="10"/>
        <v>44411</v>
      </c>
      <c r="C139" s="201">
        <f t="shared" si="8"/>
        <v>8</v>
      </c>
      <c r="D139" s="200"/>
      <c r="E139" s="200"/>
      <c r="F139" s="200"/>
      <c r="G139" s="606" t="e">
        <f t="shared" si="11"/>
        <v>#DIV/0!</v>
      </c>
      <c r="H139" s="454" t="e">
        <f t="shared" si="12"/>
        <v>#DIV/0!</v>
      </c>
      <c r="I139" s="454" t="e">
        <f>SUM($H$15:H139)</f>
        <v>#DIV/0!</v>
      </c>
      <c r="J139" s="199"/>
      <c r="K139" s="607" t="e">
        <f t="shared" si="13"/>
        <v>#N/A</v>
      </c>
      <c r="L139" s="608" t="e">
        <f t="shared" si="14"/>
        <v>#N/A</v>
      </c>
      <c r="M139" s="609" t="e">
        <f t="shared" si="15"/>
        <v>#N/A</v>
      </c>
      <c r="N139" s="454" t="e">
        <f>SUM($M$15:M139)</f>
        <v>#N/A</v>
      </c>
      <c r="O139" s="454" t="e">
        <f t="shared" si="9"/>
        <v>#DIV/0!</v>
      </c>
      <c r="P139" s="454" t="e">
        <f>SUM($O$15:O139)</f>
        <v>#DIV/0!</v>
      </c>
    </row>
    <row r="140" spans="2:16">
      <c r="B140" s="168">
        <f t="shared" si="10"/>
        <v>44412</v>
      </c>
      <c r="C140" s="201">
        <f t="shared" si="8"/>
        <v>8</v>
      </c>
      <c r="D140" s="200"/>
      <c r="E140" s="200"/>
      <c r="F140" s="200"/>
      <c r="G140" s="606" t="e">
        <f t="shared" si="11"/>
        <v>#DIV/0!</v>
      </c>
      <c r="H140" s="454" t="e">
        <f t="shared" si="12"/>
        <v>#DIV/0!</v>
      </c>
      <c r="I140" s="454" t="e">
        <f>SUM($H$15:H140)</f>
        <v>#DIV/0!</v>
      </c>
      <c r="J140" s="199"/>
      <c r="K140" s="607" t="e">
        <f t="shared" si="13"/>
        <v>#N/A</v>
      </c>
      <c r="L140" s="608" t="e">
        <f t="shared" si="14"/>
        <v>#N/A</v>
      </c>
      <c r="M140" s="609" t="e">
        <f t="shared" si="15"/>
        <v>#N/A</v>
      </c>
      <c r="N140" s="454" t="e">
        <f>SUM($M$15:M140)</f>
        <v>#N/A</v>
      </c>
      <c r="O140" s="454" t="e">
        <f t="shared" si="9"/>
        <v>#DIV/0!</v>
      </c>
      <c r="P140" s="454" t="e">
        <f>SUM($O$15:O140)</f>
        <v>#DIV/0!</v>
      </c>
    </row>
    <row r="141" spans="2:16">
      <c r="B141" s="168">
        <f t="shared" si="10"/>
        <v>44413</v>
      </c>
      <c r="C141" s="201">
        <f t="shared" si="8"/>
        <v>8</v>
      </c>
      <c r="D141" s="200"/>
      <c r="E141" s="200"/>
      <c r="F141" s="200"/>
      <c r="G141" s="606" t="e">
        <f t="shared" si="11"/>
        <v>#DIV/0!</v>
      </c>
      <c r="H141" s="454" t="e">
        <f t="shared" si="12"/>
        <v>#DIV/0!</v>
      </c>
      <c r="I141" s="454" t="e">
        <f>SUM($H$15:H141)</f>
        <v>#DIV/0!</v>
      </c>
      <c r="J141" s="199"/>
      <c r="K141" s="607" t="e">
        <f t="shared" si="13"/>
        <v>#N/A</v>
      </c>
      <c r="L141" s="608" t="e">
        <f t="shared" si="14"/>
        <v>#N/A</v>
      </c>
      <c r="M141" s="609" t="e">
        <f t="shared" si="15"/>
        <v>#N/A</v>
      </c>
      <c r="N141" s="454" t="e">
        <f>SUM($M$15:M141)</f>
        <v>#N/A</v>
      </c>
      <c r="O141" s="454" t="e">
        <f t="shared" si="9"/>
        <v>#DIV/0!</v>
      </c>
      <c r="P141" s="454" t="e">
        <f>SUM($O$15:O141)</f>
        <v>#DIV/0!</v>
      </c>
    </row>
    <row r="142" spans="2:16">
      <c r="B142" s="168">
        <f t="shared" si="10"/>
        <v>44414</v>
      </c>
      <c r="C142" s="201">
        <f t="shared" si="8"/>
        <v>8</v>
      </c>
      <c r="D142" s="200"/>
      <c r="E142" s="200"/>
      <c r="F142" s="200"/>
      <c r="G142" s="606" t="e">
        <f t="shared" si="11"/>
        <v>#DIV/0!</v>
      </c>
      <c r="H142" s="454" t="e">
        <f t="shared" si="12"/>
        <v>#DIV/0!</v>
      </c>
      <c r="I142" s="454" t="e">
        <f>SUM($H$15:H142)</f>
        <v>#DIV/0!</v>
      </c>
      <c r="J142" s="199"/>
      <c r="K142" s="607" t="e">
        <f t="shared" si="13"/>
        <v>#N/A</v>
      </c>
      <c r="L142" s="608" t="e">
        <f t="shared" si="14"/>
        <v>#N/A</v>
      </c>
      <c r="M142" s="609" t="e">
        <f t="shared" si="15"/>
        <v>#N/A</v>
      </c>
      <c r="N142" s="454" t="e">
        <f>SUM($M$15:M142)</f>
        <v>#N/A</v>
      </c>
      <c r="O142" s="454" t="e">
        <f t="shared" si="9"/>
        <v>#DIV/0!</v>
      </c>
      <c r="P142" s="454" t="e">
        <f>SUM($O$15:O142)</f>
        <v>#DIV/0!</v>
      </c>
    </row>
    <row r="143" spans="2:16">
      <c r="B143" s="168">
        <f t="shared" si="10"/>
        <v>44415</v>
      </c>
      <c r="C143" s="201">
        <f t="shared" ref="C143:C206" si="16">MONTH(B143)</f>
        <v>8</v>
      </c>
      <c r="D143" s="200"/>
      <c r="E143" s="200"/>
      <c r="F143" s="200"/>
      <c r="G143" s="606" t="e">
        <f t="shared" si="11"/>
        <v>#DIV/0!</v>
      </c>
      <c r="H143" s="454" t="e">
        <f t="shared" si="12"/>
        <v>#DIV/0!</v>
      </c>
      <c r="I143" s="454" t="e">
        <f>SUM($H$15:H143)</f>
        <v>#DIV/0!</v>
      </c>
      <c r="J143" s="199"/>
      <c r="K143" s="607" t="e">
        <f t="shared" si="13"/>
        <v>#N/A</v>
      </c>
      <c r="L143" s="608" t="e">
        <f t="shared" si="14"/>
        <v>#N/A</v>
      </c>
      <c r="M143" s="609" t="e">
        <f t="shared" si="15"/>
        <v>#N/A</v>
      </c>
      <c r="N143" s="454" t="e">
        <f>SUM($M$15:M143)</f>
        <v>#N/A</v>
      </c>
      <c r="O143" s="454" t="e">
        <f t="shared" ref="O143:O206" si="17">SUM(H143+M143)</f>
        <v>#DIV/0!</v>
      </c>
      <c r="P143" s="454" t="e">
        <f>SUM($O$15:O143)</f>
        <v>#DIV/0!</v>
      </c>
    </row>
    <row r="144" spans="2:16">
      <c r="B144" s="168">
        <f t="shared" ref="B144:B207" si="18">B143+1</f>
        <v>44416</v>
      </c>
      <c r="C144" s="201">
        <f t="shared" si="16"/>
        <v>8</v>
      </c>
      <c r="D144" s="200"/>
      <c r="E144" s="200"/>
      <c r="F144" s="200"/>
      <c r="G144" s="606" t="e">
        <f t="shared" ref="G144:G207" si="19">((E144-F144)/D144)*100</f>
        <v>#DIV/0!</v>
      </c>
      <c r="H144" s="454" t="e">
        <f t="shared" ref="H144:H207" si="20">IF(AND(G144&gt;=0,G144&lt;=5),1200-(G144*800),IF(AND(G144&gt;5,G144&lt;75.667),-2800-(300*(G144-5)),-24000))</f>
        <v>#DIV/0!</v>
      </c>
      <c r="I144" s="454" t="e">
        <f>SUM($H$15:H144)</f>
        <v>#DIV/0!</v>
      </c>
      <c r="J144" s="199"/>
      <c r="K144" s="607" t="e">
        <f t="shared" ref="K144:K207" si="21">IF(ISBLANK(J145),#N/A,J145)</f>
        <v>#N/A</v>
      </c>
      <c r="L144" s="608" t="e">
        <f t="shared" ref="L144:L207" si="22">MAX((J144-K144),(K144-J144))</f>
        <v>#N/A</v>
      </c>
      <c r="M144" s="609" t="e">
        <f t="shared" ref="M144:M197" si="23">IF(AND(L144&gt;=0, L144&lt;=1.5), 3200, IF(AND(L144&gt;1.5,L144&lt;=2.8),3200*((2.8-L144)/1.3),IF(AND(L144&gt;2.8, L144&lt;15), -24000*((2.8-L144)/-12.2), -24000)))</f>
        <v>#N/A</v>
      </c>
      <c r="N144" s="454" t="e">
        <f>SUM($M$15:M144)</f>
        <v>#N/A</v>
      </c>
      <c r="O144" s="454" t="e">
        <f t="shared" si="17"/>
        <v>#DIV/0!</v>
      </c>
      <c r="P144" s="454" t="e">
        <f>SUM($O$15:O144)</f>
        <v>#DIV/0!</v>
      </c>
    </row>
    <row r="145" spans="2:16">
      <c r="B145" s="168">
        <f t="shared" si="18"/>
        <v>44417</v>
      </c>
      <c r="C145" s="201">
        <f t="shared" si="16"/>
        <v>8</v>
      </c>
      <c r="D145" s="200"/>
      <c r="E145" s="200"/>
      <c r="F145" s="200"/>
      <c r="G145" s="606" t="e">
        <f t="shared" si="19"/>
        <v>#DIV/0!</v>
      </c>
      <c r="H145" s="454" t="e">
        <f t="shared" si="20"/>
        <v>#DIV/0!</v>
      </c>
      <c r="I145" s="454" t="e">
        <f>SUM($H$15:H145)</f>
        <v>#DIV/0!</v>
      </c>
      <c r="J145" s="199"/>
      <c r="K145" s="607" t="e">
        <f t="shared" si="21"/>
        <v>#N/A</v>
      </c>
      <c r="L145" s="608" t="e">
        <f t="shared" si="22"/>
        <v>#N/A</v>
      </c>
      <c r="M145" s="609" t="e">
        <f t="shared" si="23"/>
        <v>#N/A</v>
      </c>
      <c r="N145" s="454" t="e">
        <f>SUM($M$15:M145)</f>
        <v>#N/A</v>
      </c>
      <c r="O145" s="454" t="e">
        <f t="shared" si="17"/>
        <v>#DIV/0!</v>
      </c>
      <c r="P145" s="454" t="e">
        <f>SUM($O$15:O145)</f>
        <v>#DIV/0!</v>
      </c>
    </row>
    <row r="146" spans="2:16">
      <c r="B146" s="168">
        <f t="shared" si="18"/>
        <v>44418</v>
      </c>
      <c r="C146" s="201">
        <f t="shared" si="16"/>
        <v>8</v>
      </c>
      <c r="D146" s="200"/>
      <c r="E146" s="200"/>
      <c r="F146" s="200"/>
      <c r="G146" s="606" t="e">
        <f t="shared" si="19"/>
        <v>#DIV/0!</v>
      </c>
      <c r="H146" s="454" t="e">
        <f t="shared" si="20"/>
        <v>#DIV/0!</v>
      </c>
      <c r="I146" s="454" t="e">
        <f>SUM($H$15:H146)</f>
        <v>#DIV/0!</v>
      </c>
      <c r="J146" s="199"/>
      <c r="K146" s="607" t="e">
        <f t="shared" si="21"/>
        <v>#N/A</v>
      </c>
      <c r="L146" s="608" t="e">
        <f t="shared" si="22"/>
        <v>#N/A</v>
      </c>
      <c r="M146" s="609" t="e">
        <f t="shared" si="23"/>
        <v>#N/A</v>
      </c>
      <c r="N146" s="454" t="e">
        <f>SUM($M$15:M146)</f>
        <v>#N/A</v>
      </c>
      <c r="O146" s="454" t="e">
        <f t="shared" si="17"/>
        <v>#DIV/0!</v>
      </c>
      <c r="P146" s="454" t="e">
        <f>SUM($O$15:O146)</f>
        <v>#DIV/0!</v>
      </c>
    </row>
    <row r="147" spans="2:16">
      <c r="B147" s="168">
        <f t="shared" si="18"/>
        <v>44419</v>
      </c>
      <c r="C147" s="201">
        <f t="shared" si="16"/>
        <v>8</v>
      </c>
      <c r="D147" s="200"/>
      <c r="E147" s="200"/>
      <c r="F147" s="200"/>
      <c r="G147" s="606" t="e">
        <f t="shared" si="19"/>
        <v>#DIV/0!</v>
      </c>
      <c r="H147" s="454" t="e">
        <f t="shared" si="20"/>
        <v>#DIV/0!</v>
      </c>
      <c r="I147" s="454" t="e">
        <f>SUM($H$15:H147)</f>
        <v>#DIV/0!</v>
      </c>
      <c r="J147" s="199"/>
      <c r="K147" s="607" t="e">
        <f t="shared" si="21"/>
        <v>#N/A</v>
      </c>
      <c r="L147" s="608" t="e">
        <f t="shared" si="22"/>
        <v>#N/A</v>
      </c>
      <c r="M147" s="609" t="e">
        <f t="shared" si="23"/>
        <v>#N/A</v>
      </c>
      <c r="N147" s="454" t="e">
        <f>SUM($M$15:M147)</f>
        <v>#N/A</v>
      </c>
      <c r="O147" s="454" t="e">
        <f t="shared" si="17"/>
        <v>#DIV/0!</v>
      </c>
      <c r="P147" s="454" t="e">
        <f>SUM($O$15:O147)</f>
        <v>#DIV/0!</v>
      </c>
    </row>
    <row r="148" spans="2:16">
      <c r="B148" s="168">
        <f t="shared" si="18"/>
        <v>44420</v>
      </c>
      <c r="C148" s="201">
        <f t="shared" si="16"/>
        <v>8</v>
      </c>
      <c r="D148" s="200"/>
      <c r="E148" s="200"/>
      <c r="F148" s="200"/>
      <c r="G148" s="606" t="e">
        <f t="shared" si="19"/>
        <v>#DIV/0!</v>
      </c>
      <c r="H148" s="454" t="e">
        <f t="shared" si="20"/>
        <v>#DIV/0!</v>
      </c>
      <c r="I148" s="454" t="e">
        <f>SUM($H$15:H148)</f>
        <v>#DIV/0!</v>
      </c>
      <c r="J148" s="199"/>
      <c r="K148" s="607" t="e">
        <f t="shared" si="21"/>
        <v>#N/A</v>
      </c>
      <c r="L148" s="608" t="e">
        <f t="shared" si="22"/>
        <v>#N/A</v>
      </c>
      <c r="M148" s="609" t="e">
        <f t="shared" si="23"/>
        <v>#N/A</v>
      </c>
      <c r="N148" s="454" t="e">
        <f>SUM($M$15:M148)</f>
        <v>#N/A</v>
      </c>
      <c r="O148" s="454" t="e">
        <f t="shared" si="17"/>
        <v>#DIV/0!</v>
      </c>
      <c r="P148" s="454" t="e">
        <f>SUM($O$15:O148)</f>
        <v>#DIV/0!</v>
      </c>
    </row>
    <row r="149" spans="2:16">
      <c r="B149" s="168">
        <f t="shared" si="18"/>
        <v>44421</v>
      </c>
      <c r="C149" s="201">
        <f t="shared" si="16"/>
        <v>8</v>
      </c>
      <c r="D149" s="200"/>
      <c r="E149" s="200"/>
      <c r="F149" s="200"/>
      <c r="G149" s="606" t="e">
        <f t="shared" si="19"/>
        <v>#DIV/0!</v>
      </c>
      <c r="H149" s="454" t="e">
        <f t="shared" si="20"/>
        <v>#DIV/0!</v>
      </c>
      <c r="I149" s="454" t="e">
        <f>SUM($H$15:H149)</f>
        <v>#DIV/0!</v>
      </c>
      <c r="J149" s="199"/>
      <c r="K149" s="607" t="e">
        <f t="shared" si="21"/>
        <v>#N/A</v>
      </c>
      <c r="L149" s="608" t="e">
        <f t="shared" si="22"/>
        <v>#N/A</v>
      </c>
      <c r="M149" s="609" t="e">
        <f t="shared" si="23"/>
        <v>#N/A</v>
      </c>
      <c r="N149" s="454" t="e">
        <f>SUM($M$15:M149)</f>
        <v>#N/A</v>
      </c>
      <c r="O149" s="454" t="e">
        <f t="shared" si="17"/>
        <v>#DIV/0!</v>
      </c>
      <c r="P149" s="454" t="e">
        <f>SUM($O$15:O149)</f>
        <v>#DIV/0!</v>
      </c>
    </row>
    <row r="150" spans="2:16">
      <c r="B150" s="168">
        <f t="shared" si="18"/>
        <v>44422</v>
      </c>
      <c r="C150" s="201">
        <f t="shared" si="16"/>
        <v>8</v>
      </c>
      <c r="D150" s="200"/>
      <c r="E150" s="200"/>
      <c r="F150" s="200"/>
      <c r="G150" s="606" t="e">
        <f t="shared" si="19"/>
        <v>#DIV/0!</v>
      </c>
      <c r="H150" s="454" t="e">
        <f t="shared" si="20"/>
        <v>#DIV/0!</v>
      </c>
      <c r="I150" s="454" t="e">
        <f>SUM($H$15:H150)</f>
        <v>#DIV/0!</v>
      </c>
      <c r="J150" s="199"/>
      <c r="K150" s="607" t="e">
        <f t="shared" si="21"/>
        <v>#N/A</v>
      </c>
      <c r="L150" s="608" t="e">
        <f t="shared" si="22"/>
        <v>#N/A</v>
      </c>
      <c r="M150" s="609" t="e">
        <f t="shared" si="23"/>
        <v>#N/A</v>
      </c>
      <c r="N150" s="454" t="e">
        <f>SUM($M$15:M150)</f>
        <v>#N/A</v>
      </c>
      <c r="O150" s="454" t="e">
        <f t="shared" si="17"/>
        <v>#DIV/0!</v>
      </c>
      <c r="P150" s="454" t="e">
        <f>SUM($O$15:O150)</f>
        <v>#DIV/0!</v>
      </c>
    </row>
    <row r="151" spans="2:16">
      <c r="B151" s="168">
        <f t="shared" si="18"/>
        <v>44423</v>
      </c>
      <c r="C151" s="201">
        <f t="shared" si="16"/>
        <v>8</v>
      </c>
      <c r="D151" s="200"/>
      <c r="E151" s="200"/>
      <c r="F151" s="200"/>
      <c r="G151" s="606" t="e">
        <f t="shared" si="19"/>
        <v>#DIV/0!</v>
      </c>
      <c r="H151" s="454" t="e">
        <f t="shared" si="20"/>
        <v>#DIV/0!</v>
      </c>
      <c r="I151" s="454" t="e">
        <f>SUM($H$15:H151)</f>
        <v>#DIV/0!</v>
      </c>
      <c r="J151" s="199"/>
      <c r="K151" s="607" t="e">
        <f t="shared" si="21"/>
        <v>#N/A</v>
      </c>
      <c r="L151" s="608" t="e">
        <f t="shared" si="22"/>
        <v>#N/A</v>
      </c>
      <c r="M151" s="609" t="e">
        <f t="shared" si="23"/>
        <v>#N/A</v>
      </c>
      <c r="N151" s="454" t="e">
        <f>SUM($M$15:M151)</f>
        <v>#N/A</v>
      </c>
      <c r="O151" s="454" t="e">
        <f t="shared" si="17"/>
        <v>#DIV/0!</v>
      </c>
      <c r="P151" s="454" t="e">
        <f>SUM($O$15:O151)</f>
        <v>#DIV/0!</v>
      </c>
    </row>
    <row r="152" spans="2:16">
      <c r="B152" s="168">
        <f t="shared" si="18"/>
        <v>44424</v>
      </c>
      <c r="C152" s="201">
        <f t="shared" si="16"/>
        <v>8</v>
      </c>
      <c r="D152" s="200"/>
      <c r="E152" s="200"/>
      <c r="F152" s="200"/>
      <c r="G152" s="606" t="e">
        <f t="shared" si="19"/>
        <v>#DIV/0!</v>
      </c>
      <c r="H152" s="454" t="e">
        <f t="shared" si="20"/>
        <v>#DIV/0!</v>
      </c>
      <c r="I152" s="454" t="e">
        <f>SUM($H$15:H152)</f>
        <v>#DIV/0!</v>
      </c>
      <c r="J152" s="199"/>
      <c r="K152" s="607" t="e">
        <f t="shared" si="21"/>
        <v>#N/A</v>
      </c>
      <c r="L152" s="608" t="e">
        <f t="shared" si="22"/>
        <v>#N/A</v>
      </c>
      <c r="M152" s="609" t="e">
        <f t="shared" si="23"/>
        <v>#N/A</v>
      </c>
      <c r="N152" s="454" t="e">
        <f>SUM($M$15:M152)</f>
        <v>#N/A</v>
      </c>
      <c r="O152" s="454" t="e">
        <f t="shared" si="17"/>
        <v>#DIV/0!</v>
      </c>
      <c r="P152" s="454" t="e">
        <f>SUM($O$15:O152)</f>
        <v>#DIV/0!</v>
      </c>
    </row>
    <row r="153" spans="2:16">
      <c r="B153" s="168">
        <f t="shared" si="18"/>
        <v>44425</v>
      </c>
      <c r="C153" s="201">
        <f t="shared" si="16"/>
        <v>8</v>
      </c>
      <c r="D153" s="200"/>
      <c r="E153" s="200"/>
      <c r="F153" s="200"/>
      <c r="G153" s="606" t="e">
        <f t="shared" si="19"/>
        <v>#DIV/0!</v>
      </c>
      <c r="H153" s="454" t="e">
        <f t="shared" si="20"/>
        <v>#DIV/0!</v>
      </c>
      <c r="I153" s="454" t="e">
        <f>SUM($H$15:H153)</f>
        <v>#DIV/0!</v>
      </c>
      <c r="J153" s="199"/>
      <c r="K153" s="607" t="e">
        <f t="shared" si="21"/>
        <v>#N/A</v>
      </c>
      <c r="L153" s="608" t="e">
        <f t="shared" si="22"/>
        <v>#N/A</v>
      </c>
      <c r="M153" s="609" t="e">
        <f t="shared" si="23"/>
        <v>#N/A</v>
      </c>
      <c r="N153" s="454" t="e">
        <f>SUM($M$15:M153)</f>
        <v>#N/A</v>
      </c>
      <c r="O153" s="454" t="e">
        <f t="shared" si="17"/>
        <v>#DIV/0!</v>
      </c>
      <c r="P153" s="454" t="e">
        <f>SUM($O$15:O153)</f>
        <v>#DIV/0!</v>
      </c>
    </row>
    <row r="154" spans="2:16">
      <c r="B154" s="168">
        <f t="shared" si="18"/>
        <v>44426</v>
      </c>
      <c r="C154" s="201">
        <f t="shared" si="16"/>
        <v>8</v>
      </c>
      <c r="D154" s="200"/>
      <c r="E154" s="200"/>
      <c r="F154" s="200"/>
      <c r="G154" s="606" t="e">
        <f t="shared" si="19"/>
        <v>#DIV/0!</v>
      </c>
      <c r="H154" s="454" t="e">
        <f t="shared" si="20"/>
        <v>#DIV/0!</v>
      </c>
      <c r="I154" s="454" t="e">
        <f>SUM($H$15:H154)</f>
        <v>#DIV/0!</v>
      </c>
      <c r="J154" s="199"/>
      <c r="K154" s="607" t="e">
        <f t="shared" si="21"/>
        <v>#N/A</v>
      </c>
      <c r="L154" s="608" t="e">
        <f t="shared" si="22"/>
        <v>#N/A</v>
      </c>
      <c r="M154" s="609" t="e">
        <f t="shared" si="23"/>
        <v>#N/A</v>
      </c>
      <c r="N154" s="454" t="e">
        <f>SUM($M$15:M154)</f>
        <v>#N/A</v>
      </c>
      <c r="O154" s="454" t="e">
        <f t="shared" si="17"/>
        <v>#DIV/0!</v>
      </c>
      <c r="P154" s="454" t="e">
        <f>SUM($O$15:O154)</f>
        <v>#DIV/0!</v>
      </c>
    </row>
    <row r="155" spans="2:16">
      <c r="B155" s="168">
        <f t="shared" si="18"/>
        <v>44427</v>
      </c>
      <c r="C155" s="201">
        <f t="shared" si="16"/>
        <v>8</v>
      </c>
      <c r="D155" s="200"/>
      <c r="E155" s="200"/>
      <c r="F155" s="200"/>
      <c r="G155" s="606" t="e">
        <f t="shared" si="19"/>
        <v>#DIV/0!</v>
      </c>
      <c r="H155" s="454" t="e">
        <f t="shared" si="20"/>
        <v>#DIV/0!</v>
      </c>
      <c r="I155" s="454" t="e">
        <f>SUM($H$15:H155)</f>
        <v>#DIV/0!</v>
      </c>
      <c r="J155" s="199"/>
      <c r="K155" s="607" t="e">
        <f t="shared" si="21"/>
        <v>#N/A</v>
      </c>
      <c r="L155" s="608" t="e">
        <f t="shared" si="22"/>
        <v>#N/A</v>
      </c>
      <c r="M155" s="609" t="e">
        <f t="shared" si="23"/>
        <v>#N/A</v>
      </c>
      <c r="N155" s="454" t="e">
        <f>SUM($M$15:M155)</f>
        <v>#N/A</v>
      </c>
      <c r="O155" s="454" t="e">
        <f t="shared" si="17"/>
        <v>#DIV/0!</v>
      </c>
      <c r="P155" s="454" t="e">
        <f>SUM($O$15:O155)</f>
        <v>#DIV/0!</v>
      </c>
    </row>
    <row r="156" spans="2:16">
      <c r="B156" s="168">
        <f t="shared" si="18"/>
        <v>44428</v>
      </c>
      <c r="C156" s="201">
        <f t="shared" si="16"/>
        <v>8</v>
      </c>
      <c r="D156" s="200"/>
      <c r="E156" s="200"/>
      <c r="F156" s="200"/>
      <c r="G156" s="606" t="e">
        <f t="shared" si="19"/>
        <v>#DIV/0!</v>
      </c>
      <c r="H156" s="454" t="e">
        <f t="shared" si="20"/>
        <v>#DIV/0!</v>
      </c>
      <c r="I156" s="454" t="e">
        <f>SUM($H$15:H156)</f>
        <v>#DIV/0!</v>
      </c>
      <c r="J156" s="199"/>
      <c r="K156" s="607" t="e">
        <f t="shared" si="21"/>
        <v>#N/A</v>
      </c>
      <c r="L156" s="608" t="e">
        <f t="shared" si="22"/>
        <v>#N/A</v>
      </c>
      <c r="M156" s="609" t="e">
        <f t="shared" si="23"/>
        <v>#N/A</v>
      </c>
      <c r="N156" s="454" t="e">
        <f>SUM($M$15:M156)</f>
        <v>#N/A</v>
      </c>
      <c r="O156" s="454" t="e">
        <f t="shared" si="17"/>
        <v>#DIV/0!</v>
      </c>
      <c r="P156" s="454" t="e">
        <f>SUM($O$15:O156)</f>
        <v>#DIV/0!</v>
      </c>
    </row>
    <row r="157" spans="2:16">
      <c r="B157" s="168">
        <f t="shared" si="18"/>
        <v>44429</v>
      </c>
      <c r="C157" s="201">
        <f t="shared" si="16"/>
        <v>8</v>
      </c>
      <c r="D157" s="200"/>
      <c r="E157" s="200"/>
      <c r="F157" s="200"/>
      <c r="G157" s="606" t="e">
        <f t="shared" si="19"/>
        <v>#DIV/0!</v>
      </c>
      <c r="H157" s="454" t="e">
        <f t="shared" si="20"/>
        <v>#DIV/0!</v>
      </c>
      <c r="I157" s="454" t="e">
        <f>SUM($H$15:H157)</f>
        <v>#DIV/0!</v>
      </c>
      <c r="J157" s="199"/>
      <c r="K157" s="607" t="e">
        <f t="shared" si="21"/>
        <v>#N/A</v>
      </c>
      <c r="L157" s="608" t="e">
        <f t="shared" si="22"/>
        <v>#N/A</v>
      </c>
      <c r="M157" s="609" t="e">
        <f t="shared" si="23"/>
        <v>#N/A</v>
      </c>
      <c r="N157" s="454" t="e">
        <f>SUM($M$15:M157)</f>
        <v>#N/A</v>
      </c>
      <c r="O157" s="454" t="e">
        <f t="shared" si="17"/>
        <v>#DIV/0!</v>
      </c>
      <c r="P157" s="454" t="e">
        <f>SUM($O$15:O157)</f>
        <v>#DIV/0!</v>
      </c>
    </row>
    <row r="158" spans="2:16">
      <c r="B158" s="168">
        <f t="shared" si="18"/>
        <v>44430</v>
      </c>
      <c r="C158" s="201">
        <f t="shared" si="16"/>
        <v>8</v>
      </c>
      <c r="D158" s="200"/>
      <c r="E158" s="200"/>
      <c r="F158" s="200"/>
      <c r="G158" s="606" t="e">
        <f t="shared" si="19"/>
        <v>#DIV/0!</v>
      </c>
      <c r="H158" s="454" t="e">
        <f t="shared" si="20"/>
        <v>#DIV/0!</v>
      </c>
      <c r="I158" s="454" t="e">
        <f>SUM($H$15:H158)</f>
        <v>#DIV/0!</v>
      </c>
      <c r="J158" s="199"/>
      <c r="K158" s="607" t="e">
        <f t="shared" si="21"/>
        <v>#N/A</v>
      </c>
      <c r="L158" s="608" t="e">
        <f t="shared" si="22"/>
        <v>#N/A</v>
      </c>
      <c r="M158" s="609" t="e">
        <f t="shared" si="23"/>
        <v>#N/A</v>
      </c>
      <c r="N158" s="454" t="e">
        <f>SUM($M$15:M158)</f>
        <v>#N/A</v>
      </c>
      <c r="O158" s="454" t="e">
        <f t="shared" si="17"/>
        <v>#DIV/0!</v>
      </c>
      <c r="P158" s="454" t="e">
        <f>SUM($O$15:O158)</f>
        <v>#DIV/0!</v>
      </c>
    </row>
    <row r="159" spans="2:16">
      <c r="B159" s="168">
        <f t="shared" si="18"/>
        <v>44431</v>
      </c>
      <c r="C159" s="201">
        <f t="shared" si="16"/>
        <v>8</v>
      </c>
      <c r="D159" s="200"/>
      <c r="E159" s="200"/>
      <c r="F159" s="200"/>
      <c r="G159" s="606" t="e">
        <f t="shared" si="19"/>
        <v>#DIV/0!</v>
      </c>
      <c r="H159" s="454" t="e">
        <f t="shared" si="20"/>
        <v>#DIV/0!</v>
      </c>
      <c r="I159" s="454" t="e">
        <f>SUM($H$15:H159)</f>
        <v>#DIV/0!</v>
      </c>
      <c r="J159" s="199"/>
      <c r="K159" s="607" t="e">
        <f t="shared" si="21"/>
        <v>#N/A</v>
      </c>
      <c r="L159" s="608" t="e">
        <f t="shared" si="22"/>
        <v>#N/A</v>
      </c>
      <c r="M159" s="609" t="e">
        <f t="shared" si="23"/>
        <v>#N/A</v>
      </c>
      <c r="N159" s="454" t="e">
        <f>SUM($M$15:M159)</f>
        <v>#N/A</v>
      </c>
      <c r="O159" s="454" t="e">
        <f t="shared" si="17"/>
        <v>#DIV/0!</v>
      </c>
      <c r="P159" s="454" t="e">
        <f>SUM($O$15:O159)</f>
        <v>#DIV/0!</v>
      </c>
    </row>
    <row r="160" spans="2:16">
      <c r="B160" s="168">
        <f t="shared" si="18"/>
        <v>44432</v>
      </c>
      <c r="C160" s="201">
        <f t="shared" si="16"/>
        <v>8</v>
      </c>
      <c r="D160" s="200"/>
      <c r="E160" s="200"/>
      <c r="F160" s="200"/>
      <c r="G160" s="606" t="e">
        <f t="shared" si="19"/>
        <v>#DIV/0!</v>
      </c>
      <c r="H160" s="454" t="e">
        <f t="shared" si="20"/>
        <v>#DIV/0!</v>
      </c>
      <c r="I160" s="454" t="e">
        <f>SUM($H$15:H160)</f>
        <v>#DIV/0!</v>
      </c>
      <c r="J160" s="199"/>
      <c r="K160" s="607" t="e">
        <f t="shared" si="21"/>
        <v>#N/A</v>
      </c>
      <c r="L160" s="608" t="e">
        <f t="shared" si="22"/>
        <v>#N/A</v>
      </c>
      <c r="M160" s="609" t="e">
        <f t="shared" si="23"/>
        <v>#N/A</v>
      </c>
      <c r="N160" s="454" t="e">
        <f>SUM($M$15:M160)</f>
        <v>#N/A</v>
      </c>
      <c r="O160" s="454" t="e">
        <f t="shared" si="17"/>
        <v>#DIV/0!</v>
      </c>
      <c r="P160" s="454" t="e">
        <f>SUM($O$15:O160)</f>
        <v>#DIV/0!</v>
      </c>
    </row>
    <row r="161" spans="2:16">
      <c r="B161" s="168">
        <f t="shared" si="18"/>
        <v>44433</v>
      </c>
      <c r="C161" s="201">
        <f t="shared" si="16"/>
        <v>8</v>
      </c>
      <c r="D161" s="200"/>
      <c r="E161" s="200"/>
      <c r="F161" s="200"/>
      <c r="G161" s="606" t="e">
        <f t="shared" si="19"/>
        <v>#DIV/0!</v>
      </c>
      <c r="H161" s="454" t="e">
        <f t="shared" si="20"/>
        <v>#DIV/0!</v>
      </c>
      <c r="I161" s="454" t="e">
        <f>SUM($H$15:H161)</f>
        <v>#DIV/0!</v>
      </c>
      <c r="J161" s="199"/>
      <c r="K161" s="607" t="e">
        <f t="shared" si="21"/>
        <v>#N/A</v>
      </c>
      <c r="L161" s="608" t="e">
        <f t="shared" si="22"/>
        <v>#N/A</v>
      </c>
      <c r="M161" s="609" t="e">
        <f t="shared" si="23"/>
        <v>#N/A</v>
      </c>
      <c r="N161" s="454" t="e">
        <f>SUM($M$15:M161)</f>
        <v>#N/A</v>
      </c>
      <c r="O161" s="454" t="e">
        <f t="shared" si="17"/>
        <v>#DIV/0!</v>
      </c>
      <c r="P161" s="454" t="e">
        <f>SUM($O$15:O161)</f>
        <v>#DIV/0!</v>
      </c>
    </row>
    <row r="162" spans="2:16">
      <c r="B162" s="168">
        <f t="shared" si="18"/>
        <v>44434</v>
      </c>
      <c r="C162" s="201">
        <f t="shared" si="16"/>
        <v>8</v>
      </c>
      <c r="D162" s="200"/>
      <c r="E162" s="200"/>
      <c r="F162" s="200"/>
      <c r="G162" s="606" t="e">
        <f t="shared" si="19"/>
        <v>#DIV/0!</v>
      </c>
      <c r="H162" s="454" t="e">
        <f t="shared" si="20"/>
        <v>#DIV/0!</v>
      </c>
      <c r="I162" s="454" t="e">
        <f>SUM($H$15:H162)</f>
        <v>#DIV/0!</v>
      </c>
      <c r="J162" s="199"/>
      <c r="K162" s="607" t="e">
        <f t="shared" si="21"/>
        <v>#N/A</v>
      </c>
      <c r="L162" s="608" t="e">
        <f t="shared" si="22"/>
        <v>#N/A</v>
      </c>
      <c r="M162" s="609" t="e">
        <f t="shared" si="23"/>
        <v>#N/A</v>
      </c>
      <c r="N162" s="454" t="e">
        <f>SUM($M$15:M162)</f>
        <v>#N/A</v>
      </c>
      <c r="O162" s="454" t="e">
        <f t="shared" si="17"/>
        <v>#DIV/0!</v>
      </c>
      <c r="P162" s="454" t="e">
        <f>SUM($O$15:O162)</f>
        <v>#DIV/0!</v>
      </c>
    </row>
    <row r="163" spans="2:16">
      <c r="B163" s="168">
        <f t="shared" si="18"/>
        <v>44435</v>
      </c>
      <c r="C163" s="201">
        <f t="shared" si="16"/>
        <v>8</v>
      </c>
      <c r="D163" s="200"/>
      <c r="E163" s="200"/>
      <c r="F163" s="200"/>
      <c r="G163" s="606" t="e">
        <f t="shared" si="19"/>
        <v>#DIV/0!</v>
      </c>
      <c r="H163" s="454" t="e">
        <f t="shared" si="20"/>
        <v>#DIV/0!</v>
      </c>
      <c r="I163" s="454" t="e">
        <f>SUM($H$15:H163)</f>
        <v>#DIV/0!</v>
      </c>
      <c r="J163" s="199"/>
      <c r="K163" s="607" t="e">
        <f t="shared" si="21"/>
        <v>#N/A</v>
      </c>
      <c r="L163" s="608" t="e">
        <f t="shared" si="22"/>
        <v>#N/A</v>
      </c>
      <c r="M163" s="609" t="e">
        <f t="shared" si="23"/>
        <v>#N/A</v>
      </c>
      <c r="N163" s="454" t="e">
        <f>SUM($M$15:M163)</f>
        <v>#N/A</v>
      </c>
      <c r="O163" s="454" t="e">
        <f t="shared" si="17"/>
        <v>#DIV/0!</v>
      </c>
      <c r="P163" s="454" t="e">
        <f>SUM($O$15:O163)</f>
        <v>#DIV/0!</v>
      </c>
    </row>
    <row r="164" spans="2:16">
      <c r="B164" s="168">
        <f t="shared" si="18"/>
        <v>44436</v>
      </c>
      <c r="C164" s="201">
        <f t="shared" si="16"/>
        <v>8</v>
      </c>
      <c r="D164" s="200"/>
      <c r="E164" s="200"/>
      <c r="F164" s="200"/>
      <c r="G164" s="606" t="e">
        <f t="shared" si="19"/>
        <v>#DIV/0!</v>
      </c>
      <c r="H164" s="454" t="e">
        <f t="shared" si="20"/>
        <v>#DIV/0!</v>
      </c>
      <c r="I164" s="454" t="e">
        <f>SUM($H$15:H164)</f>
        <v>#DIV/0!</v>
      </c>
      <c r="J164" s="199"/>
      <c r="K164" s="607" t="e">
        <f t="shared" si="21"/>
        <v>#N/A</v>
      </c>
      <c r="L164" s="608" t="e">
        <f t="shared" si="22"/>
        <v>#N/A</v>
      </c>
      <c r="M164" s="609" t="e">
        <f t="shared" si="23"/>
        <v>#N/A</v>
      </c>
      <c r="N164" s="454" t="e">
        <f>SUM($M$15:M164)</f>
        <v>#N/A</v>
      </c>
      <c r="O164" s="454" t="e">
        <f t="shared" si="17"/>
        <v>#DIV/0!</v>
      </c>
      <c r="P164" s="454" t="e">
        <f>SUM($O$15:O164)</f>
        <v>#DIV/0!</v>
      </c>
    </row>
    <row r="165" spans="2:16">
      <c r="B165" s="168">
        <f t="shared" si="18"/>
        <v>44437</v>
      </c>
      <c r="C165" s="201">
        <f t="shared" si="16"/>
        <v>8</v>
      </c>
      <c r="D165" s="200"/>
      <c r="E165" s="200"/>
      <c r="F165" s="200"/>
      <c r="G165" s="606" t="e">
        <f t="shared" si="19"/>
        <v>#DIV/0!</v>
      </c>
      <c r="H165" s="454" t="e">
        <f t="shared" si="20"/>
        <v>#DIV/0!</v>
      </c>
      <c r="I165" s="454" t="e">
        <f>SUM($H$15:H165)</f>
        <v>#DIV/0!</v>
      </c>
      <c r="J165" s="199"/>
      <c r="K165" s="607" t="e">
        <f t="shared" si="21"/>
        <v>#N/A</v>
      </c>
      <c r="L165" s="608" t="e">
        <f t="shared" si="22"/>
        <v>#N/A</v>
      </c>
      <c r="M165" s="609" t="e">
        <f t="shared" si="23"/>
        <v>#N/A</v>
      </c>
      <c r="N165" s="454" t="e">
        <f>SUM($M$15:M165)</f>
        <v>#N/A</v>
      </c>
      <c r="O165" s="454" t="e">
        <f t="shared" si="17"/>
        <v>#DIV/0!</v>
      </c>
      <c r="P165" s="454" t="e">
        <f>SUM($O$15:O165)</f>
        <v>#DIV/0!</v>
      </c>
    </row>
    <row r="166" spans="2:16">
      <c r="B166" s="168">
        <f t="shared" si="18"/>
        <v>44438</v>
      </c>
      <c r="C166" s="201">
        <f t="shared" si="16"/>
        <v>8</v>
      </c>
      <c r="D166" s="200"/>
      <c r="E166" s="200"/>
      <c r="F166" s="200"/>
      <c r="G166" s="606" t="e">
        <f t="shared" si="19"/>
        <v>#DIV/0!</v>
      </c>
      <c r="H166" s="454" t="e">
        <f t="shared" si="20"/>
        <v>#DIV/0!</v>
      </c>
      <c r="I166" s="454" t="e">
        <f>SUM($H$15:H166)</f>
        <v>#DIV/0!</v>
      </c>
      <c r="J166" s="199"/>
      <c r="K166" s="607" t="e">
        <f t="shared" si="21"/>
        <v>#N/A</v>
      </c>
      <c r="L166" s="608" t="e">
        <f t="shared" si="22"/>
        <v>#N/A</v>
      </c>
      <c r="M166" s="609" t="e">
        <f t="shared" si="23"/>
        <v>#N/A</v>
      </c>
      <c r="N166" s="454" t="e">
        <f>SUM($M$15:M166)</f>
        <v>#N/A</v>
      </c>
      <c r="O166" s="454" t="e">
        <f t="shared" si="17"/>
        <v>#DIV/0!</v>
      </c>
      <c r="P166" s="454" t="e">
        <f>SUM($O$15:O166)</f>
        <v>#DIV/0!</v>
      </c>
    </row>
    <row r="167" spans="2:16">
      <c r="B167" s="168">
        <f t="shared" si="18"/>
        <v>44439</v>
      </c>
      <c r="C167" s="201">
        <f t="shared" si="16"/>
        <v>8</v>
      </c>
      <c r="D167" s="200"/>
      <c r="E167" s="200"/>
      <c r="F167" s="200"/>
      <c r="G167" s="606" t="e">
        <f t="shared" si="19"/>
        <v>#DIV/0!</v>
      </c>
      <c r="H167" s="454" t="e">
        <f t="shared" si="20"/>
        <v>#DIV/0!</v>
      </c>
      <c r="I167" s="454" t="e">
        <f>SUM($H$15:H167)</f>
        <v>#DIV/0!</v>
      </c>
      <c r="J167" s="199"/>
      <c r="K167" s="607" t="e">
        <f t="shared" si="21"/>
        <v>#N/A</v>
      </c>
      <c r="L167" s="608" t="e">
        <f t="shared" si="22"/>
        <v>#N/A</v>
      </c>
      <c r="M167" s="609" t="e">
        <f t="shared" si="23"/>
        <v>#N/A</v>
      </c>
      <c r="N167" s="454" t="e">
        <f>SUM($M$15:M167)</f>
        <v>#N/A</v>
      </c>
      <c r="O167" s="454" t="e">
        <f t="shared" si="17"/>
        <v>#DIV/0!</v>
      </c>
      <c r="P167" s="454" t="e">
        <f>SUM($O$15:O167)</f>
        <v>#DIV/0!</v>
      </c>
    </row>
    <row r="168" spans="2:16">
      <c r="B168" s="168">
        <f t="shared" si="18"/>
        <v>44440</v>
      </c>
      <c r="C168" s="201">
        <f t="shared" si="16"/>
        <v>9</v>
      </c>
      <c r="D168" s="200"/>
      <c r="E168" s="200"/>
      <c r="F168" s="200"/>
      <c r="G168" s="606" t="e">
        <f t="shared" si="19"/>
        <v>#DIV/0!</v>
      </c>
      <c r="H168" s="454" t="e">
        <f t="shared" si="20"/>
        <v>#DIV/0!</v>
      </c>
      <c r="I168" s="454" t="e">
        <f>SUM($H$15:H168)</f>
        <v>#DIV/0!</v>
      </c>
      <c r="J168" s="199"/>
      <c r="K168" s="607" t="e">
        <f t="shared" si="21"/>
        <v>#N/A</v>
      </c>
      <c r="L168" s="608" t="e">
        <f t="shared" si="22"/>
        <v>#N/A</v>
      </c>
      <c r="M168" s="609" t="e">
        <f t="shared" si="23"/>
        <v>#N/A</v>
      </c>
      <c r="N168" s="454" t="e">
        <f>SUM($M$15:M168)</f>
        <v>#N/A</v>
      </c>
      <c r="O168" s="454" t="e">
        <f t="shared" si="17"/>
        <v>#DIV/0!</v>
      </c>
      <c r="P168" s="454" t="e">
        <f>SUM($O$15:O168)</f>
        <v>#DIV/0!</v>
      </c>
    </row>
    <row r="169" spans="2:16">
      <c r="B169" s="168">
        <f t="shared" si="18"/>
        <v>44441</v>
      </c>
      <c r="C169" s="201">
        <f t="shared" si="16"/>
        <v>9</v>
      </c>
      <c r="D169" s="200"/>
      <c r="E169" s="200"/>
      <c r="F169" s="200"/>
      <c r="G169" s="606" t="e">
        <f t="shared" si="19"/>
        <v>#DIV/0!</v>
      </c>
      <c r="H169" s="454" t="e">
        <f t="shared" si="20"/>
        <v>#DIV/0!</v>
      </c>
      <c r="I169" s="454" t="e">
        <f>SUM($H$15:H169)</f>
        <v>#DIV/0!</v>
      </c>
      <c r="J169" s="199"/>
      <c r="K169" s="607" t="e">
        <f t="shared" si="21"/>
        <v>#N/A</v>
      </c>
      <c r="L169" s="608" t="e">
        <f t="shared" si="22"/>
        <v>#N/A</v>
      </c>
      <c r="M169" s="609" t="e">
        <f t="shared" si="23"/>
        <v>#N/A</v>
      </c>
      <c r="N169" s="454" t="e">
        <f>SUM($M$15:M169)</f>
        <v>#N/A</v>
      </c>
      <c r="O169" s="454" t="e">
        <f t="shared" si="17"/>
        <v>#DIV/0!</v>
      </c>
      <c r="P169" s="454" t="e">
        <f>SUM($O$15:O169)</f>
        <v>#DIV/0!</v>
      </c>
    </row>
    <row r="170" spans="2:16">
      <c r="B170" s="168">
        <f t="shared" si="18"/>
        <v>44442</v>
      </c>
      <c r="C170" s="201">
        <f t="shared" si="16"/>
        <v>9</v>
      </c>
      <c r="D170" s="200"/>
      <c r="E170" s="200"/>
      <c r="F170" s="200"/>
      <c r="G170" s="606" t="e">
        <f t="shared" si="19"/>
        <v>#DIV/0!</v>
      </c>
      <c r="H170" s="454" t="e">
        <f t="shared" si="20"/>
        <v>#DIV/0!</v>
      </c>
      <c r="I170" s="454" t="e">
        <f>SUM($H$15:H170)</f>
        <v>#DIV/0!</v>
      </c>
      <c r="J170" s="199"/>
      <c r="K170" s="607" t="e">
        <f t="shared" si="21"/>
        <v>#N/A</v>
      </c>
      <c r="L170" s="608" t="e">
        <f t="shared" si="22"/>
        <v>#N/A</v>
      </c>
      <c r="M170" s="609" t="e">
        <f t="shared" si="23"/>
        <v>#N/A</v>
      </c>
      <c r="N170" s="454" t="e">
        <f>SUM($M$15:M170)</f>
        <v>#N/A</v>
      </c>
      <c r="O170" s="454" t="e">
        <f t="shared" si="17"/>
        <v>#DIV/0!</v>
      </c>
      <c r="P170" s="454" t="e">
        <f>SUM($O$15:O170)</f>
        <v>#DIV/0!</v>
      </c>
    </row>
    <row r="171" spans="2:16">
      <c r="B171" s="168">
        <f t="shared" si="18"/>
        <v>44443</v>
      </c>
      <c r="C171" s="201">
        <f t="shared" si="16"/>
        <v>9</v>
      </c>
      <c r="D171" s="200"/>
      <c r="E171" s="200"/>
      <c r="F171" s="200"/>
      <c r="G171" s="606" t="e">
        <f t="shared" si="19"/>
        <v>#DIV/0!</v>
      </c>
      <c r="H171" s="454" t="e">
        <f t="shared" si="20"/>
        <v>#DIV/0!</v>
      </c>
      <c r="I171" s="454" t="e">
        <f>SUM($H$15:H171)</f>
        <v>#DIV/0!</v>
      </c>
      <c r="J171" s="199"/>
      <c r="K171" s="607" t="e">
        <f t="shared" si="21"/>
        <v>#N/A</v>
      </c>
      <c r="L171" s="608" t="e">
        <f t="shared" si="22"/>
        <v>#N/A</v>
      </c>
      <c r="M171" s="609" t="e">
        <f t="shared" si="23"/>
        <v>#N/A</v>
      </c>
      <c r="N171" s="454" t="e">
        <f>SUM($M$15:M171)</f>
        <v>#N/A</v>
      </c>
      <c r="O171" s="454" t="e">
        <f t="shared" si="17"/>
        <v>#DIV/0!</v>
      </c>
      <c r="P171" s="454" t="e">
        <f>SUM($O$15:O171)</f>
        <v>#DIV/0!</v>
      </c>
    </row>
    <row r="172" spans="2:16">
      <c r="B172" s="168">
        <f t="shared" si="18"/>
        <v>44444</v>
      </c>
      <c r="C172" s="201">
        <f t="shared" si="16"/>
        <v>9</v>
      </c>
      <c r="D172" s="200"/>
      <c r="E172" s="200"/>
      <c r="F172" s="200"/>
      <c r="G172" s="606" t="e">
        <f t="shared" si="19"/>
        <v>#DIV/0!</v>
      </c>
      <c r="H172" s="454" t="e">
        <f t="shared" si="20"/>
        <v>#DIV/0!</v>
      </c>
      <c r="I172" s="454" t="e">
        <f>SUM($H$15:H172)</f>
        <v>#DIV/0!</v>
      </c>
      <c r="J172" s="199"/>
      <c r="K172" s="607" t="e">
        <f t="shared" si="21"/>
        <v>#N/A</v>
      </c>
      <c r="L172" s="608" t="e">
        <f t="shared" si="22"/>
        <v>#N/A</v>
      </c>
      <c r="M172" s="609" t="e">
        <f t="shared" si="23"/>
        <v>#N/A</v>
      </c>
      <c r="N172" s="454" t="e">
        <f>SUM($M$15:M172)</f>
        <v>#N/A</v>
      </c>
      <c r="O172" s="454" t="e">
        <f t="shared" si="17"/>
        <v>#DIV/0!</v>
      </c>
      <c r="P172" s="454" t="e">
        <f>SUM($O$15:O172)</f>
        <v>#DIV/0!</v>
      </c>
    </row>
    <row r="173" spans="2:16">
      <c r="B173" s="168">
        <f t="shared" si="18"/>
        <v>44445</v>
      </c>
      <c r="C173" s="201">
        <f t="shared" si="16"/>
        <v>9</v>
      </c>
      <c r="D173" s="200"/>
      <c r="E173" s="200"/>
      <c r="F173" s="200"/>
      <c r="G173" s="606" t="e">
        <f t="shared" si="19"/>
        <v>#DIV/0!</v>
      </c>
      <c r="H173" s="454" t="e">
        <f t="shared" si="20"/>
        <v>#DIV/0!</v>
      </c>
      <c r="I173" s="454" t="e">
        <f>SUM($H$15:H173)</f>
        <v>#DIV/0!</v>
      </c>
      <c r="J173" s="199"/>
      <c r="K173" s="607" t="e">
        <f t="shared" si="21"/>
        <v>#N/A</v>
      </c>
      <c r="L173" s="608" t="e">
        <f t="shared" si="22"/>
        <v>#N/A</v>
      </c>
      <c r="M173" s="609" t="e">
        <f t="shared" si="23"/>
        <v>#N/A</v>
      </c>
      <c r="N173" s="454" t="e">
        <f>SUM($M$15:M173)</f>
        <v>#N/A</v>
      </c>
      <c r="O173" s="454" t="e">
        <f t="shared" si="17"/>
        <v>#DIV/0!</v>
      </c>
      <c r="P173" s="454" t="e">
        <f>SUM($O$15:O173)</f>
        <v>#DIV/0!</v>
      </c>
    </row>
    <row r="174" spans="2:16">
      <c r="B174" s="168">
        <f t="shared" si="18"/>
        <v>44446</v>
      </c>
      <c r="C174" s="201">
        <f t="shared" si="16"/>
        <v>9</v>
      </c>
      <c r="D174" s="200"/>
      <c r="E174" s="200"/>
      <c r="F174" s="200"/>
      <c r="G174" s="606" t="e">
        <f t="shared" si="19"/>
        <v>#DIV/0!</v>
      </c>
      <c r="H174" s="454" t="e">
        <f t="shared" si="20"/>
        <v>#DIV/0!</v>
      </c>
      <c r="I174" s="454" t="e">
        <f>SUM($H$15:H174)</f>
        <v>#DIV/0!</v>
      </c>
      <c r="J174" s="199"/>
      <c r="K174" s="607" t="e">
        <f t="shared" si="21"/>
        <v>#N/A</v>
      </c>
      <c r="L174" s="608" t="e">
        <f t="shared" si="22"/>
        <v>#N/A</v>
      </c>
      <c r="M174" s="609" t="e">
        <f t="shared" si="23"/>
        <v>#N/A</v>
      </c>
      <c r="N174" s="454" t="e">
        <f>SUM($M$15:M174)</f>
        <v>#N/A</v>
      </c>
      <c r="O174" s="454" t="e">
        <f t="shared" si="17"/>
        <v>#DIV/0!</v>
      </c>
      <c r="P174" s="454" t="e">
        <f>SUM($O$15:O174)</f>
        <v>#DIV/0!</v>
      </c>
    </row>
    <row r="175" spans="2:16">
      <c r="B175" s="168">
        <f t="shared" si="18"/>
        <v>44447</v>
      </c>
      <c r="C175" s="201">
        <f t="shared" si="16"/>
        <v>9</v>
      </c>
      <c r="D175" s="200"/>
      <c r="E175" s="200"/>
      <c r="F175" s="200"/>
      <c r="G175" s="606" t="e">
        <f t="shared" si="19"/>
        <v>#DIV/0!</v>
      </c>
      <c r="H175" s="454" t="e">
        <f t="shared" si="20"/>
        <v>#DIV/0!</v>
      </c>
      <c r="I175" s="454" t="e">
        <f>SUM($H$15:H175)</f>
        <v>#DIV/0!</v>
      </c>
      <c r="J175" s="199"/>
      <c r="K175" s="607" t="e">
        <f t="shared" si="21"/>
        <v>#N/A</v>
      </c>
      <c r="L175" s="608" t="e">
        <f t="shared" si="22"/>
        <v>#N/A</v>
      </c>
      <c r="M175" s="609" t="e">
        <f t="shared" si="23"/>
        <v>#N/A</v>
      </c>
      <c r="N175" s="454" t="e">
        <f>SUM($M$15:M175)</f>
        <v>#N/A</v>
      </c>
      <c r="O175" s="454" t="e">
        <f t="shared" si="17"/>
        <v>#DIV/0!</v>
      </c>
      <c r="P175" s="454" t="e">
        <f>SUM($O$15:O175)</f>
        <v>#DIV/0!</v>
      </c>
    </row>
    <row r="176" spans="2:16">
      <c r="B176" s="168">
        <f t="shared" si="18"/>
        <v>44448</v>
      </c>
      <c r="C176" s="201">
        <f t="shared" si="16"/>
        <v>9</v>
      </c>
      <c r="D176" s="200"/>
      <c r="E176" s="200"/>
      <c r="F176" s="200"/>
      <c r="G176" s="606" t="e">
        <f t="shared" si="19"/>
        <v>#DIV/0!</v>
      </c>
      <c r="H176" s="454" t="e">
        <f t="shared" si="20"/>
        <v>#DIV/0!</v>
      </c>
      <c r="I176" s="454" t="e">
        <f>SUM($H$15:H176)</f>
        <v>#DIV/0!</v>
      </c>
      <c r="J176" s="199"/>
      <c r="K176" s="607" t="e">
        <f t="shared" si="21"/>
        <v>#N/A</v>
      </c>
      <c r="L176" s="608" t="e">
        <f t="shared" si="22"/>
        <v>#N/A</v>
      </c>
      <c r="M176" s="609" t="e">
        <f t="shared" si="23"/>
        <v>#N/A</v>
      </c>
      <c r="N176" s="454" t="e">
        <f>SUM($M$15:M176)</f>
        <v>#N/A</v>
      </c>
      <c r="O176" s="454" t="e">
        <f t="shared" si="17"/>
        <v>#DIV/0!</v>
      </c>
      <c r="P176" s="454" t="e">
        <f>SUM($O$15:O176)</f>
        <v>#DIV/0!</v>
      </c>
    </row>
    <row r="177" spans="2:16">
      <c r="B177" s="168">
        <f t="shared" si="18"/>
        <v>44449</v>
      </c>
      <c r="C177" s="201">
        <f t="shared" si="16"/>
        <v>9</v>
      </c>
      <c r="D177" s="200"/>
      <c r="E177" s="200"/>
      <c r="F177" s="200"/>
      <c r="G177" s="606" t="e">
        <f t="shared" si="19"/>
        <v>#DIV/0!</v>
      </c>
      <c r="H177" s="454" t="e">
        <f t="shared" si="20"/>
        <v>#DIV/0!</v>
      </c>
      <c r="I177" s="454" t="e">
        <f>SUM($H$15:H177)</f>
        <v>#DIV/0!</v>
      </c>
      <c r="J177" s="199"/>
      <c r="K177" s="607" t="e">
        <f t="shared" si="21"/>
        <v>#N/A</v>
      </c>
      <c r="L177" s="608" t="e">
        <f t="shared" si="22"/>
        <v>#N/A</v>
      </c>
      <c r="M177" s="609" t="e">
        <f t="shared" si="23"/>
        <v>#N/A</v>
      </c>
      <c r="N177" s="454" t="e">
        <f>SUM($M$15:M177)</f>
        <v>#N/A</v>
      </c>
      <c r="O177" s="454" t="e">
        <f t="shared" si="17"/>
        <v>#DIV/0!</v>
      </c>
      <c r="P177" s="454" t="e">
        <f>SUM($O$15:O177)</f>
        <v>#DIV/0!</v>
      </c>
    </row>
    <row r="178" spans="2:16">
      <c r="B178" s="168">
        <f t="shared" si="18"/>
        <v>44450</v>
      </c>
      <c r="C178" s="201">
        <f t="shared" si="16"/>
        <v>9</v>
      </c>
      <c r="D178" s="200"/>
      <c r="E178" s="200"/>
      <c r="F178" s="200"/>
      <c r="G178" s="606" t="e">
        <f t="shared" si="19"/>
        <v>#DIV/0!</v>
      </c>
      <c r="H178" s="454" t="e">
        <f t="shared" si="20"/>
        <v>#DIV/0!</v>
      </c>
      <c r="I178" s="454" t="e">
        <f>SUM($H$15:H178)</f>
        <v>#DIV/0!</v>
      </c>
      <c r="J178" s="199"/>
      <c r="K178" s="607" t="e">
        <f t="shared" si="21"/>
        <v>#N/A</v>
      </c>
      <c r="L178" s="608" t="e">
        <f t="shared" si="22"/>
        <v>#N/A</v>
      </c>
      <c r="M178" s="609" t="e">
        <f t="shared" si="23"/>
        <v>#N/A</v>
      </c>
      <c r="N178" s="454" t="e">
        <f>SUM($M$15:M178)</f>
        <v>#N/A</v>
      </c>
      <c r="O178" s="454" t="e">
        <f t="shared" si="17"/>
        <v>#DIV/0!</v>
      </c>
      <c r="P178" s="454" t="e">
        <f>SUM($O$15:O178)</f>
        <v>#DIV/0!</v>
      </c>
    </row>
    <row r="179" spans="2:16">
      <c r="B179" s="168">
        <f t="shared" si="18"/>
        <v>44451</v>
      </c>
      <c r="C179" s="201">
        <f t="shared" si="16"/>
        <v>9</v>
      </c>
      <c r="D179" s="200"/>
      <c r="E179" s="200"/>
      <c r="F179" s="200"/>
      <c r="G179" s="606" t="e">
        <f t="shared" si="19"/>
        <v>#DIV/0!</v>
      </c>
      <c r="H179" s="454" t="e">
        <f t="shared" si="20"/>
        <v>#DIV/0!</v>
      </c>
      <c r="I179" s="454" t="e">
        <f>SUM($H$15:H179)</f>
        <v>#DIV/0!</v>
      </c>
      <c r="J179" s="199"/>
      <c r="K179" s="607" t="e">
        <f t="shared" si="21"/>
        <v>#N/A</v>
      </c>
      <c r="L179" s="608" t="e">
        <f t="shared" si="22"/>
        <v>#N/A</v>
      </c>
      <c r="M179" s="609" t="e">
        <f t="shared" si="23"/>
        <v>#N/A</v>
      </c>
      <c r="N179" s="454" t="e">
        <f>SUM($M$15:M179)</f>
        <v>#N/A</v>
      </c>
      <c r="O179" s="454" t="e">
        <f t="shared" si="17"/>
        <v>#DIV/0!</v>
      </c>
      <c r="P179" s="454" t="e">
        <f>SUM($O$15:O179)</f>
        <v>#DIV/0!</v>
      </c>
    </row>
    <row r="180" spans="2:16">
      <c r="B180" s="168">
        <f t="shared" si="18"/>
        <v>44452</v>
      </c>
      <c r="C180" s="201">
        <f t="shared" si="16"/>
        <v>9</v>
      </c>
      <c r="D180" s="200"/>
      <c r="E180" s="200"/>
      <c r="F180" s="200"/>
      <c r="G180" s="606" t="e">
        <f t="shared" si="19"/>
        <v>#DIV/0!</v>
      </c>
      <c r="H180" s="454" t="e">
        <f t="shared" si="20"/>
        <v>#DIV/0!</v>
      </c>
      <c r="I180" s="454" t="e">
        <f>SUM($H$15:H180)</f>
        <v>#DIV/0!</v>
      </c>
      <c r="J180" s="199"/>
      <c r="K180" s="607" t="e">
        <f t="shared" si="21"/>
        <v>#N/A</v>
      </c>
      <c r="L180" s="608" t="e">
        <f t="shared" si="22"/>
        <v>#N/A</v>
      </c>
      <c r="M180" s="609" t="e">
        <f t="shared" si="23"/>
        <v>#N/A</v>
      </c>
      <c r="N180" s="454" t="e">
        <f>SUM($M$15:M180)</f>
        <v>#N/A</v>
      </c>
      <c r="O180" s="454" t="e">
        <f t="shared" si="17"/>
        <v>#DIV/0!</v>
      </c>
      <c r="P180" s="454" t="e">
        <f>SUM($O$15:O180)</f>
        <v>#DIV/0!</v>
      </c>
    </row>
    <row r="181" spans="2:16">
      <c r="B181" s="168">
        <f t="shared" si="18"/>
        <v>44453</v>
      </c>
      <c r="C181" s="201">
        <f t="shared" si="16"/>
        <v>9</v>
      </c>
      <c r="D181" s="200"/>
      <c r="E181" s="200"/>
      <c r="F181" s="200"/>
      <c r="G181" s="606" t="e">
        <f t="shared" si="19"/>
        <v>#DIV/0!</v>
      </c>
      <c r="H181" s="454" t="e">
        <f t="shared" si="20"/>
        <v>#DIV/0!</v>
      </c>
      <c r="I181" s="454" t="e">
        <f>SUM($H$15:H181)</f>
        <v>#DIV/0!</v>
      </c>
      <c r="J181" s="199"/>
      <c r="K181" s="607" t="e">
        <f t="shared" si="21"/>
        <v>#N/A</v>
      </c>
      <c r="L181" s="608" t="e">
        <f t="shared" si="22"/>
        <v>#N/A</v>
      </c>
      <c r="M181" s="609" t="e">
        <f t="shared" si="23"/>
        <v>#N/A</v>
      </c>
      <c r="N181" s="454" t="e">
        <f>SUM($M$15:M181)</f>
        <v>#N/A</v>
      </c>
      <c r="O181" s="454" t="e">
        <f t="shared" si="17"/>
        <v>#DIV/0!</v>
      </c>
      <c r="P181" s="454" t="e">
        <f>SUM($O$15:O181)</f>
        <v>#DIV/0!</v>
      </c>
    </row>
    <row r="182" spans="2:16">
      <c r="B182" s="168">
        <f t="shared" si="18"/>
        <v>44454</v>
      </c>
      <c r="C182" s="201">
        <f t="shared" si="16"/>
        <v>9</v>
      </c>
      <c r="D182" s="200"/>
      <c r="E182" s="200"/>
      <c r="F182" s="200"/>
      <c r="G182" s="606" t="e">
        <f t="shared" si="19"/>
        <v>#DIV/0!</v>
      </c>
      <c r="H182" s="454" t="e">
        <f t="shared" si="20"/>
        <v>#DIV/0!</v>
      </c>
      <c r="I182" s="454" t="e">
        <f>SUM($H$15:H182)</f>
        <v>#DIV/0!</v>
      </c>
      <c r="J182" s="199"/>
      <c r="K182" s="607" t="e">
        <f t="shared" si="21"/>
        <v>#N/A</v>
      </c>
      <c r="L182" s="608" t="e">
        <f t="shared" si="22"/>
        <v>#N/A</v>
      </c>
      <c r="M182" s="609" t="e">
        <f t="shared" si="23"/>
        <v>#N/A</v>
      </c>
      <c r="N182" s="454" t="e">
        <f>SUM($M$15:M182)</f>
        <v>#N/A</v>
      </c>
      <c r="O182" s="454" t="e">
        <f t="shared" si="17"/>
        <v>#DIV/0!</v>
      </c>
      <c r="P182" s="454" t="e">
        <f>SUM($O$15:O182)</f>
        <v>#DIV/0!</v>
      </c>
    </row>
    <row r="183" spans="2:16">
      <c r="B183" s="168">
        <f t="shared" si="18"/>
        <v>44455</v>
      </c>
      <c r="C183" s="201">
        <f t="shared" si="16"/>
        <v>9</v>
      </c>
      <c r="D183" s="200"/>
      <c r="E183" s="200"/>
      <c r="F183" s="200"/>
      <c r="G183" s="606" t="e">
        <f t="shared" si="19"/>
        <v>#DIV/0!</v>
      </c>
      <c r="H183" s="454" t="e">
        <f t="shared" si="20"/>
        <v>#DIV/0!</v>
      </c>
      <c r="I183" s="454" t="e">
        <f>SUM($H$15:H183)</f>
        <v>#DIV/0!</v>
      </c>
      <c r="J183" s="199"/>
      <c r="K183" s="607" t="e">
        <f t="shared" si="21"/>
        <v>#N/A</v>
      </c>
      <c r="L183" s="608" t="e">
        <f t="shared" si="22"/>
        <v>#N/A</v>
      </c>
      <c r="M183" s="609" t="e">
        <f t="shared" si="23"/>
        <v>#N/A</v>
      </c>
      <c r="N183" s="454" t="e">
        <f>SUM($M$15:M183)</f>
        <v>#N/A</v>
      </c>
      <c r="O183" s="454" t="e">
        <f t="shared" si="17"/>
        <v>#DIV/0!</v>
      </c>
      <c r="P183" s="454" t="e">
        <f>SUM($O$15:O183)</f>
        <v>#DIV/0!</v>
      </c>
    </row>
    <row r="184" spans="2:16">
      <c r="B184" s="168">
        <f t="shared" si="18"/>
        <v>44456</v>
      </c>
      <c r="C184" s="201">
        <f t="shared" si="16"/>
        <v>9</v>
      </c>
      <c r="D184" s="200"/>
      <c r="E184" s="200"/>
      <c r="F184" s="200"/>
      <c r="G184" s="606" t="e">
        <f t="shared" si="19"/>
        <v>#DIV/0!</v>
      </c>
      <c r="H184" s="454" t="e">
        <f t="shared" si="20"/>
        <v>#DIV/0!</v>
      </c>
      <c r="I184" s="454" t="e">
        <f>SUM($H$15:H184)</f>
        <v>#DIV/0!</v>
      </c>
      <c r="J184" s="199"/>
      <c r="K184" s="607" t="e">
        <f t="shared" si="21"/>
        <v>#N/A</v>
      </c>
      <c r="L184" s="608" t="e">
        <f t="shared" si="22"/>
        <v>#N/A</v>
      </c>
      <c r="M184" s="609" t="e">
        <f t="shared" si="23"/>
        <v>#N/A</v>
      </c>
      <c r="N184" s="454" t="e">
        <f>SUM($M$15:M184)</f>
        <v>#N/A</v>
      </c>
      <c r="O184" s="454" t="e">
        <f t="shared" si="17"/>
        <v>#DIV/0!</v>
      </c>
      <c r="P184" s="454" t="e">
        <f>SUM($O$15:O184)</f>
        <v>#DIV/0!</v>
      </c>
    </row>
    <row r="185" spans="2:16">
      <c r="B185" s="168">
        <f t="shared" si="18"/>
        <v>44457</v>
      </c>
      <c r="C185" s="201">
        <f t="shared" si="16"/>
        <v>9</v>
      </c>
      <c r="D185" s="200"/>
      <c r="E185" s="200"/>
      <c r="F185" s="200"/>
      <c r="G185" s="606" t="e">
        <f t="shared" si="19"/>
        <v>#DIV/0!</v>
      </c>
      <c r="H185" s="454" t="e">
        <f t="shared" si="20"/>
        <v>#DIV/0!</v>
      </c>
      <c r="I185" s="454" t="e">
        <f>SUM($H$15:H185)</f>
        <v>#DIV/0!</v>
      </c>
      <c r="J185" s="199"/>
      <c r="K185" s="607" t="e">
        <f t="shared" si="21"/>
        <v>#N/A</v>
      </c>
      <c r="L185" s="608" t="e">
        <f t="shared" si="22"/>
        <v>#N/A</v>
      </c>
      <c r="M185" s="609" t="e">
        <f t="shared" si="23"/>
        <v>#N/A</v>
      </c>
      <c r="N185" s="454" t="e">
        <f>SUM($M$15:M185)</f>
        <v>#N/A</v>
      </c>
      <c r="O185" s="454" t="e">
        <f t="shared" si="17"/>
        <v>#DIV/0!</v>
      </c>
      <c r="P185" s="454" t="e">
        <f>SUM($O$15:O185)</f>
        <v>#DIV/0!</v>
      </c>
    </row>
    <row r="186" spans="2:16">
      <c r="B186" s="168">
        <f t="shared" si="18"/>
        <v>44458</v>
      </c>
      <c r="C186" s="201">
        <f t="shared" si="16"/>
        <v>9</v>
      </c>
      <c r="D186" s="200"/>
      <c r="E186" s="200"/>
      <c r="F186" s="200"/>
      <c r="G186" s="606" t="e">
        <f t="shared" si="19"/>
        <v>#DIV/0!</v>
      </c>
      <c r="H186" s="454" t="e">
        <f t="shared" si="20"/>
        <v>#DIV/0!</v>
      </c>
      <c r="I186" s="454" t="e">
        <f>SUM($H$15:H186)</f>
        <v>#DIV/0!</v>
      </c>
      <c r="J186" s="199"/>
      <c r="K186" s="607" t="e">
        <f t="shared" si="21"/>
        <v>#N/A</v>
      </c>
      <c r="L186" s="608" t="e">
        <f t="shared" si="22"/>
        <v>#N/A</v>
      </c>
      <c r="M186" s="609" t="e">
        <f t="shared" si="23"/>
        <v>#N/A</v>
      </c>
      <c r="N186" s="454" t="e">
        <f>SUM($M$15:M186)</f>
        <v>#N/A</v>
      </c>
      <c r="O186" s="454" t="e">
        <f t="shared" si="17"/>
        <v>#DIV/0!</v>
      </c>
      <c r="P186" s="454" t="e">
        <f>SUM($O$15:O186)</f>
        <v>#DIV/0!</v>
      </c>
    </row>
    <row r="187" spans="2:16">
      <c r="B187" s="168">
        <f t="shared" si="18"/>
        <v>44459</v>
      </c>
      <c r="C187" s="201">
        <f t="shared" si="16"/>
        <v>9</v>
      </c>
      <c r="D187" s="200"/>
      <c r="E187" s="200"/>
      <c r="F187" s="200"/>
      <c r="G187" s="606" t="e">
        <f t="shared" si="19"/>
        <v>#DIV/0!</v>
      </c>
      <c r="H187" s="454" t="e">
        <f t="shared" si="20"/>
        <v>#DIV/0!</v>
      </c>
      <c r="I187" s="454" t="e">
        <f>SUM($H$15:H187)</f>
        <v>#DIV/0!</v>
      </c>
      <c r="J187" s="199"/>
      <c r="K187" s="607" t="e">
        <f t="shared" si="21"/>
        <v>#N/A</v>
      </c>
      <c r="L187" s="608" t="e">
        <f t="shared" si="22"/>
        <v>#N/A</v>
      </c>
      <c r="M187" s="609" t="e">
        <f t="shared" si="23"/>
        <v>#N/A</v>
      </c>
      <c r="N187" s="454" t="e">
        <f>SUM($M$15:M187)</f>
        <v>#N/A</v>
      </c>
      <c r="O187" s="454" t="e">
        <f t="shared" si="17"/>
        <v>#DIV/0!</v>
      </c>
      <c r="P187" s="454" t="e">
        <f>SUM($O$15:O187)</f>
        <v>#DIV/0!</v>
      </c>
    </row>
    <row r="188" spans="2:16">
      <c r="B188" s="168">
        <f t="shared" si="18"/>
        <v>44460</v>
      </c>
      <c r="C188" s="201">
        <f t="shared" si="16"/>
        <v>9</v>
      </c>
      <c r="D188" s="200"/>
      <c r="E188" s="200"/>
      <c r="F188" s="200"/>
      <c r="G188" s="606" t="e">
        <f t="shared" si="19"/>
        <v>#DIV/0!</v>
      </c>
      <c r="H188" s="454" t="e">
        <f t="shared" si="20"/>
        <v>#DIV/0!</v>
      </c>
      <c r="I188" s="454" t="e">
        <f>SUM($H$15:H188)</f>
        <v>#DIV/0!</v>
      </c>
      <c r="J188" s="199"/>
      <c r="K188" s="607" t="e">
        <f t="shared" si="21"/>
        <v>#N/A</v>
      </c>
      <c r="L188" s="608" t="e">
        <f t="shared" si="22"/>
        <v>#N/A</v>
      </c>
      <c r="M188" s="609" t="e">
        <f t="shared" si="23"/>
        <v>#N/A</v>
      </c>
      <c r="N188" s="454" t="e">
        <f>SUM($M$15:M188)</f>
        <v>#N/A</v>
      </c>
      <c r="O188" s="454" t="e">
        <f t="shared" si="17"/>
        <v>#DIV/0!</v>
      </c>
      <c r="P188" s="454" t="e">
        <f>SUM($O$15:O188)</f>
        <v>#DIV/0!</v>
      </c>
    </row>
    <row r="189" spans="2:16">
      <c r="B189" s="168">
        <f t="shared" si="18"/>
        <v>44461</v>
      </c>
      <c r="C189" s="201">
        <f t="shared" si="16"/>
        <v>9</v>
      </c>
      <c r="D189" s="200"/>
      <c r="E189" s="200"/>
      <c r="F189" s="200"/>
      <c r="G189" s="606" t="e">
        <f t="shared" si="19"/>
        <v>#DIV/0!</v>
      </c>
      <c r="H189" s="454" t="e">
        <f t="shared" si="20"/>
        <v>#DIV/0!</v>
      </c>
      <c r="I189" s="454" t="e">
        <f>SUM($H$15:H189)</f>
        <v>#DIV/0!</v>
      </c>
      <c r="J189" s="199"/>
      <c r="K189" s="607" t="e">
        <f t="shared" si="21"/>
        <v>#N/A</v>
      </c>
      <c r="L189" s="608" t="e">
        <f t="shared" si="22"/>
        <v>#N/A</v>
      </c>
      <c r="M189" s="609" t="e">
        <f t="shared" si="23"/>
        <v>#N/A</v>
      </c>
      <c r="N189" s="454" t="e">
        <f>SUM($M$15:M189)</f>
        <v>#N/A</v>
      </c>
      <c r="O189" s="454" t="e">
        <f t="shared" si="17"/>
        <v>#DIV/0!</v>
      </c>
      <c r="P189" s="454" t="e">
        <f>SUM($O$15:O189)</f>
        <v>#DIV/0!</v>
      </c>
    </row>
    <row r="190" spans="2:16">
      <c r="B190" s="168">
        <f t="shared" si="18"/>
        <v>44462</v>
      </c>
      <c r="C190" s="201">
        <f t="shared" si="16"/>
        <v>9</v>
      </c>
      <c r="D190" s="200"/>
      <c r="E190" s="200"/>
      <c r="F190" s="200"/>
      <c r="G190" s="606" t="e">
        <f t="shared" si="19"/>
        <v>#DIV/0!</v>
      </c>
      <c r="H190" s="454" t="e">
        <f t="shared" si="20"/>
        <v>#DIV/0!</v>
      </c>
      <c r="I190" s="454" t="e">
        <f>SUM($H$15:H190)</f>
        <v>#DIV/0!</v>
      </c>
      <c r="J190" s="199"/>
      <c r="K190" s="607" t="e">
        <f t="shared" si="21"/>
        <v>#N/A</v>
      </c>
      <c r="L190" s="608" t="e">
        <f t="shared" si="22"/>
        <v>#N/A</v>
      </c>
      <c r="M190" s="609" t="e">
        <f t="shared" si="23"/>
        <v>#N/A</v>
      </c>
      <c r="N190" s="454" t="e">
        <f>SUM($M$15:M190)</f>
        <v>#N/A</v>
      </c>
      <c r="O190" s="454" t="e">
        <f t="shared" si="17"/>
        <v>#DIV/0!</v>
      </c>
      <c r="P190" s="454" t="e">
        <f>SUM($O$15:O190)</f>
        <v>#DIV/0!</v>
      </c>
    </row>
    <row r="191" spans="2:16">
      <c r="B191" s="168">
        <f t="shared" si="18"/>
        <v>44463</v>
      </c>
      <c r="C191" s="201">
        <f t="shared" si="16"/>
        <v>9</v>
      </c>
      <c r="D191" s="200"/>
      <c r="E191" s="200"/>
      <c r="F191" s="200"/>
      <c r="G191" s="606" t="e">
        <f t="shared" si="19"/>
        <v>#DIV/0!</v>
      </c>
      <c r="H191" s="454" t="e">
        <f t="shared" si="20"/>
        <v>#DIV/0!</v>
      </c>
      <c r="I191" s="454" t="e">
        <f>SUM($H$15:H191)</f>
        <v>#DIV/0!</v>
      </c>
      <c r="J191" s="199"/>
      <c r="K191" s="607" t="e">
        <f t="shared" si="21"/>
        <v>#N/A</v>
      </c>
      <c r="L191" s="608" t="e">
        <f t="shared" si="22"/>
        <v>#N/A</v>
      </c>
      <c r="M191" s="609" t="e">
        <f t="shared" si="23"/>
        <v>#N/A</v>
      </c>
      <c r="N191" s="454" t="e">
        <f>SUM($M$15:M191)</f>
        <v>#N/A</v>
      </c>
      <c r="O191" s="454" t="e">
        <f t="shared" si="17"/>
        <v>#DIV/0!</v>
      </c>
      <c r="P191" s="454" t="e">
        <f>SUM($O$15:O191)</f>
        <v>#DIV/0!</v>
      </c>
    </row>
    <row r="192" spans="2:16">
      <c r="B192" s="168">
        <f t="shared" si="18"/>
        <v>44464</v>
      </c>
      <c r="C192" s="201">
        <f t="shared" si="16"/>
        <v>9</v>
      </c>
      <c r="D192" s="200"/>
      <c r="E192" s="200"/>
      <c r="F192" s="200"/>
      <c r="G192" s="606" t="e">
        <f t="shared" si="19"/>
        <v>#DIV/0!</v>
      </c>
      <c r="H192" s="454" t="e">
        <f t="shared" si="20"/>
        <v>#DIV/0!</v>
      </c>
      <c r="I192" s="454" t="e">
        <f>SUM($H$15:H192)</f>
        <v>#DIV/0!</v>
      </c>
      <c r="J192" s="199"/>
      <c r="K192" s="607" t="e">
        <f t="shared" si="21"/>
        <v>#N/A</v>
      </c>
      <c r="L192" s="608" t="e">
        <f t="shared" si="22"/>
        <v>#N/A</v>
      </c>
      <c r="M192" s="609" t="e">
        <f t="shared" si="23"/>
        <v>#N/A</v>
      </c>
      <c r="N192" s="454" t="e">
        <f>SUM($M$15:M192)</f>
        <v>#N/A</v>
      </c>
      <c r="O192" s="454" t="e">
        <f t="shared" si="17"/>
        <v>#DIV/0!</v>
      </c>
      <c r="P192" s="454" t="e">
        <f>SUM($O$15:O192)</f>
        <v>#DIV/0!</v>
      </c>
    </row>
    <row r="193" spans="2:16">
      <c r="B193" s="168">
        <f t="shared" si="18"/>
        <v>44465</v>
      </c>
      <c r="C193" s="201">
        <f t="shared" si="16"/>
        <v>9</v>
      </c>
      <c r="D193" s="200"/>
      <c r="E193" s="200"/>
      <c r="F193" s="200"/>
      <c r="G193" s="606" t="e">
        <f t="shared" si="19"/>
        <v>#DIV/0!</v>
      </c>
      <c r="H193" s="454" t="e">
        <f t="shared" si="20"/>
        <v>#DIV/0!</v>
      </c>
      <c r="I193" s="454" t="e">
        <f>SUM($H$15:H193)</f>
        <v>#DIV/0!</v>
      </c>
      <c r="J193" s="199"/>
      <c r="K193" s="607" t="e">
        <f t="shared" si="21"/>
        <v>#N/A</v>
      </c>
      <c r="L193" s="608" t="e">
        <f t="shared" si="22"/>
        <v>#N/A</v>
      </c>
      <c r="M193" s="609" t="e">
        <f t="shared" si="23"/>
        <v>#N/A</v>
      </c>
      <c r="N193" s="454" t="e">
        <f>SUM($M$15:M193)</f>
        <v>#N/A</v>
      </c>
      <c r="O193" s="454" t="e">
        <f t="shared" si="17"/>
        <v>#DIV/0!</v>
      </c>
      <c r="P193" s="454" t="e">
        <f>SUM($O$15:O193)</f>
        <v>#DIV/0!</v>
      </c>
    </row>
    <row r="194" spans="2:16">
      <c r="B194" s="168">
        <f t="shared" si="18"/>
        <v>44466</v>
      </c>
      <c r="C194" s="201">
        <f t="shared" si="16"/>
        <v>9</v>
      </c>
      <c r="D194" s="200"/>
      <c r="E194" s="200"/>
      <c r="F194" s="200"/>
      <c r="G194" s="606" t="e">
        <f t="shared" si="19"/>
        <v>#DIV/0!</v>
      </c>
      <c r="H194" s="454" t="e">
        <f t="shared" si="20"/>
        <v>#DIV/0!</v>
      </c>
      <c r="I194" s="454" t="e">
        <f>SUM($H$15:H194)</f>
        <v>#DIV/0!</v>
      </c>
      <c r="J194" s="199"/>
      <c r="K194" s="607" t="e">
        <f t="shared" si="21"/>
        <v>#N/A</v>
      </c>
      <c r="L194" s="608" t="e">
        <f t="shared" si="22"/>
        <v>#N/A</v>
      </c>
      <c r="M194" s="609" t="e">
        <f t="shared" si="23"/>
        <v>#N/A</v>
      </c>
      <c r="N194" s="454" t="e">
        <f>SUM($M$15:M194)</f>
        <v>#N/A</v>
      </c>
      <c r="O194" s="454" t="e">
        <f t="shared" si="17"/>
        <v>#DIV/0!</v>
      </c>
      <c r="P194" s="454" t="e">
        <f>SUM($O$15:O194)</f>
        <v>#DIV/0!</v>
      </c>
    </row>
    <row r="195" spans="2:16">
      <c r="B195" s="168">
        <f t="shared" si="18"/>
        <v>44467</v>
      </c>
      <c r="C195" s="201">
        <f t="shared" si="16"/>
        <v>9</v>
      </c>
      <c r="D195" s="200"/>
      <c r="E195" s="200"/>
      <c r="F195" s="200"/>
      <c r="G195" s="606" t="e">
        <f t="shared" si="19"/>
        <v>#DIV/0!</v>
      </c>
      <c r="H195" s="454" t="e">
        <f t="shared" si="20"/>
        <v>#DIV/0!</v>
      </c>
      <c r="I195" s="454" t="e">
        <f>SUM($H$15:H195)</f>
        <v>#DIV/0!</v>
      </c>
      <c r="J195" s="199"/>
      <c r="K195" s="607" t="e">
        <f t="shared" si="21"/>
        <v>#N/A</v>
      </c>
      <c r="L195" s="608" t="e">
        <f t="shared" si="22"/>
        <v>#N/A</v>
      </c>
      <c r="M195" s="609" t="e">
        <f t="shared" si="23"/>
        <v>#N/A</v>
      </c>
      <c r="N195" s="454" t="e">
        <f>SUM($M$15:M195)</f>
        <v>#N/A</v>
      </c>
      <c r="O195" s="454" t="e">
        <f t="shared" si="17"/>
        <v>#DIV/0!</v>
      </c>
      <c r="P195" s="454" t="e">
        <f>SUM($O$15:O195)</f>
        <v>#DIV/0!</v>
      </c>
    </row>
    <row r="196" spans="2:16">
      <c r="B196" s="168">
        <f t="shared" si="18"/>
        <v>44468</v>
      </c>
      <c r="C196" s="201">
        <f t="shared" si="16"/>
        <v>9</v>
      </c>
      <c r="D196" s="200"/>
      <c r="E196" s="200"/>
      <c r="F196" s="200"/>
      <c r="G196" s="606" t="e">
        <f t="shared" si="19"/>
        <v>#DIV/0!</v>
      </c>
      <c r="H196" s="454" t="e">
        <f t="shared" si="20"/>
        <v>#DIV/0!</v>
      </c>
      <c r="I196" s="454" t="e">
        <f>SUM($H$15:H196)</f>
        <v>#DIV/0!</v>
      </c>
      <c r="J196" s="199"/>
      <c r="K196" s="607" t="e">
        <f t="shared" si="21"/>
        <v>#N/A</v>
      </c>
      <c r="L196" s="608" t="e">
        <f t="shared" si="22"/>
        <v>#N/A</v>
      </c>
      <c r="M196" s="609" t="e">
        <f t="shared" si="23"/>
        <v>#N/A</v>
      </c>
      <c r="N196" s="454" t="e">
        <f>SUM($M$15:M196)</f>
        <v>#N/A</v>
      </c>
      <c r="O196" s="454" t="e">
        <f t="shared" si="17"/>
        <v>#DIV/0!</v>
      </c>
      <c r="P196" s="454" t="e">
        <f>SUM($O$15:O196)</f>
        <v>#DIV/0!</v>
      </c>
    </row>
    <row r="197" spans="2:16">
      <c r="B197" s="168">
        <f t="shared" si="18"/>
        <v>44469</v>
      </c>
      <c r="C197" s="201">
        <f t="shared" si="16"/>
        <v>9</v>
      </c>
      <c r="D197" s="200"/>
      <c r="E197" s="200"/>
      <c r="F197" s="200"/>
      <c r="G197" s="606" t="e">
        <f t="shared" si="19"/>
        <v>#DIV/0!</v>
      </c>
      <c r="H197" s="454" t="e">
        <f t="shared" si="20"/>
        <v>#DIV/0!</v>
      </c>
      <c r="I197" s="454" t="e">
        <f>SUM($H$15:H197)</f>
        <v>#DIV/0!</v>
      </c>
      <c r="J197" s="199"/>
      <c r="K197" s="607" t="e">
        <f t="shared" si="21"/>
        <v>#N/A</v>
      </c>
      <c r="L197" s="608" t="e">
        <f t="shared" si="22"/>
        <v>#N/A</v>
      </c>
      <c r="M197" s="609" t="e">
        <f t="shared" si="23"/>
        <v>#N/A</v>
      </c>
      <c r="N197" s="454" t="e">
        <f>SUM($M$15:M197)</f>
        <v>#N/A</v>
      </c>
      <c r="O197" s="454" t="e">
        <f t="shared" si="17"/>
        <v>#DIV/0!</v>
      </c>
      <c r="P197" s="454" t="e">
        <f>SUM($O$15:O197)</f>
        <v>#DIV/0!</v>
      </c>
    </row>
    <row r="198" spans="2:16">
      <c r="B198" s="168">
        <f t="shared" si="18"/>
        <v>44470</v>
      </c>
      <c r="C198" s="201">
        <f t="shared" si="16"/>
        <v>10</v>
      </c>
      <c r="D198" s="200"/>
      <c r="E198" s="200"/>
      <c r="F198" s="200"/>
      <c r="G198" s="606" t="e">
        <f t="shared" si="19"/>
        <v>#DIV/0!</v>
      </c>
      <c r="H198" s="454" t="e">
        <f t="shared" si="20"/>
        <v>#DIV/0!</v>
      </c>
      <c r="I198" s="454" t="e">
        <f>SUM($H$15:H198)</f>
        <v>#DIV/0!</v>
      </c>
      <c r="J198" s="199"/>
      <c r="K198" s="607" t="e">
        <f t="shared" si="21"/>
        <v>#N/A</v>
      </c>
      <c r="L198" s="611" t="e">
        <f t="shared" si="22"/>
        <v>#N/A</v>
      </c>
      <c r="M198" s="612" t="e">
        <f>IF(AND(L198&gt;=0, L198&lt;=1.5), 3200, IF(AND(L198&gt;1.5,L198&lt;2.8),3200*((2.8-L198)/1.3),IF(AND(L198&gt;=2.8, L198&lt;=5.6), 0, IF(AND(L198&gt;5.6,L198&lt;15),-24000*((5.6-L198)/-9.4), -24000))))</f>
        <v>#N/A</v>
      </c>
      <c r="N198" s="454" t="e">
        <f>SUM($M$15:M198)</f>
        <v>#N/A</v>
      </c>
      <c r="O198" s="454" t="e">
        <f t="shared" si="17"/>
        <v>#DIV/0!</v>
      </c>
      <c r="P198" s="454" t="e">
        <f>SUM($O$15:O198)</f>
        <v>#DIV/0!</v>
      </c>
    </row>
    <row r="199" spans="2:16">
      <c r="B199" s="168">
        <f t="shared" si="18"/>
        <v>44471</v>
      </c>
      <c r="C199" s="201">
        <f t="shared" si="16"/>
        <v>10</v>
      </c>
      <c r="D199" s="200"/>
      <c r="E199" s="200"/>
      <c r="F199" s="200"/>
      <c r="G199" s="606" t="e">
        <f t="shared" si="19"/>
        <v>#DIV/0!</v>
      </c>
      <c r="H199" s="454" t="e">
        <f t="shared" si="20"/>
        <v>#DIV/0!</v>
      </c>
      <c r="I199" s="454" t="e">
        <f>SUM($H$15:H199)</f>
        <v>#DIV/0!</v>
      </c>
      <c r="J199" s="199"/>
      <c r="K199" s="607" t="e">
        <f t="shared" si="21"/>
        <v>#N/A</v>
      </c>
      <c r="L199" s="611" t="e">
        <f t="shared" si="22"/>
        <v>#N/A</v>
      </c>
      <c r="M199" s="612" t="e">
        <f t="shared" ref="M199:M258" si="24">IF(AND(L199&gt;=0, L199&lt;=1.5), 3200, IF(AND(L199&gt;1.5,L199&lt;2.8),3200*((2.8-L199)/1.3),IF(AND(L199&gt;=2.8, L199&lt;=5.6), 0, IF(AND(L199&gt;5.6,L199&lt;15),-24000*((5.6-L199)/-9.4), -24000))))</f>
        <v>#N/A</v>
      </c>
      <c r="N199" s="454" t="e">
        <f>SUM($M$15:M199)</f>
        <v>#N/A</v>
      </c>
      <c r="O199" s="454" t="e">
        <f t="shared" si="17"/>
        <v>#DIV/0!</v>
      </c>
      <c r="P199" s="454" t="e">
        <f>SUM($O$15:O199)</f>
        <v>#DIV/0!</v>
      </c>
    </row>
    <row r="200" spans="2:16">
      <c r="B200" s="168">
        <f t="shared" si="18"/>
        <v>44472</v>
      </c>
      <c r="C200" s="201">
        <f t="shared" si="16"/>
        <v>10</v>
      </c>
      <c r="D200" s="200"/>
      <c r="E200" s="200"/>
      <c r="F200" s="200"/>
      <c r="G200" s="606" t="e">
        <f t="shared" si="19"/>
        <v>#DIV/0!</v>
      </c>
      <c r="H200" s="454" t="e">
        <f t="shared" si="20"/>
        <v>#DIV/0!</v>
      </c>
      <c r="I200" s="454" t="e">
        <f>SUM($H$15:H200)</f>
        <v>#DIV/0!</v>
      </c>
      <c r="J200" s="199"/>
      <c r="K200" s="607" t="e">
        <f t="shared" si="21"/>
        <v>#N/A</v>
      </c>
      <c r="L200" s="611" t="e">
        <f t="shared" si="22"/>
        <v>#N/A</v>
      </c>
      <c r="M200" s="612" t="e">
        <f t="shared" si="24"/>
        <v>#N/A</v>
      </c>
      <c r="N200" s="454" t="e">
        <f>SUM($M$15:M200)</f>
        <v>#N/A</v>
      </c>
      <c r="O200" s="454" t="e">
        <f t="shared" si="17"/>
        <v>#DIV/0!</v>
      </c>
      <c r="P200" s="454" t="e">
        <f>SUM($O$15:O200)</f>
        <v>#DIV/0!</v>
      </c>
    </row>
    <row r="201" spans="2:16">
      <c r="B201" s="168">
        <f t="shared" si="18"/>
        <v>44473</v>
      </c>
      <c r="C201" s="201">
        <f t="shared" si="16"/>
        <v>10</v>
      </c>
      <c r="D201" s="200"/>
      <c r="E201" s="200"/>
      <c r="F201" s="200"/>
      <c r="G201" s="606" t="e">
        <f t="shared" si="19"/>
        <v>#DIV/0!</v>
      </c>
      <c r="H201" s="454" t="e">
        <f t="shared" si="20"/>
        <v>#DIV/0!</v>
      </c>
      <c r="I201" s="454" t="e">
        <f>SUM($H$15:H201)</f>
        <v>#DIV/0!</v>
      </c>
      <c r="J201" s="199"/>
      <c r="K201" s="607" t="e">
        <f t="shared" si="21"/>
        <v>#N/A</v>
      </c>
      <c r="L201" s="611" t="e">
        <f t="shared" si="22"/>
        <v>#N/A</v>
      </c>
      <c r="M201" s="612" t="e">
        <f t="shared" si="24"/>
        <v>#N/A</v>
      </c>
      <c r="N201" s="454" t="e">
        <f>SUM($M$15:M201)</f>
        <v>#N/A</v>
      </c>
      <c r="O201" s="454" t="e">
        <f t="shared" si="17"/>
        <v>#DIV/0!</v>
      </c>
      <c r="P201" s="454" t="e">
        <f>SUM($O$15:O201)</f>
        <v>#DIV/0!</v>
      </c>
    </row>
    <row r="202" spans="2:16">
      <c r="B202" s="168">
        <f t="shared" si="18"/>
        <v>44474</v>
      </c>
      <c r="C202" s="201">
        <f t="shared" si="16"/>
        <v>10</v>
      </c>
      <c r="D202" s="200"/>
      <c r="E202" s="200"/>
      <c r="F202" s="200"/>
      <c r="G202" s="606" t="e">
        <f t="shared" si="19"/>
        <v>#DIV/0!</v>
      </c>
      <c r="H202" s="454" t="e">
        <f t="shared" si="20"/>
        <v>#DIV/0!</v>
      </c>
      <c r="I202" s="454" t="e">
        <f>SUM($H$15:H202)</f>
        <v>#DIV/0!</v>
      </c>
      <c r="J202" s="199"/>
      <c r="K202" s="607" t="e">
        <f t="shared" si="21"/>
        <v>#N/A</v>
      </c>
      <c r="L202" s="611" t="e">
        <f t="shared" si="22"/>
        <v>#N/A</v>
      </c>
      <c r="M202" s="612" t="e">
        <f t="shared" si="24"/>
        <v>#N/A</v>
      </c>
      <c r="N202" s="454" t="e">
        <f>SUM($M$15:M202)</f>
        <v>#N/A</v>
      </c>
      <c r="O202" s="454" t="e">
        <f t="shared" si="17"/>
        <v>#DIV/0!</v>
      </c>
      <c r="P202" s="454" t="e">
        <f>SUM($O$15:O202)</f>
        <v>#DIV/0!</v>
      </c>
    </row>
    <row r="203" spans="2:16">
      <c r="B203" s="168">
        <f t="shared" si="18"/>
        <v>44475</v>
      </c>
      <c r="C203" s="201">
        <f t="shared" si="16"/>
        <v>10</v>
      </c>
      <c r="D203" s="200"/>
      <c r="E203" s="200"/>
      <c r="F203" s="200"/>
      <c r="G203" s="606" t="e">
        <f t="shared" si="19"/>
        <v>#DIV/0!</v>
      </c>
      <c r="H203" s="454" t="e">
        <f t="shared" si="20"/>
        <v>#DIV/0!</v>
      </c>
      <c r="I203" s="454" t="e">
        <f>SUM($H$15:H203)</f>
        <v>#DIV/0!</v>
      </c>
      <c r="J203" s="199"/>
      <c r="K203" s="607" t="e">
        <f t="shared" si="21"/>
        <v>#N/A</v>
      </c>
      <c r="L203" s="611" t="e">
        <f t="shared" si="22"/>
        <v>#N/A</v>
      </c>
      <c r="M203" s="612" t="e">
        <f t="shared" si="24"/>
        <v>#N/A</v>
      </c>
      <c r="N203" s="454" t="e">
        <f>SUM($M$15:M203)</f>
        <v>#N/A</v>
      </c>
      <c r="O203" s="454" t="e">
        <f t="shared" si="17"/>
        <v>#DIV/0!</v>
      </c>
      <c r="P203" s="454" t="e">
        <f>SUM($O$15:O203)</f>
        <v>#DIV/0!</v>
      </c>
    </row>
    <row r="204" spans="2:16">
      <c r="B204" s="168">
        <f t="shared" si="18"/>
        <v>44476</v>
      </c>
      <c r="C204" s="201">
        <f t="shared" si="16"/>
        <v>10</v>
      </c>
      <c r="D204" s="200"/>
      <c r="E204" s="200"/>
      <c r="F204" s="200"/>
      <c r="G204" s="606" t="e">
        <f t="shared" si="19"/>
        <v>#DIV/0!</v>
      </c>
      <c r="H204" s="454" t="e">
        <f t="shared" si="20"/>
        <v>#DIV/0!</v>
      </c>
      <c r="I204" s="454" t="e">
        <f>SUM($H$15:H204)</f>
        <v>#DIV/0!</v>
      </c>
      <c r="J204" s="199"/>
      <c r="K204" s="607" t="e">
        <f t="shared" si="21"/>
        <v>#N/A</v>
      </c>
      <c r="L204" s="611" t="e">
        <f t="shared" si="22"/>
        <v>#N/A</v>
      </c>
      <c r="M204" s="612" t="e">
        <f t="shared" si="24"/>
        <v>#N/A</v>
      </c>
      <c r="N204" s="454" t="e">
        <f>SUM($M$15:M204)</f>
        <v>#N/A</v>
      </c>
      <c r="O204" s="454" t="e">
        <f t="shared" si="17"/>
        <v>#DIV/0!</v>
      </c>
      <c r="P204" s="454" t="e">
        <f>SUM($O$15:O204)</f>
        <v>#DIV/0!</v>
      </c>
    </row>
    <row r="205" spans="2:16">
      <c r="B205" s="168">
        <f t="shared" si="18"/>
        <v>44477</v>
      </c>
      <c r="C205" s="201">
        <f t="shared" si="16"/>
        <v>10</v>
      </c>
      <c r="D205" s="200"/>
      <c r="E205" s="200"/>
      <c r="F205" s="200"/>
      <c r="G205" s="606" t="e">
        <f t="shared" si="19"/>
        <v>#DIV/0!</v>
      </c>
      <c r="H205" s="454" t="e">
        <f t="shared" si="20"/>
        <v>#DIV/0!</v>
      </c>
      <c r="I205" s="454" t="e">
        <f>SUM($H$15:H205)</f>
        <v>#DIV/0!</v>
      </c>
      <c r="J205" s="199"/>
      <c r="K205" s="607" t="e">
        <f t="shared" si="21"/>
        <v>#N/A</v>
      </c>
      <c r="L205" s="611" t="e">
        <f t="shared" si="22"/>
        <v>#N/A</v>
      </c>
      <c r="M205" s="612" t="e">
        <f t="shared" si="24"/>
        <v>#N/A</v>
      </c>
      <c r="N205" s="454" t="e">
        <f>SUM($M$15:M205)</f>
        <v>#N/A</v>
      </c>
      <c r="O205" s="454" t="e">
        <f t="shared" si="17"/>
        <v>#DIV/0!</v>
      </c>
      <c r="P205" s="454" t="e">
        <f>SUM($O$15:O205)</f>
        <v>#DIV/0!</v>
      </c>
    </row>
    <row r="206" spans="2:16">
      <c r="B206" s="168">
        <f t="shared" si="18"/>
        <v>44478</v>
      </c>
      <c r="C206" s="201">
        <f t="shared" si="16"/>
        <v>10</v>
      </c>
      <c r="D206" s="200"/>
      <c r="E206" s="200"/>
      <c r="F206" s="200"/>
      <c r="G206" s="606" t="e">
        <f t="shared" si="19"/>
        <v>#DIV/0!</v>
      </c>
      <c r="H206" s="454" t="e">
        <f t="shared" si="20"/>
        <v>#DIV/0!</v>
      </c>
      <c r="I206" s="454" t="e">
        <f>SUM($H$15:H206)</f>
        <v>#DIV/0!</v>
      </c>
      <c r="J206" s="199"/>
      <c r="K206" s="607" t="e">
        <f t="shared" si="21"/>
        <v>#N/A</v>
      </c>
      <c r="L206" s="611" t="e">
        <f t="shared" si="22"/>
        <v>#N/A</v>
      </c>
      <c r="M206" s="612" t="e">
        <f t="shared" si="24"/>
        <v>#N/A</v>
      </c>
      <c r="N206" s="454" t="e">
        <f>SUM($M$15:M206)</f>
        <v>#N/A</v>
      </c>
      <c r="O206" s="454" t="e">
        <f t="shared" si="17"/>
        <v>#DIV/0!</v>
      </c>
      <c r="P206" s="454" t="e">
        <f>SUM($O$15:O206)</f>
        <v>#DIV/0!</v>
      </c>
    </row>
    <row r="207" spans="2:16">
      <c r="B207" s="168">
        <f t="shared" si="18"/>
        <v>44479</v>
      </c>
      <c r="C207" s="201">
        <f t="shared" ref="C207:C270" si="25">MONTH(B207)</f>
        <v>10</v>
      </c>
      <c r="D207" s="200"/>
      <c r="E207" s="200"/>
      <c r="F207" s="200"/>
      <c r="G207" s="606" t="e">
        <f t="shared" si="19"/>
        <v>#DIV/0!</v>
      </c>
      <c r="H207" s="454" t="e">
        <f t="shared" si="20"/>
        <v>#DIV/0!</v>
      </c>
      <c r="I207" s="454" t="e">
        <f>SUM($H$15:H207)</f>
        <v>#DIV/0!</v>
      </c>
      <c r="J207" s="199"/>
      <c r="K207" s="607" t="e">
        <f t="shared" si="21"/>
        <v>#N/A</v>
      </c>
      <c r="L207" s="611" t="e">
        <f t="shared" si="22"/>
        <v>#N/A</v>
      </c>
      <c r="M207" s="612" t="e">
        <f t="shared" si="24"/>
        <v>#N/A</v>
      </c>
      <c r="N207" s="454" t="e">
        <f>SUM($M$15:M207)</f>
        <v>#N/A</v>
      </c>
      <c r="O207" s="454" t="e">
        <f t="shared" ref="O207:O270" si="26">SUM(H207+M207)</f>
        <v>#DIV/0!</v>
      </c>
      <c r="P207" s="454" t="e">
        <f>SUM($O$15:O207)</f>
        <v>#DIV/0!</v>
      </c>
    </row>
    <row r="208" spans="2:16">
      <c r="B208" s="168">
        <f t="shared" ref="B208:B271" si="27">B207+1</f>
        <v>44480</v>
      </c>
      <c r="C208" s="201">
        <f t="shared" si="25"/>
        <v>10</v>
      </c>
      <c r="D208" s="200"/>
      <c r="E208" s="200"/>
      <c r="F208" s="200"/>
      <c r="G208" s="606" t="e">
        <f t="shared" ref="G208:G271" si="28">((E208-F208)/D208)*100</f>
        <v>#DIV/0!</v>
      </c>
      <c r="H208" s="454" t="e">
        <f t="shared" ref="H208:H271" si="29">IF(AND(G208&gt;=0,G208&lt;=5),1200-(G208*800),IF(AND(G208&gt;5,G208&lt;75.667),-2800-(300*(G208-5)),-24000))</f>
        <v>#DIV/0!</v>
      </c>
      <c r="I208" s="454" t="e">
        <f>SUM($H$15:H208)</f>
        <v>#DIV/0!</v>
      </c>
      <c r="J208" s="199"/>
      <c r="K208" s="607" t="e">
        <f t="shared" ref="K208:K271" si="30">IF(ISBLANK(J209),#N/A,J209)</f>
        <v>#N/A</v>
      </c>
      <c r="L208" s="611" t="e">
        <f t="shared" ref="L208:L271" si="31">MAX((J208-K208),(K208-J208))</f>
        <v>#N/A</v>
      </c>
      <c r="M208" s="612" t="e">
        <f t="shared" si="24"/>
        <v>#N/A</v>
      </c>
      <c r="N208" s="454" t="e">
        <f>SUM($M$15:M208)</f>
        <v>#N/A</v>
      </c>
      <c r="O208" s="454" t="e">
        <f t="shared" si="26"/>
        <v>#DIV/0!</v>
      </c>
      <c r="P208" s="454" t="e">
        <f>SUM($O$15:O208)</f>
        <v>#DIV/0!</v>
      </c>
    </row>
    <row r="209" spans="2:16">
      <c r="B209" s="168">
        <f t="shared" si="27"/>
        <v>44481</v>
      </c>
      <c r="C209" s="201">
        <f t="shared" si="25"/>
        <v>10</v>
      </c>
      <c r="D209" s="200"/>
      <c r="E209" s="200"/>
      <c r="F209" s="200"/>
      <c r="G209" s="606" t="e">
        <f t="shared" si="28"/>
        <v>#DIV/0!</v>
      </c>
      <c r="H209" s="454" t="e">
        <f t="shared" si="29"/>
        <v>#DIV/0!</v>
      </c>
      <c r="I209" s="454" t="e">
        <f>SUM($H$15:H209)</f>
        <v>#DIV/0!</v>
      </c>
      <c r="J209" s="199"/>
      <c r="K209" s="607" t="e">
        <f t="shared" si="30"/>
        <v>#N/A</v>
      </c>
      <c r="L209" s="611" t="e">
        <f t="shared" si="31"/>
        <v>#N/A</v>
      </c>
      <c r="M209" s="612" t="e">
        <f t="shared" si="24"/>
        <v>#N/A</v>
      </c>
      <c r="N209" s="454" t="e">
        <f>SUM($M$15:M209)</f>
        <v>#N/A</v>
      </c>
      <c r="O209" s="454" t="e">
        <f t="shared" si="26"/>
        <v>#DIV/0!</v>
      </c>
      <c r="P209" s="454" t="e">
        <f>SUM($O$15:O209)</f>
        <v>#DIV/0!</v>
      </c>
    </row>
    <row r="210" spans="2:16">
      <c r="B210" s="168">
        <f t="shared" si="27"/>
        <v>44482</v>
      </c>
      <c r="C210" s="201">
        <f t="shared" si="25"/>
        <v>10</v>
      </c>
      <c r="D210" s="200"/>
      <c r="E210" s="200"/>
      <c r="F210" s="200"/>
      <c r="G210" s="606" t="e">
        <f t="shared" si="28"/>
        <v>#DIV/0!</v>
      </c>
      <c r="H210" s="454" t="e">
        <f t="shared" si="29"/>
        <v>#DIV/0!</v>
      </c>
      <c r="I210" s="454" t="e">
        <f>SUM($H$15:H210)</f>
        <v>#DIV/0!</v>
      </c>
      <c r="J210" s="199"/>
      <c r="K210" s="607" t="e">
        <f t="shared" si="30"/>
        <v>#N/A</v>
      </c>
      <c r="L210" s="611" t="e">
        <f t="shared" si="31"/>
        <v>#N/A</v>
      </c>
      <c r="M210" s="612" t="e">
        <f t="shared" si="24"/>
        <v>#N/A</v>
      </c>
      <c r="N210" s="454" t="e">
        <f>SUM($M$15:M210)</f>
        <v>#N/A</v>
      </c>
      <c r="O210" s="454" t="e">
        <f t="shared" si="26"/>
        <v>#DIV/0!</v>
      </c>
      <c r="P210" s="454" t="e">
        <f>SUM($O$15:O210)</f>
        <v>#DIV/0!</v>
      </c>
    </row>
    <row r="211" spans="2:16">
      <c r="B211" s="168">
        <f t="shared" si="27"/>
        <v>44483</v>
      </c>
      <c r="C211" s="201">
        <f t="shared" si="25"/>
        <v>10</v>
      </c>
      <c r="D211" s="200"/>
      <c r="E211" s="200"/>
      <c r="F211" s="200"/>
      <c r="G211" s="606" t="e">
        <f t="shared" si="28"/>
        <v>#DIV/0!</v>
      </c>
      <c r="H211" s="454" t="e">
        <f t="shared" si="29"/>
        <v>#DIV/0!</v>
      </c>
      <c r="I211" s="454" t="e">
        <f>SUM($H$15:H211)</f>
        <v>#DIV/0!</v>
      </c>
      <c r="J211" s="199"/>
      <c r="K211" s="607" t="e">
        <f t="shared" si="30"/>
        <v>#N/A</v>
      </c>
      <c r="L211" s="611" t="e">
        <f t="shared" si="31"/>
        <v>#N/A</v>
      </c>
      <c r="M211" s="612" t="e">
        <f t="shared" si="24"/>
        <v>#N/A</v>
      </c>
      <c r="N211" s="454" t="e">
        <f>SUM($M$15:M211)</f>
        <v>#N/A</v>
      </c>
      <c r="O211" s="454" t="e">
        <f t="shared" si="26"/>
        <v>#DIV/0!</v>
      </c>
      <c r="P211" s="454" t="e">
        <f>SUM($O$15:O211)</f>
        <v>#DIV/0!</v>
      </c>
    </row>
    <row r="212" spans="2:16">
      <c r="B212" s="168">
        <f t="shared" si="27"/>
        <v>44484</v>
      </c>
      <c r="C212" s="201">
        <f t="shared" si="25"/>
        <v>10</v>
      </c>
      <c r="D212" s="200"/>
      <c r="E212" s="200"/>
      <c r="F212" s="200"/>
      <c r="G212" s="606" t="e">
        <f t="shared" si="28"/>
        <v>#DIV/0!</v>
      </c>
      <c r="H212" s="454" t="e">
        <f t="shared" si="29"/>
        <v>#DIV/0!</v>
      </c>
      <c r="I212" s="454" t="e">
        <f>SUM($H$15:H212)</f>
        <v>#DIV/0!</v>
      </c>
      <c r="J212" s="199"/>
      <c r="K212" s="607" t="e">
        <f t="shared" si="30"/>
        <v>#N/A</v>
      </c>
      <c r="L212" s="611" t="e">
        <f t="shared" si="31"/>
        <v>#N/A</v>
      </c>
      <c r="M212" s="612" t="e">
        <f t="shared" si="24"/>
        <v>#N/A</v>
      </c>
      <c r="N212" s="454" t="e">
        <f>SUM($M$15:M212)</f>
        <v>#N/A</v>
      </c>
      <c r="O212" s="454" t="e">
        <f t="shared" si="26"/>
        <v>#DIV/0!</v>
      </c>
      <c r="P212" s="454" t="e">
        <f>SUM($O$15:O212)</f>
        <v>#DIV/0!</v>
      </c>
    </row>
    <row r="213" spans="2:16">
      <c r="B213" s="168">
        <f t="shared" si="27"/>
        <v>44485</v>
      </c>
      <c r="C213" s="201">
        <f t="shared" si="25"/>
        <v>10</v>
      </c>
      <c r="D213" s="200"/>
      <c r="E213" s="200"/>
      <c r="F213" s="200"/>
      <c r="G213" s="606" t="e">
        <f t="shared" si="28"/>
        <v>#DIV/0!</v>
      </c>
      <c r="H213" s="454" t="e">
        <f t="shared" si="29"/>
        <v>#DIV/0!</v>
      </c>
      <c r="I213" s="454" t="e">
        <f>SUM($H$15:H213)</f>
        <v>#DIV/0!</v>
      </c>
      <c r="J213" s="199"/>
      <c r="K213" s="607" t="e">
        <f t="shared" si="30"/>
        <v>#N/A</v>
      </c>
      <c r="L213" s="611" t="e">
        <f t="shared" si="31"/>
        <v>#N/A</v>
      </c>
      <c r="M213" s="612" t="e">
        <f t="shared" si="24"/>
        <v>#N/A</v>
      </c>
      <c r="N213" s="454" t="e">
        <f>SUM($M$15:M213)</f>
        <v>#N/A</v>
      </c>
      <c r="O213" s="454" t="e">
        <f t="shared" si="26"/>
        <v>#DIV/0!</v>
      </c>
      <c r="P213" s="454" t="e">
        <f>SUM($O$15:O213)</f>
        <v>#DIV/0!</v>
      </c>
    </row>
    <row r="214" spans="2:16">
      <c r="B214" s="168">
        <f t="shared" si="27"/>
        <v>44486</v>
      </c>
      <c r="C214" s="201">
        <f t="shared" si="25"/>
        <v>10</v>
      </c>
      <c r="D214" s="200"/>
      <c r="E214" s="200"/>
      <c r="F214" s="200"/>
      <c r="G214" s="606" t="e">
        <f t="shared" si="28"/>
        <v>#DIV/0!</v>
      </c>
      <c r="H214" s="454" t="e">
        <f t="shared" si="29"/>
        <v>#DIV/0!</v>
      </c>
      <c r="I214" s="454" t="e">
        <f>SUM($H$15:H214)</f>
        <v>#DIV/0!</v>
      </c>
      <c r="J214" s="199"/>
      <c r="K214" s="607" t="e">
        <f t="shared" si="30"/>
        <v>#N/A</v>
      </c>
      <c r="L214" s="611" t="e">
        <f t="shared" si="31"/>
        <v>#N/A</v>
      </c>
      <c r="M214" s="612" t="e">
        <f t="shared" si="24"/>
        <v>#N/A</v>
      </c>
      <c r="N214" s="454" t="e">
        <f>SUM($M$15:M214)</f>
        <v>#N/A</v>
      </c>
      <c r="O214" s="454" t="e">
        <f t="shared" si="26"/>
        <v>#DIV/0!</v>
      </c>
      <c r="P214" s="454" t="e">
        <f>SUM($O$15:O214)</f>
        <v>#DIV/0!</v>
      </c>
    </row>
    <row r="215" spans="2:16">
      <c r="B215" s="168">
        <f t="shared" si="27"/>
        <v>44487</v>
      </c>
      <c r="C215" s="201">
        <f t="shared" si="25"/>
        <v>10</v>
      </c>
      <c r="D215" s="200"/>
      <c r="E215" s="200"/>
      <c r="F215" s="200"/>
      <c r="G215" s="606" t="e">
        <f t="shared" si="28"/>
        <v>#DIV/0!</v>
      </c>
      <c r="H215" s="454" t="e">
        <f t="shared" si="29"/>
        <v>#DIV/0!</v>
      </c>
      <c r="I215" s="454" t="e">
        <f>SUM($H$15:H215)</f>
        <v>#DIV/0!</v>
      </c>
      <c r="J215" s="199"/>
      <c r="K215" s="607" t="e">
        <f t="shared" si="30"/>
        <v>#N/A</v>
      </c>
      <c r="L215" s="611" t="e">
        <f t="shared" si="31"/>
        <v>#N/A</v>
      </c>
      <c r="M215" s="612" t="e">
        <f t="shared" si="24"/>
        <v>#N/A</v>
      </c>
      <c r="N215" s="454" t="e">
        <f>SUM($M$15:M215)</f>
        <v>#N/A</v>
      </c>
      <c r="O215" s="454" t="e">
        <f t="shared" si="26"/>
        <v>#DIV/0!</v>
      </c>
      <c r="P215" s="454" t="e">
        <f>SUM($O$15:O215)</f>
        <v>#DIV/0!</v>
      </c>
    </row>
    <row r="216" spans="2:16">
      <c r="B216" s="168">
        <f t="shared" si="27"/>
        <v>44488</v>
      </c>
      <c r="C216" s="201">
        <f t="shared" si="25"/>
        <v>10</v>
      </c>
      <c r="D216" s="200"/>
      <c r="E216" s="200"/>
      <c r="F216" s="200"/>
      <c r="G216" s="606" t="e">
        <f t="shared" si="28"/>
        <v>#DIV/0!</v>
      </c>
      <c r="H216" s="454" t="e">
        <f t="shared" si="29"/>
        <v>#DIV/0!</v>
      </c>
      <c r="I216" s="454" t="e">
        <f>SUM($H$15:H216)</f>
        <v>#DIV/0!</v>
      </c>
      <c r="J216" s="199"/>
      <c r="K216" s="607" t="e">
        <f t="shared" si="30"/>
        <v>#N/A</v>
      </c>
      <c r="L216" s="611" t="e">
        <f t="shared" si="31"/>
        <v>#N/A</v>
      </c>
      <c r="M216" s="612" t="e">
        <f t="shared" si="24"/>
        <v>#N/A</v>
      </c>
      <c r="N216" s="454" t="e">
        <f>SUM($M$15:M216)</f>
        <v>#N/A</v>
      </c>
      <c r="O216" s="454" t="e">
        <f t="shared" si="26"/>
        <v>#DIV/0!</v>
      </c>
      <c r="P216" s="454" t="e">
        <f>SUM($O$15:O216)</f>
        <v>#DIV/0!</v>
      </c>
    </row>
    <row r="217" spans="2:16">
      <c r="B217" s="168">
        <f t="shared" si="27"/>
        <v>44489</v>
      </c>
      <c r="C217" s="201">
        <f t="shared" si="25"/>
        <v>10</v>
      </c>
      <c r="D217" s="200"/>
      <c r="E217" s="200"/>
      <c r="F217" s="200"/>
      <c r="G217" s="606" t="e">
        <f t="shared" si="28"/>
        <v>#DIV/0!</v>
      </c>
      <c r="H217" s="454" t="e">
        <f t="shared" si="29"/>
        <v>#DIV/0!</v>
      </c>
      <c r="I217" s="454" t="e">
        <f>SUM($H$15:H217)</f>
        <v>#DIV/0!</v>
      </c>
      <c r="J217" s="199"/>
      <c r="K217" s="607" t="e">
        <f t="shared" si="30"/>
        <v>#N/A</v>
      </c>
      <c r="L217" s="611" t="e">
        <f t="shared" si="31"/>
        <v>#N/A</v>
      </c>
      <c r="M217" s="612" t="e">
        <f t="shared" si="24"/>
        <v>#N/A</v>
      </c>
      <c r="N217" s="454" t="e">
        <f>SUM($M$15:M217)</f>
        <v>#N/A</v>
      </c>
      <c r="O217" s="454" t="e">
        <f t="shared" si="26"/>
        <v>#DIV/0!</v>
      </c>
      <c r="P217" s="454" t="e">
        <f>SUM($O$15:O217)</f>
        <v>#DIV/0!</v>
      </c>
    </row>
    <row r="218" spans="2:16">
      <c r="B218" s="168">
        <f t="shared" si="27"/>
        <v>44490</v>
      </c>
      <c r="C218" s="201">
        <f t="shared" si="25"/>
        <v>10</v>
      </c>
      <c r="D218" s="200"/>
      <c r="E218" s="200"/>
      <c r="F218" s="200"/>
      <c r="G218" s="606" t="e">
        <f t="shared" si="28"/>
        <v>#DIV/0!</v>
      </c>
      <c r="H218" s="454" t="e">
        <f t="shared" si="29"/>
        <v>#DIV/0!</v>
      </c>
      <c r="I218" s="454" t="e">
        <f>SUM($H$15:H218)</f>
        <v>#DIV/0!</v>
      </c>
      <c r="J218" s="199"/>
      <c r="K218" s="607" t="e">
        <f t="shared" si="30"/>
        <v>#N/A</v>
      </c>
      <c r="L218" s="611" t="e">
        <f t="shared" si="31"/>
        <v>#N/A</v>
      </c>
      <c r="M218" s="612" t="e">
        <f t="shared" si="24"/>
        <v>#N/A</v>
      </c>
      <c r="N218" s="454" t="e">
        <f>SUM($M$15:M218)</f>
        <v>#N/A</v>
      </c>
      <c r="O218" s="454" t="e">
        <f t="shared" si="26"/>
        <v>#DIV/0!</v>
      </c>
      <c r="P218" s="454" t="e">
        <f>SUM($O$15:O218)</f>
        <v>#DIV/0!</v>
      </c>
    </row>
    <row r="219" spans="2:16">
      <c r="B219" s="168">
        <f t="shared" si="27"/>
        <v>44491</v>
      </c>
      <c r="C219" s="201">
        <f t="shared" si="25"/>
        <v>10</v>
      </c>
      <c r="D219" s="200"/>
      <c r="E219" s="200"/>
      <c r="F219" s="200"/>
      <c r="G219" s="606" t="e">
        <f t="shared" si="28"/>
        <v>#DIV/0!</v>
      </c>
      <c r="H219" s="454" t="e">
        <f t="shared" si="29"/>
        <v>#DIV/0!</v>
      </c>
      <c r="I219" s="454" t="e">
        <f>SUM($H$15:H219)</f>
        <v>#DIV/0!</v>
      </c>
      <c r="J219" s="199"/>
      <c r="K219" s="607" t="e">
        <f t="shared" si="30"/>
        <v>#N/A</v>
      </c>
      <c r="L219" s="611" t="e">
        <f t="shared" si="31"/>
        <v>#N/A</v>
      </c>
      <c r="M219" s="612" t="e">
        <f t="shared" si="24"/>
        <v>#N/A</v>
      </c>
      <c r="N219" s="454" t="e">
        <f>SUM($M$15:M219)</f>
        <v>#N/A</v>
      </c>
      <c r="O219" s="454" t="e">
        <f t="shared" si="26"/>
        <v>#DIV/0!</v>
      </c>
      <c r="P219" s="454" t="e">
        <f>SUM($O$15:O219)</f>
        <v>#DIV/0!</v>
      </c>
    </row>
    <row r="220" spans="2:16">
      <c r="B220" s="168">
        <f t="shared" si="27"/>
        <v>44492</v>
      </c>
      <c r="C220" s="201">
        <f t="shared" si="25"/>
        <v>10</v>
      </c>
      <c r="D220" s="200"/>
      <c r="E220" s="200"/>
      <c r="F220" s="200"/>
      <c r="G220" s="606" t="e">
        <f t="shared" si="28"/>
        <v>#DIV/0!</v>
      </c>
      <c r="H220" s="454" t="e">
        <f t="shared" si="29"/>
        <v>#DIV/0!</v>
      </c>
      <c r="I220" s="454" t="e">
        <f>SUM($H$15:H220)</f>
        <v>#DIV/0!</v>
      </c>
      <c r="J220" s="199"/>
      <c r="K220" s="607" t="e">
        <f t="shared" si="30"/>
        <v>#N/A</v>
      </c>
      <c r="L220" s="611" t="e">
        <f t="shared" si="31"/>
        <v>#N/A</v>
      </c>
      <c r="M220" s="612" t="e">
        <f t="shared" si="24"/>
        <v>#N/A</v>
      </c>
      <c r="N220" s="454" t="e">
        <f>SUM($M$15:M220)</f>
        <v>#N/A</v>
      </c>
      <c r="O220" s="454" t="e">
        <f t="shared" si="26"/>
        <v>#DIV/0!</v>
      </c>
      <c r="P220" s="454" t="e">
        <f>SUM($O$15:O220)</f>
        <v>#DIV/0!</v>
      </c>
    </row>
    <row r="221" spans="2:16">
      <c r="B221" s="168">
        <f t="shared" si="27"/>
        <v>44493</v>
      </c>
      <c r="C221" s="201">
        <f t="shared" si="25"/>
        <v>10</v>
      </c>
      <c r="D221" s="200"/>
      <c r="E221" s="200"/>
      <c r="F221" s="200"/>
      <c r="G221" s="606" t="e">
        <f t="shared" si="28"/>
        <v>#DIV/0!</v>
      </c>
      <c r="H221" s="454" t="e">
        <f t="shared" si="29"/>
        <v>#DIV/0!</v>
      </c>
      <c r="I221" s="454" t="e">
        <f>SUM($H$15:H221)</f>
        <v>#DIV/0!</v>
      </c>
      <c r="J221" s="199"/>
      <c r="K221" s="607" t="e">
        <f t="shared" si="30"/>
        <v>#N/A</v>
      </c>
      <c r="L221" s="611" t="e">
        <f t="shared" si="31"/>
        <v>#N/A</v>
      </c>
      <c r="M221" s="612" t="e">
        <f t="shared" si="24"/>
        <v>#N/A</v>
      </c>
      <c r="N221" s="454" t="e">
        <f>SUM($M$15:M221)</f>
        <v>#N/A</v>
      </c>
      <c r="O221" s="454" t="e">
        <f t="shared" si="26"/>
        <v>#DIV/0!</v>
      </c>
      <c r="P221" s="454" t="e">
        <f>SUM($O$15:O221)</f>
        <v>#DIV/0!</v>
      </c>
    </row>
    <row r="222" spans="2:16">
      <c r="B222" s="168">
        <f t="shared" si="27"/>
        <v>44494</v>
      </c>
      <c r="C222" s="201">
        <f t="shared" si="25"/>
        <v>10</v>
      </c>
      <c r="D222" s="200"/>
      <c r="E222" s="200"/>
      <c r="F222" s="200"/>
      <c r="G222" s="606" t="e">
        <f t="shared" si="28"/>
        <v>#DIV/0!</v>
      </c>
      <c r="H222" s="454" t="e">
        <f t="shared" si="29"/>
        <v>#DIV/0!</v>
      </c>
      <c r="I222" s="454" t="e">
        <f>SUM($H$15:H222)</f>
        <v>#DIV/0!</v>
      </c>
      <c r="J222" s="199"/>
      <c r="K222" s="607" t="e">
        <f t="shared" si="30"/>
        <v>#N/A</v>
      </c>
      <c r="L222" s="611" t="e">
        <f t="shared" si="31"/>
        <v>#N/A</v>
      </c>
      <c r="M222" s="612" t="e">
        <f t="shared" si="24"/>
        <v>#N/A</v>
      </c>
      <c r="N222" s="454" t="e">
        <f>SUM($M$15:M222)</f>
        <v>#N/A</v>
      </c>
      <c r="O222" s="454" t="e">
        <f t="shared" si="26"/>
        <v>#DIV/0!</v>
      </c>
      <c r="P222" s="454" t="e">
        <f>SUM($O$15:O222)</f>
        <v>#DIV/0!</v>
      </c>
    </row>
    <row r="223" spans="2:16">
      <c r="B223" s="168">
        <f t="shared" si="27"/>
        <v>44495</v>
      </c>
      <c r="C223" s="201">
        <f t="shared" si="25"/>
        <v>10</v>
      </c>
      <c r="D223" s="200"/>
      <c r="E223" s="200"/>
      <c r="F223" s="200"/>
      <c r="G223" s="606" t="e">
        <f t="shared" si="28"/>
        <v>#DIV/0!</v>
      </c>
      <c r="H223" s="454" t="e">
        <f t="shared" si="29"/>
        <v>#DIV/0!</v>
      </c>
      <c r="I223" s="454" t="e">
        <f>SUM($H$15:H223)</f>
        <v>#DIV/0!</v>
      </c>
      <c r="J223" s="199"/>
      <c r="K223" s="607" t="e">
        <f t="shared" si="30"/>
        <v>#N/A</v>
      </c>
      <c r="L223" s="611" t="e">
        <f t="shared" si="31"/>
        <v>#N/A</v>
      </c>
      <c r="M223" s="612" t="e">
        <f t="shared" si="24"/>
        <v>#N/A</v>
      </c>
      <c r="N223" s="454" t="e">
        <f>SUM($M$15:M223)</f>
        <v>#N/A</v>
      </c>
      <c r="O223" s="454" t="e">
        <f t="shared" si="26"/>
        <v>#DIV/0!</v>
      </c>
      <c r="P223" s="454" t="e">
        <f>SUM($O$15:O223)</f>
        <v>#DIV/0!</v>
      </c>
    </row>
    <row r="224" spans="2:16">
      <c r="B224" s="168">
        <f t="shared" si="27"/>
        <v>44496</v>
      </c>
      <c r="C224" s="201">
        <f t="shared" si="25"/>
        <v>10</v>
      </c>
      <c r="D224" s="200"/>
      <c r="E224" s="200"/>
      <c r="F224" s="200"/>
      <c r="G224" s="606" t="e">
        <f t="shared" si="28"/>
        <v>#DIV/0!</v>
      </c>
      <c r="H224" s="454" t="e">
        <f t="shared" si="29"/>
        <v>#DIV/0!</v>
      </c>
      <c r="I224" s="454" t="e">
        <f>SUM($H$15:H224)</f>
        <v>#DIV/0!</v>
      </c>
      <c r="J224" s="199"/>
      <c r="K224" s="607" t="e">
        <f t="shared" si="30"/>
        <v>#N/A</v>
      </c>
      <c r="L224" s="611" t="e">
        <f t="shared" si="31"/>
        <v>#N/A</v>
      </c>
      <c r="M224" s="612" t="e">
        <f t="shared" si="24"/>
        <v>#N/A</v>
      </c>
      <c r="N224" s="454" t="e">
        <f>SUM($M$15:M224)</f>
        <v>#N/A</v>
      </c>
      <c r="O224" s="454" t="e">
        <f t="shared" si="26"/>
        <v>#DIV/0!</v>
      </c>
      <c r="P224" s="454" t="e">
        <f>SUM($O$15:O224)</f>
        <v>#DIV/0!</v>
      </c>
    </row>
    <row r="225" spans="2:16">
      <c r="B225" s="168">
        <f t="shared" si="27"/>
        <v>44497</v>
      </c>
      <c r="C225" s="201">
        <f t="shared" si="25"/>
        <v>10</v>
      </c>
      <c r="D225" s="200"/>
      <c r="E225" s="200"/>
      <c r="F225" s="200"/>
      <c r="G225" s="606" t="e">
        <f t="shared" si="28"/>
        <v>#DIV/0!</v>
      </c>
      <c r="H225" s="454" t="e">
        <f t="shared" si="29"/>
        <v>#DIV/0!</v>
      </c>
      <c r="I225" s="454" t="e">
        <f>SUM($H$15:H225)</f>
        <v>#DIV/0!</v>
      </c>
      <c r="J225" s="199"/>
      <c r="K225" s="607" t="e">
        <f t="shared" si="30"/>
        <v>#N/A</v>
      </c>
      <c r="L225" s="611" t="e">
        <f t="shared" si="31"/>
        <v>#N/A</v>
      </c>
      <c r="M225" s="612" t="e">
        <f t="shared" si="24"/>
        <v>#N/A</v>
      </c>
      <c r="N225" s="454" t="e">
        <f>SUM($M$15:M225)</f>
        <v>#N/A</v>
      </c>
      <c r="O225" s="454" t="e">
        <f t="shared" si="26"/>
        <v>#DIV/0!</v>
      </c>
      <c r="P225" s="454" t="e">
        <f>SUM($O$15:O225)</f>
        <v>#DIV/0!</v>
      </c>
    </row>
    <row r="226" spans="2:16">
      <c r="B226" s="168">
        <f t="shared" si="27"/>
        <v>44498</v>
      </c>
      <c r="C226" s="201">
        <f t="shared" si="25"/>
        <v>10</v>
      </c>
      <c r="D226" s="200"/>
      <c r="E226" s="200"/>
      <c r="F226" s="200"/>
      <c r="G226" s="606" t="e">
        <f t="shared" si="28"/>
        <v>#DIV/0!</v>
      </c>
      <c r="H226" s="454" t="e">
        <f t="shared" si="29"/>
        <v>#DIV/0!</v>
      </c>
      <c r="I226" s="454" t="e">
        <f>SUM($H$15:H226)</f>
        <v>#DIV/0!</v>
      </c>
      <c r="J226" s="199"/>
      <c r="K226" s="607" t="e">
        <f t="shared" si="30"/>
        <v>#N/A</v>
      </c>
      <c r="L226" s="611" t="e">
        <f t="shared" si="31"/>
        <v>#N/A</v>
      </c>
      <c r="M226" s="612" t="e">
        <f t="shared" si="24"/>
        <v>#N/A</v>
      </c>
      <c r="N226" s="454" t="e">
        <f>SUM($M$15:M226)</f>
        <v>#N/A</v>
      </c>
      <c r="O226" s="454" t="e">
        <f t="shared" si="26"/>
        <v>#DIV/0!</v>
      </c>
      <c r="P226" s="454" t="e">
        <f>SUM($O$15:O226)</f>
        <v>#DIV/0!</v>
      </c>
    </row>
    <row r="227" spans="2:16">
      <c r="B227" s="168">
        <f t="shared" si="27"/>
        <v>44499</v>
      </c>
      <c r="C227" s="201">
        <f t="shared" si="25"/>
        <v>10</v>
      </c>
      <c r="D227" s="200"/>
      <c r="E227" s="200"/>
      <c r="F227" s="200"/>
      <c r="G227" s="606" t="e">
        <f t="shared" si="28"/>
        <v>#DIV/0!</v>
      </c>
      <c r="H227" s="454" t="e">
        <f t="shared" si="29"/>
        <v>#DIV/0!</v>
      </c>
      <c r="I227" s="454" t="e">
        <f>SUM($H$15:H227)</f>
        <v>#DIV/0!</v>
      </c>
      <c r="J227" s="199"/>
      <c r="K227" s="607" t="e">
        <f t="shared" si="30"/>
        <v>#N/A</v>
      </c>
      <c r="L227" s="611" t="e">
        <f t="shared" si="31"/>
        <v>#N/A</v>
      </c>
      <c r="M227" s="612" t="e">
        <f t="shared" si="24"/>
        <v>#N/A</v>
      </c>
      <c r="N227" s="454" t="e">
        <f>SUM($M$15:M227)</f>
        <v>#N/A</v>
      </c>
      <c r="O227" s="454" t="e">
        <f t="shared" si="26"/>
        <v>#DIV/0!</v>
      </c>
      <c r="P227" s="454" t="e">
        <f>SUM($O$15:O227)</f>
        <v>#DIV/0!</v>
      </c>
    </row>
    <row r="228" spans="2:16">
      <c r="B228" s="168">
        <f t="shared" si="27"/>
        <v>44500</v>
      </c>
      <c r="C228" s="201">
        <f t="shared" si="25"/>
        <v>10</v>
      </c>
      <c r="D228" s="200"/>
      <c r="E228" s="200"/>
      <c r="F228" s="200"/>
      <c r="G228" s="606" t="e">
        <f t="shared" si="28"/>
        <v>#DIV/0!</v>
      </c>
      <c r="H228" s="454" t="e">
        <f t="shared" si="29"/>
        <v>#DIV/0!</v>
      </c>
      <c r="I228" s="454" t="e">
        <f>SUM($H$15:H228)</f>
        <v>#DIV/0!</v>
      </c>
      <c r="J228" s="199"/>
      <c r="K228" s="607" t="e">
        <f t="shared" si="30"/>
        <v>#N/A</v>
      </c>
      <c r="L228" s="611" t="e">
        <f t="shared" si="31"/>
        <v>#N/A</v>
      </c>
      <c r="M228" s="612" t="e">
        <f t="shared" si="24"/>
        <v>#N/A</v>
      </c>
      <c r="N228" s="454" t="e">
        <f>SUM($M$15:M228)</f>
        <v>#N/A</v>
      </c>
      <c r="O228" s="454" t="e">
        <f t="shared" si="26"/>
        <v>#DIV/0!</v>
      </c>
      <c r="P228" s="454" t="e">
        <f>SUM($O$15:O228)</f>
        <v>#DIV/0!</v>
      </c>
    </row>
    <row r="229" spans="2:16">
      <c r="B229" s="168">
        <f t="shared" si="27"/>
        <v>44501</v>
      </c>
      <c r="C229" s="201">
        <f t="shared" si="25"/>
        <v>11</v>
      </c>
      <c r="D229" s="200"/>
      <c r="E229" s="200"/>
      <c r="F229" s="200"/>
      <c r="G229" s="606" t="e">
        <f t="shared" si="28"/>
        <v>#DIV/0!</v>
      </c>
      <c r="H229" s="454" t="e">
        <f t="shared" si="29"/>
        <v>#DIV/0!</v>
      </c>
      <c r="I229" s="454" t="e">
        <f>SUM($H$15:H229)</f>
        <v>#DIV/0!</v>
      </c>
      <c r="J229" s="199"/>
      <c r="K229" s="607" t="e">
        <f t="shared" si="30"/>
        <v>#N/A</v>
      </c>
      <c r="L229" s="611" t="e">
        <f t="shared" si="31"/>
        <v>#N/A</v>
      </c>
      <c r="M229" s="612" t="e">
        <f t="shared" si="24"/>
        <v>#N/A</v>
      </c>
      <c r="N229" s="454" t="e">
        <f>SUM($M$15:M229)</f>
        <v>#N/A</v>
      </c>
      <c r="O229" s="454" t="e">
        <f t="shared" si="26"/>
        <v>#DIV/0!</v>
      </c>
      <c r="P229" s="454" t="e">
        <f>SUM($O$15:O229)</f>
        <v>#DIV/0!</v>
      </c>
    </row>
    <row r="230" spans="2:16">
      <c r="B230" s="168">
        <f t="shared" si="27"/>
        <v>44502</v>
      </c>
      <c r="C230" s="201">
        <f t="shared" si="25"/>
        <v>11</v>
      </c>
      <c r="D230" s="200"/>
      <c r="E230" s="200"/>
      <c r="F230" s="200"/>
      <c r="G230" s="606" t="e">
        <f t="shared" si="28"/>
        <v>#DIV/0!</v>
      </c>
      <c r="H230" s="454" t="e">
        <f t="shared" si="29"/>
        <v>#DIV/0!</v>
      </c>
      <c r="I230" s="454" t="e">
        <f>SUM($H$15:H230)</f>
        <v>#DIV/0!</v>
      </c>
      <c r="J230" s="199"/>
      <c r="K230" s="607" t="e">
        <f t="shared" si="30"/>
        <v>#N/A</v>
      </c>
      <c r="L230" s="611" t="e">
        <f t="shared" si="31"/>
        <v>#N/A</v>
      </c>
      <c r="M230" s="612" t="e">
        <f t="shared" si="24"/>
        <v>#N/A</v>
      </c>
      <c r="N230" s="454" t="e">
        <f>SUM($M$15:M230)</f>
        <v>#N/A</v>
      </c>
      <c r="O230" s="454" t="e">
        <f t="shared" si="26"/>
        <v>#DIV/0!</v>
      </c>
      <c r="P230" s="454" t="e">
        <f>SUM($O$15:O230)</f>
        <v>#DIV/0!</v>
      </c>
    </row>
    <row r="231" spans="2:16">
      <c r="B231" s="168">
        <f t="shared" si="27"/>
        <v>44503</v>
      </c>
      <c r="C231" s="201">
        <f t="shared" si="25"/>
        <v>11</v>
      </c>
      <c r="D231" s="200"/>
      <c r="E231" s="200"/>
      <c r="F231" s="200"/>
      <c r="G231" s="606" t="e">
        <f t="shared" si="28"/>
        <v>#DIV/0!</v>
      </c>
      <c r="H231" s="454" t="e">
        <f t="shared" si="29"/>
        <v>#DIV/0!</v>
      </c>
      <c r="I231" s="454" t="e">
        <f>SUM($H$15:H231)</f>
        <v>#DIV/0!</v>
      </c>
      <c r="J231" s="199"/>
      <c r="K231" s="607" t="e">
        <f t="shared" si="30"/>
        <v>#N/A</v>
      </c>
      <c r="L231" s="611" t="e">
        <f t="shared" si="31"/>
        <v>#N/A</v>
      </c>
      <c r="M231" s="612" t="e">
        <f t="shared" si="24"/>
        <v>#N/A</v>
      </c>
      <c r="N231" s="454" t="e">
        <f>SUM($M$15:M231)</f>
        <v>#N/A</v>
      </c>
      <c r="O231" s="454" t="e">
        <f t="shared" si="26"/>
        <v>#DIV/0!</v>
      </c>
      <c r="P231" s="454" t="e">
        <f>SUM($O$15:O231)</f>
        <v>#DIV/0!</v>
      </c>
    </row>
    <row r="232" spans="2:16">
      <c r="B232" s="168">
        <f t="shared" si="27"/>
        <v>44504</v>
      </c>
      <c r="C232" s="201">
        <f t="shared" si="25"/>
        <v>11</v>
      </c>
      <c r="D232" s="200"/>
      <c r="E232" s="200"/>
      <c r="F232" s="200"/>
      <c r="G232" s="606" t="e">
        <f t="shared" si="28"/>
        <v>#DIV/0!</v>
      </c>
      <c r="H232" s="454" t="e">
        <f t="shared" si="29"/>
        <v>#DIV/0!</v>
      </c>
      <c r="I232" s="454" t="e">
        <f>SUM($H$15:H232)</f>
        <v>#DIV/0!</v>
      </c>
      <c r="J232" s="199"/>
      <c r="K232" s="607" t="e">
        <f t="shared" si="30"/>
        <v>#N/A</v>
      </c>
      <c r="L232" s="611" t="e">
        <f t="shared" si="31"/>
        <v>#N/A</v>
      </c>
      <c r="M232" s="612" t="e">
        <f t="shared" si="24"/>
        <v>#N/A</v>
      </c>
      <c r="N232" s="454" t="e">
        <f>SUM($M$15:M232)</f>
        <v>#N/A</v>
      </c>
      <c r="O232" s="454" t="e">
        <f t="shared" si="26"/>
        <v>#DIV/0!</v>
      </c>
      <c r="P232" s="454" t="e">
        <f>SUM($O$15:O232)</f>
        <v>#DIV/0!</v>
      </c>
    </row>
    <row r="233" spans="2:16">
      <c r="B233" s="168">
        <f t="shared" si="27"/>
        <v>44505</v>
      </c>
      <c r="C233" s="201">
        <f t="shared" si="25"/>
        <v>11</v>
      </c>
      <c r="D233" s="200"/>
      <c r="E233" s="200"/>
      <c r="F233" s="200"/>
      <c r="G233" s="606" t="e">
        <f t="shared" si="28"/>
        <v>#DIV/0!</v>
      </c>
      <c r="H233" s="454" t="e">
        <f t="shared" si="29"/>
        <v>#DIV/0!</v>
      </c>
      <c r="I233" s="454" t="e">
        <f>SUM($H$15:H233)</f>
        <v>#DIV/0!</v>
      </c>
      <c r="J233" s="199"/>
      <c r="K233" s="607" t="e">
        <f t="shared" si="30"/>
        <v>#N/A</v>
      </c>
      <c r="L233" s="611" t="e">
        <f t="shared" si="31"/>
        <v>#N/A</v>
      </c>
      <c r="M233" s="612" t="e">
        <f t="shared" si="24"/>
        <v>#N/A</v>
      </c>
      <c r="N233" s="454" t="e">
        <f>SUM($M$15:M233)</f>
        <v>#N/A</v>
      </c>
      <c r="O233" s="454" t="e">
        <f t="shared" si="26"/>
        <v>#DIV/0!</v>
      </c>
      <c r="P233" s="454" t="e">
        <f>SUM($O$15:O233)</f>
        <v>#DIV/0!</v>
      </c>
    </row>
    <row r="234" spans="2:16">
      <c r="B234" s="168">
        <f t="shared" si="27"/>
        <v>44506</v>
      </c>
      <c r="C234" s="201">
        <f t="shared" si="25"/>
        <v>11</v>
      </c>
      <c r="D234" s="200"/>
      <c r="E234" s="200"/>
      <c r="F234" s="200"/>
      <c r="G234" s="606" t="e">
        <f t="shared" si="28"/>
        <v>#DIV/0!</v>
      </c>
      <c r="H234" s="454" t="e">
        <f t="shared" si="29"/>
        <v>#DIV/0!</v>
      </c>
      <c r="I234" s="454" t="e">
        <f>SUM($H$15:H234)</f>
        <v>#DIV/0!</v>
      </c>
      <c r="J234" s="199"/>
      <c r="K234" s="607" t="e">
        <f t="shared" si="30"/>
        <v>#N/A</v>
      </c>
      <c r="L234" s="611" t="e">
        <f t="shared" si="31"/>
        <v>#N/A</v>
      </c>
      <c r="M234" s="612" t="e">
        <f t="shared" si="24"/>
        <v>#N/A</v>
      </c>
      <c r="N234" s="454" t="e">
        <f>SUM($M$15:M234)</f>
        <v>#N/A</v>
      </c>
      <c r="O234" s="454" t="e">
        <f t="shared" si="26"/>
        <v>#DIV/0!</v>
      </c>
      <c r="P234" s="454" t="e">
        <f>SUM($O$15:O234)</f>
        <v>#DIV/0!</v>
      </c>
    </row>
    <row r="235" spans="2:16">
      <c r="B235" s="168">
        <f t="shared" si="27"/>
        <v>44507</v>
      </c>
      <c r="C235" s="201">
        <f t="shared" si="25"/>
        <v>11</v>
      </c>
      <c r="D235" s="200"/>
      <c r="E235" s="200"/>
      <c r="F235" s="200"/>
      <c r="G235" s="606" t="e">
        <f t="shared" si="28"/>
        <v>#DIV/0!</v>
      </c>
      <c r="H235" s="454" t="e">
        <f t="shared" si="29"/>
        <v>#DIV/0!</v>
      </c>
      <c r="I235" s="454" t="e">
        <f>SUM($H$15:H235)</f>
        <v>#DIV/0!</v>
      </c>
      <c r="J235" s="199"/>
      <c r="K235" s="607" t="e">
        <f t="shared" si="30"/>
        <v>#N/A</v>
      </c>
      <c r="L235" s="611" t="e">
        <f t="shared" si="31"/>
        <v>#N/A</v>
      </c>
      <c r="M235" s="612" t="e">
        <f t="shared" si="24"/>
        <v>#N/A</v>
      </c>
      <c r="N235" s="454" t="e">
        <f>SUM($M$15:M235)</f>
        <v>#N/A</v>
      </c>
      <c r="O235" s="454" t="e">
        <f t="shared" si="26"/>
        <v>#DIV/0!</v>
      </c>
      <c r="P235" s="454" t="e">
        <f>SUM($O$15:O235)</f>
        <v>#DIV/0!</v>
      </c>
    </row>
    <row r="236" spans="2:16">
      <c r="B236" s="168">
        <f t="shared" si="27"/>
        <v>44508</v>
      </c>
      <c r="C236" s="201">
        <f t="shared" si="25"/>
        <v>11</v>
      </c>
      <c r="D236" s="200"/>
      <c r="E236" s="200"/>
      <c r="F236" s="200"/>
      <c r="G236" s="606" t="e">
        <f t="shared" si="28"/>
        <v>#DIV/0!</v>
      </c>
      <c r="H236" s="454" t="e">
        <f t="shared" si="29"/>
        <v>#DIV/0!</v>
      </c>
      <c r="I236" s="454" t="e">
        <f>SUM($H$15:H236)</f>
        <v>#DIV/0!</v>
      </c>
      <c r="J236" s="199"/>
      <c r="K236" s="607" t="e">
        <f t="shared" si="30"/>
        <v>#N/A</v>
      </c>
      <c r="L236" s="611" t="e">
        <f t="shared" si="31"/>
        <v>#N/A</v>
      </c>
      <c r="M236" s="612" t="e">
        <f t="shared" si="24"/>
        <v>#N/A</v>
      </c>
      <c r="N236" s="454" t="e">
        <f>SUM($M$15:M236)</f>
        <v>#N/A</v>
      </c>
      <c r="O236" s="454" t="e">
        <f t="shared" si="26"/>
        <v>#DIV/0!</v>
      </c>
      <c r="P236" s="454" t="e">
        <f>SUM($O$15:O236)</f>
        <v>#DIV/0!</v>
      </c>
    </row>
    <row r="237" spans="2:16">
      <c r="B237" s="168">
        <f t="shared" si="27"/>
        <v>44509</v>
      </c>
      <c r="C237" s="201">
        <f t="shared" si="25"/>
        <v>11</v>
      </c>
      <c r="D237" s="200"/>
      <c r="E237" s="200"/>
      <c r="F237" s="200"/>
      <c r="G237" s="606" t="e">
        <f t="shared" si="28"/>
        <v>#DIV/0!</v>
      </c>
      <c r="H237" s="454" t="e">
        <f t="shared" si="29"/>
        <v>#DIV/0!</v>
      </c>
      <c r="I237" s="454" t="e">
        <f>SUM($H$15:H237)</f>
        <v>#DIV/0!</v>
      </c>
      <c r="J237" s="199"/>
      <c r="K237" s="607" t="e">
        <f t="shared" si="30"/>
        <v>#N/A</v>
      </c>
      <c r="L237" s="611" t="e">
        <f t="shared" si="31"/>
        <v>#N/A</v>
      </c>
      <c r="M237" s="612" t="e">
        <f t="shared" si="24"/>
        <v>#N/A</v>
      </c>
      <c r="N237" s="454" t="e">
        <f>SUM($M$15:M237)</f>
        <v>#N/A</v>
      </c>
      <c r="O237" s="454" t="e">
        <f t="shared" si="26"/>
        <v>#DIV/0!</v>
      </c>
      <c r="P237" s="454" t="e">
        <f>SUM($O$15:O237)</f>
        <v>#DIV/0!</v>
      </c>
    </row>
    <row r="238" spans="2:16">
      <c r="B238" s="168">
        <f t="shared" si="27"/>
        <v>44510</v>
      </c>
      <c r="C238" s="201">
        <f t="shared" si="25"/>
        <v>11</v>
      </c>
      <c r="D238" s="200"/>
      <c r="E238" s="200"/>
      <c r="F238" s="200"/>
      <c r="G238" s="606" t="e">
        <f t="shared" si="28"/>
        <v>#DIV/0!</v>
      </c>
      <c r="H238" s="454" t="e">
        <f t="shared" si="29"/>
        <v>#DIV/0!</v>
      </c>
      <c r="I238" s="454" t="e">
        <f>SUM($H$15:H238)</f>
        <v>#DIV/0!</v>
      </c>
      <c r="J238" s="199"/>
      <c r="K238" s="607" t="e">
        <f t="shared" si="30"/>
        <v>#N/A</v>
      </c>
      <c r="L238" s="611" t="e">
        <f t="shared" si="31"/>
        <v>#N/A</v>
      </c>
      <c r="M238" s="612" t="e">
        <f t="shared" si="24"/>
        <v>#N/A</v>
      </c>
      <c r="N238" s="454" t="e">
        <f>SUM($M$15:M238)</f>
        <v>#N/A</v>
      </c>
      <c r="O238" s="454" t="e">
        <f t="shared" si="26"/>
        <v>#DIV/0!</v>
      </c>
      <c r="P238" s="454" t="e">
        <f>SUM($O$15:O238)</f>
        <v>#DIV/0!</v>
      </c>
    </row>
    <row r="239" spans="2:16">
      <c r="B239" s="168">
        <f t="shared" si="27"/>
        <v>44511</v>
      </c>
      <c r="C239" s="201">
        <f t="shared" si="25"/>
        <v>11</v>
      </c>
      <c r="D239" s="200"/>
      <c r="E239" s="200"/>
      <c r="F239" s="200"/>
      <c r="G239" s="606" t="e">
        <f t="shared" si="28"/>
        <v>#DIV/0!</v>
      </c>
      <c r="H239" s="454" t="e">
        <f t="shared" si="29"/>
        <v>#DIV/0!</v>
      </c>
      <c r="I239" s="454" t="e">
        <f>SUM($H$15:H239)</f>
        <v>#DIV/0!</v>
      </c>
      <c r="J239" s="199"/>
      <c r="K239" s="607" t="e">
        <f t="shared" si="30"/>
        <v>#N/A</v>
      </c>
      <c r="L239" s="611" t="e">
        <f t="shared" si="31"/>
        <v>#N/A</v>
      </c>
      <c r="M239" s="612" t="e">
        <f t="shared" si="24"/>
        <v>#N/A</v>
      </c>
      <c r="N239" s="454" t="e">
        <f>SUM($M$15:M239)</f>
        <v>#N/A</v>
      </c>
      <c r="O239" s="454" t="e">
        <f t="shared" si="26"/>
        <v>#DIV/0!</v>
      </c>
      <c r="P239" s="454" t="e">
        <f>SUM($O$15:O239)</f>
        <v>#DIV/0!</v>
      </c>
    </row>
    <row r="240" spans="2:16">
      <c r="B240" s="168">
        <f t="shared" si="27"/>
        <v>44512</v>
      </c>
      <c r="C240" s="201">
        <f t="shared" si="25"/>
        <v>11</v>
      </c>
      <c r="D240" s="200"/>
      <c r="E240" s="200"/>
      <c r="F240" s="200"/>
      <c r="G240" s="606" t="e">
        <f t="shared" si="28"/>
        <v>#DIV/0!</v>
      </c>
      <c r="H240" s="454" t="e">
        <f t="shared" si="29"/>
        <v>#DIV/0!</v>
      </c>
      <c r="I240" s="454" t="e">
        <f>SUM($H$15:H240)</f>
        <v>#DIV/0!</v>
      </c>
      <c r="J240" s="199"/>
      <c r="K240" s="607" t="e">
        <f t="shared" si="30"/>
        <v>#N/A</v>
      </c>
      <c r="L240" s="611" t="e">
        <f t="shared" si="31"/>
        <v>#N/A</v>
      </c>
      <c r="M240" s="612" t="e">
        <f t="shared" si="24"/>
        <v>#N/A</v>
      </c>
      <c r="N240" s="454" t="e">
        <f>SUM($M$15:M240)</f>
        <v>#N/A</v>
      </c>
      <c r="O240" s="454" t="e">
        <f t="shared" si="26"/>
        <v>#DIV/0!</v>
      </c>
      <c r="P240" s="454" t="e">
        <f>SUM($O$15:O240)</f>
        <v>#DIV/0!</v>
      </c>
    </row>
    <row r="241" spans="2:16">
      <c r="B241" s="168">
        <f t="shared" si="27"/>
        <v>44513</v>
      </c>
      <c r="C241" s="201">
        <f t="shared" si="25"/>
        <v>11</v>
      </c>
      <c r="D241" s="200"/>
      <c r="E241" s="200"/>
      <c r="F241" s="200"/>
      <c r="G241" s="606" t="e">
        <f t="shared" si="28"/>
        <v>#DIV/0!</v>
      </c>
      <c r="H241" s="454" t="e">
        <f t="shared" si="29"/>
        <v>#DIV/0!</v>
      </c>
      <c r="I241" s="454" t="e">
        <f>SUM($H$15:H241)</f>
        <v>#DIV/0!</v>
      </c>
      <c r="J241" s="199"/>
      <c r="K241" s="607" t="e">
        <f t="shared" si="30"/>
        <v>#N/A</v>
      </c>
      <c r="L241" s="611" t="e">
        <f t="shared" si="31"/>
        <v>#N/A</v>
      </c>
      <c r="M241" s="612" t="e">
        <f t="shared" si="24"/>
        <v>#N/A</v>
      </c>
      <c r="N241" s="454" t="e">
        <f>SUM($M$15:M241)</f>
        <v>#N/A</v>
      </c>
      <c r="O241" s="454" t="e">
        <f t="shared" si="26"/>
        <v>#DIV/0!</v>
      </c>
      <c r="P241" s="454" t="e">
        <f>SUM($O$15:O241)</f>
        <v>#DIV/0!</v>
      </c>
    </row>
    <row r="242" spans="2:16">
      <c r="B242" s="168">
        <f t="shared" si="27"/>
        <v>44514</v>
      </c>
      <c r="C242" s="201">
        <f t="shared" si="25"/>
        <v>11</v>
      </c>
      <c r="D242" s="200"/>
      <c r="E242" s="200"/>
      <c r="F242" s="200"/>
      <c r="G242" s="606" t="e">
        <f t="shared" si="28"/>
        <v>#DIV/0!</v>
      </c>
      <c r="H242" s="454" t="e">
        <f t="shared" si="29"/>
        <v>#DIV/0!</v>
      </c>
      <c r="I242" s="454" t="e">
        <f>SUM($H$15:H242)</f>
        <v>#DIV/0!</v>
      </c>
      <c r="J242" s="199"/>
      <c r="K242" s="607" t="e">
        <f t="shared" si="30"/>
        <v>#N/A</v>
      </c>
      <c r="L242" s="611" t="e">
        <f t="shared" si="31"/>
        <v>#N/A</v>
      </c>
      <c r="M242" s="612" t="e">
        <f t="shared" si="24"/>
        <v>#N/A</v>
      </c>
      <c r="N242" s="454" t="e">
        <f>SUM($M$15:M242)</f>
        <v>#N/A</v>
      </c>
      <c r="O242" s="454" t="e">
        <f t="shared" si="26"/>
        <v>#DIV/0!</v>
      </c>
      <c r="P242" s="454" t="e">
        <f>SUM($O$15:O242)</f>
        <v>#DIV/0!</v>
      </c>
    </row>
    <row r="243" spans="2:16">
      <c r="B243" s="168">
        <f t="shared" si="27"/>
        <v>44515</v>
      </c>
      <c r="C243" s="201">
        <f t="shared" si="25"/>
        <v>11</v>
      </c>
      <c r="D243" s="200"/>
      <c r="E243" s="200"/>
      <c r="F243" s="200"/>
      <c r="G243" s="606" t="e">
        <f t="shared" si="28"/>
        <v>#DIV/0!</v>
      </c>
      <c r="H243" s="454" t="e">
        <f t="shared" si="29"/>
        <v>#DIV/0!</v>
      </c>
      <c r="I243" s="454" t="e">
        <f>SUM($H$15:H243)</f>
        <v>#DIV/0!</v>
      </c>
      <c r="J243" s="199"/>
      <c r="K243" s="607" t="e">
        <f t="shared" si="30"/>
        <v>#N/A</v>
      </c>
      <c r="L243" s="611" t="e">
        <f t="shared" si="31"/>
        <v>#N/A</v>
      </c>
      <c r="M243" s="612" t="e">
        <f t="shared" si="24"/>
        <v>#N/A</v>
      </c>
      <c r="N243" s="454" t="e">
        <f>SUM($M$15:M243)</f>
        <v>#N/A</v>
      </c>
      <c r="O243" s="454" t="e">
        <f t="shared" si="26"/>
        <v>#DIV/0!</v>
      </c>
      <c r="P243" s="454" t="e">
        <f>SUM($O$15:O243)</f>
        <v>#DIV/0!</v>
      </c>
    </row>
    <row r="244" spans="2:16">
      <c r="B244" s="168">
        <f t="shared" si="27"/>
        <v>44516</v>
      </c>
      <c r="C244" s="201">
        <f t="shared" si="25"/>
        <v>11</v>
      </c>
      <c r="D244" s="200"/>
      <c r="E244" s="200"/>
      <c r="F244" s="200"/>
      <c r="G244" s="606" t="e">
        <f t="shared" si="28"/>
        <v>#DIV/0!</v>
      </c>
      <c r="H244" s="454" t="e">
        <f t="shared" si="29"/>
        <v>#DIV/0!</v>
      </c>
      <c r="I244" s="454" t="e">
        <f>SUM($H$15:H244)</f>
        <v>#DIV/0!</v>
      </c>
      <c r="J244" s="199"/>
      <c r="K244" s="607" t="e">
        <f t="shared" si="30"/>
        <v>#N/A</v>
      </c>
      <c r="L244" s="611" t="e">
        <f t="shared" si="31"/>
        <v>#N/A</v>
      </c>
      <c r="M244" s="612" t="e">
        <f t="shared" si="24"/>
        <v>#N/A</v>
      </c>
      <c r="N244" s="454" t="e">
        <f>SUM($M$15:M244)</f>
        <v>#N/A</v>
      </c>
      <c r="O244" s="454" t="e">
        <f t="shared" si="26"/>
        <v>#DIV/0!</v>
      </c>
      <c r="P244" s="454" t="e">
        <f>SUM($O$15:O244)</f>
        <v>#DIV/0!</v>
      </c>
    </row>
    <row r="245" spans="2:16">
      <c r="B245" s="168">
        <f t="shared" si="27"/>
        <v>44517</v>
      </c>
      <c r="C245" s="201">
        <f t="shared" si="25"/>
        <v>11</v>
      </c>
      <c r="D245" s="200"/>
      <c r="E245" s="200"/>
      <c r="F245" s="200"/>
      <c r="G245" s="606" t="e">
        <f t="shared" si="28"/>
        <v>#DIV/0!</v>
      </c>
      <c r="H245" s="454" t="e">
        <f t="shared" si="29"/>
        <v>#DIV/0!</v>
      </c>
      <c r="I245" s="454" t="e">
        <f>SUM($H$15:H245)</f>
        <v>#DIV/0!</v>
      </c>
      <c r="J245" s="199"/>
      <c r="K245" s="607" t="e">
        <f t="shared" si="30"/>
        <v>#N/A</v>
      </c>
      <c r="L245" s="611" t="e">
        <f t="shared" si="31"/>
        <v>#N/A</v>
      </c>
      <c r="M245" s="612" t="e">
        <f t="shared" si="24"/>
        <v>#N/A</v>
      </c>
      <c r="N245" s="454" t="e">
        <f>SUM($M$15:M245)</f>
        <v>#N/A</v>
      </c>
      <c r="O245" s="454" t="e">
        <f t="shared" si="26"/>
        <v>#DIV/0!</v>
      </c>
      <c r="P245" s="454" t="e">
        <f>SUM($O$15:O245)</f>
        <v>#DIV/0!</v>
      </c>
    </row>
    <row r="246" spans="2:16">
      <c r="B246" s="168">
        <f t="shared" si="27"/>
        <v>44518</v>
      </c>
      <c r="C246" s="201">
        <f t="shared" si="25"/>
        <v>11</v>
      </c>
      <c r="D246" s="200"/>
      <c r="E246" s="200"/>
      <c r="F246" s="200"/>
      <c r="G246" s="606" t="e">
        <f t="shared" si="28"/>
        <v>#DIV/0!</v>
      </c>
      <c r="H246" s="454" t="e">
        <f t="shared" si="29"/>
        <v>#DIV/0!</v>
      </c>
      <c r="I246" s="454" t="e">
        <f>SUM($H$15:H246)</f>
        <v>#DIV/0!</v>
      </c>
      <c r="J246" s="199"/>
      <c r="K246" s="607" t="e">
        <f t="shared" si="30"/>
        <v>#N/A</v>
      </c>
      <c r="L246" s="611" t="e">
        <f t="shared" si="31"/>
        <v>#N/A</v>
      </c>
      <c r="M246" s="612" t="e">
        <f t="shared" si="24"/>
        <v>#N/A</v>
      </c>
      <c r="N246" s="454" t="e">
        <f>SUM($M$15:M246)</f>
        <v>#N/A</v>
      </c>
      <c r="O246" s="454" t="e">
        <f t="shared" si="26"/>
        <v>#DIV/0!</v>
      </c>
      <c r="P246" s="454" t="e">
        <f>SUM($O$15:O246)</f>
        <v>#DIV/0!</v>
      </c>
    </row>
    <row r="247" spans="2:16">
      <c r="B247" s="168">
        <f t="shared" si="27"/>
        <v>44519</v>
      </c>
      <c r="C247" s="201">
        <f t="shared" si="25"/>
        <v>11</v>
      </c>
      <c r="D247" s="200"/>
      <c r="E247" s="200"/>
      <c r="F247" s="200"/>
      <c r="G247" s="606" t="e">
        <f t="shared" si="28"/>
        <v>#DIV/0!</v>
      </c>
      <c r="H247" s="454" t="e">
        <f t="shared" si="29"/>
        <v>#DIV/0!</v>
      </c>
      <c r="I247" s="454" t="e">
        <f>SUM($H$15:H247)</f>
        <v>#DIV/0!</v>
      </c>
      <c r="J247" s="199"/>
      <c r="K247" s="607" t="e">
        <f t="shared" si="30"/>
        <v>#N/A</v>
      </c>
      <c r="L247" s="611" t="e">
        <f t="shared" si="31"/>
        <v>#N/A</v>
      </c>
      <c r="M247" s="612" t="e">
        <f t="shared" si="24"/>
        <v>#N/A</v>
      </c>
      <c r="N247" s="454" t="e">
        <f>SUM($M$15:M247)</f>
        <v>#N/A</v>
      </c>
      <c r="O247" s="454" t="e">
        <f t="shared" si="26"/>
        <v>#DIV/0!</v>
      </c>
      <c r="P247" s="454" t="e">
        <f>SUM($O$15:O247)</f>
        <v>#DIV/0!</v>
      </c>
    </row>
    <row r="248" spans="2:16">
      <c r="B248" s="168">
        <f t="shared" si="27"/>
        <v>44520</v>
      </c>
      <c r="C248" s="201">
        <f t="shared" si="25"/>
        <v>11</v>
      </c>
      <c r="D248" s="200"/>
      <c r="E248" s="200"/>
      <c r="F248" s="200"/>
      <c r="G248" s="606" t="e">
        <f t="shared" si="28"/>
        <v>#DIV/0!</v>
      </c>
      <c r="H248" s="454" t="e">
        <f t="shared" si="29"/>
        <v>#DIV/0!</v>
      </c>
      <c r="I248" s="454" t="e">
        <f>SUM($H$15:H248)</f>
        <v>#DIV/0!</v>
      </c>
      <c r="J248" s="199"/>
      <c r="K248" s="607" t="e">
        <f t="shared" si="30"/>
        <v>#N/A</v>
      </c>
      <c r="L248" s="611" t="e">
        <f t="shared" si="31"/>
        <v>#N/A</v>
      </c>
      <c r="M248" s="612" t="e">
        <f t="shared" si="24"/>
        <v>#N/A</v>
      </c>
      <c r="N248" s="454" t="e">
        <f>SUM($M$15:M248)</f>
        <v>#N/A</v>
      </c>
      <c r="O248" s="454" t="e">
        <f t="shared" si="26"/>
        <v>#DIV/0!</v>
      </c>
      <c r="P248" s="454" t="e">
        <f>SUM($O$15:O248)</f>
        <v>#DIV/0!</v>
      </c>
    </row>
    <row r="249" spans="2:16">
      <c r="B249" s="168">
        <f t="shared" si="27"/>
        <v>44521</v>
      </c>
      <c r="C249" s="201">
        <f t="shared" si="25"/>
        <v>11</v>
      </c>
      <c r="D249" s="200"/>
      <c r="E249" s="200"/>
      <c r="F249" s="200"/>
      <c r="G249" s="606" t="e">
        <f t="shared" si="28"/>
        <v>#DIV/0!</v>
      </c>
      <c r="H249" s="454" t="e">
        <f t="shared" si="29"/>
        <v>#DIV/0!</v>
      </c>
      <c r="I249" s="454" t="e">
        <f>SUM($H$15:H249)</f>
        <v>#DIV/0!</v>
      </c>
      <c r="J249" s="199"/>
      <c r="K249" s="607" t="e">
        <f t="shared" si="30"/>
        <v>#N/A</v>
      </c>
      <c r="L249" s="611" t="e">
        <f t="shared" si="31"/>
        <v>#N/A</v>
      </c>
      <c r="M249" s="612" t="e">
        <f t="shared" si="24"/>
        <v>#N/A</v>
      </c>
      <c r="N249" s="454" t="e">
        <f>SUM($M$15:M249)</f>
        <v>#N/A</v>
      </c>
      <c r="O249" s="454" t="e">
        <f t="shared" si="26"/>
        <v>#DIV/0!</v>
      </c>
      <c r="P249" s="454" t="e">
        <f>SUM($O$15:O249)</f>
        <v>#DIV/0!</v>
      </c>
    </row>
    <row r="250" spans="2:16">
      <c r="B250" s="168">
        <f t="shared" si="27"/>
        <v>44522</v>
      </c>
      <c r="C250" s="201">
        <f t="shared" si="25"/>
        <v>11</v>
      </c>
      <c r="D250" s="200"/>
      <c r="E250" s="200"/>
      <c r="F250" s="200"/>
      <c r="G250" s="606" t="e">
        <f t="shared" si="28"/>
        <v>#DIV/0!</v>
      </c>
      <c r="H250" s="454" t="e">
        <f t="shared" si="29"/>
        <v>#DIV/0!</v>
      </c>
      <c r="I250" s="454" t="e">
        <f>SUM($H$15:H250)</f>
        <v>#DIV/0!</v>
      </c>
      <c r="J250" s="199"/>
      <c r="K250" s="607" t="e">
        <f t="shared" si="30"/>
        <v>#N/A</v>
      </c>
      <c r="L250" s="611" t="e">
        <f t="shared" si="31"/>
        <v>#N/A</v>
      </c>
      <c r="M250" s="612" t="e">
        <f t="shared" si="24"/>
        <v>#N/A</v>
      </c>
      <c r="N250" s="454" t="e">
        <f>SUM($M$15:M250)</f>
        <v>#N/A</v>
      </c>
      <c r="O250" s="454" t="e">
        <f t="shared" si="26"/>
        <v>#DIV/0!</v>
      </c>
      <c r="P250" s="454" t="e">
        <f>SUM($O$15:O250)</f>
        <v>#DIV/0!</v>
      </c>
    </row>
    <row r="251" spans="2:16">
      <c r="B251" s="168">
        <f t="shared" si="27"/>
        <v>44523</v>
      </c>
      <c r="C251" s="201">
        <f t="shared" si="25"/>
        <v>11</v>
      </c>
      <c r="D251" s="200"/>
      <c r="E251" s="200"/>
      <c r="F251" s="200"/>
      <c r="G251" s="606" t="e">
        <f t="shared" si="28"/>
        <v>#DIV/0!</v>
      </c>
      <c r="H251" s="454" t="e">
        <f t="shared" si="29"/>
        <v>#DIV/0!</v>
      </c>
      <c r="I251" s="454" t="e">
        <f>SUM($H$15:H251)</f>
        <v>#DIV/0!</v>
      </c>
      <c r="J251" s="199"/>
      <c r="K251" s="607" t="e">
        <f t="shared" si="30"/>
        <v>#N/A</v>
      </c>
      <c r="L251" s="611" t="e">
        <f t="shared" si="31"/>
        <v>#N/A</v>
      </c>
      <c r="M251" s="612" t="e">
        <f t="shared" si="24"/>
        <v>#N/A</v>
      </c>
      <c r="N251" s="454" t="e">
        <f>SUM($M$15:M251)</f>
        <v>#N/A</v>
      </c>
      <c r="O251" s="454" t="e">
        <f t="shared" si="26"/>
        <v>#DIV/0!</v>
      </c>
      <c r="P251" s="454" t="e">
        <f>SUM($O$15:O251)</f>
        <v>#DIV/0!</v>
      </c>
    </row>
    <row r="252" spans="2:16">
      <c r="B252" s="168">
        <f t="shared" si="27"/>
        <v>44524</v>
      </c>
      <c r="C252" s="201">
        <f t="shared" si="25"/>
        <v>11</v>
      </c>
      <c r="D252" s="200"/>
      <c r="E252" s="200"/>
      <c r="F252" s="200"/>
      <c r="G252" s="606" t="e">
        <f t="shared" si="28"/>
        <v>#DIV/0!</v>
      </c>
      <c r="H252" s="454" t="e">
        <f t="shared" si="29"/>
        <v>#DIV/0!</v>
      </c>
      <c r="I252" s="454" t="e">
        <f>SUM($H$15:H252)</f>
        <v>#DIV/0!</v>
      </c>
      <c r="J252" s="199"/>
      <c r="K252" s="607" t="e">
        <f t="shared" si="30"/>
        <v>#N/A</v>
      </c>
      <c r="L252" s="611" t="e">
        <f t="shared" si="31"/>
        <v>#N/A</v>
      </c>
      <c r="M252" s="612" t="e">
        <f t="shared" si="24"/>
        <v>#N/A</v>
      </c>
      <c r="N252" s="454" t="e">
        <f>SUM($M$15:M252)</f>
        <v>#N/A</v>
      </c>
      <c r="O252" s="454" t="e">
        <f t="shared" si="26"/>
        <v>#DIV/0!</v>
      </c>
      <c r="P252" s="454" t="e">
        <f>SUM($O$15:O252)</f>
        <v>#DIV/0!</v>
      </c>
    </row>
    <row r="253" spans="2:16">
      <c r="B253" s="168">
        <f t="shared" si="27"/>
        <v>44525</v>
      </c>
      <c r="C253" s="201">
        <f t="shared" si="25"/>
        <v>11</v>
      </c>
      <c r="D253" s="200"/>
      <c r="E253" s="200"/>
      <c r="F253" s="200"/>
      <c r="G253" s="606" t="e">
        <f t="shared" si="28"/>
        <v>#DIV/0!</v>
      </c>
      <c r="H253" s="454" t="e">
        <f t="shared" si="29"/>
        <v>#DIV/0!</v>
      </c>
      <c r="I253" s="454" t="e">
        <f>SUM($H$15:H253)</f>
        <v>#DIV/0!</v>
      </c>
      <c r="J253" s="199"/>
      <c r="K253" s="607" t="e">
        <f t="shared" si="30"/>
        <v>#N/A</v>
      </c>
      <c r="L253" s="611" t="e">
        <f t="shared" si="31"/>
        <v>#N/A</v>
      </c>
      <c r="M253" s="612" t="e">
        <f t="shared" si="24"/>
        <v>#N/A</v>
      </c>
      <c r="N253" s="454" t="e">
        <f>SUM($M$15:M253)</f>
        <v>#N/A</v>
      </c>
      <c r="O253" s="454" t="e">
        <f t="shared" si="26"/>
        <v>#DIV/0!</v>
      </c>
      <c r="P253" s="454" t="e">
        <f>SUM($O$15:O253)</f>
        <v>#DIV/0!</v>
      </c>
    </row>
    <row r="254" spans="2:16">
      <c r="B254" s="168">
        <f t="shared" si="27"/>
        <v>44526</v>
      </c>
      <c r="C254" s="201">
        <f t="shared" si="25"/>
        <v>11</v>
      </c>
      <c r="D254" s="200"/>
      <c r="E254" s="200"/>
      <c r="F254" s="200"/>
      <c r="G254" s="606" t="e">
        <f t="shared" si="28"/>
        <v>#DIV/0!</v>
      </c>
      <c r="H254" s="454" t="e">
        <f t="shared" si="29"/>
        <v>#DIV/0!</v>
      </c>
      <c r="I254" s="454" t="e">
        <f>SUM($H$15:H254)</f>
        <v>#DIV/0!</v>
      </c>
      <c r="J254" s="199"/>
      <c r="K254" s="607" t="e">
        <f t="shared" si="30"/>
        <v>#N/A</v>
      </c>
      <c r="L254" s="611" t="e">
        <f t="shared" si="31"/>
        <v>#N/A</v>
      </c>
      <c r="M254" s="612" t="e">
        <f t="shared" si="24"/>
        <v>#N/A</v>
      </c>
      <c r="N254" s="454" t="e">
        <f>SUM($M$15:M254)</f>
        <v>#N/A</v>
      </c>
      <c r="O254" s="454" t="e">
        <f t="shared" si="26"/>
        <v>#DIV/0!</v>
      </c>
      <c r="P254" s="454" t="e">
        <f>SUM($O$15:O254)</f>
        <v>#DIV/0!</v>
      </c>
    </row>
    <row r="255" spans="2:16">
      <c r="B255" s="168">
        <f t="shared" si="27"/>
        <v>44527</v>
      </c>
      <c r="C255" s="201">
        <f t="shared" si="25"/>
        <v>11</v>
      </c>
      <c r="D255" s="200"/>
      <c r="E255" s="200"/>
      <c r="F255" s="200"/>
      <c r="G255" s="606" t="e">
        <f t="shared" si="28"/>
        <v>#DIV/0!</v>
      </c>
      <c r="H255" s="454" t="e">
        <f t="shared" si="29"/>
        <v>#DIV/0!</v>
      </c>
      <c r="I255" s="454" t="e">
        <f>SUM($H$15:H255)</f>
        <v>#DIV/0!</v>
      </c>
      <c r="J255" s="199"/>
      <c r="K255" s="607" t="e">
        <f t="shared" si="30"/>
        <v>#N/A</v>
      </c>
      <c r="L255" s="611" t="e">
        <f t="shared" si="31"/>
        <v>#N/A</v>
      </c>
      <c r="M255" s="612" t="e">
        <f t="shared" si="24"/>
        <v>#N/A</v>
      </c>
      <c r="N255" s="454" t="e">
        <f>SUM($M$15:M255)</f>
        <v>#N/A</v>
      </c>
      <c r="O255" s="454" t="e">
        <f t="shared" si="26"/>
        <v>#DIV/0!</v>
      </c>
      <c r="P255" s="454" t="e">
        <f>SUM($O$15:O255)</f>
        <v>#DIV/0!</v>
      </c>
    </row>
    <row r="256" spans="2:16">
      <c r="B256" s="168">
        <f t="shared" si="27"/>
        <v>44528</v>
      </c>
      <c r="C256" s="201">
        <f t="shared" si="25"/>
        <v>11</v>
      </c>
      <c r="D256" s="200"/>
      <c r="E256" s="200"/>
      <c r="F256" s="200"/>
      <c r="G256" s="606" t="e">
        <f t="shared" si="28"/>
        <v>#DIV/0!</v>
      </c>
      <c r="H256" s="454" t="e">
        <f t="shared" si="29"/>
        <v>#DIV/0!</v>
      </c>
      <c r="I256" s="454" t="e">
        <f>SUM($H$15:H256)</f>
        <v>#DIV/0!</v>
      </c>
      <c r="J256" s="199"/>
      <c r="K256" s="607" t="e">
        <f t="shared" si="30"/>
        <v>#N/A</v>
      </c>
      <c r="L256" s="611" t="e">
        <f t="shared" si="31"/>
        <v>#N/A</v>
      </c>
      <c r="M256" s="612" t="e">
        <f t="shared" si="24"/>
        <v>#N/A</v>
      </c>
      <c r="N256" s="454" t="e">
        <f>SUM($M$15:M256)</f>
        <v>#N/A</v>
      </c>
      <c r="O256" s="454" t="e">
        <f t="shared" si="26"/>
        <v>#DIV/0!</v>
      </c>
      <c r="P256" s="454" t="e">
        <f>SUM($O$15:O256)</f>
        <v>#DIV/0!</v>
      </c>
    </row>
    <row r="257" spans="2:16">
      <c r="B257" s="168">
        <f t="shared" si="27"/>
        <v>44529</v>
      </c>
      <c r="C257" s="201">
        <f t="shared" si="25"/>
        <v>11</v>
      </c>
      <c r="D257" s="200"/>
      <c r="E257" s="200"/>
      <c r="F257" s="200"/>
      <c r="G257" s="606" t="e">
        <f t="shared" si="28"/>
        <v>#DIV/0!</v>
      </c>
      <c r="H257" s="454" t="e">
        <f t="shared" si="29"/>
        <v>#DIV/0!</v>
      </c>
      <c r="I257" s="454" t="e">
        <f>SUM($H$15:H257)</f>
        <v>#DIV/0!</v>
      </c>
      <c r="J257" s="199"/>
      <c r="K257" s="607" t="e">
        <f t="shared" si="30"/>
        <v>#N/A</v>
      </c>
      <c r="L257" s="611" t="e">
        <f t="shared" si="31"/>
        <v>#N/A</v>
      </c>
      <c r="M257" s="612" t="e">
        <f t="shared" si="24"/>
        <v>#N/A</v>
      </c>
      <c r="N257" s="454" t="e">
        <f>SUM($M$15:M257)</f>
        <v>#N/A</v>
      </c>
      <c r="O257" s="454" t="e">
        <f t="shared" si="26"/>
        <v>#DIV/0!</v>
      </c>
      <c r="P257" s="454" t="e">
        <f>SUM($O$15:O257)</f>
        <v>#DIV/0!</v>
      </c>
    </row>
    <row r="258" spans="2:16">
      <c r="B258" s="168">
        <f t="shared" si="27"/>
        <v>44530</v>
      </c>
      <c r="C258" s="201">
        <f t="shared" si="25"/>
        <v>11</v>
      </c>
      <c r="D258" s="200"/>
      <c r="E258" s="200"/>
      <c r="F258" s="200"/>
      <c r="G258" s="606" t="e">
        <f t="shared" si="28"/>
        <v>#DIV/0!</v>
      </c>
      <c r="H258" s="454" t="e">
        <f t="shared" si="29"/>
        <v>#DIV/0!</v>
      </c>
      <c r="I258" s="454" t="e">
        <f>SUM($H$15:H258)</f>
        <v>#DIV/0!</v>
      </c>
      <c r="J258" s="199"/>
      <c r="K258" s="607" t="e">
        <f t="shared" si="30"/>
        <v>#N/A</v>
      </c>
      <c r="L258" s="611" t="e">
        <f t="shared" si="31"/>
        <v>#N/A</v>
      </c>
      <c r="M258" s="612" t="e">
        <f t="shared" si="24"/>
        <v>#N/A</v>
      </c>
      <c r="N258" s="454" t="e">
        <f>SUM($M$15:M258)</f>
        <v>#N/A</v>
      </c>
      <c r="O258" s="454" t="e">
        <f t="shared" si="26"/>
        <v>#DIV/0!</v>
      </c>
      <c r="P258" s="454" t="e">
        <f>SUM($O$15:O258)</f>
        <v>#DIV/0!</v>
      </c>
    </row>
    <row r="259" spans="2:16">
      <c r="B259" s="168">
        <f t="shared" si="27"/>
        <v>44531</v>
      </c>
      <c r="C259" s="201">
        <f t="shared" si="25"/>
        <v>12</v>
      </c>
      <c r="D259" s="200"/>
      <c r="E259" s="200"/>
      <c r="F259" s="200"/>
      <c r="G259" s="606" t="e">
        <f t="shared" si="28"/>
        <v>#DIV/0!</v>
      </c>
      <c r="H259" s="454" t="e">
        <f t="shared" si="29"/>
        <v>#DIV/0!</v>
      </c>
      <c r="I259" s="454" t="e">
        <f>SUM($H$15:H259)</f>
        <v>#DIV/0!</v>
      </c>
      <c r="J259" s="199"/>
      <c r="K259" s="607" t="e">
        <f t="shared" si="30"/>
        <v>#N/A</v>
      </c>
      <c r="L259" s="608" t="e">
        <f t="shared" si="31"/>
        <v>#N/A</v>
      </c>
      <c r="M259" s="609" t="e">
        <f>IF(AND(L259&gt;=0, L259&lt;=1.5), 3200, IF(AND(L259&gt;1.5,L259&lt;=2.8),3200*((2.8-L259)/1.3),IF(AND(L259&gt;2.8, L259&lt;15), -24000*((2.8-L259)/-12.2), -24000)))</f>
        <v>#N/A</v>
      </c>
      <c r="N259" s="454" t="e">
        <f>SUM($M$15:M259)</f>
        <v>#N/A</v>
      </c>
      <c r="O259" s="454" t="e">
        <f t="shared" si="26"/>
        <v>#DIV/0!</v>
      </c>
      <c r="P259" s="454" t="e">
        <f>SUM($O$15:O259)</f>
        <v>#DIV/0!</v>
      </c>
    </row>
    <row r="260" spans="2:16">
      <c r="B260" s="168">
        <f t="shared" si="27"/>
        <v>44532</v>
      </c>
      <c r="C260" s="201">
        <f t="shared" si="25"/>
        <v>12</v>
      </c>
      <c r="D260" s="200"/>
      <c r="E260" s="200"/>
      <c r="F260" s="200"/>
      <c r="G260" s="606" t="e">
        <f t="shared" si="28"/>
        <v>#DIV/0!</v>
      </c>
      <c r="H260" s="454" t="e">
        <f t="shared" si="29"/>
        <v>#DIV/0!</v>
      </c>
      <c r="I260" s="454" t="e">
        <f>SUM($H$15:H260)</f>
        <v>#DIV/0!</v>
      </c>
      <c r="J260" s="199"/>
      <c r="K260" s="607" t="e">
        <f t="shared" si="30"/>
        <v>#N/A</v>
      </c>
      <c r="L260" s="608" t="e">
        <f t="shared" si="31"/>
        <v>#N/A</v>
      </c>
      <c r="M260" s="609" t="e">
        <f t="shared" ref="M260:M320" si="32">IF(AND(L260&gt;=0, L260&lt;=1.5), 3200, IF(AND(L260&gt;1.5,L260&lt;=2.8),3200*((2.8-L260)/1.3),IF(AND(L260&gt;2.8, L260&lt;15), -24000*((2.8-L260)/-12.2), -24000)))</f>
        <v>#N/A</v>
      </c>
      <c r="N260" s="454" t="e">
        <f>SUM($M$15:M260)</f>
        <v>#N/A</v>
      </c>
      <c r="O260" s="454" t="e">
        <f t="shared" si="26"/>
        <v>#DIV/0!</v>
      </c>
      <c r="P260" s="454" t="e">
        <f>SUM($O$15:O260)</f>
        <v>#DIV/0!</v>
      </c>
    </row>
    <row r="261" spans="2:16">
      <c r="B261" s="168">
        <f t="shared" si="27"/>
        <v>44533</v>
      </c>
      <c r="C261" s="201">
        <f t="shared" si="25"/>
        <v>12</v>
      </c>
      <c r="D261" s="200"/>
      <c r="E261" s="200"/>
      <c r="F261" s="200"/>
      <c r="G261" s="606" t="e">
        <f t="shared" si="28"/>
        <v>#DIV/0!</v>
      </c>
      <c r="H261" s="454" t="e">
        <f t="shared" si="29"/>
        <v>#DIV/0!</v>
      </c>
      <c r="I261" s="454" t="e">
        <f>SUM($H$15:H261)</f>
        <v>#DIV/0!</v>
      </c>
      <c r="J261" s="199"/>
      <c r="K261" s="607" t="e">
        <f t="shared" si="30"/>
        <v>#N/A</v>
      </c>
      <c r="L261" s="608" t="e">
        <f t="shared" si="31"/>
        <v>#N/A</v>
      </c>
      <c r="M261" s="609" t="e">
        <f t="shared" si="32"/>
        <v>#N/A</v>
      </c>
      <c r="N261" s="454" t="e">
        <f>SUM($M$15:M261)</f>
        <v>#N/A</v>
      </c>
      <c r="O261" s="454" t="e">
        <f t="shared" si="26"/>
        <v>#DIV/0!</v>
      </c>
      <c r="P261" s="454" t="e">
        <f>SUM($O$15:O261)</f>
        <v>#DIV/0!</v>
      </c>
    </row>
    <row r="262" spans="2:16">
      <c r="B262" s="168">
        <f t="shared" si="27"/>
        <v>44534</v>
      </c>
      <c r="C262" s="201">
        <f t="shared" si="25"/>
        <v>12</v>
      </c>
      <c r="D262" s="200"/>
      <c r="E262" s="200"/>
      <c r="F262" s="200"/>
      <c r="G262" s="606" t="e">
        <f t="shared" si="28"/>
        <v>#DIV/0!</v>
      </c>
      <c r="H262" s="454" t="e">
        <f t="shared" si="29"/>
        <v>#DIV/0!</v>
      </c>
      <c r="I262" s="454" t="e">
        <f>SUM($H$15:H262)</f>
        <v>#DIV/0!</v>
      </c>
      <c r="J262" s="199"/>
      <c r="K262" s="607" t="e">
        <f t="shared" si="30"/>
        <v>#N/A</v>
      </c>
      <c r="L262" s="608" t="e">
        <f t="shared" si="31"/>
        <v>#N/A</v>
      </c>
      <c r="M262" s="609" t="e">
        <f t="shared" si="32"/>
        <v>#N/A</v>
      </c>
      <c r="N262" s="454" t="e">
        <f>SUM($M$15:M262)</f>
        <v>#N/A</v>
      </c>
      <c r="O262" s="454" t="e">
        <f t="shared" si="26"/>
        <v>#DIV/0!</v>
      </c>
      <c r="P262" s="454" t="e">
        <f>SUM($O$15:O262)</f>
        <v>#DIV/0!</v>
      </c>
    </row>
    <row r="263" spans="2:16">
      <c r="B263" s="168">
        <f t="shared" si="27"/>
        <v>44535</v>
      </c>
      <c r="C263" s="201">
        <f t="shared" si="25"/>
        <v>12</v>
      </c>
      <c r="D263" s="200"/>
      <c r="E263" s="200"/>
      <c r="F263" s="200"/>
      <c r="G263" s="606" t="e">
        <f t="shared" si="28"/>
        <v>#DIV/0!</v>
      </c>
      <c r="H263" s="454" t="e">
        <f t="shared" si="29"/>
        <v>#DIV/0!</v>
      </c>
      <c r="I263" s="454" t="e">
        <f>SUM($H$15:H263)</f>
        <v>#DIV/0!</v>
      </c>
      <c r="J263" s="199"/>
      <c r="K263" s="607" t="e">
        <f t="shared" si="30"/>
        <v>#N/A</v>
      </c>
      <c r="L263" s="608" t="e">
        <f t="shared" si="31"/>
        <v>#N/A</v>
      </c>
      <c r="M263" s="609" t="e">
        <f t="shared" si="32"/>
        <v>#N/A</v>
      </c>
      <c r="N263" s="454" t="e">
        <f>SUM($M$15:M263)</f>
        <v>#N/A</v>
      </c>
      <c r="O263" s="454" t="e">
        <f t="shared" si="26"/>
        <v>#DIV/0!</v>
      </c>
      <c r="P263" s="454" t="e">
        <f>SUM($O$15:O263)</f>
        <v>#DIV/0!</v>
      </c>
    </row>
    <row r="264" spans="2:16">
      <c r="B264" s="168">
        <f t="shared" si="27"/>
        <v>44536</v>
      </c>
      <c r="C264" s="201">
        <f t="shared" si="25"/>
        <v>12</v>
      </c>
      <c r="D264" s="200"/>
      <c r="E264" s="200"/>
      <c r="F264" s="200"/>
      <c r="G264" s="606" t="e">
        <f t="shared" si="28"/>
        <v>#DIV/0!</v>
      </c>
      <c r="H264" s="454" t="e">
        <f t="shared" si="29"/>
        <v>#DIV/0!</v>
      </c>
      <c r="I264" s="454" t="e">
        <f>SUM($H$15:H264)</f>
        <v>#DIV/0!</v>
      </c>
      <c r="J264" s="199"/>
      <c r="K264" s="607" t="e">
        <f t="shared" si="30"/>
        <v>#N/A</v>
      </c>
      <c r="L264" s="608" t="e">
        <f t="shared" si="31"/>
        <v>#N/A</v>
      </c>
      <c r="M264" s="609" t="e">
        <f t="shared" si="32"/>
        <v>#N/A</v>
      </c>
      <c r="N264" s="454" t="e">
        <f>SUM($M$15:M264)</f>
        <v>#N/A</v>
      </c>
      <c r="O264" s="454" t="e">
        <f t="shared" si="26"/>
        <v>#DIV/0!</v>
      </c>
      <c r="P264" s="454" t="e">
        <f>SUM($O$15:O264)</f>
        <v>#DIV/0!</v>
      </c>
    </row>
    <row r="265" spans="2:16">
      <c r="B265" s="168">
        <f t="shared" si="27"/>
        <v>44537</v>
      </c>
      <c r="C265" s="201">
        <f t="shared" si="25"/>
        <v>12</v>
      </c>
      <c r="D265" s="200"/>
      <c r="E265" s="200"/>
      <c r="F265" s="200"/>
      <c r="G265" s="606" t="e">
        <f t="shared" si="28"/>
        <v>#DIV/0!</v>
      </c>
      <c r="H265" s="454" t="e">
        <f t="shared" si="29"/>
        <v>#DIV/0!</v>
      </c>
      <c r="I265" s="454" t="e">
        <f>SUM($H$15:H265)</f>
        <v>#DIV/0!</v>
      </c>
      <c r="J265" s="199"/>
      <c r="K265" s="607" t="e">
        <f t="shared" si="30"/>
        <v>#N/A</v>
      </c>
      <c r="L265" s="608" t="e">
        <f t="shared" si="31"/>
        <v>#N/A</v>
      </c>
      <c r="M265" s="609" t="e">
        <f t="shared" si="32"/>
        <v>#N/A</v>
      </c>
      <c r="N265" s="454" t="e">
        <f>SUM($M$15:M265)</f>
        <v>#N/A</v>
      </c>
      <c r="O265" s="454" t="e">
        <f t="shared" si="26"/>
        <v>#DIV/0!</v>
      </c>
      <c r="P265" s="454" t="e">
        <f>SUM($O$15:O265)</f>
        <v>#DIV/0!</v>
      </c>
    </row>
    <row r="266" spans="2:16">
      <c r="B266" s="168">
        <f t="shared" si="27"/>
        <v>44538</v>
      </c>
      <c r="C266" s="201">
        <f t="shared" si="25"/>
        <v>12</v>
      </c>
      <c r="D266" s="200"/>
      <c r="E266" s="200"/>
      <c r="F266" s="200"/>
      <c r="G266" s="606" t="e">
        <f t="shared" si="28"/>
        <v>#DIV/0!</v>
      </c>
      <c r="H266" s="454" t="e">
        <f t="shared" si="29"/>
        <v>#DIV/0!</v>
      </c>
      <c r="I266" s="454" t="e">
        <f>SUM($H$15:H266)</f>
        <v>#DIV/0!</v>
      </c>
      <c r="J266" s="199"/>
      <c r="K266" s="607" t="e">
        <f t="shared" si="30"/>
        <v>#N/A</v>
      </c>
      <c r="L266" s="608" t="e">
        <f t="shared" si="31"/>
        <v>#N/A</v>
      </c>
      <c r="M266" s="609" t="e">
        <f t="shared" si="32"/>
        <v>#N/A</v>
      </c>
      <c r="N266" s="454" t="e">
        <f>SUM($M$15:M266)</f>
        <v>#N/A</v>
      </c>
      <c r="O266" s="454" t="e">
        <f t="shared" si="26"/>
        <v>#DIV/0!</v>
      </c>
      <c r="P266" s="454" t="e">
        <f>SUM($O$15:O266)</f>
        <v>#DIV/0!</v>
      </c>
    </row>
    <row r="267" spans="2:16">
      <c r="B267" s="168">
        <f t="shared" si="27"/>
        <v>44539</v>
      </c>
      <c r="C267" s="201">
        <f t="shared" si="25"/>
        <v>12</v>
      </c>
      <c r="D267" s="200"/>
      <c r="E267" s="200"/>
      <c r="F267" s="200"/>
      <c r="G267" s="606" t="e">
        <f t="shared" si="28"/>
        <v>#DIV/0!</v>
      </c>
      <c r="H267" s="454" t="e">
        <f t="shared" si="29"/>
        <v>#DIV/0!</v>
      </c>
      <c r="I267" s="454" t="e">
        <f>SUM($H$15:H267)</f>
        <v>#DIV/0!</v>
      </c>
      <c r="J267" s="199"/>
      <c r="K267" s="607" t="e">
        <f t="shared" si="30"/>
        <v>#N/A</v>
      </c>
      <c r="L267" s="608" t="e">
        <f t="shared" si="31"/>
        <v>#N/A</v>
      </c>
      <c r="M267" s="609" t="e">
        <f t="shared" si="32"/>
        <v>#N/A</v>
      </c>
      <c r="N267" s="454" t="e">
        <f>SUM($M$15:M267)</f>
        <v>#N/A</v>
      </c>
      <c r="O267" s="454" t="e">
        <f t="shared" si="26"/>
        <v>#DIV/0!</v>
      </c>
      <c r="P267" s="454" t="e">
        <f>SUM($O$15:O267)</f>
        <v>#DIV/0!</v>
      </c>
    </row>
    <row r="268" spans="2:16">
      <c r="B268" s="168">
        <f t="shared" si="27"/>
        <v>44540</v>
      </c>
      <c r="C268" s="201">
        <f t="shared" si="25"/>
        <v>12</v>
      </c>
      <c r="D268" s="200"/>
      <c r="E268" s="200"/>
      <c r="F268" s="200"/>
      <c r="G268" s="606" t="e">
        <f t="shared" si="28"/>
        <v>#DIV/0!</v>
      </c>
      <c r="H268" s="454" t="e">
        <f t="shared" si="29"/>
        <v>#DIV/0!</v>
      </c>
      <c r="I268" s="454" t="e">
        <f>SUM($H$15:H268)</f>
        <v>#DIV/0!</v>
      </c>
      <c r="J268" s="199"/>
      <c r="K268" s="607" t="e">
        <f t="shared" si="30"/>
        <v>#N/A</v>
      </c>
      <c r="L268" s="608" t="e">
        <f t="shared" si="31"/>
        <v>#N/A</v>
      </c>
      <c r="M268" s="609" t="e">
        <f t="shared" si="32"/>
        <v>#N/A</v>
      </c>
      <c r="N268" s="454" t="e">
        <f>SUM($M$15:M268)</f>
        <v>#N/A</v>
      </c>
      <c r="O268" s="454" t="e">
        <f t="shared" si="26"/>
        <v>#DIV/0!</v>
      </c>
      <c r="P268" s="454" t="e">
        <f>SUM($O$15:O268)</f>
        <v>#DIV/0!</v>
      </c>
    </row>
    <row r="269" spans="2:16">
      <c r="B269" s="168">
        <f t="shared" si="27"/>
        <v>44541</v>
      </c>
      <c r="C269" s="201">
        <f t="shared" si="25"/>
        <v>12</v>
      </c>
      <c r="D269" s="200"/>
      <c r="E269" s="200"/>
      <c r="F269" s="200"/>
      <c r="G269" s="606" t="e">
        <f t="shared" si="28"/>
        <v>#DIV/0!</v>
      </c>
      <c r="H269" s="454" t="e">
        <f t="shared" si="29"/>
        <v>#DIV/0!</v>
      </c>
      <c r="I269" s="454" t="e">
        <f>SUM($H$15:H269)</f>
        <v>#DIV/0!</v>
      </c>
      <c r="J269" s="199"/>
      <c r="K269" s="607" t="e">
        <f t="shared" si="30"/>
        <v>#N/A</v>
      </c>
      <c r="L269" s="608" t="e">
        <f t="shared" si="31"/>
        <v>#N/A</v>
      </c>
      <c r="M269" s="609" t="e">
        <f t="shared" si="32"/>
        <v>#N/A</v>
      </c>
      <c r="N269" s="454" t="e">
        <f>SUM($M$15:M269)</f>
        <v>#N/A</v>
      </c>
      <c r="O269" s="454" t="e">
        <f t="shared" si="26"/>
        <v>#DIV/0!</v>
      </c>
      <c r="P269" s="454" t="e">
        <f>SUM($O$15:O269)</f>
        <v>#DIV/0!</v>
      </c>
    </row>
    <row r="270" spans="2:16">
      <c r="B270" s="168">
        <f t="shared" si="27"/>
        <v>44542</v>
      </c>
      <c r="C270" s="201">
        <f t="shared" si="25"/>
        <v>12</v>
      </c>
      <c r="D270" s="200"/>
      <c r="E270" s="200"/>
      <c r="F270" s="200"/>
      <c r="G270" s="606" t="e">
        <f t="shared" si="28"/>
        <v>#DIV/0!</v>
      </c>
      <c r="H270" s="454" t="e">
        <f t="shared" si="29"/>
        <v>#DIV/0!</v>
      </c>
      <c r="I270" s="454" t="e">
        <f>SUM($H$15:H270)</f>
        <v>#DIV/0!</v>
      </c>
      <c r="J270" s="199"/>
      <c r="K270" s="607" t="e">
        <f t="shared" si="30"/>
        <v>#N/A</v>
      </c>
      <c r="L270" s="608" t="e">
        <f t="shared" si="31"/>
        <v>#N/A</v>
      </c>
      <c r="M270" s="609" t="e">
        <f t="shared" si="32"/>
        <v>#N/A</v>
      </c>
      <c r="N270" s="454" t="e">
        <f>SUM($M$15:M270)</f>
        <v>#N/A</v>
      </c>
      <c r="O270" s="454" t="e">
        <f t="shared" si="26"/>
        <v>#DIV/0!</v>
      </c>
      <c r="P270" s="454" t="e">
        <f>SUM($O$15:O270)</f>
        <v>#DIV/0!</v>
      </c>
    </row>
    <row r="271" spans="2:16">
      <c r="B271" s="168">
        <f t="shared" si="27"/>
        <v>44543</v>
      </c>
      <c r="C271" s="201">
        <f t="shared" ref="C271:C334" si="33">MONTH(B271)</f>
        <v>12</v>
      </c>
      <c r="D271" s="200"/>
      <c r="E271" s="200"/>
      <c r="F271" s="200"/>
      <c r="G271" s="606" t="e">
        <f t="shared" si="28"/>
        <v>#DIV/0!</v>
      </c>
      <c r="H271" s="454" t="e">
        <f t="shared" si="29"/>
        <v>#DIV/0!</v>
      </c>
      <c r="I271" s="454" t="e">
        <f>SUM($H$15:H271)</f>
        <v>#DIV/0!</v>
      </c>
      <c r="J271" s="199"/>
      <c r="K271" s="607" t="e">
        <f t="shared" si="30"/>
        <v>#N/A</v>
      </c>
      <c r="L271" s="608" t="e">
        <f t="shared" si="31"/>
        <v>#N/A</v>
      </c>
      <c r="M271" s="609" t="e">
        <f t="shared" si="32"/>
        <v>#N/A</v>
      </c>
      <c r="N271" s="454" t="e">
        <f>SUM($M$15:M271)</f>
        <v>#N/A</v>
      </c>
      <c r="O271" s="454" t="e">
        <f t="shared" ref="O271:O334" si="34">SUM(H271+M271)</f>
        <v>#DIV/0!</v>
      </c>
      <c r="P271" s="454" t="e">
        <f>SUM($O$15:O271)</f>
        <v>#DIV/0!</v>
      </c>
    </row>
    <row r="272" spans="2:16">
      <c r="B272" s="168">
        <f t="shared" ref="B272:B335" si="35">B271+1</f>
        <v>44544</v>
      </c>
      <c r="C272" s="201">
        <f t="shared" si="33"/>
        <v>12</v>
      </c>
      <c r="D272" s="200"/>
      <c r="E272" s="200"/>
      <c r="F272" s="200"/>
      <c r="G272" s="606" t="e">
        <f t="shared" ref="G272:G335" si="36">((E272-F272)/D272)*100</f>
        <v>#DIV/0!</v>
      </c>
      <c r="H272" s="454" t="e">
        <f t="shared" ref="H272:H335" si="37">IF(AND(G272&gt;=0,G272&lt;=5),1200-(G272*800),IF(AND(G272&gt;5,G272&lt;75.667),-2800-(300*(G272-5)),-24000))</f>
        <v>#DIV/0!</v>
      </c>
      <c r="I272" s="454" t="e">
        <f>SUM($H$15:H272)</f>
        <v>#DIV/0!</v>
      </c>
      <c r="J272" s="199"/>
      <c r="K272" s="607" t="e">
        <f t="shared" ref="K272:K335" si="38">IF(ISBLANK(J273),#N/A,J273)</f>
        <v>#N/A</v>
      </c>
      <c r="L272" s="608" t="e">
        <f t="shared" ref="L272:L335" si="39">MAX((J272-K272),(K272-J272))</f>
        <v>#N/A</v>
      </c>
      <c r="M272" s="609" t="e">
        <f t="shared" si="32"/>
        <v>#N/A</v>
      </c>
      <c r="N272" s="454" t="e">
        <f>SUM($M$15:M272)</f>
        <v>#N/A</v>
      </c>
      <c r="O272" s="454" t="e">
        <f t="shared" si="34"/>
        <v>#DIV/0!</v>
      </c>
      <c r="P272" s="454" t="e">
        <f>SUM($O$15:O272)</f>
        <v>#DIV/0!</v>
      </c>
    </row>
    <row r="273" spans="2:16">
      <c r="B273" s="168">
        <f t="shared" si="35"/>
        <v>44545</v>
      </c>
      <c r="C273" s="201">
        <f t="shared" si="33"/>
        <v>12</v>
      </c>
      <c r="D273" s="200"/>
      <c r="E273" s="200"/>
      <c r="F273" s="200"/>
      <c r="G273" s="606" t="e">
        <f t="shared" si="36"/>
        <v>#DIV/0!</v>
      </c>
      <c r="H273" s="454" t="e">
        <f t="shared" si="37"/>
        <v>#DIV/0!</v>
      </c>
      <c r="I273" s="454" t="e">
        <f>SUM($H$15:H273)</f>
        <v>#DIV/0!</v>
      </c>
      <c r="J273" s="199"/>
      <c r="K273" s="607" t="e">
        <f t="shared" si="38"/>
        <v>#N/A</v>
      </c>
      <c r="L273" s="608" t="e">
        <f t="shared" si="39"/>
        <v>#N/A</v>
      </c>
      <c r="M273" s="609" t="e">
        <f t="shared" si="32"/>
        <v>#N/A</v>
      </c>
      <c r="N273" s="454" t="e">
        <f>SUM($M$15:M273)</f>
        <v>#N/A</v>
      </c>
      <c r="O273" s="454" t="e">
        <f t="shared" si="34"/>
        <v>#DIV/0!</v>
      </c>
      <c r="P273" s="454" t="e">
        <f>SUM($O$15:O273)</f>
        <v>#DIV/0!</v>
      </c>
    </row>
    <row r="274" spans="2:16">
      <c r="B274" s="168">
        <f t="shared" si="35"/>
        <v>44546</v>
      </c>
      <c r="C274" s="201">
        <f t="shared" si="33"/>
        <v>12</v>
      </c>
      <c r="D274" s="200"/>
      <c r="E274" s="200"/>
      <c r="F274" s="200"/>
      <c r="G274" s="606" t="e">
        <f t="shared" si="36"/>
        <v>#DIV/0!</v>
      </c>
      <c r="H274" s="454" t="e">
        <f t="shared" si="37"/>
        <v>#DIV/0!</v>
      </c>
      <c r="I274" s="454" t="e">
        <f>SUM($H$15:H274)</f>
        <v>#DIV/0!</v>
      </c>
      <c r="J274" s="199"/>
      <c r="K274" s="607" t="e">
        <f t="shared" si="38"/>
        <v>#N/A</v>
      </c>
      <c r="L274" s="608" t="e">
        <f t="shared" si="39"/>
        <v>#N/A</v>
      </c>
      <c r="M274" s="609" t="e">
        <f t="shared" si="32"/>
        <v>#N/A</v>
      </c>
      <c r="N274" s="454" t="e">
        <f>SUM($M$15:M274)</f>
        <v>#N/A</v>
      </c>
      <c r="O274" s="454" t="e">
        <f t="shared" si="34"/>
        <v>#DIV/0!</v>
      </c>
      <c r="P274" s="454" t="e">
        <f>SUM($O$15:O274)</f>
        <v>#DIV/0!</v>
      </c>
    </row>
    <row r="275" spans="2:16">
      <c r="B275" s="168">
        <f t="shared" si="35"/>
        <v>44547</v>
      </c>
      <c r="C275" s="201">
        <f t="shared" si="33"/>
        <v>12</v>
      </c>
      <c r="D275" s="200"/>
      <c r="E275" s="200"/>
      <c r="F275" s="200"/>
      <c r="G275" s="606" t="e">
        <f t="shared" si="36"/>
        <v>#DIV/0!</v>
      </c>
      <c r="H275" s="454" t="e">
        <f t="shared" si="37"/>
        <v>#DIV/0!</v>
      </c>
      <c r="I275" s="454" t="e">
        <f>SUM($H$15:H275)</f>
        <v>#DIV/0!</v>
      </c>
      <c r="J275" s="199"/>
      <c r="K275" s="607" t="e">
        <f t="shared" si="38"/>
        <v>#N/A</v>
      </c>
      <c r="L275" s="608" t="e">
        <f t="shared" si="39"/>
        <v>#N/A</v>
      </c>
      <c r="M275" s="609" t="e">
        <f t="shared" si="32"/>
        <v>#N/A</v>
      </c>
      <c r="N275" s="454" t="e">
        <f>SUM($M$15:M275)</f>
        <v>#N/A</v>
      </c>
      <c r="O275" s="454" t="e">
        <f t="shared" si="34"/>
        <v>#DIV/0!</v>
      </c>
      <c r="P275" s="454" t="e">
        <f>SUM($O$15:O275)</f>
        <v>#DIV/0!</v>
      </c>
    </row>
    <row r="276" spans="2:16">
      <c r="B276" s="168">
        <f t="shared" si="35"/>
        <v>44548</v>
      </c>
      <c r="C276" s="201">
        <f t="shared" si="33"/>
        <v>12</v>
      </c>
      <c r="D276" s="200"/>
      <c r="E276" s="200"/>
      <c r="F276" s="200"/>
      <c r="G276" s="606" t="e">
        <f t="shared" si="36"/>
        <v>#DIV/0!</v>
      </c>
      <c r="H276" s="454" t="e">
        <f t="shared" si="37"/>
        <v>#DIV/0!</v>
      </c>
      <c r="I276" s="454" t="e">
        <f>SUM($H$15:H276)</f>
        <v>#DIV/0!</v>
      </c>
      <c r="J276" s="199"/>
      <c r="K276" s="607" t="e">
        <f t="shared" si="38"/>
        <v>#N/A</v>
      </c>
      <c r="L276" s="608" t="e">
        <f t="shared" si="39"/>
        <v>#N/A</v>
      </c>
      <c r="M276" s="609" t="e">
        <f t="shared" si="32"/>
        <v>#N/A</v>
      </c>
      <c r="N276" s="454" t="e">
        <f>SUM($M$15:M276)</f>
        <v>#N/A</v>
      </c>
      <c r="O276" s="454" t="e">
        <f t="shared" si="34"/>
        <v>#DIV/0!</v>
      </c>
      <c r="P276" s="454" t="e">
        <f>SUM($O$15:O276)</f>
        <v>#DIV/0!</v>
      </c>
    </row>
    <row r="277" spans="2:16">
      <c r="B277" s="168">
        <f t="shared" si="35"/>
        <v>44549</v>
      </c>
      <c r="C277" s="201">
        <f t="shared" si="33"/>
        <v>12</v>
      </c>
      <c r="D277" s="200"/>
      <c r="E277" s="200"/>
      <c r="F277" s="200"/>
      <c r="G277" s="606" t="e">
        <f t="shared" si="36"/>
        <v>#DIV/0!</v>
      </c>
      <c r="H277" s="454" t="e">
        <f t="shared" si="37"/>
        <v>#DIV/0!</v>
      </c>
      <c r="I277" s="454" t="e">
        <f>SUM($H$15:H277)</f>
        <v>#DIV/0!</v>
      </c>
      <c r="J277" s="199"/>
      <c r="K277" s="607" t="e">
        <f t="shared" si="38"/>
        <v>#N/A</v>
      </c>
      <c r="L277" s="608" t="e">
        <f t="shared" si="39"/>
        <v>#N/A</v>
      </c>
      <c r="M277" s="609" t="e">
        <f t="shared" si="32"/>
        <v>#N/A</v>
      </c>
      <c r="N277" s="454" t="e">
        <f>SUM($M$15:M277)</f>
        <v>#N/A</v>
      </c>
      <c r="O277" s="454" t="e">
        <f t="shared" si="34"/>
        <v>#DIV/0!</v>
      </c>
      <c r="P277" s="454" t="e">
        <f>SUM($O$15:O277)</f>
        <v>#DIV/0!</v>
      </c>
    </row>
    <row r="278" spans="2:16">
      <c r="B278" s="168">
        <f t="shared" si="35"/>
        <v>44550</v>
      </c>
      <c r="C278" s="201">
        <f t="shared" si="33"/>
        <v>12</v>
      </c>
      <c r="D278" s="200"/>
      <c r="E278" s="200"/>
      <c r="F278" s="200"/>
      <c r="G278" s="606" t="e">
        <f t="shared" si="36"/>
        <v>#DIV/0!</v>
      </c>
      <c r="H278" s="454" t="e">
        <f t="shared" si="37"/>
        <v>#DIV/0!</v>
      </c>
      <c r="I278" s="454" t="e">
        <f>SUM($H$15:H278)</f>
        <v>#DIV/0!</v>
      </c>
      <c r="J278" s="199"/>
      <c r="K278" s="607" t="e">
        <f t="shared" si="38"/>
        <v>#N/A</v>
      </c>
      <c r="L278" s="608" t="e">
        <f t="shared" si="39"/>
        <v>#N/A</v>
      </c>
      <c r="M278" s="609" t="e">
        <f t="shared" si="32"/>
        <v>#N/A</v>
      </c>
      <c r="N278" s="454" t="e">
        <f>SUM($M$15:M278)</f>
        <v>#N/A</v>
      </c>
      <c r="O278" s="454" t="e">
        <f t="shared" si="34"/>
        <v>#DIV/0!</v>
      </c>
      <c r="P278" s="454" t="e">
        <f>SUM($O$15:O278)</f>
        <v>#DIV/0!</v>
      </c>
    </row>
    <row r="279" spans="2:16">
      <c r="B279" s="168">
        <f t="shared" si="35"/>
        <v>44551</v>
      </c>
      <c r="C279" s="201">
        <f t="shared" si="33"/>
        <v>12</v>
      </c>
      <c r="D279" s="200"/>
      <c r="E279" s="200"/>
      <c r="F279" s="200"/>
      <c r="G279" s="606" t="e">
        <f t="shared" si="36"/>
        <v>#DIV/0!</v>
      </c>
      <c r="H279" s="454" t="e">
        <f t="shared" si="37"/>
        <v>#DIV/0!</v>
      </c>
      <c r="I279" s="454" t="e">
        <f>SUM($H$15:H279)</f>
        <v>#DIV/0!</v>
      </c>
      <c r="J279" s="199"/>
      <c r="K279" s="607" t="e">
        <f t="shared" si="38"/>
        <v>#N/A</v>
      </c>
      <c r="L279" s="608" t="e">
        <f t="shared" si="39"/>
        <v>#N/A</v>
      </c>
      <c r="M279" s="609" t="e">
        <f t="shared" si="32"/>
        <v>#N/A</v>
      </c>
      <c r="N279" s="454" t="e">
        <f>SUM($M$15:M279)</f>
        <v>#N/A</v>
      </c>
      <c r="O279" s="454" t="e">
        <f t="shared" si="34"/>
        <v>#DIV/0!</v>
      </c>
      <c r="P279" s="454" t="e">
        <f>SUM($O$15:O279)</f>
        <v>#DIV/0!</v>
      </c>
    </row>
    <row r="280" spans="2:16">
      <c r="B280" s="168">
        <f t="shared" si="35"/>
        <v>44552</v>
      </c>
      <c r="C280" s="201">
        <f t="shared" si="33"/>
        <v>12</v>
      </c>
      <c r="D280" s="200"/>
      <c r="E280" s="200"/>
      <c r="F280" s="200"/>
      <c r="G280" s="606" t="e">
        <f t="shared" si="36"/>
        <v>#DIV/0!</v>
      </c>
      <c r="H280" s="454" t="e">
        <f t="shared" si="37"/>
        <v>#DIV/0!</v>
      </c>
      <c r="I280" s="454" t="e">
        <f>SUM($H$15:H280)</f>
        <v>#DIV/0!</v>
      </c>
      <c r="J280" s="199"/>
      <c r="K280" s="607" t="e">
        <f t="shared" si="38"/>
        <v>#N/A</v>
      </c>
      <c r="L280" s="608" t="e">
        <f t="shared" si="39"/>
        <v>#N/A</v>
      </c>
      <c r="M280" s="609" t="e">
        <f t="shared" si="32"/>
        <v>#N/A</v>
      </c>
      <c r="N280" s="454" t="e">
        <f>SUM($M$15:M280)</f>
        <v>#N/A</v>
      </c>
      <c r="O280" s="454" t="e">
        <f t="shared" si="34"/>
        <v>#DIV/0!</v>
      </c>
      <c r="P280" s="454" t="e">
        <f>SUM($O$15:O280)</f>
        <v>#DIV/0!</v>
      </c>
    </row>
    <row r="281" spans="2:16">
      <c r="B281" s="168">
        <f t="shared" si="35"/>
        <v>44553</v>
      </c>
      <c r="C281" s="201">
        <f t="shared" si="33"/>
        <v>12</v>
      </c>
      <c r="D281" s="200"/>
      <c r="E281" s="200"/>
      <c r="F281" s="200"/>
      <c r="G281" s="606" t="e">
        <f t="shared" si="36"/>
        <v>#DIV/0!</v>
      </c>
      <c r="H281" s="454" t="e">
        <f t="shared" si="37"/>
        <v>#DIV/0!</v>
      </c>
      <c r="I281" s="454" t="e">
        <f>SUM($H$15:H281)</f>
        <v>#DIV/0!</v>
      </c>
      <c r="J281" s="199"/>
      <c r="K281" s="607" t="e">
        <f t="shared" si="38"/>
        <v>#N/A</v>
      </c>
      <c r="L281" s="608" t="e">
        <f t="shared" si="39"/>
        <v>#N/A</v>
      </c>
      <c r="M281" s="609" t="e">
        <f t="shared" si="32"/>
        <v>#N/A</v>
      </c>
      <c r="N281" s="454" t="e">
        <f>SUM($M$15:M281)</f>
        <v>#N/A</v>
      </c>
      <c r="O281" s="454" t="e">
        <f t="shared" si="34"/>
        <v>#DIV/0!</v>
      </c>
      <c r="P281" s="454" t="e">
        <f>SUM($O$15:O281)</f>
        <v>#DIV/0!</v>
      </c>
    </row>
    <row r="282" spans="2:16">
      <c r="B282" s="168">
        <f t="shared" si="35"/>
        <v>44554</v>
      </c>
      <c r="C282" s="201">
        <f t="shared" si="33"/>
        <v>12</v>
      </c>
      <c r="D282" s="200"/>
      <c r="E282" s="200"/>
      <c r="F282" s="200"/>
      <c r="G282" s="606" t="e">
        <f t="shared" si="36"/>
        <v>#DIV/0!</v>
      </c>
      <c r="H282" s="454" t="e">
        <f t="shared" si="37"/>
        <v>#DIV/0!</v>
      </c>
      <c r="I282" s="454" t="e">
        <f>SUM($H$15:H282)</f>
        <v>#DIV/0!</v>
      </c>
      <c r="J282" s="199"/>
      <c r="K282" s="607" t="e">
        <f t="shared" si="38"/>
        <v>#N/A</v>
      </c>
      <c r="L282" s="608" t="e">
        <f t="shared" si="39"/>
        <v>#N/A</v>
      </c>
      <c r="M282" s="609" t="e">
        <f t="shared" si="32"/>
        <v>#N/A</v>
      </c>
      <c r="N282" s="454" t="e">
        <f>SUM($M$15:M282)</f>
        <v>#N/A</v>
      </c>
      <c r="O282" s="454" t="e">
        <f t="shared" si="34"/>
        <v>#DIV/0!</v>
      </c>
      <c r="P282" s="454" t="e">
        <f>SUM($O$15:O282)</f>
        <v>#DIV/0!</v>
      </c>
    </row>
    <row r="283" spans="2:16">
      <c r="B283" s="168">
        <f t="shared" si="35"/>
        <v>44555</v>
      </c>
      <c r="C283" s="201">
        <f t="shared" si="33"/>
        <v>12</v>
      </c>
      <c r="D283" s="200"/>
      <c r="E283" s="200"/>
      <c r="F283" s="200"/>
      <c r="G283" s="606" t="e">
        <f t="shared" si="36"/>
        <v>#DIV/0!</v>
      </c>
      <c r="H283" s="454" t="e">
        <f t="shared" si="37"/>
        <v>#DIV/0!</v>
      </c>
      <c r="I283" s="454" t="e">
        <f>SUM($H$15:H283)</f>
        <v>#DIV/0!</v>
      </c>
      <c r="J283" s="199"/>
      <c r="K283" s="607" t="e">
        <f t="shared" si="38"/>
        <v>#N/A</v>
      </c>
      <c r="L283" s="608" t="e">
        <f t="shared" si="39"/>
        <v>#N/A</v>
      </c>
      <c r="M283" s="609" t="e">
        <f t="shared" si="32"/>
        <v>#N/A</v>
      </c>
      <c r="N283" s="454" t="e">
        <f>SUM($M$15:M283)</f>
        <v>#N/A</v>
      </c>
      <c r="O283" s="454" t="e">
        <f t="shared" si="34"/>
        <v>#DIV/0!</v>
      </c>
      <c r="P283" s="454" t="e">
        <f>SUM($O$15:O283)</f>
        <v>#DIV/0!</v>
      </c>
    </row>
    <row r="284" spans="2:16">
      <c r="B284" s="168">
        <f t="shared" si="35"/>
        <v>44556</v>
      </c>
      <c r="C284" s="201">
        <f t="shared" si="33"/>
        <v>12</v>
      </c>
      <c r="D284" s="200"/>
      <c r="E284" s="200"/>
      <c r="F284" s="200"/>
      <c r="G284" s="606" t="e">
        <f t="shared" si="36"/>
        <v>#DIV/0!</v>
      </c>
      <c r="H284" s="454" t="e">
        <f t="shared" si="37"/>
        <v>#DIV/0!</v>
      </c>
      <c r="I284" s="454" t="e">
        <f>SUM($H$15:H284)</f>
        <v>#DIV/0!</v>
      </c>
      <c r="J284" s="199"/>
      <c r="K284" s="607" t="e">
        <f t="shared" si="38"/>
        <v>#N/A</v>
      </c>
      <c r="L284" s="608" t="e">
        <f t="shared" si="39"/>
        <v>#N/A</v>
      </c>
      <c r="M284" s="609" t="e">
        <f t="shared" si="32"/>
        <v>#N/A</v>
      </c>
      <c r="N284" s="454" t="e">
        <f>SUM($M$15:M284)</f>
        <v>#N/A</v>
      </c>
      <c r="O284" s="454" t="e">
        <f t="shared" si="34"/>
        <v>#DIV/0!</v>
      </c>
      <c r="P284" s="454" t="e">
        <f>SUM($O$15:O284)</f>
        <v>#DIV/0!</v>
      </c>
    </row>
    <row r="285" spans="2:16">
      <c r="B285" s="168">
        <f t="shared" si="35"/>
        <v>44557</v>
      </c>
      <c r="C285" s="201">
        <f t="shared" si="33"/>
        <v>12</v>
      </c>
      <c r="D285" s="200"/>
      <c r="E285" s="200"/>
      <c r="F285" s="200"/>
      <c r="G285" s="606" t="e">
        <f t="shared" si="36"/>
        <v>#DIV/0!</v>
      </c>
      <c r="H285" s="454" t="e">
        <f t="shared" si="37"/>
        <v>#DIV/0!</v>
      </c>
      <c r="I285" s="454" t="e">
        <f>SUM($H$15:H285)</f>
        <v>#DIV/0!</v>
      </c>
      <c r="J285" s="199"/>
      <c r="K285" s="607" t="e">
        <f t="shared" si="38"/>
        <v>#N/A</v>
      </c>
      <c r="L285" s="608" t="e">
        <f t="shared" si="39"/>
        <v>#N/A</v>
      </c>
      <c r="M285" s="609" t="e">
        <f t="shared" si="32"/>
        <v>#N/A</v>
      </c>
      <c r="N285" s="454" t="e">
        <f>SUM($M$15:M285)</f>
        <v>#N/A</v>
      </c>
      <c r="O285" s="454" t="e">
        <f t="shared" si="34"/>
        <v>#DIV/0!</v>
      </c>
      <c r="P285" s="454" t="e">
        <f>SUM($O$15:O285)</f>
        <v>#DIV/0!</v>
      </c>
    </row>
    <row r="286" spans="2:16">
      <c r="B286" s="168">
        <f t="shared" si="35"/>
        <v>44558</v>
      </c>
      <c r="C286" s="201">
        <f t="shared" si="33"/>
        <v>12</v>
      </c>
      <c r="D286" s="200"/>
      <c r="E286" s="200"/>
      <c r="F286" s="200"/>
      <c r="G286" s="606" t="e">
        <f t="shared" si="36"/>
        <v>#DIV/0!</v>
      </c>
      <c r="H286" s="454" t="e">
        <f t="shared" si="37"/>
        <v>#DIV/0!</v>
      </c>
      <c r="I286" s="454" t="e">
        <f>SUM($H$15:H286)</f>
        <v>#DIV/0!</v>
      </c>
      <c r="J286" s="199"/>
      <c r="K286" s="607" t="e">
        <f t="shared" si="38"/>
        <v>#N/A</v>
      </c>
      <c r="L286" s="608" t="e">
        <f t="shared" si="39"/>
        <v>#N/A</v>
      </c>
      <c r="M286" s="609" t="e">
        <f t="shared" si="32"/>
        <v>#N/A</v>
      </c>
      <c r="N286" s="454" t="e">
        <f>SUM($M$15:M286)</f>
        <v>#N/A</v>
      </c>
      <c r="O286" s="454" t="e">
        <f t="shared" si="34"/>
        <v>#DIV/0!</v>
      </c>
      <c r="P286" s="454" t="e">
        <f>SUM($O$15:O286)</f>
        <v>#DIV/0!</v>
      </c>
    </row>
    <row r="287" spans="2:16">
      <c r="B287" s="168">
        <f t="shared" si="35"/>
        <v>44559</v>
      </c>
      <c r="C287" s="201">
        <f t="shared" si="33"/>
        <v>12</v>
      </c>
      <c r="D287" s="200"/>
      <c r="E287" s="200"/>
      <c r="F287" s="200"/>
      <c r="G287" s="606" t="e">
        <f t="shared" si="36"/>
        <v>#DIV/0!</v>
      </c>
      <c r="H287" s="454" t="e">
        <f t="shared" si="37"/>
        <v>#DIV/0!</v>
      </c>
      <c r="I287" s="454" t="e">
        <f>SUM($H$15:H287)</f>
        <v>#DIV/0!</v>
      </c>
      <c r="J287" s="199"/>
      <c r="K287" s="607" t="e">
        <f t="shared" si="38"/>
        <v>#N/A</v>
      </c>
      <c r="L287" s="608" t="e">
        <f t="shared" si="39"/>
        <v>#N/A</v>
      </c>
      <c r="M287" s="609" t="e">
        <f t="shared" si="32"/>
        <v>#N/A</v>
      </c>
      <c r="N287" s="454" t="e">
        <f>SUM($M$15:M287)</f>
        <v>#N/A</v>
      </c>
      <c r="O287" s="454" t="e">
        <f t="shared" si="34"/>
        <v>#DIV/0!</v>
      </c>
      <c r="P287" s="454" t="e">
        <f>SUM($O$15:O287)</f>
        <v>#DIV/0!</v>
      </c>
    </row>
    <row r="288" spans="2:16">
      <c r="B288" s="168">
        <f t="shared" si="35"/>
        <v>44560</v>
      </c>
      <c r="C288" s="201">
        <f t="shared" si="33"/>
        <v>12</v>
      </c>
      <c r="D288" s="200"/>
      <c r="E288" s="200"/>
      <c r="F288" s="200"/>
      <c r="G288" s="606" t="e">
        <f t="shared" si="36"/>
        <v>#DIV/0!</v>
      </c>
      <c r="H288" s="454" t="e">
        <f t="shared" si="37"/>
        <v>#DIV/0!</v>
      </c>
      <c r="I288" s="454" t="e">
        <f>SUM($H$15:H288)</f>
        <v>#DIV/0!</v>
      </c>
      <c r="J288" s="199"/>
      <c r="K288" s="607" t="e">
        <f t="shared" si="38"/>
        <v>#N/A</v>
      </c>
      <c r="L288" s="608" t="e">
        <f t="shared" si="39"/>
        <v>#N/A</v>
      </c>
      <c r="M288" s="609" t="e">
        <f t="shared" si="32"/>
        <v>#N/A</v>
      </c>
      <c r="N288" s="454" t="e">
        <f>SUM($M$15:M288)</f>
        <v>#N/A</v>
      </c>
      <c r="O288" s="454" t="e">
        <f t="shared" si="34"/>
        <v>#DIV/0!</v>
      </c>
      <c r="P288" s="454" t="e">
        <f>SUM($O$15:O288)</f>
        <v>#DIV/0!</v>
      </c>
    </row>
    <row r="289" spans="2:16">
      <c r="B289" s="168">
        <f t="shared" si="35"/>
        <v>44561</v>
      </c>
      <c r="C289" s="201">
        <f t="shared" si="33"/>
        <v>12</v>
      </c>
      <c r="D289" s="200"/>
      <c r="E289" s="200"/>
      <c r="F289" s="200"/>
      <c r="G289" s="606" t="e">
        <f t="shared" si="36"/>
        <v>#DIV/0!</v>
      </c>
      <c r="H289" s="454" t="e">
        <f t="shared" si="37"/>
        <v>#DIV/0!</v>
      </c>
      <c r="I289" s="454" t="e">
        <f>SUM($H$15:H289)</f>
        <v>#DIV/0!</v>
      </c>
      <c r="J289" s="199"/>
      <c r="K289" s="607" t="e">
        <f t="shared" si="38"/>
        <v>#N/A</v>
      </c>
      <c r="L289" s="608" t="e">
        <f t="shared" si="39"/>
        <v>#N/A</v>
      </c>
      <c r="M289" s="609" t="e">
        <f t="shared" si="32"/>
        <v>#N/A</v>
      </c>
      <c r="N289" s="454" t="e">
        <f>SUM($M$15:M289)</f>
        <v>#N/A</v>
      </c>
      <c r="O289" s="454" t="e">
        <f t="shared" si="34"/>
        <v>#DIV/0!</v>
      </c>
      <c r="P289" s="454" t="e">
        <f>SUM($O$15:O289)</f>
        <v>#DIV/0!</v>
      </c>
    </row>
    <row r="290" spans="2:16">
      <c r="B290" s="168">
        <f t="shared" si="35"/>
        <v>44562</v>
      </c>
      <c r="C290" s="201">
        <f t="shared" si="33"/>
        <v>1</v>
      </c>
      <c r="D290" s="200"/>
      <c r="E290" s="200"/>
      <c r="F290" s="200"/>
      <c r="G290" s="606" t="e">
        <f t="shared" si="36"/>
        <v>#DIV/0!</v>
      </c>
      <c r="H290" s="454" t="e">
        <f t="shared" si="37"/>
        <v>#DIV/0!</v>
      </c>
      <c r="I290" s="454" t="e">
        <f>SUM($H$15:H290)</f>
        <v>#DIV/0!</v>
      </c>
      <c r="J290" s="199"/>
      <c r="K290" s="607" t="e">
        <f t="shared" si="38"/>
        <v>#N/A</v>
      </c>
      <c r="L290" s="608" t="e">
        <f t="shared" si="39"/>
        <v>#N/A</v>
      </c>
      <c r="M290" s="609" t="e">
        <f t="shared" si="32"/>
        <v>#N/A</v>
      </c>
      <c r="N290" s="454" t="e">
        <f>SUM($M$15:M290)</f>
        <v>#N/A</v>
      </c>
      <c r="O290" s="454" t="e">
        <f t="shared" si="34"/>
        <v>#DIV/0!</v>
      </c>
      <c r="P290" s="454" t="e">
        <f>SUM($O$15:O290)</f>
        <v>#DIV/0!</v>
      </c>
    </row>
    <row r="291" spans="2:16">
      <c r="B291" s="168">
        <f t="shared" si="35"/>
        <v>44563</v>
      </c>
      <c r="C291" s="201">
        <f t="shared" si="33"/>
        <v>1</v>
      </c>
      <c r="D291" s="200"/>
      <c r="E291" s="200"/>
      <c r="F291" s="200"/>
      <c r="G291" s="606" t="e">
        <f t="shared" si="36"/>
        <v>#DIV/0!</v>
      </c>
      <c r="H291" s="454" t="e">
        <f t="shared" si="37"/>
        <v>#DIV/0!</v>
      </c>
      <c r="I291" s="454" t="e">
        <f>SUM($H$15:H291)</f>
        <v>#DIV/0!</v>
      </c>
      <c r="J291" s="199"/>
      <c r="K291" s="607" t="e">
        <f t="shared" si="38"/>
        <v>#N/A</v>
      </c>
      <c r="L291" s="608" t="e">
        <f t="shared" si="39"/>
        <v>#N/A</v>
      </c>
      <c r="M291" s="609" t="e">
        <f t="shared" si="32"/>
        <v>#N/A</v>
      </c>
      <c r="N291" s="454" t="e">
        <f>SUM($M$15:M291)</f>
        <v>#N/A</v>
      </c>
      <c r="O291" s="454" t="e">
        <f t="shared" si="34"/>
        <v>#DIV/0!</v>
      </c>
      <c r="P291" s="454" t="e">
        <f>SUM($O$15:O291)</f>
        <v>#DIV/0!</v>
      </c>
    </row>
    <row r="292" spans="2:16">
      <c r="B292" s="168">
        <f t="shared" si="35"/>
        <v>44564</v>
      </c>
      <c r="C292" s="201">
        <f t="shared" si="33"/>
        <v>1</v>
      </c>
      <c r="D292" s="200"/>
      <c r="E292" s="200"/>
      <c r="F292" s="200"/>
      <c r="G292" s="606" t="e">
        <f t="shared" si="36"/>
        <v>#DIV/0!</v>
      </c>
      <c r="H292" s="454" t="e">
        <f t="shared" si="37"/>
        <v>#DIV/0!</v>
      </c>
      <c r="I292" s="454" t="e">
        <f>SUM($H$15:H292)</f>
        <v>#DIV/0!</v>
      </c>
      <c r="J292" s="199"/>
      <c r="K292" s="607" t="e">
        <f t="shared" si="38"/>
        <v>#N/A</v>
      </c>
      <c r="L292" s="608" t="e">
        <f t="shared" si="39"/>
        <v>#N/A</v>
      </c>
      <c r="M292" s="609" t="e">
        <f t="shared" si="32"/>
        <v>#N/A</v>
      </c>
      <c r="N292" s="454" t="e">
        <f>SUM($M$15:M292)</f>
        <v>#N/A</v>
      </c>
      <c r="O292" s="454" t="e">
        <f t="shared" si="34"/>
        <v>#DIV/0!</v>
      </c>
      <c r="P292" s="454" t="e">
        <f>SUM($O$15:O292)</f>
        <v>#DIV/0!</v>
      </c>
    </row>
    <row r="293" spans="2:16">
      <c r="B293" s="168">
        <f t="shared" si="35"/>
        <v>44565</v>
      </c>
      <c r="C293" s="201">
        <f t="shared" si="33"/>
        <v>1</v>
      </c>
      <c r="D293" s="200"/>
      <c r="E293" s="200"/>
      <c r="F293" s="200"/>
      <c r="G293" s="606" t="e">
        <f t="shared" si="36"/>
        <v>#DIV/0!</v>
      </c>
      <c r="H293" s="454" t="e">
        <f t="shared" si="37"/>
        <v>#DIV/0!</v>
      </c>
      <c r="I293" s="454" t="e">
        <f>SUM($H$15:H293)</f>
        <v>#DIV/0!</v>
      </c>
      <c r="J293" s="199"/>
      <c r="K293" s="607" t="e">
        <f t="shared" si="38"/>
        <v>#N/A</v>
      </c>
      <c r="L293" s="608" t="e">
        <f t="shared" si="39"/>
        <v>#N/A</v>
      </c>
      <c r="M293" s="609" t="e">
        <f t="shared" si="32"/>
        <v>#N/A</v>
      </c>
      <c r="N293" s="454" t="e">
        <f>SUM($M$15:M293)</f>
        <v>#N/A</v>
      </c>
      <c r="O293" s="454" t="e">
        <f t="shared" si="34"/>
        <v>#DIV/0!</v>
      </c>
      <c r="P293" s="454" t="e">
        <f>SUM($O$15:O293)</f>
        <v>#DIV/0!</v>
      </c>
    </row>
    <row r="294" spans="2:16">
      <c r="B294" s="168">
        <f t="shared" si="35"/>
        <v>44566</v>
      </c>
      <c r="C294" s="201">
        <f t="shared" si="33"/>
        <v>1</v>
      </c>
      <c r="D294" s="200"/>
      <c r="E294" s="200"/>
      <c r="F294" s="200"/>
      <c r="G294" s="606" t="e">
        <f t="shared" si="36"/>
        <v>#DIV/0!</v>
      </c>
      <c r="H294" s="454" t="e">
        <f t="shared" si="37"/>
        <v>#DIV/0!</v>
      </c>
      <c r="I294" s="454" t="e">
        <f>SUM($H$15:H294)</f>
        <v>#DIV/0!</v>
      </c>
      <c r="J294" s="199"/>
      <c r="K294" s="607" t="e">
        <f t="shared" si="38"/>
        <v>#N/A</v>
      </c>
      <c r="L294" s="608" t="e">
        <f t="shared" si="39"/>
        <v>#N/A</v>
      </c>
      <c r="M294" s="609" t="e">
        <f t="shared" si="32"/>
        <v>#N/A</v>
      </c>
      <c r="N294" s="454" t="e">
        <f>SUM($M$15:M294)</f>
        <v>#N/A</v>
      </c>
      <c r="O294" s="454" t="e">
        <f t="shared" si="34"/>
        <v>#DIV/0!</v>
      </c>
      <c r="P294" s="454" t="e">
        <f>SUM($O$15:O294)</f>
        <v>#DIV/0!</v>
      </c>
    </row>
    <row r="295" spans="2:16">
      <c r="B295" s="168">
        <f t="shared" si="35"/>
        <v>44567</v>
      </c>
      <c r="C295" s="201">
        <f t="shared" si="33"/>
        <v>1</v>
      </c>
      <c r="D295" s="200"/>
      <c r="E295" s="200"/>
      <c r="F295" s="200"/>
      <c r="G295" s="606" t="e">
        <f t="shared" si="36"/>
        <v>#DIV/0!</v>
      </c>
      <c r="H295" s="454" t="e">
        <f t="shared" si="37"/>
        <v>#DIV/0!</v>
      </c>
      <c r="I295" s="454" t="e">
        <f>SUM($H$15:H295)</f>
        <v>#DIV/0!</v>
      </c>
      <c r="J295" s="199"/>
      <c r="K295" s="607" t="e">
        <f t="shared" si="38"/>
        <v>#N/A</v>
      </c>
      <c r="L295" s="608" t="e">
        <f t="shared" si="39"/>
        <v>#N/A</v>
      </c>
      <c r="M295" s="609" t="e">
        <f t="shared" si="32"/>
        <v>#N/A</v>
      </c>
      <c r="N295" s="454" t="e">
        <f>SUM($M$15:M295)</f>
        <v>#N/A</v>
      </c>
      <c r="O295" s="454" t="e">
        <f t="shared" si="34"/>
        <v>#DIV/0!</v>
      </c>
      <c r="P295" s="454" t="e">
        <f>SUM($O$15:O295)</f>
        <v>#DIV/0!</v>
      </c>
    </row>
    <row r="296" spans="2:16">
      <c r="B296" s="168">
        <f t="shared" si="35"/>
        <v>44568</v>
      </c>
      <c r="C296" s="201">
        <f t="shared" si="33"/>
        <v>1</v>
      </c>
      <c r="D296" s="200"/>
      <c r="E296" s="200"/>
      <c r="F296" s="200"/>
      <c r="G296" s="606" t="e">
        <f t="shared" si="36"/>
        <v>#DIV/0!</v>
      </c>
      <c r="H296" s="454" t="e">
        <f t="shared" si="37"/>
        <v>#DIV/0!</v>
      </c>
      <c r="I296" s="454" t="e">
        <f>SUM($H$15:H296)</f>
        <v>#DIV/0!</v>
      </c>
      <c r="J296" s="199"/>
      <c r="K296" s="607" t="e">
        <f t="shared" si="38"/>
        <v>#N/A</v>
      </c>
      <c r="L296" s="608" t="e">
        <f t="shared" si="39"/>
        <v>#N/A</v>
      </c>
      <c r="M296" s="609" t="e">
        <f t="shared" si="32"/>
        <v>#N/A</v>
      </c>
      <c r="N296" s="454" t="e">
        <f>SUM($M$15:M296)</f>
        <v>#N/A</v>
      </c>
      <c r="O296" s="454" t="e">
        <f t="shared" si="34"/>
        <v>#DIV/0!</v>
      </c>
      <c r="P296" s="454" t="e">
        <f>SUM($O$15:O296)</f>
        <v>#DIV/0!</v>
      </c>
    </row>
    <row r="297" spans="2:16">
      <c r="B297" s="168">
        <f t="shared" si="35"/>
        <v>44569</v>
      </c>
      <c r="C297" s="201">
        <f t="shared" si="33"/>
        <v>1</v>
      </c>
      <c r="D297" s="200"/>
      <c r="E297" s="200"/>
      <c r="F297" s="200"/>
      <c r="G297" s="606" t="e">
        <f t="shared" si="36"/>
        <v>#DIV/0!</v>
      </c>
      <c r="H297" s="454" t="e">
        <f t="shared" si="37"/>
        <v>#DIV/0!</v>
      </c>
      <c r="I297" s="454" t="e">
        <f>SUM($H$15:H297)</f>
        <v>#DIV/0!</v>
      </c>
      <c r="J297" s="199"/>
      <c r="K297" s="607" t="e">
        <f t="shared" si="38"/>
        <v>#N/A</v>
      </c>
      <c r="L297" s="608" t="e">
        <f t="shared" si="39"/>
        <v>#N/A</v>
      </c>
      <c r="M297" s="609" t="e">
        <f t="shared" si="32"/>
        <v>#N/A</v>
      </c>
      <c r="N297" s="454" t="e">
        <f>SUM($M$15:M297)</f>
        <v>#N/A</v>
      </c>
      <c r="O297" s="454" t="e">
        <f t="shared" si="34"/>
        <v>#DIV/0!</v>
      </c>
      <c r="P297" s="454" t="e">
        <f>SUM($O$15:O297)</f>
        <v>#DIV/0!</v>
      </c>
    </row>
    <row r="298" spans="2:16">
      <c r="B298" s="168">
        <f t="shared" si="35"/>
        <v>44570</v>
      </c>
      <c r="C298" s="201">
        <f t="shared" si="33"/>
        <v>1</v>
      </c>
      <c r="D298" s="200"/>
      <c r="E298" s="200"/>
      <c r="F298" s="200"/>
      <c r="G298" s="606" t="e">
        <f t="shared" si="36"/>
        <v>#DIV/0!</v>
      </c>
      <c r="H298" s="454" t="e">
        <f t="shared" si="37"/>
        <v>#DIV/0!</v>
      </c>
      <c r="I298" s="454" t="e">
        <f>SUM($H$15:H298)</f>
        <v>#DIV/0!</v>
      </c>
      <c r="J298" s="199"/>
      <c r="K298" s="607" t="e">
        <f t="shared" si="38"/>
        <v>#N/A</v>
      </c>
      <c r="L298" s="608" t="e">
        <f t="shared" si="39"/>
        <v>#N/A</v>
      </c>
      <c r="M298" s="609" t="e">
        <f t="shared" si="32"/>
        <v>#N/A</v>
      </c>
      <c r="N298" s="454" t="e">
        <f>SUM($M$15:M298)</f>
        <v>#N/A</v>
      </c>
      <c r="O298" s="454" t="e">
        <f t="shared" si="34"/>
        <v>#DIV/0!</v>
      </c>
      <c r="P298" s="454" t="e">
        <f>SUM($O$15:O298)</f>
        <v>#DIV/0!</v>
      </c>
    </row>
    <row r="299" spans="2:16">
      <c r="B299" s="168">
        <f t="shared" si="35"/>
        <v>44571</v>
      </c>
      <c r="C299" s="201">
        <f t="shared" si="33"/>
        <v>1</v>
      </c>
      <c r="D299" s="200"/>
      <c r="E299" s="200"/>
      <c r="F299" s="200"/>
      <c r="G299" s="606" t="e">
        <f t="shared" si="36"/>
        <v>#DIV/0!</v>
      </c>
      <c r="H299" s="454" t="e">
        <f t="shared" si="37"/>
        <v>#DIV/0!</v>
      </c>
      <c r="I299" s="454" t="e">
        <f>SUM($H$15:H299)</f>
        <v>#DIV/0!</v>
      </c>
      <c r="J299" s="199"/>
      <c r="K299" s="607" t="e">
        <f t="shared" si="38"/>
        <v>#N/A</v>
      </c>
      <c r="L299" s="608" t="e">
        <f t="shared" si="39"/>
        <v>#N/A</v>
      </c>
      <c r="M299" s="609" t="e">
        <f t="shared" si="32"/>
        <v>#N/A</v>
      </c>
      <c r="N299" s="454" t="e">
        <f>SUM($M$15:M299)</f>
        <v>#N/A</v>
      </c>
      <c r="O299" s="454" t="e">
        <f t="shared" si="34"/>
        <v>#DIV/0!</v>
      </c>
      <c r="P299" s="454" t="e">
        <f>SUM($O$15:O299)</f>
        <v>#DIV/0!</v>
      </c>
    </row>
    <row r="300" spans="2:16">
      <c r="B300" s="168">
        <f t="shared" si="35"/>
        <v>44572</v>
      </c>
      <c r="C300" s="201">
        <f t="shared" si="33"/>
        <v>1</v>
      </c>
      <c r="D300" s="200"/>
      <c r="E300" s="200"/>
      <c r="F300" s="200"/>
      <c r="G300" s="606" t="e">
        <f t="shared" si="36"/>
        <v>#DIV/0!</v>
      </c>
      <c r="H300" s="454" t="e">
        <f t="shared" si="37"/>
        <v>#DIV/0!</v>
      </c>
      <c r="I300" s="454" t="e">
        <f>SUM($H$15:H300)</f>
        <v>#DIV/0!</v>
      </c>
      <c r="J300" s="199"/>
      <c r="K300" s="607" t="e">
        <f t="shared" si="38"/>
        <v>#N/A</v>
      </c>
      <c r="L300" s="608" t="e">
        <f t="shared" si="39"/>
        <v>#N/A</v>
      </c>
      <c r="M300" s="609" t="e">
        <f t="shared" si="32"/>
        <v>#N/A</v>
      </c>
      <c r="N300" s="454" t="e">
        <f>SUM($M$15:M300)</f>
        <v>#N/A</v>
      </c>
      <c r="O300" s="454" t="e">
        <f t="shared" si="34"/>
        <v>#DIV/0!</v>
      </c>
      <c r="P300" s="454" t="e">
        <f>SUM($O$15:O300)</f>
        <v>#DIV/0!</v>
      </c>
    </row>
    <row r="301" spans="2:16">
      <c r="B301" s="168">
        <f t="shared" si="35"/>
        <v>44573</v>
      </c>
      <c r="C301" s="201">
        <f t="shared" si="33"/>
        <v>1</v>
      </c>
      <c r="D301" s="200"/>
      <c r="E301" s="200"/>
      <c r="F301" s="200"/>
      <c r="G301" s="606" t="e">
        <f t="shared" si="36"/>
        <v>#DIV/0!</v>
      </c>
      <c r="H301" s="454" t="e">
        <f t="shared" si="37"/>
        <v>#DIV/0!</v>
      </c>
      <c r="I301" s="454" t="e">
        <f>SUM($H$15:H301)</f>
        <v>#DIV/0!</v>
      </c>
      <c r="J301" s="199"/>
      <c r="K301" s="607" t="e">
        <f t="shared" si="38"/>
        <v>#N/A</v>
      </c>
      <c r="L301" s="608" t="e">
        <f t="shared" si="39"/>
        <v>#N/A</v>
      </c>
      <c r="M301" s="609" t="e">
        <f t="shared" si="32"/>
        <v>#N/A</v>
      </c>
      <c r="N301" s="454" t="e">
        <f>SUM($M$15:M301)</f>
        <v>#N/A</v>
      </c>
      <c r="O301" s="454" t="e">
        <f t="shared" si="34"/>
        <v>#DIV/0!</v>
      </c>
      <c r="P301" s="454" t="e">
        <f>SUM($O$15:O301)</f>
        <v>#DIV/0!</v>
      </c>
    </row>
    <row r="302" spans="2:16">
      <c r="B302" s="168">
        <f t="shared" si="35"/>
        <v>44574</v>
      </c>
      <c r="C302" s="201">
        <f t="shared" si="33"/>
        <v>1</v>
      </c>
      <c r="D302" s="200"/>
      <c r="E302" s="200"/>
      <c r="F302" s="200"/>
      <c r="G302" s="606" t="e">
        <f t="shared" si="36"/>
        <v>#DIV/0!</v>
      </c>
      <c r="H302" s="454" t="e">
        <f t="shared" si="37"/>
        <v>#DIV/0!</v>
      </c>
      <c r="I302" s="454" t="e">
        <f>SUM($H$15:H302)</f>
        <v>#DIV/0!</v>
      </c>
      <c r="J302" s="199"/>
      <c r="K302" s="607" t="e">
        <f t="shared" si="38"/>
        <v>#N/A</v>
      </c>
      <c r="L302" s="608" t="e">
        <f t="shared" si="39"/>
        <v>#N/A</v>
      </c>
      <c r="M302" s="609" t="e">
        <f t="shared" si="32"/>
        <v>#N/A</v>
      </c>
      <c r="N302" s="454" t="e">
        <f>SUM($M$15:M302)</f>
        <v>#N/A</v>
      </c>
      <c r="O302" s="454" t="e">
        <f t="shared" si="34"/>
        <v>#DIV/0!</v>
      </c>
      <c r="P302" s="454" t="e">
        <f>SUM($O$15:O302)</f>
        <v>#DIV/0!</v>
      </c>
    </row>
    <row r="303" spans="2:16">
      <c r="B303" s="168">
        <f t="shared" si="35"/>
        <v>44575</v>
      </c>
      <c r="C303" s="201">
        <f t="shared" si="33"/>
        <v>1</v>
      </c>
      <c r="D303" s="200"/>
      <c r="E303" s="200"/>
      <c r="F303" s="200"/>
      <c r="G303" s="606" t="e">
        <f t="shared" si="36"/>
        <v>#DIV/0!</v>
      </c>
      <c r="H303" s="454" t="e">
        <f t="shared" si="37"/>
        <v>#DIV/0!</v>
      </c>
      <c r="I303" s="454" t="e">
        <f>SUM($H$15:H303)</f>
        <v>#DIV/0!</v>
      </c>
      <c r="J303" s="199"/>
      <c r="K303" s="607" t="e">
        <f t="shared" si="38"/>
        <v>#N/A</v>
      </c>
      <c r="L303" s="608" t="e">
        <f t="shared" si="39"/>
        <v>#N/A</v>
      </c>
      <c r="M303" s="609" t="e">
        <f t="shared" si="32"/>
        <v>#N/A</v>
      </c>
      <c r="N303" s="454" t="e">
        <f>SUM($M$15:M303)</f>
        <v>#N/A</v>
      </c>
      <c r="O303" s="454" t="e">
        <f t="shared" si="34"/>
        <v>#DIV/0!</v>
      </c>
      <c r="P303" s="454" t="e">
        <f>SUM($O$15:O303)</f>
        <v>#DIV/0!</v>
      </c>
    </row>
    <row r="304" spans="2:16">
      <c r="B304" s="168">
        <f t="shared" si="35"/>
        <v>44576</v>
      </c>
      <c r="C304" s="201">
        <f t="shared" si="33"/>
        <v>1</v>
      </c>
      <c r="D304" s="200"/>
      <c r="E304" s="200"/>
      <c r="F304" s="200"/>
      <c r="G304" s="606" t="e">
        <f t="shared" si="36"/>
        <v>#DIV/0!</v>
      </c>
      <c r="H304" s="454" t="e">
        <f t="shared" si="37"/>
        <v>#DIV/0!</v>
      </c>
      <c r="I304" s="454" t="e">
        <f>SUM($H$15:H304)</f>
        <v>#DIV/0!</v>
      </c>
      <c r="J304" s="199"/>
      <c r="K304" s="607" t="e">
        <f t="shared" si="38"/>
        <v>#N/A</v>
      </c>
      <c r="L304" s="608" t="e">
        <f t="shared" si="39"/>
        <v>#N/A</v>
      </c>
      <c r="M304" s="609" t="e">
        <f t="shared" si="32"/>
        <v>#N/A</v>
      </c>
      <c r="N304" s="454" t="e">
        <f>SUM($M$15:M304)</f>
        <v>#N/A</v>
      </c>
      <c r="O304" s="454" t="e">
        <f t="shared" si="34"/>
        <v>#DIV/0!</v>
      </c>
      <c r="P304" s="454" t="e">
        <f>SUM($O$15:O304)</f>
        <v>#DIV/0!</v>
      </c>
    </row>
    <row r="305" spans="2:16">
      <c r="B305" s="168">
        <f t="shared" si="35"/>
        <v>44577</v>
      </c>
      <c r="C305" s="201">
        <f t="shared" si="33"/>
        <v>1</v>
      </c>
      <c r="D305" s="200"/>
      <c r="E305" s="200"/>
      <c r="F305" s="200"/>
      <c r="G305" s="606" t="e">
        <f t="shared" si="36"/>
        <v>#DIV/0!</v>
      </c>
      <c r="H305" s="454" t="e">
        <f t="shared" si="37"/>
        <v>#DIV/0!</v>
      </c>
      <c r="I305" s="454" t="e">
        <f>SUM($H$15:H305)</f>
        <v>#DIV/0!</v>
      </c>
      <c r="J305" s="199"/>
      <c r="K305" s="607" t="e">
        <f t="shared" si="38"/>
        <v>#N/A</v>
      </c>
      <c r="L305" s="608" t="e">
        <f t="shared" si="39"/>
        <v>#N/A</v>
      </c>
      <c r="M305" s="609" t="e">
        <f t="shared" si="32"/>
        <v>#N/A</v>
      </c>
      <c r="N305" s="454" t="e">
        <f>SUM($M$15:M305)</f>
        <v>#N/A</v>
      </c>
      <c r="O305" s="454" t="e">
        <f t="shared" si="34"/>
        <v>#DIV/0!</v>
      </c>
      <c r="P305" s="454" t="e">
        <f>SUM($O$15:O305)</f>
        <v>#DIV/0!</v>
      </c>
    </row>
    <row r="306" spans="2:16">
      <c r="B306" s="168">
        <f t="shared" si="35"/>
        <v>44578</v>
      </c>
      <c r="C306" s="201">
        <f t="shared" si="33"/>
        <v>1</v>
      </c>
      <c r="D306" s="200"/>
      <c r="E306" s="200"/>
      <c r="F306" s="200"/>
      <c r="G306" s="606" t="e">
        <f t="shared" si="36"/>
        <v>#DIV/0!</v>
      </c>
      <c r="H306" s="454" t="e">
        <f t="shared" si="37"/>
        <v>#DIV/0!</v>
      </c>
      <c r="I306" s="454" t="e">
        <f>SUM($H$15:H306)</f>
        <v>#DIV/0!</v>
      </c>
      <c r="J306" s="199"/>
      <c r="K306" s="607" t="e">
        <f t="shared" si="38"/>
        <v>#N/A</v>
      </c>
      <c r="L306" s="608" t="e">
        <f t="shared" si="39"/>
        <v>#N/A</v>
      </c>
      <c r="M306" s="609" t="e">
        <f t="shared" si="32"/>
        <v>#N/A</v>
      </c>
      <c r="N306" s="454" t="e">
        <f>SUM($M$15:M306)</f>
        <v>#N/A</v>
      </c>
      <c r="O306" s="454" t="e">
        <f t="shared" si="34"/>
        <v>#DIV/0!</v>
      </c>
      <c r="P306" s="454" t="e">
        <f>SUM($O$15:O306)</f>
        <v>#DIV/0!</v>
      </c>
    </row>
    <row r="307" spans="2:16">
      <c r="B307" s="168">
        <f t="shared" si="35"/>
        <v>44579</v>
      </c>
      <c r="C307" s="201">
        <f t="shared" si="33"/>
        <v>1</v>
      </c>
      <c r="D307" s="200"/>
      <c r="E307" s="200"/>
      <c r="F307" s="200"/>
      <c r="G307" s="606" t="e">
        <f t="shared" si="36"/>
        <v>#DIV/0!</v>
      </c>
      <c r="H307" s="454" t="e">
        <f t="shared" si="37"/>
        <v>#DIV/0!</v>
      </c>
      <c r="I307" s="454" t="e">
        <f>SUM($H$15:H307)</f>
        <v>#DIV/0!</v>
      </c>
      <c r="J307" s="199"/>
      <c r="K307" s="607" t="e">
        <f t="shared" si="38"/>
        <v>#N/A</v>
      </c>
      <c r="L307" s="608" t="e">
        <f t="shared" si="39"/>
        <v>#N/A</v>
      </c>
      <c r="M307" s="609" t="e">
        <f t="shared" si="32"/>
        <v>#N/A</v>
      </c>
      <c r="N307" s="454" t="e">
        <f>SUM($M$15:M307)</f>
        <v>#N/A</v>
      </c>
      <c r="O307" s="454" t="e">
        <f t="shared" si="34"/>
        <v>#DIV/0!</v>
      </c>
      <c r="P307" s="454" t="e">
        <f>SUM($O$15:O307)</f>
        <v>#DIV/0!</v>
      </c>
    </row>
    <row r="308" spans="2:16">
      <c r="B308" s="168">
        <f t="shared" si="35"/>
        <v>44580</v>
      </c>
      <c r="C308" s="201">
        <f t="shared" si="33"/>
        <v>1</v>
      </c>
      <c r="D308" s="200"/>
      <c r="E308" s="200"/>
      <c r="F308" s="200"/>
      <c r="G308" s="606" t="e">
        <f t="shared" si="36"/>
        <v>#DIV/0!</v>
      </c>
      <c r="H308" s="454" t="e">
        <f t="shared" si="37"/>
        <v>#DIV/0!</v>
      </c>
      <c r="I308" s="454" t="e">
        <f>SUM($H$15:H308)</f>
        <v>#DIV/0!</v>
      </c>
      <c r="J308" s="199"/>
      <c r="K308" s="607" t="e">
        <f t="shared" si="38"/>
        <v>#N/A</v>
      </c>
      <c r="L308" s="608" t="e">
        <f t="shared" si="39"/>
        <v>#N/A</v>
      </c>
      <c r="M308" s="609" t="e">
        <f t="shared" si="32"/>
        <v>#N/A</v>
      </c>
      <c r="N308" s="454" t="e">
        <f>SUM($M$15:M308)</f>
        <v>#N/A</v>
      </c>
      <c r="O308" s="454" t="e">
        <f t="shared" si="34"/>
        <v>#DIV/0!</v>
      </c>
      <c r="P308" s="454" t="e">
        <f>SUM($O$15:O308)</f>
        <v>#DIV/0!</v>
      </c>
    </row>
    <row r="309" spans="2:16">
      <c r="B309" s="168">
        <f t="shared" si="35"/>
        <v>44581</v>
      </c>
      <c r="C309" s="201">
        <f t="shared" si="33"/>
        <v>1</v>
      </c>
      <c r="D309" s="200"/>
      <c r="E309" s="200"/>
      <c r="F309" s="200"/>
      <c r="G309" s="606" t="e">
        <f t="shared" si="36"/>
        <v>#DIV/0!</v>
      </c>
      <c r="H309" s="454" t="e">
        <f t="shared" si="37"/>
        <v>#DIV/0!</v>
      </c>
      <c r="I309" s="454" t="e">
        <f>SUM($H$15:H309)</f>
        <v>#DIV/0!</v>
      </c>
      <c r="J309" s="199"/>
      <c r="K309" s="607" t="e">
        <f t="shared" si="38"/>
        <v>#N/A</v>
      </c>
      <c r="L309" s="608" t="e">
        <f t="shared" si="39"/>
        <v>#N/A</v>
      </c>
      <c r="M309" s="609" t="e">
        <f t="shared" si="32"/>
        <v>#N/A</v>
      </c>
      <c r="N309" s="454" t="e">
        <f>SUM($M$15:M309)</f>
        <v>#N/A</v>
      </c>
      <c r="O309" s="454" t="e">
        <f t="shared" si="34"/>
        <v>#DIV/0!</v>
      </c>
      <c r="P309" s="454" t="e">
        <f>SUM($O$15:O309)</f>
        <v>#DIV/0!</v>
      </c>
    </row>
    <row r="310" spans="2:16">
      <c r="B310" s="168">
        <f t="shared" si="35"/>
        <v>44582</v>
      </c>
      <c r="C310" s="201">
        <f t="shared" si="33"/>
        <v>1</v>
      </c>
      <c r="D310" s="200"/>
      <c r="E310" s="200"/>
      <c r="F310" s="200"/>
      <c r="G310" s="606" t="e">
        <f t="shared" si="36"/>
        <v>#DIV/0!</v>
      </c>
      <c r="H310" s="454" t="e">
        <f t="shared" si="37"/>
        <v>#DIV/0!</v>
      </c>
      <c r="I310" s="454" t="e">
        <f>SUM($H$15:H310)</f>
        <v>#DIV/0!</v>
      </c>
      <c r="J310" s="199"/>
      <c r="K310" s="607" t="e">
        <f t="shared" si="38"/>
        <v>#N/A</v>
      </c>
      <c r="L310" s="608" t="e">
        <f t="shared" si="39"/>
        <v>#N/A</v>
      </c>
      <c r="M310" s="609" t="e">
        <f t="shared" si="32"/>
        <v>#N/A</v>
      </c>
      <c r="N310" s="454" t="e">
        <f>SUM($M$15:M310)</f>
        <v>#N/A</v>
      </c>
      <c r="O310" s="454" t="e">
        <f t="shared" si="34"/>
        <v>#DIV/0!</v>
      </c>
      <c r="P310" s="454" t="e">
        <f>SUM($O$15:O310)</f>
        <v>#DIV/0!</v>
      </c>
    </row>
    <row r="311" spans="2:16">
      <c r="B311" s="168">
        <f t="shared" si="35"/>
        <v>44583</v>
      </c>
      <c r="C311" s="201">
        <f t="shared" si="33"/>
        <v>1</v>
      </c>
      <c r="D311" s="200"/>
      <c r="E311" s="200"/>
      <c r="F311" s="200"/>
      <c r="G311" s="606" t="e">
        <f t="shared" si="36"/>
        <v>#DIV/0!</v>
      </c>
      <c r="H311" s="454" t="e">
        <f t="shared" si="37"/>
        <v>#DIV/0!</v>
      </c>
      <c r="I311" s="454" t="e">
        <f>SUM($H$15:H311)</f>
        <v>#DIV/0!</v>
      </c>
      <c r="J311" s="199"/>
      <c r="K311" s="607" t="e">
        <f t="shared" si="38"/>
        <v>#N/A</v>
      </c>
      <c r="L311" s="608" t="e">
        <f t="shared" si="39"/>
        <v>#N/A</v>
      </c>
      <c r="M311" s="609" t="e">
        <f t="shared" si="32"/>
        <v>#N/A</v>
      </c>
      <c r="N311" s="454" t="e">
        <f>SUM($M$15:M311)</f>
        <v>#N/A</v>
      </c>
      <c r="O311" s="454" t="e">
        <f t="shared" si="34"/>
        <v>#DIV/0!</v>
      </c>
      <c r="P311" s="454" t="e">
        <f>SUM($O$15:O311)</f>
        <v>#DIV/0!</v>
      </c>
    </row>
    <row r="312" spans="2:16">
      <c r="B312" s="168">
        <f t="shared" si="35"/>
        <v>44584</v>
      </c>
      <c r="C312" s="201">
        <f t="shared" si="33"/>
        <v>1</v>
      </c>
      <c r="D312" s="200"/>
      <c r="E312" s="200"/>
      <c r="F312" s="200"/>
      <c r="G312" s="606" t="e">
        <f t="shared" si="36"/>
        <v>#DIV/0!</v>
      </c>
      <c r="H312" s="454" t="e">
        <f t="shared" si="37"/>
        <v>#DIV/0!</v>
      </c>
      <c r="I312" s="454" t="e">
        <f>SUM($H$15:H312)</f>
        <v>#DIV/0!</v>
      </c>
      <c r="J312" s="199"/>
      <c r="K312" s="607" t="e">
        <f t="shared" si="38"/>
        <v>#N/A</v>
      </c>
      <c r="L312" s="608" t="e">
        <f t="shared" si="39"/>
        <v>#N/A</v>
      </c>
      <c r="M312" s="609" t="e">
        <f t="shared" si="32"/>
        <v>#N/A</v>
      </c>
      <c r="N312" s="454" t="e">
        <f>SUM($M$15:M312)</f>
        <v>#N/A</v>
      </c>
      <c r="O312" s="454" t="e">
        <f t="shared" si="34"/>
        <v>#DIV/0!</v>
      </c>
      <c r="P312" s="454" t="e">
        <f>SUM($O$15:O312)</f>
        <v>#DIV/0!</v>
      </c>
    </row>
    <row r="313" spans="2:16">
      <c r="B313" s="168">
        <f t="shared" si="35"/>
        <v>44585</v>
      </c>
      <c r="C313" s="201">
        <f t="shared" si="33"/>
        <v>1</v>
      </c>
      <c r="D313" s="200"/>
      <c r="E313" s="200"/>
      <c r="F313" s="200"/>
      <c r="G313" s="606" t="e">
        <f t="shared" si="36"/>
        <v>#DIV/0!</v>
      </c>
      <c r="H313" s="454" t="e">
        <f t="shared" si="37"/>
        <v>#DIV/0!</v>
      </c>
      <c r="I313" s="454" t="e">
        <f>SUM($H$15:H313)</f>
        <v>#DIV/0!</v>
      </c>
      <c r="J313" s="199"/>
      <c r="K313" s="607" t="e">
        <f t="shared" si="38"/>
        <v>#N/A</v>
      </c>
      <c r="L313" s="608" t="e">
        <f t="shared" si="39"/>
        <v>#N/A</v>
      </c>
      <c r="M313" s="609" t="e">
        <f t="shared" si="32"/>
        <v>#N/A</v>
      </c>
      <c r="N313" s="454" t="e">
        <f>SUM($M$15:M313)</f>
        <v>#N/A</v>
      </c>
      <c r="O313" s="454" t="e">
        <f t="shared" si="34"/>
        <v>#DIV/0!</v>
      </c>
      <c r="P313" s="454" t="e">
        <f>SUM($O$15:O313)</f>
        <v>#DIV/0!</v>
      </c>
    </row>
    <row r="314" spans="2:16">
      <c r="B314" s="168">
        <f t="shared" si="35"/>
        <v>44586</v>
      </c>
      <c r="C314" s="201">
        <f t="shared" si="33"/>
        <v>1</v>
      </c>
      <c r="D314" s="200"/>
      <c r="E314" s="200"/>
      <c r="F314" s="200"/>
      <c r="G314" s="606" t="e">
        <f t="shared" si="36"/>
        <v>#DIV/0!</v>
      </c>
      <c r="H314" s="454" t="e">
        <f t="shared" si="37"/>
        <v>#DIV/0!</v>
      </c>
      <c r="I314" s="454" t="e">
        <f>SUM($H$15:H314)</f>
        <v>#DIV/0!</v>
      </c>
      <c r="J314" s="199"/>
      <c r="K314" s="607" t="e">
        <f t="shared" si="38"/>
        <v>#N/A</v>
      </c>
      <c r="L314" s="608" t="e">
        <f t="shared" si="39"/>
        <v>#N/A</v>
      </c>
      <c r="M314" s="609" t="e">
        <f t="shared" si="32"/>
        <v>#N/A</v>
      </c>
      <c r="N314" s="454" t="e">
        <f>SUM($M$15:M314)</f>
        <v>#N/A</v>
      </c>
      <c r="O314" s="454" t="e">
        <f t="shared" si="34"/>
        <v>#DIV/0!</v>
      </c>
      <c r="P314" s="454" t="e">
        <f>SUM($O$15:O314)</f>
        <v>#DIV/0!</v>
      </c>
    </row>
    <row r="315" spans="2:16">
      <c r="B315" s="168">
        <f t="shared" si="35"/>
        <v>44587</v>
      </c>
      <c r="C315" s="201">
        <f t="shared" si="33"/>
        <v>1</v>
      </c>
      <c r="D315" s="200"/>
      <c r="E315" s="200"/>
      <c r="F315" s="200"/>
      <c r="G315" s="606" t="e">
        <f t="shared" si="36"/>
        <v>#DIV/0!</v>
      </c>
      <c r="H315" s="454" t="e">
        <f t="shared" si="37"/>
        <v>#DIV/0!</v>
      </c>
      <c r="I315" s="454" t="e">
        <f>SUM($H$15:H315)</f>
        <v>#DIV/0!</v>
      </c>
      <c r="J315" s="199"/>
      <c r="K315" s="607" t="e">
        <f t="shared" si="38"/>
        <v>#N/A</v>
      </c>
      <c r="L315" s="608" t="e">
        <f t="shared" si="39"/>
        <v>#N/A</v>
      </c>
      <c r="M315" s="609" t="e">
        <f t="shared" si="32"/>
        <v>#N/A</v>
      </c>
      <c r="N315" s="454" t="e">
        <f>SUM($M$15:M315)</f>
        <v>#N/A</v>
      </c>
      <c r="O315" s="454" t="e">
        <f t="shared" si="34"/>
        <v>#DIV/0!</v>
      </c>
      <c r="P315" s="454" t="e">
        <f>SUM($O$15:O315)</f>
        <v>#DIV/0!</v>
      </c>
    </row>
    <row r="316" spans="2:16">
      <c r="B316" s="168">
        <f t="shared" si="35"/>
        <v>44588</v>
      </c>
      <c r="C316" s="201">
        <f t="shared" si="33"/>
        <v>1</v>
      </c>
      <c r="D316" s="200"/>
      <c r="E316" s="200"/>
      <c r="F316" s="200"/>
      <c r="G316" s="606" t="e">
        <f t="shared" si="36"/>
        <v>#DIV/0!</v>
      </c>
      <c r="H316" s="454" t="e">
        <f t="shared" si="37"/>
        <v>#DIV/0!</v>
      </c>
      <c r="I316" s="454" t="e">
        <f>SUM($H$15:H316)</f>
        <v>#DIV/0!</v>
      </c>
      <c r="J316" s="199"/>
      <c r="K316" s="607" t="e">
        <f t="shared" si="38"/>
        <v>#N/A</v>
      </c>
      <c r="L316" s="608" t="e">
        <f t="shared" si="39"/>
        <v>#N/A</v>
      </c>
      <c r="M316" s="609" t="e">
        <f t="shared" si="32"/>
        <v>#N/A</v>
      </c>
      <c r="N316" s="454" t="e">
        <f>SUM($M$15:M316)</f>
        <v>#N/A</v>
      </c>
      <c r="O316" s="454" t="e">
        <f t="shared" si="34"/>
        <v>#DIV/0!</v>
      </c>
      <c r="P316" s="454" t="e">
        <f>SUM($O$15:O316)</f>
        <v>#DIV/0!</v>
      </c>
    </row>
    <row r="317" spans="2:16">
      <c r="B317" s="168">
        <f t="shared" si="35"/>
        <v>44589</v>
      </c>
      <c r="C317" s="201">
        <f t="shared" si="33"/>
        <v>1</v>
      </c>
      <c r="D317" s="200"/>
      <c r="E317" s="200"/>
      <c r="F317" s="200"/>
      <c r="G317" s="606" t="e">
        <f t="shared" si="36"/>
        <v>#DIV/0!</v>
      </c>
      <c r="H317" s="454" t="e">
        <f t="shared" si="37"/>
        <v>#DIV/0!</v>
      </c>
      <c r="I317" s="454" t="e">
        <f>SUM($H$15:H317)</f>
        <v>#DIV/0!</v>
      </c>
      <c r="J317" s="199"/>
      <c r="K317" s="607" t="e">
        <f t="shared" si="38"/>
        <v>#N/A</v>
      </c>
      <c r="L317" s="608" t="e">
        <f t="shared" si="39"/>
        <v>#N/A</v>
      </c>
      <c r="M317" s="609" t="e">
        <f t="shared" si="32"/>
        <v>#N/A</v>
      </c>
      <c r="N317" s="454" t="e">
        <f>SUM($M$15:M317)</f>
        <v>#N/A</v>
      </c>
      <c r="O317" s="454" t="e">
        <f t="shared" si="34"/>
        <v>#DIV/0!</v>
      </c>
      <c r="P317" s="454" t="e">
        <f>SUM($O$15:O317)</f>
        <v>#DIV/0!</v>
      </c>
    </row>
    <row r="318" spans="2:16">
      <c r="B318" s="168">
        <f t="shared" si="35"/>
        <v>44590</v>
      </c>
      <c r="C318" s="201">
        <f t="shared" si="33"/>
        <v>1</v>
      </c>
      <c r="D318" s="200"/>
      <c r="E318" s="200"/>
      <c r="F318" s="200"/>
      <c r="G318" s="606" t="e">
        <f t="shared" si="36"/>
        <v>#DIV/0!</v>
      </c>
      <c r="H318" s="454" t="e">
        <f t="shared" si="37"/>
        <v>#DIV/0!</v>
      </c>
      <c r="I318" s="454" t="e">
        <f>SUM($H$15:H318)</f>
        <v>#DIV/0!</v>
      </c>
      <c r="J318" s="199"/>
      <c r="K318" s="607" t="e">
        <f t="shared" si="38"/>
        <v>#N/A</v>
      </c>
      <c r="L318" s="608" t="e">
        <f t="shared" si="39"/>
        <v>#N/A</v>
      </c>
      <c r="M318" s="609" t="e">
        <f t="shared" si="32"/>
        <v>#N/A</v>
      </c>
      <c r="N318" s="454" t="e">
        <f>SUM($M$15:M318)</f>
        <v>#N/A</v>
      </c>
      <c r="O318" s="454" t="e">
        <f t="shared" si="34"/>
        <v>#DIV/0!</v>
      </c>
      <c r="P318" s="454" t="e">
        <f>SUM($O$15:O318)</f>
        <v>#DIV/0!</v>
      </c>
    </row>
    <row r="319" spans="2:16">
      <c r="B319" s="168">
        <f t="shared" si="35"/>
        <v>44591</v>
      </c>
      <c r="C319" s="201">
        <f t="shared" si="33"/>
        <v>1</v>
      </c>
      <c r="D319" s="200"/>
      <c r="E319" s="200"/>
      <c r="F319" s="200"/>
      <c r="G319" s="606" t="e">
        <f t="shared" si="36"/>
        <v>#DIV/0!</v>
      </c>
      <c r="H319" s="454" t="e">
        <f t="shared" si="37"/>
        <v>#DIV/0!</v>
      </c>
      <c r="I319" s="454" t="e">
        <f>SUM($H$15:H319)</f>
        <v>#DIV/0!</v>
      </c>
      <c r="J319" s="199"/>
      <c r="K319" s="607" t="e">
        <f t="shared" si="38"/>
        <v>#N/A</v>
      </c>
      <c r="L319" s="608" t="e">
        <f t="shared" si="39"/>
        <v>#N/A</v>
      </c>
      <c r="M319" s="609" t="e">
        <f t="shared" si="32"/>
        <v>#N/A</v>
      </c>
      <c r="N319" s="454" t="e">
        <f>SUM($M$15:M319)</f>
        <v>#N/A</v>
      </c>
      <c r="O319" s="454" t="e">
        <f t="shared" si="34"/>
        <v>#DIV/0!</v>
      </c>
      <c r="P319" s="454" t="e">
        <f>SUM($O$15:O319)</f>
        <v>#DIV/0!</v>
      </c>
    </row>
    <row r="320" spans="2:16">
      <c r="B320" s="168">
        <f t="shared" si="35"/>
        <v>44592</v>
      </c>
      <c r="C320" s="201">
        <f t="shared" si="33"/>
        <v>1</v>
      </c>
      <c r="D320" s="200"/>
      <c r="E320" s="200"/>
      <c r="F320" s="200"/>
      <c r="G320" s="606" t="e">
        <f t="shared" si="36"/>
        <v>#DIV/0!</v>
      </c>
      <c r="H320" s="454" t="e">
        <f t="shared" si="37"/>
        <v>#DIV/0!</v>
      </c>
      <c r="I320" s="454" t="e">
        <f>SUM($H$15:H320)</f>
        <v>#DIV/0!</v>
      </c>
      <c r="J320" s="199"/>
      <c r="K320" s="607" t="e">
        <f t="shared" si="38"/>
        <v>#N/A</v>
      </c>
      <c r="L320" s="608" t="e">
        <f t="shared" si="39"/>
        <v>#N/A</v>
      </c>
      <c r="M320" s="609" t="e">
        <f t="shared" si="32"/>
        <v>#N/A</v>
      </c>
      <c r="N320" s="454" t="e">
        <f>SUM($M$15:M320)</f>
        <v>#N/A</v>
      </c>
      <c r="O320" s="454" t="e">
        <f t="shared" si="34"/>
        <v>#DIV/0!</v>
      </c>
      <c r="P320" s="454" t="e">
        <f>SUM($O$15:O320)</f>
        <v>#DIV/0!</v>
      </c>
    </row>
    <row r="321" spans="2:16">
      <c r="B321" s="168">
        <f t="shared" si="35"/>
        <v>44593</v>
      </c>
      <c r="C321" s="201">
        <f t="shared" si="33"/>
        <v>2</v>
      </c>
      <c r="D321" s="200"/>
      <c r="E321" s="200"/>
      <c r="F321" s="200"/>
      <c r="G321" s="606" t="e">
        <f t="shared" si="36"/>
        <v>#DIV/0!</v>
      </c>
      <c r="H321" s="454" t="e">
        <f t="shared" si="37"/>
        <v>#DIV/0!</v>
      </c>
      <c r="I321" s="454" t="e">
        <f>SUM($H$15:H321)</f>
        <v>#DIV/0!</v>
      </c>
      <c r="J321" s="199"/>
      <c r="K321" s="607" t="e">
        <f t="shared" si="38"/>
        <v>#N/A</v>
      </c>
      <c r="L321" s="611" t="e">
        <f t="shared" si="39"/>
        <v>#N/A</v>
      </c>
      <c r="M321" s="612" t="e">
        <f>IF(AND(L321&gt;=0, L321&lt;=1.5), 3200, IF(AND(L321&gt;1.5,L321&lt;2.8),3200*((2.8-L321)/1.3),IF(AND(L321&gt;=2.8, L321&lt;=5.6), 0, IF(AND(L321&gt;5.6,L321&lt;15),-24000*((5.6-L321)/-9.4), -24000))))</f>
        <v>#N/A</v>
      </c>
      <c r="N321" s="454" t="e">
        <f>SUM($M$15:M321)</f>
        <v>#N/A</v>
      </c>
      <c r="O321" s="454" t="e">
        <f t="shared" si="34"/>
        <v>#DIV/0!</v>
      </c>
      <c r="P321" s="454" t="e">
        <f>SUM($O$15:O321)</f>
        <v>#DIV/0!</v>
      </c>
    </row>
    <row r="322" spans="2:16">
      <c r="B322" s="168">
        <f t="shared" si="35"/>
        <v>44594</v>
      </c>
      <c r="C322" s="201">
        <f t="shared" si="33"/>
        <v>2</v>
      </c>
      <c r="D322" s="200"/>
      <c r="E322" s="200"/>
      <c r="F322" s="200"/>
      <c r="G322" s="606" t="e">
        <f t="shared" si="36"/>
        <v>#DIV/0!</v>
      </c>
      <c r="H322" s="454" t="e">
        <f t="shared" si="37"/>
        <v>#DIV/0!</v>
      </c>
      <c r="I322" s="454" t="e">
        <f>SUM($H$15:H322)</f>
        <v>#DIV/0!</v>
      </c>
      <c r="J322" s="199"/>
      <c r="K322" s="607" t="e">
        <f t="shared" si="38"/>
        <v>#N/A</v>
      </c>
      <c r="L322" s="611" t="e">
        <f t="shared" si="39"/>
        <v>#N/A</v>
      </c>
      <c r="M322" s="612" t="e">
        <f t="shared" ref="M322:M379" si="40">IF(AND(L322&gt;=0, L322&lt;=1.5), 3200, IF(AND(L322&gt;1.5,L322&lt;2.8),3200*((2.8-L322)/1.3),IF(AND(L322&gt;=2.8, L322&lt;=5.6), 0, IF(AND(L322&gt;5.6,L322&lt;15),-24000*((5.6-L322)/-9.4), -24000))))</f>
        <v>#N/A</v>
      </c>
      <c r="N322" s="454" t="e">
        <f>SUM($M$15:M322)</f>
        <v>#N/A</v>
      </c>
      <c r="O322" s="454" t="e">
        <f t="shared" si="34"/>
        <v>#DIV/0!</v>
      </c>
      <c r="P322" s="454" t="e">
        <f>SUM($O$15:O322)</f>
        <v>#DIV/0!</v>
      </c>
    </row>
    <row r="323" spans="2:16">
      <c r="B323" s="168">
        <f t="shared" si="35"/>
        <v>44595</v>
      </c>
      <c r="C323" s="201">
        <f t="shared" si="33"/>
        <v>2</v>
      </c>
      <c r="D323" s="200"/>
      <c r="E323" s="200"/>
      <c r="F323" s="200"/>
      <c r="G323" s="606" t="e">
        <f t="shared" si="36"/>
        <v>#DIV/0!</v>
      </c>
      <c r="H323" s="454" t="e">
        <f t="shared" si="37"/>
        <v>#DIV/0!</v>
      </c>
      <c r="I323" s="454" t="e">
        <f>SUM($H$15:H323)</f>
        <v>#DIV/0!</v>
      </c>
      <c r="J323" s="199"/>
      <c r="K323" s="607" t="e">
        <f t="shared" si="38"/>
        <v>#N/A</v>
      </c>
      <c r="L323" s="611" t="e">
        <f t="shared" si="39"/>
        <v>#N/A</v>
      </c>
      <c r="M323" s="612" t="e">
        <f t="shared" si="40"/>
        <v>#N/A</v>
      </c>
      <c r="N323" s="454" t="e">
        <f>SUM($M$15:M323)</f>
        <v>#N/A</v>
      </c>
      <c r="O323" s="454" t="e">
        <f t="shared" si="34"/>
        <v>#DIV/0!</v>
      </c>
      <c r="P323" s="454" t="e">
        <f>SUM($O$15:O323)</f>
        <v>#DIV/0!</v>
      </c>
    </row>
    <row r="324" spans="2:16">
      <c r="B324" s="168">
        <f t="shared" si="35"/>
        <v>44596</v>
      </c>
      <c r="C324" s="201">
        <f t="shared" si="33"/>
        <v>2</v>
      </c>
      <c r="D324" s="200"/>
      <c r="E324" s="200"/>
      <c r="F324" s="200"/>
      <c r="G324" s="606" t="e">
        <f t="shared" si="36"/>
        <v>#DIV/0!</v>
      </c>
      <c r="H324" s="454" t="e">
        <f t="shared" si="37"/>
        <v>#DIV/0!</v>
      </c>
      <c r="I324" s="454" t="e">
        <f>SUM($H$15:H324)</f>
        <v>#DIV/0!</v>
      </c>
      <c r="J324" s="199"/>
      <c r="K324" s="607" t="e">
        <f t="shared" si="38"/>
        <v>#N/A</v>
      </c>
      <c r="L324" s="611" t="e">
        <f t="shared" si="39"/>
        <v>#N/A</v>
      </c>
      <c r="M324" s="612" t="e">
        <f t="shared" si="40"/>
        <v>#N/A</v>
      </c>
      <c r="N324" s="454" t="e">
        <f>SUM($M$15:M324)</f>
        <v>#N/A</v>
      </c>
      <c r="O324" s="454" t="e">
        <f t="shared" si="34"/>
        <v>#DIV/0!</v>
      </c>
      <c r="P324" s="454" t="e">
        <f>SUM($O$15:O324)</f>
        <v>#DIV/0!</v>
      </c>
    </row>
    <row r="325" spans="2:16">
      <c r="B325" s="168">
        <f t="shared" si="35"/>
        <v>44597</v>
      </c>
      <c r="C325" s="201">
        <f t="shared" si="33"/>
        <v>2</v>
      </c>
      <c r="D325" s="200"/>
      <c r="E325" s="200"/>
      <c r="F325" s="200"/>
      <c r="G325" s="606" t="e">
        <f t="shared" si="36"/>
        <v>#DIV/0!</v>
      </c>
      <c r="H325" s="454" t="e">
        <f t="shared" si="37"/>
        <v>#DIV/0!</v>
      </c>
      <c r="I325" s="454" t="e">
        <f>SUM($H$15:H325)</f>
        <v>#DIV/0!</v>
      </c>
      <c r="J325" s="199"/>
      <c r="K325" s="607" t="e">
        <f t="shared" si="38"/>
        <v>#N/A</v>
      </c>
      <c r="L325" s="611" t="e">
        <f t="shared" si="39"/>
        <v>#N/A</v>
      </c>
      <c r="M325" s="612" t="e">
        <f t="shared" si="40"/>
        <v>#N/A</v>
      </c>
      <c r="N325" s="454" t="e">
        <f>SUM($M$15:M325)</f>
        <v>#N/A</v>
      </c>
      <c r="O325" s="454" t="e">
        <f t="shared" si="34"/>
        <v>#DIV/0!</v>
      </c>
      <c r="P325" s="454" t="e">
        <f>SUM($O$15:O325)</f>
        <v>#DIV/0!</v>
      </c>
    </row>
    <row r="326" spans="2:16">
      <c r="B326" s="168">
        <f t="shared" si="35"/>
        <v>44598</v>
      </c>
      <c r="C326" s="201">
        <f t="shared" si="33"/>
        <v>2</v>
      </c>
      <c r="D326" s="200"/>
      <c r="E326" s="200"/>
      <c r="F326" s="200"/>
      <c r="G326" s="606" t="e">
        <f t="shared" si="36"/>
        <v>#DIV/0!</v>
      </c>
      <c r="H326" s="454" t="e">
        <f t="shared" si="37"/>
        <v>#DIV/0!</v>
      </c>
      <c r="I326" s="454" t="e">
        <f>SUM($H$15:H326)</f>
        <v>#DIV/0!</v>
      </c>
      <c r="J326" s="199"/>
      <c r="K326" s="607" t="e">
        <f t="shared" si="38"/>
        <v>#N/A</v>
      </c>
      <c r="L326" s="611" t="e">
        <f t="shared" si="39"/>
        <v>#N/A</v>
      </c>
      <c r="M326" s="612" t="e">
        <f t="shared" si="40"/>
        <v>#N/A</v>
      </c>
      <c r="N326" s="454" t="e">
        <f>SUM($M$15:M326)</f>
        <v>#N/A</v>
      </c>
      <c r="O326" s="454" t="e">
        <f t="shared" si="34"/>
        <v>#DIV/0!</v>
      </c>
      <c r="P326" s="454" t="e">
        <f>SUM($O$15:O326)</f>
        <v>#DIV/0!</v>
      </c>
    </row>
    <row r="327" spans="2:16">
      <c r="B327" s="168">
        <f t="shared" si="35"/>
        <v>44599</v>
      </c>
      <c r="C327" s="201">
        <f t="shared" si="33"/>
        <v>2</v>
      </c>
      <c r="D327" s="200"/>
      <c r="E327" s="200"/>
      <c r="F327" s="200"/>
      <c r="G327" s="606" t="e">
        <f t="shared" si="36"/>
        <v>#DIV/0!</v>
      </c>
      <c r="H327" s="454" t="e">
        <f t="shared" si="37"/>
        <v>#DIV/0!</v>
      </c>
      <c r="I327" s="454" t="e">
        <f>SUM($H$15:H327)</f>
        <v>#DIV/0!</v>
      </c>
      <c r="J327" s="199"/>
      <c r="K327" s="607" t="e">
        <f t="shared" si="38"/>
        <v>#N/A</v>
      </c>
      <c r="L327" s="611" t="e">
        <f t="shared" si="39"/>
        <v>#N/A</v>
      </c>
      <c r="M327" s="612" t="e">
        <f t="shared" si="40"/>
        <v>#N/A</v>
      </c>
      <c r="N327" s="454" t="e">
        <f>SUM($M$15:M327)</f>
        <v>#N/A</v>
      </c>
      <c r="O327" s="454" t="e">
        <f t="shared" si="34"/>
        <v>#DIV/0!</v>
      </c>
      <c r="P327" s="454" t="e">
        <f>SUM($O$15:O327)</f>
        <v>#DIV/0!</v>
      </c>
    </row>
    <row r="328" spans="2:16">
      <c r="B328" s="168">
        <f t="shared" si="35"/>
        <v>44600</v>
      </c>
      <c r="C328" s="201">
        <f t="shared" si="33"/>
        <v>2</v>
      </c>
      <c r="D328" s="200"/>
      <c r="E328" s="200"/>
      <c r="F328" s="200"/>
      <c r="G328" s="606" t="e">
        <f t="shared" si="36"/>
        <v>#DIV/0!</v>
      </c>
      <c r="H328" s="454" t="e">
        <f t="shared" si="37"/>
        <v>#DIV/0!</v>
      </c>
      <c r="I328" s="454" t="e">
        <f>SUM($H$15:H328)</f>
        <v>#DIV/0!</v>
      </c>
      <c r="J328" s="199"/>
      <c r="K328" s="607" t="e">
        <f t="shared" si="38"/>
        <v>#N/A</v>
      </c>
      <c r="L328" s="611" t="e">
        <f t="shared" si="39"/>
        <v>#N/A</v>
      </c>
      <c r="M328" s="612" t="e">
        <f t="shared" si="40"/>
        <v>#N/A</v>
      </c>
      <c r="N328" s="454" t="e">
        <f>SUM($M$15:M328)</f>
        <v>#N/A</v>
      </c>
      <c r="O328" s="454" t="e">
        <f t="shared" si="34"/>
        <v>#DIV/0!</v>
      </c>
      <c r="P328" s="454" t="e">
        <f>SUM($O$15:O328)</f>
        <v>#DIV/0!</v>
      </c>
    </row>
    <row r="329" spans="2:16">
      <c r="B329" s="168">
        <f t="shared" si="35"/>
        <v>44601</v>
      </c>
      <c r="C329" s="201">
        <f t="shared" si="33"/>
        <v>2</v>
      </c>
      <c r="D329" s="200"/>
      <c r="E329" s="200"/>
      <c r="F329" s="200"/>
      <c r="G329" s="606" t="e">
        <f t="shared" si="36"/>
        <v>#DIV/0!</v>
      </c>
      <c r="H329" s="454" t="e">
        <f t="shared" si="37"/>
        <v>#DIV/0!</v>
      </c>
      <c r="I329" s="454" t="e">
        <f>SUM($H$15:H329)</f>
        <v>#DIV/0!</v>
      </c>
      <c r="J329" s="199"/>
      <c r="K329" s="607" t="e">
        <f t="shared" si="38"/>
        <v>#N/A</v>
      </c>
      <c r="L329" s="611" t="e">
        <f t="shared" si="39"/>
        <v>#N/A</v>
      </c>
      <c r="M329" s="612" t="e">
        <f t="shared" si="40"/>
        <v>#N/A</v>
      </c>
      <c r="N329" s="454" t="e">
        <f>SUM($M$15:M329)</f>
        <v>#N/A</v>
      </c>
      <c r="O329" s="454" t="e">
        <f t="shared" si="34"/>
        <v>#DIV/0!</v>
      </c>
      <c r="P329" s="454" t="e">
        <f>SUM($O$15:O329)</f>
        <v>#DIV/0!</v>
      </c>
    </row>
    <row r="330" spans="2:16">
      <c r="B330" s="168">
        <f t="shared" si="35"/>
        <v>44602</v>
      </c>
      <c r="C330" s="201">
        <f t="shared" si="33"/>
        <v>2</v>
      </c>
      <c r="D330" s="200"/>
      <c r="E330" s="200"/>
      <c r="F330" s="200"/>
      <c r="G330" s="606" t="e">
        <f t="shared" si="36"/>
        <v>#DIV/0!</v>
      </c>
      <c r="H330" s="454" t="e">
        <f t="shared" si="37"/>
        <v>#DIV/0!</v>
      </c>
      <c r="I330" s="454" t="e">
        <f>SUM($H$15:H330)</f>
        <v>#DIV/0!</v>
      </c>
      <c r="J330" s="199"/>
      <c r="K330" s="607" t="e">
        <f t="shared" si="38"/>
        <v>#N/A</v>
      </c>
      <c r="L330" s="611" t="e">
        <f t="shared" si="39"/>
        <v>#N/A</v>
      </c>
      <c r="M330" s="612" t="e">
        <f t="shared" si="40"/>
        <v>#N/A</v>
      </c>
      <c r="N330" s="454" t="e">
        <f>SUM($M$15:M330)</f>
        <v>#N/A</v>
      </c>
      <c r="O330" s="454" t="e">
        <f t="shared" si="34"/>
        <v>#DIV/0!</v>
      </c>
      <c r="P330" s="454" t="e">
        <f>SUM($O$15:O330)</f>
        <v>#DIV/0!</v>
      </c>
    </row>
    <row r="331" spans="2:16">
      <c r="B331" s="168">
        <f t="shared" si="35"/>
        <v>44603</v>
      </c>
      <c r="C331" s="201">
        <f t="shared" si="33"/>
        <v>2</v>
      </c>
      <c r="D331" s="200"/>
      <c r="E331" s="200"/>
      <c r="F331" s="200"/>
      <c r="G331" s="606" t="e">
        <f t="shared" si="36"/>
        <v>#DIV/0!</v>
      </c>
      <c r="H331" s="454" t="e">
        <f t="shared" si="37"/>
        <v>#DIV/0!</v>
      </c>
      <c r="I331" s="454" t="e">
        <f>SUM($H$15:H331)</f>
        <v>#DIV/0!</v>
      </c>
      <c r="J331" s="199"/>
      <c r="K331" s="607" t="e">
        <f t="shared" si="38"/>
        <v>#N/A</v>
      </c>
      <c r="L331" s="611" t="e">
        <f t="shared" si="39"/>
        <v>#N/A</v>
      </c>
      <c r="M331" s="612" t="e">
        <f t="shared" si="40"/>
        <v>#N/A</v>
      </c>
      <c r="N331" s="454" t="e">
        <f>SUM($M$15:M331)</f>
        <v>#N/A</v>
      </c>
      <c r="O331" s="454" t="e">
        <f t="shared" si="34"/>
        <v>#DIV/0!</v>
      </c>
      <c r="P331" s="454" t="e">
        <f>SUM($O$15:O331)</f>
        <v>#DIV/0!</v>
      </c>
    </row>
    <row r="332" spans="2:16">
      <c r="B332" s="168">
        <f t="shared" si="35"/>
        <v>44604</v>
      </c>
      <c r="C332" s="201">
        <f t="shared" si="33"/>
        <v>2</v>
      </c>
      <c r="D332" s="200"/>
      <c r="E332" s="200"/>
      <c r="F332" s="200"/>
      <c r="G332" s="606" t="e">
        <f t="shared" si="36"/>
        <v>#DIV/0!</v>
      </c>
      <c r="H332" s="454" t="e">
        <f t="shared" si="37"/>
        <v>#DIV/0!</v>
      </c>
      <c r="I332" s="454" t="e">
        <f>SUM($H$15:H332)</f>
        <v>#DIV/0!</v>
      </c>
      <c r="J332" s="199"/>
      <c r="K332" s="607" t="e">
        <f t="shared" si="38"/>
        <v>#N/A</v>
      </c>
      <c r="L332" s="611" t="e">
        <f t="shared" si="39"/>
        <v>#N/A</v>
      </c>
      <c r="M332" s="612" t="e">
        <f t="shared" si="40"/>
        <v>#N/A</v>
      </c>
      <c r="N332" s="454" t="e">
        <f>SUM($M$15:M332)</f>
        <v>#N/A</v>
      </c>
      <c r="O332" s="454" t="e">
        <f t="shared" si="34"/>
        <v>#DIV/0!</v>
      </c>
      <c r="P332" s="454" t="e">
        <f>SUM($O$15:O332)</f>
        <v>#DIV/0!</v>
      </c>
    </row>
    <row r="333" spans="2:16">
      <c r="B333" s="168">
        <f t="shared" si="35"/>
        <v>44605</v>
      </c>
      <c r="C333" s="201">
        <f t="shared" si="33"/>
        <v>2</v>
      </c>
      <c r="D333" s="200"/>
      <c r="E333" s="200"/>
      <c r="F333" s="200"/>
      <c r="G333" s="606" t="e">
        <f t="shared" si="36"/>
        <v>#DIV/0!</v>
      </c>
      <c r="H333" s="454" t="e">
        <f t="shared" si="37"/>
        <v>#DIV/0!</v>
      </c>
      <c r="I333" s="454" t="e">
        <f>SUM($H$15:H333)</f>
        <v>#DIV/0!</v>
      </c>
      <c r="J333" s="199"/>
      <c r="K333" s="607" t="e">
        <f t="shared" si="38"/>
        <v>#N/A</v>
      </c>
      <c r="L333" s="611" t="e">
        <f t="shared" si="39"/>
        <v>#N/A</v>
      </c>
      <c r="M333" s="612" t="e">
        <f t="shared" si="40"/>
        <v>#N/A</v>
      </c>
      <c r="N333" s="454" t="e">
        <f>SUM($M$15:M333)</f>
        <v>#N/A</v>
      </c>
      <c r="O333" s="454" t="e">
        <f t="shared" si="34"/>
        <v>#DIV/0!</v>
      </c>
      <c r="P333" s="454" t="e">
        <f>SUM($O$15:O333)</f>
        <v>#DIV/0!</v>
      </c>
    </row>
    <row r="334" spans="2:16">
      <c r="B334" s="168">
        <f t="shared" si="35"/>
        <v>44606</v>
      </c>
      <c r="C334" s="201">
        <f t="shared" si="33"/>
        <v>2</v>
      </c>
      <c r="D334" s="200"/>
      <c r="E334" s="200"/>
      <c r="F334" s="200"/>
      <c r="G334" s="606" t="e">
        <f t="shared" si="36"/>
        <v>#DIV/0!</v>
      </c>
      <c r="H334" s="454" t="e">
        <f t="shared" si="37"/>
        <v>#DIV/0!</v>
      </c>
      <c r="I334" s="454" t="e">
        <f>SUM($H$15:H334)</f>
        <v>#DIV/0!</v>
      </c>
      <c r="J334" s="199"/>
      <c r="K334" s="607" t="e">
        <f t="shared" si="38"/>
        <v>#N/A</v>
      </c>
      <c r="L334" s="611" t="e">
        <f t="shared" si="39"/>
        <v>#N/A</v>
      </c>
      <c r="M334" s="612" t="e">
        <f t="shared" si="40"/>
        <v>#N/A</v>
      </c>
      <c r="N334" s="454" t="e">
        <f>SUM($M$15:M334)</f>
        <v>#N/A</v>
      </c>
      <c r="O334" s="454" t="e">
        <f t="shared" si="34"/>
        <v>#DIV/0!</v>
      </c>
      <c r="P334" s="454" t="e">
        <f>SUM($O$15:O334)</f>
        <v>#DIV/0!</v>
      </c>
    </row>
    <row r="335" spans="2:16">
      <c r="B335" s="168">
        <f t="shared" si="35"/>
        <v>44607</v>
      </c>
      <c r="C335" s="201">
        <f t="shared" ref="C335:C379" si="41">MONTH(B335)</f>
        <v>2</v>
      </c>
      <c r="D335" s="200"/>
      <c r="E335" s="200"/>
      <c r="F335" s="200"/>
      <c r="G335" s="606" t="e">
        <f t="shared" si="36"/>
        <v>#DIV/0!</v>
      </c>
      <c r="H335" s="454" t="e">
        <f t="shared" si="37"/>
        <v>#DIV/0!</v>
      </c>
      <c r="I335" s="454" t="e">
        <f>SUM($H$15:H335)</f>
        <v>#DIV/0!</v>
      </c>
      <c r="J335" s="199"/>
      <c r="K335" s="607" t="e">
        <f t="shared" si="38"/>
        <v>#N/A</v>
      </c>
      <c r="L335" s="611" t="e">
        <f t="shared" si="39"/>
        <v>#N/A</v>
      </c>
      <c r="M335" s="612" t="e">
        <f t="shared" si="40"/>
        <v>#N/A</v>
      </c>
      <c r="N335" s="454" t="e">
        <f>SUM($M$15:M335)</f>
        <v>#N/A</v>
      </c>
      <c r="O335" s="454" t="e">
        <f t="shared" ref="O335:O379" si="42">SUM(H335+M335)</f>
        <v>#DIV/0!</v>
      </c>
      <c r="P335" s="454" t="e">
        <f>SUM($O$15:O335)</f>
        <v>#DIV/0!</v>
      </c>
    </row>
    <row r="336" spans="2:16">
      <c r="B336" s="168">
        <f t="shared" ref="B336:B379" si="43">B335+1</f>
        <v>44608</v>
      </c>
      <c r="C336" s="201">
        <f t="shared" si="41"/>
        <v>2</v>
      </c>
      <c r="D336" s="200"/>
      <c r="E336" s="200"/>
      <c r="F336" s="200"/>
      <c r="G336" s="606" t="e">
        <f t="shared" ref="G336:G379" si="44">((E336-F336)/D336)*100</f>
        <v>#DIV/0!</v>
      </c>
      <c r="H336" s="454" t="e">
        <f t="shared" ref="H336:H379" si="45">IF(AND(G336&gt;=0,G336&lt;=5),1200-(G336*800),IF(AND(G336&gt;5,G336&lt;75.667),-2800-(300*(G336-5)),-24000))</f>
        <v>#DIV/0!</v>
      </c>
      <c r="I336" s="454" t="e">
        <f>SUM($H$15:H336)</f>
        <v>#DIV/0!</v>
      </c>
      <c r="J336" s="199"/>
      <c r="K336" s="607" t="e">
        <f t="shared" ref="K336:K379" si="46">IF(ISBLANK(J337),#N/A,J337)</f>
        <v>#N/A</v>
      </c>
      <c r="L336" s="611" t="e">
        <f t="shared" ref="L336:L379" si="47">MAX((J336-K336),(K336-J336))</f>
        <v>#N/A</v>
      </c>
      <c r="M336" s="612" t="e">
        <f t="shared" si="40"/>
        <v>#N/A</v>
      </c>
      <c r="N336" s="454" t="e">
        <f>SUM($M$15:M336)</f>
        <v>#N/A</v>
      </c>
      <c r="O336" s="454" t="e">
        <f t="shared" si="42"/>
        <v>#DIV/0!</v>
      </c>
      <c r="P336" s="454" t="e">
        <f>SUM($O$15:O336)</f>
        <v>#DIV/0!</v>
      </c>
    </row>
    <row r="337" spans="2:16">
      <c r="B337" s="168">
        <f t="shared" si="43"/>
        <v>44609</v>
      </c>
      <c r="C337" s="201">
        <f t="shared" si="41"/>
        <v>2</v>
      </c>
      <c r="D337" s="200"/>
      <c r="E337" s="200"/>
      <c r="F337" s="200"/>
      <c r="G337" s="606" t="e">
        <f t="shared" si="44"/>
        <v>#DIV/0!</v>
      </c>
      <c r="H337" s="454" t="e">
        <f t="shared" si="45"/>
        <v>#DIV/0!</v>
      </c>
      <c r="I337" s="454" t="e">
        <f>SUM($H$15:H337)</f>
        <v>#DIV/0!</v>
      </c>
      <c r="J337" s="199"/>
      <c r="K337" s="607" t="e">
        <f t="shared" si="46"/>
        <v>#N/A</v>
      </c>
      <c r="L337" s="611" t="e">
        <f t="shared" si="47"/>
        <v>#N/A</v>
      </c>
      <c r="M337" s="612" t="e">
        <f t="shared" si="40"/>
        <v>#N/A</v>
      </c>
      <c r="N337" s="454" t="e">
        <f>SUM($M$15:M337)</f>
        <v>#N/A</v>
      </c>
      <c r="O337" s="454" t="e">
        <f t="shared" si="42"/>
        <v>#DIV/0!</v>
      </c>
      <c r="P337" s="454" t="e">
        <f>SUM($O$15:O337)</f>
        <v>#DIV/0!</v>
      </c>
    </row>
    <row r="338" spans="2:16">
      <c r="B338" s="168">
        <f t="shared" si="43"/>
        <v>44610</v>
      </c>
      <c r="C338" s="201">
        <f t="shared" si="41"/>
        <v>2</v>
      </c>
      <c r="D338" s="200"/>
      <c r="E338" s="200"/>
      <c r="F338" s="200"/>
      <c r="G338" s="606" t="e">
        <f t="shared" si="44"/>
        <v>#DIV/0!</v>
      </c>
      <c r="H338" s="454" t="e">
        <f t="shared" si="45"/>
        <v>#DIV/0!</v>
      </c>
      <c r="I338" s="454" t="e">
        <f>SUM($H$15:H338)</f>
        <v>#DIV/0!</v>
      </c>
      <c r="J338" s="199"/>
      <c r="K338" s="607" t="e">
        <f t="shared" si="46"/>
        <v>#N/A</v>
      </c>
      <c r="L338" s="611" t="e">
        <f t="shared" si="47"/>
        <v>#N/A</v>
      </c>
      <c r="M338" s="612" t="e">
        <f t="shared" si="40"/>
        <v>#N/A</v>
      </c>
      <c r="N338" s="454" t="e">
        <f>SUM($M$15:M338)</f>
        <v>#N/A</v>
      </c>
      <c r="O338" s="454" t="e">
        <f t="shared" si="42"/>
        <v>#DIV/0!</v>
      </c>
      <c r="P338" s="454" t="e">
        <f>SUM($O$15:O338)</f>
        <v>#DIV/0!</v>
      </c>
    </row>
    <row r="339" spans="2:16">
      <c r="B339" s="168">
        <f t="shared" si="43"/>
        <v>44611</v>
      </c>
      <c r="C339" s="201">
        <f t="shared" si="41"/>
        <v>2</v>
      </c>
      <c r="D339" s="200"/>
      <c r="E339" s="200"/>
      <c r="F339" s="200"/>
      <c r="G339" s="606" t="e">
        <f t="shared" si="44"/>
        <v>#DIV/0!</v>
      </c>
      <c r="H339" s="454" t="e">
        <f t="shared" si="45"/>
        <v>#DIV/0!</v>
      </c>
      <c r="I339" s="454" t="e">
        <f>SUM($H$15:H339)</f>
        <v>#DIV/0!</v>
      </c>
      <c r="J339" s="199"/>
      <c r="K339" s="607" t="e">
        <f t="shared" si="46"/>
        <v>#N/A</v>
      </c>
      <c r="L339" s="611" t="e">
        <f t="shared" si="47"/>
        <v>#N/A</v>
      </c>
      <c r="M339" s="612" t="e">
        <f t="shared" si="40"/>
        <v>#N/A</v>
      </c>
      <c r="N339" s="454" t="e">
        <f>SUM($M$15:M339)</f>
        <v>#N/A</v>
      </c>
      <c r="O339" s="454" t="e">
        <f t="shared" si="42"/>
        <v>#DIV/0!</v>
      </c>
      <c r="P339" s="454" t="e">
        <f>SUM($O$15:O339)</f>
        <v>#DIV/0!</v>
      </c>
    </row>
    <row r="340" spans="2:16">
      <c r="B340" s="168">
        <f t="shared" si="43"/>
        <v>44612</v>
      </c>
      <c r="C340" s="201">
        <f t="shared" si="41"/>
        <v>2</v>
      </c>
      <c r="D340" s="200"/>
      <c r="E340" s="200"/>
      <c r="F340" s="200"/>
      <c r="G340" s="606" t="e">
        <f t="shared" si="44"/>
        <v>#DIV/0!</v>
      </c>
      <c r="H340" s="454" t="e">
        <f t="shared" si="45"/>
        <v>#DIV/0!</v>
      </c>
      <c r="I340" s="454" t="e">
        <f>SUM($H$15:H340)</f>
        <v>#DIV/0!</v>
      </c>
      <c r="J340" s="199"/>
      <c r="K340" s="607" t="e">
        <f t="shared" si="46"/>
        <v>#N/A</v>
      </c>
      <c r="L340" s="611" t="e">
        <f t="shared" si="47"/>
        <v>#N/A</v>
      </c>
      <c r="M340" s="612" t="e">
        <f t="shared" si="40"/>
        <v>#N/A</v>
      </c>
      <c r="N340" s="454" t="e">
        <f>SUM($M$15:M340)</f>
        <v>#N/A</v>
      </c>
      <c r="O340" s="454" t="e">
        <f t="shared" si="42"/>
        <v>#DIV/0!</v>
      </c>
      <c r="P340" s="454" t="e">
        <f>SUM($O$15:O340)</f>
        <v>#DIV/0!</v>
      </c>
    </row>
    <row r="341" spans="2:16">
      <c r="B341" s="168">
        <f t="shared" si="43"/>
        <v>44613</v>
      </c>
      <c r="C341" s="201">
        <f t="shared" si="41"/>
        <v>2</v>
      </c>
      <c r="D341" s="200"/>
      <c r="E341" s="200"/>
      <c r="F341" s="200"/>
      <c r="G341" s="606" t="e">
        <f t="shared" si="44"/>
        <v>#DIV/0!</v>
      </c>
      <c r="H341" s="454" t="e">
        <f t="shared" si="45"/>
        <v>#DIV/0!</v>
      </c>
      <c r="I341" s="454" t="e">
        <f>SUM($H$15:H341)</f>
        <v>#DIV/0!</v>
      </c>
      <c r="J341" s="199"/>
      <c r="K341" s="607" t="e">
        <f t="shared" si="46"/>
        <v>#N/A</v>
      </c>
      <c r="L341" s="611" t="e">
        <f t="shared" si="47"/>
        <v>#N/A</v>
      </c>
      <c r="M341" s="612" t="e">
        <f t="shared" si="40"/>
        <v>#N/A</v>
      </c>
      <c r="N341" s="454" t="e">
        <f>SUM($M$15:M341)</f>
        <v>#N/A</v>
      </c>
      <c r="O341" s="454" t="e">
        <f t="shared" si="42"/>
        <v>#DIV/0!</v>
      </c>
      <c r="P341" s="454" t="e">
        <f>SUM($O$15:O341)</f>
        <v>#DIV/0!</v>
      </c>
    </row>
    <row r="342" spans="2:16">
      <c r="B342" s="168">
        <f t="shared" si="43"/>
        <v>44614</v>
      </c>
      <c r="C342" s="201">
        <f t="shared" si="41"/>
        <v>2</v>
      </c>
      <c r="D342" s="200"/>
      <c r="E342" s="200"/>
      <c r="F342" s="200"/>
      <c r="G342" s="606" t="e">
        <f t="shared" si="44"/>
        <v>#DIV/0!</v>
      </c>
      <c r="H342" s="454" t="e">
        <f t="shared" si="45"/>
        <v>#DIV/0!</v>
      </c>
      <c r="I342" s="454" t="e">
        <f>SUM($H$15:H342)</f>
        <v>#DIV/0!</v>
      </c>
      <c r="J342" s="199"/>
      <c r="K342" s="607" t="e">
        <f t="shared" si="46"/>
        <v>#N/A</v>
      </c>
      <c r="L342" s="611" t="e">
        <f t="shared" si="47"/>
        <v>#N/A</v>
      </c>
      <c r="M342" s="612" t="e">
        <f t="shared" si="40"/>
        <v>#N/A</v>
      </c>
      <c r="N342" s="454" t="e">
        <f>SUM($M$15:M342)</f>
        <v>#N/A</v>
      </c>
      <c r="O342" s="454" t="e">
        <f t="shared" si="42"/>
        <v>#DIV/0!</v>
      </c>
      <c r="P342" s="454" t="e">
        <f>SUM($O$15:O342)</f>
        <v>#DIV/0!</v>
      </c>
    </row>
    <row r="343" spans="2:16">
      <c r="B343" s="168">
        <f t="shared" si="43"/>
        <v>44615</v>
      </c>
      <c r="C343" s="201">
        <f t="shared" si="41"/>
        <v>2</v>
      </c>
      <c r="D343" s="200"/>
      <c r="E343" s="200"/>
      <c r="F343" s="200"/>
      <c r="G343" s="606" t="e">
        <f t="shared" si="44"/>
        <v>#DIV/0!</v>
      </c>
      <c r="H343" s="454" t="e">
        <f t="shared" si="45"/>
        <v>#DIV/0!</v>
      </c>
      <c r="I343" s="454" t="e">
        <f>SUM($H$15:H343)</f>
        <v>#DIV/0!</v>
      </c>
      <c r="J343" s="199"/>
      <c r="K343" s="607" t="e">
        <f t="shared" si="46"/>
        <v>#N/A</v>
      </c>
      <c r="L343" s="611" t="e">
        <f t="shared" si="47"/>
        <v>#N/A</v>
      </c>
      <c r="M343" s="612" t="e">
        <f t="shared" si="40"/>
        <v>#N/A</v>
      </c>
      <c r="N343" s="454" t="e">
        <f>SUM($M$15:M343)</f>
        <v>#N/A</v>
      </c>
      <c r="O343" s="454" t="e">
        <f t="shared" si="42"/>
        <v>#DIV/0!</v>
      </c>
      <c r="P343" s="454" t="e">
        <f>SUM($O$15:O343)</f>
        <v>#DIV/0!</v>
      </c>
    </row>
    <row r="344" spans="2:16">
      <c r="B344" s="168">
        <f t="shared" si="43"/>
        <v>44616</v>
      </c>
      <c r="C344" s="201">
        <f t="shared" si="41"/>
        <v>2</v>
      </c>
      <c r="D344" s="200"/>
      <c r="E344" s="200"/>
      <c r="F344" s="200"/>
      <c r="G344" s="606" t="e">
        <f t="shared" si="44"/>
        <v>#DIV/0!</v>
      </c>
      <c r="H344" s="454" t="e">
        <f t="shared" si="45"/>
        <v>#DIV/0!</v>
      </c>
      <c r="I344" s="454" t="e">
        <f>SUM($H$15:H344)</f>
        <v>#DIV/0!</v>
      </c>
      <c r="J344" s="199"/>
      <c r="K344" s="607" t="e">
        <f t="shared" si="46"/>
        <v>#N/A</v>
      </c>
      <c r="L344" s="611" t="e">
        <f t="shared" si="47"/>
        <v>#N/A</v>
      </c>
      <c r="M344" s="612" t="e">
        <f t="shared" si="40"/>
        <v>#N/A</v>
      </c>
      <c r="N344" s="454" t="e">
        <f>SUM($M$15:M344)</f>
        <v>#N/A</v>
      </c>
      <c r="O344" s="454" t="e">
        <f t="shared" si="42"/>
        <v>#DIV/0!</v>
      </c>
      <c r="P344" s="454" t="e">
        <f>SUM($O$15:O344)</f>
        <v>#DIV/0!</v>
      </c>
    </row>
    <row r="345" spans="2:16">
      <c r="B345" s="168">
        <f t="shared" si="43"/>
        <v>44617</v>
      </c>
      <c r="C345" s="201">
        <f t="shared" si="41"/>
        <v>2</v>
      </c>
      <c r="D345" s="200"/>
      <c r="E345" s="200"/>
      <c r="F345" s="200"/>
      <c r="G345" s="606" t="e">
        <f t="shared" si="44"/>
        <v>#DIV/0!</v>
      </c>
      <c r="H345" s="454" t="e">
        <f t="shared" si="45"/>
        <v>#DIV/0!</v>
      </c>
      <c r="I345" s="454" t="e">
        <f>SUM($H$15:H345)</f>
        <v>#DIV/0!</v>
      </c>
      <c r="J345" s="199"/>
      <c r="K345" s="607" t="e">
        <f t="shared" si="46"/>
        <v>#N/A</v>
      </c>
      <c r="L345" s="611" t="e">
        <f t="shared" si="47"/>
        <v>#N/A</v>
      </c>
      <c r="M345" s="612" t="e">
        <f t="shared" si="40"/>
        <v>#N/A</v>
      </c>
      <c r="N345" s="454" t="e">
        <f>SUM($M$15:M345)</f>
        <v>#N/A</v>
      </c>
      <c r="O345" s="454" t="e">
        <f t="shared" si="42"/>
        <v>#DIV/0!</v>
      </c>
      <c r="P345" s="454" t="e">
        <f>SUM($O$15:O345)</f>
        <v>#DIV/0!</v>
      </c>
    </row>
    <row r="346" spans="2:16">
      <c r="B346" s="168">
        <f t="shared" si="43"/>
        <v>44618</v>
      </c>
      <c r="C346" s="201">
        <f t="shared" si="41"/>
        <v>2</v>
      </c>
      <c r="D346" s="200"/>
      <c r="E346" s="200"/>
      <c r="F346" s="200"/>
      <c r="G346" s="606" t="e">
        <f t="shared" si="44"/>
        <v>#DIV/0!</v>
      </c>
      <c r="H346" s="454" t="e">
        <f t="shared" si="45"/>
        <v>#DIV/0!</v>
      </c>
      <c r="I346" s="454" t="e">
        <f>SUM($H$15:H346)</f>
        <v>#DIV/0!</v>
      </c>
      <c r="J346" s="199"/>
      <c r="K346" s="607" t="e">
        <f t="shared" si="46"/>
        <v>#N/A</v>
      </c>
      <c r="L346" s="611" t="e">
        <f t="shared" si="47"/>
        <v>#N/A</v>
      </c>
      <c r="M346" s="612" t="e">
        <f t="shared" si="40"/>
        <v>#N/A</v>
      </c>
      <c r="N346" s="454" t="e">
        <f>SUM($M$15:M346)</f>
        <v>#N/A</v>
      </c>
      <c r="O346" s="454" t="e">
        <f t="shared" si="42"/>
        <v>#DIV/0!</v>
      </c>
      <c r="P346" s="454" t="e">
        <f>SUM($O$15:O346)</f>
        <v>#DIV/0!</v>
      </c>
    </row>
    <row r="347" spans="2:16">
      <c r="B347" s="168">
        <f t="shared" si="43"/>
        <v>44619</v>
      </c>
      <c r="C347" s="201">
        <f t="shared" si="41"/>
        <v>2</v>
      </c>
      <c r="D347" s="200"/>
      <c r="E347" s="200"/>
      <c r="F347" s="200"/>
      <c r="G347" s="606" t="e">
        <f t="shared" si="44"/>
        <v>#DIV/0!</v>
      </c>
      <c r="H347" s="454" t="e">
        <f t="shared" si="45"/>
        <v>#DIV/0!</v>
      </c>
      <c r="I347" s="454" t="e">
        <f>SUM($H$15:H347)</f>
        <v>#DIV/0!</v>
      </c>
      <c r="J347" s="199"/>
      <c r="K347" s="607" t="e">
        <f t="shared" si="46"/>
        <v>#N/A</v>
      </c>
      <c r="L347" s="611" t="e">
        <f t="shared" si="47"/>
        <v>#N/A</v>
      </c>
      <c r="M347" s="612" t="e">
        <f t="shared" si="40"/>
        <v>#N/A</v>
      </c>
      <c r="N347" s="454" t="e">
        <f>SUM($M$15:M347)</f>
        <v>#N/A</v>
      </c>
      <c r="O347" s="454" t="e">
        <f t="shared" si="42"/>
        <v>#DIV/0!</v>
      </c>
      <c r="P347" s="454" t="e">
        <f>SUM($O$15:O347)</f>
        <v>#DIV/0!</v>
      </c>
    </row>
    <row r="348" spans="2:16">
      <c r="B348" s="168">
        <f t="shared" si="43"/>
        <v>44620</v>
      </c>
      <c r="C348" s="201">
        <f t="shared" si="41"/>
        <v>2</v>
      </c>
      <c r="D348" s="200"/>
      <c r="E348" s="200"/>
      <c r="F348" s="200"/>
      <c r="G348" s="606" t="e">
        <f t="shared" si="44"/>
        <v>#DIV/0!</v>
      </c>
      <c r="H348" s="454" t="e">
        <f t="shared" si="45"/>
        <v>#DIV/0!</v>
      </c>
      <c r="I348" s="454" t="e">
        <f>SUM($H$15:H348)</f>
        <v>#DIV/0!</v>
      </c>
      <c r="J348" s="199"/>
      <c r="K348" s="607" t="e">
        <f t="shared" si="46"/>
        <v>#N/A</v>
      </c>
      <c r="L348" s="611" t="e">
        <f t="shared" si="47"/>
        <v>#N/A</v>
      </c>
      <c r="M348" s="612" t="e">
        <f t="shared" si="40"/>
        <v>#N/A</v>
      </c>
      <c r="N348" s="454" t="e">
        <f>SUM($M$15:M348)</f>
        <v>#N/A</v>
      </c>
      <c r="O348" s="454" t="e">
        <f t="shared" si="42"/>
        <v>#DIV/0!</v>
      </c>
      <c r="P348" s="454" t="e">
        <f>SUM($O$15:O348)</f>
        <v>#DIV/0!</v>
      </c>
    </row>
    <row r="349" spans="2:16">
      <c r="B349" s="168">
        <f t="shared" si="43"/>
        <v>44621</v>
      </c>
      <c r="C349" s="201">
        <f t="shared" si="41"/>
        <v>3</v>
      </c>
      <c r="D349" s="200"/>
      <c r="E349" s="200"/>
      <c r="F349" s="200"/>
      <c r="G349" s="606" t="e">
        <f t="shared" si="44"/>
        <v>#DIV/0!</v>
      </c>
      <c r="H349" s="454" t="e">
        <f t="shared" si="45"/>
        <v>#DIV/0!</v>
      </c>
      <c r="I349" s="454" t="e">
        <f>SUM($H$15:H349)</f>
        <v>#DIV/0!</v>
      </c>
      <c r="J349" s="199"/>
      <c r="K349" s="607" t="e">
        <f t="shared" si="46"/>
        <v>#N/A</v>
      </c>
      <c r="L349" s="611" t="e">
        <f t="shared" si="47"/>
        <v>#N/A</v>
      </c>
      <c r="M349" s="612" t="e">
        <f t="shared" si="40"/>
        <v>#N/A</v>
      </c>
      <c r="N349" s="454" t="e">
        <f>SUM($M$15:M349)</f>
        <v>#N/A</v>
      </c>
      <c r="O349" s="454" t="e">
        <f t="shared" si="42"/>
        <v>#DIV/0!</v>
      </c>
      <c r="P349" s="454" t="e">
        <f>SUM($O$15:O349)</f>
        <v>#DIV/0!</v>
      </c>
    </row>
    <row r="350" spans="2:16">
      <c r="B350" s="168">
        <f t="shared" si="43"/>
        <v>44622</v>
      </c>
      <c r="C350" s="201">
        <f t="shared" si="41"/>
        <v>3</v>
      </c>
      <c r="D350" s="200"/>
      <c r="E350" s="200"/>
      <c r="F350" s="200"/>
      <c r="G350" s="606" t="e">
        <f t="shared" si="44"/>
        <v>#DIV/0!</v>
      </c>
      <c r="H350" s="454" t="e">
        <f t="shared" si="45"/>
        <v>#DIV/0!</v>
      </c>
      <c r="I350" s="454" t="e">
        <f>SUM($H$15:H350)</f>
        <v>#DIV/0!</v>
      </c>
      <c r="J350" s="199"/>
      <c r="K350" s="607" t="e">
        <f t="shared" si="46"/>
        <v>#N/A</v>
      </c>
      <c r="L350" s="611" t="e">
        <f t="shared" si="47"/>
        <v>#N/A</v>
      </c>
      <c r="M350" s="612" t="e">
        <f t="shared" si="40"/>
        <v>#N/A</v>
      </c>
      <c r="N350" s="454" t="e">
        <f>SUM($M$15:M350)</f>
        <v>#N/A</v>
      </c>
      <c r="O350" s="454" t="e">
        <f t="shared" si="42"/>
        <v>#DIV/0!</v>
      </c>
      <c r="P350" s="454" t="e">
        <f>SUM($O$15:O350)</f>
        <v>#DIV/0!</v>
      </c>
    </row>
    <row r="351" spans="2:16">
      <c r="B351" s="168">
        <f t="shared" si="43"/>
        <v>44623</v>
      </c>
      <c r="C351" s="201">
        <f t="shared" si="41"/>
        <v>3</v>
      </c>
      <c r="D351" s="200"/>
      <c r="E351" s="200"/>
      <c r="F351" s="200"/>
      <c r="G351" s="606" t="e">
        <f t="shared" si="44"/>
        <v>#DIV/0!</v>
      </c>
      <c r="H351" s="454" t="e">
        <f t="shared" si="45"/>
        <v>#DIV/0!</v>
      </c>
      <c r="I351" s="454" t="e">
        <f>SUM($H$15:H351)</f>
        <v>#DIV/0!</v>
      </c>
      <c r="J351" s="199"/>
      <c r="K351" s="607" t="e">
        <f t="shared" si="46"/>
        <v>#N/A</v>
      </c>
      <c r="L351" s="611" t="e">
        <f t="shared" si="47"/>
        <v>#N/A</v>
      </c>
      <c r="M351" s="612" t="e">
        <f t="shared" si="40"/>
        <v>#N/A</v>
      </c>
      <c r="N351" s="454" t="e">
        <f>SUM($M$15:M351)</f>
        <v>#N/A</v>
      </c>
      <c r="O351" s="454" t="e">
        <f t="shared" si="42"/>
        <v>#DIV/0!</v>
      </c>
      <c r="P351" s="454" t="e">
        <f>SUM($O$15:O351)</f>
        <v>#DIV/0!</v>
      </c>
    </row>
    <row r="352" spans="2:16">
      <c r="B352" s="168">
        <f t="shared" si="43"/>
        <v>44624</v>
      </c>
      <c r="C352" s="201">
        <f t="shared" si="41"/>
        <v>3</v>
      </c>
      <c r="D352" s="200"/>
      <c r="E352" s="200"/>
      <c r="F352" s="200"/>
      <c r="G352" s="606" t="e">
        <f t="shared" si="44"/>
        <v>#DIV/0!</v>
      </c>
      <c r="H352" s="454" t="e">
        <f t="shared" si="45"/>
        <v>#DIV/0!</v>
      </c>
      <c r="I352" s="454" t="e">
        <f>SUM($H$15:H352)</f>
        <v>#DIV/0!</v>
      </c>
      <c r="J352" s="199"/>
      <c r="K352" s="607" t="e">
        <f t="shared" si="46"/>
        <v>#N/A</v>
      </c>
      <c r="L352" s="611" t="e">
        <f t="shared" si="47"/>
        <v>#N/A</v>
      </c>
      <c r="M352" s="612" t="e">
        <f t="shared" si="40"/>
        <v>#N/A</v>
      </c>
      <c r="N352" s="454" t="e">
        <f>SUM($M$15:M352)</f>
        <v>#N/A</v>
      </c>
      <c r="O352" s="454" t="e">
        <f t="shared" si="42"/>
        <v>#DIV/0!</v>
      </c>
      <c r="P352" s="454" t="e">
        <f>SUM($O$15:O352)</f>
        <v>#DIV/0!</v>
      </c>
    </row>
    <row r="353" spans="2:16">
      <c r="B353" s="168">
        <f t="shared" si="43"/>
        <v>44625</v>
      </c>
      <c r="C353" s="201">
        <f t="shared" si="41"/>
        <v>3</v>
      </c>
      <c r="D353" s="200"/>
      <c r="E353" s="200"/>
      <c r="F353" s="200"/>
      <c r="G353" s="606" t="e">
        <f t="shared" si="44"/>
        <v>#DIV/0!</v>
      </c>
      <c r="H353" s="454" t="e">
        <f t="shared" si="45"/>
        <v>#DIV/0!</v>
      </c>
      <c r="I353" s="454" t="e">
        <f>SUM($H$15:H353)</f>
        <v>#DIV/0!</v>
      </c>
      <c r="J353" s="199"/>
      <c r="K353" s="607" t="e">
        <f t="shared" si="46"/>
        <v>#N/A</v>
      </c>
      <c r="L353" s="611" t="e">
        <f t="shared" si="47"/>
        <v>#N/A</v>
      </c>
      <c r="M353" s="612" t="e">
        <f t="shared" si="40"/>
        <v>#N/A</v>
      </c>
      <c r="N353" s="454" t="e">
        <f>SUM($M$15:M353)</f>
        <v>#N/A</v>
      </c>
      <c r="O353" s="454" t="e">
        <f t="shared" si="42"/>
        <v>#DIV/0!</v>
      </c>
      <c r="P353" s="454" t="e">
        <f>SUM($O$15:O353)</f>
        <v>#DIV/0!</v>
      </c>
    </row>
    <row r="354" spans="2:16">
      <c r="B354" s="168">
        <f t="shared" si="43"/>
        <v>44626</v>
      </c>
      <c r="C354" s="201">
        <f t="shared" si="41"/>
        <v>3</v>
      </c>
      <c r="D354" s="200"/>
      <c r="E354" s="200"/>
      <c r="F354" s="200"/>
      <c r="G354" s="606" t="e">
        <f t="shared" si="44"/>
        <v>#DIV/0!</v>
      </c>
      <c r="H354" s="454" t="e">
        <f t="shared" si="45"/>
        <v>#DIV/0!</v>
      </c>
      <c r="I354" s="454" t="e">
        <f>SUM($H$15:H354)</f>
        <v>#DIV/0!</v>
      </c>
      <c r="J354" s="199"/>
      <c r="K354" s="607" t="e">
        <f t="shared" si="46"/>
        <v>#N/A</v>
      </c>
      <c r="L354" s="611" t="e">
        <f t="shared" si="47"/>
        <v>#N/A</v>
      </c>
      <c r="M354" s="612" t="e">
        <f t="shared" si="40"/>
        <v>#N/A</v>
      </c>
      <c r="N354" s="454" t="e">
        <f>SUM($M$15:M354)</f>
        <v>#N/A</v>
      </c>
      <c r="O354" s="454" t="e">
        <f t="shared" si="42"/>
        <v>#DIV/0!</v>
      </c>
      <c r="P354" s="454" t="e">
        <f>SUM($O$15:O354)</f>
        <v>#DIV/0!</v>
      </c>
    </row>
    <row r="355" spans="2:16">
      <c r="B355" s="168">
        <f t="shared" si="43"/>
        <v>44627</v>
      </c>
      <c r="C355" s="201">
        <f t="shared" si="41"/>
        <v>3</v>
      </c>
      <c r="D355" s="200"/>
      <c r="E355" s="200"/>
      <c r="F355" s="200"/>
      <c r="G355" s="606" t="e">
        <f t="shared" si="44"/>
        <v>#DIV/0!</v>
      </c>
      <c r="H355" s="454" t="e">
        <f t="shared" si="45"/>
        <v>#DIV/0!</v>
      </c>
      <c r="I355" s="454" t="e">
        <f>SUM($H$15:H355)</f>
        <v>#DIV/0!</v>
      </c>
      <c r="J355" s="199"/>
      <c r="K355" s="607" t="e">
        <f t="shared" si="46"/>
        <v>#N/A</v>
      </c>
      <c r="L355" s="611" t="e">
        <f t="shared" si="47"/>
        <v>#N/A</v>
      </c>
      <c r="M355" s="612" t="e">
        <f t="shared" si="40"/>
        <v>#N/A</v>
      </c>
      <c r="N355" s="454" t="e">
        <f>SUM($M$15:M355)</f>
        <v>#N/A</v>
      </c>
      <c r="O355" s="454" t="e">
        <f t="shared" si="42"/>
        <v>#DIV/0!</v>
      </c>
      <c r="P355" s="454" t="e">
        <f>SUM($O$15:O355)</f>
        <v>#DIV/0!</v>
      </c>
    </row>
    <row r="356" spans="2:16">
      <c r="B356" s="168">
        <f t="shared" si="43"/>
        <v>44628</v>
      </c>
      <c r="C356" s="201">
        <f t="shared" si="41"/>
        <v>3</v>
      </c>
      <c r="D356" s="200"/>
      <c r="E356" s="200"/>
      <c r="F356" s="200"/>
      <c r="G356" s="606" t="e">
        <f t="shared" si="44"/>
        <v>#DIV/0!</v>
      </c>
      <c r="H356" s="454" t="e">
        <f t="shared" si="45"/>
        <v>#DIV/0!</v>
      </c>
      <c r="I356" s="454" t="e">
        <f>SUM($H$15:H356)</f>
        <v>#DIV/0!</v>
      </c>
      <c r="J356" s="199"/>
      <c r="K356" s="607" t="e">
        <f t="shared" si="46"/>
        <v>#N/A</v>
      </c>
      <c r="L356" s="611" t="e">
        <f t="shared" si="47"/>
        <v>#N/A</v>
      </c>
      <c r="M356" s="612" t="e">
        <f t="shared" si="40"/>
        <v>#N/A</v>
      </c>
      <c r="N356" s="454" t="e">
        <f>SUM($M$15:M356)</f>
        <v>#N/A</v>
      </c>
      <c r="O356" s="454" t="e">
        <f t="shared" si="42"/>
        <v>#DIV/0!</v>
      </c>
      <c r="P356" s="454" t="e">
        <f>SUM($O$15:O356)</f>
        <v>#DIV/0!</v>
      </c>
    </row>
    <row r="357" spans="2:16">
      <c r="B357" s="168">
        <f t="shared" si="43"/>
        <v>44629</v>
      </c>
      <c r="C357" s="201">
        <f t="shared" si="41"/>
        <v>3</v>
      </c>
      <c r="D357" s="200"/>
      <c r="E357" s="200"/>
      <c r="F357" s="200"/>
      <c r="G357" s="606" t="e">
        <f t="shared" si="44"/>
        <v>#DIV/0!</v>
      </c>
      <c r="H357" s="454" t="e">
        <f t="shared" si="45"/>
        <v>#DIV/0!</v>
      </c>
      <c r="I357" s="454" t="e">
        <f>SUM($H$15:H357)</f>
        <v>#DIV/0!</v>
      </c>
      <c r="J357" s="199"/>
      <c r="K357" s="607" t="e">
        <f t="shared" si="46"/>
        <v>#N/A</v>
      </c>
      <c r="L357" s="611" t="e">
        <f t="shared" si="47"/>
        <v>#N/A</v>
      </c>
      <c r="M357" s="612" t="e">
        <f t="shared" si="40"/>
        <v>#N/A</v>
      </c>
      <c r="N357" s="454" t="e">
        <f>SUM($M$15:M357)</f>
        <v>#N/A</v>
      </c>
      <c r="O357" s="454" t="e">
        <f t="shared" si="42"/>
        <v>#DIV/0!</v>
      </c>
      <c r="P357" s="454" t="e">
        <f>SUM($O$15:O357)</f>
        <v>#DIV/0!</v>
      </c>
    </row>
    <row r="358" spans="2:16">
      <c r="B358" s="168">
        <f t="shared" si="43"/>
        <v>44630</v>
      </c>
      <c r="C358" s="201">
        <f t="shared" si="41"/>
        <v>3</v>
      </c>
      <c r="D358" s="200"/>
      <c r="E358" s="200"/>
      <c r="F358" s="200"/>
      <c r="G358" s="606" t="e">
        <f t="shared" si="44"/>
        <v>#DIV/0!</v>
      </c>
      <c r="H358" s="454" t="e">
        <f t="shared" si="45"/>
        <v>#DIV/0!</v>
      </c>
      <c r="I358" s="454" t="e">
        <f>SUM($H$15:H358)</f>
        <v>#DIV/0!</v>
      </c>
      <c r="J358" s="199"/>
      <c r="K358" s="607" t="e">
        <f t="shared" si="46"/>
        <v>#N/A</v>
      </c>
      <c r="L358" s="611" t="e">
        <f t="shared" si="47"/>
        <v>#N/A</v>
      </c>
      <c r="M358" s="612" t="e">
        <f t="shared" si="40"/>
        <v>#N/A</v>
      </c>
      <c r="N358" s="454" t="e">
        <f>SUM($M$15:M358)</f>
        <v>#N/A</v>
      </c>
      <c r="O358" s="454" t="e">
        <f t="shared" si="42"/>
        <v>#DIV/0!</v>
      </c>
      <c r="P358" s="454" t="e">
        <f>SUM($O$15:O358)</f>
        <v>#DIV/0!</v>
      </c>
    </row>
    <row r="359" spans="2:16">
      <c r="B359" s="168">
        <f t="shared" si="43"/>
        <v>44631</v>
      </c>
      <c r="C359" s="201">
        <f t="shared" si="41"/>
        <v>3</v>
      </c>
      <c r="D359" s="200"/>
      <c r="E359" s="200"/>
      <c r="F359" s="200"/>
      <c r="G359" s="606" t="e">
        <f t="shared" si="44"/>
        <v>#DIV/0!</v>
      </c>
      <c r="H359" s="454" t="e">
        <f t="shared" si="45"/>
        <v>#DIV/0!</v>
      </c>
      <c r="I359" s="454" t="e">
        <f>SUM($H$15:H359)</f>
        <v>#DIV/0!</v>
      </c>
      <c r="J359" s="199"/>
      <c r="K359" s="607" t="e">
        <f t="shared" si="46"/>
        <v>#N/A</v>
      </c>
      <c r="L359" s="611" t="e">
        <f t="shared" si="47"/>
        <v>#N/A</v>
      </c>
      <c r="M359" s="612" t="e">
        <f t="shared" si="40"/>
        <v>#N/A</v>
      </c>
      <c r="N359" s="454" t="e">
        <f>SUM($M$15:M359)</f>
        <v>#N/A</v>
      </c>
      <c r="O359" s="454" t="e">
        <f t="shared" si="42"/>
        <v>#DIV/0!</v>
      </c>
      <c r="P359" s="454" t="e">
        <f>SUM($O$15:O359)</f>
        <v>#DIV/0!</v>
      </c>
    </row>
    <row r="360" spans="2:16">
      <c r="B360" s="168">
        <f t="shared" si="43"/>
        <v>44632</v>
      </c>
      <c r="C360" s="201">
        <f t="shared" si="41"/>
        <v>3</v>
      </c>
      <c r="D360" s="200"/>
      <c r="E360" s="200"/>
      <c r="F360" s="200"/>
      <c r="G360" s="606" t="e">
        <f t="shared" si="44"/>
        <v>#DIV/0!</v>
      </c>
      <c r="H360" s="454" t="e">
        <f t="shared" si="45"/>
        <v>#DIV/0!</v>
      </c>
      <c r="I360" s="454" t="e">
        <f>SUM($H$15:H360)</f>
        <v>#DIV/0!</v>
      </c>
      <c r="J360" s="199"/>
      <c r="K360" s="607" t="e">
        <f t="shared" si="46"/>
        <v>#N/A</v>
      </c>
      <c r="L360" s="611" t="e">
        <f t="shared" si="47"/>
        <v>#N/A</v>
      </c>
      <c r="M360" s="612" t="e">
        <f t="shared" si="40"/>
        <v>#N/A</v>
      </c>
      <c r="N360" s="454" t="e">
        <f>SUM($M$15:M360)</f>
        <v>#N/A</v>
      </c>
      <c r="O360" s="454" t="e">
        <f t="shared" si="42"/>
        <v>#DIV/0!</v>
      </c>
      <c r="P360" s="454" t="e">
        <f>SUM($O$15:O360)</f>
        <v>#DIV/0!</v>
      </c>
    </row>
    <row r="361" spans="2:16">
      <c r="B361" s="168">
        <f t="shared" si="43"/>
        <v>44633</v>
      </c>
      <c r="C361" s="201">
        <f t="shared" si="41"/>
        <v>3</v>
      </c>
      <c r="D361" s="200"/>
      <c r="E361" s="200"/>
      <c r="F361" s="200"/>
      <c r="G361" s="606" t="e">
        <f t="shared" si="44"/>
        <v>#DIV/0!</v>
      </c>
      <c r="H361" s="454" t="e">
        <f t="shared" si="45"/>
        <v>#DIV/0!</v>
      </c>
      <c r="I361" s="454" t="e">
        <f>SUM($H$15:H361)</f>
        <v>#DIV/0!</v>
      </c>
      <c r="J361" s="199"/>
      <c r="K361" s="607" t="e">
        <f t="shared" si="46"/>
        <v>#N/A</v>
      </c>
      <c r="L361" s="611" t="e">
        <f t="shared" si="47"/>
        <v>#N/A</v>
      </c>
      <c r="M361" s="612" t="e">
        <f t="shared" si="40"/>
        <v>#N/A</v>
      </c>
      <c r="N361" s="454" t="e">
        <f>SUM($M$15:M361)</f>
        <v>#N/A</v>
      </c>
      <c r="O361" s="454" t="e">
        <f t="shared" si="42"/>
        <v>#DIV/0!</v>
      </c>
      <c r="P361" s="454" t="e">
        <f>SUM($O$15:O361)</f>
        <v>#DIV/0!</v>
      </c>
    </row>
    <row r="362" spans="2:16">
      <c r="B362" s="168">
        <f t="shared" si="43"/>
        <v>44634</v>
      </c>
      <c r="C362" s="201">
        <f t="shared" si="41"/>
        <v>3</v>
      </c>
      <c r="D362" s="200"/>
      <c r="E362" s="200"/>
      <c r="F362" s="200"/>
      <c r="G362" s="606" t="e">
        <f t="shared" si="44"/>
        <v>#DIV/0!</v>
      </c>
      <c r="H362" s="454" t="e">
        <f t="shared" si="45"/>
        <v>#DIV/0!</v>
      </c>
      <c r="I362" s="454" t="e">
        <f>SUM($H$15:H362)</f>
        <v>#DIV/0!</v>
      </c>
      <c r="J362" s="199"/>
      <c r="K362" s="607" t="e">
        <f t="shared" si="46"/>
        <v>#N/A</v>
      </c>
      <c r="L362" s="611" t="e">
        <f t="shared" si="47"/>
        <v>#N/A</v>
      </c>
      <c r="M362" s="612" t="e">
        <f t="shared" si="40"/>
        <v>#N/A</v>
      </c>
      <c r="N362" s="454" t="e">
        <f>SUM($M$15:M362)</f>
        <v>#N/A</v>
      </c>
      <c r="O362" s="454" t="e">
        <f t="shared" si="42"/>
        <v>#DIV/0!</v>
      </c>
      <c r="P362" s="454" t="e">
        <f>SUM($O$15:O362)</f>
        <v>#DIV/0!</v>
      </c>
    </row>
    <row r="363" spans="2:16">
      <c r="B363" s="168">
        <f t="shared" si="43"/>
        <v>44635</v>
      </c>
      <c r="C363" s="201">
        <f t="shared" si="41"/>
        <v>3</v>
      </c>
      <c r="D363" s="200"/>
      <c r="E363" s="200"/>
      <c r="F363" s="200"/>
      <c r="G363" s="606" t="e">
        <f t="shared" si="44"/>
        <v>#DIV/0!</v>
      </c>
      <c r="H363" s="454" t="e">
        <f t="shared" si="45"/>
        <v>#DIV/0!</v>
      </c>
      <c r="I363" s="454" t="e">
        <f>SUM($H$15:H363)</f>
        <v>#DIV/0!</v>
      </c>
      <c r="J363" s="199"/>
      <c r="K363" s="607" t="e">
        <f t="shared" si="46"/>
        <v>#N/A</v>
      </c>
      <c r="L363" s="611" t="e">
        <f t="shared" si="47"/>
        <v>#N/A</v>
      </c>
      <c r="M363" s="612" t="e">
        <f t="shared" si="40"/>
        <v>#N/A</v>
      </c>
      <c r="N363" s="454" t="e">
        <f>SUM($M$15:M363)</f>
        <v>#N/A</v>
      </c>
      <c r="O363" s="454" t="e">
        <f t="shared" si="42"/>
        <v>#DIV/0!</v>
      </c>
      <c r="P363" s="454" t="e">
        <f>SUM($O$15:O363)</f>
        <v>#DIV/0!</v>
      </c>
    </row>
    <row r="364" spans="2:16">
      <c r="B364" s="168">
        <f t="shared" si="43"/>
        <v>44636</v>
      </c>
      <c r="C364" s="201">
        <f t="shared" si="41"/>
        <v>3</v>
      </c>
      <c r="D364" s="200"/>
      <c r="E364" s="200"/>
      <c r="F364" s="200"/>
      <c r="G364" s="606" t="e">
        <f t="shared" si="44"/>
        <v>#DIV/0!</v>
      </c>
      <c r="H364" s="454" t="e">
        <f t="shared" si="45"/>
        <v>#DIV/0!</v>
      </c>
      <c r="I364" s="454" t="e">
        <f>SUM($H$15:H364)</f>
        <v>#DIV/0!</v>
      </c>
      <c r="J364" s="199"/>
      <c r="K364" s="607" t="e">
        <f t="shared" si="46"/>
        <v>#N/A</v>
      </c>
      <c r="L364" s="611" t="e">
        <f t="shared" si="47"/>
        <v>#N/A</v>
      </c>
      <c r="M364" s="612" t="e">
        <f t="shared" si="40"/>
        <v>#N/A</v>
      </c>
      <c r="N364" s="454" t="e">
        <f>SUM($M$15:M364)</f>
        <v>#N/A</v>
      </c>
      <c r="O364" s="454" t="e">
        <f t="shared" si="42"/>
        <v>#DIV/0!</v>
      </c>
      <c r="P364" s="454" t="e">
        <f>SUM($O$15:O364)</f>
        <v>#DIV/0!</v>
      </c>
    </row>
    <row r="365" spans="2:16">
      <c r="B365" s="168">
        <f t="shared" si="43"/>
        <v>44637</v>
      </c>
      <c r="C365" s="201">
        <f t="shared" si="41"/>
        <v>3</v>
      </c>
      <c r="D365" s="200"/>
      <c r="E365" s="200"/>
      <c r="F365" s="200"/>
      <c r="G365" s="606" t="e">
        <f t="shared" si="44"/>
        <v>#DIV/0!</v>
      </c>
      <c r="H365" s="454" t="e">
        <f t="shared" si="45"/>
        <v>#DIV/0!</v>
      </c>
      <c r="I365" s="454" t="e">
        <f>SUM($H$15:H365)</f>
        <v>#DIV/0!</v>
      </c>
      <c r="J365" s="199"/>
      <c r="K365" s="607" t="e">
        <f t="shared" si="46"/>
        <v>#N/A</v>
      </c>
      <c r="L365" s="611" t="e">
        <f t="shared" si="47"/>
        <v>#N/A</v>
      </c>
      <c r="M365" s="612" t="e">
        <f t="shared" si="40"/>
        <v>#N/A</v>
      </c>
      <c r="N365" s="454" t="e">
        <f>SUM($M$15:M365)</f>
        <v>#N/A</v>
      </c>
      <c r="O365" s="454" t="e">
        <f t="shared" si="42"/>
        <v>#DIV/0!</v>
      </c>
      <c r="P365" s="454" t="e">
        <f>SUM($O$15:O365)</f>
        <v>#DIV/0!</v>
      </c>
    </row>
    <row r="366" spans="2:16">
      <c r="B366" s="168">
        <f t="shared" si="43"/>
        <v>44638</v>
      </c>
      <c r="C366" s="201">
        <f t="shared" si="41"/>
        <v>3</v>
      </c>
      <c r="D366" s="200"/>
      <c r="E366" s="200"/>
      <c r="F366" s="200"/>
      <c r="G366" s="606" t="e">
        <f t="shared" si="44"/>
        <v>#DIV/0!</v>
      </c>
      <c r="H366" s="454" t="e">
        <f t="shared" si="45"/>
        <v>#DIV/0!</v>
      </c>
      <c r="I366" s="454" t="e">
        <f>SUM($H$15:H366)</f>
        <v>#DIV/0!</v>
      </c>
      <c r="J366" s="199"/>
      <c r="K366" s="607" t="e">
        <f t="shared" si="46"/>
        <v>#N/A</v>
      </c>
      <c r="L366" s="611" t="e">
        <f t="shared" si="47"/>
        <v>#N/A</v>
      </c>
      <c r="M366" s="612" t="e">
        <f t="shared" si="40"/>
        <v>#N/A</v>
      </c>
      <c r="N366" s="454" t="e">
        <f>SUM($M$15:M366)</f>
        <v>#N/A</v>
      </c>
      <c r="O366" s="454" t="e">
        <f t="shared" si="42"/>
        <v>#DIV/0!</v>
      </c>
      <c r="P366" s="454" t="e">
        <f>SUM($O$15:O366)</f>
        <v>#DIV/0!</v>
      </c>
    </row>
    <row r="367" spans="2:16">
      <c r="B367" s="168">
        <f t="shared" si="43"/>
        <v>44639</v>
      </c>
      <c r="C367" s="201">
        <f t="shared" si="41"/>
        <v>3</v>
      </c>
      <c r="D367" s="200"/>
      <c r="E367" s="200"/>
      <c r="F367" s="200"/>
      <c r="G367" s="606" t="e">
        <f t="shared" si="44"/>
        <v>#DIV/0!</v>
      </c>
      <c r="H367" s="454" t="e">
        <f t="shared" si="45"/>
        <v>#DIV/0!</v>
      </c>
      <c r="I367" s="454" t="e">
        <f>SUM($H$15:H367)</f>
        <v>#DIV/0!</v>
      </c>
      <c r="J367" s="199"/>
      <c r="K367" s="607" t="e">
        <f t="shared" si="46"/>
        <v>#N/A</v>
      </c>
      <c r="L367" s="611" t="e">
        <f t="shared" si="47"/>
        <v>#N/A</v>
      </c>
      <c r="M367" s="612" t="e">
        <f t="shared" si="40"/>
        <v>#N/A</v>
      </c>
      <c r="N367" s="454" t="e">
        <f>SUM($M$15:M367)</f>
        <v>#N/A</v>
      </c>
      <c r="O367" s="454" t="e">
        <f t="shared" si="42"/>
        <v>#DIV/0!</v>
      </c>
      <c r="P367" s="454" t="e">
        <f>SUM($O$15:O367)</f>
        <v>#DIV/0!</v>
      </c>
    </row>
    <row r="368" spans="2:16">
      <c r="B368" s="168">
        <f t="shared" si="43"/>
        <v>44640</v>
      </c>
      <c r="C368" s="201">
        <f t="shared" si="41"/>
        <v>3</v>
      </c>
      <c r="D368" s="200"/>
      <c r="E368" s="200"/>
      <c r="F368" s="200"/>
      <c r="G368" s="606" t="e">
        <f t="shared" si="44"/>
        <v>#DIV/0!</v>
      </c>
      <c r="H368" s="454" t="e">
        <f t="shared" si="45"/>
        <v>#DIV/0!</v>
      </c>
      <c r="I368" s="454" t="e">
        <f>SUM($H$15:H368)</f>
        <v>#DIV/0!</v>
      </c>
      <c r="J368" s="199"/>
      <c r="K368" s="607" t="e">
        <f t="shared" si="46"/>
        <v>#N/A</v>
      </c>
      <c r="L368" s="611" t="e">
        <f t="shared" si="47"/>
        <v>#N/A</v>
      </c>
      <c r="M368" s="612" t="e">
        <f t="shared" si="40"/>
        <v>#N/A</v>
      </c>
      <c r="N368" s="454" t="e">
        <f>SUM($M$15:M368)</f>
        <v>#N/A</v>
      </c>
      <c r="O368" s="454" t="e">
        <f t="shared" si="42"/>
        <v>#DIV/0!</v>
      </c>
      <c r="P368" s="454" t="e">
        <f>SUM($O$15:O368)</f>
        <v>#DIV/0!</v>
      </c>
    </row>
    <row r="369" spans="2:16">
      <c r="B369" s="168">
        <f t="shared" si="43"/>
        <v>44641</v>
      </c>
      <c r="C369" s="201">
        <f t="shared" si="41"/>
        <v>3</v>
      </c>
      <c r="D369" s="200"/>
      <c r="E369" s="200"/>
      <c r="F369" s="200"/>
      <c r="G369" s="606" t="e">
        <f t="shared" si="44"/>
        <v>#DIV/0!</v>
      </c>
      <c r="H369" s="454" t="e">
        <f t="shared" si="45"/>
        <v>#DIV/0!</v>
      </c>
      <c r="I369" s="454" t="e">
        <f>SUM($H$15:H369)</f>
        <v>#DIV/0!</v>
      </c>
      <c r="J369" s="199"/>
      <c r="K369" s="607" t="e">
        <f t="shared" si="46"/>
        <v>#N/A</v>
      </c>
      <c r="L369" s="611" t="e">
        <f t="shared" si="47"/>
        <v>#N/A</v>
      </c>
      <c r="M369" s="612" t="e">
        <f t="shared" si="40"/>
        <v>#N/A</v>
      </c>
      <c r="N369" s="454" t="e">
        <f>SUM($M$15:M369)</f>
        <v>#N/A</v>
      </c>
      <c r="O369" s="454" t="e">
        <f t="shared" si="42"/>
        <v>#DIV/0!</v>
      </c>
      <c r="P369" s="454" t="e">
        <f>SUM($O$15:O369)</f>
        <v>#DIV/0!</v>
      </c>
    </row>
    <row r="370" spans="2:16">
      <c r="B370" s="168">
        <f t="shared" si="43"/>
        <v>44642</v>
      </c>
      <c r="C370" s="201">
        <f t="shared" si="41"/>
        <v>3</v>
      </c>
      <c r="D370" s="200"/>
      <c r="E370" s="200"/>
      <c r="F370" s="200"/>
      <c r="G370" s="606" t="e">
        <f t="shared" si="44"/>
        <v>#DIV/0!</v>
      </c>
      <c r="H370" s="454" t="e">
        <f t="shared" si="45"/>
        <v>#DIV/0!</v>
      </c>
      <c r="I370" s="454" t="e">
        <f>SUM($H$15:H370)</f>
        <v>#DIV/0!</v>
      </c>
      <c r="J370" s="199"/>
      <c r="K370" s="607" t="e">
        <f t="shared" si="46"/>
        <v>#N/A</v>
      </c>
      <c r="L370" s="611" t="e">
        <f t="shared" si="47"/>
        <v>#N/A</v>
      </c>
      <c r="M370" s="612" t="e">
        <f t="shared" si="40"/>
        <v>#N/A</v>
      </c>
      <c r="N370" s="454" t="e">
        <f>SUM($M$15:M370)</f>
        <v>#N/A</v>
      </c>
      <c r="O370" s="454" t="e">
        <f t="shared" si="42"/>
        <v>#DIV/0!</v>
      </c>
      <c r="P370" s="454" t="e">
        <f>SUM($O$15:O370)</f>
        <v>#DIV/0!</v>
      </c>
    </row>
    <row r="371" spans="2:16">
      <c r="B371" s="168">
        <f t="shared" si="43"/>
        <v>44643</v>
      </c>
      <c r="C371" s="201">
        <f t="shared" si="41"/>
        <v>3</v>
      </c>
      <c r="D371" s="200"/>
      <c r="E371" s="200"/>
      <c r="F371" s="200"/>
      <c r="G371" s="606" t="e">
        <f t="shared" si="44"/>
        <v>#DIV/0!</v>
      </c>
      <c r="H371" s="454" t="e">
        <f t="shared" si="45"/>
        <v>#DIV/0!</v>
      </c>
      <c r="I371" s="454" t="e">
        <f>SUM($H$15:H371)</f>
        <v>#DIV/0!</v>
      </c>
      <c r="J371" s="199"/>
      <c r="K371" s="607" t="e">
        <f t="shared" si="46"/>
        <v>#N/A</v>
      </c>
      <c r="L371" s="611" t="e">
        <f t="shared" si="47"/>
        <v>#N/A</v>
      </c>
      <c r="M371" s="612" t="e">
        <f t="shared" si="40"/>
        <v>#N/A</v>
      </c>
      <c r="N371" s="454" t="e">
        <f>SUM($M$15:M371)</f>
        <v>#N/A</v>
      </c>
      <c r="O371" s="454" t="e">
        <f t="shared" si="42"/>
        <v>#DIV/0!</v>
      </c>
      <c r="P371" s="454" t="e">
        <f>SUM($O$15:O371)</f>
        <v>#DIV/0!</v>
      </c>
    </row>
    <row r="372" spans="2:16">
      <c r="B372" s="168">
        <f t="shared" si="43"/>
        <v>44644</v>
      </c>
      <c r="C372" s="201">
        <f t="shared" si="41"/>
        <v>3</v>
      </c>
      <c r="D372" s="200"/>
      <c r="E372" s="200"/>
      <c r="F372" s="200"/>
      <c r="G372" s="606" t="e">
        <f t="shared" si="44"/>
        <v>#DIV/0!</v>
      </c>
      <c r="H372" s="454" t="e">
        <f t="shared" si="45"/>
        <v>#DIV/0!</v>
      </c>
      <c r="I372" s="454" t="e">
        <f>SUM($H$15:H372)</f>
        <v>#DIV/0!</v>
      </c>
      <c r="J372" s="199"/>
      <c r="K372" s="607" t="e">
        <f t="shared" si="46"/>
        <v>#N/A</v>
      </c>
      <c r="L372" s="611" t="e">
        <f t="shared" si="47"/>
        <v>#N/A</v>
      </c>
      <c r="M372" s="612" t="e">
        <f t="shared" si="40"/>
        <v>#N/A</v>
      </c>
      <c r="N372" s="454" t="e">
        <f>SUM($M$15:M372)</f>
        <v>#N/A</v>
      </c>
      <c r="O372" s="454" t="e">
        <f t="shared" si="42"/>
        <v>#DIV/0!</v>
      </c>
      <c r="P372" s="454" t="e">
        <f>SUM($O$15:O372)</f>
        <v>#DIV/0!</v>
      </c>
    </row>
    <row r="373" spans="2:16">
      <c r="B373" s="168">
        <f t="shared" si="43"/>
        <v>44645</v>
      </c>
      <c r="C373" s="201">
        <f t="shared" si="41"/>
        <v>3</v>
      </c>
      <c r="D373" s="200"/>
      <c r="E373" s="200"/>
      <c r="F373" s="200"/>
      <c r="G373" s="606" t="e">
        <f t="shared" si="44"/>
        <v>#DIV/0!</v>
      </c>
      <c r="H373" s="454" t="e">
        <f t="shared" si="45"/>
        <v>#DIV/0!</v>
      </c>
      <c r="I373" s="454" t="e">
        <f>SUM($H$15:H373)</f>
        <v>#DIV/0!</v>
      </c>
      <c r="J373" s="199"/>
      <c r="K373" s="607" t="e">
        <f t="shared" si="46"/>
        <v>#N/A</v>
      </c>
      <c r="L373" s="611" t="e">
        <f t="shared" si="47"/>
        <v>#N/A</v>
      </c>
      <c r="M373" s="612" t="e">
        <f t="shared" si="40"/>
        <v>#N/A</v>
      </c>
      <c r="N373" s="454" t="e">
        <f>SUM($M$15:M373)</f>
        <v>#N/A</v>
      </c>
      <c r="O373" s="454" t="e">
        <f t="shared" si="42"/>
        <v>#DIV/0!</v>
      </c>
      <c r="P373" s="454" t="e">
        <f>SUM($O$15:O373)</f>
        <v>#DIV/0!</v>
      </c>
    </row>
    <row r="374" spans="2:16">
      <c r="B374" s="168">
        <f t="shared" si="43"/>
        <v>44646</v>
      </c>
      <c r="C374" s="201">
        <f t="shared" si="41"/>
        <v>3</v>
      </c>
      <c r="D374" s="200"/>
      <c r="E374" s="200"/>
      <c r="F374" s="200"/>
      <c r="G374" s="606" t="e">
        <f t="shared" si="44"/>
        <v>#DIV/0!</v>
      </c>
      <c r="H374" s="454" t="e">
        <f t="shared" si="45"/>
        <v>#DIV/0!</v>
      </c>
      <c r="I374" s="454" t="e">
        <f>SUM($H$15:H374)</f>
        <v>#DIV/0!</v>
      </c>
      <c r="J374" s="199"/>
      <c r="K374" s="607" t="e">
        <f t="shared" si="46"/>
        <v>#N/A</v>
      </c>
      <c r="L374" s="611" t="e">
        <f t="shared" si="47"/>
        <v>#N/A</v>
      </c>
      <c r="M374" s="612" t="e">
        <f t="shared" si="40"/>
        <v>#N/A</v>
      </c>
      <c r="N374" s="454" t="e">
        <f>SUM($M$15:M374)</f>
        <v>#N/A</v>
      </c>
      <c r="O374" s="454" t="e">
        <f t="shared" si="42"/>
        <v>#DIV/0!</v>
      </c>
      <c r="P374" s="454" t="e">
        <f>SUM($O$15:O374)</f>
        <v>#DIV/0!</v>
      </c>
    </row>
    <row r="375" spans="2:16">
      <c r="B375" s="168">
        <f t="shared" si="43"/>
        <v>44647</v>
      </c>
      <c r="C375" s="201">
        <f t="shared" si="41"/>
        <v>3</v>
      </c>
      <c r="D375" s="200"/>
      <c r="E375" s="200"/>
      <c r="F375" s="200"/>
      <c r="G375" s="606" t="e">
        <f t="shared" si="44"/>
        <v>#DIV/0!</v>
      </c>
      <c r="H375" s="454" t="e">
        <f t="shared" si="45"/>
        <v>#DIV/0!</v>
      </c>
      <c r="I375" s="454" t="e">
        <f>SUM($H$15:H375)</f>
        <v>#DIV/0!</v>
      </c>
      <c r="J375" s="199"/>
      <c r="K375" s="607" t="e">
        <f t="shared" si="46"/>
        <v>#N/A</v>
      </c>
      <c r="L375" s="611" t="e">
        <f t="shared" si="47"/>
        <v>#N/A</v>
      </c>
      <c r="M375" s="612" t="e">
        <f t="shared" si="40"/>
        <v>#N/A</v>
      </c>
      <c r="N375" s="454" t="e">
        <f>SUM($M$15:M375)</f>
        <v>#N/A</v>
      </c>
      <c r="O375" s="454" t="e">
        <f t="shared" si="42"/>
        <v>#DIV/0!</v>
      </c>
      <c r="P375" s="454" t="e">
        <f>SUM($O$15:O375)</f>
        <v>#DIV/0!</v>
      </c>
    </row>
    <row r="376" spans="2:16">
      <c r="B376" s="168">
        <f t="shared" si="43"/>
        <v>44648</v>
      </c>
      <c r="C376" s="201">
        <f t="shared" si="41"/>
        <v>3</v>
      </c>
      <c r="D376" s="200"/>
      <c r="E376" s="200"/>
      <c r="F376" s="200"/>
      <c r="G376" s="606" t="e">
        <f t="shared" si="44"/>
        <v>#DIV/0!</v>
      </c>
      <c r="H376" s="454" t="e">
        <f t="shared" si="45"/>
        <v>#DIV/0!</v>
      </c>
      <c r="I376" s="454" t="e">
        <f>SUM($H$15:H376)</f>
        <v>#DIV/0!</v>
      </c>
      <c r="J376" s="199"/>
      <c r="K376" s="607" t="e">
        <f t="shared" si="46"/>
        <v>#N/A</v>
      </c>
      <c r="L376" s="611" t="e">
        <f t="shared" si="47"/>
        <v>#N/A</v>
      </c>
      <c r="M376" s="612" t="e">
        <f t="shared" si="40"/>
        <v>#N/A</v>
      </c>
      <c r="N376" s="454" t="e">
        <f>SUM($M$15:M376)</f>
        <v>#N/A</v>
      </c>
      <c r="O376" s="454" t="e">
        <f t="shared" si="42"/>
        <v>#DIV/0!</v>
      </c>
      <c r="P376" s="454" t="e">
        <f>SUM($O$15:O376)</f>
        <v>#DIV/0!</v>
      </c>
    </row>
    <row r="377" spans="2:16">
      <c r="B377" s="168">
        <f t="shared" si="43"/>
        <v>44649</v>
      </c>
      <c r="C377" s="201">
        <f t="shared" si="41"/>
        <v>3</v>
      </c>
      <c r="D377" s="200"/>
      <c r="E377" s="200"/>
      <c r="F377" s="200"/>
      <c r="G377" s="606" t="e">
        <f t="shared" si="44"/>
        <v>#DIV/0!</v>
      </c>
      <c r="H377" s="454" t="e">
        <f t="shared" si="45"/>
        <v>#DIV/0!</v>
      </c>
      <c r="I377" s="454" t="e">
        <f>SUM($H$15:H377)</f>
        <v>#DIV/0!</v>
      </c>
      <c r="J377" s="199"/>
      <c r="K377" s="607" t="e">
        <f t="shared" si="46"/>
        <v>#N/A</v>
      </c>
      <c r="L377" s="611" t="e">
        <f t="shared" si="47"/>
        <v>#N/A</v>
      </c>
      <c r="M377" s="612" t="e">
        <f t="shared" si="40"/>
        <v>#N/A</v>
      </c>
      <c r="N377" s="454" t="e">
        <f>SUM($M$15:M377)</f>
        <v>#N/A</v>
      </c>
      <c r="O377" s="454" t="e">
        <f t="shared" si="42"/>
        <v>#DIV/0!</v>
      </c>
      <c r="P377" s="454" t="e">
        <f>SUM($O$15:O377)</f>
        <v>#DIV/0!</v>
      </c>
    </row>
    <row r="378" spans="2:16">
      <c r="B378" s="168">
        <f t="shared" si="43"/>
        <v>44650</v>
      </c>
      <c r="C378" s="201">
        <f t="shared" si="41"/>
        <v>3</v>
      </c>
      <c r="D378" s="200"/>
      <c r="E378" s="200"/>
      <c r="F378" s="200"/>
      <c r="G378" s="606" t="e">
        <f t="shared" si="44"/>
        <v>#DIV/0!</v>
      </c>
      <c r="H378" s="454" t="e">
        <f t="shared" si="45"/>
        <v>#DIV/0!</v>
      </c>
      <c r="I378" s="454" t="e">
        <f>SUM($H$15:H378)</f>
        <v>#DIV/0!</v>
      </c>
      <c r="J378" s="199"/>
      <c r="K378" s="607" t="e">
        <f t="shared" si="46"/>
        <v>#N/A</v>
      </c>
      <c r="L378" s="611" t="e">
        <f t="shared" si="47"/>
        <v>#N/A</v>
      </c>
      <c r="M378" s="612" t="e">
        <f t="shared" si="40"/>
        <v>#N/A</v>
      </c>
      <c r="N378" s="454" t="e">
        <f>SUM($M$15:M378)</f>
        <v>#N/A</v>
      </c>
      <c r="O378" s="454" t="e">
        <f t="shared" si="42"/>
        <v>#DIV/0!</v>
      </c>
      <c r="P378" s="454" t="e">
        <f>SUM($O$15:O378)</f>
        <v>#DIV/0!</v>
      </c>
    </row>
    <row r="379" spans="2:16">
      <c r="B379" s="168">
        <f t="shared" si="43"/>
        <v>44651</v>
      </c>
      <c r="C379" s="201">
        <f t="shared" si="41"/>
        <v>3</v>
      </c>
      <c r="D379" s="200"/>
      <c r="E379" s="200"/>
      <c r="F379" s="200"/>
      <c r="G379" s="606" t="e">
        <f t="shared" si="44"/>
        <v>#DIV/0!</v>
      </c>
      <c r="H379" s="454" t="e">
        <f t="shared" si="45"/>
        <v>#DIV/0!</v>
      </c>
      <c r="I379" s="454" t="e">
        <f>SUM($H$15:H379)</f>
        <v>#DIV/0!</v>
      </c>
      <c r="J379" s="199"/>
      <c r="K379" s="607" t="e">
        <f t="shared" si="46"/>
        <v>#N/A</v>
      </c>
      <c r="L379" s="611" t="e">
        <f t="shared" si="47"/>
        <v>#N/A</v>
      </c>
      <c r="M379" s="612" t="e">
        <f t="shared" si="40"/>
        <v>#N/A</v>
      </c>
      <c r="N379" s="454" t="e">
        <f>SUM($M$15:M379)</f>
        <v>#N/A</v>
      </c>
      <c r="O379" s="454" t="e">
        <f t="shared" si="42"/>
        <v>#DIV/0!</v>
      </c>
      <c r="P379" s="454" t="e">
        <f>SUM($O$15:O379)</f>
        <v>#DIV/0!</v>
      </c>
    </row>
    <row r="380" spans="2:16">
      <c r="B380" s="168"/>
      <c r="C380" s="168"/>
      <c r="D380" s="613"/>
      <c r="E380" s="613"/>
      <c r="F380" s="613"/>
      <c r="G380" s="606"/>
      <c r="H380" s="454"/>
      <c r="I380" s="454"/>
      <c r="J380" s="607"/>
      <c r="K380" s="607"/>
      <c r="L380" s="607"/>
      <c r="M380" s="614"/>
      <c r="N380" s="454"/>
      <c r="O380" s="454"/>
      <c r="P380" s="454"/>
    </row>
    <row r="381" spans="2:16">
      <c r="G381" s="455"/>
      <c r="I381" s="615"/>
    </row>
    <row r="382" spans="2:16">
      <c r="I382" s="615"/>
    </row>
    <row r="383" spans="2:16">
      <c r="I383" s="615"/>
    </row>
    <row r="384" spans="2:16">
      <c r="I384" s="615"/>
    </row>
    <row r="385" spans="9:9">
      <c r="I385" s="615"/>
    </row>
    <row r="386" spans="9:9">
      <c r="I386" s="615"/>
    </row>
    <row r="387" spans="9:9">
      <c r="I387" s="615"/>
    </row>
    <row r="388" spans="9:9">
      <c r="I388" s="615"/>
    </row>
    <row r="389" spans="9:9">
      <c r="I389" s="615"/>
    </row>
    <row r="390" spans="9:9">
      <c r="I390" s="615"/>
    </row>
    <row r="391" spans="9:9">
      <c r="I391" s="615"/>
    </row>
    <row r="392" spans="9:9">
      <c r="I392" s="615"/>
    </row>
    <row r="393" spans="9:9">
      <c r="I393" s="615"/>
    </row>
    <row r="394" spans="9:9">
      <c r="I394" s="615"/>
    </row>
    <row r="395" spans="9:9">
      <c r="I395" s="615"/>
    </row>
    <row r="396" spans="9:9">
      <c r="I396" s="615"/>
    </row>
    <row r="397" spans="9:9">
      <c r="I397" s="615"/>
    </row>
    <row r="398" spans="9:9">
      <c r="I398" s="615"/>
    </row>
    <row r="399" spans="9:9">
      <c r="I399" s="615"/>
    </row>
    <row r="400" spans="9:9">
      <c r="I400" s="615"/>
    </row>
    <row r="401" spans="9:9">
      <c r="I401" s="615"/>
    </row>
    <row r="402" spans="9:9">
      <c r="I402" s="615"/>
    </row>
    <row r="403" spans="9:9">
      <c r="I403" s="615"/>
    </row>
    <row r="404" spans="9:9">
      <c r="I404" s="615"/>
    </row>
    <row r="405" spans="9:9">
      <c r="I405" s="615"/>
    </row>
    <row r="406" spans="9:9">
      <c r="I406" s="615"/>
    </row>
    <row r="407" spans="9:9">
      <c r="I407" s="615"/>
    </row>
    <row r="408" spans="9:9">
      <c r="I408" s="615"/>
    </row>
    <row r="409" spans="9:9">
      <c r="I409" s="615"/>
    </row>
    <row r="410" spans="9:9">
      <c r="I410" s="615"/>
    </row>
    <row r="411" spans="9:9">
      <c r="I411" s="615"/>
    </row>
    <row r="412" spans="9:9">
      <c r="I412" s="615"/>
    </row>
    <row r="413" spans="9:9">
      <c r="I413" s="615"/>
    </row>
    <row r="414" spans="9:9">
      <c r="I414" s="615"/>
    </row>
    <row r="415" spans="9:9">
      <c r="I415" s="615"/>
    </row>
    <row r="416" spans="9:9">
      <c r="I416" s="615"/>
    </row>
    <row r="417" spans="9:9">
      <c r="I417" s="615"/>
    </row>
    <row r="418" spans="9:9">
      <c r="I418" s="615"/>
    </row>
    <row r="419" spans="9:9">
      <c r="I419" s="615"/>
    </row>
    <row r="420" spans="9:9">
      <c r="I420" s="615"/>
    </row>
    <row r="421" spans="9:9">
      <c r="I421" s="615"/>
    </row>
    <row r="422" spans="9:9">
      <c r="I422" s="615"/>
    </row>
    <row r="423" spans="9:9">
      <c r="I423" s="615"/>
    </row>
    <row r="424" spans="9:9">
      <c r="I424" s="615"/>
    </row>
    <row r="425" spans="9:9">
      <c r="I425" s="615"/>
    </row>
    <row r="426" spans="9:9">
      <c r="I426" s="615"/>
    </row>
    <row r="427" spans="9:9">
      <c r="I427" s="615"/>
    </row>
    <row r="428" spans="9:9">
      <c r="I428" s="615"/>
    </row>
    <row r="429" spans="9:9">
      <c r="I429" s="615"/>
    </row>
    <row r="430" spans="9:9">
      <c r="I430" s="615"/>
    </row>
    <row r="431" spans="9:9">
      <c r="I431" s="615"/>
    </row>
    <row r="432" spans="9:9">
      <c r="I432" s="615"/>
    </row>
    <row r="433" spans="9:9">
      <c r="I433" s="615"/>
    </row>
    <row r="434" spans="9:9">
      <c r="I434" s="615"/>
    </row>
    <row r="435" spans="9:9">
      <c r="I435" s="615"/>
    </row>
    <row r="436" spans="9:9">
      <c r="I436" s="615"/>
    </row>
    <row r="437" spans="9:9">
      <c r="I437" s="615"/>
    </row>
    <row r="438" spans="9:9">
      <c r="I438" s="615"/>
    </row>
    <row r="439" spans="9:9">
      <c r="I439" s="615"/>
    </row>
    <row r="440" spans="9:9">
      <c r="I440" s="615"/>
    </row>
    <row r="441" spans="9:9">
      <c r="I441" s="615"/>
    </row>
    <row r="442" spans="9:9">
      <c r="I442" s="615"/>
    </row>
    <row r="443" spans="9:9">
      <c r="I443" s="615"/>
    </row>
    <row r="444" spans="9:9">
      <c r="I444" s="615"/>
    </row>
    <row r="445" spans="9:9">
      <c r="I445" s="615"/>
    </row>
    <row r="446" spans="9:9">
      <c r="I446" s="615"/>
    </row>
    <row r="447" spans="9:9">
      <c r="I447" s="615"/>
    </row>
    <row r="448" spans="9:9">
      <c r="I448" s="615"/>
    </row>
    <row r="449" spans="9:9">
      <c r="I449" s="615"/>
    </row>
    <row r="450" spans="9:9">
      <c r="I450" s="615"/>
    </row>
    <row r="451" spans="9:9">
      <c r="I451" s="615"/>
    </row>
    <row r="452" spans="9:9">
      <c r="I452" s="615"/>
    </row>
    <row r="453" spans="9:9">
      <c r="I453" s="615"/>
    </row>
    <row r="454" spans="9:9">
      <c r="I454" s="615"/>
    </row>
    <row r="455" spans="9:9">
      <c r="I455" s="615"/>
    </row>
    <row r="456" spans="9:9">
      <c r="I456" s="615"/>
    </row>
    <row r="457" spans="9:9">
      <c r="I457" s="615"/>
    </row>
    <row r="458" spans="9:9">
      <c r="I458" s="615"/>
    </row>
    <row r="459" spans="9:9">
      <c r="I459" s="615"/>
    </row>
    <row r="460" spans="9:9">
      <c r="I460" s="615"/>
    </row>
    <row r="461" spans="9:9">
      <c r="I461" s="615"/>
    </row>
    <row r="462" spans="9:9">
      <c r="I462" s="615"/>
    </row>
    <row r="463" spans="9:9">
      <c r="I463" s="615"/>
    </row>
    <row r="464" spans="9:9">
      <c r="I464" s="615"/>
    </row>
    <row r="465" spans="9:9">
      <c r="I465" s="615"/>
    </row>
    <row r="466" spans="9:9">
      <c r="I466" s="615"/>
    </row>
    <row r="467" spans="9:9">
      <c r="I467" s="615"/>
    </row>
    <row r="468" spans="9:9">
      <c r="I468" s="615"/>
    </row>
    <row r="469" spans="9:9">
      <c r="I469" s="615"/>
    </row>
    <row r="470" spans="9:9">
      <c r="I470" s="615"/>
    </row>
    <row r="471" spans="9:9">
      <c r="I471" s="615"/>
    </row>
    <row r="472" spans="9:9">
      <c r="I472" s="615"/>
    </row>
    <row r="473" spans="9:9">
      <c r="I473" s="615"/>
    </row>
    <row r="474" spans="9:9">
      <c r="I474" s="615"/>
    </row>
    <row r="475" spans="9:9">
      <c r="I475" s="615"/>
    </row>
    <row r="476" spans="9:9">
      <c r="I476" s="615"/>
    </row>
    <row r="477" spans="9:9">
      <c r="I477" s="615"/>
    </row>
    <row r="478" spans="9:9">
      <c r="I478" s="615"/>
    </row>
    <row r="479" spans="9:9">
      <c r="I479" s="615"/>
    </row>
    <row r="480" spans="9:9">
      <c r="I480" s="615"/>
    </row>
    <row r="481" spans="9:9">
      <c r="I481" s="615"/>
    </row>
    <row r="482" spans="9:9">
      <c r="I482" s="615"/>
    </row>
    <row r="483" spans="9:9">
      <c r="I483" s="615"/>
    </row>
    <row r="484" spans="9:9">
      <c r="I484" s="615"/>
    </row>
    <row r="485" spans="9:9">
      <c r="I485" s="615"/>
    </row>
    <row r="486" spans="9:9">
      <c r="I486" s="615"/>
    </row>
    <row r="487" spans="9:9">
      <c r="I487" s="615"/>
    </row>
    <row r="488" spans="9:9">
      <c r="I488" s="615"/>
    </row>
    <row r="489" spans="9:9">
      <c r="I489" s="615"/>
    </row>
    <row r="490" spans="9:9">
      <c r="I490" s="615"/>
    </row>
    <row r="491" spans="9:9">
      <c r="I491" s="615"/>
    </row>
    <row r="492" spans="9:9">
      <c r="I492" s="615"/>
    </row>
    <row r="493" spans="9:9">
      <c r="I493" s="615"/>
    </row>
    <row r="494" spans="9:9">
      <c r="I494" s="615"/>
    </row>
    <row r="495" spans="9:9">
      <c r="I495" s="615"/>
    </row>
    <row r="496" spans="9:9">
      <c r="I496" s="615"/>
    </row>
    <row r="497" spans="9:9">
      <c r="I497" s="615"/>
    </row>
    <row r="498" spans="9:9">
      <c r="I498" s="615"/>
    </row>
    <row r="499" spans="9:9">
      <c r="I499" s="615"/>
    </row>
    <row r="500" spans="9:9">
      <c r="I500" s="615"/>
    </row>
    <row r="501" spans="9:9">
      <c r="I501" s="615"/>
    </row>
    <row r="502" spans="9:9">
      <c r="I502" s="615"/>
    </row>
    <row r="503" spans="9:9">
      <c r="I503" s="615"/>
    </row>
    <row r="504" spans="9:9">
      <c r="I504" s="615"/>
    </row>
    <row r="505" spans="9:9">
      <c r="I505" s="615"/>
    </row>
    <row r="506" spans="9:9">
      <c r="I506" s="615"/>
    </row>
    <row r="507" spans="9:9">
      <c r="I507" s="615"/>
    </row>
    <row r="508" spans="9:9">
      <c r="I508" s="615"/>
    </row>
    <row r="509" spans="9:9">
      <c r="I509" s="615"/>
    </row>
    <row r="510" spans="9:9">
      <c r="I510" s="615"/>
    </row>
    <row r="511" spans="9:9">
      <c r="I511" s="615"/>
    </row>
    <row r="512" spans="9:9">
      <c r="I512" s="615"/>
    </row>
    <row r="513" spans="9:9">
      <c r="I513" s="615"/>
    </row>
    <row r="514" spans="9:9">
      <c r="I514" s="615"/>
    </row>
    <row r="515" spans="9:9">
      <c r="I515" s="615"/>
    </row>
    <row r="516" spans="9:9">
      <c r="I516" s="615"/>
    </row>
    <row r="517" spans="9:9">
      <c r="I517" s="615"/>
    </row>
    <row r="518" spans="9:9">
      <c r="I518" s="615"/>
    </row>
    <row r="519" spans="9:9">
      <c r="I519" s="615"/>
    </row>
    <row r="520" spans="9:9">
      <c r="I520" s="615"/>
    </row>
    <row r="521" spans="9:9">
      <c r="I521" s="615"/>
    </row>
    <row r="522" spans="9:9">
      <c r="I522" s="615"/>
    </row>
    <row r="523" spans="9:9">
      <c r="I523" s="615"/>
    </row>
    <row r="524" spans="9:9">
      <c r="I524" s="615"/>
    </row>
    <row r="525" spans="9:9">
      <c r="I525" s="615"/>
    </row>
    <row r="526" spans="9:9">
      <c r="I526" s="615"/>
    </row>
    <row r="527" spans="9:9">
      <c r="I527" s="615"/>
    </row>
    <row r="528" spans="9:9">
      <c r="I528" s="615"/>
    </row>
    <row r="529" spans="9:9">
      <c r="I529" s="615"/>
    </row>
    <row r="530" spans="9:9">
      <c r="I530" s="615"/>
    </row>
    <row r="531" spans="9:9">
      <c r="I531" s="615"/>
    </row>
    <row r="532" spans="9:9">
      <c r="I532" s="615"/>
    </row>
    <row r="533" spans="9:9">
      <c r="I533" s="615"/>
    </row>
    <row r="534" spans="9:9">
      <c r="I534" s="615"/>
    </row>
    <row r="535" spans="9:9">
      <c r="I535" s="615"/>
    </row>
    <row r="536" spans="9:9">
      <c r="I536" s="615"/>
    </row>
    <row r="537" spans="9:9">
      <c r="I537" s="615"/>
    </row>
    <row r="538" spans="9:9">
      <c r="I538" s="615"/>
    </row>
    <row r="539" spans="9:9">
      <c r="I539" s="615"/>
    </row>
    <row r="540" spans="9:9">
      <c r="I540" s="615"/>
    </row>
    <row r="541" spans="9:9">
      <c r="I541" s="615"/>
    </row>
    <row r="542" spans="9:9">
      <c r="I542" s="615"/>
    </row>
    <row r="543" spans="9:9">
      <c r="I543" s="615"/>
    </row>
    <row r="544" spans="9:9">
      <c r="I544" s="615"/>
    </row>
    <row r="545" spans="9:9">
      <c r="I545" s="615"/>
    </row>
    <row r="546" spans="9:9">
      <c r="I546" s="615"/>
    </row>
    <row r="547" spans="9:9">
      <c r="I547" s="615"/>
    </row>
    <row r="548" spans="9:9">
      <c r="I548" s="615"/>
    </row>
    <row r="549" spans="9:9">
      <c r="I549" s="615"/>
    </row>
    <row r="550" spans="9:9">
      <c r="I550" s="615"/>
    </row>
    <row r="551" spans="9:9">
      <c r="I551" s="615"/>
    </row>
    <row r="552" spans="9:9">
      <c r="I552" s="615"/>
    </row>
    <row r="553" spans="9:9">
      <c r="I553" s="615"/>
    </row>
    <row r="554" spans="9:9">
      <c r="I554" s="615"/>
    </row>
    <row r="555" spans="9:9">
      <c r="I555" s="615"/>
    </row>
    <row r="556" spans="9:9">
      <c r="I556" s="615"/>
    </row>
    <row r="557" spans="9:9">
      <c r="I557" s="615"/>
    </row>
    <row r="558" spans="9:9">
      <c r="I558" s="615"/>
    </row>
    <row r="559" spans="9:9">
      <c r="I559" s="615"/>
    </row>
    <row r="560" spans="9:9">
      <c r="I560" s="615"/>
    </row>
    <row r="561" spans="9:9">
      <c r="I561" s="615"/>
    </row>
    <row r="562" spans="9:9">
      <c r="I562" s="615"/>
    </row>
    <row r="563" spans="9:9">
      <c r="I563" s="615"/>
    </row>
    <row r="564" spans="9:9">
      <c r="I564" s="615"/>
    </row>
    <row r="565" spans="9:9">
      <c r="I565" s="615"/>
    </row>
    <row r="566" spans="9:9">
      <c r="I566" s="615"/>
    </row>
    <row r="567" spans="9:9">
      <c r="I567" s="615"/>
    </row>
    <row r="568" spans="9:9">
      <c r="I568" s="615"/>
    </row>
    <row r="569" spans="9:9">
      <c r="I569" s="615"/>
    </row>
    <row r="570" spans="9:9">
      <c r="I570" s="615"/>
    </row>
    <row r="571" spans="9:9">
      <c r="I571" s="615"/>
    </row>
    <row r="572" spans="9:9">
      <c r="I572" s="615"/>
    </row>
    <row r="573" spans="9:9">
      <c r="I573" s="615"/>
    </row>
    <row r="574" spans="9:9">
      <c r="I574" s="615"/>
    </row>
    <row r="575" spans="9:9">
      <c r="I575" s="615"/>
    </row>
    <row r="576" spans="9:9">
      <c r="I576" s="615"/>
    </row>
    <row r="577" spans="9:9">
      <c r="I577" s="615"/>
    </row>
    <row r="578" spans="9:9">
      <c r="I578" s="615"/>
    </row>
    <row r="579" spans="9:9">
      <c r="I579" s="615"/>
    </row>
    <row r="580" spans="9:9">
      <c r="I580" s="615"/>
    </row>
    <row r="581" spans="9:9">
      <c r="I581" s="615"/>
    </row>
    <row r="582" spans="9:9">
      <c r="I582" s="615"/>
    </row>
    <row r="583" spans="9:9">
      <c r="I583" s="615"/>
    </row>
    <row r="584" spans="9:9">
      <c r="I584" s="615"/>
    </row>
    <row r="585" spans="9:9">
      <c r="I585" s="615"/>
    </row>
    <row r="586" spans="9:9">
      <c r="I586" s="615"/>
    </row>
    <row r="587" spans="9:9">
      <c r="I587" s="615"/>
    </row>
    <row r="588" spans="9:9">
      <c r="I588" s="615"/>
    </row>
    <row r="589" spans="9:9">
      <c r="I589" s="615"/>
    </row>
    <row r="590" spans="9:9">
      <c r="I590" s="615"/>
    </row>
    <row r="591" spans="9:9">
      <c r="I591" s="615"/>
    </row>
    <row r="592" spans="9:9">
      <c r="I592" s="615"/>
    </row>
    <row r="593" spans="9:9">
      <c r="I593" s="615"/>
    </row>
    <row r="594" spans="9:9">
      <c r="I594" s="615"/>
    </row>
    <row r="595" spans="9:9">
      <c r="I595" s="615"/>
    </row>
    <row r="596" spans="9:9">
      <c r="I596" s="615"/>
    </row>
    <row r="597" spans="9:9">
      <c r="I597" s="615"/>
    </row>
    <row r="598" spans="9:9">
      <c r="I598" s="615"/>
    </row>
    <row r="599" spans="9:9">
      <c r="I599" s="615"/>
    </row>
    <row r="600" spans="9:9">
      <c r="I600" s="615"/>
    </row>
    <row r="601" spans="9:9">
      <c r="I601" s="615"/>
    </row>
    <row r="602" spans="9:9">
      <c r="I602" s="615"/>
    </row>
    <row r="603" spans="9:9">
      <c r="I603" s="615"/>
    </row>
    <row r="604" spans="9:9">
      <c r="I604" s="615"/>
    </row>
    <row r="605" spans="9:9">
      <c r="I605" s="615"/>
    </row>
    <row r="606" spans="9:9">
      <c r="I606" s="615"/>
    </row>
    <row r="607" spans="9:9">
      <c r="I607" s="615"/>
    </row>
    <row r="608" spans="9:9">
      <c r="I608" s="615"/>
    </row>
    <row r="609" spans="9:9">
      <c r="I609" s="615"/>
    </row>
    <row r="610" spans="9:9">
      <c r="I610" s="615"/>
    </row>
    <row r="611" spans="9:9">
      <c r="I611" s="615"/>
    </row>
    <row r="612" spans="9:9">
      <c r="I612" s="615"/>
    </row>
    <row r="613" spans="9:9">
      <c r="I613" s="615"/>
    </row>
    <row r="614" spans="9:9">
      <c r="I614" s="615"/>
    </row>
    <row r="615" spans="9:9">
      <c r="I615" s="615"/>
    </row>
    <row r="616" spans="9:9">
      <c r="I616" s="615"/>
    </row>
    <row r="617" spans="9:9">
      <c r="I617" s="615"/>
    </row>
    <row r="618" spans="9:9">
      <c r="I618" s="615"/>
    </row>
    <row r="619" spans="9:9">
      <c r="I619" s="615"/>
    </row>
    <row r="620" spans="9:9">
      <c r="I620" s="615"/>
    </row>
    <row r="621" spans="9:9">
      <c r="I621" s="615"/>
    </row>
    <row r="622" spans="9:9">
      <c r="I622" s="615"/>
    </row>
    <row r="623" spans="9:9">
      <c r="I623" s="615"/>
    </row>
    <row r="624" spans="9:9">
      <c r="I624" s="615"/>
    </row>
    <row r="625" spans="9:9">
      <c r="I625" s="615"/>
    </row>
    <row r="626" spans="9:9">
      <c r="I626" s="615"/>
    </row>
    <row r="627" spans="9:9">
      <c r="I627" s="615"/>
    </row>
    <row r="628" spans="9:9">
      <c r="I628" s="615"/>
    </row>
    <row r="629" spans="9:9">
      <c r="I629" s="615"/>
    </row>
    <row r="630" spans="9:9">
      <c r="I630" s="615"/>
    </row>
    <row r="631" spans="9:9">
      <c r="I631" s="615"/>
    </row>
    <row r="632" spans="9:9">
      <c r="I632" s="615"/>
    </row>
    <row r="633" spans="9:9">
      <c r="I633" s="615"/>
    </row>
    <row r="634" spans="9:9">
      <c r="I634" s="615"/>
    </row>
    <row r="635" spans="9:9">
      <c r="I635" s="615"/>
    </row>
    <row r="636" spans="9:9">
      <c r="I636" s="615"/>
    </row>
    <row r="637" spans="9:9">
      <c r="I637" s="615"/>
    </row>
    <row r="638" spans="9:9">
      <c r="I638" s="615"/>
    </row>
    <row r="639" spans="9:9">
      <c r="I639" s="615"/>
    </row>
    <row r="640" spans="9:9">
      <c r="I640" s="615"/>
    </row>
    <row r="641" spans="9:9">
      <c r="I641" s="615"/>
    </row>
    <row r="642" spans="9:9">
      <c r="I642" s="615"/>
    </row>
    <row r="643" spans="9:9">
      <c r="I643" s="615"/>
    </row>
    <row r="644" spans="9:9">
      <c r="I644" s="615"/>
    </row>
    <row r="645" spans="9:9">
      <c r="I645" s="615"/>
    </row>
    <row r="646" spans="9:9">
      <c r="I646" s="615"/>
    </row>
    <row r="647" spans="9:9">
      <c r="I647" s="615"/>
    </row>
    <row r="648" spans="9:9">
      <c r="I648" s="615"/>
    </row>
    <row r="649" spans="9:9">
      <c r="I649" s="615"/>
    </row>
    <row r="650" spans="9:9">
      <c r="I650" s="615"/>
    </row>
    <row r="651" spans="9:9">
      <c r="I651" s="615"/>
    </row>
    <row r="652" spans="9:9">
      <c r="I652" s="615"/>
    </row>
    <row r="653" spans="9:9">
      <c r="I653" s="615"/>
    </row>
    <row r="654" spans="9:9">
      <c r="I654" s="615"/>
    </row>
    <row r="655" spans="9:9">
      <c r="I655" s="615"/>
    </row>
    <row r="656" spans="9:9">
      <c r="I656" s="615"/>
    </row>
    <row r="657" spans="9:9">
      <c r="I657" s="615"/>
    </row>
    <row r="658" spans="9:9">
      <c r="I658" s="615"/>
    </row>
    <row r="659" spans="9:9">
      <c r="I659" s="615"/>
    </row>
    <row r="660" spans="9:9">
      <c r="I660" s="615"/>
    </row>
    <row r="661" spans="9:9">
      <c r="I661" s="615"/>
    </row>
    <row r="662" spans="9:9">
      <c r="I662" s="615"/>
    </row>
    <row r="663" spans="9:9">
      <c r="I663" s="615"/>
    </row>
    <row r="664" spans="9:9">
      <c r="I664" s="615"/>
    </row>
    <row r="665" spans="9:9">
      <c r="I665" s="615"/>
    </row>
    <row r="666" spans="9:9">
      <c r="I666" s="615"/>
    </row>
    <row r="667" spans="9:9">
      <c r="I667" s="615"/>
    </row>
    <row r="668" spans="9:9">
      <c r="I668" s="615"/>
    </row>
    <row r="669" spans="9:9">
      <c r="I669" s="615"/>
    </row>
    <row r="670" spans="9:9">
      <c r="I670" s="615"/>
    </row>
    <row r="671" spans="9:9">
      <c r="I671" s="615"/>
    </row>
    <row r="672" spans="9:9">
      <c r="I672" s="615"/>
    </row>
    <row r="673" spans="9:9">
      <c r="I673" s="615"/>
    </row>
    <row r="674" spans="9:9">
      <c r="I674" s="615"/>
    </row>
    <row r="675" spans="9:9">
      <c r="I675" s="615"/>
    </row>
    <row r="676" spans="9:9">
      <c r="I676" s="615"/>
    </row>
    <row r="677" spans="9:9">
      <c r="I677" s="615"/>
    </row>
    <row r="678" spans="9:9">
      <c r="I678" s="615"/>
    </row>
    <row r="679" spans="9:9">
      <c r="I679" s="615"/>
    </row>
    <row r="680" spans="9:9">
      <c r="I680" s="615"/>
    </row>
    <row r="681" spans="9:9">
      <c r="I681" s="615"/>
    </row>
    <row r="682" spans="9:9">
      <c r="I682" s="615"/>
    </row>
    <row r="683" spans="9:9">
      <c r="I683" s="615"/>
    </row>
    <row r="684" spans="9:9">
      <c r="I684" s="615"/>
    </row>
    <row r="685" spans="9:9">
      <c r="I685" s="615"/>
    </row>
    <row r="686" spans="9:9">
      <c r="I686" s="615"/>
    </row>
    <row r="687" spans="9:9">
      <c r="I687" s="615"/>
    </row>
    <row r="688" spans="9:9">
      <c r="I688" s="615"/>
    </row>
    <row r="689" spans="9:9">
      <c r="I689" s="615"/>
    </row>
    <row r="690" spans="9:9">
      <c r="I690" s="615"/>
    </row>
    <row r="691" spans="9:9">
      <c r="I691" s="615"/>
    </row>
    <row r="692" spans="9:9">
      <c r="I692" s="615"/>
    </row>
    <row r="693" spans="9:9">
      <c r="I693" s="615"/>
    </row>
    <row r="694" spans="9:9">
      <c r="I694" s="615"/>
    </row>
    <row r="695" spans="9:9">
      <c r="I695" s="615"/>
    </row>
    <row r="696" spans="9:9">
      <c r="I696" s="615"/>
    </row>
    <row r="697" spans="9:9">
      <c r="I697" s="615"/>
    </row>
    <row r="698" spans="9:9">
      <c r="I698" s="615"/>
    </row>
    <row r="699" spans="9:9">
      <c r="I699" s="615"/>
    </row>
    <row r="700" spans="9:9">
      <c r="I700" s="615"/>
    </row>
    <row r="701" spans="9:9">
      <c r="I701" s="615"/>
    </row>
    <row r="702" spans="9:9">
      <c r="I702" s="615"/>
    </row>
    <row r="703" spans="9:9">
      <c r="I703" s="615"/>
    </row>
    <row r="704" spans="9:9">
      <c r="I704" s="615"/>
    </row>
    <row r="705" spans="9:9">
      <c r="I705" s="615"/>
    </row>
    <row r="706" spans="9:9">
      <c r="I706" s="615"/>
    </row>
    <row r="707" spans="9:9">
      <c r="I707" s="615"/>
    </row>
    <row r="708" spans="9:9">
      <c r="I708" s="615"/>
    </row>
    <row r="709" spans="9:9">
      <c r="I709" s="615"/>
    </row>
    <row r="710" spans="9:9">
      <c r="I710" s="615"/>
    </row>
    <row r="711" spans="9:9">
      <c r="I711" s="615"/>
    </row>
    <row r="712" spans="9:9">
      <c r="I712" s="615"/>
    </row>
    <row r="713" spans="9:9">
      <c r="I713" s="615"/>
    </row>
    <row r="714" spans="9:9">
      <c r="I714" s="615"/>
    </row>
    <row r="715" spans="9:9">
      <c r="I715" s="615"/>
    </row>
    <row r="716" spans="9:9">
      <c r="I716" s="615"/>
    </row>
    <row r="717" spans="9:9">
      <c r="I717" s="615"/>
    </row>
    <row r="718" spans="9:9">
      <c r="I718" s="615"/>
    </row>
    <row r="719" spans="9:9">
      <c r="I719" s="615"/>
    </row>
    <row r="720" spans="9:9">
      <c r="I720" s="615"/>
    </row>
    <row r="721" spans="9:9">
      <c r="I721" s="615"/>
    </row>
    <row r="722" spans="9:9">
      <c r="I722" s="615"/>
    </row>
    <row r="723" spans="9:9">
      <c r="I723" s="615"/>
    </row>
    <row r="724" spans="9:9">
      <c r="I724" s="615"/>
    </row>
    <row r="725" spans="9:9">
      <c r="I725" s="615"/>
    </row>
    <row r="726" spans="9:9">
      <c r="I726" s="615"/>
    </row>
    <row r="727" spans="9:9">
      <c r="I727" s="615"/>
    </row>
    <row r="728" spans="9:9">
      <c r="I728" s="615"/>
    </row>
    <row r="729" spans="9:9">
      <c r="I729" s="615"/>
    </row>
    <row r="730" spans="9:9">
      <c r="I730" s="615"/>
    </row>
    <row r="731" spans="9:9">
      <c r="I731" s="615"/>
    </row>
    <row r="732" spans="9:9">
      <c r="I732" s="615"/>
    </row>
    <row r="733" spans="9:9">
      <c r="I733" s="615"/>
    </row>
    <row r="734" spans="9:9">
      <c r="I734" s="615"/>
    </row>
    <row r="735" spans="9:9">
      <c r="I735" s="615"/>
    </row>
    <row r="736" spans="9:9">
      <c r="I736" s="615"/>
    </row>
    <row r="737" spans="9:9">
      <c r="I737" s="615"/>
    </row>
    <row r="738" spans="9:9">
      <c r="I738" s="615"/>
    </row>
    <row r="739" spans="9:9">
      <c r="I739" s="615"/>
    </row>
    <row r="740" spans="9:9">
      <c r="I740" s="615"/>
    </row>
    <row r="741" spans="9:9">
      <c r="I741" s="615"/>
    </row>
    <row r="742" spans="9:9">
      <c r="I742" s="615"/>
    </row>
    <row r="743" spans="9:9">
      <c r="I743" s="615"/>
    </row>
    <row r="744" spans="9:9">
      <c r="I744" s="615"/>
    </row>
    <row r="745" spans="9:9">
      <c r="I745" s="615"/>
    </row>
    <row r="746" spans="9:9">
      <c r="I746" s="615"/>
    </row>
    <row r="747" spans="9:9">
      <c r="I747" s="615"/>
    </row>
    <row r="748" spans="9:9">
      <c r="I748" s="615"/>
    </row>
    <row r="749" spans="9:9">
      <c r="I749" s="615"/>
    </row>
    <row r="750" spans="9:9">
      <c r="I750" s="615"/>
    </row>
    <row r="751" spans="9:9">
      <c r="I751" s="615"/>
    </row>
    <row r="752" spans="9:9">
      <c r="I752" s="615"/>
    </row>
    <row r="753" spans="9:9">
      <c r="I753" s="615"/>
    </row>
    <row r="754" spans="9:9">
      <c r="I754" s="615"/>
    </row>
    <row r="755" spans="9:9">
      <c r="I755" s="615"/>
    </row>
    <row r="756" spans="9:9">
      <c r="I756" s="615"/>
    </row>
    <row r="757" spans="9:9">
      <c r="I757" s="615"/>
    </row>
    <row r="758" spans="9:9">
      <c r="I758" s="615"/>
    </row>
    <row r="759" spans="9:9">
      <c r="I759" s="615"/>
    </row>
    <row r="760" spans="9:9">
      <c r="I760" s="615"/>
    </row>
    <row r="761" spans="9:9">
      <c r="I761" s="615"/>
    </row>
    <row r="762" spans="9:9">
      <c r="I762" s="615"/>
    </row>
    <row r="763" spans="9:9">
      <c r="I763" s="615"/>
    </row>
    <row r="764" spans="9:9">
      <c r="I764" s="615"/>
    </row>
    <row r="765" spans="9:9">
      <c r="I765" s="615"/>
    </row>
    <row r="766" spans="9:9">
      <c r="I766" s="615"/>
    </row>
    <row r="767" spans="9:9">
      <c r="I767" s="615"/>
    </row>
    <row r="768" spans="9:9">
      <c r="I768" s="615"/>
    </row>
    <row r="769" spans="9:9">
      <c r="I769" s="615"/>
    </row>
    <row r="770" spans="9:9">
      <c r="I770" s="615"/>
    </row>
    <row r="771" spans="9:9">
      <c r="I771" s="615"/>
    </row>
    <row r="772" spans="9:9">
      <c r="I772" s="615"/>
    </row>
    <row r="773" spans="9:9">
      <c r="I773" s="615"/>
    </row>
    <row r="774" spans="9:9">
      <c r="I774" s="615"/>
    </row>
    <row r="775" spans="9:9">
      <c r="I775" s="615"/>
    </row>
    <row r="776" spans="9:9">
      <c r="I776" s="615"/>
    </row>
    <row r="777" spans="9:9">
      <c r="I777" s="615"/>
    </row>
    <row r="778" spans="9:9">
      <c r="I778" s="615"/>
    </row>
    <row r="779" spans="9:9">
      <c r="I779" s="615"/>
    </row>
    <row r="780" spans="9:9">
      <c r="I780" s="615"/>
    </row>
    <row r="781" spans="9:9">
      <c r="I781" s="615"/>
    </row>
    <row r="782" spans="9:9">
      <c r="I782" s="615"/>
    </row>
    <row r="783" spans="9:9">
      <c r="I783" s="615"/>
    </row>
    <row r="784" spans="9:9">
      <c r="I784" s="615"/>
    </row>
    <row r="785" spans="9:9">
      <c r="I785" s="615"/>
    </row>
    <row r="786" spans="9:9">
      <c r="I786" s="615"/>
    </row>
    <row r="787" spans="9:9">
      <c r="I787" s="615"/>
    </row>
    <row r="788" spans="9:9">
      <c r="I788" s="615"/>
    </row>
    <row r="789" spans="9:9">
      <c r="I789" s="615"/>
    </row>
    <row r="790" spans="9:9">
      <c r="I790" s="615"/>
    </row>
    <row r="791" spans="9:9">
      <c r="I791" s="615"/>
    </row>
    <row r="792" spans="9:9">
      <c r="I792" s="615"/>
    </row>
    <row r="793" spans="9:9">
      <c r="I793" s="615"/>
    </row>
    <row r="794" spans="9:9">
      <c r="I794" s="615"/>
    </row>
    <row r="795" spans="9:9">
      <c r="I795" s="615"/>
    </row>
    <row r="796" spans="9:9">
      <c r="I796" s="615"/>
    </row>
    <row r="797" spans="9:9">
      <c r="I797" s="615"/>
    </row>
    <row r="798" spans="9:9">
      <c r="I798" s="615"/>
    </row>
    <row r="799" spans="9:9">
      <c r="I799" s="615"/>
    </row>
    <row r="800" spans="9:9">
      <c r="I800" s="615"/>
    </row>
    <row r="801" spans="9:9">
      <c r="I801" s="615"/>
    </row>
    <row r="802" spans="9:9">
      <c r="I802" s="615"/>
    </row>
    <row r="803" spans="9:9">
      <c r="I803" s="615"/>
    </row>
    <row r="804" spans="9:9">
      <c r="I804" s="615"/>
    </row>
    <row r="805" spans="9:9">
      <c r="I805" s="615"/>
    </row>
    <row r="806" spans="9:9">
      <c r="I806" s="615"/>
    </row>
    <row r="807" spans="9:9">
      <c r="I807" s="615"/>
    </row>
    <row r="808" spans="9:9">
      <c r="I808" s="615"/>
    </row>
    <row r="809" spans="9:9">
      <c r="I809" s="615"/>
    </row>
    <row r="810" spans="9:9">
      <c r="I810" s="615"/>
    </row>
    <row r="811" spans="9:9">
      <c r="I811" s="615"/>
    </row>
    <row r="812" spans="9:9">
      <c r="I812" s="615"/>
    </row>
    <row r="813" spans="9:9">
      <c r="I813" s="615"/>
    </row>
    <row r="814" spans="9:9">
      <c r="I814" s="615"/>
    </row>
    <row r="815" spans="9:9">
      <c r="I815" s="615"/>
    </row>
    <row r="816" spans="9:9">
      <c r="I816" s="615"/>
    </row>
    <row r="817" spans="9:9">
      <c r="I817" s="615"/>
    </row>
    <row r="818" spans="9:9">
      <c r="I818" s="615"/>
    </row>
    <row r="819" spans="9:9">
      <c r="I819" s="615"/>
    </row>
    <row r="820" spans="9:9">
      <c r="I820" s="615"/>
    </row>
    <row r="821" spans="9:9">
      <c r="I821" s="615"/>
    </row>
    <row r="822" spans="9:9">
      <c r="I822" s="615"/>
    </row>
    <row r="823" spans="9:9">
      <c r="I823" s="615"/>
    </row>
    <row r="824" spans="9:9">
      <c r="I824" s="615"/>
    </row>
    <row r="825" spans="9:9">
      <c r="I825" s="615"/>
    </row>
    <row r="826" spans="9:9">
      <c r="I826" s="615"/>
    </row>
    <row r="827" spans="9:9">
      <c r="I827" s="615"/>
    </row>
    <row r="828" spans="9:9">
      <c r="I828" s="615"/>
    </row>
    <row r="829" spans="9:9">
      <c r="I829" s="615"/>
    </row>
    <row r="830" spans="9:9">
      <c r="I830" s="615"/>
    </row>
    <row r="831" spans="9:9">
      <c r="I831" s="615"/>
    </row>
    <row r="832" spans="9:9">
      <c r="I832" s="615"/>
    </row>
    <row r="833" spans="9:9">
      <c r="I833" s="615"/>
    </row>
    <row r="834" spans="9:9">
      <c r="I834" s="615"/>
    </row>
    <row r="835" spans="9:9">
      <c r="I835" s="615"/>
    </row>
    <row r="836" spans="9:9">
      <c r="I836" s="615"/>
    </row>
    <row r="837" spans="9:9">
      <c r="I837" s="615"/>
    </row>
    <row r="838" spans="9:9">
      <c r="I838" s="615"/>
    </row>
    <row r="839" spans="9:9">
      <c r="I839" s="615"/>
    </row>
    <row r="840" spans="9:9">
      <c r="I840" s="615"/>
    </row>
    <row r="841" spans="9:9">
      <c r="I841" s="615"/>
    </row>
    <row r="842" spans="9:9">
      <c r="I842" s="615"/>
    </row>
    <row r="843" spans="9:9">
      <c r="I843" s="615"/>
    </row>
    <row r="844" spans="9:9">
      <c r="I844" s="615"/>
    </row>
    <row r="845" spans="9:9">
      <c r="I845" s="615"/>
    </row>
    <row r="846" spans="9:9">
      <c r="I846" s="615"/>
    </row>
    <row r="847" spans="9:9">
      <c r="I847" s="615"/>
    </row>
    <row r="848" spans="9:9">
      <c r="I848" s="615"/>
    </row>
    <row r="849" spans="9:9">
      <c r="I849" s="615"/>
    </row>
    <row r="850" spans="9:9">
      <c r="I850" s="615"/>
    </row>
    <row r="851" spans="9:9">
      <c r="I851" s="615"/>
    </row>
    <row r="852" spans="9:9">
      <c r="I852" s="615"/>
    </row>
    <row r="853" spans="9:9">
      <c r="I853" s="615"/>
    </row>
    <row r="854" spans="9:9">
      <c r="I854" s="615"/>
    </row>
    <row r="855" spans="9:9">
      <c r="I855" s="615"/>
    </row>
    <row r="856" spans="9:9">
      <c r="I856" s="615"/>
    </row>
    <row r="857" spans="9:9">
      <c r="I857" s="615"/>
    </row>
    <row r="858" spans="9:9">
      <c r="I858" s="615"/>
    </row>
    <row r="859" spans="9:9">
      <c r="I859" s="615"/>
    </row>
    <row r="860" spans="9:9">
      <c r="I860" s="615"/>
    </row>
    <row r="861" spans="9:9">
      <c r="I861" s="615"/>
    </row>
    <row r="862" spans="9:9">
      <c r="I862" s="615"/>
    </row>
    <row r="863" spans="9:9">
      <c r="I863" s="615"/>
    </row>
    <row r="864" spans="9:9">
      <c r="I864" s="615"/>
    </row>
    <row r="865" spans="9:9">
      <c r="I865" s="615"/>
    </row>
    <row r="866" spans="9:9">
      <c r="I866" s="615"/>
    </row>
    <row r="867" spans="9:9">
      <c r="I867" s="615"/>
    </row>
    <row r="868" spans="9:9">
      <c r="I868" s="615"/>
    </row>
    <row r="869" spans="9:9">
      <c r="I869" s="615"/>
    </row>
    <row r="870" spans="9:9">
      <c r="I870" s="615"/>
    </row>
    <row r="871" spans="9:9">
      <c r="I871" s="615"/>
    </row>
    <row r="872" spans="9:9">
      <c r="I872" s="615"/>
    </row>
    <row r="873" spans="9:9">
      <c r="I873" s="615"/>
    </row>
    <row r="874" spans="9:9">
      <c r="I874" s="615"/>
    </row>
    <row r="875" spans="9:9">
      <c r="I875" s="615"/>
    </row>
    <row r="876" spans="9:9">
      <c r="I876" s="615"/>
    </row>
    <row r="877" spans="9:9">
      <c r="I877" s="615"/>
    </row>
    <row r="878" spans="9:9">
      <c r="I878" s="615"/>
    </row>
    <row r="879" spans="9:9">
      <c r="I879" s="615"/>
    </row>
    <row r="880" spans="9:9">
      <c r="I880" s="615"/>
    </row>
    <row r="881" spans="9:9">
      <c r="I881" s="615"/>
    </row>
    <row r="882" spans="9:9">
      <c r="I882" s="615"/>
    </row>
    <row r="883" spans="9:9">
      <c r="I883" s="615"/>
    </row>
    <row r="884" spans="9:9">
      <c r="I884" s="615"/>
    </row>
    <row r="885" spans="9:9">
      <c r="I885" s="615"/>
    </row>
    <row r="886" spans="9:9">
      <c r="I886" s="615"/>
    </row>
    <row r="887" spans="9:9">
      <c r="I887" s="615"/>
    </row>
    <row r="888" spans="9:9">
      <c r="I888" s="615"/>
    </row>
    <row r="889" spans="9:9">
      <c r="I889" s="615"/>
    </row>
    <row r="890" spans="9:9">
      <c r="I890" s="615"/>
    </row>
    <row r="891" spans="9:9">
      <c r="I891" s="615"/>
    </row>
    <row r="892" spans="9:9">
      <c r="I892" s="615"/>
    </row>
    <row r="893" spans="9:9">
      <c r="I893" s="615"/>
    </row>
    <row r="894" spans="9:9">
      <c r="I894" s="615"/>
    </row>
    <row r="895" spans="9:9">
      <c r="I895" s="615"/>
    </row>
    <row r="896" spans="9:9">
      <c r="I896" s="615"/>
    </row>
    <row r="897" spans="9:9">
      <c r="I897" s="615"/>
    </row>
    <row r="898" spans="9:9">
      <c r="I898" s="615"/>
    </row>
    <row r="899" spans="9:9">
      <c r="I899" s="615"/>
    </row>
    <row r="900" spans="9:9">
      <c r="I900" s="615"/>
    </row>
    <row r="901" spans="9:9">
      <c r="I901" s="615"/>
    </row>
    <row r="902" spans="9:9">
      <c r="I902" s="615"/>
    </row>
    <row r="903" spans="9:9">
      <c r="I903" s="615"/>
    </row>
    <row r="904" spans="9:9">
      <c r="I904" s="615"/>
    </row>
    <row r="905" spans="9:9">
      <c r="I905" s="615"/>
    </row>
    <row r="906" spans="9:9">
      <c r="I906" s="615"/>
    </row>
    <row r="907" spans="9:9">
      <c r="I907" s="615"/>
    </row>
  </sheetData>
  <mergeCells count="9">
    <mergeCell ref="W13:Z13"/>
    <mergeCell ref="B11:B14"/>
    <mergeCell ref="C11:I11"/>
    <mergeCell ref="J11:N11"/>
    <mergeCell ref="O11:P11"/>
    <mergeCell ref="S11:S13"/>
    <mergeCell ref="H13:I13"/>
    <mergeCell ref="M13:N13"/>
    <mergeCell ref="O13:P13"/>
  </mergeCells>
  <pageMargins left="0.23622047244094491" right="0.23622047244094491" top="0.74803149606299213" bottom="0.74803149606299213" header="0.31496062992125984" footer="0.31496062992125984"/>
  <pageSetup paperSize="8" scale="39" fitToHeight="0" orientation="portrait" r:id="rId1"/>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X377"/>
  <sheetViews>
    <sheetView zoomScale="80" zoomScaleNormal="80" workbookViewId="0">
      <pane ySplit="4" topLeftCell="A5" activePane="bottomLeft" state="frozen"/>
      <selection activeCell="D31" sqref="D31"/>
      <selection pane="bottomLeft"/>
    </sheetView>
  </sheetViews>
  <sheetFormatPr defaultColWidth="10.21875" defaultRowHeight="13.2"/>
  <cols>
    <col min="1" max="1" width="5.77734375" style="144" customWidth="1"/>
    <col min="2" max="2" width="18.77734375" style="144" customWidth="1"/>
    <col min="3" max="3" width="21.44140625" style="144" customWidth="1"/>
    <col min="4" max="8" width="10.21875" style="144"/>
    <col min="9" max="9" width="19.77734375" style="144" customWidth="1"/>
    <col min="10" max="10" width="25" style="144" customWidth="1"/>
    <col min="11" max="11" width="27.77734375" style="144" customWidth="1"/>
    <col min="12" max="12" width="10.21875" style="144"/>
    <col min="13" max="13" width="41.77734375" style="144" customWidth="1"/>
    <col min="14" max="14" width="23.44140625" style="144" customWidth="1"/>
    <col min="15" max="16384" width="10.21875" style="144"/>
  </cols>
  <sheetData>
    <row r="1" spans="1:24" s="68" customFormat="1" ht="23.4">
      <c r="A1" s="83" t="str">
        <f>'1.1 Cover'!A1</f>
        <v>Regulatory Reporting Pack</v>
      </c>
    </row>
    <row r="2" spans="1:24" s="68" customFormat="1" ht="23.4">
      <c r="A2" s="83" t="str">
        <f>'1.1 Cover'!A2</f>
        <v>Price base - 2018/19</v>
      </c>
    </row>
    <row r="3" spans="1:24" s="68" customFormat="1" ht="23.4">
      <c r="A3" s="83" t="str">
        <f>'1.1 Cover'!A3</f>
        <v>Regulatory Year: April 2021 - March 2022</v>
      </c>
    </row>
    <row r="4" spans="1:24" s="68" customFormat="1" ht="23.4">
      <c r="A4" s="83" t="s">
        <v>2638</v>
      </c>
    </row>
    <row r="5" spans="1:24" s="302" customFormat="1" ht="15">
      <c r="F5" s="303"/>
      <c r="G5" s="303"/>
      <c r="H5" s="304"/>
      <c r="I5" s="305"/>
      <c r="J5" s="305"/>
      <c r="K5" s="305"/>
      <c r="L5" s="305"/>
      <c r="M5" s="305"/>
      <c r="N5" s="305"/>
      <c r="O5" s="305"/>
      <c r="P5" s="305"/>
      <c r="Q5" s="305"/>
      <c r="R5" s="305"/>
      <c r="S5" s="305"/>
      <c r="T5" s="305"/>
      <c r="U5" s="305"/>
      <c r="V5" s="305"/>
      <c r="W5" s="305"/>
      <c r="X5" s="305"/>
    </row>
    <row r="6" spans="1:24" s="302" customFormat="1" ht="15">
      <c r="F6" s="303"/>
      <c r="G6" s="303"/>
      <c r="H6" s="304"/>
      <c r="I6" s="305"/>
      <c r="J6" s="305"/>
      <c r="K6" s="305"/>
      <c r="L6" s="305"/>
      <c r="M6" s="305"/>
      <c r="N6" s="305"/>
      <c r="O6" s="305"/>
      <c r="P6" s="305"/>
      <c r="Q6" s="305"/>
      <c r="R6" s="305"/>
      <c r="S6" s="305"/>
      <c r="T6" s="305"/>
      <c r="U6" s="305"/>
      <c r="V6" s="305"/>
      <c r="W6" s="305"/>
      <c r="X6" s="305"/>
    </row>
    <row r="7" spans="1:24" s="302" customFormat="1" ht="15.6" thickBot="1">
      <c r="F7" s="305"/>
      <c r="G7" s="305"/>
      <c r="I7" s="305"/>
      <c r="J7" s="305"/>
      <c r="K7" s="305"/>
      <c r="L7" s="305"/>
      <c r="M7" s="305"/>
      <c r="N7" s="305"/>
      <c r="O7" s="305"/>
      <c r="P7" s="305"/>
      <c r="Q7" s="305"/>
      <c r="R7" s="305"/>
      <c r="S7" s="305"/>
      <c r="T7" s="305"/>
      <c r="U7" s="305"/>
      <c r="V7" s="305"/>
      <c r="W7" s="305"/>
      <c r="X7" s="305"/>
    </row>
    <row r="8" spans="1:24" ht="26.7" customHeight="1" thickBot="1">
      <c r="A8" s="212"/>
      <c r="B8" s="232"/>
      <c r="C8" s="212"/>
      <c r="I8" s="1630" t="s">
        <v>1163</v>
      </c>
      <c r="J8" s="1631"/>
      <c r="K8" s="1632"/>
      <c r="M8" s="1633" t="s">
        <v>1162</v>
      </c>
      <c r="N8" s="1634"/>
    </row>
    <row r="9" spans="1:24" ht="39.6">
      <c r="A9" s="212"/>
      <c r="B9" s="1635" t="s">
        <v>1345</v>
      </c>
      <c r="C9" s="479" t="s">
        <v>1161</v>
      </c>
      <c r="I9" s="1636" t="s">
        <v>1160</v>
      </c>
      <c r="J9" s="231" t="s">
        <v>1159</v>
      </c>
      <c r="K9" s="230" t="s">
        <v>1158</v>
      </c>
      <c r="M9" s="203" t="s">
        <v>1157</v>
      </c>
      <c r="N9" s="203"/>
    </row>
    <row r="10" spans="1:24" ht="15.6">
      <c r="A10" s="212"/>
      <c r="B10" s="1635"/>
      <c r="C10" s="229" t="s">
        <v>1157</v>
      </c>
      <c r="I10" s="1636"/>
      <c r="J10" s="228" t="s">
        <v>1156</v>
      </c>
      <c r="K10" s="227" t="s">
        <v>1155</v>
      </c>
      <c r="M10" s="226"/>
      <c r="N10" s="226"/>
    </row>
    <row r="11" spans="1:24" ht="13.8" thickBot="1">
      <c r="A11" s="212"/>
      <c r="B11" s="1635"/>
      <c r="C11" s="225" t="s">
        <v>1019</v>
      </c>
      <c r="I11" s="1637"/>
      <c r="J11" s="224" t="s">
        <v>1123</v>
      </c>
      <c r="K11" s="223" t="s">
        <v>1123</v>
      </c>
      <c r="M11" s="219" t="s">
        <v>1154</v>
      </c>
      <c r="N11" s="218">
        <v>0</v>
      </c>
    </row>
    <row r="12" spans="1:24">
      <c r="A12" s="212"/>
      <c r="B12" s="195">
        <v>43556</v>
      </c>
      <c r="C12" s="215"/>
      <c r="I12" s="222">
        <v>44287</v>
      </c>
      <c r="J12" s="221"/>
      <c r="K12" s="220"/>
      <c r="M12" s="219" t="s">
        <v>1153</v>
      </c>
      <c r="N12" s="218">
        <v>0</v>
      </c>
    </row>
    <row r="13" spans="1:24">
      <c r="A13" s="212"/>
      <c r="B13" s="195">
        <v>43586</v>
      </c>
      <c r="C13" s="215"/>
      <c r="I13" s="209">
        <f t="shared" ref="I13:I76" si="0">I12+1</f>
        <v>44288</v>
      </c>
      <c r="J13" s="208"/>
      <c r="K13" s="207"/>
      <c r="M13" s="217" t="s">
        <v>1152</v>
      </c>
      <c r="N13" s="216"/>
    </row>
    <row r="14" spans="1:24">
      <c r="A14" s="212"/>
      <c r="B14" s="195">
        <v>43617</v>
      </c>
      <c r="C14" s="215"/>
      <c r="I14" s="209">
        <f t="shared" si="0"/>
        <v>44289</v>
      </c>
      <c r="J14" s="208"/>
      <c r="K14" s="207"/>
    </row>
    <row r="15" spans="1:24">
      <c r="A15" s="212"/>
      <c r="B15" s="195">
        <v>43647</v>
      </c>
      <c r="C15" s="215"/>
      <c r="I15" s="209">
        <f t="shared" si="0"/>
        <v>44290</v>
      </c>
      <c r="J15" s="208"/>
      <c r="K15" s="207"/>
    </row>
    <row r="16" spans="1:24">
      <c r="A16" s="212"/>
      <c r="B16" s="195">
        <v>43678</v>
      </c>
      <c r="C16" s="215"/>
      <c r="I16" s="209">
        <f t="shared" si="0"/>
        <v>44291</v>
      </c>
      <c r="J16" s="208"/>
      <c r="K16" s="207"/>
    </row>
    <row r="17" spans="1:18">
      <c r="A17" s="212"/>
      <c r="B17" s="195">
        <v>43709</v>
      </c>
      <c r="C17" s="215"/>
      <c r="I17" s="209">
        <f t="shared" si="0"/>
        <v>44292</v>
      </c>
      <c r="J17" s="208"/>
      <c r="K17" s="207"/>
    </row>
    <row r="18" spans="1:18">
      <c r="A18" s="212"/>
      <c r="B18" s="195">
        <v>43739</v>
      </c>
      <c r="C18" s="215"/>
      <c r="I18" s="209">
        <f t="shared" si="0"/>
        <v>44293</v>
      </c>
      <c r="J18" s="208"/>
      <c r="K18" s="207"/>
    </row>
    <row r="19" spans="1:18">
      <c r="A19" s="212"/>
      <c r="B19" s="195">
        <v>43770</v>
      </c>
      <c r="C19" s="215"/>
      <c r="I19" s="209">
        <f t="shared" si="0"/>
        <v>44294</v>
      </c>
      <c r="J19" s="208"/>
      <c r="K19" s="207"/>
      <c r="O19" s="1627" t="s">
        <v>3096</v>
      </c>
      <c r="P19" s="1628"/>
      <c r="Q19" s="1628"/>
      <c r="R19" s="1629"/>
    </row>
    <row r="20" spans="1:18">
      <c r="A20" s="212"/>
      <c r="B20" s="195">
        <v>43800</v>
      </c>
      <c r="C20" s="215"/>
      <c r="I20" s="209">
        <f t="shared" si="0"/>
        <v>44295</v>
      </c>
      <c r="J20" s="208"/>
      <c r="K20" s="207"/>
      <c r="N20" s="1339"/>
      <c r="O20" s="1320" t="s">
        <v>1354</v>
      </c>
      <c r="P20" s="1320" t="s">
        <v>1355</v>
      </c>
      <c r="Q20" s="1320" t="s">
        <v>1356</v>
      </c>
      <c r="R20" s="1320" t="s">
        <v>1357</v>
      </c>
    </row>
    <row r="21" spans="1:18">
      <c r="A21" s="212"/>
      <c r="B21" s="195">
        <v>43831</v>
      </c>
      <c r="C21" s="215"/>
      <c r="I21" s="209">
        <f t="shared" si="0"/>
        <v>44296</v>
      </c>
      <c r="J21" s="208"/>
      <c r="K21" s="207"/>
      <c r="N21" s="1339" t="s">
        <v>3110</v>
      </c>
      <c r="O21" s="416"/>
      <c r="P21" s="416"/>
      <c r="Q21" s="416"/>
      <c r="R21" s="416"/>
    </row>
    <row r="22" spans="1:18" ht="12.75" customHeight="1">
      <c r="A22" s="212"/>
      <c r="B22" s="195">
        <v>43862</v>
      </c>
      <c r="C22" s="215"/>
      <c r="I22" s="209">
        <f t="shared" si="0"/>
        <v>44297</v>
      </c>
      <c r="J22" s="208"/>
      <c r="K22" s="207"/>
      <c r="N22" s="1339" t="s">
        <v>3111</v>
      </c>
      <c r="O22" s="416"/>
      <c r="P22" s="416"/>
      <c r="Q22" s="416"/>
      <c r="R22" s="416"/>
    </row>
    <row r="23" spans="1:18" ht="12.75" customHeight="1">
      <c r="A23" s="212"/>
      <c r="B23" s="195">
        <v>43891</v>
      </c>
      <c r="C23" s="215"/>
      <c r="I23" s="209">
        <f t="shared" si="0"/>
        <v>44298</v>
      </c>
      <c r="J23" s="208"/>
      <c r="K23" s="207"/>
      <c r="N23" s="1339" t="s">
        <v>3129</v>
      </c>
      <c r="O23" s="416"/>
      <c r="P23" s="416"/>
      <c r="Q23" s="416"/>
      <c r="R23" s="416"/>
    </row>
    <row r="24" spans="1:18">
      <c r="A24" s="212"/>
      <c r="B24" s="148" t="s">
        <v>1151</v>
      </c>
      <c r="C24" s="214">
        <f>SUM(C12:C23)</f>
        <v>0</v>
      </c>
      <c r="I24" s="209">
        <f t="shared" si="0"/>
        <v>44299</v>
      </c>
      <c r="J24" s="208"/>
      <c r="K24" s="207"/>
    </row>
    <row r="25" spans="1:18">
      <c r="A25" s="212"/>
      <c r="B25" s="213"/>
      <c r="C25" s="213"/>
      <c r="I25" s="209">
        <f t="shared" si="0"/>
        <v>44300</v>
      </c>
      <c r="J25" s="208"/>
      <c r="K25" s="207"/>
    </row>
    <row r="26" spans="1:18">
      <c r="A26" s="212"/>
      <c r="B26" s="1626" t="s">
        <v>1058</v>
      </c>
      <c r="C26" s="1626"/>
      <c r="E26" s="1339"/>
      <c r="I26" s="209">
        <f t="shared" si="0"/>
        <v>44301</v>
      </c>
      <c r="J26" s="208"/>
      <c r="K26" s="207"/>
    </row>
    <row r="27" spans="1:18">
      <c r="A27" s="593"/>
      <c r="B27" s="1626"/>
      <c r="C27" s="1626"/>
      <c r="I27" s="209">
        <f t="shared" si="0"/>
        <v>44302</v>
      </c>
      <c r="J27" s="208"/>
      <c r="K27" s="207"/>
    </row>
    <row r="28" spans="1:18">
      <c r="A28" s="593"/>
      <c r="B28" s="1626"/>
      <c r="C28" s="1626"/>
      <c r="I28" s="209">
        <f t="shared" si="0"/>
        <v>44303</v>
      </c>
      <c r="J28" s="208"/>
      <c r="K28" s="207"/>
    </row>
    <row r="29" spans="1:18">
      <c r="B29" s="1626"/>
      <c r="C29" s="1626"/>
      <c r="I29" s="209">
        <f t="shared" si="0"/>
        <v>44304</v>
      </c>
      <c r="J29" s="208"/>
      <c r="K29" s="207"/>
    </row>
    <row r="30" spans="1:18">
      <c r="B30" s="1626"/>
      <c r="C30" s="1626"/>
      <c r="I30" s="209">
        <f t="shared" si="0"/>
        <v>44305</v>
      </c>
      <c r="J30" s="208"/>
      <c r="K30" s="207"/>
    </row>
    <row r="31" spans="1:18">
      <c r="I31" s="209">
        <f t="shared" si="0"/>
        <v>44306</v>
      </c>
      <c r="J31" s="208"/>
      <c r="K31" s="207"/>
    </row>
    <row r="32" spans="1:18">
      <c r="I32" s="209">
        <f t="shared" si="0"/>
        <v>44307</v>
      </c>
      <c r="J32" s="208"/>
      <c r="K32" s="207"/>
    </row>
    <row r="33" spans="9:11">
      <c r="I33" s="209">
        <f t="shared" si="0"/>
        <v>44308</v>
      </c>
      <c r="J33" s="208"/>
      <c r="K33" s="207"/>
    </row>
    <row r="34" spans="9:11">
      <c r="I34" s="209">
        <f t="shared" si="0"/>
        <v>44309</v>
      </c>
      <c r="J34" s="208"/>
      <c r="K34" s="207"/>
    </row>
    <row r="35" spans="9:11">
      <c r="I35" s="209">
        <f t="shared" si="0"/>
        <v>44310</v>
      </c>
      <c r="J35" s="208"/>
      <c r="K35" s="207"/>
    </row>
    <row r="36" spans="9:11">
      <c r="I36" s="209">
        <f t="shared" si="0"/>
        <v>44311</v>
      </c>
      <c r="J36" s="208"/>
      <c r="K36" s="207"/>
    </row>
    <row r="37" spans="9:11">
      <c r="I37" s="209">
        <f t="shared" si="0"/>
        <v>44312</v>
      </c>
      <c r="J37" s="208"/>
      <c r="K37" s="207"/>
    </row>
    <row r="38" spans="9:11">
      <c r="I38" s="209">
        <f t="shared" si="0"/>
        <v>44313</v>
      </c>
      <c r="J38" s="208"/>
      <c r="K38" s="207"/>
    </row>
    <row r="39" spans="9:11">
      <c r="I39" s="209">
        <f t="shared" si="0"/>
        <v>44314</v>
      </c>
      <c r="J39" s="208"/>
      <c r="K39" s="207"/>
    </row>
    <row r="40" spans="9:11">
      <c r="I40" s="209">
        <f t="shared" si="0"/>
        <v>44315</v>
      </c>
      <c r="J40" s="208"/>
      <c r="K40" s="207"/>
    </row>
    <row r="41" spans="9:11">
      <c r="I41" s="211">
        <f t="shared" si="0"/>
        <v>44316</v>
      </c>
      <c r="J41" s="210"/>
      <c r="K41" s="207"/>
    </row>
    <row r="42" spans="9:11">
      <c r="I42" s="209">
        <f t="shared" si="0"/>
        <v>44317</v>
      </c>
      <c r="J42" s="208"/>
      <c r="K42" s="207"/>
    </row>
    <row r="43" spans="9:11">
      <c r="I43" s="209">
        <f t="shared" si="0"/>
        <v>44318</v>
      </c>
      <c r="J43" s="208"/>
      <c r="K43" s="207"/>
    </row>
    <row r="44" spans="9:11">
      <c r="I44" s="209">
        <f t="shared" si="0"/>
        <v>44319</v>
      </c>
      <c r="J44" s="208"/>
      <c r="K44" s="207"/>
    </row>
    <row r="45" spans="9:11">
      <c r="I45" s="209">
        <f t="shared" si="0"/>
        <v>44320</v>
      </c>
      <c r="J45" s="208"/>
      <c r="K45" s="207"/>
    </row>
    <row r="46" spans="9:11">
      <c r="I46" s="209">
        <f t="shared" si="0"/>
        <v>44321</v>
      </c>
      <c r="J46" s="208"/>
      <c r="K46" s="207"/>
    </row>
    <row r="47" spans="9:11">
      <c r="I47" s="209">
        <f t="shared" si="0"/>
        <v>44322</v>
      </c>
      <c r="J47" s="208"/>
      <c r="K47" s="207"/>
    </row>
    <row r="48" spans="9:11">
      <c r="I48" s="209">
        <f t="shared" si="0"/>
        <v>44323</v>
      </c>
      <c r="J48" s="208"/>
      <c r="K48" s="207"/>
    </row>
    <row r="49" spans="9:11">
      <c r="I49" s="209">
        <f t="shared" si="0"/>
        <v>44324</v>
      </c>
      <c r="J49" s="208"/>
      <c r="K49" s="207"/>
    </row>
    <row r="50" spans="9:11">
      <c r="I50" s="209">
        <f t="shared" si="0"/>
        <v>44325</v>
      </c>
      <c r="J50" s="208"/>
      <c r="K50" s="207"/>
    </row>
    <row r="51" spans="9:11">
      <c r="I51" s="209">
        <f t="shared" si="0"/>
        <v>44326</v>
      </c>
      <c r="J51" s="208"/>
      <c r="K51" s="207"/>
    </row>
    <row r="52" spans="9:11">
      <c r="I52" s="209">
        <f t="shared" si="0"/>
        <v>44327</v>
      </c>
      <c r="J52" s="208"/>
      <c r="K52" s="207"/>
    </row>
    <row r="53" spans="9:11">
      <c r="I53" s="209">
        <f t="shared" si="0"/>
        <v>44328</v>
      </c>
      <c r="J53" s="208"/>
      <c r="K53" s="207"/>
    </row>
    <row r="54" spans="9:11">
      <c r="I54" s="209">
        <f t="shared" si="0"/>
        <v>44329</v>
      </c>
      <c r="J54" s="208"/>
      <c r="K54" s="207"/>
    </row>
    <row r="55" spans="9:11">
      <c r="I55" s="209">
        <f t="shared" si="0"/>
        <v>44330</v>
      </c>
      <c r="J55" s="208"/>
      <c r="K55" s="207"/>
    </row>
    <row r="56" spans="9:11">
      <c r="I56" s="209">
        <f t="shared" si="0"/>
        <v>44331</v>
      </c>
      <c r="J56" s="208"/>
      <c r="K56" s="207"/>
    </row>
    <row r="57" spans="9:11">
      <c r="I57" s="209">
        <f t="shared" si="0"/>
        <v>44332</v>
      </c>
      <c r="J57" s="208"/>
      <c r="K57" s="207"/>
    </row>
    <row r="58" spans="9:11">
      <c r="I58" s="209">
        <f t="shared" si="0"/>
        <v>44333</v>
      </c>
      <c r="J58" s="208"/>
      <c r="K58" s="207"/>
    </row>
    <row r="59" spans="9:11">
      <c r="I59" s="209">
        <f t="shared" si="0"/>
        <v>44334</v>
      </c>
      <c r="J59" s="208"/>
      <c r="K59" s="207"/>
    </row>
    <row r="60" spans="9:11">
      <c r="I60" s="209">
        <f t="shared" si="0"/>
        <v>44335</v>
      </c>
      <c r="J60" s="208"/>
      <c r="K60" s="207"/>
    </row>
    <row r="61" spans="9:11">
      <c r="I61" s="209">
        <f t="shared" si="0"/>
        <v>44336</v>
      </c>
      <c r="J61" s="208"/>
      <c r="K61" s="207"/>
    </row>
    <row r="62" spans="9:11">
      <c r="I62" s="209">
        <f t="shared" si="0"/>
        <v>44337</v>
      </c>
      <c r="J62" s="208"/>
      <c r="K62" s="207"/>
    </row>
    <row r="63" spans="9:11">
      <c r="I63" s="209">
        <f t="shared" si="0"/>
        <v>44338</v>
      </c>
      <c r="J63" s="208"/>
      <c r="K63" s="207"/>
    </row>
    <row r="64" spans="9:11">
      <c r="I64" s="209">
        <f t="shared" si="0"/>
        <v>44339</v>
      </c>
      <c r="J64" s="208"/>
      <c r="K64" s="207"/>
    </row>
    <row r="65" spans="9:11">
      <c r="I65" s="209">
        <f t="shared" si="0"/>
        <v>44340</v>
      </c>
      <c r="J65" s="208"/>
      <c r="K65" s="207"/>
    </row>
    <row r="66" spans="9:11">
      <c r="I66" s="209">
        <f t="shared" si="0"/>
        <v>44341</v>
      </c>
      <c r="J66" s="208"/>
      <c r="K66" s="207"/>
    </row>
    <row r="67" spans="9:11">
      <c r="I67" s="209">
        <f t="shared" si="0"/>
        <v>44342</v>
      </c>
      <c r="J67" s="208"/>
      <c r="K67" s="207"/>
    </row>
    <row r="68" spans="9:11">
      <c r="I68" s="209">
        <f t="shared" si="0"/>
        <v>44343</v>
      </c>
      <c r="J68" s="208"/>
      <c r="K68" s="207"/>
    </row>
    <row r="69" spans="9:11">
      <c r="I69" s="209">
        <f t="shared" si="0"/>
        <v>44344</v>
      </c>
      <c r="J69" s="208"/>
      <c r="K69" s="207"/>
    </row>
    <row r="70" spans="9:11">
      <c r="I70" s="209">
        <f t="shared" si="0"/>
        <v>44345</v>
      </c>
      <c r="J70" s="208"/>
      <c r="K70" s="207"/>
    </row>
    <row r="71" spans="9:11">
      <c r="I71" s="209">
        <f t="shared" si="0"/>
        <v>44346</v>
      </c>
      <c r="J71" s="208"/>
      <c r="K71" s="207"/>
    </row>
    <row r="72" spans="9:11">
      <c r="I72" s="209">
        <f t="shared" si="0"/>
        <v>44347</v>
      </c>
      <c r="J72" s="208"/>
      <c r="K72" s="207"/>
    </row>
    <row r="73" spans="9:11">
      <c r="I73" s="209">
        <f t="shared" si="0"/>
        <v>44348</v>
      </c>
      <c r="J73" s="208"/>
      <c r="K73" s="207"/>
    </row>
    <row r="74" spans="9:11">
      <c r="I74" s="209">
        <f t="shared" si="0"/>
        <v>44349</v>
      </c>
      <c r="J74" s="208"/>
      <c r="K74" s="207"/>
    </row>
    <row r="75" spans="9:11">
      <c r="I75" s="209">
        <f t="shared" si="0"/>
        <v>44350</v>
      </c>
      <c r="J75" s="208"/>
      <c r="K75" s="207"/>
    </row>
    <row r="76" spans="9:11">
      <c r="I76" s="209">
        <f t="shared" si="0"/>
        <v>44351</v>
      </c>
      <c r="J76" s="208"/>
      <c r="K76" s="207"/>
    </row>
    <row r="77" spans="9:11">
      <c r="I77" s="209">
        <f t="shared" ref="I77:I140" si="1">I76+1</f>
        <v>44352</v>
      </c>
      <c r="J77" s="208"/>
      <c r="K77" s="207"/>
    </row>
    <row r="78" spans="9:11">
      <c r="I78" s="209">
        <f t="shared" si="1"/>
        <v>44353</v>
      </c>
      <c r="J78" s="208"/>
      <c r="K78" s="207"/>
    </row>
    <row r="79" spans="9:11">
      <c r="I79" s="209">
        <f t="shared" si="1"/>
        <v>44354</v>
      </c>
      <c r="J79" s="208"/>
      <c r="K79" s="207"/>
    </row>
    <row r="80" spans="9:11">
      <c r="I80" s="209">
        <f t="shared" si="1"/>
        <v>44355</v>
      </c>
      <c r="J80" s="208"/>
      <c r="K80" s="207"/>
    </row>
    <row r="81" spans="9:11">
      <c r="I81" s="209">
        <f t="shared" si="1"/>
        <v>44356</v>
      </c>
      <c r="J81" s="208"/>
      <c r="K81" s="207"/>
    </row>
    <row r="82" spans="9:11">
      <c r="I82" s="209">
        <f t="shared" si="1"/>
        <v>44357</v>
      </c>
      <c r="J82" s="208"/>
      <c r="K82" s="207"/>
    </row>
    <row r="83" spans="9:11">
      <c r="I83" s="209">
        <f t="shared" si="1"/>
        <v>44358</v>
      </c>
      <c r="J83" s="208"/>
      <c r="K83" s="207"/>
    </row>
    <row r="84" spans="9:11">
      <c r="I84" s="209">
        <f t="shared" si="1"/>
        <v>44359</v>
      </c>
      <c r="J84" s="208"/>
      <c r="K84" s="207"/>
    </row>
    <row r="85" spans="9:11">
      <c r="I85" s="209">
        <f t="shared" si="1"/>
        <v>44360</v>
      </c>
      <c r="J85" s="208"/>
      <c r="K85" s="207"/>
    </row>
    <row r="86" spans="9:11">
      <c r="I86" s="209">
        <f t="shared" si="1"/>
        <v>44361</v>
      </c>
      <c r="J86" s="208"/>
      <c r="K86" s="207"/>
    </row>
    <row r="87" spans="9:11">
      <c r="I87" s="209">
        <f t="shared" si="1"/>
        <v>44362</v>
      </c>
      <c r="J87" s="208"/>
      <c r="K87" s="207"/>
    </row>
    <row r="88" spans="9:11">
      <c r="I88" s="209">
        <f t="shared" si="1"/>
        <v>44363</v>
      </c>
      <c r="J88" s="208"/>
      <c r="K88" s="207"/>
    </row>
    <row r="89" spans="9:11">
      <c r="I89" s="209">
        <f t="shared" si="1"/>
        <v>44364</v>
      </c>
      <c r="J89" s="208"/>
      <c r="K89" s="207"/>
    </row>
    <row r="90" spans="9:11">
      <c r="I90" s="209">
        <f t="shared" si="1"/>
        <v>44365</v>
      </c>
      <c r="J90" s="208"/>
      <c r="K90" s="207"/>
    </row>
    <row r="91" spans="9:11">
      <c r="I91" s="209">
        <f t="shared" si="1"/>
        <v>44366</v>
      </c>
      <c r="J91" s="208"/>
      <c r="K91" s="207"/>
    </row>
    <row r="92" spans="9:11">
      <c r="I92" s="209">
        <f t="shared" si="1"/>
        <v>44367</v>
      </c>
      <c r="J92" s="208"/>
      <c r="K92" s="207"/>
    </row>
    <row r="93" spans="9:11">
      <c r="I93" s="209">
        <f t="shared" si="1"/>
        <v>44368</v>
      </c>
      <c r="J93" s="208"/>
      <c r="K93" s="207"/>
    </row>
    <row r="94" spans="9:11">
      <c r="I94" s="209">
        <f t="shared" si="1"/>
        <v>44369</v>
      </c>
      <c r="J94" s="208"/>
      <c r="K94" s="207"/>
    </row>
    <row r="95" spans="9:11">
      <c r="I95" s="209">
        <f t="shared" si="1"/>
        <v>44370</v>
      </c>
      <c r="J95" s="208"/>
      <c r="K95" s="207"/>
    </row>
    <row r="96" spans="9:11">
      <c r="I96" s="209">
        <f t="shared" si="1"/>
        <v>44371</v>
      </c>
      <c r="J96" s="208"/>
      <c r="K96" s="207"/>
    </row>
    <row r="97" spans="9:11">
      <c r="I97" s="209">
        <f t="shared" si="1"/>
        <v>44372</v>
      </c>
      <c r="J97" s="208"/>
      <c r="K97" s="207"/>
    </row>
    <row r="98" spans="9:11">
      <c r="I98" s="209">
        <f t="shared" si="1"/>
        <v>44373</v>
      </c>
      <c r="J98" s="208"/>
      <c r="K98" s="207"/>
    </row>
    <row r="99" spans="9:11">
      <c r="I99" s="209">
        <f t="shared" si="1"/>
        <v>44374</v>
      </c>
      <c r="J99" s="208"/>
      <c r="K99" s="207"/>
    </row>
    <row r="100" spans="9:11">
      <c r="I100" s="209">
        <f t="shared" si="1"/>
        <v>44375</v>
      </c>
      <c r="J100" s="208"/>
      <c r="K100" s="207"/>
    </row>
    <row r="101" spans="9:11">
      <c r="I101" s="209">
        <f t="shared" si="1"/>
        <v>44376</v>
      </c>
      <c r="J101" s="208"/>
      <c r="K101" s="207"/>
    </row>
    <row r="102" spans="9:11">
      <c r="I102" s="209">
        <f t="shared" si="1"/>
        <v>44377</v>
      </c>
      <c r="J102" s="208"/>
      <c r="K102" s="207"/>
    </row>
    <row r="103" spans="9:11">
      <c r="I103" s="209">
        <f t="shared" si="1"/>
        <v>44378</v>
      </c>
      <c r="J103" s="208"/>
      <c r="K103" s="207"/>
    </row>
    <row r="104" spans="9:11">
      <c r="I104" s="209">
        <f t="shared" si="1"/>
        <v>44379</v>
      </c>
      <c r="J104" s="208"/>
      <c r="K104" s="207"/>
    </row>
    <row r="105" spans="9:11">
      <c r="I105" s="209">
        <f t="shared" si="1"/>
        <v>44380</v>
      </c>
      <c r="J105" s="208"/>
      <c r="K105" s="207"/>
    </row>
    <row r="106" spans="9:11">
      <c r="I106" s="209">
        <f t="shared" si="1"/>
        <v>44381</v>
      </c>
      <c r="J106" s="208"/>
      <c r="K106" s="207"/>
    </row>
    <row r="107" spans="9:11">
      <c r="I107" s="209">
        <f t="shared" si="1"/>
        <v>44382</v>
      </c>
      <c r="J107" s="208"/>
      <c r="K107" s="207"/>
    </row>
    <row r="108" spans="9:11">
      <c r="I108" s="209">
        <f t="shared" si="1"/>
        <v>44383</v>
      </c>
      <c r="J108" s="208"/>
      <c r="K108" s="207"/>
    </row>
    <row r="109" spans="9:11">
      <c r="I109" s="209">
        <f t="shared" si="1"/>
        <v>44384</v>
      </c>
      <c r="J109" s="208"/>
      <c r="K109" s="207"/>
    </row>
    <row r="110" spans="9:11">
      <c r="I110" s="209">
        <f t="shared" si="1"/>
        <v>44385</v>
      </c>
      <c r="J110" s="208"/>
      <c r="K110" s="207"/>
    </row>
    <row r="111" spans="9:11">
      <c r="I111" s="209">
        <f t="shared" si="1"/>
        <v>44386</v>
      </c>
      <c r="J111" s="208"/>
      <c r="K111" s="207"/>
    </row>
    <row r="112" spans="9:11">
      <c r="I112" s="209">
        <f t="shared" si="1"/>
        <v>44387</v>
      </c>
      <c r="J112" s="208"/>
      <c r="K112" s="207"/>
    </row>
    <row r="113" spans="9:11">
      <c r="I113" s="209">
        <f t="shared" si="1"/>
        <v>44388</v>
      </c>
      <c r="J113" s="208"/>
      <c r="K113" s="207"/>
    </row>
    <row r="114" spans="9:11">
      <c r="I114" s="209">
        <f t="shared" si="1"/>
        <v>44389</v>
      </c>
      <c r="J114" s="208"/>
      <c r="K114" s="207"/>
    </row>
    <row r="115" spans="9:11">
      <c r="I115" s="209">
        <f t="shared" si="1"/>
        <v>44390</v>
      </c>
      <c r="J115" s="208"/>
      <c r="K115" s="207"/>
    </row>
    <row r="116" spans="9:11">
      <c r="I116" s="209">
        <f t="shared" si="1"/>
        <v>44391</v>
      </c>
      <c r="J116" s="208"/>
      <c r="K116" s="207"/>
    </row>
    <row r="117" spans="9:11">
      <c r="I117" s="209">
        <f t="shared" si="1"/>
        <v>44392</v>
      </c>
      <c r="J117" s="208"/>
      <c r="K117" s="207"/>
    </row>
    <row r="118" spans="9:11">
      <c r="I118" s="209">
        <f t="shared" si="1"/>
        <v>44393</v>
      </c>
      <c r="J118" s="208"/>
      <c r="K118" s="207"/>
    </row>
    <row r="119" spans="9:11">
      <c r="I119" s="209">
        <f t="shared" si="1"/>
        <v>44394</v>
      </c>
      <c r="J119" s="208"/>
      <c r="K119" s="207"/>
    </row>
    <row r="120" spans="9:11">
      <c r="I120" s="209">
        <f t="shared" si="1"/>
        <v>44395</v>
      </c>
      <c r="J120" s="208"/>
      <c r="K120" s="207"/>
    </row>
    <row r="121" spans="9:11">
      <c r="I121" s="209">
        <f t="shared" si="1"/>
        <v>44396</v>
      </c>
      <c r="J121" s="208"/>
      <c r="K121" s="207"/>
    </row>
    <row r="122" spans="9:11">
      <c r="I122" s="209">
        <f t="shared" si="1"/>
        <v>44397</v>
      </c>
      <c r="J122" s="208"/>
      <c r="K122" s="207"/>
    </row>
    <row r="123" spans="9:11">
      <c r="I123" s="209">
        <f t="shared" si="1"/>
        <v>44398</v>
      </c>
      <c r="J123" s="208"/>
      <c r="K123" s="207"/>
    </row>
    <row r="124" spans="9:11">
      <c r="I124" s="209">
        <f t="shared" si="1"/>
        <v>44399</v>
      </c>
      <c r="J124" s="208"/>
      <c r="K124" s="207"/>
    </row>
    <row r="125" spans="9:11">
      <c r="I125" s="209">
        <f t="shared" si="1"/>
        <v>44400</v>
      </c>
      <c r="J125" s="208"/>
      <c r="K125" s="207"/>
    </row>
    <row r="126" spans="9:11">
      <c r="I126" s="209">
        <f t="shared" si="1"/>
        <v>44401</v>
      </c>
      <c r="J126" s="208"/>
      <c r="K126" s="207"/>
    </row>
    <row r="127" spans="9:11">
      <c r="I127" s="209">
        <f t="shared" si="1"/>
        <v>44402</v>
      </c>
      <c r="J127" s="208"/>
      <c r="K127" s="207"/>
    </row>
    <row r="128" spans="9:11">
      <c r="I128" s="209">
        <f t="shared" si="1"/>
        <v>44403</v>
      </c>
      <c r="J128" s="208"/>
      <c r="K128" s="207"/>
    </row>
    <row r="129" spans="9:11">
      <c r="I129" s="209">
        <f t="shared" si="1"/>
        <v>44404</v>
      </c>
      <c r="J129" s="208"/>
      <c r="K129" s="207"/>
    </row>
    <row r="130" spans="9:11">
      <c r="I130" s="209">
        <f t="shared" si="1"/>
        <v>44405</v>
      </c>
      <c r="J130" s="208"/>
      <c r="K130" s="207"/>
    </row>
    <row r="131" spans="9:11">
      <c r="I131" s="209">
        <f t="shared" si="1"/>
        <v>44406</v>
      </c>
      <c r="J131" s="208"/>
      <c r="K131" s="207"/>
    </row>
    <row r="132" spans="9:11">
      <c r="I132" s="209">
        <f t="shared" si="1"/>
        <v>44407</v>
      </c>
      <c r="J132" s="208"/>
      <c r="K132" s="207"/>
    </row>
    <row r="133" spans="9:11">
      <c r="I133" s="209">
        <f t="shared" si="1"/>
        <v>44408</v>
      </c>
      <c r="J133" s="208"/>
      <c r="K133" s="207"/>
    </row>
    <row r="134" spans="9:11">
      <c r="I134" s="209">
        <f t="shared" si="1"/>
        <v>44409</v>
      </c>
      <c r="J134" s="208"/>
      <c r="K134" s="207"/>
    </row>
    <row r="135" spans="9:11">
      <c r="I135" s="209">
        <f t="shared" si="1"/>
        <v>44410</v>
      </c>
      <c r="J135" s="208"/>
      <c r="K135" s="207"/>
    </row>
    <row r="136" spans="9:11">
      <c r="I136" s="209">
        <f t="shared" si="1"/>
        <v>44411</v>
      </c>
      <c r="J136" s="208"/>
      <c r="K136" s="207"/>
    </row>
    <row r="137" spans="9:11">
      <c r="I137" s="209">
        <f t="shared" si="1"/>
        <v>44412</v>
      </c>
      <c r="J137" s="208"/>
      <c r="K137" s="207"/>
    </row>
    <row r="138" spans="9:11">
      <c r="I138" s="209">
        <f t="shared" si="1"/>
        <v>44413</v>
      </c>
      <c r="J138" s="208"/>
      <c r="K138" s="207"/>
    </row>
    <row r="139" spans="9:11">
      <c r="I139" s="209">
        <f t="shared" si="1"/>
        <v>44414</v>
      </c>
      <c r="J139" s="208"/>
      <c r="K139" s="207"/>
    </row>
    <row r="140" spans="9:11">
      <c r="I140" s="209">
        <f t="shared" si="1"/>
        <v>44415</v>
      </c>
      <c r="J140" s="208"/>
      <c r="K140" s="207"/>
    </row>
    <row r="141" spans="9:11">
      <c r="I141" s="209">
        <f t="shared" ref="I141:I204" si="2">I140+1</f>
        <v>44416</v>
      </c>
      <c r="J141" s="208"/>
      <c r="K141" s="207"/>
    </row>
    <row r="142" spans="9:11">
      <c r="I142" s="209">
        <f t="shared" si="2"/>
        <v>44417</v>
      </c>
      <c r="J142" s="208"/>
      <c r="K142" s="207"/>
    </row>
    <row r="143" spans="9:11">
      <c r="I143" s="209">
        <f t="shared" si="2"/>
        <v>44418</v>
      </c>
      <c r="J143" s="208"/>
      <c r="K143" s="207"/>
    </row>
    <row r="144" spans="9:11">
      <c r="I144" s="209">
        <f t="shared" si="2"/>
        <v>44419</v>
      </c>
      <c r="J144" s="208"/>
      <c r="K144" s="207"/>
    </row>
    <row r="145" spans="9:11">
      <c r="I145" s="209">
        <f t="shared" si="2"/>
        <v>44420</v>
      </c>
      <c r="J145" s="208"/>
      <c r="K145" s="207"/>
    </row>
    <row r="146" spans="9:11">
      <c r="I146" s="209">
        <f t="shared" si="2"/>
        <v>44421</v>
      </c>
      <c r="J146" s="208"/>
      <c r="K146" s="207"/>
    </row>
    <row r="147" spans="9:11">
      <c r="I147" s="209">
        <f t="shared" si="2"/>
        <v>44422</v>
      </c>
      <c r="J147" s="208"/>
      <c r="K147" s="207"/>
    </row>
    <row r="148" spans="9:11">
      <c r="I148" s="209">
        <f t="shared" si="2"/>
        <v>44423</v>
      </c>
      <c r="J148" s="208"/>
      <c r="K148" s="207"/>
    </row>
    <row r="149" spans="9:11">
      <c r="I149" s="209">
        <f t="shared" si="2"/>
        <v>44424</v>
      </c>
      <c r="J149" s="208"/>
      <c r="K149" s="207"/>
    </row>
    <row r="150" spans="9:11">
      <c r="I150" s="209">
        <f t="shared" si="2"/>
        <v>44425</v>
      </c>
      <c r="J150" s="208"/>
      <c r="K150" s="207"/>
    </row>
    <row r="151" spans="9:11">
      <c r="I151" s="209">
        <f t="shared" si="2"/>
        <v>44426</v>
      </c>
      <c r="J151" s="208"/>
      <c r="K151" s="207"/>
    </row>
    <row r="152" spans="9:11">
      <c r="I152" s="209">
        <f t="shared" si="2"/>
        <v>44427</v>
      </c>
      <c r="J152" s="208"/>
      <c r="K152" s="207"/>
    </row>
    <row r="153" spans="9:11">
      <c r="I153" s="209">
        <f t="shared" si="2"/>
        <v>44428</v>
      </c>
      <c r="J153" s="208"/>
      <c r="K153" s="207"/>
    </row>
    <row r="154" spans="9:11">
      <c r="I154" s="209">
        <f t="shared" si="2"/>
        <v>44429</v>
      </c>
      <c r="J154" s="208"/>
      <c r="K154" s="207"/>
    </row>
    <row r="155" spans="9:11">
      <c r="I155" s="209">
        <f t="shared" si="2"/>
        <v>44430</v>
      </c>
      <c r="J155" s="208"/>
      <c r="K155" s="207"/>
    </row>
    <row r="156" spans="9:11">
      <c r="I156" s="209">
        <f t="shared" si="2"/>
        <v>44431</v>
      </c>
      <c r="J156" s="208"/>
      <c r="K156" s="207"/>
    </row>
    <row r="157" spans="9:11">
      <c r="I157" s="209">
        <f t="shared" si="2"/>
        <v>44432</v>
      </c>
      <c r="J157" s="208"/>
      <c r="K157" s="207"/>
    </row>
    <row r="158" spans="9:11">
      <c r="I158" s="209">
        <f t="shared" si="2"/>
        <v>44433</v>
      </c>
      <c r="J158" s="208"/>
      <c r="K158" s="207"/>
    </row>
    <row r="159" spans="9:11">
      <c r="I159" s="209">
        <f t="shared" si="2"/>
        <v>44434</v>
      </c>
      <c r="J159" s="208"/>
      <c r="K159" s="207"/>
    </row>
    <row r="160" spans="9:11">
      <c r="I160" s="209">
        <f t="shared" si="2"/>
        <v>44435</v>
      </c>
      <c r="J160" s="208"/>
      <c r="K160" s="207"/>
    </row>
    <row r="161" spans="9:11">
      <c r="I161" s="209">
        <f t="shared" si="2"/>
        <v>44436</v>
      </c>
      <c r="J161" s="208"/>
      <c r="K161" s="207"/>
    </row>
    <row r="162" spans="9:11">
      <c r="I162" s="209">
        <f t="shared" si="2"/>
        <v>44437</v>
      </c>
      <c r="J162" s="208"/>
      <c r="K162" s="207"/>
    </row>
    <row r="163" spans="9:11">
      <c r="I163" s="209">
        <f t="shared" si="2"/>
        <v>44438</v>
      </c>
      <c r="J163" s="208"/>
      <c r="K163" s="207"/>
    </row>
    <row r="164" spans="9:11">
      <c r="I164" s="209">
        <f t="shared" si="2"/>
        <v>44439</v>
      </c>
      <c r="J164" s="208"/>
      <c r="K164" s="207"/>
    </row>
    <row r="165" spans="9:11">
      <c r="I165" s="209">
        <f t="shared" si="2"/>
        <v>44440</v>
      </c>
      <c r="J165" s="208"/>
      <c r="K165" s="207"/>
    </row>
    <row r="166" spans="9:11">
      <c r="I166" s="209">
        <f t="shared" si="2"/>
        <v>44441</v>
      </c>
      <c r="J166" s="208"/>
      <c r="K166" s="207"/>
    </row>
    <row r="167" spans="9:11">
      <c r="I167" s="209">
        <f t="shared" si="2"/>
        <v>44442</v>
      </c>
      <c r="J167" s="208"/>
      <c r="K167" s="207"/>
    </row>
    <row r="168" spans="9:11">
      <c r="I168" s="209">
        <f t="shared" si="2"/>
        <v>44443</v>
      </c>
      <c r="J168" s="208"/>
      <c r="K168" s="207"/>
    </row>
    <row r="169" spans="9:11">
      <c r="I169" s="209">
        <f t="shared" si="2"/>
        <v>44444</v>
      </c>
      <c r="J169" s="208"/>
      <c r="K169" s="207"/>
    </row>
    <row r="170" spans="9:11">
      <c r="I170" s="209">
        <f t="shared" si="2"/>
        <v>44445</v>
      </c>
      <c r="J170" s="208"/>
      <c r="K170" s="207"/>
    </row>
    <row r="171" spans="9:11">
      <c r="I171" s="209">
        <f t="shared" si="2"/>
        <v>44446</v>
      </c>
      <c r="J171" s="208"/>
      <c r="K171" s="207"/>
    </row>
    <row r="172" spans="9:11">
      <c r="I172" s="209">
        <f t="shared" si="2"/>
        <v>44447</v>
      </c>
      <c r="J172" s="208"/>
      <c r="K172" s="207"/>
    </row>
    <row r="173" spans="9:11">
      <c r="I173" s="209">
        <f t="shared" si="2"/>
        <v>44448</v>
      </c>
      <c r="J173" s="208"/>
      <c r="K173" s="207"/>
    </row>
    <row r="174" spans="9:11">
      <c r="I174" s="209">
        <f t="shared" si="2"/>
        <v>44449</v>
      </c>
      <c r="J174" s="208"/>
      <c r="K174" s="207"/>
    </row>
    <row r="175" spans="9:11">
      <c r="I175" s="209">
        <f t="shared" si="2"/>
        <v>44450</v>
      </c>
      <c r="J175" s="208"/>
      <c r="K175" s="207"/>
    </row>
    <row r="176" spans="9:11">
      <c r="I176" s="209">
        <f t="shared" si="2"/>
        <v>44451</v>
      </c>
      <c r="J176" s="208"/>
      <c r="K176" s="207"/>
    </row>
    <row r="177" spans="9:11">
      <c r="I177" s="209">
        <f t="shared" si="2"/>
        <v>44452</v>
      </c>
      <c r="J177" s="208"/>
      <c r="K177" s="207"/>
    </row>
    <row r="178" spans="9:11">
      <c r="I178" s="209">
        <f t="shared" si="2"/>
        <v>44453</v>
      </c>
      <c r="J178" s="208"/>
      <c r="K178" s="207"/>
    </row>
    <row r="179" spans="9:11">
      <c r="I179" s="209">
        <f t="shared" si="2"/>
        <v>44454</v>
      </c>
      <c r="J179" s="208"/>
      <c r="K179" s="207"/>
    </row>
    <row r="180" spans="9:11">
      <c r="I180" s="209">
        <f t="shared" si="2"/>
        <v>44455</v>
      </c>
      <c r="J180" s="208"/>
      <c r="K180" s="207"/>
    </row>
    <row r="181" spans="9:11">
      <c r="I181" s="209">
        <f t="shared" si="2"/>
        <v>44456</v>
      </c>
      <c r="J181" s="208"/>
      <c r="K181" s="207"/>
    </row>
    <row r="182" spans="9:11">
      <c r="I182" s="209">
        <f t="shared" si="2"/>
        <v>44457</v>
      </c>
      <c r="J182" s="208"/>
      <c r="K182" s="207"/>
    </row>
    <row r="183" spans="9:11">
      <c r="I183" s="209">
        <f t="shared" si="2"/>
        <v>44458</v>
      </c>
      <c r="J183" s="208"/>
      <c r="K183" s="207"/>
    </row>
    <row r="184" spans="9:11">
      <c r="I184" s="209">
        <f t="shared" si="2"/>
        <v>44459</v>
      </c>
      <c r="J184" s="208"/>
      <c r="K184" s="207"/>
    </row>
    <row r="185" spans="9:11">
      <c r="I185" s="209">
        <f t="shared" si="2"/>
        <v>44460</v>
      </c>
      <c r="J185" s="208"/>
      <c r="K185" s="207"/>
    </row>
    <row r="186" spans="9:11">
      <c r="I186" s="209">
        <f t="shared" si="2"/>
        <v>44461</v>
      </c>
      <c r="J186" s="208"/>
      <c r="K186" s="207"/>
    </row>
    <row r="187" spans="9:11">
      <c r="I187" s="209">
        <f t="shared" si="2"/>
        <v>44462</v>
      </c>
      <c r="J187" s="208"/>
      <c r="K187" s="207"/>
    </row>
    <row r="188" spans="9:11">
      <c r="I188" s="209">
        <f t="shared" si="2"/>
        <v>44463</v>
      </c>
      <c r="J188" s="208"/>
      <c r="K188" s="207"/>
    </row>
    <row r="189" spans="9:11">
      <c r="I189" s="209">
        <f t="shared" si="2"/>
        <v>44464</v>
      </c>
      <c r="J189" s="208"/>
      <c r="K189" s="207"/>
    </row>
    <row r="190" spans="9:11">
      <c r="I190" s="209">
        <f t="shared" si="2"/>
        <v>44465</v>
      </c>
      <c r="J190" s="208"/>
      <c r="K190" s="207"/>
    </row>
    <row r="191" spans="9:11">
      <c r="I191" s="209">
        <f t="shared" si="2"/>
        <v>44466</v>
      </c>
      <c r="J191" s="208"/>
      <c r="K191" s="207"/>
    </row>
    <row r="192" spans="9:11">
      <c r="I192" s="209">
        <f t="shared" si="2"/>
        <v>44467</v>
      </c>
      <c r="J192" s="208"/>
      <c r="K192" s="207"/>
    </row>
    <row r="193" spans="9:11">
      <c r="I193" s="209">
        <f t="shared" si="2"/>
        <v>44468</v>
      </c>
      <c r="J193" s="208"/>
      <c r="K193" s="207"/>
    </row>
    <row r="194" spans="9:11">
      <c r="I194" s="209">
        <f t="shared" si="2"/>
        <v>44469</v>
      </c>
      <c r="J194" s="208"/>
      <c r="K194" s="207"/>
    </row>
    <row r="195" spans="9:11">
      <c r="I195" s="209">
        <f t="shared" si="2"/>
        <v>44470</v>
      </c>
      <c r="J195" s="208"/>
      <c r="K195" s="207"/>
    </row>
    <row r="196" spans="9:11">
      <c r="I196" s="209">
        <f t="shared" si="2"/>
        <v>44471</v>
      </c>
      <c r="J196" s="208"/>
      <c r="K196" s="207"/>
    </row>
    <row r="197" spans="9:11">
      <c r="I197" s="209">
        <f t="shared" si="2"/>
        <v>44472</v>
      </c>
      <c r="J197" s="208"/>
      <c r="K197" s="207"/>
    </row>
    <row r="198" spans="9:11">
      <c r="I198" s="209">
        <f t="shared" si="2"/>
        <v>44473</v>
      </c>
      <c r="J198" s="208"/>
      <c r="K198" s="207"/>
    </row>
    <row r="199" spans="9:11">
      <c r="I199" s="209">
        <f t="shared" si="2"/>
        <v>44474</v>
      </c>
      <c r="J199" s="208"/>
      <c r="K199" s="207"/>
    </row>
    <row r="200" spans="9:11">
      <c r="I200" s="209">
        <f t="shared" si="2"/>
        <v>44475</v>
      </c>
      <c r="J200" s="208"/>
      <c r="K200" s="207"/>
    </row>
    <row r="201" spans="9:11">
      <c r="I201" s="209">
        <f t="shared" si="2"/>
        <v>44476</v>
      </c>
      <c r="J201" s="208"/>
      <c r="K201" s="207"/>
    </row>
    <row r="202" spans="9:11">
      <c r="I202" s="209">
        <f t="shared" si="2"/>
        <v>44477</v>
      </c>
      <c r="J202" s="208"/>
      <c r="K202" s="207"/>
    </row>
    <row r="203" spans="9:11">
      <c r="I203" s="209">
        <f t="shared" si="2"/>
        <v>44478</v>
      </c>
      <c r="J203" s="208"/>
      <c r="K203" s="207"/>
    </row>
    <row r="204" spans="9:11">
      <c r="I204" s="209">
        <f t="shared" si="2"/>
        <v>44479</v>
      </c>
      <c r="J204" s="208"/>
      <c r="K204" s="207"/>
    </row>
    <row r="205" spans="9:11">
      <c r="I205" s="209">
        <f t="shared" ref="I205:I268" si="3">I204+1</f>
        <v>44480</v>
      </c>
      <c r="J205" s="208"/>
      <c r="K205" s="207"/>
    </row>
    <row r="206" spans="9:11">
      <c r="I206" s="209">
        <f t="shared" si="3"/>
        <v>44481</v>
      </c>
      <c r="J206" s="208"/>
      <c r="K206" s="207"/>
    </row>
    <row r="207" spans="9:11">
      <c r="I207" s="209">
        <f t="shared" si="3"/>
        <v>44482</v>
      </c>
      <c r="J207" s="208"/>
      <c r="K207" s="207"/>
    </row>
    <row r="208" spans="9:11">
      <c r="I208" s="209">
        <f t="shared" si="3"/>
        <v>44483</v>
      </c>
      <c r="J208" s="208"/>
      <c r="K208" s="207"/>
    </row>
    <row r="209" spans="9:11">
      <c r="I209" s="209">
        <f t="shared" si="3"/>
        <v>44484</v>
      </c>
      <c r="J209" s="208"/>
      <c r="K209" s="207"/>
    </row>
    <row r="210" spans="9:11">
      <c r="I210" s="209">
        <f t="shared" si="3"/>
        <v>44485</v>
      </c>
      <c r="J210" s="208"/>
      <c r="K210" s="207"/>
    </row>
    <row r="211" spans="9:11">
      <c r="I211" s="209">
        <f t="shared" si="3"/>
        <v>44486</v>
      </c>
      <c r="J211" s="208"/>
      <c r="K211" s="207"/>
    </row>
    <row r="212" spans="9:11">
      <c r="I212" s="209">
        <f t="shared" si="3"/>
        <v>44487</v>
      </c>
      <c r="J212" s="208"/>
      <c r="K212" s="207"/>
    </row>
    <row r="213" spans="9:11">
      <c r="I213" s="209">
        <f t="shared" si="3"/>
        <v>44488</v>
      </c>
      <c r="J213" s="208"/>
      <c r="K213" s="207"/>
    </row>
    <row r="214" spans="9:11">
      <c r="I214" s="209">
        <f t="shared" si="3"/>
        <v>44489</v>
      </c>
      <c r="J214" s="208"/>
      <c r="K214" s="207"/>
    </row>
    <row r="215" spans="9:11">
      <c r="I215" s="209">
        <f t="shared" si="3"/>
        <v>44490</v>
      </c>
      <c r="J215" s="208"/>
      <c r="K215" s="207"/>
    </row>
    <row r="216" spans="9:11">
      <c r="I216" s="209">
        <f t="shared" si="3"/>
        <v>44491</v>
      </c>
      <c r="J216" s="208"/>
      <c r="K216" s="207"/>
    </row>
    <row r="217" spans="9:11">
      <c r="I217" s="209">
        <f t="shared" si="3"/>
        <v>44492</v>
      </c>
      <c r="J217" s="208"/>
      <c r="K217" s="207"/>
    </row>
    <row r="218" spans="9:11">
      <c r="I218" s="209">
        <f t="shared" si="3"/>
        <v>44493</v>
      </c>
      <c r="J218" s="208"/>
      <c r="K218" s="207"/>
    </row>
    <row r="219" spans="9:11">
      <c r="I219" s="209">
        <f t="shared" si="3"/>
        <v>44494</v>
      </c>
      <c r="J219" s="208"/>
      <c r="K219" s="207"/>
    </row>
    <row r="220" spans="9:11">
      <c r="I220" s="209">
        <f t="shared" si="3"/>
        <v>44495</v>
      </c>
      <c r="J220" s="208"/>
      <c r="K220" s="207"/>
    </row>
    <row r="221" spans="9:11">
      <c r="I221" s="209">
        <f t="shared" si="3"/>
        <v>44496</v>
      </c>
      <c r="J221" s="208"/>
      <c r="K221" s="207"/>
    </row>
    <row r="222" spans="9:11">
      <c r="I222" s="209">
        <f t="shared" si="3"/>
        <v>44497</v>
      </c>
      <c r="J222" s="208"/>
      <c r="K222" s="207"/>
    </row>
    <row r="223" spans="9:11">
      <c r="I223" s="209">
        <f t="shared" si="3"/>
        <v>44498</v>
      </c>
      <c r="J223" s="208"/>
      <c r="K223" s="207"/>
    </row>
    <row r="224" spans="9:11">
      <c r="I224" s="209">
        <f t="shared" si="3"/>
        <v>44499</v>
      </c>
      <c r="J224" s="208"/>
      <c r="K224" s="207"/>
    </row>
    <row r="225" spans="9:11">
      <c r="I225" s="209">
        <f t="shared" si="3"/>
        <v>44500</v>
      </c>
      <c r="J225" s="208"/>
      <c r="K225" s="207"/>
    </row>
    <row r="226" spans="9:11">
      <c r="I226" s="209">
        <f t="shared" si="3"/>
        <v>44501</v>
      </c>
      <c r="J226" s="208"/>
      <c r="K226" s="207"/>
    </row>
    <row r="227" spans="9:11">
      <c r="I227" s="209">
        <f t="shared" si="3"/>
        <v>44502</v>
      </c>
      <c r="J227" s="208"/>
      <c r="K227" s="207"/>
    </row>
    <row r="228" spans="9:11">
      <c r="I228" s="209">
        <f t="shared" si="3"/>
        <v>44503</v>
      </c>
      <c r="J228" s="208"/>
      <c r="K228" s="207"/>
    </row>
    <row r="229" spans="9:11">
      <c r="I229" s="209">
        <f t="shared" si="3"/>
        <v>44504</v>
      </c>
      <c r="J229" s="208"/>
      <c r="K229" s="207"/>
    </row>
    <row r="230" spans="9:11">
      <c r="I230" s="209">
        <f t="shared" si="3"/>
        <v>44505</v>
      </c>
      <c r="J230" s="208"/>
      <c r="K230" s="207"/>
    </row>
    <row r="231" spans="9:11">
      <c r="I231" s="209">
        <f t="shared" si="3"/>
        <v>44506</v>
      </c>
      <c r="J231" s="208"/>
      <c r="K231" s="207"/>
    </row>
    <row r="232" spans="9:11">
      <c r="I232" s="209">
        <f t="shared" si="3"/>
        <v>44507</v>
      </c>
      <c r="J232" s="208"/>
      <c r="K232" s="207"/>
    </row>
    <row r="233" spans="9:11">
      <c r="I233" s="209">
        <f t="shared" si="3"/>
        <v>44508</v>
      </c>
      <c r="J233" s="208"/>
      <c r="K233" s="207"/>
    </row>
    <row r="234" spans="9:11">
      <c r="I234" s="209">
        <f t="shared" si="3"/>
        <v>44509</v>
      </c>
      <c r="J234" s="208"/>
      <c r="K234" s="207"/>
    </row>
    <row r="235" spans="9:11">
      <c r="I235" s="209">
        <f t="shared" si="3"/>
        <v>44510</v>
      </c>
      <c r="J235" s="208"/>
      <c r="K235" s="207"/>
    </row>
    <row r="236" spans="9:11">
      <c r="I236" s="209">
        <f t="shared" si="3"/>
        <v>44511</v>
      </c>
      <c r="J236" s="208"/>
      <c r="K236" s="207"/>
    </row>
    <row r="237" spans="9:11">
      <c r="I237" s="209">
        <f t="shared" si="3"/>
        <v>44512</v>
      </c>
      <c r="J237" s="208"/>
      <c r="K237" s="207"/>
    </row>
    <row r="238" spans="9:11">
      <c r="I238" s="209">
        <f t="shared" si="3"/>
        <v>44513</v>
      </c>
      <c r="J238" s="208"/>
      <c r="K238" s="207"/>
    </row>
    <row r="239" spans="9:11">
      <c r="I239" s="209">
        <f t="shared" si="3"/>
        <v>44514</v>
      </c>
      <c r="J239" s="208"/>
      <c r="K239" s="207"/>
    </row>
    <row r="240" spans="9:11">
      <c r="I240" s="209">
        <f t="shared" si="3"/>
        <v>44515</v>
      </c>
      <c r="J240" s="208"/>
      <c r="K240" s="207"/>
    </row>
    <row r="241" spans="9:11">
      <c r="I241" s="209">
        <f t="shared" si="3"/>
        <v>44516</v>
      </c>
      <c r="J241" s="208"/>
      <c r="K241" s="207"/>
    </row>
    <row r="242" spans="9:11">
      <c r="I242" s="209">
        <f t="shared" si="3"/>
        <v>44517</v>
      </c>
      <c r="J242" s="208"/>
      <c r="K242" s="207"/>
    </row>
    <row r="243" spans="9:11">
      <c r="I243" s="209">
        <f t="shared" si="3"/>
        <v>44518</v>
      </c>
      <c r="J243" s="208"/>
      <c r="K243" s="207"/>
    </row>
    <row r="244" spans="9:11">
      <c r="I244" s="209">
        <f t="shared" si="3"/>
        <v>44519</v>
      </c>
      <c r="J244" s="208"/>
      <c r="K244" s="207"/>
    </row>
    <row r="245" spans="9:11">
      <c r="I245" s="209">
        <f t="shared" si="3"/>
        <v>44520</v>
      </c>
      <c r="J245" s="208"/>
      <c r="K245" s="207"/>
    </row>
    <row r="246" spans="9:11">
      <c r="I246" s="209">
        <f t="shared" si="3"/>
        <v>44521</v>
      </c>
      <c r="J246" s="208"/>
      <c r="K246" s="207"/>
    </row>
    <row r="247" spans="9:11">
      <c r="I247" s="209">
        <f t="shared" si="3"/>
        <v>44522</v>
      </c>
      <c r="J247" s="208"/>
      <c r="K247" s="207"/>
    </row>
    <row r="248" spans="9:11">
      <c r="I248" s="209">
        <f t="shared" si="3"/>
        <v>44523</v>
      </c>
      <c r="J248" s="208"/>
      <c r="K248" s="207"/>
    </row>
    <row r="249" spans="9:11">
      <c r="I249" s="209">
        <f t="shared" si="3"/>
        <v>44524</v>
      </c>
      <c r="J249" s="208"/>
      <c r="K249" s="207"/>
    </row>
    <row r="250" spans="9:11">
      <c r="I250" s="209">
        <f t="shared" si="3"/>
        <v>44525</v>
      </c>
      <c r="J250" s="208"/>
      <c r="K250" s="207"/>
    </row>
    <row r="251" spans="9:11">
      <c r="I251" s="209">
        <f t="shared" si="3"/>
        <v>44526</v>
      </c>
      <c r="J251" s="208"/>
      <c r="K251" s="207"/>
    </row>
    <row r="252" spans="9:11">
      <c r="I252" s="209">
        <f t="shared" si="3"/>
        <v>44527</v>
      </c>
      <c r="J252" s="208"/>
      <c r="K252" s="207"/>
    </row>
    <row r="253" spans="9:11">
      <c r="I253" s="209">
        <f t="shared" si="3"/>
        <v>44528</v>
      </c>
      <c r="J253" s="208"/>
      <c r="K253" s="207"/>
    </row>
    <row r="254" spans="9:11">
      <c r="I254" s="209">
        <f t="shared" si="3"/>
        <v>44529</v>
      </c>
      <c r="J254" s="208"/>
      <c r="K254" s="207"/>
    </row>
    <row r="255" spans="9:11">
      <c r="I255" s="209">
        <f t="shared" si="3"/>
        <v>44530</v>
      </c>
      <c r="J255" s="208"/>
      <c r="K255" s="207"/>
    </row>
    <row r="256" spans="9:11">
      <c r="I256" s="209">
        <f t="shared" si="3"/>
        <v>44531</v>
      </c>
      <c r="J256" s="208"/>
      <c r="K256" s="207"/>
    </row>
    <row r="257" spans="9:11">
      <c r="I257" s="209">
        <f t="shared" si="3"/>
        <v>44532</v>
      </c>
      <c r="J257" s="208"/>
      <c r="K257" s="207"/>
    </row>
    <row r="258" spans="9:11">
      <c r="I258" s="209">
        <f t="shared" si="3"/>
        <v>44533</v>
      </c>
      <c r="J258" s="208"/>
      <c r="K258" s="207"/>
    </row>
    <row r="259" spans="9:11">
      <c r="I259" s="209">
        <f t="shared" si="3"/>
        <v>44534</v>
      </c>
      <c r="J259" s="208"/>
      <c r="K259" s="207"/>
    </row>
    <row r="260" spans="9:11">
      <c r="I260" s="209">
        <f t="shared" si="3"/>
        <v>44535</v>
      </c>
      <c r="J260" s="208"/>
      <c r="K260" s="207"/>
    </row>
    <row r="261" spans="9:11">
      <c r="I261" s="209">
        <f t="shared" si="3"/>
        <v>44536</v>
      </c>
      <c r="J261" s="208"/>
      <c r="K261" s="207"/>
    </row>
    <row r="262" spans="9:11">
      <c r="I262" s="209">
        <f t="shared" si="3"/>
        <v>44537</v>
      </c>
      <c r="J262" s="208"/>
      <c r="K262" s="207"/>
    </row>
    <row r="263" spans="9:11">
      <c r="I263" s="209">
        <f t="shared" si="3"/>
        <v>44538</v>
      </c>
      <c r="J263" s="208"/>
      <c r="K263" s="207"/>
    </row>
    <row r="264" spans="9:11">
      <c r="I264" s="209">
        <f t="shared" si="3"/>
        <v>44539</v>
      </c>
      <c r="J264" s="208"/>
      <c r="K264" s="207"/>
    </row>
    <row r="265" spans="9:11">
      <c r="I265" s="209">
        <f t="shared" si="3"/>
        <v>44540</v>
      </c>
      <c r="J265" s="208"/>
      <c r="K265" s="207"/>
    </row>
    <row r="266" spans="9:11">
      <c r="I266" s="209">
        <f t="shared" si="3"/>
        <v>44541</v>
      </c>
      <c r="J266" s="208"/>
      <c r="K266" s="207"/>
    </row>
    <row r="267" spans="9:11">
      <c r="I267" s="209">
        <f t="shared" si="3"/>
        <v>44542</v>
      </c>
      <c r="J267" s="208"/>
      <c r="K267" s="207"/>
    </row>
    <row r="268" spans="9:11">
      <c r="I268" s="209">
        <f t="shared" si="3"/>
        <v>44543</v>
      </c>
      <c r="J268" s="208"/>
      <c r="K268" s="207"/>
    </row>
    <row r="269" spans="9:11">
      <c r="I269" s="209">
        <f t="shared" ref="I269:I332" si="4">I268+1</f>
        <v>44544</v>
      </c>
      <c r="J269" s="208"/>
      <c r="K269" s="207"/>
    </row>
    <row r="270" spans="9:11">
      <c r="I270" s="209">
        <f t="shared" si="4"/>
        <v>44545</v>
      </c>
      <c r="J270" s="208"/>
      <c r="K270" s="207"/>
    </row>
    <row r="271" spans="9:11">
      <c r="I271" s="209">
        <f t="shared" si="4"/>
        <v>44546</v>
      </c>
      <c r="J271" s="208"/>
      <c r="K271" s="207"/>
    </row>
    <row r="272" spans="9:11">
      <c r="I272" s="209">
        <f t="shared" si="4"/>
        <v>44547</v>
      </c>
      <c r="J272" s="208"/>
      <c r="K272" s="207"/>
    </row>
    <row r="273" spans="9:11">
      <c r="I273" s="209">
        <f t="shared" si="4"/>
        <v>44548</v>
      </c>
      <c r="J273" s="208"/>
      <c r="K273" s="207"/>
    </row>
    <row r="274" spans="9:11">
      <c r="I274" s="209">
        <f t="shared" si="4"/>
        <v>44549</v>
      </c>
      <c r="J274" s="208"/>
      <c r="K274" s="207"/>
    </row>
    <row r="275" spans="9:11">
      <c r="I275" s="209">
        <f t="shared" si="4"/>
        <v>44550</v>
      </c>
      <c r="J275" s="208"/>
      <c r="K275" s="207"/>
    </row>
    <row r="276" spans="9:11">
      <c r="I276" s="209">
        <f t="shared" si="4"/>
        <v>44551</v>
      </c>
      <c r="J276" s="208"/>
      <c r="K276" s="207"/>
    </row>
    <row r="277" spans="9:11">
      <c r="I277" s="209">
        <f t="shared" si="4"/>
        <v>44552</v>
      </c>
      <c r="J277" s="208"/>
      <c r="K277" s="207"/>
    </row>
    <row r="278" spans="9:11">
      <c r="I278" s="209">
        <f t="shared" si="4"/>
        <v>44553</v>
      </c>
      <c r="J278" s="208"/>
      <c r="K278" s="207"/>
    </row>
    <row r="279" spans="9:11">
      <c r="I279" s="209">
        <f t="shared" si="4"/>
        <v>44554</v>
      </c>
      <c r="J279" s="208"/>
      <c r="K279" s="207"/>
    </row>
    <row r="280" spans="9:11">
      <c r="I280" s="209">
        <f t="shared" si="4"/>
        <v>44555</v>
      </c>
      <c r="J280" s="208"/>
      <c r="K280" s="207"/>
    </row>
    <row r="281" spans="9:11">
      <c r="I281" s="209">
        <f t="shared" si="4"/>
        <v>44556</v>
      </c>
      <c r="J281" s="208"/>
      <c r="K281" s="207"/>
    </row>
    <row r="282" spans="9:11">
      <c r="I282" s="209">
        <f t="shared" si="4"/>
        <v>44557</v>
      </c>
      <c r="J282" s="208"/>
      <c r="K282" s="207"/>
    </row>
    <row r="283" spans="9:11">
      <c r="I283" s="209">
        <f t="shared" si="4"/>
        <v>44558</v>
      </c>
      <c r="J283" s="208"/>
      <c r="K283" s="207"/>
    </row>
    <row r="284" spans="9:11">
      <c r="I284" s="209">
        <f t="shared" si="4"/>
        <v>44559</v>
      </c>
      <c r="J284" s="208"/>
      <c r="K284" s="207"/>
    </row>
    <row r="285" spans="9:11">
      <c r="I285" s="209">
        <f t="shared" si="4"/>
        <v>44560</v>
      </c>
      <c r="J285" s="208"/>
      <c r="K285" s="207"/>
    </row>
    <row r="286" spans="9:11">
      <c r="I286" s="209">
        <f t="shared" si="4"/>
        <v>44561</v>
      </c>
      <c r="J286" s="208"/>
      <c r="K286" s="207"/>
    </row>
    <row r="287" spans="9:11">
      <c r="I287" s="209">
        <f t="shared" si="4"/>
        <v>44562</v>
      </c>
      <c r="J287" s="208"/>
      <c r="K287" s="207"/>
    </row>
    <row r="288" spans="9:11">
      <c r="I288" s="209">
        <f t="shared" si="4"/>
        <v>44563</v>
      </c>
      <c r="J288" s="208"/>
      <c r="K288" s="207"/>
    </row>
    <row r="289" spans="9:11">
      <c r="I289" s="209">
        <f t="shared" si="4"/>
        <v>44564</v>
      </c>
      <c r="J289" s="208"/>
      <c r="K289" s="207"/>
    </row>
    <row r="290" spans="9:11">
      <c r="I290" s="209">
        <f t="shared" si="4"/>
        <v>44565</v>
      </c>
      <c r="J290" s="208"/>
      <c r="K290" s="207"/>
    </row>
    <row r="291" spans="9:11">
      <c r="I291" s="209">
        <f t="shared" si="4"/>
        <v>44566</v>
      </c>
      <c r="J291" s="208"/>
      <c r="K291" s="207"/>
    </row>
    <row r="292" spans="9:11">
      <c r="I292" s="209">
        <f t="shared" si="4"/>
        <v>44567</v>
      </c>
      <c r="J292" s="208"/>
      <c r="K292" s="207"/>
    </row>
    <row r="293" spans="9:11">
      <c r="I293" s="209">
        <f t="shared" si="4"/>
        <v>44568</v>
      </c>
      <c r="J293" s="208"/>
      <c r="K293" s="207"/>
    </row>
    <row r="294" spans="9:11">
      <c r="I294" s="209">
        <f t="shared" si="4"/>
        <v>44569</v>
      </c>
      <c r="J294" s="208"/>
      <c r="K294" s="207"/>
    </row>
    <row r="295" spans="9:11">
      <c r="I295" s="209">
        <f t="shared" si="4"/>
        <v>44570</v>
      </c>
      <c r="J295" s="208"/>
      <c r="K295" s="207"/>
    </row>
    <row r="296" spans="9:11">
      <c r="I296" s="209">
        <f t="shared" si="4"/>
        <v>44571</v>
      </c>
      <c r="J296" s="208"/>
      <c r="K296" s="207"/>
    </row>
    <row r="297" spans="9:11">
      <c r="I297" s="209">
        <f t="shared" si="4"/>
        <v>44572</v>
      </c>
      <c r="J297" s="208"/>
      <c r="K297" s="207"/>
    </row>
    <row r="298" spans="9:11">
      <c r="I298" s="209">
        <f t="shared" si="4"/>
        <v>44573</v>
      </c>
      <c r="J298" s="208"/>
      <c r="K298" s="207"/>
    </row>
    <row r="299" spans="9:11">
      <c r="I299" s="209">
        <f t="shared" si="4"/>
        <v>44574</v>
      </c>
      <c r="J299" s="208"/>
      <c r="K299" s="207"/>
    </row>
    <row r="300" spans="9:11">
      <c r="I300" s="209">
        <f t="shared" si="4"/>
        <v>44575</v>
      </c>
      <c r="J300" s="208"/>
      <c r="K300" s="207"/>
    </row>
    <row r="301" spans="9:11">
      <c r="I301" s="209">
        <f t="shared" si="4"/>
        <v>44576</v>
      </c>
      <c r="J301" s="208"/>
      <c r="K301" s="207"/>
    </row>
    <row r="302" spans="9:11">
      <c r="I302" s="209">
        <f t="shared" si="4"/>
        <v>44577</v>
      </c>
      <c r="J302" s="208"/>
      <c r="K302" s="207"/>
    </row>
    <row r="303" spans="9:11">
      <c r="I303" s="209">
        <f t="shared" si="4"/>
        <v>44578</v>
      </c>
      <c r="J303" s="208"/>
      <c r="K303" s="207"/>
    </row>
    <row r="304" spans="9:11">
      <c r="I304" s="209">
        <f t="shared" si="4"/>
        <v>44579</v>
      </c>
      <c r="J304" s="208"/>
      <c r="K304" s="207"/>
    </row>
    <row r="305" spans="9:11">
      <c r="I305" s="209">
        <f t="shared" si="4"/>
        <v>44580</v>
      </c>
      <c r="J305" s="208"/>
      <c r="K305" s="207"/>
    </row>
    <row r="306" spans="9:11">
      <c r="I306" s="209">
        <f t="shared" si="4"/>
        <v>44581</v>
      </c>
      <c r="J306" s="208"/>
      <c r="K306" s="207"/>
    </row>
    <row r="307" spans="9:11">
      <c r="I307" s="209">
        <f t="shared" si="4"/>
        <v>44582</v>
      </c>
      <c r="J307" s="208"/>
      <c r="K307" s="207"/>
    </row>
    <row r="308" spans="9:11">
      <c r="I308" s="209">
        <f t="shared" si="4"/>
        <v>44583</v>
      </c>
      <c r="J308" s="208"/>
      <c r="K308" s="207"/>
    </row>
    <row r="309" spans="9:11">
      <c r="I309" s="209">
        <f t="shared" si="4"/>
        <v>44584</v>
      </c>
      <c r="J309" s="208"/>
      <c r="K309" s="207"/>
    </row>
    <row r="310" spans="9:11">
      <c r="I310" s="209">
        <f t="shared" si="4"/>
        <v>44585</v>
      </c>
      <c r="J310" s="208"/>
      <c r="K310" s="207"/>
    </row>
    <row r="311" spans="9:11">
      <c r="I311" s="209">
        <f t="shared" si="4"/>
        <v>44586</v>
      </c>
      <c r="J311" s="208"/>
      <c r="K311" s="207"/>
    </row>
    <row r="312" spans="9:11">
      <c r="I312" s="209">
        <f t="shared" si="4"/>
        <v>44587</v>
      </c>
      <c r="J312" s="208"/>
      <c r="K312" s="207"/>
    </row>
    <row r="313" spans="9:11">
      <c r="I313" s="209">
        <f t="shared" si="4"/>
        <v>44588</v>
      </c>
      <c r="J313" s="208"/>
      <c r="K313" s="207"/>
    </row>
    <row r="314" spans="9:11">
      <c r="I314" s="209">
        <f t="shared" si="4"/>
        <v>44589</v>
      </c>
      <c r="J314" s="208"/>
      <c r="K314" s="207"/>
    </row>
    <row r="315" spans="9:11">
      <c r="I315" s="209">
        <f t="shared" si="4"/>
        <v>44590</v>
      </c>
      <c r="J315" s="208"/>
      <c r="K315" s="207"/>
    </row>
    <row r="316" spans="9:11">
      <c r="I316" s="209">
        <f t="shared" si="4"/>
        <v>44591</v>
      </c>
      <c r="J316" s="208"/>
      <c r="K316" s="207"/>
    </row>
    <row r="317" spans="9:11">
      <c r="I317" s="209">
        <f t="shared" si="4"/>
        <v>44592</v>
      </c>
      <c r="J317" s="208"/>
      <c r="K317" s="207"/>
    </row>
    <row r="318" spans="9:11">
      <c r="I318" s="209">
        <f t="shared" si="4"/>
        <v>44593</v>
      </c>
      <c r="J318" s="208"/>
      <c r="K318" s="207"/>
    </row>
    <row r="319" spans="9:11">
      <c r="I319" s="209">
        <f t="shared" si="4"/>
        <v>44594</v>
      </c>
      <c r="J319" s="208"/>
      <c r="K319" s="207"/>
    </row>
    <row r="320" spans="9:11">
      <c r="I320" s="209">
        <f t="shared" si="4"/>
        <v>44595</v>
      </c>
      <c r="J320" s="208"/>
      <c r="K320" s="207"/>
    </row>
    <row r="321" spans="9:11">
      <c r="I321" s="209">
        <f t="shared" si="4"/>
        <v>44596</v>
      </c>
      <c r="J321" s="208"/>
      <c r="K321" s="207"/>
    </row>
    <row r="322" spans="9:11">
      <c r="I322" s="209">
        <f t="shared" si="4"/>
        <v>44597</v>
      </c>
      <c r="J322" s="208"/>
      <c r="K322" s="207"/>
    </row>
    <row r="323" spans="9:11">
      <c r="I323" s="209">
        <f t="shared" si="4"/>
        <v>44598</v>
      </c>
      <c r="J323" s="208"/>
      <c r="K323" s="207"/>
    </row>
    <row r="324" spans="9:11">
      <c r="I324" s="209">
        <f t="shared" si="4"/>
        <v>44599</v>
      </c>
      <c r="J324" s="208"/>
      <c r="K324" s="207"/>
    </row>
    <row r="325" spans="9:11">
      <c r="I325" s="209">
        <f t="shared" si="4"/>
        <v>44600</v>
      </c>
      <c r="J325" s="208"/>
      <c r="K325" s="207"/>
    </row>
    <row r="326" spans="9:11">
      <c r="I326" s="209">
        <f t="shared" si="4"/>
        <v>44601</v>
      </c>
      <c r="J326" s="208"/>
      <c r="K326" s="207"/>
    </row>
    <row r="327" spans="9:11">
      <c r="I327" s="209">
        <f t="shared" si="4"/>
        <v>44602</v>
      </c>
      <c r="J327" s="208"/>
      <c r="K327" s="207"/>
    </row>
    <row r="328" spans="9:11">
      <c r="I328" s="209">
        <f t="shared" si="4"/>
        <v>44603</v>
      </c>
      <c r="J328" s="208"/>
      <c r="K328" s="207"/>
    </row>
    <row r="329" spans="9:11">
      <c r="I329" s="209">
        <f t="shared" si="4"/>
        <v>44604</v>
      </c>
      <c r="J329" s="208"/>
      <c r="K329" s="207"/>
    </row>
    <row r="330" spans="9:11">
      <c r="I330" s="209">
        <f t="shared" si="4"/>
        <v>44605</v>
      </c>
      <c r="J330" s="208"/>
      <c r="K330" s="207"/>
    </row>
    <row r="331" spans="9:11">
      <c r="I331" s="209">
        <f t="shared" si="4"/>
        <v>44606</v>
      </c>
      <c r="J331" s="208"/>
      <c r="K331" s="207"/>
    </row>
    <row r="332" spans="9:11">
      <c r="I332" s="209">
        <f t="shared" si="4"/>
        <v>44607</v>
      </c>
      <c r="J332" s="208"/>
      <c r="K332" s="207"/>
    </row>
    <row r="333" spans="9:11">
      <c r="I333" s="209">
        <f t="shared" ref="I333:I376" si="5">I332+1</f>
        <v>44608</v>
      </c>
      <c r="J333" s="208"/>
      <c r="K333" s="207"/>
    </row>
    <row r="334" spans="9:11">
      <c r="I334" s="209">
        <f t="shared" si="5"/>
        <v>44609</v>
      </c>
      <c r="J334" s="208"/>
      <c r="K334" s="207"/>
    </row>
    <row r="335" spans="9:11">
      <c r="I335" s="209">
        <f t="shared" si="5"/>
        <v>44610</v>
      </c>
      <c r="J335" s="208"/>
      <c r="K335" s="207"/>
    </row>
    <row r="336" spans="9:11">
      <c r="I336" s="209">
        <f t="shared" si="5"/>
        <v>44611</v>
      </c>
      <c r="J336" s="208"/>
      <c r="K336" s="207"/>
    </row>
    <row r="337" spans="9:11">
      <c r="I337" s="209">
        <f t="shared" si="5"/>
        <v>44612</v>
      </c>
      <c r="J337" s="208"/>
      <c r="K337" s="207"/>
    </row>
    <row r="338" spans="9:11">
      <c r="I338" s="209">
        <f t="shared" si="5"/>
        <v>44613</v>
      </c>
      <c r="J338" s="208"/>
      <c r="K338" s="207"/>
    </row>
    <row r="339" spans="9:11">
      <c r="I339" s="209">
        <f t="shared" si="5"/>
        <v>44614</v>
      </c>
      <c r="J339" s="208"/>
      <c r="K339" s="207"/>
    </row>
    <row r="340" spans="9:11">
      <c r="I340" s="209">
        <f t="shared" si="5"/>
        <v>44615</v>
      </c>
      <c r="J340" s="208"/>
      <c r="K340" s="207"/>
    </row>
    <row r="341" spans="9:11">
      <c r="I341" s="209">
        <f t="shared" si="5"/>
        <v>44616</v>
      </c>
      <c r="J341" s="208"/>
      <c r="K341" s="207"/>
    </row>
    <row r="342" spans="9:11">
      <c r="I342" s="209">
        <f t="shared" si="5"/>
        <v>44617</v>
      </c>
      <c r="J342" s="208"/>
      <c r="K342" s="207"/>
    </row>
    <row r="343" spans="9:11">
      <c r="I343" s="209">
        <f t="shared" si="5"/>
        <v>44618</v>
      </c>
      <c r="J343" s="208"/>
      <c r="K343" s="207"/>
    </row>
    <row r="344" spans="9:11">
      <c r="I344" s="209">
        <f t="shared" si="5"/>
        <v>44619</v>
      </c>
      <c r="J344" s="208"/>
      <c r="K344" s="207"/>
    </row>
    <row r="345" spans="9:11">
      <c r="I345" s="209">
        <f t="shared" si="5"/>
        <v>44620</v>
      </c>
      <c r="J345" s="208"/>
      <c r="K345" s="207"/>
    </row>
    <row r="346" spans="9:11">
      <c r="I346" s="209">
        <f t="shared" si="5"/>
        <v>44621</v>
      </c>
      <c r="J346" s="208"/>
      <c r="K346" s="207"/>
    </row>
    <row r="347" spans="9:11">
      <c r="I347" s="209">
        <f t="shared" si="5"/>
        <v>44622</v>
      </c>
      <c r="J347" s="208"/>
      <c r="K347" s="207"/>
    </row>
    <row r="348" spans="9:11">
      <c r="I348" s="209">
        <f t="shared" si="5"/>
        <v>44623</v>
      </c>
      <c r="J348" s="208"/>
      <c r="K348" s="207"/>
    </row>
    <row r="349" spans="9:11">
      <c r="I349" s="209">
        <f t="shared" si="5"/>
        <v>44624</v>
      </c>
      <c r="J349" s="208"/>
      <c r="K349" s="207"/>
    </row>
    <row r="350" spans="9:11">
      <c r="I350" s="209">
        <f t="shared" si="5"/>
        <v>44625</v>
      </c>
      <c r="J350" s="208"/>
      <c r="K350" s="207"/>
    </row>
    <row r="351" spans="9:11">
      <c r="I351" s="209">
        <f t="shared" si="5"/>
        <v>44626</v>
      </c>
      <c r="J351" s="208"/>
      <c r="K351" s="207"/>
    </row>
    <row r="352" spans="9:11">
      <c r="I352" s="209">
        <f t="shared" si="5"/>
        <v>44627</v>
      </c>
      <c r="J352" s="208"/>
      <c r="K352" s="207"/>
    </row>
    <row r="353" spans="9:11">
      <c r="I353" s="209">
        <f t="shared" si="5"/>
        <v>44628</v>
      </c>
      <c r="J353" s="208"/>
      <c r="K353" s="207"/>
    </row>
    <row r="354" spans="9:11">
      <c r="I354" s="209">
        <f t="shared" si="5"/>
        <v>44629</v>
      </c>
      <c r="J354" s="208"/>
      <c r="K354" s="207"/>
    </row>
    <row r="355" spans="9:11">
      <c r="I355" s="209">
        <f t="shared" si="5"/>
        <v>44630</v>
      </c>
      <c r="J355" s="208"/>
      <c r="K355" s="207"/>
    </row>
    <row r="356" spans="9:11">
      <c r="I356" s="209">
        <f t="shared" si="5"/>
        <v>44631</v>
      </c>
      <c r="J356" s="208"/>
      <c r="K356" s="207"/>
    </row>
    <row r="357" spans="9:11">
      <c r="I357" s="209">
        <f t="shared" si="5"/>
        <v>44632</v>
      </c>
      <c r="J357" s="208"/>
      <c r="K357" s="207"/>
    </row>
    <row r="358" spans="9:11">
      <c r="I358" s="209">
        <f t="shared" si="5"/>
        <v>44633</v>
      </c>
      <c r="J358" s="208"/>
      <c r="K358" s="207"/>
    </row>
    <row r="359" spans="9:11">
      <c r="I359" s="209">
        <f t="shared" si="5"/>
        <v>44634</v>
      </c>
      <c r="J359" s="208"/>
      <c r="K359" s="207"/>
    </row>
    <row r="360" spans="9:11">
      <c r="I360" s="209">
        <f t="shared" si="5"/>
        <v>44635</v>
      </c>
      <c r="J360" s="208"/>
      <c r="K360" s="207"/>
    </row>
    <row r="361" spans="9:11">
      <c r="I361" s="209">
        <f t="shared" si="5"/>
        <v>44636</v>
      </c>
      <c r="J361" s="208"/>
      <c r="K361" s="207"/>
    </row>
    <row r="362" spans="9:11">
      <c r="I362" s="209">
        <f t="shared" si="5"/>
        <v>44637</v>
      </c>
      <c r="J362" s="208"/>
      <c r="K362" s="207"/>
    </row>
    <row r="363" spans="9:11">
      <c r="I363" s="209">
        <f t="shared" si="5"/>
        <v>44638</v>
      </c>
      <c r="J363" s="208"/>
      <c r="K363" s="207"/>
    </row>
    <row r="364" spans="9:11">
      <c r="I364" s="209">
        <f t="shared" si="5"/>
        <v>44639</v>
      </c>
      <c r="J364" s="208"/>
      <c r="K364" s="207"/>
    </row>
    <row r="365" spans="9:11">
      <c r="I365" s="209">
        <f t="shared" si="5"/>
        <v>44640</v>
      </c>
      <c r="J365" s="208"/>
      <c r="K365" s="207"/>
    </row>
    <row r="366" spans="9:11">
      <c r="I366" s="209">
        <f t="shared" si="5"/>
        <v>44641</v>
      </c>
      <c r="J366" s="208"/>
      <c r="K366" s="207"/>
    </row>
    <row r="367" spans="9:11">
      <c r="I367" s="209">
        <f t="shared" si="5"/>
        <v>44642</v>
      </c>
      <c r="J367" s="208"/>
      <c r="K367" s="207"/>
    </row>
    <row r="368" spans="9:11">
      <c r="I368" s="209">
        <f t="shared" si="5"/>
        <v>44643</v>
      </c>
      <c r="J368" s="208"/>
      <c r="K368" s="207"/>
    </row>
    <row r="369" spans="9:11">
      <c r="I369" s="209">
        <f t="shared" si="5"/>
        <v>44644</v>
      </c>
      <c r="J369" s="208"/>
      <c r="K369" s="207"/>
    </row>
    <row r="370" spans="9:11">
      <c r="I370" s="209">
        <f t="shared" si="5"/>
        <v>44645</v>
      </c>
      <c r="J370" s="208"/>
      <c r="K370" s="207"/>
    </row>
    <row r="371" spans="9:11">
      <c r="I371" s="209">
        <f t="shared" si="5"/>
        <v>44646</v>
      </c>
      <c r="J371" s="208"/>
      <c r="K371" s="207"/>
    </row>
    <row r="372" spans="9:11">
      <c r="I372" s="209">
        <f t="shared" si="5"/>
        <v>44647</v>
      </c>
      <c r="J372" s="208"/>
      <c r="K372" s="207"/>
    </row>
    <row r="373" spans="9:11">
      <c r="I373" s="209">
        <f t="shared" si="5"/>
        <v>44648</v>
      </c>
      <c r="J373" s="208"/>
      <c r="K373" s="207"/>
    </row>
    <row r="374" spans="9:11">
      <c r="I374" s="209">
        <f t="shared" si="5"/>
        <v>44649</v>
      </c>
      <c r="J374" s="208"/>
      <c r="K374" s="207"/>
    </row>
    <row r="375" spans="9:11">
      <c r="I375" s="209">
        <f t="shared" si="5"/>
        <v>44650</v>
      </c>
      <c r="J375" s="208"/>
      <c r="K375" s="207"/>
    </row>
    <row r="376" spans="9:11">
      <c r="I376" s="209">
        <f t="shared" si="5"/>
        <v>44651</v>
      </c>
      <c r="J376" s="208"/>
      <c r="K376" s="207"/>
    </row>
    <row r="377" spans="9:11" ht="13.8" thickBot="1">
      <c r="I377" s="206"/>
      <c r="J377" s="205"/>
      <c r="K377" s="204"/>
    </row>
  </sheetData>
  <mergeCells count="6">
    <mergeCell ref="B26:C30"/>
    <mergeCell ref="O19:R19"/>
    <mergeCell ref="I8:K8"/>
    <mergeCell ref="M8:N8"/>
    <mergeCell ref="B9:B11"/>
    <mergeCell ref="I9:I11"/>
  </mergeCells>
  <pageMargins left="0.23622047244094491" right="0.23622047244094491" top="0.74803149606299213" bottom="0.74803149606299213" header="0.31496062992125984" footer="0.31496062992125984"/>
  <pageSetup paperSize="8" scale="4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zoomScale="80" zoomScaleNormal="80" workbookViewId="0"/>
  </sheetViews>
  <sheetFormatPr defaultRowHeight="14.4"/>
  <cols>
    <col min="1" max="3" width="1.44140625" customWidth="1"/>
    <col min="5" max="5" width="9.21875" style="425"/>
    <col min="7" max="8" width="9.21875" style="425"/>
    <col min="9" max="9" width="12.44140625" bestFit="1" customWidth="1"/>
    <col min="10" max="10" width="10" bestFit="1" customWidth="1"/>
    <col min="11" max="11" width="13.77734375" bestFit="1" customWidth="1"/>
    <col min="14" max="14" width="50.77734375" bestFit="1" customWidth="1"/>
    <col min="15" max="15" width="5.77734375" bestFit="1" customWidth="1"/>
    <col min="16" max="17" width="1.77734375" customWidth="1"/>
    <col min="18" max="28" width="9.21875" hidden="1" customWidth="1"/>
  </cols>
  <sheetData>
    <row r="1" spans="1:36" s="68" customFormat="1" ht="23.4">
      <c r="A1" s="83" t="str">
        <f>'1.1 Cover'!A1</f>
        <v>Regulatory Reporting Pack</v>
      </c>
    </row>
    <row r="2" spans="1:36" s="68" customFormat="1" ht="23.4">
      <c r="A2" s="83" t="str">
        <f>'1.1 Cover'!A2</f>
        <v>Price base - 2018/19</v>
      </c>
    </row>
    <row r="3" spans="1:36" s="68" customFormat="1" ht="23.4">
      <c r="A3" s="83" t="str">
        <f>'1.1 Cover'!A3</f>
        <v>Regulatory Year: April 2021 - March 2022</v>
      </c>
    </row>
    <row r="4" spans="1:36" s="68" customFormat="1" ht="23.4">
      <c r="A4" s="83" t="s">
        <v>2471</v>
      </c>
    </row>
    <row r="6" spans="1:36" s="425" customFormat="1">
      <c r="AE6" s="1534" t="s">
        <v>107</v>
      </c>
      <c r="AF6" s="1535"/>
      <c r="AG6" s="1535"/>
      <c r="AH6" s="1535"/>
      <c r="AI6" s="1536"/>
    </row>
    <row r="7" spans="1:36" s="65" customFormat="1">
      <c r="D7" s="81" t="s">
        <v>106</v>
      </c>
      <c r="E7" s="81"/>
      <c r="F7" s="81"/>
      <c r="G7" s="81"/>
      <c r="H7" s="81"/>
      <c r="I7" s="81" t="s">
        <v>105</v>
      </c>
      <c r="J7" s="81" t="s">
        <v>104</v>
      </c>
      <c r="K7" s="81" t="s">
        <v>103</v>
      </c>
      <c r="L7" s="81" t="s">
        <v>102</v>
      </c>
      <c r="M7" s="81" t="s">
        <v>101</v>
      </c>
      <c r="N7" s="81" t="s">
        <v>100</v>
      </c>
      <c r="O7" s="81" t="s">
        <v>99</v>
      </c>
      <c r="P7" s="81"/>
      <c r="Q7" s="81"/>
      <c r="R7" s="80" t="s">
        <v>96</v>
      </c>
      <c r="S7" s="80" t="s">
        <v>95</v>
      </c>
      <c r="T7" s="80" t="s">
        <v>94</v>
      </c>
      <c r="U7" s="80" t="s">
        <v>93</v>
      </c>
      <c r="V7" s="80" t="s">
        <v>92</v>
      </c>
      <c r="W7" s="80" t="s">
        <v>91</v>
      </c>
      <c r="X7" s="80" t="s">
        <v>90</v>
      </c>
      <c r="Y7" s="80" t="s">
        <v>89</v>
      </c>
      <c r="Z7" s="80" t="s">
        <v>88</v>
      </c>
      <c r="AA7" s="80" t="s">
        <v>87</v>
      </c>
      <c r="AB7" s="80" t="s">
        <v>86</v>
      </c>
      <c r="AC7" s="65" t="s">
        <v>4</v>
      </c>
      <c r="AD7" s="425"/>
      <c r="AE7" s="78">
        <v>2022</v>
      </c>
      <c r="AF7" s="77">
        <v>2023</v>
      </c>
      <c r="AG7" s="77">
        <v>2024</v>
      </c>
      <c r="AH7" s="77">
        <v>2025</v>
      </c>
      <c r="AI7" s="76">
        <v>2026</v>
      </c>
      <c r="AJ7" s="425"/>
    </row>
    <row r="8" spans="1:36" s="425" customFormat="1">
      <c r="R8" s="65"/>
      <c r="S8" s="65"/>
      <c r="T8" s="65"/>
      <c r="U8" s="65"/>
      <c r="V8" s="65"/>
      <c r="W8" s="65"/>
      <c r="X8" s="65"/>
    </row>
    <row r="9" spans="1:36" s="1" customFormat="1" ht="17.399999999999999">
      <c r="B9" s="2"/>
    </row>
    <row r="10" spans="1:36" s="425" customFormat="1"/>
    <row r="11" spans="1:36" s="1" customFormat="1" ht="13.8">
      <c r="A11" s="64"/>
      <c r="B11" s="72" t="s">
        <v>1346</v>
      </c>
    </row>
    <row r="13" spans="1:36">
      <c r="D13" t="s">
        <v>76</v>
      </c>
      <c r="H13" s="425" t="s">
        <v>11</v>
      </c>
      <c r="I13" t="s">
        <v>2496</v>
      </c>
      <c r="J13" t="s">
        <v>6</v>
      </c>
      <c r="K13" t="s">
        <v>264</v>
      </c>
      <c r="N13" s="425" t="s">
        <v>820</v>
      </c>
      <c r="O13" t="s">
        <v>794</v>
      </c>
      <c r="AC13" t="s">
        <v>2</v>
      </c>
      <c r="AE13" s="789">
        <f>SUMIFS('6.3 Asset_Health'!AE$11:AE$720,'6.3 Asset_Health'!$H$11:$H$720,$H13,'6.3 Asset_Health'!$U$11:$U$720,$N13,'6.3 Asset_Health'!$O$11:$O$720,$O13)</f>
        <v>0</v>
      </c>
      <c r="AF13" s="789">
        <f>SUMIFS('6.3 Asset_Health'!AF$11:AF$720,'6.3 Asset_Health'!$H$11:$H$720,$H13,'6.3 Asset_Health'!$U$11:$U$720,$N13,'6.3 Asset_Health'!$O$11:$O$720,$O13)</f>
        <v>0</v>
      </c>
      <c r="AG13" s="789">
        <f>SUMIFS('6.3 Asset_Health'!AG$11:AG$720,'6.3 Asset_Health'!$H$11:$H$720,$H13,'6.3 Asset_Health'!$U$11:$U$720,$N13,'6.3 Asset_Health'!$O$11:$O$720,$O13)</f>
        <v>0</v>
      </c>
      <c r="AH13" s="789">
        <f>SUMIFS('6.3 Asset_Health'!AH$11:AH$720,'6.3 Asset_Health'!$H$11:$H$720,$H13,'6.3 Asset_Health'!$U$11:$U$720,$N13,'6.3 Asset_Health'!$O$11:$O$720,$O13)</f>
        <v>0</v>
      </c>
      <c r="AI13" s="789">
        <f>SUMIFS('6.3 Asset_Health'!AI$11:AI$720,'6.3 Asset_Health'!$H$11:$H$720,$H13,'6.3 Asset_Health'!$U$11:$U$720,$N13,'6.3 Asset_Health'!$O$11:$O$720,$O13)</f>
        <v>0</v>
      </c>
    </row>
    <row r="14" spans="1:36">
      <c r="D14" s="425" t="s">
        <v>76</v>
      </c>
      <c r="F14" s="425"/>
      <c r="H14" s="425" t="s">
        <v>11</v>
      </c>
      <c r="I14" s="425" t="s">
        <v>2496</v>
      </c>
      <c r="J14" s="425" t="s">
        <v>6</v>
      </c>
      <c r="K14" s="425" t="s">
        <v>264</v>
      </c>
      <c r="N14" s="425" t="s">
        <v>2482</v>
      </c>
      <c r="O14" s="425" t="s">
        <v>794</v>
      </c>
      <c r="AC14" s="425" t="s">
        <v>2</v>
      </c>
      <c r="AE14" s="789">
        <f>SUMIFS('6.3 Asset_Health'!AE$11:AE$720,'6.3 Asset_Health'!$H$11:$H$720,$H14,'6.3 Asset_Health'!$U$11:$U$720,$N14,'6.3 Asset_Health'!$O$11:$O$720,$O14)</f>
        <v>0</v>
      </c>
      <c r="AF14" s="789">
        <f>SUMIFS('6.3 Asset_Health'!AF$11:AF$720,'6.3 Asset_Health'!$H$11:$H$720,$H14,'6.3 Asset_Health'!$U$11:$U$720,$N14,'6.3 Asset_Health'!$O$11:$O$720,$O14)</f>
        <v>0</v>
      </c>
      <c r="AG14" s="789">
        <f>SUMIFS('6.3 Asset_Health'!AG$11:AG$720,'6.3 Asset_Health'!$H$11:$H$720,$H14,'6.3 Asset_Health'!$U$11:$U$720,$N14,'6.3 Asset_Health'!$O$11:$O$720,$O14)</f>
        <v>0</v>
      </c>
      <c r="AH14" s="789">
        <f>SUMIFS('6.3 Asset_Health'!AH$11:AH$720,'6.3 Asset_Health'!$H$11:$H$720,$H14,'6.3 Asset_Health'!$U$11:$U$720,$N14,'6.3 Asset_Health'!$O$11:$O$720,$O14)</f>
        <v>0</v>
      </c>
      <c r="AI14" s="789">
        <f>SUMIFS('6.3 Asset_Health'!AI$11:AI$720,'6.3 Asset_Health'!$H$11:$H$720,$H14,'6.3 Asset_Health'!$U$11:$U$720,$N14,'6.3 Asset_Health'!$O$11:$O$720,$O14)</f>
        <v>0</v>
      </c>
    </row>
    <row r="15" spans="1:36">
      <c r="D15" s="425" t="s">
        <v>76</v>
      </c>
      <c r="F15" s="425"/>
      <c r="H15" s="425" t="s">
        <v>11</v>
      </c>
      <c r="I15" s="425" t="s">
        <v>2496</v>
      </c>
      <c r="J15" s="425" t="s">
        <v>6</v>
      </c>
      <c r="K15" s="425" t="s">
        <v>264</v>
      </c>
      <c r="N15" s="425" t="s">
        <v>797</v>
      </c>
      <c r="O15" s="425" t="s">
        <v>794</v>
      </c>
      <c r="AC15" s="425" t="s">
        <v>2</v>
      </c>
      <c r="AE15" s="789">
        <f>SUMIFS('6.3 Asset_Health'!AE$11:AE$720,'6.3 Asset_Health'!$H$11:$H$720,$H15,'6.3 Asset_Health'!$U$11:$U$720,$N15,'6.3 Asset_Health'!$O$11:$O$720,$O15)</f>
        <v>0</v>
      </c>
      <c r="AF15" s="789">
        <f>SUMIFS('6.3 Asset_Health'!AF$11:AF$720,'6.3 Asset_Health'!$H$11:$H$720,$H15,'6.3 Asset_Health'!$U$11:$U$720,$N15,'6.3 Asset_Health'!$O$11:$O$720,$O15)</f>
        <v>0</v>
      </c>
      <c r="AG15" s="789">
        <f>SUMIFS('6.3 Asset_Health'!AG$11:AG$720,'6.3 Asset_Health'!$H$11:$H$720,$H15,'6.3 Asset_Health'!$U$11:$U$720,$N15,'6.3 Asset_Health'!$O$11:$O$720,$O15)</f>
        <v>0</v>
      </c>
      <c r="AH15" s="789">
        <f>SUMIFS('6.3 Asset_Health'!AH$11:AH$720,'6.3 Asset_Health'!$H$11:$H$720,$H15,'6.3 Asset_Health'!$U$11:$U$720,$N15,'6.3 Asset_Health'!$O$11:$O$720,$O15)</f>
        <v>0</v>
      </c>
      <c r="AI15" s="789">
        <f>SUMIFS('6.3 Asset_Health'!AI$11:AI$720,'6.3 Asset_Health'!$H$11:$H$720,$H15,'6.3 Asset_Health'!$U$11:$U$720,$N15,'6.3 Asset_Health'!$O$11:$O$720,$O15)</f>
        <v>0</v>
      </c>
    </row>
    <row r="16" spans="1:36">
      <c r="D16" s="425" t="s">
        <v>76</v>
      </c>
      <c r="F16" s="425"/>
      <c r="H16" s="425" t="s">
        <v>11</v>
      </c>
      <c r="I16" s="425" t="s">
        <v>2496</v>
      </c>
      <c r="J16" s="425" t="s">
        <v>6</v>
      </c>
      <c r="K16" s="425" t="s">
        <v>264</v>
      </c>
      <c r="N16" s="425" t="s">
        <v>798</v>
      </c>
      <c r="O16" s="425" t="s">
        <v>794</v>
      </c>
      <c r="AC16" s="425" t="s">
        <v>2</v>
      </c>
      <c r="AE16" s="789">
        <f>SUMIFS('6.3 Asset_Health'!AE$11:AE$720,'6.3 Asset_Health'!$H$11:$H$720,$H16,'6.3 Asset_Health'!$U$11:$U$720,$N16,'6.3 Asset_Health'!$O$11:$O$720,$O16)</f>
        <v>0</v>
      </c>
      <c r="AF16" s="789">
        <f>SUMIFS('6.3 Asset_Health'!AF$11:AF$720,'6.3 Asset_Health'!$H$11:$H$720,$H16,'6.3 Asset_Health'!$U$11:$U$720,$N16,'6.3 Asset_Health'!$O$11:$O$720,$O16)</f>
        <v>0</v>
      </c>
      <c r="AG16" s="789">
        <f>SUMIFS('6.3 Asset_Health'!AG$11:AG$720,'6.3 Asset_Health'!$H$11:$H$720,$H16,'6.3 Asset_Health'!$U$11:$U$720,$N16,'6.3 Asset_Health'!$O$11:$O$720,$O16)</f>
        <v>0</v>
      </c>
      <c r="AH16" s="789">
        <f>SUMIFS('6.3 Asset_Health'!AH$11:AH$720,'6.3 Asset_Health'!$H$11:$H$720,$H16,'6.3 Asset_Health'!$U$11:$U$720,$N16,'6.3 Asset_Health'!$O$11:$O$720,$O16)</f>
        <v>0</v>
      </c>
      <c r="AI16" s="789">
        <f>SUMIFS('6.3 Asset_Health'!AI$11:AI$720,'6.3 Asset_Health'!$H$11:$H$720,$H16,'6.3 Asset_Health'!$U$11:$U$720,$N16,'6.3 Asset_Health'!$O$11:$O$720,$O16)</f>
        <v>0</v>
      </c>
    </row>
    <row r="17" spans="4:35">
      <c r="D17" s="425" t="s">
        <v>76</v>
      </c>
      <c r="F17" s="425"/>
      <c r="H17" s="425" t="s">
        <v>11</v>
      </c>
      <c r="I17" s="425" t="s">
        <v>2496</v>
      </c>
      <c r="J17" s="425" t="s">
        <v>6</v>
      </c>
      <c r="K17" s="425" t="s">
        <v>264</v>
      </c>
      <c r="N17" s="425" t="s">
        <v>2483</v>
      </c>
      <c r="O17" s="425" t="s">
        <v>794</v>
      </c>
      <c r="AC17" s="425" t="s">
        <v>2</v>
      </c>
      <c r="AE17" s="789">
        <f>SUMIFS('6.3 Asset_Health'!AE$11:AE$720,'6.3 Asset_Health'!$H$11:$H$720,$H17,'6.3 Asset_Health'!$U$11:$U$720,$N17,'6.3 Asset_Health'!$O$11:$O$720,$O17)</f>
        <v>0</v>
      </c>
      <c r="AF17" s="789">
        <f>SUMIFS('6.3 Asset_Health'!AF$11:AF$720,'6.3 Asset_Health'!$H$11:$H$720,$H17,'6.3 Asset_Health'!$U$11:$U$720,$N17,'6.3 Asset_Health'!$O$11:$O$720,$O17)</f>
        <v>0</v>
      </c>
      <c r="AG17" s="789">
        <f>SUMIFS('6.3 Asset_Health'!AG$11:AG$720,'6.3 Asset_Health'!$H$11:$H$720,$H17,'6.3 Asset_Health'!$U$11:$U$720,$N17,'6.3 Asset_Health'!$O$11:$O$720,$O17)</f>
        <v>0</v>
      </c>
      <c r="AH17" s="789">
        <f>SUMIFS('6.3 Asset_Health'!AH$11:AH$720,'6.3 Asset_Health'!$H$11:$H$720,$H17,'6.3 Asset_Health'!$U$11:$U$720,$N17,'6.3 Asset_Health'!$O$11:$O$720,$O17)</f>
        <v>0</v>
      </c>
      <c r="AI17" s="789">
        <f>SUMIFS('6.3 Asset_Health'!AI$11:AI$720,'6.3 Asset_Health'!$H$11:$H$720,$H17,'6.3 Asset_Health'!$U$11:$U$720,$N17,'6.3 Asset_Health'!$O$11:$O$720,$O17)</f>
        <v>0</v>
      </c>
    </row>
    <row r="18" spans="4:35">
      <c r="D18" s="425" t="s">
        <v>76</v>
      </c>
      <c r="F18" s="425"/>
      <c r="H18" s="425" t="s">
        <v>11</v>
      </c>
      <c r="I18" s="425" t="s">
        <v>2496</v>
      </c>
      <c r="J18" s="425" t="s">
        <v>6</v>
      </c>
      <c r="K18" s="425" t="s">
        <v>264</v>
      </c>
      <c r="N18" s="425" t="s">
        <v>799</v>
      </c>
      <c r="O18" s="425" t="s">
        <v>794</v>
      </c>
      <c r="AC18" s="425" t="s">
        <v>2</v>
      </c>
      <c r="AE18" s="789">
        <f>SUMIFS('6.3 Asset_Health'!AE$11:AE$720,'6.3 Asset_Health'!$H$11:$H$720,$H18,'6.3 Asset_Health'!$U$11:$U$720,$N18,'6.3 Asset_Health'!$O$11:$O$720,$O18)</f>
        <v>0</v>
      </c>
      <c r="AF18" s="789">
        <f>SUMIFS('6.3 Asset_Health'!AF$11:AF$720,'6.3 Asset_Health'!$H$11:$H$720,$H18,'6.3 Asset_Health'!$U$11:$U$720,$N18,'6.3 Asset_Health'!$O$11:$O$720,$O18)</f>
        <v>0</v>
      </c>
      <c r="AG18" s="789">
        <f>SUMIFS('6.3 Asset_Health'!AG$11:AG$720,'6.3 Asset_Health'!$H$11:$H$720,$H18,'6.3 Asset_Health'!$U$11:$U$720,$N18,'6.3 Asset_Health'!$O$11:$O$720,$O18)</f>
        <v>0</v>
      </c>
      <c r="AH18" s="789">
        <f>SUMIFS('6.3 Asset_Health'!AH$11:AH$720,'6.3 Asset_Health'!$H$11:$H$720,$H18,'6.3 Asset_Health'!$U$11:$U$720,$N18,'6.3 Asset_Health'!$O$11:$O$720,$O18)</f>
        <v>0</v>
      </c>
      <c r="AI18" s="789">
        <f>SUMIFS('6.3 Asset_Health'!AI$11:AI$720,'6.3 Asset_Health'!$H$11:$H$720,$H18,'6.3 Asset_Health'!$U$11:$U$720,$N18,'6.3 Asset_Health'!$O$11:$O$720,$O18)</f>
        <v>0</v>
      </c>
    </row>
    <row r="19" spans="4:35">
      <c r="D19" s="425" t="s">
        <v>76</v>
      </c>
      <c r="F19" s="425"/>
      <c r="H19" s="425" t="s">
        <v>11</v>
      </c>
      <c r="I19" s="425" t="s">
        <v>2496</v>
      </c>
      <c r="J19" s="425" t="s">
        <v>6</v>
      </c>
      <c r="K19" s="425" t="s">
        <v>264</v>
      </c>
      <c r="N19" s="425" t="s">
        <v>806</v>
      </c>
      <c r="O19" s="425" t="s">
        <v>794</v>
      </c>
      <c r="AC19" s="425" t="s">
        <v>2</v>
      </c>
      <c r="AE19" s="789">
        <f>SUMIFS('6.3 Asset_Health'!AE$11:AE$720,'6.3 Asset_Health'!$H$11:$H$720,$H19,'6.3 Asset_Health'!$U$11:$U$720,$N19,'6.3 Asset_Health'!$O$11:$O$720,$O19)</f>
        <v>0</v>
      </c>
      <c r="AF19" s="789">
        <f>SUMIFS('6.3 Asset_Health'!AF$11:AF$720,'6.3 Asset_Health'!$H$11:$H$720,$H19,'6.3 Asset_Health'!$U$11:$U$720,$N19,'6.3 Asset_Health'!$O$11:$O$720,$O19)</f>
        <v>0</v>
      </c>
      <c r="AG19" s="789">
        <f>SUMIFS('6.3 Asset_Health'!AG$11:AG$720,'6.3 Asset_Health'!$H$11:$H$720,$H19,'6.3 Asset_Health'!$U$11:$U$720,$N19,'6.3 Asset_Health'!$O$11:$O$720,$O19)</f>
        <v>0</v>
      </c>
      <c r="AH19" s="789">
        <f>SUMIFS('6.3 Asset_Health'!AH$11:AH$720,'6.3 Asset_Health'!$H$11:$H$720,$H19,'6.3 Asset_Health'!$U$11:$U$720,$N19,'6.3 Asset_Health'!$O$11:$O$720,$O19)</f>
        <v>0</v>
      </c>
      <c r="AI19" s="789">
        <f>SUMIFS('6.3 Asset_Health'!AI$11:AI$720,'6.3 Asset_Health'!$H$11:$H$720,$H19,'6.3 Asset_Health'!$U$11:$U$720,$N19,'6.3 Asset_Health'!$O$11:$O$720,$O19)</f>
        <v>0</v>
      </c>
    </row>
    <row r="20" spans="4:35">
      <c r="D20" s="425" t="s">
        <v>76</v>
      </c>
      <c r="F20" s="425"/>
      <c r="H20" s="425" t="s">
        <v>11</v>
      </c>
      <c r="I20" s="425" t="s">
        <v>2496</v>
      </c>
      <c r="J20" s="425" t="s">
        <v>6</v>
      </c>
      <c r="K20" s="425" t="s">
        <v>264</v>
      </c>
      <c r="N20" s="425" t="s">
        <v>804</v>
      </c>
      <c r="O20" s="425" t="s">
        <v>794</v>
      </c>
      <c r="AC20" s="425" t="s">
        <v>2</v>
      </c>
      <c r="AE20" s="789">
        <f>SUMIFS('6.3 Asset_Health'!AE$11:AE$720,'6.3 Asset_Health'!$H$11:$H$720,$H20,'6.3 Asset_Health'!$U$11:$U$720,$N20,'6.3 Asset_Health'!$O$11:$O$720,$O20)</f>
        <v>0</v>
      </c>
      <c r="AF20" s="789">
        <f>SUMIFS('6.3 Asset_Health'!AF$11:AF$720,'6.3 Asset_Health'!$H$11:$H$720,$H20,'6.3 Asset_Health'!$U$11:$U$720,$N20,'6.3 Asset_Health'!$O$11:$O$720,$O20)</f>
        <v>0</v>
      </c>
      <c r="AG20" s="789">
        <f>SUMIFS('6.3 Asset_Health'!AG$11:AG$720,'6.3 Asset_Health'!$H$11:$H$720,$H20,'6.3 Asset_Health'!$U$11:$U$720,$N20,'6.3 Asset_Health'!$O$11:$O$720,$O20)</f>
        <v>0</v>
      </c>
      <c r="AH20" s="789">
        <f>SUMIFS('6.3 Asset_Health'!AH$11:AH$720,'6.3 Asset_Health'!$H$11:$H$720,$H20,'6.3 Asset_Health'!$U$11:$U$720,$N20,'6.3 Asset_Health'!$O$11:$O$720,$O20)</f>
        <v>0</v>
      </c>
      <c r="AI20" s="789">
        <f>SUMIFS('6.3 Asset_Health'!AI$11:AI$720,'6.3 Asset_Health'!$H$11:$H$720,$H20,'6.3 Asset_Health'!$U$11:$U$720,$N20,'6.3 Asset_Health'!$O$11:$O$720,$O20)</f>
        <v>0</v>
      </c>
    </row>
    <row r="21" spans="4:35">
      <c r="D21" s="425" t="s">
        <v>76</v>
      </c>
      <c r="F21" s="425"/>
      <c r="H21" s="425" t="s">
        <v>11</v>
      </c>
      <c r="I21" s="425" t="s">
        <v>2496</v>
      </c>
      <c r="J21" s="425" t="s">
        <v>6</v>
      </c>
      <c r="K21" s="425" t="s">
        <v>264</v>
      </c>
      <c r="N21" s="425" t="s">
        <v>800</v>
      </c>
      <c r="O21" s="425" t="s">
        <v>794</v>
      </c>
      <c r="AC21" s="425" t="s">
        <v>2</v>
      </c>
      <c r="AE21" s="789">
        <f>SUMIFS('6.3 Asset_Health'!AE$11:AE$720,'6.3 Asset_Health'!$H$11:$H$720,$H21,'6.3 Asset_Health'!$U$11:$U$720,$N21,'6.3 Asset_Health'!$O$11:$O$720,$O21)</f>
        <v>0</v>
      </c>
      <c r="AF21" s="789">
        <f>SUMIFS('6.3 Asset_Health'!AF$11:AF$720,'6.3 Asset_Health'!$H$11:$H$720,$H21,'6.3 Asset_Health'!$U$11:$U$720,$N21,'6.3 Asset_Health'!$O$11:$O$720,$O21)</f>
        <v>0</v>
      </c>
      <c r="AG21" s="789">
        <f>SUMIFS('6.3 Asset_Health'!AG$11:AG$720,'6.3 Asset_Health'!$H$11:$H$720,$H21,'6.3 Asset_Health'!$U$11:$U$720,$N21,'6.3 Asset_Health'!$O$11:$O$720,$O21)</f>
        <v>0</v>
      </c>
      <c r="AH21" s="789">
        <f>SUMIFS('6.3 Asset_Health'!AH$11:AH$720,'6.3 Asset_Health'!$H$11:$H$720,$H21,'6.3 Asset_Health'!$U$11:$U$720,$N21,'6.3 Asset_Health'!$O$11:$O$720,$O21)</f>
        <v>0</v>
      </c>
      <c r="AI21" s="789">
        <f>SUMIFS('6.3 Asset_Health'!AI$11:AI$720,'6.3 Asset_Health'!$H$11:$H$720,$H21,'6.3 Asset_Health'!$U$11:$U$720,$N21,'6.3 Asset_Health'!$O$11:$O$720,$O21)</f>
        <v>0</v>
      </c>
    </row>
    <row r="22" spans="4:35">
      <c r="D22" s="425" t="s">
        <v>76</v>
      </c>
      <c r="F22" s="425"/>
      <c r="H22" s="425" t="s">
        <v>11</v>
      </c>
      <c r="I22" s="425" t="s">
        <v>2496</v>
      </c>
      <c r="J22" s="425" t="s">
        <v>6</v>
      </c>
      <c r="K22" s="425" t="s">
        <v>264</v>
      </c>
      <c r="N22" s="425" t="s">
        <v>802</v>
      </c>
      <c r="O22" s="425" t="s">
        <v>794</v>
      </c>
      <c r="AC22" s="425" t="s">
        <v>2</v>
      </c>
      <c r="AE22" s="789">
        <f>SUMIFS('6.3 Asset_Health'!AE$11:AE$720,'6.3 Asset_Health'!$H$11:$H$720,$H22,'6.3 Asset_Health'!$U$11:$U$720,$N22,'6.3 Asset_Health'!$O$11:$O$720,$O22)</f>
        <v>0</v>
      </c>
      <c r="AF22" s="789">
        <f>SUMIFS('6.3 Asset_Health'!AF$11:AF$720,'6.3 Asset_Health'!$H$11:$H$720,$H22,'6.3 Asset_Health'!$U$11:$U$720,$N22,'6.3 Asset_Health'!$O$11:$O$720,$O22)</f>
        <v>0</v>
      </c>
      <c r="AG22" s="789">
        <f>SUMIFS('6.3 Asset_Health'!AG$11:AG$720,'6.3 Asset_Health'!$H$11:$H$720,$H22,'6.3 Asset_Health'!$U$11:$U$720,$N22,'6.3 Asset_Health'!$O$11:$O$720,$O22)</f>
        <v>0</v>
      </c>
      <c r="AH22" s="789">
        <f>SUMIFS('6.3 Asset_Health'!AH$11:AH$720,'6.3 Asset_Health'!$H$11:$H$720,$H22,'6.3 Asset_Health'!$U$11:$U$720,$N22,'6.3 Asset_Health'!$O$11:$O$720,$O22)</f>
        <v>0</v>
      </c>
      <c r="AI22" s="789">
        <f>SUMIFS('6.3 Asset_Health'!AI$11:AI$720,'6.3 Asset_Health'!$H$11:$H$720,$H22,'6.3 Asset_Health'!$U$11:$U$720,$N22,'6.3 Asset_Health'!$O$11:$O$720,$O22)</f>
        <v>0</v>
      </c>
    </row>
    <row r="23" spans="4:35">
      <c r="D23" s="425" t="s">
        <v>76</v>
      </c>
      <c r="F23" s="425"/>
      <c r="H23" s="425" t="s">
        <v>11</v>
      </c>
      <c r="I23" s="425" t="s">
        <v>2496</v>
      </c>
      <c r="J23" s="425" t="s">
        <v>6</v>
      </c>
      <c r="K23" s="425" t="s">
        <v>264</v>
      </c>
      <c r="N23" s="425" t="s">
        <v>2484</v>
      </c>
      <c r="O23" s="425" t="s">
        <v>794</v>
      </c>
      <c r="AC23" s="425" t="s">
        <v>2</v>
      </c>
      <c r="AE23" s="789">
        <f>SUMIFS('6.3 Asset_Health'!AE$11:AE$720,'6.3 Asset_Health'!$H$11:$H$720,$H23,'6.3 Asset_Health'!$U$11:$U$720,$N23,'6.3 Asset_Health'!$O$11:$O$720,$O23)</f>
        <v>0</v>
      </c>
      <c r="AF23" s="789">
        <f>SUMIFS('6.3 Asset_Health'!AF$11:AF$720,'6.3 Asset_Health'!$H$11:$H$720,$H23,'6.3 Asset_Health'!$U$11:$U$720,$N23,'6.3 Asset_Health'!$O$11:$O$720,$O23)</f>
        <v>0</v>
      </c>
      <c r="AG23" s="789">
        <f>SUMIFS('6.3 Asset_Health'!AG$11:AG$720,'6.3 Asset_Health'!$H$11:$H$720,$H23,'6.3 Asset_Health'!$U$11:$U$720,$N23,'6.3 Asset_Health'!$O$11:$O$720,$O23)</f>
        <v>0</v>
      </c>
      <c r="AH23" s="789">
        <f>SUMIFS('6.3 Asset_Health'!AH$11:AH$720,'6.3 Asset_Health'!$H$11:$H$720,$H23,'6.3 Asset_Health'!$U$11:$U$720,$N23,'6.3 Asset_Health'!$O$11:$O$720,$O23)</f>
        <v>0</v>
      </c>
      <c r="AI23" s="789">
        <f>SUMIFS('6.3 Asset_Health'!AI$11:AI$720,'6.3 Asset_Health'!$H$11:$H$720,$H23,'6.3 Asset_Health'!$U$11:$U$720,$N23,'6.3 Asset_Health'!$O$11:$O$720,$O23)</f>
        <v>0</v>
      </c>
    </row>
    <row r="24" spans="4:35">
      <c r="D24" s="425" t="s">
        <v>76</v>
      </c>
      <c r="F24" s="425"/>
      <c r="H24" s="425" t="s">
        <v>11</v>
      </c>
      <c r="I24" s="425" t="s">
        <v>2496</v>
      </c>
      <c r="J24" s="425" t="s">
        <v>6</v>
      </c>
      <c r="K24" s="425" t="s">
        <v>264</v>
      </c>
      <c r="N24" s="425" t="s">
        <v>803</v>
      </c>
      <c r="O24" s="425" t="s">
        <v>794</v>
      </c>
      <c r="AC24" s="425" t="s">
        <v>2</v>
      </c>
      <c r="AE24" s="789">
        <f>SUMIFS('6.3 Asset_Health'!AE$11:AE$720,'6.3 Asset_Health'!$H$11:$H$720,$H24,'6.3 Asset_Health'!$U$11:$U$720,$N24,'6.3 Asset_Health'!$O$11:$O$720,$O24)</f>
        <v>0</v>
      </c>
      <c r="AF24" s="789">
        <f>SUMIFS('6.3 Asset_Health'!AF$11:AF$720,'6.3 Asset_Health'!$H$11:$H$720,$H24,'6.3 Asset_Health'!$U$11:$U$720,$N24,'6.3 Asset_Health'!$O$11:$O$720,$O24)</f>
        <v>0</v>
      </c>
      <c r="AG24" s="789">
        <f>SUMIFS('6.3 Asset_Health'!AG$11:AG$720,'6.3 Asset_Health'!$H$11:$H$720,$H24,'6.3 Asset_Health'!$U$11:$U$720,$N24,'6.3 Asset_Health'!$O$11:$O$720,$O24)</f>
        <v>0</v>
      </c>
      <c r="AH24" s="789">
        <f>SUMIFS('6.3 Asset_Health'!AH$11:AH$720,'6.3 Asset_Health'!$H$11:$H$720,$H24,'6.3 Asset_Health'!$U$11:$U$720,$N24,'6.3 Asset_Health'!$O$11:$O$720,$O24)</f>
        <v>0</v>
      </c>
      <c r="AI24" s="789">
        <f>SUMIFS('6.3 Asset_Health'!AI$11:AI$720,'6.3 Asset_Health'!$H$11:$H$720,$H24,'6.3 Asset_Health'!$U$11:$U$720,$N24,'6.3 Asset_Health'!$O$11:$O$720,$O24)</f>
        <v>0</v>
      </c>
    </row>
    <row r="25" spans="4:35">
      <c r="D25" s="425" t="s">
        <v>76</v>
      </c>
      <c r="F25" s="425"/>
      <c r="H25" s="425" t="s">
        <v>11</v>
      </c>
      <c r="I25" s="425" t="s">
        <v>2496</v>
      </c>
      <c r="J25" s="425" t="s">
        <v>6</v>
      </c>
      <c r="K25" s="425" t="s">
        <v>264</v>
      </c>
      <c r="N25" s="425" t="s">
        <v>807</v>
      </c>
      <c r="O25" s="425" t="s">
        <v>794</v>
      </c>
      <c r="AC25" s="425" t="s">
        <v>2</v>
      </c>
      <c r="AE25" s="789">
        <f>SUMIFS('6.3 Asset_Health'!AE$11:AE$720,'6.3 Asset_Health'!$H$11:$H$720,$H25,'6.3 Asset_Health'!$U$11:$U$720,$N25,'6.3 Asset_Health'!$O$11:$O$720,$O25)</f>
        <v>0</v>
      </c>
      <c r="AF25" s="789">
        <f>SUMIFS('6.3 Asset_Health'!AF$11:AF$720,'6.3 Asset_Health'!$H$11:$H$720,$H25,'6.3 Asset_Health'!$U$11:$U$720,$N25,'6.3 Asset_Health'!$O$11:$O$720,$O25)</f>
        <v>0</v>
      </c>
      <c r="AG25" s="789">
        <f>SUMIFS('6.3 Asset_Health'!AG$11:AG$720,'6.3 Asset_Health'!$H$11:$H$720,$H25,'6.3 Asset_Health'!$U$11:$U$720,$N25,'6.3 Asset_Health'!$O$11:$O$720,$O25)</f>
        <v>0</v>
      </c>
      <c r="AH25" s="789">
        <f>SUMIFS('6.3 Asset_Health'!AH$11:AH$720,'6.3 Asset_Health'!$H$11:$H$720,$H25,'6.3 Asset_Health'!$U$11:$U$720,$N25,'6.3 Asset_Health'!$O$11:$O$720,$O25)</f>
        <v>0</v>
      </c>
      <c r="AI25" s="789">
        <f>SUMIFS('6.3 Asset_Health'!AI$11:AI$720,'6.3 Asset_Health'!$H$11:$H$720,$H25,'6.3 Asset_Health'!$U$11:$U$720,$N25,'6.3 Asset_Health'!$O$11:$O$720,$O25)</f>
        <v>0</v>
      </c>
    </row>
    <row r="26" spans="4:35">
      <c r="D26" s="425" t="s">
        <v>76</v>
      </c>
      <c r="F26" s="425"/>
      <c r="H26" s="425" t="s">
        <v>11</v>
      </c>
      <c r="I26" s="425" t="s">
        <v>2496</v>
      </c>
      <c r="J26" s="425" t="s">
        <v>6</v>
      </c>
      <c r="K26" s="425" t="s">
        <v>264</v>
      </c>
      <c r="N26" s="425" t="s">
        <v>808</v>
      </c>
      <c r="O26" s="425" t="s">
        <v>794</v>
      </c>
      <c r="AC26" s="425" t="s">
        <v>2</v>
      </c>
      <c r="AE26" s="789">
        <f>SUMIFS('6.3 Asset_Health'!AE$11:AE$720,'6.3 Asset_Health'!$H$11:$H$720,$H26,'6.3 Asset_Health'!$U$11:$U$720,$N26,'6.3 Asset_Health'!$O$11:$O$720,$O26)</f>
        <v>0</v>
      </c>
      <c r="AF26" s="789">
        <f>SUMIFS('6.3 Asset_Health'!AF$11:AF$720,'6.3 Asset_Health'!$H$11:$H$720,$H26,'6.3 Asset_Health'!$U$11:$U$720,$N26,'6.3 Asset_Health'!$O$11:$O$720,$O26)</f>
        <v>0</v>
      </c>
      <c r="AG26" s="789">
        <f>SUMIFS('6.3 Asset_Health'!AG$11:AG$720,'6.3 Asset_Health'!$H$11:$H$720,$H26,'6.3 Asset_Health'!$U$11:$U$720,$N26,'6.3 Asset_Health'!$O$11:$O$720,$O26)</f>
        <v>0</v>
      </c>
      <c r="AH26" s="789">
        <f>SUMIFS('6.3 Asset_Health'!AH$11:AH$720,'6.3 Asset_Health'!$H$11:$H$720,$H26,'6.3 Asset_Health'!$U$11:$U$720,$N26,'6.3 Asset_Health'!$O$11:$O$720,$O26)</f>
        <v>0</v>
      </c>
      <c r="AI26" s="789">
        <f>SUMIFS('6.3 Asset_Health'!AI$11:AI$720,'6.3 Asset_Health'!$H$11:$H$720,$H26,'6.3 Asset_Health'!$U$11:$U$720,$N26,'6.3 Asset_Health'!$O$11:$O$720,$O26)</f>
        <v>0</v>
      </c>
    </row>
    <row r="27" spans="4:35">
      <c r="D27" s="425" t="s">
        <v>76</v>
      </c>
      <c r="F27" s="425"/>
      <c r="H27" s="425" t="s">
        <v>11</v>
      </c>
      <c r="I27" s="425" t="s">
        <v>2496</v>
      </c>
      <c r="J27" s="425" t="s">
        <v>6</v>
      </c>
      <c r="K27" s="425" t="s">
        <v>264</v>
      </c>
      <c r="N27" s="425" t="s">
        <v>817</v>
      </c>
      <c r="O27" s="425" t="s">
        <v>794</v>
      </c>
      <c r="AC27" s="425" t="s">
        <v>2</v>
      </c>
      <c r="AE27" s="789">
        <f>SUMIFS('6.3 Asset_Health'!AE$11:AE$720,'6.3 Asset_Health'!$H$11:$H$720,$H27,'6.3 Asset_Health'!$U$11:$U$720,$N27,'6.3 Asset_Health'!$O$11:$O$720,$O27)</f>
        <v>0</v>
      </c>
      <c r="AF27" s="789">
        <f>SUMIFS('6.3 Asset_Health'!AF$11:AF$720,'6.3 Asset_Health'!$H$11:$H$720,$H27,'6.3 Asset_Health'!$U$11:$U$720,$N27,'6.3 Asset_Health'!$O$11:$O$720,$O27)</f>
        <v>0</v>
      </c>
      <c r="AG27" s="789">
        <f>SUMIFS('6.3 Asset_Health'!AG$11:AG$720,'6.3 Asset_Health'!$H$11:$H$720,$H27,'6.3 Asset_Health'!$U$11:$U$720,$N27,'6.3 Asset_Health'!$O$11:$O$720,$O27)</f>
        <v>0</v>
      </c>
      <c r="AH27" s="789">
        <f>SUMIFS('6.3 Asset_Health'!AH$11:AH$720,'6.3 Asset_Health'!$H$11:$H$720,$H27,'6.3 Asset_Health'!$U$11:$U$720,$N27,'6.3 Asset_Health'!$O$11:$O$720,$O27)</f>
        <v>0</v>
      </c>
      <c r="AI27" s="789">
        <f>SUMIFS('6.3 Asset_Health'!AI$11:AI$720,'6.3 Asset_Health'!$H$11:$H$720,$H27,'6.3 Asset_Health'!$U$11:$U$720,$N27,'6.3 Asset_Health'!$O$11:$O$720,$O27)</f>
        <v>0</v>
      </c>
    </row>
    <row r="28" spans="4:35">
      <c r="D28" s="425" t="s">
        <v>76</v>
      </c>
      <c r="F28" s="425"/>
      <c r="H28" s="425" t="s">
        <v>11</v>
      </c>
      <c r="I28" s="425" t="s">
        <v>2496</v>
      </c>
      <c r="J28" s="425" t="s">
        <v>6</v>
      </c>
      <c r="K28" s="425" t="s">
        <v>264</v>
      </c>
      <c r="N28" s="425" t="s">
        <v>813</v>
      </c>
      <c r="O28" s="425" t="s">
        <v>794</v>
      </c>
      <c r="AC28" s="425" t="s">
        <v>2</v>
      </c>
      <c r="AE28" s="789">
        <f>SUMIFS('6.3 Asset_Health'!AE$11:AE$720,'6.3 Asset_Health'!$H$11:$H$720,$H28,'6.3 Asset_Health'!$U$11:$U$720,$N28,'6.3 Asset_Health'!$O$11:$O$720,$O28)</f>
        <v>0</v>
      </c>
      <c r="AF28" s="789">
        <f>SUMIFS('6.3 Asset_Health'!AF$11:AF$720,'6.3 Asset_Health'!$H$11:$H$720,$H28,'6.3 Asset_Health'!$U$11:$U$720,$N28,'6.3 Asset_Health'!$O$11:$O$720,$O28)</f>
        <v>0</v>
      </c>
      <c r="AG28" s="789">
        <f>SUMIFS('6.3 Asset_Health'!AG$11:AG$720,'6.3 Asset_Health'!$H$11:$H$720,$H28,'6.3 Asset_Health'!$U$11:$U$720,$N28,'6.3 Asset_Health'!$O$11:$O$720,$O28)</f>
        <v>0</v>
      </c>
      <c r="AH28" s="789">
        <f>SUMIFS('6.3 Asset_Health'!AH$11:AH$720,'6.3 Asset_Health'!$H$11:$H$720,$H28,'6.3 Asset_Health'!$U$11:$U$720,$N28,'6.3 Asset_Health'!$O$11:$O$720,$O28)</f>
        <v>0</v>
      </c>
      <c r="AI28" s="789">
        <f>SUMIFS('6.3 Asset_Health'!AI$11:AI$720,'6.3 Asset_Health'!$H$11:$H$720,$H28,'6.3 Asset_Health'!$U$11:$U$720,$N28,'6.3 Asset_Health'!$O$11:$O$720,$O28)</f>
        <v>0</v>
      </c>
    </row>
    <row r="29" spans="4:35">
      <c r="D29" s="425" t="s">
        <v>76</v>
      </c>
      <c r="F29" s="425"/>
      <c r="H29" s="425" t="s">
        <v>11</v>
      </c>
      <c r="I29" s="425" t="s">
        <v>2496</v>
      </c>
      <c r="J29" s="425" t="s">
        <v>6</v>
      </c>
      <c r="K29" s="425" t="s">
        <v>264</v>
      </c>
      <c r="N29" s="425" t="s">
        <v>814</v>
      </c>
      <c r="O29" s="425" t="s">
        <v>794</v>
      </c>
      <c r="AC29" s="425" t="s">
        <v>2</v>
      </c>
      <c r="AE29" s="789">
        <f>SUMIFS('6.3 Asset_Health'!AE$11:AE$720,'6.3 Asset_Health'!$H$11:$H$720,$H29,'6.3 Asset_Health'!$U$11:$U$720,$N29,'6.3 Asset_Health'!$O$11:$O$720,$O29)</f>
        <v>0</v>
      </c>
      <c r="AF29" s="789">
        <f>SUMIFS('6.3 Asset_Health'!AF$11:AF$720,'6.3 Asset_Health'!$H$11:$H$720,$H29,'6.3 Asset_Health'!$U$11:$U$720,$N29,'6.3 Asset_Health'!$O$11:$O$720,$O29)</f>
        <v>0</v>
      </c>
      <c r="AG29" s="789">
        <f>SUMIFS('6.3 Asset_Health'!AG$11:AG$720,'6.3 Asset_Health'!$H$11:$H$720,$H29,'6.3 Asset_Health'!$U$11:$U$720,$N29,'6.3 Asset_Health'!$O$11:$O$720,$O29)</f>
        <v>0</v>
      </c>
      <c r="AH29" s="789">
        <f>SUMIFS('6.3 Asset_Health'!AH$11:AH$720,'6.3 Asset_Health'!$H$11:$H$720,$H29,'6.3 Asset_Health'!$U$11:$U$720,$N29,'6.3 Asset_Health'!$O$11:$O$720,$O29)</f>
        <v>0</v>
      </c>
      <c r="AI29" s="789">
        <f>SUMIFS('6.3 Asset_Health'!AI$11:AI$720,'6.3 Asset_Health'!$H$11:$H$720,$H29,'6.3 Asset_Health'!$U$11:$U$720,$N29,'6.3 Asset_Health'!$O$11:$O$720,$O29)</f>
        <v>0</v>
      </c>
    </row>
    <row r="30" spans="4:35">
      <c r="D30" s="425" t="s">
        <v>76</v>
      </c>
      <c r="F30" s="425"/>
      <c r="H30" s="425" t="s">
        <v>11</v>
      </c>
      <c r="I30" s="425" t="s">
        <v>2496</v>
      </c>
      <c r="J30" s="425" t="s">
        <v>6</v>
      </c>
      <c r="K30" s="425" t="s">
        <v>264</v>
      </c>
      <c r="N30" s="425" t="s">
        <v>822</v>
      </c>
      <c r="O30" s="425" t="s">
        <v>794</v>
      </c>
      <c r="AC30" s="425" t="s">
        <v>2</v>
      </c>
      <c r="AE30" s="789">
        <f>SUMIFS('6.3 Asset_Health'!AE$11:AE$720,'6.3 Asset_Health'!$H$11:$H$720,$H30,'6.3 Asset_Health'!$U$11:$U$720,$N30,'6.3 Asset_Health'!$O$11:$O$720,$O30)</f>
        <v>0</v>
      </c>
      <c r="AF30" s="789">
        <f>SUMIFS('6.3 Asset_Health'!AF$11:AF$720,'6.3 Asset_Health'!$H$11:$H$720,$H30,'6.3 Asset_Health'!$U$11:$U$720,$N30,'6.3 Asset_Health'!$O$11:$O$720,$O30)</f>
        <v>0</v>
      </c>
      <c r="AG30" s="789">
        <f>SUMIFS('6.3 Asset_Health'!AG$11:AG$720,'6.3 Asset_Health'!$H$11:$H$720,$H30,'6.3 Asset_Health'!$U$11:$U$720,$N30,'6.3 Asset_Health'!$O$11:$O$720,$O30)</f>
        <v>0</v>
      </c>
      <c r="AH30" s="789">
        <f>SUMIFS('6.3 Asset_Health'!AH$11:AH$720,'6.3 Asset_Health'!$H$11:$H$720,$H30,'6.3 Asset_Health'!$U$11:$U$720,$N30,'6.3 Asset_Health'!$O$11:$O$720,$O30)</f>
        <v>0</v>
      </c>
      <c r="AI30" s="789">
        <f>SUMIFS('6.3 Asset_Health'!AI$11:AI$720,'6.3 Asset_Health'!$H$11:$H$720,$H30,'6.3 Asset_Health'!$U$11:$U$720,$N30,'6.3 Asset_Health'!$O$11:$O$720,$O30)</f>
        <v>0</v>
      </c>
    </row>
    <row r="31" spans="4:35">
      <c r="D31" s="425" t="s">
        <v>76</v>
      </c>
      <c r="F31" s="425"/>
      <c r="H31" s="425" t="s">
        <v>11</v>
      </c>
      <c r="I31" s="425" t="s">
        <v>2496</v>
      </c>
      <c r="J31" s="425" t="s">
        <v>6</v>
      </c>
      <c r="K31" s="425" t="s">
        <v>264</v>
      </c>
      <c r="N31" s="425" t="s">
        <v>2485</v>
      </c>
      <c r="O31" s="425" t="s">
        <v>794</v>
      </c>
      <c r="AC31" s="425" t="s">
        <v>2</v>
      </c>
      <c r="AE31" s="789">
        <f>SUMIFS('6.3 Asset_Health'!AE$11:AE$720,'6.3 Asset_Health'!$H$11:$H$720,$H31,'6.3 Asset_Health'!$U$11:$U$720,$N31,'6.3 Asset_Health'!$O$11:$O$720,$O31)</f>
        <v>0</v>
      </c>
      <c r="AF31" s="789">
        <f>SUMIFS('6.3 Asset_Health'!AF$11:AF$720,'6.3 Asset_Health'!$H$11:$H$720,$H31,'6.3 Asset_Health'!$U$11:$U$720,$N31,'6.3 Asset_Health'!$O$11:$O$720,$O31)</f>
        <v>0</v>
      </c>
      <c r="AG31" s="789">
        <f>SUMIFS('6.3 Asset_Health'!AG$11:AG$720,'6.3 Asset_Health'!$H$11:$H$720,$H31,'6.3 Asset_Health'!$U$11:$U$720,$N31,'6.3 Asset_Health'!$O$11:$O$720,$O31)</f>
        <v>0</v>
      </c>
      <c r="AH31" s="789">
        <f>SUMIFS('6.3 Asset_Health'!AH$11:AH$720,'6.3 Asset_Health'!$H$11:$H$720,$H31,'6.3 Asset_Health'!$U$11:$U$720,$N31,'6.3 Asset_Health'!$O$11:$O$720,$O31)</f>
        <v>0</v>
      </c>
      <c r="AI31" s="789">
        <f>SUMIFS('6.3 Asset_Health'!AI$11:AI$720,'6.3 Asset_Health'!$H$11:$H$720,$H31,'6.3 Asset_Health'!$U$11:$U$720,$N31,'6.3 Asset_Health'!$O$11:$O$720,$O31)</f>
        <v>0</v>
      </c>
    </row>
    <row r="32" spans="4:35">
      <c r="D32" s="425" t="s">
        <v>76</v>
      </c>
      <c r="F32" s="425"/>
      <c r="H32" s="425" t="s">
        <v>11</v>
      </c>
      <c r="I32" s="425" t="s">
        <v>2496</v>
      </c>
      <c r="J32" s="425" t="s">
        <v>6</v>
      </c>
      <c r="K32" s="425" t="s">
        <v>264</v>
      </c>
      <c r="N32" s="425" t="s">
        <v>801</v>
      </c>
      <c r="O32" s="425" t="s">
        <v>794</v>
      </c>
      <c r="AC32" s="425" t="s">
        <v>2</v>
      </c>
      <c r="AE32" s="789">
        <f>SUMIFS('6.3 Asset_Health'!AE$11:AE$720,'6.3 Asset_Health'!$H$11:$H$720,$H32,'6.3 Asset_Health'!$U$11:$U$720,$N32,'6.3 Asset_Health'!$O$11:$O$720,$O32)</f>
        <v>0</v>
      </c>
      <c r="AF32" s="789">
        <f>SUMIFS('6.3 Asset_Health'!AF$11:AF$720,'6.3 Asset_Health'!$H$11:$H$720,$H32,'6.3 Asset_Health'!$U$11:$U$720,$N32,'6.3 Asset_Health'!$O$11:$O$720,$O32)</f>
        <v>0</v>
      </c>
      <c r="AG32" s="789">
        <f>SUMIFS('6.3 Asset_Health'!AG$11:AG$720,'6.3 Asset_Health'!$H$11:$H$720,$H32,'6.3 Asset_Health'!$U$11:$U$720,$N32,'6.3 Asset_Health'!$O$11:$O$720,$O32)</f>
        <v>0</v>
      </c>
      <c r="AH32" s="789">
        <f>SUMIFS('6.3 Asset_Health'!AH$11:AH$720,'6.3 Asset_Health'!$H$11:$H$720,$H32,'6.3 Asset_Health'!$U$11:$U$720,$N32,'6.3 Asset_Health'!$O$11:$O$720,$O32)</f>
        <v>0</v>
      </c>
      <c r="AI32" s="789">
        <f>SUMIFS('6.3 Asset_Health'!AI$11:AI$720,'6.3 Asset_Health'!$H$11:$H$720,$H32,'6.3 Asset_Health'!$U$11:$U$720,$N32,'6.3 Asset_Health'!$O$11:$O$720,$O32)</f>
        <v>0</v>
      </c>
    </row>
    <row r="33" spans="4:35">
      <c r="D33" s="425" t="s">
        <v>76</v>
      </c>
      <c r="F33" s="425"/>
      <c r="H33" s="425" t="s">
        <v>11</v>
      </c>
      <c r="I33" s="425" t="s">
        <v>2496</v>
      </c>
      <c r="J33" s="425" t="s">
        <v>6</v>
      </c>
      <c r="K33" s="425" t="s">
        <v>264</v>
      </c>
      <c r="N33" s="425" t="s">
        <v>824</v>
      </c>
      <c r="O33" s="425" t="s">
        <v>794</v>
      </c>
      <c r="AC33" s="425" t="s">
        <v>2</v>
      </c>
      <c r="AE33" s="789">
        <f>SUMIFS('6.3 Asset_Health'!AE$11:AE$720,'6.3 Asset_Health'!$H$11:$H$720,$H33,'6.3 Asset_Health'!$U$11:$U$720,$N33,'6.3 Asset_Health'!$O$11:$O$720,$O33)</f>
        <v>0</v>
      </c>
      <c r="AF33" s="789">
        <f>SUMIFS('6.3 Asset_Health'!AF$11:AF$720,'6.3 Asset_Health'!$H$11:$H$720,$H33,'6.3 Asset_Health'!$U$11:$U$720,$N33,'6.3 Asset_Health'!$O$11:$O$720,$O33)</f>
        <v>0</v>
      </c>
      <c r="AG33" s="789">
        <f>SUMIFS('6.3 Asset_Health'!AG$11:AG$720,'6.3 Asset_Health'!$H$11:$H$720,$H33,'6.3 Asset_Health'!$U$11:$U$720,$N33,'6.3 Asset_Health'!$O$11:$O$720,$O33)</f>
        <v>0</v>
      </c>
      <c r="AH33" s="789">
        <f>SUMIFS('6.3 Asset_Health'!AH$11:AH$720,'6.3 Asset_Health'!$H$11:$H$720,$H33,'6.3 Asset_Health'!$U$11:$U$720,$N33,'6.3 Asset_Health'!$O$11:$O$720,$O33)</f>
        <v>0</v>
      </c>
      <c r="AI33" s="789">
        <f>SUMIFS('6.3 Asset_Health'!AI$11:AI$720,'6.3 Asset_Health'!$H$11:$H$720,$H33,'6.3 Asset_Health'!$U$11:$U$720,$N33,'6.3 Asset_Health'!$O$11:$O$720,$O33)</f>
        <v>0</v>
      </c>
    </row>
    <row r="34" spans="4:35">
      <c r="D34" s="425" t="s">
        <v>76</v>
      </c>
      <c r="F34" s="425"/>
      <c r="H34" s="425" t="s">
        <v>11</v>
      </c>
      <c r="I34" s="425" t="s">
        <v>2496</v>
      </c>
      <c r="J34" s="425" t="s">
        <v>6</v>
      </c>
      <c r="K34" s="425" t="s">
        <v>264</v>
      </c>
      <c r="N34" s="425" t="s">
        <v>2486</v>
      </c>
      <c r="O34" s="425" t="s">
        <v>794</v>
      </c>
      <c r="AC34" s="425" t="s">
        <v>2</v>
      </c>
      <c r="AE34" s="789">
        <f>SUMIFS('6.3 Asset_Health'!AE$11:AE$720,'6.3 Asset_Health'!$H$11:$H$720,$H34,'6.3 Asset_Health'!$U$11:$U$720,$N34,'6.3 Asset_Health'!$O$11:$O$720,$O34)</f>
        <v>0</v>
      </c>
      <c r="AF34" s="789">
        <f>SUMIFS('6.3 Asset_Health'!AF$11:AF$720,'6.3 Asset_Health'!$H$11:$H$720,$H34,'6.3 Asset_Health'!$U$11:$U$720,$N34,'6.3 Asset_Health'!$O$11:$O$720,$O34)</f>
        <v>0</v>
      </c>
      <c r="AG34" s="789">
        <f>SUMIFS('6.3 Asset_Health'!AG$11:AG$720,'6.3 Asset_Health'!$H$11:$H$720,$H34,'6.3 Asset_Health'!$U$11:$U$720,$N34,'6.3 Asset_Health'!$O$11:$O$720,$O34)</f>
        <v>0</v>
      </c>
      <c r="AH34" s="789">
        <f>SUMIFS('6.3 Asset_Health'!AH$11:AH$720,'6.3 Asset_Health'!$H$11:$H$720,$H34,'6.3 Asset_Health'!$U$11:$U$720,$N34,'6.3 Asset_Health'!$O$11:$O$720,$O34)</f>
        <v>0</v>
      </c>
      <c r="AI34" s="789">
        <f>SUMIFS('6.3 Asset_Health'!AI$11:AI$720,'6.3 Asset_Health'!$H$11:$H$720,$H34,'6.3 Asset_Health'!$U$11:$U$720,$N34,'6.3 Asset_Health'!$O$11:$O$720,$O34)</f>
        <v>0</v>
      </c>
    </row>
    <row r="35" spans="4:35">
      <c r="D35" s="425" t="s">
        <v>76</v>
      </c>
      <c r="F35" s="425"/>
      <c r="H35" s="425" t="s">
        <v>11</v>
      </c>
      <c r="I35" s="425" t="s">
        <v>2496</v>
      </c>
      <c r="J35" s="425" t="s">
        <v>6</v>
      </c>
      <c r="K35" s="425" t="s">
        <v>264</v>
      </c>
      <c r="N35" s="425" t="s">
        <v>809</v>
      </c>
      <c r="O35" s="425" t="s">
        <v>794</v>
      </c>
      <c r="AC35" s="425" t="s">
        <v>2</v>
      </c>
      <c r="AE35" s="789">
        <f>SUMIFS('6.3 Asset_Health'!AE$11:AE$720,'6.3 Asset_Health'!$H$11:$H$720,$H35,'6.3 Asset_Health'!$U$11:$U$720,$N35,'6.3 Asset_Health'!$O$11:$O$720,$O35)</f>
        <v>0</v>
      </c>
      <c r="AF35" s="789">
        <f>SUMIFS('6.3 Asset_Health'!AF$11:AF$720,'6.3 Asset_Health'!$H$11:$H$720,$H35,'6.3 Asset_Health'!$U$11:$U$720,$N35,'6.3 Asset_Health'!$O$11:$O$720,$O35)</f>
        <v>0</v>
      </c>
      <c r="AG35" s="789">
        <f>SUMIFS('6.3 Asset_Health'!AG$11:AG$720,'6.3 Asset_Health'!$H$11:$H$720,$H35,'6.3 Asset_Health'!$U$11:$U$720,$N35,'6.3 Asset_Health'!$O$11:$O$720,$O35)</f>
        <v>0</v>
      </c>
      <c r="AH35" s="789">
        <f>SUMIFS('6.3 Asset_Health'!AH$11:AH$720,'6.3 Asset_Health'!$H$11:$H$720,$H35,'6.3 Asset_Health'!$U$11:$U$720,$N35,'6.3 Asset_Health'!$O$11:$O$720,$O35)</f>
        <v>0</v>
      </c>
      <c r="AI35" s="789">
        <f>SUMIFS('6.3 Asset_Health'!AI$11:AI$720,'6.3 Asset_Health'!$H$11:$H$720,$H35,'6.3 Asset_Health'!$U$11:$U$720,$N35,'6.3 Asset_Health'!$O$11:$O$720,$O35)</f>
        <v>0</v>
      </c>
    </row>
    <row r="36" spans="4:35">
      <c r="D36" s="425" t="s">
        <v>76</v>
      </c>
      <c r="F36" s="425"/>
      <c r="H36" s="425" t="s">
        <v>11</v>
      </c>
      <c r="I36" s="425" t="s">
        <v>2496</v>
      </c>
      <c r="J36" s="425" t="s">
        <v>6</v>
      </c>
      <c r="K36" s="425" t="s">
        <v>264</v>
      </c>
      <c r="N36" s="425" t="s">
        <v>815</v>
      </c>
      <c r="O36" s="425" t="s">
        <v>794</v>
      </c>
      <c r="AC36" s="425" t="s">
        <v>2</v>
      </c>
      <c r="AE36" s="789">
        <f>SUMIFS('6.3 Asset_Health'!AE$11:AE$720,'6.3 Asset_Health'!$H$11:$H$720,$H36,'6.3 Asset_Health'!$U$11:$U$720,$N36,'6.3 Asset_Health'!$O$11:$O$720,$O36)</f>
        <v>0</v>
      </c>
      <c r="AF36" s="789">
        <f>SUMIFS('6.3 Asset_Health'!AF$11:AF$720,'6.3 Asset_Health'!$H$11:$H$720,$H36,'6.3 Asset_Health'!$U$11:$U$720,$N36,'6.3 Asset_Health'!$O$11:$O$720,$O36)</f>
        <v>0</v>
      </c>
      <c r="AG36" s="789">
        <f>SUMIFS('6.3 Asset_Health'!AG$11:AG$720,'6.3 Asset_Health'!$H$11:$H$720,$H36,'6.3 Asset_Health'!$U$11:$U$720,$N36,'6.3 Asset_Health'!$O$11:$O$720,$O36)</f>
        <v>0</v>
      </c>
      <c r="AH36" s="789">
        <f>SUMIFS('6.3 Asset_Health'!AH$11:AH$720,'6.3 Asset_Health'!$H$11:$H$720,$H36,'6.3 Asset_Health'!$U$11:$U$720,$N36,'6.3 Asset_Health'!$O$11:$O$720,$O36)</f>
        <v>0</v>
      </c>
      <c r="AI36" s="789">
        <f>SUMIFS('6.3 Asset_Health'!AI$11:AI$720,'6.3 Asset_Health'!$H$11:$H$720,$H36,'6.3 Asset_Health'!$U$11:$U$720,$N36,'6.3 Asset_Health'!$O$11:$O$720,$O36)</f>
        <v>0</v>
      </c>
    </row>
    <row r="37" spans="4:35">
      <c r="D37" s="425" t="s">
        <v>76</v>
      </c>
      <c r="F37" s="425"/>
      <c r="H37" s="425" t="s">
        <v>11</v>
      </c>
      <c r="I37" s="425" t="s">
        <v>2496</v>
      </c>
      <c r="J37" s="425" t="s">
        <v>6</v>
      </c>
      <c r="K37" s="425" t="s">
        <v>264</v>
      </c>
      <c r="N37" s="425" t="s">
        <v>819</v>
      </c>
      <c r="O37" s="425" t="s">
        <v>794</v>
      </c>
      <c r="AC37" s="425" t="s">
        <v>2</v>
      </c>
      <c r="AE37" s="789">
        <f>SUMIFS('6.3 Asset_Health'!AE$11:AE$720,'6.3 Asset_Health'!$H$11:$H$720,$H37,'6.3 Asset_Health'!$U$11:$U$720,$N37,'6.3 Asset_Health'!$O$11:$O$720,$O37)</f>
        <v>0</v>
      </c>
      <c r="AF37" s="789">
        <f>SUMIFS('6.3 Asset_Health'!AF$11:AF$720,'6.3 Asset_Health'!$H$11:$H$720,$H37,'6.3 Asset_Health'!$U$11:$U$720,$N37,'6.3 Asset_Health'!$O$11:$O$720,$O37)</f>
        <v>0</v>
      </c>
      <c r="AG37" s="789">
        <f>SUMIFS('6.3 Asset_Health'!AG$11:AG$720,'6.3 Asset_Health'!$H$11:$H$720,$H37,'6.3 Asset_Health'!$U$11:$U$720,$N37,'6.3 Asset_Health'!$O$11:$O$720,$O37)</f>
        <v>0</v>
      </c>
      <c r="AH37" s="789">
        <f>SUMIFS('6.3 Asset_Health'!AH$11:AH$720,'6.3 Asset_Health'!$H$11:$H$720,$H37,'6.3 Asset_Health'!$U$11:$U$720,$N37,'6.3 Asset_Health'!$O$11:$O$720,$O37)</f>
        <v>0</v>
      </c>
      <c r="AI37" s="789">
        <f>SUMIFS('6.3 Asset_Health'!AI$11:AI$720,'6.3 Asset_Health'!$H$11:$H$720,$H37,'6.3 Asset_Health'!$U$11:$U$720,$N37,'6.3 Asset_Health'!$O$11:$O$720,$O37)</f>
        <v>0</v>
      </c>
    </row>
    <row r="38" spans="4:35">
      <c r="D38" s="425" t="s">
        <v>76</v>
      </c>
      <c r="F38" s="425"/>
      <c r="H38" s="425" t="s">
        <v>11</v>
      </c>
      <c r="I38" s="425" t="s">
        <v>2496</v>
      </c>
      <c r="J38" s="425" t="s">
        <v>6</v>
      </c>
      <c r="K38" s="425" t="s">
        <v>264</v>
      </c>
      <c r="N38" s="425" t="s">
        <v>2487</v>
      </c>
      <c r="O38" s="425" t="s">
        <v>794</v>
      </c>
      <c r="AC38" s="425" t="s">
        <v>2</v>
      </c>
      <c r="AE38" s="789">
        <f>SUMIFS('6.3 Asset_Health'!AE$11:AE$720,'6.3 Asset_Health'!$H$11:$H$720,$H38,'6.3 Asset_Health'!$U$11:$U$720,$N38,'6.3 Asset_Health'!$O$11:$O$720,$O38)</f>
        <v>0</v>
      </c>
      <c r="AF38" s="789">
        <f>SUMIFS('6.3 Asset_Health'!AF$11:AF$720,'6.3 Asset_Health'!$H$11:$H$720,$H38,'6.3 Asset_Health'!$U$11:$U$720,$N38,'6.3 Asset_Health'!$O$11:$O$720,$O38)</f>
        <v>0</v>
      </c>
      <c r="AG38" s="789">
        <f>SUMIFS('6.3 Asset_Health'!AG$11:AG$720,'6.3 Asset_Health'!$H$11:$H$720,$H38,'6.3 Asset_Health'!$U$11:$U$720,$N38,'6.3 Asset_Health'!$O$11:$O$720,$O38)</f>
        <v>0</v>
      </c>
      <c r="AH38" s="789">
        <f>SUMIFS('6.3 Asset_Health'!AH$11:AH$720,'6.3 Asset_Health'!$H$11:$H$720,$H38,'6.3 Asset_Health'!$U$11:$U$720,$N38,'6.3 Asset_Health'!$O$11:$O$720,$O38)</f>
        <v>0</v>
      </c>
      <c r="AI38" s="789">
        <f>SUMIFS('6.3 Asset_Health'!AI$11:AI$720,'6.3 Asset_Health'!$H$11:$H$720,$H38,'6.3 Asset_Health'!$U$11:$U$720,$N38,'6.3 Asset_Health'!$O$11:$O$720,$O38)</f>
        <v>0</v>
      </c>
    </row>
    <row r="39" spans="4:35">
      <c r="D39" s="425" t="s">
        <v>76</v>
      </c>
      <c r="F39" s="425"/>
      <c r="H39" s="425" t="s">
        <v>11</v>
      </c>
      <c r="I39" s="425" t="s">
        <v>2496</v>
      </c>
      <c r="J39" s="425" t="s">
        <v>6</v>
      </c>
      <c r="K39" s="425" t="s">
        <v>264</v>
      </c>
      <c r="N39" s="425" t="s">
        <v>2488</v>
      </c>
      <c r="O39" s="425" t="s">
        <v>794</v>
      </c>
      <c r="AC39" s="425" t="s">
        <v>2</v>
      </c>
      <c r="AE39" s="789">
        <f>SUMIFS('6.3 Asset_Health'!AE$11:AE$720,'6.3 Asset_Health'!$H$11:$H$720,$H39,'6.3 Asset_Health'!$U$11:$U$720,$N39,'6.3 Asset_Health'!$O$11:$O$720,$O39)</f>
        <v>0</v>
      </c>
      <c r="AF39" s="789">
        <f>SUMIFS('6.3 Asset_Health'!AF$11:AF$720,'6.3 Asset_Health'!$H$11:$H$720,$H39,'6.3 Asset_Health'!$U$11:$U$720,$N39,'6.3 Asset_Health'!$O$11:$O$720,$O39)</f>
        <v>0</v>
      </c>
      <c r="AG39" s="789">
        <f>SUMIFS('6.3 Asset_Health'!AG$11:AG$720,'6.3 Asset_Health'!$H$11:$H$720,$H39,'6.3 Asset_Health'!$U$11:$U$720,$N39,'6.3 Asset_Health'!$O$11:$O$720,$O39)</f>
        <v>0</v>
      </c>
      <c r="AH39" s="789">
        <f>SUMIFS('6.3 Asset_Health'!AH$11:AH$720,'6.3 Asset_Health'!$H$11:$H$720,$H39,'6.3 Asset_Health'!$U$11:$U$720,$N39,'6.3 Asset_Health'!$O$11:$O$720,$O39)</f>
        <v>0</v>
      </c>
      <c r="AI39" s="789">
        <f>SUMIFS('6.3 Asset_Health'!AI$11:AI$720,'6.3 Asset_Health'!$H$11:$H$720,$H39,'6.3 Asset_Health'!$U$11:$U$720,$N39,'6.3 Asset_Health'!$O$11:$O$720,$O39)</f>
        <v>0</v>
      </c>
    </row>
    <row r="40" spans="4:35">
      <c r="D40" s="425" t="s">
        <v>76</v>
      </c>
      <c r="F40" s="425"/>
      <c r="H40" s="425" t="s">
        <v>11</v>
      </c>
      <c r="I40" s="425" t="s">
        <v>2496</v>
      </c>
      <c r="J40" s="425" t="s">
        <v>6</v>
      </c>
      <c r="K40" s="425" t="s">
        <v>264</v>
      </c>
      <c r="N40" s="425" t="s">
        <v>2489</v>
      </c>
      <c r="O40" s="425" t="s">
        <v>794</v>
      </c>
      <c r="AC40" s="425" t="s">
        <v>2</v>
      </c>
      <c r="AE40" s="789">
        <f>SUMIFS('6.3 Asset_Health'!AE$11:AE$720,'6.3 Asset_Health'!$H$11:$H$720,$H40,'6.3 Asset_Health'!$U$11:$U$720,$N40,'6.3 Asset_Health'!$O$11:$O$720,$O40)</f>
        <v>0</v>
      </c>
      <c r="AF40" s="789">
        <f>SUMIFS('6.3 Asset_Health'!AF$11:AF$720,'6.3 Asset_Health'!$H$11:$H$720,$H40,'6.3 Asset_Health'!$U$11:$U$720,$N40,'6.3 Asset_Health'!$O$11:$O$720,$O40)</f>
        <v>0</v>
      </c>
      <c r="AG40" s="789">
        <f>SUMIFS('6.3 Asset_Health'!AG$11:AG$720,'6.3 Asset_Health'!$H$11:$H$720,$H40,'6.3 Asset_Health'!$U$11:$U$720,$N40,'6.3 Asset_Health'!$O$11:$O$720,$O40)</f>
        <v>0</v>
      </c>
      <c r="AH40" s="789">
        <f>SUMIFS('6.3 Asset_Health'!AH$11:AH$720,'6.3 Asset_Health'!$H$11:$H$720,$H40,'6.3 Asset_Health'!$U$11:$U$720,$N40,'6.3 Asset_Health'!$O$11:$O$720,$O40)</f>
        <v>0</v>
      </c>
      <c r="AI40" s="789">
        <f>SUMIFS('6.3 Asset_Health'!AI$11:AI$720,'6.3 Asset_Health'!$H$11:$H$720,$H40,'6.3 Asset_Health'!$U$11:$U$720,$N40,'6.3 Asset_Health'!$O$11:$O$720,$O40)</f>
        <v>0</v>
      </c>
    </row>
    <row r="41" spans="4:35">
      <c r="D41" s="425" t="s">
        <v>76</v>
      </c>
      <c r="F41" s="425"/>
      <c r="H41" s="425" t="s">
        <v>11</v>
      </c>
      <c r="I41" s="425" t="s">
        <v>2496</v>
      </c>
      <c r="J41" s="425" t="s">
        <v>6</v>
      </c>
      <c r="K41" s="425" t="s">
        <v>264</v>
      </c>
      <c r="N41" s="425" t="s">
        <v>2490</v>
      </c>
      <c r="O41" s="425" t="s">
        <v>794</v>
      </c>
      <c r="AC41" s="425" t="s">
        <v>2</v>
      </c>
      <c r="AE41" s="789">
        <f>SUMIFS('6.3 Asset_Health'!AE$11:AE$720,'6.3 Asset_Health'!$H$11:$H$720,$H41,'6.3 Asset_Health'!$U$11:$U$720,$N41,'6.3 Asset_Health'!$O$11:$O$720,$O41)</f>
        <v>0</v>
      </c>
      <c r="AF41" s="789">
        <f>SUMIFS('6.3 Asset_Health'!AF$11:AF$720,'6.3 Asset_Health'!$H$11:$H$720,$H41,'6.3 Asset_Health'!$U$11:$U$720,$N41,'6.3 Asset_Health'!$O$11:$O$720,$O41)</f>
        <v>0</v>
      </c>
      <c r="AG41" s="789">
        <f>SUMIFS('6.3 Asset_Health'!AG$11:AG$720,'6.3 Asset_Health'!$H$11:$H$720,$H41,'6.3 Asset_Health'!$U$11:$U$720,$N41,'6.3 Asset_Health'!$O$11:$O$720,$O41)</f>
        <v>0</v>
      </c>
      <c r="AH41" s="789">
        <f>SUMIFS('6.3 Asset_Health'!AH$11:AH$720,'6.3 Asset_Health'!$H$11:$H$720,$H41,'6.3 Asset_Health'!$U$11:$U$720,$N41,'6.3 Asset_Health'!$O$11:$O$720,$O41)</f>
        <v>0</v>
      </c>
      <c r="AI41" s="789">
        <f>SUMIFS('6.3 Asset_Health'!AI$11:AI$720,'6.3 Asset_Health'!$H$11:$H$720,$H41,'6.3 Asset_Health'!$U$11:$U$720,$N41,'6.3 Asset_Health'!$O$11:$O$720,$O41)</f>
        <v>0</v>
      </c>
    </row>
    <row r="42" spans="4:35">
      <c r="D42" s="425" t="s">
        <v>76</v>
      </c>
      <c r="F42" s="425"/>
      <c r="H42" s="425" t="s">
        <v>11</v>
      </c>
      <c r="I42" s="425" t="s">
        <v>2496</v>
      </c>
      <c r="J42" s="425" t="s">
        <v>6</v>
      </c>
      <c r="K42" s="425" t="s">
        <v>264</v>
      </c>
      <c r="N42" s="425" t="s">
        <v>2491</v>
      </c>
      <c r="O42" s="425" t="s">
        <v>794</v>
      </c>
      <c r="AC42" s="425" t="s">
        <v>2</v>
      </c>
      <c r="AE42" s="789">
        <f>SUMIFS('6.3 Asset_Health'!AE$11:AE$720,'6.3 Asset_Health'!$H$11:$H$720,$H42,'6.3 Asset_Health'!$U$11:$U$720,$N42,'6.3 Asset_Health'!$O$11:$O$720,$O42)</f>
        <v>0</v>
      </c>
      <c r="AF42" s="789">
        <f>SUMIFS('6.3 Asset_Health'!AF$11:AF$720,'6.3 Asset_Health'!$H$11:$H$720,$H42,'6.3 Asset_Health'!$U$11:$U$720,$N42,'6.3 Asset_Health'!$O$11:$O$720,$O42)</f>
        <v>0</v>
      </c>
      <c r="AG42" s="789">
        <f>SUMIFS('6.3 Asset_Health'!AG$11:AG$720,'6.3 Asset_Health'!$H$11:$H$720,$H42,'6.3 Asset_Health'!$U$11:$U$720,$N42,'6.3 Asset_Health'!$O$11:$O$720,$O42)</f>
        <v>0</v>
      </c>
      <c r="AH42" s="789">
        <f>SUMIFS('6.3 Asset_Health'!AH$11:AH$720,'6.3 Asset_Health'!$H$11:$H$720,$H42,'6.3 Asset_Health'!$U$11:$U$720,$N42,'6.3 Asset_Health'!$O$11:$O$720,$O42)</f>
        <v>0</v>
      </c>
      <c r="AI42" s="789">
        <f>SUMIFS('6.3 Asset_Health'!AI$11:AI$720,'6.3 Asset_Health'!$H$11:$H$720,$H42,'6.3 Asset_Health'!$U$11:$U$720,$N42,'6.3 Asset_Health'!$O$11:$O$720,$O42)</f>
        <v>0</v>
      </c>
    </row>
    <row r="43" spans="4:35">
      <c r="D43" s="425" t="s">
        <v>76</v>
      </c>
      <c r="F43" s="425"/>
      <c r="H43" s="425" t="s">
        <v>11</v>
      </c>
      <c r="I43" s="425" t="s">
        <v>2496</v>
      </c>
      <c r="J43" s="425" t="s">
        <v>6</v>
      </c>
      <c r="K43" s="425" t="s">
        <v>264</v>
      </c>
      <c r="N43" s="425" t="s">
        <v>816</v>
      </c>
      <c r="O43" s="425" t="s">
        <v>794</v>
      </c>
      <c r="AC43" s="425" t="s">
        <v>2</v>
      </c>
      <c r="AE43" s="789">
        <f>SUMIFS('6.3 Asset_Health'!AE$11:AE$720,'6.3 Asset_Health'!$H$11:$H$720,$H43,'6.3 Asset_Health'!$U$11:$U$720,$N43,'6.3 Asset_Health'!$O$11:$O$720,$O43)</f>
        <v>0</v>
      </c>
      <c r="AF43" s="789">
        <f>SUMIFS('6.3 Asset_Health'!AF$11:AF$720,'6.3 Asset_Health'!$H$11:$H$720,$H43,'6.3 Asset_Health'!$U$11:$U$720,$N43,'6.3 Asset_Health'!$O$11:$O$720,$O43)</f>
        <v>0</v>
      </c>
      <c r="AG43" s="789">
        <f>SUMIFS('6.3 Asset_Health'!AG$11:AG$720,'6.3 Asset_Health'!$H$11:$H$720,$H43,'6.3 Asset_Health'!$U$11:$U$720,$N43,'6.3 Asset_Health'!$O$11:$O$720,$O43)</f>
        <v>0</v>
      </c>
      <c r="AH43" s="789">
        <f>SUMIFS('6.3 Asset_Health'!AH$11:AH$720,'6.3 Asset_Health'!$H$11:$H$720,$H43,'6.3 Asset_Health'!$U$11:$U$720,$N43,'6.3 Asset_Health'!$O$11:$O$720,$O43)</f>
        <v>0</v>
      </c>
      <c r="AI43" s="789">
        <f>SUMIFS('6.3 Asset_Health'!AI$11:AI$720,'6.3 Asset_Health'!$H$11:$H$720,$H43,'6.3 Asset_Health'!$U$11:$U$720,$N43,'6.3 Asset_Health'!$O$11:$O$720,$O43)</f>
        <v>0</v>
      </c>
    </row>
    <row r="44" spans="4:35">
      <c r="D44" s="425" t="s">
        <v>76</v>
      </c>
      <c r="F44" s="425"/>
      <c r="H44" s="425" t="s">
        <v>11</v>
      </c>
      <c r="I44" s="425" t="s">
        <v>2496</v>
      </c>
      <c r="J44" s="425" t="s">
        <v>6</v>
      </c>
      <c r="K44" s="425" t="s">
        <v>264</v>
      </c>
      <c r="N44" s="425" t="s">
        <v>821</v>
      </c>
      <c r="O44" s="425" t="s">
        <v>794</v>
      </c>
      <c r="AC44" s="425" t="s">
        <v>2</v>
      </c>
      <c r="AE44" s="789">
        <f>SUMIFS('6.3 Asset_Health'!AE$11:AE$720,'6.3 Asset_Health'!$H$11:$H$720,$H44,'6.3 Asset_Health'!$U$11:$U$720,$N44,'6.3 Asset_Health'!$O$11:$O$720,$O44)</f>
        <v>0</v>
      </c>
      <c r="AF44" s="789">
        <f>SUMIFS('6.3 Asset_Health'!AF$11:AF$720,'6.3 Asset_Health'!$H$11:$H$720,$H44,'6.3 Asset_Health'!$U$11:$U$720,$N44,'6.3 Asset_Health'!$O$11:$O$720,$O44)</f>
        <v>0</v>
      </c>
      <c r="AG44" s="789">
        <f>SUMIFS('6.3 Asset_Health'!AG$11:AG$720,'6.3 Asset_Health'!$H$11:$H$720,$H44,'6.3 Asset_Health'!$U$11:$U$720,$N44,'6.3 Asset_Health'!$O$11:$O$720,$O44)</f>
        <v>0</v>
      </c>
      <c r="AH44" s="789">
        <f>SUMIFS('6.3 Asset_Health'!AH$11:AH$720,'6.3 Asset_Health'!$H$11:$H$720,$H44,'6.3 Asset_Health'!$U$11:$U$720,$N44,'6.3 Asset_Health'!$O$11:$O$720,$O44)</f>
        <v>0</v>
      </c>
      <c r="AI44" s="789">
        <f>SUMIFS('6.3 Asset_Health'!AI$11:AI$720,'6.3 Asset_Health'!$H$11:$H$720,$H44,'6.3 Asset_Health'!$U$11:$U$720,$N44,'6.3 Asset_Health'!$O$11:$O$720,$O44)</f>
        <v>0</v>
      </c>
    </row>
    <row r="45" spans="4:35">
      <c r="D45" s="425" t="s">
        <v>76</v>
      </c>
      <c r="F45" s="425"/>
      <c r="H45" s="425" t="s">
        <v>11</v>
      </c>
      <c r="I45" s="425" t="s">
        <v>2496</v>
      </c>
      <c r="J45" s="425" t="s">
        <v>6</v>
      </c>
      <c r="K45" s="425" t="s">
        <v>264</v>
      </c>
      <c r="N45" s="425" t="s">
        <v>818</v>
      </c>
      <c r="O45" s="425" t="s">
        <v>794</v>
      </c>
      <c r="AC45" s="425" t="s">
        <v>2</v>
      </c>
      <c r="AE45" s="789">
        <f>SUMIFS('6.3 Asset_Health'!AE$11:AE$720,'6.3 Asset_Health'!$H$11:$H$720,$H45,'6.3 Asset_Health'!$U$11:$U$720,$N45,'6.3 Asset_Health'!$O$11:$O$720,$O45)</f>
        <v>0</v>
      </c>
      <c r="AF45" s="789">
        <f>SUMIFS('6.3 Asset_Health'!AF$11:AF$720,'6.3 Asset_Health'!$H$11:$H$720,$H45,'6.3 Asset_Health'!$U$11:$U$720,$N45,'6.3 Asset_Health'!$O$11:$O$720,$O45)</f>
        <v>0</v>
      </c>
      <c r="AG45" s="789">
        <f>SUMIFS('6.3 Asset_Health'!AG$11:AG$720,'6.3 Asset_Health'!$H$11:$H$720,$H45,'6.3 Asset_Health'!$U$11:$U$720,$N45,'6.3 Asset_Health'!$O$11:$O$720,$O45)</f>
        <v>0</v>
      </c>
      <c r="AH45" s="789">
        <f>SUMIFS('6.3 Asset_Health'!AH$11:AH$720,'6.3 Asset_Health'!$H$11:$H$720,$H45,'6.3 Asset_Health'!$U$11:$U$720,$N45,'6.3 Asset_Health'!$O$11:$O$720,$O45)</f>
        <v>0</v>
      </c>
      <c r="AI45" s="789">
        <f>SUMIFS('6.3 Asset_Health'!AI$11:AI$720,'6.3 Asset_Health'!$H$11:$H$720,$H45,'6.3 Asset_Health'!$U$11:$U$720,$N45,'6.3 Asset_Health'!$O$11:$O$720,$O45)</f>
        <v>0</v>
      </c>
    </row>
    <row r="46" spans="4:35">
      <c r="D46" s="425" t="s">
        <v>76</v>
      </c>
      <c r="F46" s="425"/>
      <c r="H46" s="425" t="s">
        <v>11</v>
      </c>
      <c r="I46" s="425" t="s">
        <v>2496</v>
      </c>
      <c r="J46" s="425" t="s">
        <v>6</v>
      </c>
      <c r="K46" s="425" t="s">
        <v>264</v>
      </c>
      <c r="N46" s="425" t="s">
        <v>810</v>
      </c>
      <c r="O46" s="425" t="s">
        <v>794</v>
      </c>
      <c r="AC46" s="425" t="s">
        <v>2</v>
      </c>
      <c r="AE46" s="789">
        <f>SUMIFS('6.3 Asset_Health'!AE$11:AE$720,'6.3 Asset_Health'!$H$11:$H$720,$H46,'6.3 Asset_Health'!$U$11:$U$720,$N46,'6.3 Asset_Health'!$O$11:$O$720,$O46)</f>
        <v>0</v>
      </c>
      <c r="AF46" s="789">
        <f>SUMIFS('6.3 Asset_Health'!AF$11:AF$720,'6.3 Asset_Health'!$H$11:$H$720,$H46,'6.3 Asset_Health'!$U$11:$U$720,$N46,'6.3 Asset_Health'!$O$11:$O$720,$O46)</f>
        <v>0</v>
      </c>
      <c r="AG46" s="789">
        <f>SUMIFS('6.3 Asset_Health'!AG$11:AG$720,'6.3 Asset_Health'!$H$11:$H$720,$H46,'6.3 Asset_Health'!$U$11:$U$720,$N46,'6.3 Asset_Health'!$O$11:$O$720,$O46)</f>
        <v>0</v>
      </c>
      <c r="AH46" s="789">
        <f>SUMIFS('6.3 Asset_Health'!AH$11:AH$720,'6.3 Asset_Health'!$H$11:$H$720,$H46,'6.3 Asset_Health'!$U$11:$U$720,$N46,'6.3 Asset_Health'!$O$11:$O$720,$O46)</f>
        <v>0</v>
      </c>
      <c r="AI46" s="789">
        <f>SUMIFS('6.3 Asset_Health'!AI$11:AI$720,'6.3 Asset_Health'!$H$11:$H$720,$H46,'6.3 Asset_Health'!$U$11:$U$720,$N46,'6.3 Asset_Health'!$O$11:$O$720,$O46)</f>
        <v>0</v>
      </c>
    </row>
    <row r="47" spans="4:35">
      <c r="D47" s="425" t="s">
        <v>76</v>
      </c>
      <c r="F47" s="425"/>
      <c r="H47" s="425" t="s">
        <v>11</v>
      </c>
      <c r="I47" s="425" t="s">
        <v>2496</v>
      </c>
      <c r="J47" s="425" t="s">
        <v>6</v>
      </c>
      <c r="K47" s="425" t="s">
        <v>264</v>
      </c>
      <c r="N47" s="425" t="s">
        <v>823</v>
      </c>
      <c r="O47" s="425" t="s">
        <v>794</v>
      </c>
      <c r="AC47" s="425" t="s">
        <v>2</v>
      </c>
      <c r="AE47" s="789">
        <f>SUMIFS('6.3 Asset_Health'!AE$11:AE$720,'6.3 Asset_Health'!$H$11:$H$720,$H47,'6.3 Asset_Health'!$U$11:$U$720,$N47,'6.3 Asset_Health'!$O$11:$O$720,$O47)</f>
        <v>0</v>
      </c>
      <c r="AF47" s="789">
        <f>SUMIFS('6.3 Asset_Health'!AF$11:AF$720,'6.3 Asset_Health'!$H$11:$H$720,$H47,'6.3 Asset_Health'!$U$11:$U$720,$N47,'6.3 Asset_Health'!$O$11:$O$720,$O47)</f>
        <v>0</v>
      </c>
      <c r="AG47" s="789">
        <f>SUMIFS('6.3 Asset_Health'!AG$11:AG$720,'6.3 Asset_Health'!$H$11:$H$720,$H47,'6.3 Asset_Health'!$U$11:$U$720,$N47,'6.3 Asset_Health'!$O$11:$O$720,$O47)</f>
        <v>0</v>
      </c>
      <c r="AH47" s="789">
        <f>SUMIFS('6.3 Asset_Health'!AH$11:AH$720,'6.3 Asset_Health'!$H$11:$H$720,$H47,'6.3 Asset_Health'!$U$11:$U$720,$N47,'6.3 Asset_Health'!$O$11:$O$720,$O47)</f>
        <v>0</v>
      </c>
      <c r="AI47" s="789">
        <f>SUMIFS('6.3 Asset_Health'!AI$11:AI$720,'6.3 Asset_Health'!$H$11:$H$720,$H47,'6.3 Asset_Health'!$U$11:$U$720,$N47,'6.3 Asset_Health'!$O$11:$O$720,$O47)</f>
        <v>0</v>
      </c>
    </row>
    <row r="48" spans="4:35">
      <c r="D48" s="425" t="s">
        <v>76</v>
      </c>
      <c r="F48" s="425"/>
      <c r="H48" s="425" t="s">
        <v>11</v>
      </c>
      <c r="I48" s="425" t="s">
        <v>2496</v>
      </c>
      <c r="J48" s="425" t="s">
        <v>6</v>
      </c>
      <c r="K48" s="425" t="s">
        <v>264</v>
      </c>
      <c r="N48" s="425" t="s">
        <v>2492</v>
      </c>
      <c r="O48" s="425" t="s">
        <v>794</v>
      </c>
      <c r="AC48" s="425" t="s">
        <v>2</v>
      </c>
      <c r="AE48" s="789">
        <f>SUMIFS('6.3 Asset_Health'!AE$11:AE$720,'6.3 Asset_Health'!$H$11:$H$720,$H48,'6.3 Asset_Health'!$U$11:$U$720,$N48,'6.3 Asset_Health'!$O$11:$O$720,$O48)</f>
        <v>0</v>
      </c>
      <c r="AF48" s="789">
        <f>SUMIFS('6.3 Asset_Health'!AF$11:AF$720,'6.3 Asset_Health'!$H$11:$H$720,$H48,'6.3 Asset_Health'!$U$11:$U$720,$N48,'6.3 Asset_Health'!$O$11:$O$720,$O48)</f>
        <v>0</v>
      </c>
      <c r="AG48" s="789">
        <f>SUMIFS('6.3 Asset_Health'!AG$11:AG$720,'6.3 Asset_Health'!$H$11:$H$720,$H48,'6.3 Asset_Health'!$U$11:$U$720,$N48,'6.3 Asset_Health'!$O$11:$O$720,$O48)</f>
        <v>0</v>
      </c>
      <c r="AH48" s="789">
        <f>SUMIFS('6.3 Asset_Health'!AH$11:AH$720,'6.3 Asset_Health'!$H$11:$H$720,$H48,'6.3 Asset_Health'!$U$11:$U$720,$N48,'6.3 Asset_Health'!$O$11:$O$720,$O48)</f>
        <v>0</v>
      </c>
      <c r="AI48" s="789">
        <f>SUMIFS('6.3 Asset_Health'!AI$11:AI$720,'6.3 Asset_Health'!$H$11:$H$720,$H48,'6.3 Asset_Health'!$U$11:$U$720,$N48,'6.3 Asset_Health'!$O$11:$O$720,$O48)</f>
        <v>0</v>
      </c>
    </row>
    <row r="49" spans="1:35">
      <c r="D49" s="425" t="s">
        <v>76</v>
      </c>
      <c r="F49" s="425"/>
      <c r="H49" s="425" t="s">
        <v>11</v>
      </c>
      <c r="I49" s="425" t="s">
        <v>2496</v>
      </c>
      <c r="J49" s="425" t="s">
        <v>6</v>
      </c>
      <c r="K49" s="425" t="s">
        <v>264</v>
      </c>
      <c r="N49" s="425" t="s">
        <v>2493</v>
      </c>
      <c r="O49" s="425" t="s">
        <v>794</v>
      </c>
      <c r="AC49" s="425" t="s">
        <v>2</v>
      </c>
      <c r="AE49" s="789">
        <f>SUMIFS('6.3 Asset_Health'!AE$11:AE$720,'6.3 Asset_Health'!$H$11:$H$720,$H49,'6.3 Asset_Health'!$U$11:$U$720,$N49,'6.3 Asset_Health'!$O$11:$O$720,$O49)</f>
        <v>0</v>
      </c>
      <c r="AF49" s="789">
        <f>SUMIFS('6.3 Asset_Health'!AF$11:AF$720,'6.3 Asset_Health'!$H$11:$H$720,$H49,'6.3 Asset_Health'!$U$11:$U$720,$N49,'6.3 Asset_Health'!$O$11:$O$720,$O49)</f>
        <v>0</v>
      </c>
      <c r="AG49" s="789">
        <f>SUMIFS('6.3 Asset_Health'!AG$11:AG$720,'6.3 Asset_Health'!$H$11:$H$720,$H49,'6.3 Asset_Health'!$U$11:$U$720,$N49,'6.3 Asset_Health'!$O$11:$O$720,$O49)</f>
        <v>0</v>
      </c>
      <c r="AH49" s="789">
        <f>SUMIFS('6.3 Asset_Health'!AH$11:AH$720,'6.3 Asset_Health'!$H$11:$H$720,$H49,'6.3 Asset_Health'!$U$11:$U$720,$N49,'6.3 Asset_Health'!$O$11:$O$720,$O49)</f>
        <v>0</v>
      </c>
      <c r="AI49" s="789">
        <f>SUMIFS('6.3 Asset_Health'!AI$11:AI$720,'6.3 Asset_Health'!$H$11:$H$720,$H49,'6.3 Asset_Health'!$U$11:$U$720,$N49,'6.3 Asset_Health'!$O$11:$O$720,$O49)</f>
        <v>0</v>
      </c>
    </row>
    <row r="50" spans="1:35">
      <c r="D50" s="425" t="s">
        <v>76</v>
      </c>
      <c r="F50" s="425"/>
      <c r="H50" s="425" t="s">
        <v>11</v>
      </c>
      <c r="I50" s="425" t="s">
        <v>2496</v>
      </c>
      <c r="J50" s="425" t="s">
        <v>6</v>
      </c>
      <c r="K50" s="425" t="s">
        <v>264</v>
      </c>
      <c r="N50" s="425" t="s">
        <v>2494</v>
      </c>
      <c r="O50" s="425" t="s">
        <v>794</v>
      </c>
      <c r="AC50" s="425" t="s">
        <v>2</v>
      </c>
      <c r="AE50" s="789">
        <f>SUMIFS('6.3 Asset_Health'!AE$11:AE$720,'6.3 Asset_Health'!$H$11:$H$720,$H50,'6.3 Asset_Health'!$U$11:$U$720,$N50,'6.3 Asset_Health'!$O$11:$O$720,$O50)</f>
        <v>0</v>
      </c>
      <c r="AF50" s="789">
        <f>SUMIFS('6.3 Asset_Health'!AF$11:AF$720,'6.3 Asset_Health'!$H$11:$H$720,$H50,'6.3 Asset_Health'!$U$11:$U$720,$N50,'6.3 Asset_Health'!$O$11:$O$720,$O50)</f>
        <v>0</v>
      </c>
      <c r="AG50" s="789">
        <f>SUMIFS('6.3 Asset_Health'!AG$11:AG$720,'6.3 Asset_Health'!$H$11:$H$720,$H50,'6.3 Asset_Health'!$U$11:$U$720,$N50,'6.3 Asset_Health'!$O$11:$O$720,$O50)</f>
        <v>0</v>
      </c>
      <c r="AH50" s="789">
        <f>SUMIFS('6.3 Asset_Health'!AH$11:AH$720,'6.3 Asset_Health'!$H$11:$H$720,$H50,'6.3 Asset_Health'!$U$11:$U$720,$N50,'6.3 Asset_Health'!$O$11:$O$720,$O50)</f>
        <v>0</v>
      </c>
      <c r="AI50" s="789">
        <f>SUMIFS('6.3 Asset_Health'!AI$11:AI$720,'6.3 Asset_Health'!$H$11:$H$720,$H50,'6.3 Asset_Health'!$U$11:$U$720,$N50,'6.3 Asset_Health'!$O$11:$O$720,$O50)</f>
        <v>0</v>
      </c>
    </row>
    <row r="51" spans="1:35">
      <c r="D51" s="425" t="s">
        <v>76</v>
      </c>
      <c r="F51" s="425"/>
      <c r="H51" s="425" t="s">
        <v>11</v>
      </c>
      <c r="I51" s="425" t="s">
        <v>2496</v>
      </c>
      <c r="J51" s="425" t="s">
        <v>6</v>
      </c>
      <c r="K51" s="425" t="s">
        <v>264</v>
      </c>
      <c r="N51" s="425" t="s">
        <v>805</v>
      </c>
      <c r="O51" s="425" t="s">
        <v>794</v>
      </c>
      <c r="AC51" s="425" t="s">
        <v>2</v>
      </c>
      <c r="AE51" s="789">
        <f>SUMIFS('6.3 Asset_Health'!AE$11:AE$720,'6.3 Asset_Health'!$H$11:$H$720,$H51,'6.3 Asset_Health'!$U$11:$U$720,$N51,'6.3 Asset_Health'!$O$11:$O$720,$O51)</f>
        <v>0</v>
      </c>
      <c r="AF51" s="789">
        <f>SUMIFS('6.3 Asset_Health'!AF$11:AF$720,'6.3 Asset_Health'!$H$11:$H$720,$H51,'6.3 Asset_Health'!$U$11:$U$720,$N51,'6.3 Asset_Health'!$O$11:$O$720,$O51)</f>
        <v>0</v>
      </c>
      <c r="AG51" s="789">
        <f>SUMIFS('6.3 Asset_Health'!AG$11:AG$720,'6.3 Asset_Health'!$H$11:$H$720,$H51,'6.3 Asset_Health'!$U$11:$U$720,$N51,'6.3 Asset_Health'!$O$11:$O$720,$O51)</f>
        <v>0</v>
      </c>
      <c r="AH51" s="789">
        <f>SUMIFS('6.3 Asset_Health'!AH$11:AH$720,'6.3 Asset_Health'!$H$11:$H$720,$H51,'6.3 Asset_Health'!$U$11:$U$720,$N51,'6.3 Asset_Health'!$O$11:$O$720,$O51)</f>
        <v>0</v>
      </c>
      <c r="AI51" s="789">
        <f>SUMIFS('6.3 Asset_Health'!AI$11:AI$720,'6.3 Asset_Health'!$H$11:$H$720,$H51,'6.3 Asset_Health'!$U$11:$U$720,$N51,'6.3 Asset_Health'!$O$11:$O$720,$O51)</f>
        <v>0</v>
      </c>
    </row>
    <row r="52" spans="1:35">
      <c r="D52" s="425" t="s">
        <v>76</v>
      </c>
      <c r="F52" s="425"/>
      <c r="H52" s="425" t="s">
        <v>11</v>
      </c>
      <c r="I52" s="425" t="s">
        <v>2496</v>
      </c>
      <c r="J52" s="425" t="s">
        <v>6</v>
      </c>
      <c r="K52" s="425" t="s">
        <v>264</v>
      </c>
      <c r="N52" s="425" t="s">
        <v>2495</v>
      </c>
      <c r="O52" s="425" t="s">
        <v>794</v>
      </c>
      <c r="AC52" s="425" t="s">
        <v>2</v>
      </c>
      <c r="AE52" s="789">
        <f>SUMIFS('6.3 Asset_Health'!AE$11:AE$720,'6.3 Asset_Health'!$H$11:$H$720,$H52,'6.3 Asset_Health'!$U$11:$U$720,$N52,'6.3 Asset_Health'!$O$11:$O$720,$O52)</f>
        <v>0</v>
      </c>
      <c r="AF52" s="789">
        <f>SUMIFS('6.3 Asset_Health'!AF$11:AF$720,'6.3 Asset_Health'!$H$11:$H$720,$H52,'6.3 Asset_Health'!$U$11:$U$720,$N52,'6.3 Asset_Health'!$O$11:$O$720,$O52)</f>
        <v>0</v>
      </c>
      <c r="AG52" s="789">
        <f>SUMIFS('6.3 Asset_Health'!AG$11:AG$720,'6.3 Asset_Health'!$H$11:$H$720,$H52,'6.3 Asset_Health'!$U$11:$U$720,$N52,'6.3 Asset_Health'!$O$11:$O$720,$O52)</f>
        <v>0</v>
      </c>
      <c r="AH52" s="789">
        <f>SUMIFS('6.3 Asset_Health'!AH$11:AH$720,'6.3 Asset_Health'!$H$11:$H$720,$H52,'6.3 Asset_Health'!$U$11:$U$720,$N52,'6.3 Asset_Health'!$O$11:$O$720,$O52)</f>
        <v>0</v>
      </c>
      <c r="AI52" s="789">
        <f>SUMIFS('6.3 Asset_Health'!AI$11:AI$720,'6.3 Asset_Health'!$H$11:$H$720,$H52,'6.3 Asset_Health'!$U$11:$U$720,$N52,'6.3 Asset_Health'!$O$11:$O$720,$O52)</f>
        <v>0</v>
      </c>
    </row>
    <row r="53" spans="1:35">
      <c r="D53" s="425" t="s">
        <v>76</v>
      </c>
      <c r="F53" s="425"/>
      <c r="H53" s="425" t="s">
        <v>11</v>
      </c>
      <c r="I53" s="425" t="s">
        <v>2496</v>
      </c>
      <c r="J53" s="425" t="s">
        <v>6</v>
      </c>
      <c r="K53" s="425" t="s">
        <v>264</v>
      </c>
      <c r="N53" s="425" t="s">
        <v>812</v>
      </c>
      <c r="O53" s="425" t="s">
        <v>794</v>
      </c>
      <c r="AC53" s="425" t="s">
        <v>2</v>
      </c>
      <c r="AE53" s="789">
        <f>SUMIFS('6.3 Asset_Health'!AE$11:AE$720,'6.3 Asset_Health'!$H$11:$H$720,$H53,'6.3 Asset_Health'!$U$11:$U$720,$N53,'6.3 Asset_Health'!$O$11:$O$720,$O53)</f>
        <v>0</v>
      </c>
      <c r="AF53" s="789">
        <f>SUMIFS('6.3 Asset_Health'!AF$11:AF$720,'6.3 Asset_Health'!$H$11:$H$720,$H53,'6.3 Asset_Health'!$U$11:$U$720,$N53,'6.3 Asset_Health'!$O$11:$O$720,$O53)</f>
        <v>0</v>
      </c>
      <c r="AG53" s="789">
        <f>SUMIFS('6.3 Asset_Health'!AG$11:AG$720,'6.3 Asset_Health'!$H$11:$H$720,$H53,'6.3 Asset_Health'!$U$11:$U$720,$N53,'6.3 Asset_Health'!$O$11:$O$720,$O53)</f>
        <v>0</v>
      </c>
      <c r="AH53" s="789">
        <f>SUMIFS('6.3 Asset_Health'!AH$11:AH$720,'6.3 Asset_Health'!$H$11:$H$720,$H53,'6.3 Asset_Health'!$U$11:$U$720,$N53,'6.3 Asset_Health'!$O$11:$O$720,$O53)</f>
        <v>0</v>
      </c>
      <c r="AI53" s="789">
        <f>SUMIFS('6.3 Asset_Health'!AI$11:AI$720,'6.3 Asset_Health'!$H$11:$H$720,$H53,'6.3 Asset_Health'!$U$11:$U$720,$N53,'6.3 Asset_Health'!$O$11:$O$720,$O53)</f>
        <v>0</v>
      </c>
    </row>
    <row r="54" spans="1:35">
      <c r="D54" s="425" t="s">
        <v>76</v>
      </c>
      <c r="F54" s="425"/>
      <c r="H54" s="425" t="s">
        <v>11</v>
      </c>
      <c r="I54" s="425" t="s">
        <v>2496</v>
      </c>
      <c r="J54" s="425" t="s">
        <v>6</v>
      </c>
      <c r="K54" s="425" t="s">
        <v>264</v>
      </c>
      <c r="N54" s="425" t="s">
        <v>811</v>
      </c>
      <c r="O54" s="425" t="s">
        <v>794</v>
      </c>
      <c r="AC54" s="425" t="s">
        <v>2</v>
      </c>
      <c r="AE54" s="789">
        <f>SUMIFS('6.3 Asset_Health'!AE$11:AE$720,'6.3 Asset_Health'!$H$11:$H$720,$H54,'6.3 Asset_Health'!$U$11:$U$720,$N54,'6.3 Asset_Health'!$O$11:$O$720,$O54)</f>
        <v>0</v>
      </c>
      <c r="AF54" s="789">
        <f>SUMIFS('6.3 Asset_Health'!AF$11:AF$720,'6.3 Asset_Health'!$H$11:$H$720,$H54,'6.3 Asset_Health'!$U$11:$U$720,$N54,'6.3 Asset_Health'!$O$11:$O$720,$O54)</f>
        <v>0</v>
      </c>
      <c r="AG54" s="789">
        <f>SUMIFS('6.3 Asset_Health'!AG$11:AG$720,'6.3 Asset_Health'!$H$11:$H$720,$H54,'6.3 Asset_Health'!$U$11:$U$720,$N54,'6.3 Asset_Health'!$O$11:$O$720,$O54)</f>
        <v>0</v>
      </c>
      <c r="AH54" s="789">
        <f>SUMIFS('6.3 Asset_Health'!AH$11:AH$720,'6.3 Asset_Health'!$H$11:$H$720,$H54,'6.3 Asset_Health'!$U$11:$U$720,$N54,'6.3 Asset_Health'!$O$11:$O$720,$O54)</f>
        <v>0</v>
      </c>
      <c r="AI54" s="789">
        <f>SUMIFS('6.3 Asset_Health'!AI$11:AI$720,'6.3 Asset_Health'!$H$11:$H$720,$H54,'6.3 Asset_Health'!$U$11:$U$720,$N54,'6.3 Asset_Health'!$O$11:$O$720,$O54)</f>
        <v>0</v>
      </c>
    </row>
    <row r="55" spans="1:35">
      <c r="D55" s="425" t="s">
        <v>76</v>
      </c>
      <c r="F55" s="425"/>
      <c r="H55" s="425" t="s">
        <v>11</v>
      </c>
      <c r="I55" s="425" t="s">
        <v>2496</v>
      </c>
      <c r="J55" s="425" t="s">
        <v>6</v>
      </c>
      <c r="K55" s="425" t="s">
        <v>264</v>
      </c>
      <c r="N55" s="425" t="s">
        <v>826</v>
      </c>
      <c r="O55" s="425" t="s">
        <v>794</v>
      </c>
      <c r="AC55" s="425" t="s">
        <v>2</v>
      </c>
      <c r="AE55" s="789">
        <f>SUMIFS('6.3 Asset_Health'!AE$11:AE$720,'6.3 Asset_Health'!$H$11:$H$720,$H55,'6.3 Asset_Health'!$U$11:$U$720,$N55,'6.3 Asset_Health'!$O$11:$O$720,$O55)</f>
        <v>0</v>
      </c>
      <c r="AF55" s="789">
        <f>SUMIFS('6.3 Asset_Health'!AF$11:AF$720,'6.3 Asset_Health'!$H$11:$H$720,$H55,'6.3 Asset_Health'!$U$11:$U$720,$N55,'6.3 Asset_Health'!$O$11:$O$720,$O55)</f>
        <v>0</v>
      </c>
      <c r="AG55" s="789">
        <f>SUMIFS('6.3 Asset_Health'!AG$11:AG$720,'6.3 Asset_Health'!$H$11:$H$720,$H55,'6.3 Asset_Health'!$U$11:$U$720,$N55,'6.3 Asset_Health'!$O$11:$O$720,$O55)</f>
        <v>0</v>
      </c>
      <c r="AH55" s="789">
        <f>SUMIFS('6.3 Asset_Health'!AH$11:AH$720,'6.3 Asset_Health'!$H$11:$H$720,$H55,'6.3 Asset_Health'!$U$11:$U$720,$N55,'6.3 Asset_Health'!$O$11:$O$720,$O55)</f>
        <v>0</v>
      </c>
      <c r="AI55" s="789">
        <f>SUMIFS('6.3 Asset_Health'!AI$11:AI$720,'6.3 Asset_Health'!$H$11:$H$720,$H55,'6.3 Asset_Health'!$U$11:$U$720,$N55,'6.3 Asset_Health'!$O$11:$O$720,$O55)</f>
        <v>0</v>
      </c>
    </row>
    <row r="56" spans="1:35">
      <c r="D56" s="425" t="s">
        <v>76</v>
      </c>
      <c r="F56" s="425"/>
      <c r="H56" s="425" t="s">
        <v>11</v>
      </c>
      <c r="I56" s="425" t="s">
        <v>2496</v>
      </c>
      <c r="J56" s="425" t="s">
        <v>6</v>
      </c>
      <c r="K56" s="425" t="s">
        <v>264</v>
      </c>
      <c r="N56" s="425" t="s">
        <v>827</v>
      </c>
      <c r="O56" s="425" t="s">
        <v>794</v>
      </c>
      <c r="AC56" s="425" t="s">
        <v>2</v>
      </c>
      <c r="AE56" s="789">
        <f>SUMIFS('6.3 Asset_Health'!AE$11:AE$720,'6.3 Asset_Health'!$H$11:$H$720,$H56,'6.3 Asset_Health'!$U$11:$U$720,$N56,'6.3 Asset_Health'!$O$11:$O$720,$O56)</f>
        <v>0</v>
      </c>
      <c r="AF56" s="789">
        <f>SUMIFS('6.3 Asset_Health'!AF$11:AF$720,'6.3 Asset_Health'!$H$11:$H$720,$H56,'6.3 Asset_Health'!$U$11:$U$720,$N56,'6.3 Asset_Health'!$O$11:$O$720,$O56)</f>
        <v>0</v>
      </c>
      <c r="AG56" s="789">
        <f>SUMIFS('6.3 Asset_Health'!AG$11:AG$720,'6.3 Asset_Health'!$H$11:$H$720,$H56,'6.3 Asset_Health'!$U$11:$U$720,$N56,'6.3 Asset_Health'!$O$11:$O$720,$O56)</f>
        <v>0</v>
      </c>
      <c r="AH56" s="789">
        <f>SUMIFS('6.3 Asset_Health'!AH$11:AH$720,'6.3 Asset_Health'!$H$11:$H$720,$H56,'6.3 Asset_Health'!$U$11:$U$720,$N56,'6.3 Asset_Health'!$O$11:$O$720,$O56)</f>
        <v>0</v>
      </c>
      <c r="AI56" s="789">
        <f>SUMIFS('6.3 Asset_Health'!AI$11:AI$720,'6.3 Asset_Health'!$H$11:$H$720,$H56,'6.3 Asset_Health'!$U$11:$U$720,$N56,'6.3 Asset_Health'!$O$11:$O$720,$O56)</f>
        <v>0</v>
      </c>
    </row>
    <row r="57" spans="1:35">
      <c r="D57" s="425" t="s">
        <v>76</v>
      </c>
      <c r="F57" s="425"/>
      <c r="H57" s="425" t="s">
        <v>11</v>
      </c>
      <c r="I57" s="425" t="s">
        <v>2496</v>
      </c>
      <c r="J57" s="425" t="s">
        <v>6</v>
      </c>
      <c r="K57" s="425" t="s">
        <v>264</v>
      </c>
      <c r="N57" s="425" t="s">
        <v>828</v>
      </c>
      <c r="O57" s="425" t="s">
        <v>794</v>
      </c>
      <c r="AC57" s="425" t="s">
        <v>2</v>
      </c>
      <c r="AE57" s="789">
        <f>SUMIFS('6.3 Asset_Health'!AE$11:AE$720,'6.3 Asset_Health'!$H$11:$H$720,$H57,'6.3 Asset_Health'!$U$11:$U$720,$N57,'6.3 Asset_Health'!$O$11:$O$720,$O57)</f>
        <v>0</v>
      </c>
      <c r="AF57" s="789">
        <f>SUMIFS('6.3 Asset_Health'!AF$11:AF$720,'6.3 Asset_Health'!$H$11:$H$720,$H57,'6.3 Asset_Health'!$U$11:$U$720,$N57,'6.3 Asset_Health'!$O$11:$O$720,$O57)</f>
        <v>0</v>
      </c>
      <c r="AG57" s="789">
        <f>SUMIFS('6.3 Asset_Health'!AG$11:AG$720,'6.3 Asset_Health'!$H$11:$H$720,$H57,'6.3 Asset_Health'!$U$11:$U$720,$N57,'6.3 Asset_Health'!$O$11:$O$720,$O57)</f>
        <v>0</v>
      </c>
      <c r="AH57" s="789">
        <f>SUMIFS('6.3 Asset_Health'!AH$11:AH$720,'6.3 Asset_Health'!$H$11:$H$720,$H57,'6.3 Asset_Health'!$U$11:$U$720,$N57,'6.3 Asset_Health'!$O$11:$O$720,$O57)</f>
        <v>0</v>
      </c>
      <c r="AI57" s="789">
        <f>SUMIFS('6.3 Asset_Health'!AI$11:AI$720,'6.3 Asset_Health'!$H$11:$H$720,$H57,'6.3 Asset_Health'!$U$11:$U$720,$N57,'6.3 Asset_Health'!$O$11:$O$720,$O57)</f>
        <v>0</v>
      </c>
    </row>
    <row r="58" spans="1:35">
      <c r="D58" s="425" t="s">
        <v>76</v>
      </c>
      <c r="F58" s="425"/>
      <c r="H58" s="425" t="s">
        <v>11</v>
      </c>
      <c r="I58" s="425" t="s">
        <v>2496</v>
      </c>
      <c r="J58" s="425" t="s">
        <v>6</v>
      </c>
      <c r="K58" s="425" t="s">
        <v>264</v>
      </c>
      <c r="N58" s="425" t="s">
        <v>829</v>
      </c>
      <c r="O58" s="425" t="s">
        <v>794</v>
      </c>
      <c r="AC58" s="425" t="s">
        <v>2</v>
      </c>
      <c r="AE58" s="789">
        <f>SUMIFS('6.3 Asset_Health'!AE$11:AE$720,'6.3 Asset_Health'!$H$11:$H$720,$H58,'6.3 Asset_Health'!$U$11:$U$720,$N58,'6.3 Asset_Health'!$O$11:$O$720,$O58)</f>
        <v>0</v>
      </c>
      <c r="AF58" s="789">
        <f>SUMIFS('6.3 Asset_Health'!AF$11:AF$720,'6.3 Asset_Health'!$H$11:$H$720,$H58,'6.3 Asset_Health'!$U$11:$U$720,$N58,'6.3 Asset_Health'!$O$11:$O$720,$O58)</f>
        <v>0</v>
      </c>
      <c r="AG58" s="789">
        <f>SUMIFS('6.3 Asset_Health'!AG$11:AG$720,'6.3 Asset_Health'!$H$11:$H$720,$H58,'6.3 Asset_Health'!$U$11:$U$720,$N58,'6.3 Asset_Health'!$O$11:$O$720,$O58)</f>
        <v>0</v>
      </c>
      <c r="AH58" s="789">
        <f>SUMIFS('6.3 Asset_Health'!AH$11:AH$720,'6.3 Asset_Health'!$H$11:$H$720,$H58,'6.3 Asset_Health'!$U$11:$U$720,$N58,'6.3 Asset_Health'!$O$11:$O$720,$O58)</f>
        <v>0</v>
      </c>
      <c r="AI58" s="789">
        <f>SUMIFS('6.3 Asset_Health'!AI$11:AI$720,'6.3 Asset_Health'!$H$11:$H$720,$H58,'6.3 Asset_Health'!$U$11:$U$720,$N58,'6.3 Asset_Health'!$O$11:$O$720,$O58)</f>
        <v>0</v>
      </c>
    </row>
    <row r="59" spans="1:35">
      <c r="D59" s="425" t="s">
        <v>76</v>
      </c>
      <c r="F59" s="425"/>
      <c r="H59" s="425" t="s">
        <v>11</v>
      </c>
      <c r="I59" s="425" t="s">
        <v>2496</v>
      </c>
      <c r="J59" s="425" t="s">
        <v>6</v>
      </c>
      <c r="K59" s="425" t="s">
        <v>264</v>
      </c>
      <c r="N59" s="425" t="s">
        <v>825</v>
      </c>
      <c r="O59" s="425" t="s">
        <v>794</v>
      </c>
      <c r="AC59" s="425" t="s">
        <v>2</v>
      </c>
      <c r="AE59" s="789">
        <f>SUMIFS('6.3 Asset_Health'!AE$11:AE$720,'6.3 Asset_Health'!$H$11:$H$720,$H59,'6.3 Asset_Health'!$U$11:$U$720,$N59,'6.3 Asset_Health'!$O$11:$O$720,$O59)</f>
        <v>0</v>
      </c>
      <c r="AF59" s="789">
        <f>SUMIFS('6.3 Asset_Health'!AF$11:AF$720,'6.3 Asset_Health'!$H$11:$H$720,$H59,'6.3 Asset_Health'!$U$11:$U$720,$N59,'6.3 Asset_Health'!$O$11:$O$720,$O59)</f>
        <v>0</v>
      </c>
      <c r="AG59" s="789">
        <f>SUMIFS('6.3 Asset_Health'!AG$11:AG$720,'6.3 Asset_Health'!$H$11:$H$720,$H59,'6.3 Asset_Health'!$U$11:$U$720,$N59,'6.3 Asset_Health'!$O$11:$O$720,$O59)</f>
        <v>0</v>
      </c>
      <c r="AH59" s="789">
        <f>SUMIFS('6.3 Asset_Health'!AH$11:AH$720,'6.3 Asset_Health'!$H$11:$H$720,$H59,'6.3 Asset_Health'!$U$11:$U$720,$N59,'6.3 Asset_Health'!$O$11:$O$720,$O59)</f>
        <v>0</v>
      </c>
      <c r="AI59" s="789">
        <f>SUMIFS('6.3 Asset_Health'!AI$11:AI$720,'6.3 Asset_Health'!$H$11:$H$720,$H59,'6.3 Asset_Health'!$U$11:$U$720,$N59,'6.3 Asset_Health'!$O$11:$O$720,$O59)</f>
        <v>0</v>
      </c>
    </row>
    <row r="61" spans="1:35" s="1" customFormat="1" ht="13.8">
      <c r="A61" s="64"/>
      <c r="B61" s="72" t="s">
        <v>1347</v>
      </c>
    </row>
    <row r="62" spans="1:35" s="425" customFormat="1"/>
    <row r="63" spans="1:35" s="425" customFormat="1">
      <c r="D63" s="425" t="s">
        <v>76</v>
      </c>
      <c r="H63" s="425" t="s">
        <v>81</v>
      </c>
      <c r="I63" s="425" t="s">
        <v>2496</v>
      </c>
      <c r="J63" s="425" t="s">
        <v>6</v>
      </c>
      <c r="K63" s="425" t="s">
        <v>264</v>
      </c>
      <c r="N63" s="425" t="s">
        <v>820</v>
      </c>
      <c r="O63" s="425" t="s">
        <v>794</v>
      </c>
      <c r="AC63" s="425" t="s">
        <v>924</v>
      </c>
      <c r="AE63" s="789">
        <f>SUMIFS('6.3 Asset_Health'!AE$11:AE$720,'6.3 Asset_Health'!$H$11:$H$720,$H63,'6.3 Asset_Health'!$U$11:$U$720,$N63,'6.3 Asset_Health'!$O$11:$O$720,$O63)</f>
        <v>0</v>
      </c>
      <c r="AF63" s="789">
        <f>SUMIFS('6.3 Asset_Health'!AF$11:AF$720,'6.3 Asset_Health'!$H$11:$H$720,$H63,'6.3 Asset_Health'!$U$11:$U$720,$N63,'6.3 Asset_Health'!$O$11:$O$720,$O63)</f>
        <v>0</v>
      </c>
      <c r="AG63" s="789">
        <f>SUMIFS('6.3 Asset_Health'!AG$11:AG$720,'6.3 Asset_Health'!$H$11:$H$720,$H63,'6.3 Asset_Health'!$U$11:$U$720,$N63,'6.3 Asset_Health'!$O$11:$O$720,$O63)</f>
        <v>0</v>
      </c>
      <c r="AH63" s="789">
        <f>SUMIFS('6.3 Asset_Health'!AH$11:AH$720,'6.3 Asset_Health'!$H$11:$H$720,$H63,'6.3 Asset_Health'!$U$11:$U$720,$N63,'6.3 Asset_Health'!$O$11:$O$720,$O63)</f>
        <v>0</v>
      </c>
      <c r="AI63" s="789">
        <f>SUMIFS('6.3 Asset_Health'!AI$11:AI$720,'6.3 Asset_Health'!$H$11:$H$720,$H63,'6.3 Asset_Health'!$U$11:$U$720,$N63,'6.3 Asset_Health'!$O$11:$O$720,$O63)</f>
        <v>0</v>
      </c>
    </row>
    <row r="64" spans="1:35" s="425" customFormat="1">
      <c r="D64" s="425" t="s">
        <v>76</v>
      </c>
      <c r="H64" s="425" t="s">
        <v>81</v>
      </c>
      <c r="I64" s="425" t="s">
        <v>2496</v>
      </c>
      <c r="J64" s="425" t="s">
        <v>6</v>
      </c>
      <c r="K64" s="425" t="s">
        <v>264</v>
      </c>
      <c r="N64" s="425" t="s">
        <v>2482</v>
      </c>
      <c r="O64" s="425" t="s">
        <v>794</v>
      </c>
      <c r="AC64" s="425" t="s">
        <v>924</v>
      </c>
      <c r="AE64" s="789">
        <f>SUMIFS('6.3 Asset_Health'!AE$11:AE$720,'6.3 Asset_Health'!$H$11:$H$720,$H64,'6.3 Asset_Health'!$U$11:$U$720,$N64,'6.3 Asset_Health'!$O$11:$O$720,$O64)</f>
        <v>0</v>
      </c>
      <c r="AF64" s="789">
        <f>SUMIFS('6.3 Asset_Health'!AF$11:AF$720,'6.3 Asset_Health'!$H$11:$H$720,$H64,'6.3 Asset_Health'!$U$11:$U$720,$N64,'6.3 Asset_Health'!$O$11:$O$720,$O64)</f>
        <v>0</v>
      </c>
      <c r="AG64" s="789">
        <f>SUMIFS('6.3 Asset_Health'!AG$11:AG$720,'6.3 Asset_Health'!$H$11:$H$720,$H64,'6.3 Asset_Health'!$U$11:$U$720,$N64,'6.3 Asset_Health'!$O$11:$O$720,$O64)</f>
        <v>0</v>
      </c>
      <c r="AH64" s="789">
        <f>SUMIFS('6.3 Asset_Health'!AH$11:AH$720,'6.3 Asset_Health'!$H$11:$H$720,$H64,'6.3 Asset_Health'!$U$11:$U$720,$N64,'6.3 Asset_Health'!$O$11:$O$720,$O64)</f>
        <v>0</v>
      </c>
      <c r="AI64" s="789">
        <f>SUMIFS('6.3 Asset_Health'!AI$11:AI$720,'6.3 Asset_Health'!$H$11:$H$720,$H64,'6.3 Asset_Health'!$U$11:$U$720,$N64,'6.3 Asset_Health'!$O$11:$O$720,$O64)</f>
        <v>0</v>
      </c>
    </row>
    <row r="65" spans="4:35" s="425" customFormat="1">
      <c r="D65" s="425" t="s">
        <v>76</v>
      </c>
      <c r="H65" s="425" t="s">
        <v>81</v>
      </c>
      <c r="I65" s="425" t="s">
        <v>2496</v>
      </c>
      <c r="J65" s="425" t="s">
        <v>6</v>
      </c>
      <c r="K65" s="425" t="s">
        <v>264</v>
      </c>
      <c r="N65" s="425" t="s">
        <v>797</v>
      </c>
      <c r="O65" s="425" t="s">
        <v>794</v>
      </c>
      <c r="AC65" s="425" t="s">
        <v>924</v>
      </c>
      <c r="AE65" s="789">
        <f>SUMIFS('6.3 Asset_Health'!AE$11:AE$720,'6.3 Asset_Health'!$H$11:$H$720,$H65,'6.3 Asset_Health'!$U$11:$U$720,$N65,'6.3 Asset_Health'!$O$11:$O$720,$O65)</f>
        <v>0</v>
      </c>
      <c r="AF65" s="789">
        <f>SUMIFS('6.3 Asset_Health'!AF$11:AF$720,'6.3 Asset_Health'!$H$11:$H$720,$H65,'6.3 Asset_Health'!$U$11:$U$720,$N65,'6.3 Asset_Health'!$O$11:$O$720,$O65)</f>
        <v>0</v>
      </c>
      <c r="AG65" s="789">
        <f>SUMIFS('6.3 Asset_Health'!AG$11:AG$720,'6.3 Asset_Health'!$H$11:$H$720,$H65,'6.3 Asset_Health'!$U$11:$U$720,$N65,'6.3 Asset_Health'!$O$11:$O$720,$O65)</f>
        <v>0</v>
      </c>
      <c r="AH65" s="789">
        <f>SUMIFS('6.3 Asset_Health'!AH$11:AH$720,'6.3 Asset_Health'!$H$11:$H$720,$H65,'6.3 Asset_Health'!$U$11:$U$720,$N65,'6.3 Asset_Health'!$O$11:$O$720,$O65)</f>
        <v>0</v>
      </c>
      <c r="AI65" s="789">
        <f>SUMIFS('6.3 Asset_Health'!AI$11:AI$720,'6.3 Asset_Health'!$H$11:$H$720,$H65,'6.3 Asset_Health'!$U$11:$U$720,$N65,'6.3 Asset_Health'!$O$11:$O$720,$O65)</f>
        <v>0</v>
      </c>
    </row>
    <row r="66" spans="4:35" s="425" customFormat="1">
      <c r="D66" s="425" t="s">
        <v>76</v>
      </c>
      <c r="H66" s="425" t="s">
        <v>81</v>
      </c>
      <c r="I66" s="425" t="s">
        <v>2496</v>
      </c>
      <c r="J66" s="425" t="s">
        <v>6</v>
      </c>
      <c r="K66" s="425" t="s">
        <v>264</v>
      </c>
      <c r="N66" s="425" t="s">
        <v>798</v>
      </c>
      <c r="O66" s="425" t="s">
        <v>794</v>
      </c>
      <c r="AC66" s="425" t="s">
        <v>924</v>
      </c>
      <c r="AE66" s="789">
        <f>SUMIFS('6.3 Asset_Health'!AE$11:AE$720,'6.3 Asset_Health'!$H$11:$H$720,$H66,'6.3 Asset_Health'!$U$11:$U$720,$N66,'6.3 Asset_Health'!$O$11:$O$720,$O66)</f>
        <v>0</v>
      </c>
      <c r="AF66" s="789">
        <f>SUMIFS('6.3 Asset_Health'!AF$11:AF$720,'6.3 Asset_Health'!$H$11:$H$720,$H66,'6.3 Asset_Health'!$U$11:$U$720,$N66,'6.3 Asset_Health'!$O$11:$O$720,$O66)</f>
        <v>0</v>
      </c>
      <c r="AG66" s="789">
        <f>SUMIFS('6.3 Asset_Health'!AG$11:AG$720,'6.3 Asset_Health'!$H$11:$H$720,$H66,'6.3 Asset_Health'!$U$11:$U$720,$N66,'6.3 Asset_Health'!$O$11:$O$720,$O66)</f>
        <v>0</v>
      </c>
      <c r="AH66" s="789">
        <f>SUMIFS('6.3 Asset_Health'!AH$11:AH$720,'6.3 Asset_Health'!$H$11:$H$720,$H66,'6.3 Asset_Health'!$U$11:$U$720,$N66,'6.3 Asset_Health'!$O$11:$O$720,$O66)</f>
        <v>0</v>
      </c>
      <c r="AI66" s="789">
        <f>SUMIFS('6.3 Asset_Health'!AI$11:AI$720,'6.3 Asset_Health'!$H$11:$H$720,$H66,'6.3 Asset_Health'!$U$11:$U$720,$N66,'6.3 Asset_Health'!$O$11:$O$720,$O66)</f>
        <v>0</v>
      </c>
    </row>
    <row r="67" spans="4:35" s="425" customFormat="1">
      <c r="D67" s="425" t="s">
        <v>76</v>
      </c>
      <c r="H67" s="425" t="s">
        <v>81</v>
      </c>
      <c r="I67" s="425" t="s">
        <v>2496</v>
      </c>
      <c r="J67" s="425" t="s">
        <v>6</v>
      </c>
      <c r="K67" s="425" t="s">
        <v>264</v>
      </c>
      <c r="N67" s="425" t="s">
        <v>2483</v>
      </c>
      <c r="O67" s="425" t="s">
        <v>794</v>
      </c>
      <c r="AC67" s="425" t="s">
        <v>924</v>
      </c>
      <c r="AE67" s="789">
        <f>SUMIFS('6.3 Asset_Health'!AE$11:AE$720,'6.3 Asset_Health'!$H$11:$H$720,$H67,'6.3 Asset_Health'!$U$11:$U$720,$N67,'6.3 Asset_Health'!$O$11:$O$720,$O67)</f>
        <v>0</v>
      </c>
      <c r="AF67" s="789">
        <f>SUMIFS('6.3 Asset_Health'!AF$11:AF$720,'6.3 Asset_Health'!$H$11:$H$720,$H67,'6.3 Asset_Health'!$U$11:$U$720,$N67,'6.3 Asset_Health'!$O$11:$O$720,$O67)</f>
        <v>0</v>
      </c>
      <c r="AG67" s="789">
        <f>SUMIFS('6.3 Asset_Health'!AG$11:AG$720,'6.3 Asset_Health'!$H$11:$H$720,$H67,'6.3 Asset_Health'!$U$11:$U$720,$N67,'6.3 Asset_Health'!$O$11:$O$720,$O67)</f>
        <v>0</v>
      </c>
      <c r="AH67" s="789">
        <f>SUMIFS('6.3 Asset_Health'!AH$11:AH$720,'6.3 Asset_Health'!$H$11:$H$720,$H67,'6.3 Asset_Health'!$U$11:$U$720,$N67,'6.3 Asset_Health'!$O$11:$O$720,$O67)</f>
        <v>0</v>
      </c>
      <c r="AI67" s="789">
        <f>SUMIFS('6.3 Asset_Health'!AI$11:AI$720,'6.3 Asset_Health'!$H$11:$H$720,$H67,'6.3 Asset_Health'!$U$11:$U$720,$N67,'6.3 Asset_Health'!$O$11:$O$720,$O67)</f>
        <v>0</v>
      </c>
    </row>
    <row r="68" spans="4:35" s="425" customFormat="1">
      <c r="D68" s="425" t="s">
        <v>76</v>
      </c>
      <c r="H68" s="425" t="s">
        <v>81</v>
      </c>
      <c r="I68" s="425" t="s">
        <v>2496</v>
      </c>
      <c r="J68" s="425" t="s">
        <v>6</v>
      </c>
      <c r="K68" s="425" t="s">
        <v>264</v>
      </c>
      <c r="N68" s="425" t="s">
        <v>799</v>
      </c>
      <c r="O68" s="425" t="s">
        <v>794</v>
      </c>
      <c r="AC68" s="425" t="s">
        <v>924</v>
      </c>
      <c r="AE68" s="789">
        <f>SUMIFS('6.3 Asset_Health'!AE$11:AE$720,'6.3 Asset_Health'!$H$11:$H$720,$H68,'6.3 Asset_Health'!$U$11:$U$720,$N68,'6.3 Asset_Health'!$O$11:$O$720,$O68)</f>
        <v>0</v>
      </c>
      <c r="AF68" s="789">
        <f>SUMIFS('6.3 Asset_Health'!AF$11:AF$720,'6.3 Asset_Health'!$H$11:$H$720,$H68,'6.3 Asset_Health'!$U$11:$U$720,$N68,'6.3 Asset_Health'!$O$11:$O$720,$O68)</f>
        <v>0</v>
      </c>
      <c r="AG68" s="789">
        <f>SUMIFS('6.3 Asset_Health'!AG$11:AG$720,'6.3 Asset_Health'!$H$11:$H$720,$H68,'6.3 Asset_Health'!$U$11:$U$720,$N68,'6.3 Asset_Health'!$O$11:$O$720,$O68)</f>
        <v>0</v>
      </c>
      <c r="AH68" s="789">
        <f>SUMIFS('6.3 Asset_Health'!AH$11:AH$720,'6.3 Asset_Health'!$H$11:$H$720,$H68,'6.3 Asset_Health'!$U$11:$U$720,$N68,'6.3 Asset_Health'!$O$11:$O$720,$O68)</f>
        <v>0</v>
      </c>
      <c r="AI68" s="789">
        <f>SUMIFS('6.3 Asset_Health'!AI$11:AI$720,'6.3 Asset_Health'!$H$11:$H$720,$H68,'6.3 Asset_Health'!$U$11:$U$720,$N68,'6.3 Asset_Health'!$O$11:$O$720,$O68)</f>
        <v>0</v>
      </c>
    </row>
    <row r="69" spans="4:35" s="425" customFormat="1">
      <c r="D69" s="425" t="s">
        <v>76</v>
      </c>
      <c r="H69" s="425" t="s">
        <v>81</v>
      </c>
      <c r="I69" s="425" t="s">
        <v>2496</v>
      </c>
      <c r="J69" s="425" t="s">
        <v>6</v>
      </c>
      <c r="K69" s="425" t="s">
        <v>264</v>
      </c>
      <c r="N69" s="425" t="s">
        <v>806</v>
      </c>
      <c r="O69" s="425" t="s">
        <v>794</v>
      </c>
      <c r="AC69" s="425" t="s">
        <v>924</v>
      </c>
      <c r="AE69" s="789">
        <f>SUMIFS('6.3 Asset_Health'!AE$11:AE$720,'6.3 Asset_Health'!$H$11:$H$720,$H69,'6.3 Asset_Health'!$U$11:$U$720,$N69,'6.3 Asset_Health'!$O$11:$O$720,$O69)</f>
        <v>0</v>
      </c>
      <c r="AF69" s="789">
        <f>SUMIFS('6.3 Asset_Health'!AF$11:AF$720,'6.3 Asset_Health'!$H$11:$H$720,$H69,'6.3 Asset_Health'!$U$11:$U$720,$N69,'6.3 Asset_Health'!$O$11:$O$720,$O69)</f>
        <v>0</v>
      </c>
      <c r="AG69" s="789">
        <f>SUMIFS('6.3 Asset_Health'!AG$11:AG$720,'6.3 Asset_Health'!$H$11:$H$720,$H69,'6.3 Asset_Health'!$U$11:$U$720,$N69,'6.3 Asset_Health'!$O$11:$O$720,$O69)</f>
        <v>0</v>
      </c>
      <c r="AH69" s="789">
        <f>SUMIFS('6.3 Asset_Health'!AH$11:AH$720,'6.3 Asset_Health'!$H$11:$H$720,$H69,'6.3 Asset_Health'!$U$11:$U$720,$N69,'6.3 Asset_Health'!$O$11:$O$720,$O69)</f>
        <v>0</v>
      </c>
      <c r="AI69" s="789">
        <f>SUMIFS('6.3 Asset_Health'!AI$11:AI$720,'6.3 Asset_Health'!$H$11:$H$720,$H69,'6.3 Asset_Health'!$U$11:$U$720,$N69,'6.3 Asset_Health'!$O$11:$O$720,$O69)</f>
        <v>0</v>
      </c>
    </row>
    <row r="70" spans="4:35" s="425" customFormat="1">
      <c r="D70" s="425" t="s">
        <v>76</v>
      </c>
      <c r="H70" s="425" t="s">
        <v>81</v>
      </c>
      <c r="I70" s="425" t="s">
        <v>2496</v>
      </c>
      <c r="J70" s="425" t="s">
        <v>6</v>
      </c>
      <c r="K70" s="425" t="s">
        <v>264</v>
      </c>
      <c r="N70" s="425" t="s">
        <v>804</v>
      </c>
      <c r="O70" s="425" t="s">
        <v>794</v>
      </c>
      <c r="AC70" s="425" t="s">
        <v>924</v>
      </c>
      <c r="AE70" s="789">
        <f>SUMIFS('6.3 Asset_Health'!AE$11:AE$720,'6.3 Asset_Health'!$H$11:$H$720,$H70,'6.3 Asset_Health'!$U$11:$U$720,$N70,'6.3 Asset_Health'!$O$11:$O$720,$O70)</f>
        <v>0</v>
      </c>
      <c r="AF70" s="789">
        <f>SUMIFS('6.3 Asset_Health'!AF$11:AF$720,'6.3 Asset_Health'!$H$11:$H$720,$H70,'6.3 Asset_Health'!$U$11:$U$720,$N70,'6.3 Asset_Health'!$O$11:$O$720,$O70)</f>
        <v>0</v>
      </c>
      <c r="AG70" s="789">
        <f>SUMIFS('6.3 Asset_Health'!AG$11:AG$720,'6.3 Asset_Health'!$H$11:$H$720,$H70,'6.3 Asset_Health'!$U$11:$U$720,$N70,'6.3 Asset_Health'!$O$11:$O$720,$O70)</f>
        <v>0</v>
      </c>
      <c r="AH70" s="789">
        <f>SUMIFS('6.3 Asset_Health'!AH$11:AH$720,'6.3 Asset_Health'!$H$11:$H$720,$H70,'6.3 Asset_Health'!$U$11:$U$720,$N70,'6.3 Asset_Health'!$O$11:$O$720,$O70)</f>
        <v>0</v>
      </c>
      <c r="AI70" s="789">
        <f>SUMIFS('6.3 Asset_Health'!AI$11:AI$720,'6.3 Asset_Health'!$H$11:$H$720,$H70,'6.3 Asset_Health'!$U$11:$U$720,$N70,'6.3 Asset_Health'!$O$11:$O$720,$O70)</f>
        <v>0</v>
      </c>
    </row>
    <row r="71" spans="4:35" s="425" customFormat="1">
      <c r="D71" s="425" t="s">
        <v>76</v>
      </c>
      <c r="H71" s="425" t="s">
        <v>81</v>
      </c>
      <c r="I71" s="425" t="s">
        <v>2496</v>
      </c>
      <c r="J71" s="425" t="s">
        <v>6</v>
      </c>
      <c r="K71" s="425" t="s">
        <v>264</v>
      </c>
      <c r="N71" s="425" t="s">
        <v>800</v>
      </c>
      <c r="O71" s="425" t="s">
        <v>794</v>
      </c>
      <c r="AC71" s="425" t="s">
        <v>924</v>
      </c>
      <c r="AE71" s="789">
        <f>SUMIFS('6.3 Asset_Health'!AE$11:AE$720,'6.3 Asset_Health'!$H$11:$H$720,$H71,'6.3 Asset_Health'!$U$11:$U$720,$N71,'6.3 Asset_Health'!$O$11:$O$720,$O71)</f>
        <v>0</v>
      </c>
      <c r="AF71" s="789">
        <f>SUMIFS('6.3 Asset_Health'!AF$11:AF$720,'6.3 Asset_Health'!$H$11:$H$720,$H71,'6.3 Asset_Health'!$U$11:$U$720,$N71,'6.3 Asset_Health'!$O$11:$O$720,$O71)</f>
        <v>0</v>
      </c>
      <c r="AG71" s="789">
        <f>SUMIFS('6.3 Asset_Health'!AG$11:AG$720,'6.3 Asset_Health'!$H$11:$H$720,$H71,'6.3 Asset_Health'!$U$11:$U$720,$N71,'6.3 Asset_Health'!$O$11:$O$720,$O71)</f>
        <v>0</v>
      </c>
      <c r="AH71" s="789">
        <f>SUMIFS('6.3 Asset_Health'!AH$11:AH$720,'6.3 Asset_Health'!$H$11:$H$720,$H71,'6.3 Asset_Health'!$U$11:$U$720,$N71,'6.3 Asset_Health'!$O$11:$O$720,$O71)</f>
        <v>0</v>
      </c>
      <c r="AI71" s="789">
        <f>SUMIFS('6.3 Asset_Health'!AI$11:AI$720,'6.3 Asset_Health'!$H$11:$H$720,$H71,'6.3 Asset_Health'!$U$11:$U$720,$N71,'6.3 Asset_Health'!$O$11:$O$720,$O71)</f>
        <v>0</v>
      </c>
    </row>
    <row r="72" spans="4:35" s="425" customFormat="1">
      <c r="D72" s="425" t="s">
        <v>76</v>
      </c>
      <c r="H72" s="425" t="s">
        <v>81</v>
      </c>
      <c r="I72" s="425" t="s">
        <v>2496</v>
      </c>
      <c r="J72" s="425" t="s">
        <v>6</v>
      </c>
      <c r="K72" s="425" t="s">
        <v>264</v>
      </c>
      <c r="N72" s="425" t="s">
        <v>802</v>
      </c>
      <c r="O72" s="425" t="s">
        <v>794</v>
      </c>
      <c r="AC72" s="425" t="s">
        <v>924</v>
      </c>
      <c r="AE72" s="789">
        <f>SUMIFS('6.3 Asset_Health'!AE$11:AE$720,'6.3 Asset_Health'!$H$11:$H$720,$H72,'6.3 Asset_Health'!$U$11:$U$720,$N72,'6.3 Asset_Health'!$O$11:$O$720,$O72)</f>
        <v>0</v>
      </c>
      <c r="AF72" s="789">
        <f>SUMIFS('6.3 Asset_Health'!AF$11:AF$720,'6.3 Asset_Health'!$H$11:$H$720,$H72,'6.3 Asset_Health'!$U$11:$U$720,$N72,'6.3 Asset_Health'!$O$11:$O$720,$O72)</f>
        <v>0</v>
      </c>
      <c r="AG72" s="789">
        <f>SUMIFS('6.3 Asset_Health'!AG$11:AG$720,'6.3 Asset_Health'!$H$11:$H$720,$H72,'6.3 Asset_Health'!$U$11:$U$720,$N72,'6.3 Asset_Health'!$O$11:$O$720,$O72)</f>
        <v>0</v>
      </c>
      <c r="AH72" s="789">
        <f>SUMIFS('6.3 Asset_Health'!AH$11:AH$720,'6.3 Asset_Health'!$H$11:$H$720,$H72,'6.3 Asset_Health'!$U$11:$U$720,$N72,'6.3 Asset_Health'!$O$11:$O$720,$O72)</f>
        <v>0</v>
      </c>
      <c r="AI72" s="789">
        <f>SUMIFS('6.3 Asset_Health'!AI$11:AI$720,'6.3 Asset_Health'!$H$11:$H$720,$H72,'6.3 Asset_Health'!$U$11:$U$720,$N72,'6.3 Asset_Health'!$O$11:$O$720,$O72)</f>
        <v>0</v>
      </c>
    </row>
    <row r="73" spans="4:35" s="425" customFormat="1">
      <c r="D73" s="425" t="s">
        <v>76</v>
      </c>
      <c r="H73" s="425" t="s">
        <v>81</v>
      </c>
      <c r="I73" s="425" t="s">
        <v>2496</v>
      </c>
      <c r="J73" s="425" t="s">
        <v>6</v>
      </c>
      <c r="K73" s="425" t="s">
        <v>264</v>
      </c>
      <c r="N73" s="425" t="s">
        <v>2484</v>
      </c>
      <c r="O73" s="425" t="s">
        <v>794</v>
      </c>
      <c r="AC73" s="425" t="s">
        <v>924</v>
      </c>
      <c r="AE73" s="789">
        <f>SUMIFS('6.3 Asset_Health'!AE$11:AE$720,'6.3 Asset_Health'!$H$11:$H$720,$H73,'6.3 Asset_Health'!$U$11:$U$720,$N73,'6.3 Asset_Health'!$O$11:$O$720,$O73)</f>
        <v>0</v>
      </c>
      <c r="AF73" s="789">
        <f>SUMIFS('6.3 Asset_Health'!AF$11:AF$720,'6.3 Asset_Health'!$H$11:$H$720,$H73,'6.3 Asset_Health'!$U$11:$U$720,$N73,'6.3 Asset_Health'!$O$11:$O$720,$O73)</f>
        <v>0</v>
      </c>
      <c r="AG73" s="789">
        <f>SUMIFS('6.3 Asset_Health'!AG$11:AG$720,'6.3 Asset_Health'!$H$11:$H$720,$H73,'6.3 Asset_Health'!$U$11:$U$720,$N73,'6.3 Asset_Health'!$O$11:$O$720,$O73)</f>
        <v>0</v>
      </c>
      <c r="AH73" s="789">
        <f>SUMIFS('6.3 Asset_Health'!AH$11:AH$720,'6.3 Asset_Health'!$H$11:$H$720,$H73,'6.3 Asset_Health'!$U$11:$U$720,$N73,'6.3 Asset_Health'!$O$11:$O$720,$O73)</f>
        <v>0</v>
      </c>
      <c r="AI73" s="789">
        <f>SUMIFS('6.3 Asset_Health'!AI$11:AI$720,'6.3 Asset_Health'!$H$11:$H$720,$H73,'6.3 Asset_Health'!$U$11:$U$720,$N73,'6.3 Asset_Health'!$O$11:$O$720,$O73)</f>
        <v>0</v>
      </c>
    </row>
    <row r="74" spans="4:35" s="425" customFormat="1">
      <c r="D74" s="425" t="s">
        <v>76</v>
      </c>
      <c r="H74" s="425" t="s">
        <v>81</v>
      </c>
      <c r="I74" s="425" t="s">
        <v>2496</v>
      </c>
      <c r="J74" s="425" t="s">
        <v>6</v>
      </c>
      <c r="K74" s="425" t="s">
        <v>264</v>
      </c>
      <c r="N74" s="425" t="s">
        <v>803</v>
      </c>
      <c r="O74" s="425" t="s">
        <v>794</v>
      </c>
      <c r="AC74" s="425" t="s">
        <v>924</v>
      </c>
      <c r="AE74" s="789">
        <f>SUMIFS('6.3 Asset_Health'!AE$11:AE$720,'6.3 Asset_Health'!$H$11:$H$720,$H74,'6.3 Asset_Health'!$U$11:$U$720,$N74,'6.3 Asset_Health'!$O$11:$O$720,$O74)</f>
        <v>0</v>
      </c>
      <c r="AF74" s="789">
        <f>SUMIFS('6.3 Asset_Health'!AF$11:AF$720,'6.3 Asset_Health'!$H$11:$H$720,$H74,'6.3 Asset_Health'!$U$11:$U$720,$N74,'6.3 Asset_Health'!$O$11:$O$720,$O74)</f>
        <v>0</v>
      </c>
      <c r="AG74" s="789">
        <f>SUMIFS('6.3 Asset_Health'!AG$11:AG$720,'6.3 Asset_Health'!$H$11:$H$720,$H74,'6.3 Asset_Health'!$U$11:$U$720,$N74,'6.3 Asset_Health'!$O$11:$O$720,$O74)</f>
        <v>0</v>
      </c>
      <c r="AH74" s="789">
        <f>SUMIFS('6.3 Asset_Health'!AH$11:AH$720,'6.3 Asset_Health'!$H$11:$H$720,$H74,'6.3 Asset_Health'!$U$11:$U$720,$N74,'6.3 Asset_Health'!$O$11:$O$720,$O74)</f>
        <v>0</v>
      </c>
      <c r="AI74" s="789">
        <f>SUMIFS('6.3 Asset_Health'!AI$11:AI$720,'6.3 Asset_Health'!$H$11:$H$720,$H74,'6.3 Asset_Health'!$U$11:$U$720,$N74,'6.3 Asset_Health'!$O$11:$O$720,$O74)</f>
        <v>0</v>
      </c>
    </row>
    <row r="75" spans="4:35" s="425" customFormat="1">
      <c r="D75" s="425" t="s">
        <v>76</v>
      </c>
      <c r="H75" s="425" t="s">
        <v>81</v>
      </c>
      <c r="I75" s="425" t="s">
        <v>2496</v>
      </c>
      <c r="J75" s="425" t="s">
        <v>6</v>
      </c>
      <c r="K75" s="425" t="s">
        <v>264</v>
      </c>
      <c r="N75" s="425" t="s">
        <v>807</v>
      </c>
      <c r="O75" s="425" t="s">
        <v>794</v>
      </c>
      <c r="AC75" s="425" t="s">
        <v>924</v>
      </c>
      <c r="AE75" s="789">
        <f>SUMIFS('6.3 Asset_Health'!AE$11:AE$720,'6.3 Asset_Health'!$H$11:$H$720,$H75,'6.3 Asset_Health'!$U$11:$U$720,$N75,'6.3 Asset_Health'!$O$11:$O$720,$O75)</f>
        <v>0</v>
      </c>
      <c r="AF75" s="789">
        <f>SUMIFS('6.3 Asset_Health'!AF$11:AF$720,'6.3 Asset_Health'!$H$11:$H$720,$H75,'6.3 Asset_Health'!$U$11:$U$720,$N75,'6.3 Asset_Health'!$O$11:$O$720,$O75)</f>
        <v>0</v>
      </c>
      <c r="AG75" s="789">
        <f>SUMIFS('6.3 Asset_Health'!AG$11:AG$720,'6.3 Asset_Health'!$H$11:$H$720,$H75,'6.3 Asset_Health'!$U$11:$U$720,$N75,'6.3 Asset_Health'!$O$11:$O$720,$O75)</f>
        <v>0</v>
      </c>
      <c r="AH75" s="789">
        <f>SUMIFS('6.3 Asset_Health'!AH$11:AH$720,'6.3 Asset_Health'!$H$11:$H$720,$H75,'6.3 Asset_Health'!$U$11:$U$720,$N75,'6.3 Asset_Health'!$O$11:$O$720,$O75)</f>
        <v>0</v>
      </c>
      <c r="AI75" s="789">
        <f>SUMIFS('6.3 Asset_Health'!AI$11:AI$720,'6.3 Asset_Health'!$H$11:$H$720,$H75,'6.3 Asset_Health'!$U$11:$U$720,$N75,'6.3 Asset_Health'!$O$11:$O$720,$O75)</f>
        <v>0</v>
      </c>
    </row>
    <row r="76" spans="4:35" s="425" customFormat="1">
      <c r="D76" s="425" t="s">
        <v>76</v>
      </c>
      <c r="H76" s="425" t="s">
        <v>81</v>
      </c>
      <c r="I76" s="425" t="s">
        <v>2496</v>
      </c>
      <c r="J76" s="425" t="s">
        <v>6</v>
      </c>
      <c r="K76" s="425" t="s">
        <v>264</v>
      </c>
      <c r="N76" s="425" t="s">
        <v>808</v>
      </c>
      <c r="O76" s="425" t="s">
        <v>794</v>
      </c>
      <c r="AC76" s="425" t="s">
        <v>924</v>
      </c>
      <c r="AE76" s="789">
        <f>SUMIFS('6.3 Asset_Health'!AE$11:AE$720,'6.3 Asset_Health'!$H$11:$H$720,$H76,'6.3 Asset_Health'!$U$11:$U$720,$N76,'6.3 Asset_Health'!$O$11:$O$720,$O76)</f>
        <v>0</v>
      </c>
      <c r="AF76" s="789">
        <f>SUMIFS('6.3 Asset_Health'!AF$11:AF$720,'6.3 Asset_Health'!$H$11:$H$720,$H76,'6.3 Asset_Health'!$U$11:$U$720,$N76,'6.3 Asset_Health'!$O$11:$O$720,$O76)</f>
        <v>0</v>
      </c>
      <c r="AG76" s="789">
        <f>SUMIFS('6.3 Asset_Health'!AG$11:AG$720,'6.3 Asset_Health'!$H$11:$H$720,$H76,'6.3 Asset_Health'!$U$11:$U$720,$N76,'6.3 Asset_Health'!$O$11:$O$720,$O76)</f>
        <v>0</v>
      </c>
      <c r="AH76" s="789">
        <f>SUMIFS('6.3 Asset_Health'!AH$11:AH$720,'6.3 Asset_Health'!$H$11:$H$720,$H76,'6.3 Asset_Health'!$U$11:$U$720,$N76,'6.3 Asset_Health'!$O$11:$O$720,$O76)</f>
        <v>0</v>
      </c>
      <c r="AI76" s="789">
        <f>SUMIFS('6.3 Asset_Health'!AI$11:AI$720,'6.3 Asset_Health'!$H$11:$H$720,$H76,'6.3 Asset_Health'!$U$11:$U$720,$N76,'6.3 Asset_Health'!$O$11:$O$720,$O76)</f>
        <v>0</v>
      </c>
    </row>
    <row r="77" spans="4:35" s="425" customFormat="1">
      <c r="D77" s="425" t="s">
        <v>76</v>
      </c>
      <c r="H77" s="425" t="s">
        <v>81</v>
      </c>
      <c r="I77" s="425" t="s">
        <v>2496</v>
      </c>
      <c r="J77" s="425" t="s">
        <v>6</v>
      </c>
      <c r="K77" s="425" t="s">
        <v>264</v>
      </c>
      <c r="N77" s="425" t="s">
        <v>817</v>
      </c>
      <c r="O77" s="425" t="s">
        <v>794</v>
      </c>
      <c r="AC77" s="425" t="s">
        <v>924</v>
      </c>
      <c r="AE77" s="789">
        <f>SUMIFS('6.3 Asset_Health'!AE$11:AE$720,'6.3 Asset_Health'!$H$11:$H$720,$H77,'6.3 Asset_Health'!$U$11:$U$720,$N77,'6.3 Asset_Health'!$O$11:$O$720,$O77)</f>
        <v>0</v>
      </c>
      <c r="AF77" s="789">
        <f>SUMIFS('6.3 Asset_Health'!AF$11:AF$720,'6.3 Asset_Health'!$H$11:$H$720,$H77,'6.3 Asset_Health'!$U$11:$U$720,$N77,'6.3 Asset_Health'!$O$11:$O$720,$O77)</f>
        <v>0</v>
      </c>
      <c r="AG77" s="789">
        <f>SUMIFS('6.3 Asset_Health'!AG$11:AG$720,'6.3 Asset_Health'!$H$11:$H$720,$H77,'6.3 Asset_Health'!$U$11:$U$720,$N77,'6.3 Asset_Health'!$O$11:$O$720,$O77)</f>
        <v>0</v>
      </c>
      <c r="AH77" s="789">
        <f>SUMIFS('6.3 Asset_Health'!AH$11:AH$720,'6.3 Asset_Health'!$H$11:$H$720,$H77,'6.3 Asset_Health'!$U$11:$U$720,$N77,'6.3 Asset_Health'!$O$11:$O$720,$O77)</f>
        <v>0</v>
      </c>
      <c r="AI77" s="789">
        <f>SUMIFS('6.3 Asset_Health'!AI$11:AI$720,'6.3 Asset_Health'!$H$11:$H$720,$H77,'6.3 Asset_Health'!$U$11:$U$720,$N77,'6.3 Asset_Health'!$O$11:$O$720,$O77)</f>
        <v>0</v>
      </c>
    </row>
    <row r="78" spans="4:35" s="425" customFormat="1">
      <c r="D78" s="425" t="s">
        <v>76</v>
      </c>
      <c r="H78" s="425" t="s">
        <v>81</v>
      </c>
      <c r="I78" s="425" t="s">
        <v>2496</v>
      </c>
      <c r="J78" s="425" t="s">
        <v>6</v>
      </c>
      <c r="K78" s="425" t="s">
        <v>264</v>
      </c>
      <c r="N78" s="425" t="s">
        <v>813</v>
      </c>
      <c r="O78" s="425" t="s">
        <v>794</v>
      </c>
      <c r="AC78" s="425" t="s">
        <v>924</v>
      </c>
      <c r="AE78" s="789">
        <f>SUMIFS('6.3 Asset_Health'!AE$11:AE$720,'6.3 Asset_Health'!$H$11:$H$720,$H78,'6.3 Asset_Health'!$U$11:$U$720,$N78,'6.3 Asset_Health'!$O$11:$O$720,$O78)</f>
        <v>0</v>
      </c>
      <c r="AF78" s="789">
        <f>SUMIFS('6.3 Asset_Health'!AF$11:AF$720,'6.3 Asset_Health'!$H$11:$H$720,$H78,'6.3 Asset_Health'!$U$11:$U$720,$N78,'6.3 Asset_Health'!$O$11:$O$720,$O78)</f>
        <v>0</v>
      </c>
      <c r="AG78" s="789">
        <f>SUMIFS('6.3 Asset_Health'!AG$11:AG$720,'6.3 Asset_Health'!$H$11:$H$720,$H78,'6.3 Asset_Health'!$U$11:$U$720,$N78,'6.3 Asset_Health'!$O$11:$O$720,$O78)</f>
        <v>0</v>
      </c>
      <c r="AH78" s="789">
        <f>SUMIFS('6.3 Asset_Health'!AH$11:AH$720,'6.3 Asset_Health'!$H$11:$H$720,$H78,'6.3 Asset_Health'!$U$11:$U$720,$N78,'6.3 Asset_Health'!$O$11:$O$720,$O78)</f>
        <v>0</v>
      </c>
      <c r="AI78" s="789">
        <f>SUMIFS('6.3 Asset_Health'!AI$11:AI$720,'6.3 Asset_Health'!$H$11:$H$720,$H78,'6.3 Asset_Health'!$U$11:$U$720,$N78,'6.3 Asset_Health'!$O$11:$O$720,$O78)</f>
        <v>0</v>
      </c>
    </row>
    <row r="79" spans="4:35" s="425" customFormat="1">
      <c r="D79" s="425" t="s">
        <v>76</v>
      </c>
      <c r="H79" s="425" t="s">
        <v>81</v>
      </c>
      <c r="I79" s="425" t="s">
        <v>2496</v>
      </c>
      <c r="J79" s="425" t="s">
        <v>6</v>
      </c>
      <c r="K79" s="425" t="s">
        <v>264</v>
      </c>
      <c r="N79" s="425" t="s">
        <v>814</v>
      </c>
      <c r="O79" s="425" t="s">
        <v>794</v>
      </c>
      <c r="AC79" s="425" t="s">
        <v>924</v>
      </c>
      <c r="AE79" s="789">
        <f>SUMIFS('6.3 Asset_Health'!AE$11:AE$720,'6.3 Asset_Health'!$H$11:$H$720,$H79,'6.3 Asset_Health'!$U$11:$U$720,$N79,'6.3 Asset_Health'!$O$11:$O$720,$O79)</f>
        <v>0</v>
      </c>
      <c r="AF79" s="789">
        <f>SUMIFS('6.3 Asset_Health'!AF$11:AF$720,'6.3 Asset_Health'!$H$11:$H$720,$H79,'6.3 Asset_Health'!$U$11:$U$720,$N79,'6.3 Asset_Health'!$O$11:$O$720,$O79)</f>
        <v>0</v>
      </c>
      <c r="AG79" s="789">
        <f>SUMIFS('6.3 Asset_Health'!AG$11:AG$720,'6.3 Asset_Health'!$H$11:$H$720,$H79,'6.3 Asset_Health'!$U$11:$U$720,$N79,'6.3 Asset_Health'!$O$11:$O$720,$O79)</f>
        <v>0</v>
      </c>
      <c r="AH79" s="789">
        <f>SUMIFS('6.3 Asset_Health'!AH$11:AH$720,'6.3 Asset_Health'!$H$11:$H$720,$H79,'6.3 Asset_Health'!$U$11:$U$720,$N79,'6.3 Asset_Health'!$O$11:$O$720,$O79)</f>
        <v>0</v>
      </c>
      <c r="AI79" s="789">
        <f>SUMIFS('6.3 Asset_Health'!AI$11:AI$720,'6.3 Asset_Health'!$H$11:$H$720,$H79,'6.3 Asset_Health'!$U$11:$U$720,$N79,'6.3 Asset_Health'!$O$11:$O$720,$O79)</f>
        <v>0</v>
      </c>
    </row>
    <row r="80" spans="4:35" s="425" customFormat="1">
      <c r="D80" s="425" t="s">
        <v>76</v>
      </c>
      <c r="H80" s="425" t="s">
        <v>81</v>
      </c>
      <c r="I80" s="425" t="s">
        <v>2496</v>
      </c>
      <c r="J80" s="425" t="s">
        <v>6</v>
      </c>
      <c r="K80" s="425" t="s">
        <v>264</v>
      </c>
      <c r="N80" s="425" t="s">
        <v>822</v>
      </c>
      <c r="O80" s="425" t="s">
        <v>794</v>
      </c>
      <c r="AC80" s="425" t="s">
        <v>924</v>
      </c>
      <c r="AE80" s="789">
        <f>SUMIFS('6.3 Asset_Health'!AE$11:AE$720,'6.3 Asset_Health'!$H$11:$H$720,$H80,'6.3 Asset_Health'!$U$11:$U$720,$N80,'6.3 Asset_Health'!$O$11:$O$720,$O80)</f>
        <v>0</v>
      </c>
      <c r="AF80" s="789">
        <f>SUMIFS('6.3 Asset_Health'!AF$11:AF$720,'6.3 Asset_Health'!$H$11:$H$720,$H80,'6.3 Asset_Health'!$U$11:$U$720,$N80,'6.3 Asset_Health'!$O$11:$O$720,$O80)</f>
        <v>0</v>
      </c>
      <c r="AG80" s="789">
        <f>SUMIFS('6.3 Asset_Health'!AG$11:AG$720,'6.3 Asset_Health'!$H$11:$H$720,$H80,'6.3 Asset_Health'!$U$11:$U$720,$N80,'6.3 Asset_Health'!$O$11:$O$720,$O80)</f>
        <v>0</v>
      </c>
      <c r="AH80" s="789">
        <f>SUMIFS('6.3 Asset_Health'!AH$11:AH$720,'6.3 Asset_Health'!$H$11:$H$720,$H80,'6.3 Asset_Health'!$U$11:$U$720,$N80,'6.3 Asset_Health'!$O$11:$O$720,$O80)</f>
        <v>0</v>
      </c>
      <c r="AI80" s="789">
        <f>SUMIFS('6.3 Asset_Health'!AI$11:AI$720,'6.3 Asset_Health'!$H$11:$H$720,$H80,'6.3 Asset_Health'!$U$11:$U$720,$N80,'6.3 Asset_Health'!$O$11:$O$720,$O80)</f>
        <v>0</v>
      </c>
    </row>
    <row r="81" spans="4:35" s="425" customFormat="1">
      <c r="D81" s="425" t="s">
        <v>76</v>
      </c>
      <c r="H81" s="425" t="s">
        <v>81</v>
      </c>
      <c r="I81" s="425" t="s">
        <v>2496</v>
      </c>
      <c r="J81" s="425" t="s">
        <v>6</v>
      </c>
      <c r="K81" s="425" t="s">
        <v>264</v>
      </c>
      <c r="N81" s="425" t="s">
        <v>2485</v>
      </c>
      <c r="O81" s="425" t="s">
        <v>794</v>
      </c>
      <c r="AC81" s="425" t="s">
        <v>924</v>
      </c>
      <c r="AE81" s="789">
        <f>SUMIFS('6.3 Asset_Health'!AE$11:AE$720,'6.3 Asset_Health'!$H$11:$H$720,$H81,'6.3 Asset_Health'!$U$11:$U$720,$N81,'6.3 Asset_Health'!$O$11:$O$720,$O81)</f>
        <v>0</v>
      </c>
      <c r="AF81" s="789">
        <f>SUMIFS('6.3 Asset_Health'!AF$11:AF$720,'6.3 Asset_Health'!$H$11:$H$720,$H81,'6.3 Asset_Health'!$U$11:$U$720,$N81,'6.3 Asset_Health'!$O$11:$O$720,$O81)</f>
        <v>0</v>
      </c>
      <c r="AG81" s="789">
        <f>SUMIFS('6.3 Asset_Health'!AG$11:AG$720,'6.3 Asset_Health'!$H$11:$H$720,$H81,'6.3 Asset_Health'!$U$11:$U$720,$N81,'6.3 Asset_Health'!$O$11:$O$720,$O81)</f>
        <v>0</v>
      </c>
      <c r="AH81" s="789">
        <f>SUMIFS('6.3 Asset_Health'!AH$11:AH$720,'6.3 Asset_Health'!$H$11:$H$720,$H81,'6.3 Asset_Health'!$U$11:$U$720,$N81,'6.3 Asset_Health'!$O$11:$O$720,$O81)</f>
        <v>0</v>
      </c>
      <c r="AI81" s="789">
        <f>SUMIFS('6.3 Asset_Health'!AI$11:AI$720,'6.3 Asset_Health'!$H$11:$H$720,$H81,'6.3 Asset_Health'!$U$11:$U$720,$N81,'6.3 Asset_Health'!$O$11:$O$720,$O81)</f>
        <v>0</v>
      </c>
    </row>
    <row r="82" spans="4:35" s="425" customFormat="1">
      <c r="D82" s="425" t="s">
        <v>76</v>
      </c>
      <c r="H82" s="425" t="s">
        <v>81</v>
      </c>
      <c r="I82" s="425" t="s">
        <v>2496</v>
      </c>
      <c r="J82" s="425" t="s">
        <v>6</v>
      </c>
      <c r="K82" s="425" t="s">
        <v>264</v>
      </c>
      <c r="N82" s="425" t="s">
        <v>801</v>
      </c>
      <c r="O82" s="425" t="s">
        <v>794</v>
      </c>
      <c r="AC82" s="425" t="s">
        <v>924</v>
      </c>
      <c r="AE82" s="789">
        <f>SUMIFS('6.3 Asset_Health'!AE$11:AE$720,'6.3 Asset_Health'!$H$11:$H$720,$H82,'6.3 Asset_Health'!$U$11:$U$720,$N82,'6.3 Asset_Health'!$O$11:$O$720,$O82)</f>
        <v>0</v>
      </c>
      <c r="AF82" s="789">
        <f>SUMIFS('6.3 Asset_Health'!AF$11:AF$720,'6.3 Asset_Health'!$H$11:$H$720,$H82,'6.3 Asset_Health'!$U$11:$U$720,$N82,'6.3 Asset_Health'!$O$11:$O$720,$O82)</f>
        <v>0</v>
      </c>
      <c r="AG82" s="789">
        <f>SUMIFS('6.3 Asset_Health'!AG$11:AG$720,'6.3 Asset_Health'!$H$11:$H$720,$H82,'6.3 Asset_Health'!$U$11:$U$720,$N82,'6.3 Asset_Health'!$O$11:$O$720,$O82)</f>
        <v>0</v>
      </c>
      <c r="AH82" s="789">
        <f>SUMIFS('6.3 Asset_Health'!AH$11:AH$720,'6.3 Asset_Health'!$H$11:$H$720,$H82,'6.3 Asset_Health'!$U$11:$U$720,$N82,'6.3 Asset_Health'!$O$11:$O$720,$O82)</f>
        <v>0</v>
      </c>
      <c r="AI82" s="789">
        <f>SUMIFS('6.3 Asset_Health'!AI$11:AI$720,'6.3 Asset_Health'!$H$11:$H$720,$H82,'6.3 Asset_Health'!$U$11:$U$720,$N82,'6.3 Asset_Health'!$O$11:$O$720,$O82)</f>
        <v>0</v>
      </c>
    </row>
    <row r="83" spans="4:35" s="425" customFormat="1">
      <c r="D83" s="425" t="s">
        <v>76</v>
      </c>
      <c r="H83" s="425" t="s">
        <v>81</v>
      </c>
      <c r="I83" s="425" t="s">
        <v>2496</v>
      </c>
      <c r="J83" s="425" t="s">
        <v>6</v>
      </c>
      <c r="K83" s="425" t="s">
        <v>264</v>
      </c>
      <c r="N83" s="425" t="s">
        <v>824</v>
      </c>
      <c r="O83" s="425" t="s">
        <v>794</v>
      </c>
      <c r="AC83" s="425" t="s">
        <v>924</v>
      </c>
      <c r="AE83" s="789">
        <f>SUMIFS('6.3 Asset_Health'!AE$11:AE$720,'6.3 Asset_Health'!$H$11:$H$720,$H83,'6.3 Asset_Health'!$U$11:$U$720,$N83,'6.3 Asset_Health'!$O$11:$O$720,$O83)</f>
        <v>0</v>
      </c>
      <c r="AF83" s="789">
        <f>SUMIFS('6.3 Asset_Health'!AF$11:AF$720,'6.3 Asset_Health'!$H$11:$H$720,$H83,'6.3 Asset_Health'!$U$11:$U$720,$N83,'6.3 Asset_Health'!$O$11:$O$720,$O83)</f>
        <v>0</v>
      </c>
      <c r="AG83" s="789">
        <f>SUMIFS('6.3 Asset_Health'!AG$11:AG$720,'6.3 Asset_Health'!$H$11:$H$720,$H83,'6.3 Asset_Health'!$U$11:$U$720,$N83,'6.3 Asset_Health'!$O$11:$O$720,$O83)</f>
        <v>0</v>
      </c>
      <c r="AH83" s="789">
        <f>SUMIFS('6.3 Asset_Health'!AH$11:AH$720,'6.3 Asset_Health'!$H$11:$H$720,$H83,'6.3 Asset_Health'!$U$11:$U$720,$N83,'6.3 Asset_Health'!$O$11:$O$720,$O83)</f>
        <v>0</v>
      </c>
      <c r="AI83" s="789">
        <f>SUMIFS('6.3 Asset_Health'!AI$11:AI$720,'6.3 Asset_Health'!$H$11:$H$720,$H83,'6.3 Asset_Health'!$U$11:$U$720,$N83,'6.3 Asset_Health'!$O$11:$O$720,$O83)</f>
        <v>0</v>
      </c>
    </row>
    <row r="84" spans="4:35" s="425" customFormat="1">
      <c r="D84" s="425" t="s">
        <v>76</v>
      </c>
      <c r="H84" s="425" t="s">
        <v>81</v>
      </c>
      <c r="I84" s="425" t="s">
        <v>2496</v>
      </c>
      <c r="J84" s="425" t="s">
        <v>6</v>
      </c>
      <c r="K84" s="425" t="s">
        <v>264</v>
      </c>
      <c r="N84" s="425" t="s">
        <v>2486</v>
      </c>
      <c r="O84" s="425" t="s">
        <v>794</v>
      </c>
      <c r="AC84" s="425" t="s">
        <v>924</v>
      </c>
      <c r="AE84" s="789">
        <f>SUMIFS('6.3 Asset_Health'!AE$11:AE$720,'6.3 Asset_Health'!$H$11:$H$720,$H84,'6.3 Asset_Health'!$U$11:$U$720,$N84,'6.3 Asset_Health'!$O$11:$O$720,$O84)</f>
        <v>0</v>
      </c>
      <c r="AF84" s="789">
        <f>SUMIFS('6.3 Asset_Health'!AF$11:AF$720,'6.3 Asset_Health'!$H$11:$H$720,$H84,'6.3 Asset_Health'!$U$11:$U$720,$N84,'6.3 Asset_Health'!$O$11:$O$720,$O84)</f>
        <v>0</v>
      </c>
      <c r="AG84" s="789">
        <f>SUMIFS('6.3 Asset_Health'!AG$11:AG$720,'6.3 Asset_Health'!$H$11:$H$720,$H84,'6.3 Asset_Health'!$U$11:$U$720,$N84,'6.3 Asset_Health'!$O$11:$O$720,$O84)</f>
        <v>0</v>
      </c>
      <c r="AH84" s="789">
        <f>SUMIFS('6.3 Asset_Health'!AH$11:AH$720,'6.3 Asset_Health'!$H$11:$H$720,$H84,'6.3 Asset_Health'!$U$11:$U$720,$N84,'6.3 Asset_Health'!$O$11:$O$720,$O84)</f>
        <v>0</v>
      </c>
      <c r="AI84" s="789">
        <f>SUMIFS('6.3 Asset_Health'!AI$11:AI$720,'6.3 Asset_Health'!$H$11:$H$720,$H84,'6.3 Asset_Health'!$U$11:$U$720,$N84,'6.3 Asset_Health'!$O$11:$O$720,$O84)</f>
        <v>0</v>
      </c>
    </row>
    <row r="85" spans="4:35" s="425" customFormat="1">
      <c r="D85" s="425" t="s">
        <v>76</v>
      </c>
      <c r="H85" s="425" t="s">
        <v>81</v>
      </c>
      <c r="I85" s="425" t="s">
        <v>2496</v>
      </c>
      <c r="J85" s="425" t="s">
        <v>6</v>
      </c>
      <c r="K85" s="425" t="s">
        <v>264</v>
      </c>
      <c r="N85" s="425" t="s">
        <v>809</v>
      </c>
      <c r="O85" s="425" t="s">
        <v>794</v>
      </c>
      <c r="AC85" s="425" t="s">
        <v>924</v>
      </c>
      <c r="AE85" s="789">
        <f>SUMIFS('6.3 Asset_Health'!AE$11:AE$720,'6.3 Asset_Health'!$H$11:$H$720,$H85,'6.3 Asset_Health'!$U$11:$U$720,$N85,'6.3 Asset_Health'!$O$11:$O$720,$O85)</f>
        <v>0</v>
      </c>
      <c r="AF85" s="789">
        <f>SUMIFS('6.3 Asset_Health'!AF$11:AF$720,'6.3 Asset_Health'!$H$11:$H$720,$H85,'6.3 Asset_Health'!$U$11:$U$720,$N85,'6.3 Asset_Health'!$O$11:$O$720,$O85)</f>
        <v>0</v>
      </c>
      <c r="AG85" s="789">
        <f>SUMIFS('6.3 Asset_Health'!AG$11:AG$720,'6.3 Asset_Health'!$H$11:$H$720,$H85,'6.3 Asset_Health'!$U$11:$U$720,$N85,'6.3 Asset_Health'!$O$11:$O$720,$O85)</f>
        <v>0</v>
      </c>
      <c r="AH85" s="789">
        <f>SUMIFS('6.3 Asset_Health'!AH$11:AH$720,'6.3 Asset_Health'!$H$11:$H$720,$H85,'6.3 Asset_Health'!$U$11:$U$720,$N85,'6.3 Asset_Health'!$O$11:$O$720,$O85)</f>
        <v>0</v>
      </c>
      <c r="AI85" s="789">
        <f>SUMIFS('6.3 Asset_Health'!AI$11:AI$720,'6.3 Asset_Health'!$H$11:$H$720,$H85,'6.3 Asset_Health'!$U$11:$U$720,$N85,'6.3 Asset_Health'!$O$11:$O$720,$O85)</f>
        <v>0</v>
      </c>
    </row>
    <row r="86" spans="4:35" s="425" customFormat="1">
      <c r="D86" s="425" t="s">
        <v>76</v>
      </c>
      <c r="H86" s="425" t="s">
        <v>81</v>
      </c>
      <c r="I86" s="425" t="s">
        <v>2496</v>
      </c>
      <c r="J86" s="425" t="s">
        <v>6</v>
      </c>
      <c r="K86" s="425" t="s">
        <v>264</v>
      </c>
      <c r="N86" s="425" t="s">
        <v>815</v>
      </c>
      <c r="O86" s="425" t="s">
        <v>794</v>
      </c>
      <c r="AC86" s="425" t="s">
        <v>924</v>
      </c>
      <c r="AE86" s="789">
        <f>SUMIFS('6.3 Asset_Health'!AE$11:AE$720,'6.3 Asset_Health'!$H$11:$H$720,$H86,'6.3 Asset_Health'!$U$11:$U$720,$N86,'6.3 Asset_Health'!$O$11:$O$720,$O86)</f>
        <v>0</v>
      </c>
      <c r="AF86" s="789">
        <f>SUMIFS('6.3 Asset_Health'!AF$11:AF$720,'6.3 Asset_Health'!$H$11:$H$720,$H86,'6.3 Asset_Health'!$U$11:$U$720,$N86,'6.3 Asset_Health'!$O$11:$O$720,$O86)</f>
        <v>0</v>
      </c>
      <c r="AG86" s="789">
        <f>SUMIFS('6.3 Asset_Health'!AG$11:AG$720,'6.3 Asset_Health'!$H$11:$H$720,$H86,'6.3 Asset_Health'!$U$11:$U$720,$N86,'6.3 Asset_Health'!$O$11:$O$720,$O86)</f>
        <v>0</v>
      </c>
      <c r="AH86" s="789">
        <f>SUMIFS('6.3 Asset_Health'!AH$11:AH$720,'6.3 Asset_Health'!$H$11:$H$720,$H86,'6.3 Asset_Health'!$U$11:$U$720,$N86,'6.3 Asset_Health'!$O$11:$O$720,$O86)</f>
        <v>0</v>
      </c>
      <c r="AI86" s="789">
        <f>SUMIFS('6.3 Asset_Health'!AI$11:AI$720,'6.3 Asset_Health'!$H$11:$H$720,$H86,'6.3 Asset_Health'!$U$11:$U$720,$N86,'6.3 Asset_Health'!$O$11:$O$720,$O86)</f>
        <v>0</v>
      </c>
    </row>
    <row r="87" spans="4:35" s="425" customFormat="1">
      <c r="D87" s="425" t="s">
        <v>76</v>
      </c>
      <c r="H87" s="425" t="s">
        <v>81</v>
      </c>
      <c r="I87" s="425" t="s">
        <v>2496</v>
      </c>
      <c r="J87" s="425" t="s">
        <v>6</v>
      </c>
      <c r="K87" s="425" t="s">
        <v>264</v>
      </c>
      <c r="N87" s="425" t="s">
        <v>819</v>
      </c>
      <c r="O87" s="425" t="s">
        <v>794</v>
      </c>
      <c r="AC87" s="425" t="s">
        <v>924</v>
      </c>
      <c r="AE87" s="789">
        <f>SUMIFS('6.3 Asset_Health'!AE$11:AE$720,'6.3 Asset_Health'!$H$11:$H$720,$H87,'6.3 Asset_Health'!$U$11:$U$720,$N87,'6.3 Asset_Health'!$O$11:$O$720,$O87)</f>
        <v>0</v>
      </c>
      <c r="AF87" s="789">
        <f>SUMIFS('6.3 Asset_Health'!AF$11:AF$720,'6.3 Asset_Health'!$H$11:$H$720,$H87,'6.3 Asset_Health'!$U$11:$U$720,$N87,'6.3 Asset_Health'!$O$11:$O$720,$O87)</f>
        <v>0</v>
      </c>
      <c r="AG87" s="789">
        <f>SUMIFS('6.3 Asset_Health'!AG$11:AG$720,'6.3 Asset_Health'!$H$11:$H$720,$H87,'6.3 Asset_Health'!$U$11:$U$720,$N87,'6.3 Asset_Health'!$O$11:$O$720,$O87)</f>
        <v>0</v>
      </c>
      <c r="AH87" s="789">
        <f>SUMIFS('6.3 Asset_Health'!AH$11:AH$720,'6.3 Asset_Health'!$H$11:$H$720,$H87,'6.3 Asset_Health'!$U$11:$U$720,$N87,'6.3 Asset_Health'!$O$11:$O$720,$O87)</f>
        <v>0</v>
      </c>
      <c r="AI87" s="789">
        <f>SUMIFS('6.3 Asset_Health'!AI$11:AI$720,'6.3 Asset_Health'!$H$11:$H$720,$H87,'6.3 Asset_Health'!$U$11:$U$720,$N87,'6.3 Asset_Health'!$O$11:$O$720,$O87)</f>
        <v>0</v>
      </c>
    </row>
    <row r="88" spans="4:35" s="425" customFormat="1">
      <c r="D88" s="425" t="s">
        <v>76</v>
      </c>
      <c r="H88" s="425" t="s">
        <v>81</v>
      </c>
      <c r="I88" s="425" t="s">
        <v>2496</v>
      </c>
      <c r="J88" s="425" t="s">
        <v>6</v>
      </c>
      <c r="K88" s="425" t="s">
        <v>264</v>
      </c>
      <c r="N88" s="425" t="s">
        <v>2487</v>
      </c>
      <c r="O88" s="425" t="s">
        <v>794</v>
      </c>
      <c r="AC88" s="425" t="s">
        <v>924</v>
      </c>
      <c r="AE88" s="789">
        <f>SUMIFS('6.3 Asset_Health'!AE$11:AE$720,'6.3 Asset_Health'!$H$11:$H$720,$H88,'6.3 Asset_Health'!$U$11:$U$720,$N88,'6.3 Asset_Health'!$O$11:$O$720,$O88)</f>
        <v>0</v>
      </c>
      <c r="AF88" s="789">
        <f>SUMIFS('6.3 Asset_Health'!AF$11:AF$720,'6.3 Asset_Health'!$H$11:$H$720,$H88,'6.3 Asset_Health'!$U$11:$U$720,$N88,'6.3 Asset_Health'!$O$11:$O$720,$O88)</f>
        <v>0</v>
      </c>
      <c r="AG88" s="789">
        <f>SUMIFS('6.3 Asset_Health'!AG$11:AG$720,'6.3 Asset_Health'!$H$11:$H$720,$H88,'6.3 Asset_Health'!$U$11:$U$720,$N88,'6.3 Asset_Health'!$O$11:$O$720,$O88)</f>
        <v>0</v>
      </c>
      <c r="AH88" s="789">
        <f>SUMIFS('6.3 Asset_Health'!AH$11:AH$720,'6.3 Asset_Health'!$H$11:$H$720,$H88,'6.3 Asset_Health'!$U$11:$U$720,$N88,'6.3 Asset_Health'!$O$11:$O$720,$O88)</f>
        <v>0</v>
      </c>
      <c r="AI88" s="789">
        <f>SUMIFS('6.3 Asset_Health'!AI$11:AI$720,'6.3 Asset_Health'!$H$11:$H$720,$H88,'6.3 Asset_Health'!$U$11:$U$720,$N88,'6.3 Asset_Health'!$O$11:$O$720,$O88)</f>
        <v>0</v>
      </c>
    </row>
    <row r="89" spans="4:35" s="425" customFormat="1">
      <c r="D89" s="425" t="s">
        <v>76</v>
      </c>
      <c r="H89" s="425" t="s">
        <v>81</v>
      </c>
      <c r="I89" s="425" t="s">
        <v>2496</v>
      </c>
      <c r="J89" s="425" t="s">
        <v>6</v>
      </c>
      <c r="K89" s="425" t="s">
        <v>264</v>
      </c>
      <c r="N89" s="425" t="s">
        <v>2488</v>
      </c>
      <c r="O89" s="425" t="s">
        <v>794</v>
      </c>
      <c r="AC89" s="425" t="s">
        <v>924</v>
      </c>
      <c r="AE89" s="789">
        <f>SUMIFS('6.3 Asset_Health'!AE$11:AE$720,'6.3 Asset_Health'!$H$11:$H$720,$H89,'6.3 Asset_Health'!$U$11:$U$720,$N89,'6.3 Asset_Health'!$O$11:$O$720,$O89)</f>
        <v>0</v>
      </c>
      <c r="AF89" s="789">
        <f>SUMIFS('6.3 Asset_Health'!AF$11:AF$720,'6.3 Asset_Health'!$H$11:$H$720,$H89,'6.3 Asset_Health'!$U$11:$U$720,$N89,'6.3 Asset_Health'!$O$11:$O$720,$O89)</f>
        <v>0</v>
      </c>
      <c r="AG89" s="789">
        <f>SUMIFS('6.3 Asset_Health'!AG$11:AG$720,'6.3 Asset_Health'!$H$11:$H$720,$H89,'6.3 Asset_Health'!$U$11:$U$720,$N89,'6.3 Asset_Health'!$O$11:$O$720,$O89)</f>
        <v>0</v>
      </c>
      <c r="AH89" s="789">
        <f>SUMIFS('6.3 Asset_Health'!AH$11:AH$720,'6.3 Asset_Health'!$H$11:$H$720,$H89,'6.3 Asset_Health'!$U$11:$U$720,$N89,'6.3 Asset_Health'!$O$11:$O$720,$O89)</f>
        <v>0</v>
      </c>
      <c r="AI89" s="789">
        <f>SUMIFS('6.3 Asset_Health'!AI$11:AI$720,'6.3 Asset_Health'!$H$11:$H$720,$H89,'6.3 Asset_Health'!$U$11:$U$720,$N89,'6.3 Asset_Health'!$O$11:$O$720,$O89)</f>
        <v>0</v>
      </c>
    </row>
    <row r="90" spans="4:35" s="425" customFormat="1">
      <c r="D90" s="425" t="s">
        <v>76</v>
      </c>
      <c r="H90" s="425" t="s">
        <v>81</v>
      </c>
      <c r="I90" s="425" t="s">
        <v>2496</v>
      </c>
      <c r="J90" s="425" t="s">
        <v>6</v>
      </c>
      <c r="K90" s="425" t="s">
        <v>264</v>
      </c>
      <c r="N90" s="425" t="s">
        <v>2489</v>
      </c>
      <c r="O90" s="425" t="s">
        <v>794</v>
      </c>
      <c r="AC90" s="425" t="s">
        <v>924</v>
      </c>
      <c r="AE90" s="789">
        <f>SUMIFS('6.3 Asset_Health'!AE$11:AE$720,'6.3 Asset_Health'!$H$11:$H$720,$H90,'6.3 Asset_Health'!$U$11:$U$720,$N90,'6.3 Asset_Health'!$O$11:$O$720,$O90)</f>
        <v>0</v>
      </c>
      <c r="AF90" s="789">
        <f>SUMIFS('6.3 Asset_Health'!AF$11:AF$720,'6.3 Asset_Health'!$H$11:$H$720,$H90,'6.3 Asset_Health'!$U$11:$U$720,$N90,'6.3 Asset_Health'!$O$11:$O$720,$O90)</f>
        <v>0</v>
      </c>
      <c r="AG90" s="789">
        <f>SUMIFS('6.3 Asset_Health'!AG$11:AG$720,'6.3 Asset_Health'!$H$11:$H$720,$H90,'6.3 Asset_Health'!$U$11:$U$720,$N90,'6.3 Asset_Health'!$O$11:$O$720,$O90)</f>
        <v>0</v>
      </c>
      <c r="AH90" s="789">
        <f>SUMIFS('6.3 Asset_Health'!AH$11:AH$720,'6.3 Asset_Health'!$H$11:$H$720,$H90,'6.3 Asset_Health'!$U$11:$U$720,$N90,'6.3 Asset_Health'!$O$11:$O$720,$O90)</f>
        <v>0</v>
      </c>
      <c r="AI90" s="789">
        <f>SUMIFS('6.3 Asset_Health'!AI$11:AI$720,'6.3 Asset_Health'!$H$11:$H$720,$H90,'6.3 Asset_Health'!$U$11:$U$720,$N90,'6.3 Asset_Health'!$O$11:$O$720,$O90)</f>
        <v>0</v>
      </c>
    </row>
    <row r="91" spans="4:35" s="425" customFormat="1">
      <c r="D91" s="425" t="s">
        <v>76</v>
      </c>
      <c r="H91" s="425" t="s">
        <v>81</v>
      </c>
      <c r="I91" s="425" t="s">
        <v>2496</v>
      </c>
      <c r="J91" s="425" t="s">
        <v>6</v>
      </c>
      <c r="K91" s="425" t="s">
        <v>264</v>
      </c>
      <c r="N91" s="425" t="s">
        <v>2490</v>
      </c>
      <c r="O91" s="425" t="s">
        <v>794</v>
      </c>
      <c r="AC91" s="425" t="s">
        <v>924</v>
      </c>
      <c r="AE91" s="789">
        <f>SUMIFS('6.3 Asset_Health'!AE$11:AE$720,'6.3 Asset_Health'!$H$11:$H$720,$H91,'6.3 Asset_Health'!$U$11:$U$720,$N91,'6.3 Asset_Health'!$O$11:$O$720,$O91)</f>
        <v>0</v>
      </c>
      <c r="AF91" s="789">
        <f>SUMIFS('6.3 Asset_Health'!AF$11:AF$720,'6.3 Asset_Health'!$H$11:$H$720,$H91,'6.3 Asset_Health'!$U$11:$U$720,$N91,'6.3 Asset_Health'!$O$11:$O$720,$O91)</f>
        <v>0</v>
      </c>
      <c r="AG91" s="789">
        <f>SUMIFS('6.3 Asset_Health'!AG$11:AG$720,'6.3 Asset_Health'!$H$11:$H$720,$H91,'6.3 Asset_Health'!$U$11:$U$720,$N91,'6.3 Asset_Health'!$O$11:$O$720,$O91)</f>
        <v>0</v>
      </c>
      <c r="AH91" s="789">
        <f>SUMIFS('6.3 Asset_Health'!AH$11:AH$720,'6.3 Asset_Health'!$H$11:$H$720,$H91,'6.3 Asset_Health'!$U$11:$U$720,$N91,'6.3 Asset_Health'!$O$11:$O$720,$O91)</f>
        <v>0</v>
      </c>
      <c r="AI91" s="789">
        <f>SUMIFS('6.3 Asset_Health'!AI$11:AI$720,'6.3 Asset_Health'!$H$11:$H$720,$H91,'6.3 Asset_Health'!$U$11:$U$720,$N91,'6.3 Asset_Health'!$O$11:$O$720,$O91)</f>
        <v>0</v>
      </c>
    </row>
    <row r="92" spans="4:35" s="425" customFormat="1">
      <c r="D92" s="425" t="s">
        <v>76</v>
      </c>
      <c r="H92" s="425" t="s">
        <v>81</v>
      </c>
      <c r="I92" s="425" t="s">
        <v>2496</v>
      </c>
      <c r="J92" s="425" t="s">
        <v>6</v>
      </c>
      <c r="K92" s="425" t="s">
        <v>264</v>
      </c>
      <c r="N92" s="425" t="s">
        <v>2491</v>
      </c>
      <c r="O92" s="425" t="s">
        <v>794</v>
      </c>
      <c r="AC92" s="425" t="s">
        <v>924</v>
      </c>
      <c r="AE92" s="789">
        <f>SUMIFS('6.3 Asset_Health'!AE$11:AE$720,'6.3 Asset_Health'!$H$11:$H$720,$H92,'6.3 Asset_Health'!$U$11:$U$720,$N92,'6.3 Asset_Health'!$O$11:$O$720,$O92)</f>
        <v>0</v>
      </c>
      <c r="AF92" s="789">
        <f>SUMIFS('6.3 Asset_Health'!AF$11:AF$720,'6.3 Asset_Health'!$H$11:$H$720,$H92,'6.3 Asset_Health'!$U$11:$U$720,$N92,'6.3 Asset_Health'!$O$11:$O$720,$O92)</f>
        <v>0</v>
      </c>
      <c r="AG92" s="789">
        <f>SUMIFS('6.3 Asset_Health'!AG$11:AG$720,'6.3 Asset_Health'!$H$11:$H$720,$H92,'6.3 Asset_Health'!$U$11:$U$720,$N92,'6.3 Asset_Health'!$O$11:$O$720,$O92)</f>
        <v>0</v>
      </c>
      <c r="AH92" s="789">
        <f>SUMIFS('6.3 Asset_Health'!AH$11:AH$720,'6.3 Asset_Health'!$H$11:$H$720,$H92,'6.3 Asset_Health'!$U$11:$U$720,$N92,'6.3 Asset_Health'!$O$11:$O$720,$O92)</f>
        <v>0</v>
      </c>
      <c r="AI92" s="789">
        <f>SUMIFS('6.3 Asset_Health'!AI$11:AI$720,'6.3 Asset_Health'!$H$11:$H$720,$H92,'6.3 Asset_Health'!$U$11:$U$720,$N92,'6.3 Asset_Health'!$O$11:$O$720,$O92)</f>
        <v>0</v>
      </c>
    </row>
    <row r="93" spans="4:35" s="425" customFormat="1">
      <c r="D93" s="425" t="s">
        <v>76</v>
      </c>
      <c r="H93" s="425" t="s">
        <v>81</v>
      </c>
      <c r="I93" s="425" t="s">
        <v>2496</v>
      </c>
      <c r="J93" s="425" t="s">
        <v>6</v>
      </c>
      <c r="K93" s="425" t="s">
        <v>264</v>
      </c>
      <c r="N93" s="425" t="s">
        <v>816</v>
      </c>
      <c r="O93" s="425" t="s">
        <v>794</v>
      </c>
      <c r="AC93" s="425" t="s">
        <v>924</v>
      </c>
      <c r="AE93" s="789">
        <f>SUMIFS('6.3 Asset_Health'!AE$11:AE$720,'6.3 Asset_Health'!$H$11:$H$720,$H93,'6.3 Asset_Health'!$U$11:$U$720,$N93,'6.3 Asset_Health'!$O$11:$O$720,$O93)</f>
        <v>0</v>
      </c>
      <c r="AF93" s="789">
        <f>SUMIFS('6.3 Asset_Health'!AF$11:AF$720,'6.3 Asset_Health'!$H$11:$H$720,$H93,'6.3 Asset_Health'!$U$11:$U$720,$N93,'6.3 Asset_Health'!$O$11:$O$720,$O93)</f>
        <v>0</v>
      </c>
      <c r="AG93" s="789">
        <f>SUMIFS('6.3 Asset_Health'!AG$11:AG$720,'6.3 Asset_Health'!$H$11:$H$720,$H93,'6.3 Asset_Health'!$U$11:$U$720,$N93,'6.3 Asset_Health'!$O$11:$O$720,$O93)</f>
        <v>0</v>
      </c>
      <c r="AH93" s="789">
        <f>SUMIFS('6.3 Asset_Health'!AH$11:AH$720,'6.3 Asset_Health'!$H$11:$H$720,$H93,'6.3 Asset_Health'!$U$11:$U$720,$N93,'6.3 Asset_Health'!$O$11:$O$720,$O93)</f>
        <v>0</v>
      </c>
      <c r="AI93" s="789">
        <f>SUMIFS('6.3 Asset_Health'!AI$11:AI$720,'6.3 Asset_Health'!$H$11:$H$720,$H93,'6.3 Asset_Health'!$U$11:$U$720,$N93,'6.3 Asset_Health'!$O$11:$O$720,$O93)</f>
        <v>0</v>
      </c>
    </row>
    <row r="94" spans="4:35" s="425" customFormat="1">
      <c r="D94" s="425" t="s">
        <v>76</v>
      </c>
      <c r="H94" s="425" t="s">
        <v>81</v>
      </c>
      <c r="I94" s="425" t="s">
        <v>2496</v>
      </c>
      <c r="J94" s="425" t="s">
        <v>6</v>
      </c>
      <c r="K94" s="425" t="s">
        <v>264</v>
      </c>
      <c r="N94" s="425" t="s">
        <v>821</v>
      </c>
      <c r="O94" s="425" t="s">
        <v>794</v>
      </c>
      <c r="AC94" s="425" t="s">
        <v>924</v>
      </c>
      <c r="AE94" s="789">
        <f>SUMIFS('6.3 Asset_Health'!AE$11:AE$720,'6.3 Asset_Health'!$H$11:$H$720,$H94,'6.3 Asset_Health'!$U$11:$U$720,$N94,'6.3 Asset_Health'!$O$11:$O$720,$O94)</f>
        <v>0</v>
      </c>
      <c r="AF94" s="789">
        <f>SUMIFS('6.3 Asset_Health'!AF$11:AF$720,'6.3 Asset_Health'!$H$11:$H$720,$H94,'6.3 Asset_Health'!$U$11:$U$720,$N94,'6.3 Asset_Health'!$O$11:$O$720,$O94)</f>
        <v>0</v>
      </c>
      <c r="AG94" s="789">
        <f>SUMIFS('6.3 Asset_Health'!AG$11:AG$720,'6.3 Asset_Health'!$H$11:$H$720,$H94,'6.3 Asset_Health'!$U$11:$U$720,$N94,'6.3 Asset_Health'!$O$11:$O$720,$O94)</f>
        <v>0</v>
      </c>
      <c r="AH94" s="789">
        <f>SUMIFS('6.3 Asset_Health'!AH$11:AH$720,'6.3 Asset_Health'!$H$11:$H$720,$H94,'6.3 Asset_Health'!$U$11:$U$720,$N94,'6.3 Asset_Health'!$O$11:$O$720,$O94)</f>
        <v>0</v>
      </c>
      <c r="AI94" s="789">
        <f>SUMIFS('6.3 Asset_Health'!AI$11:AI$720,'6.3 Asset_Health'!$H$11:$H$720,$H94,'6.3 Asset_Health'!$U$11:$U$720,$N94,'6.3 Asset_Health'!$O$11:$O$720,$O94)</f>
        <v>0</v>
      </c>
    </row>
    <row r="95" spans="4:35" s="425" customFormat="1">
      <c r="D95" s="425" t="s">
        <v>76</v>
      </c>
      <c r="H95" s="425" t="s">
        <v>81</v>
      </c>
      <c r="I95" s="425" t="s">
        <v>2496</v>
      </c>
      <c r="J95" s="425" t="s">
        <v>6</v>
      </c>
      <c r="K95" s="425" t="s">
        <v>264</v>
      </c>
      <c r="N95" s="425" t="s">
        <v>818</v>
      </c>
      <c r="O95" s="425" t="s">
        <v>794</v>
      </c>
      <c r="AC95" s="425" t="s">
        <v>924</v>
      </c>
      <c r="AE95" s="789">
        <f>SUMIFS('6.3 Asset_Health'!AE$11:AE$720,'6.3 Asset_Health'!$H$11:$H$720,$H95,'6.3 Asset_Health'!$U$11:$U$720,$N95,'6.3 Asset_Health'!$O$11:$O$720,$O95)</f>
        <v>0</v>
      </c>
      <c r="AF95" s="789">
        <f>SUMIFS('6.3 Asset_Health'!AF$11:AF$720,'6.3 Asset_Health'!$H$11:$H$720,$H95,'6.3 Asset_Health'!$U$11:$U$720,$N95,'6.3 Asset_Health'!$O$11:$O$720,$O95)</f>
        <v>0</v>
      </c>
      <c r="AG95" s="789">
        <f>SUMIFS('6.3 Asset_Health'!AG$11:AG$720,'6.3 Asset_Health'!$H$11:$H$720,$H95,'6.3 Asset_Health'!$U$11:$U$720,$N95,'6.3 Asset_Health'!$O$11:$O$720,$O95)</f>
        <v>0</v>
      </c>
      <c r="AH95" s="789">
        <f>SUMIFS('6.3 Asset_Health'!AH$11:AH$720,'6.3 Asset_Health'!$H$11:$H$720,$H95,'6.3 Asset_Health'!$U$11:$U$720,$N95,'6.3 Asset_Health'!$O$11:$O$720,$O95)</f>
        <v>0</v>
      </c>
      <c r="AI95" s="789">
        <f>SUMIFS('6.3 Asset_Health'!AI$11:AI$720,'6.3 Asset_Health'!$H$11:$H$720,$H95,'6.3 Asset_Health'!$U$11:$U$720,$N95,'6.3 Asset_Health'!$O$11:$O$720,$O95)</f>
        <v>0</v>
      </c>
    </row>
    <row r="96" spans="4:35" s="425" customFormat="1">
      <c r="D96" s="425" t="s">
        <v>76</v>
      </c>
      <c r="H96" s="425" t="s">
        <v>81</v>
      </c>
      <c r="I96" s="425" t="s">
        <v>2496</v>
      </c>
      <c r="J96" s="425" t="s">
        <v>6</v>
      </c>
      <c r="K96" s="425" t="s">
        <v>264</v>
      </c>
      <c r="N96" s="425" t="s">
        <v>810</v>
      </c>
      <c r="O96" s="425" t="s">
        <v>794</v>
      </c>
      <c r="AC96" s="425" t="s">
        <v>924</v>
      </c>
      <c r="AE96" s="789">
        <f>SUMIFS('6.3 Asset_Health'!AE$11:AE$720,'6.3 Asset_Health'!$H$11:$H$720,$H96,'6.3 Asset_Health'!$U$11:$U$720,$N96,'6.3 Asset_Health'!$O$11:$O$720,$O96)</f>
        <v>0</v>
      </c>
      <c r="AF96" s="789">
        <f>SUMIFS('6.3 Asset_Health'!AF$11:AF$720,'6.3 Asset_Health'!$H$11:$H$720,$H96,'6.3 Asset_Health'!$U$11:$U$720,$N96,'6.3 Asset_Health'!$O$11:$O$720,$O96)</f>
        <v>0</v>
      </c>
      <c r="AG96" s="789">
        <f>SUMIFS('6.3 Asset_Health'!AG$11:AG$720,'6.3 Asset_Health'!$H$11:$H$720,$H96,'6.3 Asset_Health'!$U$11:$U$720,$N96,'6.3 Asset_Health'!$O$11:$O$720,$O96)</f>
        <v>0</v>
      </c>
      <c r="AH96" s="789">
        <f>SUMIFS('6.3 Asset_Health'!AH$11:AH$720,'6.3 Asset_Health'!$H$11:$H$720,$H96,'6.3 Asset_Health'!$U$11:$U$720,$N96,'6.3 Asset_Health'!$O$11:$O$720,$O96)</f>
        <v>0</v>
      </c>
      <c r="AI96" s="789">
        <f>SUMIFS('6.3 Asset_Health'!AI$11:AI$720,'6.3 Asset_Health'!$H$11:$H$720,$H96,'6.3 Asset_Health'!$U$11:$U$720,$N96,'6.3 Asset_Health'!$O$11:$O$720,$O96)</f>
        <v>0</v>
      </c>
    </row>
    <row r="97" spans="1:35" s="425" customFormat="1">
      <c r="D97" s="425" t="s">
        <v>76</v>
      </c>
      <c r="H97" s="425" t="s">
        <v>81</v>
      </c>
      <c r="I97" s="425" t="s">
        <v>2496</v>
      </c>
      <c r="J97" s="425" t="s">
        <v>6</v>
      </c>
      <c r="K97" s="425" t="s">
        <v>264</v>
      </c>
      <c r="N97" s="425" t="s">
        <v>823</v>
      </c>
      <c r="O97" s="425" t="s">
        <v>794</v>
      </c>
      <c r="AC97" s="425" t="s">
        <v>924</v>
      </c>
      <c r="AE97" s="789">
        <f>SUMIFS('6.3 Asset_Health'!AE$11:AE$720,'6.3 Asset_Health'!$H$11:$H$720,$H97,'6.3 Asset_Health'!$U$11:$U$720,$N97,'6.3 Asset_Health'!$O$11:$O$720,$O97)</f>
        <v>0</v>
      </c>
      <c r="AF97" s="789">
        <f>SUMIFS('6.3 Asset_Health'!AF$11:AF$720,'6.3 Asset_Health'!$H$11:$H$720,$H97,'6.3 Asset_Health'!$U$11:$U$720,$N97,'6.3 Asset_Health'!$O$11:$O$720,$O97)</f>
        <v>0</v>
      </c>
      <c r="AG97" s="789">
        <f>SUMIFS('6.3 Asset_Health'!AG$11:AG$720,'6.3 Asset_Health'!$H$11:$H$720,$H97,'6.3 Asset_Health'!$U$11:$U$720,$N97,'6.3 Asset_Health'!$O$11:$O$720,$O97)</f>
        <v>0</v>
      </c>
      <c r="AH97" s="789">
        <f>SUMIFS('6.3 Asset_Health'!AH$11:AH$720,'6.3 Asset_Health'!$H$11:$H$720,$H97,'6.3 Asset_Health'!$U$11:$U$720,$N97,'6.3 Asset_Health'!$O$11:$O$720,$O97)</f>
        <v>0</v>
      </c>
      <c r="AI97" s="789">
        <f>SUMIFS('6.3 Asset_Health'!AI$11:AI$720,'6.3 Asset_Health'!$H$11:$H$720,$H97,'6.3 Asset_Health'!$U$11:$U$720,$N97,'6.3 Asset_Health'!$O$11:$O$720,$O97)</f>
        <v>0</v>
      </c>
    </row>
    <row r="98" spans="1:35" s="425" customFormat="1">
      <c r="D98" s="425" t="s">
        <v>76</v>
      </c>
      <c r="H98" s="425" t="s">
        <v>81</v>
      </c>
      <c r="I98" s="425" t="s">
        <v>2496</v>
      </c>
      <c r="J98" s="425" t="s">
        <v>6</v>
      </c>
      <c r="K98" s="425" t="s">
        <v>264</v>
      </c>
      <c r="N98" s="425" t="s">
        <v>2492</v>
      </c>
      <c r="O98" s="425" t="s">
        <v>794</v>
      </c>
      <c r="AC98" s="425" t="s">
        <v>924</v>
      </c>
      <c r="AE98" s="789">
        <f>SUMIFS('6.3 Asset_Health'!AE$11:AE$720,'6.3 Asset_Health'!$H$11:$H$720,$H98,'6.3 Asset_Health'!$U$11:$U$720,$N98,'6.3 Asset_Health'!$O$11:$O$720,$O98)</f>
        <v>0</v>
      </c>
      <c r="AF98" s="789">
        <f>SUMIFS('6.3 Asset_Health'!AF$11:AF$720,'6.3 Asset_Health'!$H$11:$H$720,$H98,'6.3 Asset_Health'!$U$11:$U$720,$N98,'6.3 Asset_Health'!$O$11:$O$720,$O98)</f>
        <v>0</v>
      </c>
      <c r="AG98" s="789">
        <f>SUMIFS('6.3 Asset_Health'!AG$11:AG$720,'6.3 Asset_Health'!$H$11:$H$720,$H98,'6.3 Asset_Health'!$U$11:$U$720,$N98,'6.3 Asset_Health'!$O$11:$O$720,$O98)</f>
        <v>0</v>
      </c>
      <c r="AH98" s="789">
        <f>SUMIFS('6.3 Asset_Health'!AH$11:AH$720,'6.3 Asset_Health'!$H$11:$H$720,$H98,'6.3 Asset_Health'!$U$11:$U$720,$N98,'6.3 Asset_Health'!$O$11:$O$720,$O98)</f>
        <v>0</v>
      </c>
      <c r="AI98" s="789">
        <f>SUMIFS('6.3 Asset_Health'!AI$11:AI$720,'6.3 Asset_Health'!$H$11:$H$720,$H98,'6.3 Asset_Health'!$U$11:$U$720,$N98,'6.3 Asset_Health'!$O$11:$O$720,$O98)</f>
        <v>0</v>
      </c>
    </row>
    <row r="99" spans="1:35" s="425" customFormat="1">
      <c r="D99" s="425" t="s">
        <v>76</v>
      </c>
      <c r="H99" s="425" t="s">
        <v>81</v>
      </c>
      <c r="I99" s="425" t="s">
        <v>2496</v>
      </c>
      <c r="J99" s="425" t="s">
        <v>6</v>
      </c>
      <c r="K99" s="425" t="s">
        <v>264</v>
      </c>
      <c r="N99" s="425" t="s">
        <v>2493</v>
      </c>
      <c r="O99" s="425" t="s">
        <v>794</v>
      </c>
      <c r="AC99" s="425" t="s">
        <v>924</v>
      </c>
      <c r="AE99" s="789">
        <f>SUMIFS('6.3 Asset_Health'!AE$11:AE$720,'6.3 Asset_Health'!$H$11:$H$720,$H99,'6.3 Asset_Health'!$U$11:$U$720,$N99,'6.3 Asset_Health'!$O$11:$O$720,$O99)</f>
        <v>0</v>
      </c>
      <c r="AF99" s="789">
        <f>SUMIFS('6.3 Asset_Health'!AF$11:AF$720,'6.3 Asset_Health'!$H$11:$H$720,$H99,'6.3 Asset_Health'!$U$11:$U$720,$N99,'6.3 Asset_Health'!$O$11:$O$720,$O99)</f>
        <v>0</v>
      </c>
      <c r="AG99" s="789">
        <f>SUMIFS('6.3 Asset_Health'!AG$11:AG$720,'6.3 Asset_Health'!$H$11:$H$720,$H99,'6.3 Asset_Health'!$U$11:$U$720,$N99,'6.3 Asset_Health'!$O$11:$O$720,$O99)</f>
        <v>0</v>
      </c>
      <c r="AH99" s="789">
        <f>SUMIFS('6.3 Asset_Health'!AH$11:AH$720,'6.3 Asset_Health'!$H$11:$H$720,$H99,'6.3 Asset_Health'!$U$11:$U$720,$N99,'6.3 Asset_Health'!$O$11:$O$720,$O99)</f>
        <v>0</v>
      </c>
      <c r="AI99" s="789">
        <f>SUMIFS('6.3 Asset_Health'!AI$11:AI$720,'6.3 Asset_Health'!$H$11:$H$720,$H99,'6.3 Asset_Health'!$U$11:$U$720,$N99,'6.3 Asset_Health'!$O$11:$O$720,$O99)</f>
        <v>0</v>
      </c>
    </row>
    <row r="100" spans="1:35" s="425" customFormat="1">
      <c r="D100" s="425" t="s">
        <v>76</v>
      </c>
      <c r="H100" s="425" t="s">
        <v>81</v>
      </c>
      <c r="I100" s="425" t="s">
        <v>2496</v>
      </c>
      <c r="J100" s="425" t="s">
        <v>6</v>
      </c>
      <c r="K100" s="425" t="s">
        <v>264</v>
      </c>
      <c r="N100" s="425" t="s">
        <v>2494</v>
      </c>
      <c r="O100" s="425" t="s">
        <v>794</v>
      </c>
      <c r="AC100" s="425" t="s">
        <v>924</v>
      </c>
      <c r="AE100" s="789">
        <f>SUMIFS('6.3 Asset_Health'!AE$11:AE$720,'6.3 Asset_Health'!$H$11:$H$720,$H100,'6.3 Asset_Health'!$U$11:$U$720,$N100,'6.3 Asset_Health'!$O$11:$O$720,$O100)</f>
        <v>0</v>
      </c>
      <c r="AF100" s="789">
        <f>SUMIFS('6.3 Asset_Health'!AF$11:AF$720,'6.3 Asset_Health'!$H$11:$H$720,$H100,'6.3 Asset_Health'!$U$11:$U$720,$N100,'6.3 Asset_Health'!$O$11:$O$720,$O100)</f>
        <v>0</v>
      </c>
      <c r="AG100" s="789">
        <f>SUMIFS('6.3 Asset_Health'!AG$11:AG$720,'6.3 Asset_Health'!$H$11:$H$720,$H100,'6.3 Asset_Health'!$U$11:$U$720,$N100,'6.3 Asset_Health'!$O$11:$O$720,$O100)</f>
        <v>0</v>
      </c>
      <c r="AH100" s="789">
        <f>SUMIFS('6.3 Asset_Health'!AH$11:AH$720,'6.3 Asset_Health'!$H$11:$H$720,$H100,'6.3 Asset_Health'!$U$11:$U$720,$N100,'6.3 Asset_Health'!$O$11:$O$720,$O100)</f>
        <v>0</v>
      </c>
      <c r="AI100" s="789">
        <f>SUMIFS('6.3 Asset_Health'!AI$11:AI$720,'6.3 Asset_Health'!$H$11:$H$720,$H100,'6.3 Asset_Health'!$U$11:$U$720,$N100,'6.3 Asset_Health'!$O$11:$O$720,$O100)</f>
        <v>0</v>
      </c>
    </row>
    <row r="101" spans="1:35" s="425" customFormat="1">
      <c r="D101" s="425" t="s">
        <v>76</v>
      </c>
      <c r="H101" s="425" t="s">
        <v>81</v>
      </c>
      <c r="I101" s="425" t="s">
        <v>2496</v>
      </c>
      <c r="J101" s="425" t="s">
        <v>6</v>
      </c>
      <c r="K101" s="425" t="s">
        <v>264</v>
      </c>
      <c r="N101" s="425" t="s">
        <v>805</v>
      </c>
      <c r="O101" s="425" t="s">
        <v>794</v>
      </c>
      <c r="AC101" s="425" t="s">
        <v>924</v>
      </c>
      <c r="AE101" s="789">
        <f>SUMIFS('6.3 Asset_Health'!AE$11:AE$720,'6.3 Asset_Health'!$H$11:$H$720,$H101,'6.3 Asset_Health'!$U$11:$U$720,$N101,'6.3 Asset_Health'!$O$11:$O$720,$O101)</f>
        <v>0</v>
      </c>
      <c r="AF101" s="789">
        <f>SUMIFS('6.3 Asset_Health'!AF$11:AF$720,'6.3 Asset_Health'!$H$11:$H$720,$H101,'6.3 Asset_Health'!$U$11:$U$720,$N101,'6.3 Asset_Health'!$O$11:$O$720,$O101)</f>
        <v>0</v>
      </c>
      <c r="AG101" s="789">
        <f>SUMIFS('6.3 Asset_Health'!AG$11:AG$720,'6.3 Asset_Health'!$H$11:$H$720,$H101,'6.3 Asset_Health'!$U$11:$U$720,$N101,'6.3 Asset_Health'!$O$11:$O$720,$O101)</f>
        <v>0</v>
      </c>
      <c r="AH101" s="789">
        <f>SUMIFS('6.3 Asset_Health'!AH$11:AH$720,'6.3 Asset_Health'!$H$11:$H$720,$H101,'6.3 Asset_Health'!$U$11:$U$720,$N101,'6.3 Asset_Health'!$O$11:$O$720,$O101)</f>
        <v>0</v>
      </c>
      <c r="AI101" s="789">
        <f>SUMIFS('6.3 Asset_Health'!AI$11:AI$720,'6.3 Asset_Health'!$H$11:$H$720,$H101,'6.3 Asset_Health'!$U$11:$U$720,$N101,'6.3 Asset_Health'!$O$11:$O$720,$O101)</f>
        <v>0</v>
      </c>
    </row>
    <row r="102" spans="1:35" s="425" customFormat="1">
      <c r="D102" s="425" t="s">
        <v>76</v>
      </c>
      <c r="H102" s="425" t="s">
        <v>81</v>
      </c>
      <c r="I102" s="425" t="s">
        <v>2496</v>
      </c>
      <c r="J102" s="425" t="s">
        <v>6</v>
      </c>
      <c r="K102" s="425" t="s">
        <v>264</v>
      </c>
      <c r="N102" s="425" t="s">
        <v>2495</v>
      </c>
      <c r="O102" s="425" t="s">
        <v>794</v>
      </c>
      <c r="AC102" s="425" t="s">
        <v>924</v>
      </c>
      <c r="AE102" s="789">
        <f>SUMIFS('6.3 Asset_Health'!AE$11:AE$720,'6.3 Asset_Health'!$H$11:$H$720,$H102,'6.3 Asset_Health'!$U$11:$U$720,$N102,'6.3 Asset_Health'!$O$11:$O$720,$O102)</f>
        <v>0</v>
      </c>
      <c r="AF102" s="789">
        <f>SUMIFS('6.3 Asset_Health'!AF$11:AF$720,'6.3 Asset_Health'!$H$11:$H$720,$H102,'6.3 Asset_Health'!$U$11:$U$720,$N102,'6.3 Asset_Health'!$O$11:$O$720,$O102)</f>
        <v>0</v>
      </c>
      <c r="AG102" s="789">
        <f>SUMIFS('6.3 Asset_Health'!AG$11:AG$720,'6.3 Asset_Health'!$H$11:$H$720,$H102,'6.3 Asset_Health'!$U$11:$U$720,$N102,'6.3 Asset_Health'!$O$11:$O$720,$O102)</f>
        <v>0</v>
      </c>
      <c r="AH102" s="789">
        <f>SUMIFS('6.3 Asset_Health'!AH$11:AH$720,'6.3 Asset_Health'!$H$11:$H$720,$H102,'6.3 Asset_Health'!$U$11:$U$720,$N102,'6.3 Asset_Health'!$O$11:$O$720,$O102)</f>
        <v>0</v>
      </c>
      <c r="AI102" s="789">
        <f>SUMIFS('6.3 Asset_Health'!AI$11:AI$720,'6.3 Asset_Health'!$H$11:$H$720,$H102,'6.3 Asset_Health'!$U$11:$U$720,$N102,'6.3 Asset_Health'!$O$11:$O$720,$O102)</f>
        <v>0</v>
      </c>
    </row>
    <row r="103" spans="1:35" s="425" customFormat="1">
      <c r="D103" s="425" t="s">
        <v>76</v>
      </c>
      <c r="H103" s="425" t="s">
        <v>81</v>
      </c>
      <c r="I103" s="425" t="s">
        <v>2496</v>
      </c>
      <c r="J103" s="425" t="s">
        <v>6</v>
      </c>
      <c r="K103" s="425" t="s">
        <v>264</v>
      </c>
      <c r="N103" s="425" t="s">
        <v>812</v>
      </c>
      <c r="O103" s="425" t="s">
        <v>794</v>
      </c>
      <c r="AC103" s="425" t="s">
        <v>924</v>
      </c>
      <c r="AE103" s="789">
        <f>SUMIFS('6.3 Asset_Health'!AE$11:AE$720,'6.3 Asset_Health'!$H$11:$H$720,$H103,'6.3 Asset_Health'!$U$11:$U$720,$N103,'6.3 Asset_Health'!$O$11:$O$720,$O103)</f>
        <v>0</v>
      </c>
      <c r="AF103" s="789">
        <f>SUMIFS('6.3 Asset_Health'!AF$11:AF$720,'6.3 Asset_Health'!$H$11:$H$720,$H103,'6.3 Asset_Health'!$U$11:$U$720,$N103,'6.3 Asset_Health'!$O$11:$O$720,$O103)</f>
        <v>0</v>
      </c>
      <c r="AG103" s="789">
        <f>SUMIFS('6.3 Asset_Health'!AG$11:AG$720,'6.3 Asset_Health'!$H$11:$H$720,$H103,'6.3 Asset_Health'!$U$11:$U$720,$N103,'6.3 Asset_Health'!$O$11:$O$720,$O103)</f>
        <v>0</v>
      </c>
      <c r="AH103" s="789">
        <f>SUMIFS('6.3 Asset_Health'!AH$11:AH$720,'6.3 Asset_Health'!$H$11:$H$720,$H103,'6.3 Asset_Health'!$U$11:$U$720,$N103,'6.3 Asset_Health'!$O$11:$O$720,$O103)</f>
        <v>0</v>
      </c>
      <c r="AI103" s="789">
        <f>SUMIFS('6.3 Asset_Health'!AI$11:AI$720,'6.3 Asset_Health'!$H$11:$H$720,$H103,'6.3 Asset_Health'!$U$11:$U$720,$N103,'6.3 Asset_Health'!$O$11:$O$720,$O103)</f>
        <v>0</v>
      </c>
    </row>
    <row r="104" spans="1:35" s="425" customFormat="1">
      <c r="D104" s="425" t="s">
        <v>76</v>
      </c>
      <c r="H104" s="425" t="s">
        <v>81</v>
      </c>
      <c r="I104" s="425" t="s">
        <v>2496</v>
      </c>
      <c r="J104" s="425" t="s">
        <v>6</v>
      </c>
      <c r="K104" s="425" t="s">
        <v>264</v>
      </c>
      <c r="N104" s="425" t="s">
        <v>811</v>
      </c>
      <c r="O104" s="425" t="s">
        <v>794</v>
      </c>
      <c r="AC104" s="425" t="s">
        <v>924</v>
      </c>
      <c r="AE104" s="789">
        <f>SUMIFS('6.3 Asset_Health'!AE$11:AE$720,'6.3 Asset_Health'!$H$11:$H$720,$H104,'6.3 Asset_Health'!$U$11:$U$720,$N104,'6.3 Asset_Health'!$O$11:$O$720,$O104)</f>
        <v>0</v>
      </c>
      <c r="AF104" s="789">
        <f>SUMIFS('6.3 Asset_Health'!AF$11:AF$720,'6.3 Asset_Health'!$H$11:$H$720,$H104,'6.3 Asset_Health'!$U$11:$U$720,$N104,'6.3 Asset_Health'!$O$11:$O$720,$O104)</f>
        <v>0</v>
      </c>
      <c r="AG104" s="789">
        <f>SUMIFS('6.3 Asset_Health'!AG$11:AG$720,'6.3 Asset_Health'!$H$11:$H$720,$H104,'6.3 Asset_Health'!$U$11:$U$720,$N104,'6.3 Asset_Health'!$O$11:$O$720,$O104)</f>
        <v>0</v>
      </c>
      <c r="AH104" s="789">
        <f>SUMIFS('6.3 Asset_Health'!AH$11:AH$720,'6.3 Asset_Health'!$H$11:$H$720,$H104,'6.3 Asset_Health'!$U$11:$U$720,$N104,'6.3 Asset_Health'!$O$11:$O$720,$O104)</f>
        <v>0</v>
      </c>
      <c r="AI104" s="789">
        <f>SUMIFS('6.3 Asset_Health'!AI$11:AI$720,'6.3 Asset_Health'!$H$11:$H$720,$H104,'6.3 Asset_Health'!$U$11:$U$720,$N104,'6.3 Asset_Health'!$O$11:$O$720,$O104)</f>
        <v>0</v>
      </c>
    </row>
    <row r="105" spans="1:35" s="425" customFormat="1">
      <c r="D105" s="425" t="s">
        <v>76</v>
      </c>
      <c r="H105" s="425" t="s">
        <v>81</v>
      </c>
      <c r="I105" s="425" t="s">
        <v>2496</v>
      </c>
      <c r="J105" s="425" t="s">
        <v>6</v>
      </c>
      <c r="K105" s="425" t="s">
        <v>264</v>
      </c>
      <c r="N105" s="425" t="s">
        <v>826</v>
      </c>
      <c r="O105" s="425" t="s">
        <v>794</v>
      </c>
      <c r="AC105" s="425" t="s">
        <v>924</v>
      </c>
      <c r="AE105" s="789">
        <f>SUMIFS('6.3 Asset_Health'!AE$11:AE$720,'6.3 Asset_Health'!$H$11:$H$720,$H105,'6.3 Asset_Health'!$U$11:$U$720,$N105,'6.3 Asset_Health'!$O$11:$O$720,$O105)</f>
        <v>0</v>
      </c>
      <c r="AF105" s="789">
        <f>SUMIFS('6.3 Asset_Health'!AF$11:AF$720,'6.3 Asset_Health'!$H$11:$H$720,$H105,'6.3 Asset_Health'!$U$11:$U$720,$N105,'6.3 Asset_Health'!$O$11:$O$720,$O105)</f>
        <v>0</v>
      </c>
      <c r="AG105" s="789">
        <f>SUMIFS('6.3 Asset_Health'!AG$11:AG$720,'6.3 Asset_Health'!$H$11:$H$720,$H105,'6.3 Asset_Health'!$U$11:$U$720,$N105,'6.3 Asset_Health'!$O$11:$O$720,$O105)</f>
        <v>0</v>
      </c>
      <c r="AH105" s="789">
        <f>SUMIFS('6.3 Asset_Health'!AH$11:AH$720,'6.3 Asset_Health'!$H$11:$H$720,$H105,'6.3 Asset_Health'!$U$11:$U$720,$N105,'6.3 Asset_Health'!$O$11:$O$720,$O105)</f>
        <v>0</v>
      </c>
      <c r="AI105" s="789">
        <f>SUMIFS('6.3 Asset_Health'!AI$11:AI$720,'6.3 Asset_Health'!$H$11:$H$720,$H105,'6.3 Asset_Health'!$U$11:$U$720,$N105,'6.3 Asset_Health'!$O$11:$O$720,$O105)</f>
        <v>0</v>
      </c>
    </row>
    <row r="106" spans="1:35" s="425" customFormat="1">
      <c r="D106" s="425" t="s">
        <v>76</v>
      </c>
      <c r="H106" s="425" t="s">
        <v>81</v>
      </c>
      <c r="I106" s="425" t="s">
        <v>2496</v>
      </c>
      <c r="J106" s="425" t="s">
        <v>6</v>
      </c>
      <c r="K106" s="425" t="s">
        <v>264</v>
      </c>
      <c r="N106" s="425" t="s">
        <v>827</v>
      </c>
      <c r="O106" s="425" t="s">
        <v>794</v>
      </c>
      <c r="AC106" s="425" t="s">
        <v>924</v>
      </c>
      <c r="AE106" s="789">
        <f>SUMIFS('6.3 Asset_Health'!AE$11:AE$720,'6.3 Asset_Health'!$H$11:$H$720,$H106,'6.3 Asset_Health'!$U$11:$U$720,$N106,'6.3 Asset_Health'!$O$11:$O$720,$O106)</f>
        <v>0</v>
      </c>
      <c r="AF106" s="789">
        <f>SUMIFS('6.3 Asset_Health'!AF$11:AF$720,'6.3 Asset_Health'!$H$11:$H$720,$H106,'6.3 Asset_Health'!$U$11:$U$720,$N106,'6.3 Asset_Health'!$O$11:$O$720,$O106)</f>
        <v>0</v>
      </c>
      <c r="AG106" s="789">
        <f>SUMIFS('6.3 Asset_Health'!AG$11:AG$720,'6.3 Asset_Health'!$H$11:$H$720,$H106,'6.3 Asset_Health'!$U$11:$U$720,$N106,'6.3 Asset_Health'!$O$11:$O$720,$O106)</f>
        <v>0</v>
      </c>
      <c r="AH106" s="789">
        <f>SUMIFS('6.3 Asset_Health'!AH$11:AH$720,'6.3 Asset_Health'!$H$11:$H$720,$H106,'6.3 Asset_Health'!$U$11:$U$720,$N106,'6.3 Asset_Health'!$O$11:$O$720,$O106)</f>
        <v>0</v>
      </c>
      <c r="AI106" s="789">
        <f>SUMIFS('6.3 Asset_Health'!AI$11:AI$720,'6.3 Asset_Health'!$H$11:$H$720,$H106,'6.3 Asset_Health'!$U$11:$U$720,$N106,'6.3 Asset_Health'!$O$11:$O$720,$O106)</f>
        <v>0</v>
      </c>
    </row>
    <row r="107" spans="1:35" s="425" customFormat="1">
      <c r="D107" s="425" t="s">
        <v>76</v>
      </c>
      <c r="H107" s="425" t="s">
        <v>81</v>
      </c>
      <c r="I107" s="425" t="s">
        <v>2496</v>
      </c>
      <c r="J107" s="425" t="s">
        <v>6</v>
      </c>
      <c r="K107" s="425" t="s">
        <v>264</v>
      </c>
      <c r="N107" s="425" t="s">
        <v>828</v>
      </c>
      <c r="O107" s="425" t="s">
        <v>794</v>
      </c>
      <c r="AC107" s="425" t="s">
        <v>924</v>
      </c>
      <c r="AE107" s="789">
        <f>SUMIFS('6.3 Asset_Health'!AE$11:AE$720,'6.3 Asset_Health'!$H$11:$H$720,$H107,'6.3 Asset_Health'!$U$11:$U$720,$N107,'6.3 Asset_Health'!$O$11:$O$720,$O107)</f>
        <v>0</v>
      </c>
      <c r="AF107" s="789">
        <f>SUMIFS('6.3 Asset_Health'!AF$11:AF$720,'6.3 Asset_Health'!$H$11:$H$720,$H107,'6.3 Asset_Health'!$U$11:$U$720,$N107,'6.3 Asset_Health'!$O$11:$O$720,$O107)</f>
        <v>0</v>
      </c>
      <c r="AG107" s="789">
        <f>SUMIFS('6.3 Asset_Health'!AG$11:AG$720,'6.3 Asset_Health'!$H$11:$H$720,$H107,'6.3 Asset_Health'!$U$11:$U$720,$N107,'6.3 Asset_Health'!$O$11:$O$720,$O107)</f>
        <v>0</v>
      </c>
      <c r="AH107" s="789">
        <f>SUMIFS('6.3 Asset_Health'!AH$11:AH$720,'6.3 Asset_Health'!$H$11:$H$720,$H107,'6.3 Asset_Health'!$U$11:$U$720,$N107,'6.3 Asset_Health'!$O$11:$O$720,$O107)</f>
        <v>0</v>
      </c>
      <c r="AI107" s="789">
        <f>SUMIFS('6.3 Asset_Health'!AI$11:AI$720,'6.3 Asset_Health'!$H$11:$H$720,$H107,'6.3 Asset_Health'!$U$11:$U$720,$N107,'6.3 Asset_Health'!$O$11:$O$720,$O107)</f>
        <v>0</v>
      </c>
    </row>
    <row r="108" spans="1:35" s="425" customFormat="1">
      <c r="D108" s="425" t="s">
        <v>76</v>
      </c>
      <c r="H108" s="425" t="s">
        <v>81</v>
      </c>
      <c r="I108" s="425" t="s">
        <v>2496</v>
      </c>
      <c r="J108" s="425" t="s">
        <v>6</v>
      </c>
      <c r="K108" s="425" t="s">
        <v>264</v>
      </c>
      <c r="N108" s="425" t="s">
        <v>829</v>
      </c>
      <c r="O108" s="425" t="s">
        <v>794</v>
      </c>
      <c r="AC108" s="425" t="s">
        <v>924</v>
      </c>
      <c r="AE108" s="789">
        <f>SUMIFS('6.3 Asset_Health'!AE$11:AE$720,'6.3 Asset_Health'!$H$11:$H$720,$H108,'6.3 Asset_Health'!$U$11:$U$720,$N108,'6.3 Asset_Health'!$O$11:$O$720,$O108)</f>
        <v>0</v>
      </c>
      <c r="AF108" s="789">
        <f>SUMIFS('6.3 Asset_Health'!AF$11:AF$720,'6.3 Asset_Health'!$H$11:$H$720,$H108,'6.3 Asset_Health'!$U$11:$U$720,$N108,'6.3 Asset_Health'!$O$11:$O$720,$O108)</f>
        <v>0</v>
      </c>
      <c r="AG108" s="789">
        <f>SUMIFS('6.3 Asset_Health'!AG$11:AG$720,'6.3 Asset_Health'!$H$11:$H$720,$H108,'6.3 Asset_Health'!$U$11:$U$720,$N108,'6.3 Asset_Health'!$O$11:$O$720,$O108)</f>
        <v>0</v>
      </c>
      <c r="AH108" s="789">
        <f>SUMIFS('6.3 Asset_Health'!AH$11:AH$720,'6.3 Asset_Health'!$H$11:$H$720,$H108,'6.3 Asset_Health'!$U$11:$U$720,$N108,'6.3 Asset_Health'!$O$11:$O$720,$O108)</f>
        <v>0</v>
      </c>
      <c r="AI108" s="789">
        <f>SUMIFS('6.3 Asset_Health'!AI$11:AI$720,'6.3 Asset_Health'!$H$11:$H$720,$H108,'6.3 Asset_Health'!$U$11:$U$720,$N108,'6.3 Asset_Health'!$O$11:$O$720,$O108)</f>
        <v>0</v>
      </c>
    </row>
    <row r="109" spans="1:35" s="425" customFormat="1">
      <c r="D109" s="425" t="s">
        <v>76</v>
      </c>
      <c r="H109" s="425" t="s">
        <v>81</v>
      </c>
      <c r="I109" s="425" t="s">
        <v>2496</v>
      </c>
      <c r="J109" s="425" t="s">
        <v>6</v>
      </c>
      <c r="K109" s="425" t="s">
        <v>264</v>
      </c>
      <c r="N109" s="425" t="s">
        <v>825</v>
      </c>
      <c r="O109" s="425" t="s">
        <v>794</v>
      </c>
      <c r="AC109" s="425" t="s">
        <v>924</v>
      </c>
      <c r="AE109" s="789">
        <f>SUMIFS('6.3 Asset_Health'!AE$11:AE$720,'6.3 Asset_Health'!$H$11:$H$720,$H109,'6.3 Asset_Health'!$U$11:$U$720,$N109,'6.3 Asset_Health'!$O$11:$O$720,$O109)</f>
        <v>0</v>
      </c>
      <c r="AF109" s="789">
        <f>SUMIFS('6.3 Asset_Health'!AF$11:AF$720,'6.3 Asset_Health'!$H$11:$H$720,$H109,'6.3 Asset_Health'!$U$11:$U$720,$N109,'6.3 Asset_Health'!$O$11:$O$720,$O109)</f>
        <v>0</v>
      </c>
      <c r="AG109" s="789">
        <f>SUMIFS('6.3 Asset_Health'!AG$11:AG$720,'6.3 Asset_Health'!$H$11:$H$720,$H109,'6.3 Asset_Health'!$U$11:$U$720,$N109,'6.3 Asset_Health'!$O$11:$O$720,$O109)</f>
        <v>0</v>
      </c>
      <c r="AH109" s="789">
        <f>SUMIFS('6.3 Asset_Health'!AH$11:AH$720,'6.3 Asset_Health'!$H$11:$H$720,$H109,'6.3 Asset_Health'!$U$11:$U$720,$N109,'6.3 Asset_Health'!$O$11:$O$720,$O109)</f>
        <v>0</v>
      </c>
      <c r="AI109" s="789">
        <f>SUMIFS('6.3 Asset_Health'!AI$11:AI$720,'6.3 Asset_Health'!$H$11:$H$720,$H109,'6.3 Asset_Health'!$U$11:$U$720,$N109,'6.3 Asset_Health'!$O$11:$O$720,$O109)</f>
        <v>0</v>
      </c>
    </row>
    <row r="111" spans="1:35" s="68" customFormat="1" ht="18">
      <c r="A111" s="69" t="s">
        <v>74</v>
      </c>
    </row>
  </sheetData>
  <mergeCells count="1">
    <mergeCell ref="AE6:AI6"/>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0" zoomScaleNormal="80" workbookViewId="0">
      <pane ySplit="4" topLeftCell="A5" activePane="bottomLeft" state="frozen"/>
      <selection activeCell="D31" sqref="D31"/>
      <selection pane="bottomLeft"/>
    </sheetView>
  </sheetViews>
  <sheetFormatPr defaultColWidth="10.21875" defaultRowHeight="13.2"/>
  <cols>
    <col min="1" max="1" width="5.77734375" style="144" customWidth="1"/>
    <col min="2" max="2" width="11.77734375" style="144" customWidth="1"/>
    <col min="3" max="3" width="20.21875" style="144" customWidth="1"/>
    <col min="4" max="4" width="14.77734375" style="144" customWidth="1"/>
    <col min="5" max="5" width="13.44140625" style="144" customWidth="1"/>
    <col min="6" max="6" width="1.77734375" style="144" customWidth="1"/>
    <col min="7" max="7" width="18.44140625" style="144" customWidth="1"/>
    <col min="8" max="8" width="19.21875" style="233" customWidth="1"/>
    <col min="9" max="9" width="18.77734375" style="144" customWidth="1"/>
    <col min="10" max="10" width="16.21875" style="144" customWidth="1"/>
    <col min="11" max="11" width="14.21875" style="144" customWidth="1"/>
    <col min="12" max="12" width="12.21875" style="144" customWidth="1"/>
    <col min="13" max="16384" width="10.21875" style="144"/>
  </cols>
  <sheetData>
    <row r="1" spans="1:23" s="68" customFormat="1" ht="23.4">
      <c r="A1" s="83" t="str">
        <f>'1.1 Cover'!A1</f>
        <v>Regulatory Reporting Pack</v>
      </c>
    </row>
    <row r="2" spans="1:23" s="68" customFormat="1" ht="23.4">
      <c r="A2" s="83" t="str">
        <f>'1.1 Cover'!A2</f>
        <v>Price base - 2018/19</v>
      </c>
    </row>
    <row r="3" spans="1:23" s="68" customFormat="1" ht="23.4">
      <c r="A3" s="83" t="str">
        <f>'1.1 Cover'!A3</f>
        <v>Regulatory Year: April 2021 - March 2022</v>
      </c>
    </row>
    <row r="4" spans="1:23" s="68" customFormat="1" ht="23.4">
      <c r="A4" s="83" t="s">
        <v>1273</v>
      </c>
    </row>
    <row r="5" spans="1:23" s="302" customFormat="1" ht="15">
      <c r="F5" s="303"/>
      <c r="G5" s="304"/>
      <c r="H5" s="305"/>
      <c r="I5" s="305"/>
      <c r="J5" s="305"/>
      <c r="K5" s="305"/>
      <c r="L5" s="305"/>
      <c r="M5" s="305"/>
      <c r="N5" s="305"/>
      <c r="O5" s="305"/>
      <c r="P5" s="305"/>
      <c r="Q5" s="305"/>
      <c r="R5" s="305"/>
      <c r="S5" s="305"/>
      <c r="T5" s="305"/>
      <c r="U5" s="305"/>
      <c r="V5" s="305"/>
      <c r="W5" s="305"/>
    </row>
    <row r="6" spans="1:23" s="302" customFormat="1" ht="15">
      <c r="F6" s="303"/>
      <c r="G6" s="304"/>
      <c r="H6" s="305"/>
      <c r="I6" s="305"/>
      <c r="J6" s="305"/>
      <c r="K6" s="305"/>
      <c r="L6" s="305"/>
      <c r="M6" s="305"/>
      <c r="N6" s="305"/>
      <c r="O6" s="305"/>
      <c r="P6" s="305"/>
      <c r="Q6" s="305"/>
      <c r="R6" s="305"/>
      <c r="S6" s="305"/>
      <c r="T6" s="305"/>
      <c r="U6" s="305"/>
      <c r="V6" s="305"/>
      <c r="W6" s="305"/>
    </row>
    <row r="7" spans="1:23" s="302" customFormat="1" ht="15">
      <c r="F7" s="305"/>
      <c r="H7" s="305"/>
      <c r="I7" s="305"/>
      <c r="J7" s="305"/>
      <c r="K7" s="305"/>
      <c r="L7" s="305"/>
      <c r="M7" s="305"/>
      <c r="N7" s="305"/>
      <c r="O7" s="305"/>
      <c r="P7" s="305"/>
      <c r="Q7" s="305"/>
      <c r="R7" s="305"/>
      <c r="S7" s="305"/>
      <c r="T7" s="305"/>
      <c r="U7" s="305"/>
      <c r="V7" s="305"/>
      <c r="W7" s="305"/>
    </row>
    <row r="8" spans="1:23" ht="66">
      <c r="A8" s="238"/>
      <c r="B8" s="1638" t="s">
        <v>1160</v>
      </c>
      <c r="C8" s="240" t="s">
        <v>3121</v>
      </c>
      <c r="D8" s="240" t="s">
        <v>1180</v>
      </c>
      <c r="E8" s="240" t="s">
        <v>1179</v>
      </c>
      <c r="F8" s="151"/>
      <c r="G8" s="244" t="s">
        <v>1178</v>
      </c>
      <c r="H8" s="244" t="s">
        <v>1177</v>
      </c>
      <c r="I8" s="245" t="s">
        <v>1176</v>
      </c>
      <c r="J8" s="245" t="s">
        <v>1175</v>
      </c>
      <c r="K8" s="240" t="s">
        <v>1174</v>
      </c>
      <c r="L8" s="244" t="s">
        <v>1173</v>
      </c>
      <c r="S8" s="1320" t="s">
        <v>1354</v>
      </c>
      <c r="T8" s="1320" t="s">
        <v>1355</v>
      </c>
      <c r="U8" s="1320" t="s">
        <v>1356</v>
      </c>
      <c r="V8" s="1320" t="s">
        <v>1357</v>
      </c>
    </row>
    <row r="9" spans="1:23" ht="15.6">
      <c r="A9" s="238"/>
      <c r="B9" s="1639"/>
      <c r="C9" s="242" t="s">
        <v>1172</v>
      </c>
      <c r="D9" s="242" t="s">
        <v>1171</v>
      </c>
      <c r="E9" s="242" t="s">
        <v>1166</v>
      </c>
      <c r="F9" s="151"/>
      <c r="G9" s="243" t="s">
        <v>1170</v>
      </c>
      <c r="H9" s="243" t="s">
        <v>1169</v>
      </c>
      <c r="I9" s="241" t="s">
        <v>1168</v>
      </c>
      <c r="J9" s="241" t="s">
        <v>1167</v>
      </c>
      <c r="K9" s="242" t="s">
        <v>1166</v>
      </c>
      <c r="L9" s="241" t="s">
        <v>1165</v>
      </c>
      <c r="N9" s="425"/>
      <c r="S9" s="416"/>
      <c r="T9" s="416"/>
      <c r="U9" s="416"/>
      <c r="V9" s="416"/>
    </row>
    <row r="10" spans="1:23">
      <c r="A10" s="238"/>
      <c r="B10" s="1640"/>
      <c r="C10" s="240" t="s">
        <v>1123</v>
      </c>
      <c r="D10" s="240" t="s">
        <v>1123</v>
      </c>
      <c r="E10" s="240" t="s">
        <v>1123</v>
      </c>
      <c r="F10" s="151"/>
      <c r="G10" s="239" t="s">
        <v>1123</v>
      </c>
      <c r="H10" s="239" t="s">
        <v>1123</v>
      </c>
      <c r="I10" s="239" t="s">
        <v>1123</v>
      </c>
      <c r="J10" s="239" t="s">
        <v>1123</v>
      </c>
      <c r="K10" s="240" t="s">
        <v>1123</v>
      </c>
      <c r="L10" s="239" t="s">
        <v>1123</v>
      </c>
    </row>
    <row r="11" spans="1:23">
      <c r="A11" s="238"/>
      <c r="B11" s="237">
        <v>44287</v>
      </c>
      <c r="C11" s="236"/>
      <c r="D11" s="236"/>
      <c r="E11" s="236"/>
      <c r="F11" s="151"/>
      <c r="G11" s="236"/>
      <c r="H11" s="445"/>
      <c r="I11" s="445"/>
      <c r="J11" s="445"/>
      <c r="K11" s="445"/>
      <c r="L11" s="445"/>
    </row>
    <row r="12" spans="1:23">
      <c r="A12" s="238"/>
      <c r="B12" s="237">
        <f t="shared" ref="B12:B75" si="0">B11+1</f>
        <v>44288</v>
      </c>
      <c r="C12" s="236"/>
      <c r="D12" s="236"/>
      <c r="E12" s="236"/>
      <c r="F12" s="593"/>
      <c r="G12" s="593"/>
      <c r="H12" s="593"/>
      <c r="I12" s="593"/>
      <c r="J12" s="593"/>
      <c r="K12" s="593"/>
      <c r="L12" s="593"/>
    </row>
    <row r="13" spans="1:23">
      <c r="A13" s="238"/>
      <c r="B13" s="237">
        <f t="shared" si="0"/>
        <v>44289</v>
      </c>
      <c r="C13" s="236"/>
      <c r="D13" s="236"/>
      <c r="E13" s="236"/>
      <c r="F13" s="593"/>
      <c r="G13" s="593"/>
      <c r="H13" s="593"/>
      <c r="I13" s="593"/>
      <c r="J13" s="593"/>
      <c r="K13" s="593"/>
      <c r="L13" s="593"/>
    </row>
    <row r="14" spans="1:23">
      <c r="A14" s="238"/>
      <c r="B14" s="237">
        <f t="shared" si="0"/>
        <v>44290</v>
      </c>
      <c r="C14" s="236"/>
      <c r="D14" s="236"/>
      <c r="E14" s="236"/>
      <c r="F14" s="593"/>
      <c r="G14" s="593"/>
      <c r="H14" s="593"/>
      <c r="I14" s="593"/>
      <c r="J14" s="593"/>
      <c r="K14" s="593"/>
      <c r="L14" s="593"/>
    </row>
    <row r="15" spans="1:23">
      <c r="A15" s="238"/>
      <c r="B15" s="237">
        <f t="shared" si="0"/>
        <v>44291</v>
      </c>
      <c r="C15" s="236"/>
      <c r="D15" s="236"/>
      <c r="E15" s="236"/>
      <c r="F15" s="593"/>
      <c r="G15" s="593"/>
      <c r="H15" s="593"/>
      <c r="I15" s="593"/>
      <c r="J15" s="593"/>
      <c r="K15" s="593"/>
      <c r="L15" s="593"/>
    </row>
    <row r="16" spans="1:23">
      <c r="A16" s="238"/>
      <c r="B16" s="237">
        <f t="shared" si="0"/>
        <v>44292</v>
      </c>
      <c r="C16" s="236"/>
      <c r="D16" s="236"/>
      <c r="E16" s="236"/>
      <c r="F16" s="593"/>
      <c r="G16" s="593"/>
      <c r="H16" s="593"/>
      <c r="I16" s="593"/>
      <c r="J16" s="593"/>
      <c r="K16" s="593"/>
      <c r="L16" s="593"/>
    </row>
    <row r="17" spans="1:12">
      <c r="A17" s="238"/>
      <c r="B17" s="237">
        <f t="shared" si="0"/>
        <v>44293</v>
      </c>
      <c r="C17" s="236"/>
      <c r="D17" s="236"/>
      <c r="E17" s="236"/>
      <c r="F17" s="593"/>
      <c r="G17" s="593"/>
      <c r="H17" s="593"/>
      <c r="I17" s="593"/>
      <c r="J17" s="593"/>
      <c r="K17" s="593"/>
      <c r="L17" s="593"/>
    </row>
    <row r="18" spans="1:12">
      <c r="A18" s="238"/>
      <c r="B18" s="237">
        <f t="shared" si="0"/>
        <v>44294</v>
      </c>
      <c r="C18" s="236"/>
      <c r="D18" s="236"/>
      <c r="E18" s="236"/>
      <c r="F18" s="593"/>
      <c r="G18" s="593"/>
      <c r="H18" s="593"/>
      <c r="I18" s="593"/>
      <c r="J18" s="593"/>
      <c r="K18" s="593"/>
      <c r="L18" s="593"/>
    </row>
    <row r="19" spans="1:12">
      <c r="A19" s="238"/>
      <c r="B19" s="237">
        <f t="shared" si="0"/>
        <v>44295</v>
      </c>
      <c r="C19" s="236"/>
      <c r="D19" s="236"/>
      <c r="E19" s="236"/>
      <c r="F19" s="593"/>
      <c r="G19" s="593"/>
      <c r="H19" s="593"/>
      <c r="I19" s="593"/>
      <c r="J19" s="593"/>
      <c r="K19" s="593"/>
      <c r="L19" s="593"/>
    </row>
    <row r="20" spans="1:12">
      <c r="A20" s="238"/>
      <c r="B20" s="237">
        <f t="shared" si="0"/>
        <v>44296</v>
      </c>
      <c r="C20" s="236"/>
      <c r="D20" s="236"/>
      <c r="E20" s="236"/>
      <c r="F20" s="593"/>
      <c r="G20" s="593"/>
      <c r="H20" s="593"/>
      <c r="I20" s="593"/>
      <c r="J20" s="593"/>
      <c r="K20" s="593"/>
      <c r="L20" s="593"/>
    </row>
    <row r="21" spans="1:12">
      <c r="A21" s="238"/>
      <c r="B21" s="237">
        <f t="shared" si="0"/>
        <v>44297</v>
      </c>
      <c r="C21" s="236"/>
      <c r="D21" s="236"/>
      <c r="E21" s="236"/>
      <c r="F21" s="593"/>
      <c r="G21" s="593"/>
      <c r="H21" s="593"/>
      <c r="I21" s="593"/>
      <c r="J21" s="593"/>
      <c r="K21" s="593"/>
      <c r="L21" s="593"/>
    </row>
    <row r="22" spans="1:12">
      <c r="A22" s="238"/>
      <c r="B22" s="237">
        <f t="shared" si="0"/>
        <v>44298</v>
      </c>
      <c r="C22" s="236"/>
      <c r="D22" s="236"/>
      <c r="E22" s="236"/>
      <c r="F22" s="593"/>
      <c r="G22" s="593"/>
      <c r="H22" s="593"/>
      <c r="I22" s="593"/>
      <c r="J22" s="593"/>
      <c r="K22" s="593"/>
      <c r="L22" s="593"/>
    </row>
    <row r="23" spans="1:12">
      <c r="A23" s="238"/>
      <c r="B23" s="237">
        <f t="shared" si="0"/>
        <v>44299</v>
      </c>
      <c r="C23" s="236"/>
      <c r="D23" s="236"/>
      <c r="E23" s="236"/>
      <c r="F23" s="593"/>
      <c r="G23" s="593"/>
      <c r="H23" s="593"/>
      <c r="I23" s="593"/>
      <c r="J23" s="593"/>
      <c r="K23" s="593"/>
      <c r="L23" s="593"/>
    </row>
    <row r="24" spans="1:12">
      <c r="A24" s="238"/>
      <c r="B24" s="237">
        <f t="shared" si="0"/>
        <v>44300</v>
      </c>
      <c r="C24" s="236"/>
      <c r="D24" s="236"/>
      <c r="E24" s="236"/>
      <c r="F24" s="593"/>
      <c r="G24" s="593"/>
      <c r="H24" s="593"/>
      <c r="I24" s="593"/>
      <c r="J24" s="593"/>
      <c r="K24" s="593"/>
      <c r="L24" s="593"/>
    </row>
    <row r="25" spans="1:12">
      <c r="A25" s="238"/>
      <c r="B25" s="237">
        <f t="shared" si="0"/>
        <v>44301</v>
      </c>
      <c r="C25" s="236"/>
      <c r="D25" s="236"/>
      <c r="E25" s="236"/>
      <c r="F25" s="593"/>
      <c r="G25" s="593"/>
      <c r="H25" s="593"/>
      <c r="I25" s="593"/>
      <c r="J25" s="593"/>
      <c r="K25" s="593"/>
      <c r="L25" s="593"/>
    </row>
    <row r="26" spans="1:12">
      <c r="A26" s="238"/>
      <c r="B26" s="237">
        <f t="shared" si="0"/>
        <v>44302</v>
      </c>
      <c r="C26" s="236"/>
      <c r="D26" s="236"/>
      <c r="E26" s="236"/>
      <c r="F26" s="593"/>
      <c r="G26" s="593"/>
      <c r="H26" s="593"/>
      <c r="I26" s="593"/>
      <c r="J26" s="593"/>
      <c r="K26" s="593"/>
      <c r="L26" s="593"/>
    </row>
    <row r="27" spans="1:12">
      <c r="A27" s="238"/>
      <c r="B27" s="237">
        <f t="shared" si="0"/>
        <v>44303</v>
      </c>
      <c r="C27" s="236"/>
      <c r="D27" s="236"/>
      <c r="E27" s="236"/>
      <c r="F27" s="593"/>
      <c r="G27" s="593"/>
      <c r="H27" s="593"/>
      <c r="I27" s="593"/>
      <c r="J27" s="593"/>
      <c r="K27" s="593"/>
      <c r="L27" s="593"/>
    </row>
    <row r="28" spans="1:12">
      <c r="A28" s="238"/>
      <c r="B28" s="237">
        <f t="shared" si="0"/>
        <v>44304</v>
      </c>
      <c r="C28" s="236"/>
      <c r="D28" s="236"/>
      <c r="E28" s="236"/>
      <c r="F28" s="593"/>
      <c r="G28" s="593"/>
      <c r="H28" s="593"/>
      <c r="I28" s="593"/>
      <c r="J28" s="593"/>
      <c r="K28" s="593"/>
      <c r="L28" s="593"/>
    </row>
    <row r="29" spans="1:12">
      <c r="A29" s="238"/>
      <c r="B29" s="237">
        <f t="shared" si="0"/>
        <v>44305</v>
      </c>
      <c r="C29" s="236"/>
      <c r="D29" s="236"/>
      <c r="E29" s="236"/>
      <c r="F29" s="593"/>
      <c r="G29" s="593"/>
      <c r="H29" s="593"/>
      <c r="I29" s="593"/>
      <c r="J29" s="593"/>
      <c r="K29" s="593"/>
      <c r="L29" s="593"/>
    </row>
    <row r="30" spans="1:12">
      <c r="A30" s="238"/>
      <c r="B30" s="237">
        <f t="shared" si="0"/>
        <v>44306</v>
      </c>
      <c r="C30" s="236"/>
      <c r="D30" s="236"/>
      <c r="E30" s="236"/>
      <c r="F30" s="593"/>
      <c r="G30" s="593"/>
      <c r="H30" s="593"/>
      <c r="I30" s="593"/>
      <c r="J30" s="593"/>
      <c r="K30" s="593"/>
      <c r="L30" s="593"/>
    </row>
    <row r="31" spans="1:12">
      <c r="A31" s="238"/>
      <c r="B31" s="237">
        <f t="shared" si="0"/>
        <v>44307</v>
      </c>
      <c r="C31" s="236"/>
      <c r="D31" s="236"/>
      <c r="E31" s="236"/>
      <c r="F31" s="593"/>
      <c r="G31" s="593"/>
      <c r="H31" s="593"/>
      <c r="I31" s="593"/>
      <c r="J31" s="593"/>
      <c r="K31" s="593"/>
      <c r="L31" s="593"/>
    </row>
    <row r="32" spans="1:12">
      <c r="A32" s="238"/>
      <c r="B32" s="237">
        <f t="shared" si="0"/>
        <v>44308</v>
      </c>
      <c r="C32" s="236"/>
      <c r="D32" s="236"/>
      <c r="E32" s="236"/>
      <c r="F32" s="593"/>
      <c r="G32" s="593"/>
      <c r="H32" s="593"/>
      <c r="I32" s="593"/>
      <c r="J32" s="593"/>
      <c r="K32" s="593"/>
      <c r="L32" s="593"/>
    </row>
    <row r="33" spans="1:12">
      <c r="A33" s="238"/>
      <c r="B33" s="237">
        <f t="shared" si="0"/>
        <v>44309</v>
      </c>
      <c r="C33" s="236"/>
      <c r="D33" s="236"/>
      <c r="E33" s="236"/>
      <c r="F33" s="593"/>
      <c r="G33" s="593"/>
      <c r="H33" s="593"/>
      <c r="I33" s="593"/>
      <c r="J33" s="593"/>
      <c r="K33" s="593"/>
      <c r="L33" s="593"/>
    </row>
    <row r="34" spans="1:12">
      <c r="A34" s="238"/>
      <c r="B34" s="237">
        <f t="shared" si="0"/>
        <v>44310</v>
      </c>
      <c r="C34" s="236"/>
      <c r="D34" s="236"/>
      <c r="E34" s="236"/>
      <c r="F34" s="593"/>
      <c r="G34" s="593"/>
      <c r="H34" s="593"/>
      <c r="I34" s="593"/>
      <c r="J34" s="593"/>
      <c r="K34" s="593"/>
      <c r="L34" s="593"/>
    </row>
    <row r="35" spans="1:12">
      <c r="A35" s="238"/>
      <c r="B35" s="237">
        <f t="shared" si="0"/>
        <v>44311</v>
      </c>
      <c r="C35" s="236"/>
      <c r="D35" s="236"/>
      <c r="E35" s="236"/>
      <c r="F35" s="593"/>
      <c r="G35" s="593"/>
      <c r="H35" s="593"/>
      <c r="I35" s="593"/>
      <c r="J35" s="593"/>
      <c r="K35" s="593"/>
      <c r="L35" s="593"/>
    </row>
    <row r="36" spans="1:12">
      <c r="A36" s="238"/>
      <c r="B36" s="237">
        <f t="shared" si="0"/>
        <v>44312</v>
      </c>
      <c r="C36" s="236"/>
      <c r="D36" s="236"/>
      <c r="E36" s="236"/>
      <c r="F36" s="593"/>
      <c r="G36" s="593"/>
      <c r="H36" s="593"/>
      <c r="I36" s="593"/>
      <c r="J36" s="593"/>
      <c r="K36" s="593"/>
      <c r="L36" s="593"/>
    </row>
    <row r="37" spans="1:12">
      <c r="A37" s="238"/>
      <c r="B37" s="237">
        <f t="shared" si="0"/>
        <v>44313</v>
      </c>
      <c r="C37" s="236"/>
      <c r="D37" s="236"/>
      <c r="E37" s="236"/>
      <c r="F37" s="593"/>
      <c r="G37" s="593"/>
      <c r="H37" s="593"/>
      <c r="I37" s="593"/>
      <c r="J37" s="593"/>
      <c r="K37" s="593"/>
      <c r="L37" s="593"/>
    </row>
    <row r="38" spans="1:12">
      <c r="A38" s="238"/>
      <c r="B38" s="237">
        <f t="shared" si="0"/>
        <v>44314</v>
      </c>
      <c r="C38" s="236"/>
      <c r="D38" s="236"/>
      <c r="E38" s="236"/>
      <c r="F38" s="593"/>
      <c r="G38" s="593"/>
      <c r="H38" s="593"/>
      <c r="I38" s="593"/>
      <c r="J38" s="593"/>
      <c r="K38" s="593"/>
      <c r="L38" s="593"/>
    </row>
    <row r="39" spans="1:12">
      <c r="A39" s="238"/>
      <c r="B39" s="237">
        <f t="shared" si="0"/>
        <v>44315</v>
      </c>
      <c r="C39" s="236"/>
      <c r="D39" s="236"/>
      <c r="E39" s="236"/>
      <c r="F39" s="593"/>
      <c r="G39" s="593"/>
      <c r="H39" s="593"/>
      <c r="I39" s="593"/>
      <c r="J39" s="593"/>
      <c r="K39" s="593"/>
      <c r="L39" s="593"/>
    </row>
    <row r="40" spans="1:12">
      <c r="A40" s="238"/>
      <c r="B40" s="237">
        <f t="shared" si="0"/>
        <v>44316</v>
      </c>
      <c r="C40" s="236"/>
      <c r="D40" s="236"/>
      <c r="E40" s="236"/>
      <c r="F40" s="593"/>
      <c r="G40" s="593"/>
      <c r="H40" s="593"/>
      <c r="I40" s="593"/>
      <c r="J40" s="593"/>
      <c r="K40" s="593"/>
      <c r="L40" s="593"/>
    </row>
    <row r="41" spans="1:12">
      <c r="A41" s="238"/>
      <c r="B41" s="237">
        <f t="shared" si="0"/>
        <v>44317</v>
      </c>
      <c r="C41" s="236"/>
      <c r="D41" s="236"/>
      <c r="E41" s="236"/>
      <c r="F41" s="593"/>
      <c r="G41" s="593"/>
      <c r="H41" s="593"/>
      <c r="I41" s="593"/>
      <c r="J41" s="593"/>
      <c r="K41" s="593"/>
      <c r="L41" s="593"/>
    </row>
    <row r="42" spans="1:12">
      <c r="A42" s="238"/>
      <c r="B42" s="237">
        <f t="shared" si="0"/>
        <v>44318</v>
      </c>
      <c r="C42" s="236"/>
      <c r="D42" s="236"/>
      <c r="E42" s="236"/>
      <c r="F42" s="593"/>
      <c r="G42" s="593"/>
      <c r="H42" s="593"/>
      <c r="I42" s="593"/>
      <c r="J42" s="593"/>
      <c r="K42" s="593"/>
      <c r="L42" s="593"/>
    </row>
    <row r="43" spans="1:12">
      <c r="A43" s="238"/>
      <c r="B43" s="237">
        <f t="shared" si="0"/>
        <v>44319</v>
      </c>
      <c r="C43" s="236"/>
      <c r="D43" s="236"/>
      <c r="E43" s="236"/>
      <c r="F43" s="593"/>
      <c r="G43" s="593"/>
      <c r="H43" s="593"/>
      <c r="I43" s="593"/>
      <c r="J43" s="593"/>
      <c r="K43" s="593"/>
      <c r="L43" s="593"/>
    </row>
    <row r="44" spans="1:12">
      <c r="A44" s="238"/>
      <c r="B44" s="237">
        <f t="shared" si="0"/>
        <v>44320</v>
      </c>
      <c r="C44" s="236"/>
      <c r="D44" s="236"/>
      <c r="E44" s="236"/>
      <c r="F44" s="593"/>
      <c r="G44" s="593"/>
      <c r="H44" s="593"/>
      <c r="I44" s="593"/>
      <c r="J44" s="593"/>
      <c r="K44" s="593"/>
      <c r="L44" s="593"/>
    </row>
    <row r="45" spans="1:12">
      <c r="B45" s="237">
        <f t="shared" si="0"/>
        <v>44321</v>
      </c>
      <c r="C45" s="236"/>
      <c r="D45" s="236"/>
      <c r="E45" s="236"/>
      <c r="F45" s="593"/>
      <c r="G45" s="593"/>
      <c r="H45" s="593"/>
      <c r="I45" s="593"/>
      <c r="J45" s="593"/>
      <c r="K45" s="593"/>
      <c r="L45" s="593"/>
    </row>
    <row r="46" spans="1:12">
      <c r="B46" s="237">
        <f t="shared" si="0"/>
        <v>44322</v>
      </c>
      <c r="C46" s="236"/>
      <c r="D46" s="236"/>
      <c r="E46" s="236"/>
      <c r="F46" s="593"/>
      <c r="G46" s="593"/>
      <c r="H46" s="593"/>
      <c r="I46" s="593"/>
      <c r="J46" s="593"/>
      <c r="K46" s="593"/>
      <c r="L46" s="593"/>
    </row>
    <row r="47" spans="1:12">
      <c r="B47" s="237">
        <f t="shared" si="0"/>
        <v>44323</v>
      </c>
      <c r="C47" s="236"/>
      <c r="D47" s="236"/>
      <c r="E47" s="236"/>
      <c r="F47" s="593"/>
      <c r="G47" s="593"/>
      <c r="H47" s="593"/>
      <c r="I47" s="593"/>
      <c r="J47" s="593"/>
      <c r="K47" s="593"/>
      <c r="L47" s="593"/>
    </row>
    <row r="48" spans="1:12">
      <c r="B48" s="237">
        <f t="shared" si="0"/>
        <v>44324</v>
      </c>
      <c r="C48" s="236"/>
      <c r="D48" s="236"/>
      <c r="E48" s="236"/>
      <c r="F48" s="593"/>
      <c r="G48" s="593"/>
      <c r="H48" s="593"/>
      <c r="I48" s="593"/>
      <c r="J48" s="593"/>
      <c r="K48" s="593"/>
      <c r="L48" s="593"/>
    </row>
    <row r="49" spans="2:12">
      <c r="B49" s="237">
        <f t="shared" si="0"/>
        <v>44325</v>
      </c>
      <c r="C49" s="236"/>
      <c r="D49" s="236"/>
      <c r="E49" s="236"/>
      <c r="F49" s="593"/>
      <c r="G49" s="593"/>
      <c r="H49" s="593"/>
      <c r="I49" s="593"/>
      <c r="J49" s="593"/>
      <c r="K49" s="593"/>
      <c r="L49" s="593"/>
    </row>
    <row r="50" spans="2:12">
      <c r="B50" s="237">
        <f t="shared" si="0"/>
        <v>44326</v>
      </c>
      <c r="C50" s="236"/>
      <c r="D50" s="236"/>
      <c r="E50" s="236"/>
      <c r="F50" s="593"/>
      <c r="G50" s="593"/>
      <c r="H50" s="593"/>
      <c r="I50" s="593"/>
      <c r="J50" s="593"/>
      <c r="K50" s="593"/>
      <c r="L50" s="593"/>
    </row>
    <row r="51" spans="2:12">
      <c r="B51" s="237">
        <f t="shared" si="0"/>
        <v>44327</v>
      </c>
      <c r="C51" s="236"/>
      <c r="D51" s="236"/>
      <c r="E51" s="236"/>
      <c r="F51" s="593"/>
      <c r="G51" s="593"/>
      <c r="H51" s="593"/>
      <c r="I51" s="593"/>
      <c r="J51" s="593"/>
      <c r="K51" s="593"/>
      <c r="L51" s="593"/>
    </row>
    <row r="52" spans="2:12">
      <c r="B52" s="237">
        <f t="shared" si="0"/>
        <v>44328</v>
      </c>
      <c r="C52" s="236"/>
      <c r="D52" s="236"/>
      <c r="E52" s="236"/>
      <c r="F52" s="593"/>
      <c r="G52" s="593"/>
      <c r="H52" s="593"/>
      <c r="I52" s="593"/>
      <c r="J52" s="593"/>
      <c r="K52" s="593"/>
      <c r="L52" s="593"/>
    </row>
    <row r="53" spans="2:12">
      <c r="B53" s="237">
        <f t="shared" si="0"/>
        <v>44329</v>
      </c>
      <c r="C53" s="236"/>
      <c r="D53" s="236"/>
      <c r="E53" s="236"/>
      <c r="F53" s="593"/>
      <c r="G53" s="593"/>
      <c r="H53" s="593"/>
      <c r="I53" s="593"/>
      <c r="J53" s="593"/>
      <c r="K53" s="593"/>
      <c r="L53" s="593"/>
    </row>
    <row r="54" spans="2:12">
      <c r="B54" s="237">
        <f t="shared" si="0"/>
        <v>44330</v>
      </c>
      <c r="C54" s="236"/>
      <c r="D54" s="236"/>
      <c r="E54" s="236"/>
      <c r="F54" s="593"/>
      <c r="G54" s="593"/>
      <c r="H54" s="593"/>
      <c r="I54" s="593"/>
      <c r="J54" s="593"/>
      <c r="K54" s="593"/>
      <c r="L54" s="593"/>
    </row>
    <row r="55" spans="2:12">
      <c r="B55" s="237">
        <f t="shared" si="0"/>
        <v>44331</v>
      </c>
      <c r="C55" s="236"/>
      <c r="D55" s="236"/>
      <c r="E55" s="236"/>
      <c r="F55" s="593"/>
      <c r="G55" s="593"/>
      <c r="H55" s="593"/>
      <c r="I55" s="593"/>
      <c r="J55" s="593"/>
      <c r="K55" s="593"/>
      <c r="L55" s="593"/>
    </row>
    <row r="56" spans="2:12">
      <c r="B56" s="237">
        <f t="shared" si="0"/>
        <v>44332</v>
      </c>
      <c r="C56" s="236"/>
      <c r="D56" s="236"/>
      <c r="E56" s="236"/>
      <c r="F56" s="593"/>
      <c r="G56" s="593"/>
      <c r="H56" s="593"/>
      <c r="I56" s="593"/>
      <c r="J56" s="593"/>
      <c r="K56" s="593"/>
      <c r="L56" s="593"/>
    </row>
    <row r="57" spans="2:12">
      <c r="B57" s="237">
        <f t="shared" si="0"/>
        <v>44333</v>
      </c>
      <c r="C57" s="236"/>
      <c r="D57" s="236"/>
      <c r="E57" s="236"/>
      <c r="F57" s="593"/>
      <c r="G57" s="593"/>
      <c r="H57" s="593"/>
      <c r="I57" s="593"/>
      <c r="J57" s="593"/>
      <c r="K57" s="593"/>
      <c r="L57" s="593"/>
    </row>
    <row r="58" spans="2:12">
      <c r="B58" s="237">
        <f t="shared" si="0"/>
        <v>44334</v>
      </c>
      <c r="C58" s="236"/>
      <c r="D58" s="236"/>
      <c r="E58" s="236"/>
      <c r="F58" s="593"/>
      <c r="G58" s="593"/>
      <c r="H58" s="593"/>
      <c r="I58" s="593"/>
      <c r="J58" s="593"/>
      <c r="K58" s="593"/>
      <c r="L58" s="593"/>
    </row>
    <row r="59" spans="2:12">
      <c r="B59" s="237">
        <f t="shared" si="0"/>
        <v>44335</v>
      </c>
      <c r="C59" s="236"/>
      <c r="D59" s="236"/>
      <c r="E59" s="236"/>
      <c r="F59" s="593"/>
      <c r="G59" s="593"/>
      <c r="H59" s="593"/>
      <c r="I59" s="593"/>
      <c r="J59" s="593"/>
      <c r="K59" s="593"/>
      <c r="L59" s="593"/>
    </row>
    <row r="60" spans="2:12">
      <c r="B60" s="237">
        <f t="shared" si="0"/>
        <v>44336</v>
      </c>
      <c r="C60" s="236"/>
      <c r="D60" s="236"/>
      <c r="E60" s="236"/>
      <c r="F60" s="593"/>
      <c r="G60" s="593"/>
      <c r="H60" s="593"/>
      <c r="I60" s="593"/>
      <c r="J60" s="593"/>
      <c r="K60" s="593"/>
      <c r="L60" s="593"/>
    </row>
    <row r="61" spans="2:12">
      <c r="B61" s="237">
        <f t="shared" si="0"/>
        <v>44337</v>
      </c>
      <c r="C61" s="236"/>
      <c r="D61" s="236"/>
      <c r="E61" s="236"/>
      <c r="F61" s="593"/>
      <c r="G61" s="593"/>
      <c r="H61" s="593"/>
      <c r="I61" s="593"/>
      <c r="J61" s="593"/>
      <c r="K61" s="593"/>
      <c r="L61" s="593"/>
    </row>
    <row r="62" spans="2:12">
      <c r="B62" s="237">
        <f t="shared" si="0"/>
        <v>44338</v>
      </c>
      <c r="C62" s="236"/>
      <c r="D62" s="236"/>
      <c r="E62" s="236"/>
      <c r="F62" s="593"/>
      <c r="G62" s="593"/>
      <c r="H62" s="593"/>
      <c r="I62" s="593"/>
      <c r="J62" s="593"/>
      <c r="K62" s="593"/>
      <c r="L62" s="593"/>
    </row>
    <row r="63" spans="2:12">
      <c r="B63" s="237">
        <f t="shared" si="0"/>
        <v>44339</v>
      </c>
      <c r="C63" s="236"/>
      <c r="D63" s="236"/>
      <c r="E63" s="236"/>
      <c r="F63" s="593"/>
      <c r="G63" s="593"/>
      <c r="H63" s="593"/>
      <c r="I63" s="593"/>
      <c r="J63" s="593"/>
      <c r="K63" s="593"/>
      <c r="L63" s="593"/>
    </row>
    <row r="64" spans="2:12">
      <c r="B64" s="237">
        <f t="shared" si="0"/>
        <v>44340</v>
      </c>
      <c r="C64" s="236"/>
      <c r="D64" s="236"/>
      <c r="E64" s="236"/>
      <c r="F64" s="593"/>
      <c r="G64" s="593"/>
      <c r="H64" s="593"/>
      <c r="I64" s="593"/>
      <c r="J64" s="593"/>
      <c r="K64" s="593"/>
      <c r="L64" s="593"/>
    </row>
    <row r="65" spans="2:12">
      <c r="B65" s="237">
        <f t="shared" si="0"/>
        <v>44341</v>
      </c>
      <c r="C65" s="236"/>
      <c r="D65" s="236"/>
      <c r="E65" s="236"/>
      <c r="F65" s="593"/>
      <c r="G65" s="593"/>
      <c r="H65" s="593"/>
      <c r="I65" s="593"/>
      <c r="J65" s="593"/>
      <c r="K65" s="593"/>
      <c r="L65" s="593"/>
    </row>
    <row r="66" spans="2:12">
      <c r="B66" s="237">
        <f t="shared" si="0"/>
        <v>44342</v>
      </c>
      <c r="C66" s="236"/>
      <c r="D66" s="236"/>
      <c r="E66" s="236"/>
      <c r="F66" s="593"/>
      <c r="G66" s="593"/>
      <c r="H66" s="593"/>
      <c r="I66" s="593"/>
      <c r="J66" s="593"/>
      <c r="K66" s="593"/>
      <c r="L66" s="593"/>
    </row>
    <row r="67" spans="2:12">
      <c r="B67" s="237">
        <f t="shared" si="0"/>
        <v>44343</v>
      </c>
      <c r="C67" s="236"/>
      <c r="D67" s="236"/>
      <c r="E67" s="236"/>
      <c r="F67" s="593"/>
      <c r="G67" s="593"/>
      <c r="H67" s="593"/>
      <c r="I67" s="593"/>
      <c r="J67" s="593"/>
      <c r="K67" s="593"/>
      <c r="L67" s="593"/>
    </row>
    <row r="68" spans="2:12">
      <c r="B68" s="237">
        <f t="shared" si="0"/>
        <v>44344</v>
      </c>
      <c r="C68" s="236"/>
      <c r="D68" s="236"/>
      <c r="E68" s="236"/>
      <c r="F68" s="593"/>
      <c r="G68" s="593"/>
      <c r="H68" s="593"/>
      <c r="I68" s="593"/>
      <c r="J68" s="593"/>
      <c r="K68" s="593"/>
      <c r="L68" s="593"/>
    </row>
    <row r="69" spans="2:12">
      <c r="B69" s="237">
        <f t="shared" si="0"/>
        <v>44345</v>
      </c>
      <c r="C69" s="236"/>
      <c r="D69" s="236"/>
      <c r="E69" s="236"/>
      <c r="F69" s="593"/>
      <c r="G69" s="593"/>
      <c r="H69" s="593"/>
      <c r="I69" s="593"/>
      <c r="J69" s="593"/>
      <c r="K69" s="593"/>
      <c r="L69" s="593"/>
    </row>
    <row r="70" spans="2:12">
      <c r="B70" s="237">
        <f t="shared" si="0"/>
        <v>44346</v>
      </c>
      <c r="C70" s="236"/>
      <c r="D70" s="236"/>
      <c r="E70" s="236"/>
      <c r="F70" s="593"/>
      <c r="G70" s="593"/>
      <c r="H70" s="593"/>
      <c r="I70" s="593"/>
      <c r="J70" s="593"/>
      <c r="K70" s="593"/>
      <c r="L70" s="593"/>
    </row>
    <row r="71" spans="2:12">
      <c r="B71" s="237">
        <f t="shared" si="0"/>
        <v>44347</v>
      </c>
      <c r="C71" s="236"/>
      <c r="D71" s="236"/>
      <c r="E71" s="236"/>
      <c r="F71" s="593"/>
      <c r="G71" s="593"/>
      <c r="H71" s="593"/>
      <c r="I71" s="593"/>
      <c r="J71" s="593"/>
      <c r="K71" s="593"/>
      <c r="L71" s="593"/>
    </row>
    <row r="72" spans="2:12">
      <c r="B72" s="237">
        <f t="shared" si="0"/>
        <v>44348</v>
      </c>
      <c r="C72" s="236"/>
      <c r="D72" s="236"/>
      <c r="E72" s="236"/>
      <c r="F72" s="593"/>
      <c r="G72" s="593"/>
      <c r="H72" s="593"/>
      <c r="I72" s="593"/>
      <c r="J72" s="593"/>
      <c r="K72" s="593"/>
      <c r="L72" s="593"/>
    </row>
    <row r="73" spans="2:12">
      <c r="B73" s="237">
        <f t="shared" si="0"/>
        <v>44349</v>
      </c>
      <c r="C73" s="236"/>
      <c r="D73" s="236"/>
      <c r="E73" s="236"/>
      <c r="F73" s="593"/>
      <c r="G73" s="593"/>
      <c r="H73" s="593"/>
      <c r="I73" s="593"/>
      <c r="J73" s="593"/>
      <c r="K73" s="593"/>
      <c r="L73" s="593"/>
    </row>
    <row r="74" spans="2:12">
      <c r="B74" s="237">
        <f t="shared" si="0"/>
        <v>44350</v>
      </c>
      <c r="C74" s="236"/>
      <c r="D74" s="236"/>
      <c r="E74" s="236"/>
      <c r="F74" s="593"/>
      <c r="G74" s="593"/>
      <c r="H74" s="593"/>
      <c r="I74" s="593"/>
      <c r="J74" s="593"/>
      <c r="K74" s="593"/>
      <c r="L74" s="593"/>
    </row>
    <row r="75" spans="2:12">
      <c r="B75" s="237">
        <f t="shared" si="0"/>
        <v>44351</v>
      </c>
      <c r="C75" s="236"/>
      <c r="D75" s="236"/>
      <c r="E75" s="236"/>
      <c r="F75" s="593"/>
      <c r="G75" s="593"/>
      <c r="H75" s="593"/>
      <c r="I75" s="593"/>
      <c r="J75" s="593"/>
      <c r="K75" s="593"/>
      <c r="L75" s="593"/>
    </row>
    <row r="76" spans="2:12">
      <c r="B76" s="237">
        <f t="shared" ref="B76:B139" si="1">B75+1</f>
        <v>44352</v>
      </c>
      <c r="C76" s="236"/>
      <c r="D76" s="236"/>
      <c r="E76" s="236"/>
      <c r="F76" s="593"/>
      <c r="G76" s="593"/>
      <c r="H76" s="593"/>
      <c r="I76" s="593"/>
      <c r="J76" s="593"/>
      <c r="K76" s="593"/>
      <c r="L76" s="593"/>
    </row>
    <row r="77" spans="2:12">
      <c r="B77" s="237">
        <f t="shared" si="1"/>
        <v>44353</v>
      </c>
      <c r="C77" s="236"/>
      <c r="D77" s="236"/>
      <c r="E77" s="236"/>
      <c r="F77" s="593"/>
      <c r="G77" s="593"/>
      <c r="H77" s="593"/>
      <c r="I77" s="593"/>
      <c r="J77" s="593"/>
      <c r="K77" s="593"/>
      <c r="L77" s="593"/>
    </row>
    <row r="78" spans="2:12">
      <c r="B78" s="237">
        <f t="shared" si="1"/>
        <v>44354</v>
      </c>
      <c r="C78" s="236"/>
      <c r="D78" s="236"/>
      <c r="E78" s="236"/>
      <c r="F78" s="593"/>
      <c r="G78" s="593"/>
      <c r="H78" s="593"/>
      <c r="I78" s="593"/>
      <c r="J78" s="593"/>
      <c r="K78" s="593"/>
      <c r="L78" s="593"/>
    </row>
    <row r="79" spans="2:12">
      <c r="B79" s="237">
        <f t="shared" si="1"/>
        <v>44355</v>
      </c>
      <c r="C79" s="236"/>
      <c r="D79" s="236"/>
      <c r="E79" s="236"/>
      <c r="F79" s="593"/>
      <c r="G79" s="593"/>
      <c r="H79" s="593"/>
      <c r="I79" s="593"/>
      <c r="J79" s="593"/>
      <c r="K79" s="593"/>
      <c r="L79" s="593"/>
    </row>
    <row r="80" spans="2:12">
      <c r="B80" s="237">
        <f t="shared" si="1"/>
        <v>44356</v>
      </c>
      <c r="C80" s="236"/>
      <c r="D80" s="236"/>
      <c r="E80" s="236"/>
      <c r="F80" s="593"/>
      <c r="G80" s="593"/>
      <c r="H80" s="593"/>
      <c r="I80" s="593"/>
      <c r="J80" s="593"/>
      <c r="K80" s="593"/>
      <c r="L80" s="593"/>
    </row>
    <row r="81" spans="2:12">
      <c r="B81" s="237">
        <f t="shared" si="1"/>
        <v>44357</v>
      </c>
      <c r="C81" s="236"/>
      <c r="D81" s="236"/>
      <c r="E81" s="236"/>
      <c r="F81" s="593"/>
      <c r="G81" s="593"/>
      <c r="H81" s="593"/>
      <c r="I81" s="593"/>
      <c r="J81" s="593"/>
      <c r="K81" s="593"/>
      <c r="L81" s="593"/>
    </row>
    <row r="82" spans="2:12">
      <c r="B82" s="237">
        <f t="shared" si="1"/>
        <v>44358</v>
      </c>
      <c r="C82" s="236"/>
      <c r="D82" s="236"/>
      <c r="E82" s="236"/>
      <c r="F82" s="593"/>
      <c r="G82" s="593"/>
      <c r="H82" s="593"/>
      <c r="I82" s="593"/>
      <c r="J82" s="593"/>
      <c r="K82" s="593"/>
      <c r="L82" s="593"/>
    </row>
    <row r="83" spans="2:12">
      <c r="B83" s="237">
        <f t="shared" si="1"/>
        <v>44359</v>
      </c>
      <c r="C83" s="236"/>
      <c r="D83" s="236"/>
      <c r="E83" s="236"/>
      <c r="F83" s="593"/>
      <c r="G83" s="593"/>
      <c r="H83" s="593"/>
      <c r="I83" s="593"/>
      <c r="J83" s="593"/>
      <c r="K83" s="593"/>
      <c r="L83" s="593"/>
    </row>
    <row r="84" spans="2:12">
      <c r="B84" s="237">
        <f t="shared" si="1"/>
        <v>44360</v>
      </c>
      <c r="C84" s="236"/>
      <c r="D84" s="236"/>
      <c r="E84" s="236"/>
      <c r="F84" s="593"/>
      <c r="G84" s="593"/>
      <c r="H84" s="593"/>
      <c r="I84" s="593"/>
      <c r="J84" s="593"/>
      <c r="K84" s="593"/>
      <c r="L84" s="593"/>
    </row>
    <row r="85" spans="2:12">
      <c r="B85" s="237">
        <f t="shared" si="1"/>
        <v>44361</v>
      </c>
      <c r="C85" s="236"/>
      <c r="D85" s="236"/>
      <c r="E85" s="236"/>
      <c r="F85" s="593"/>
      <c r="G85" s="593"/>
      <c r="H85" s="593"/>
      <c r="I85" s="593"/>
      <c r="J85" s="593"/>
      <c r="K85" s="593"/>
      <c r="L85" s="593"/>
    </row>
    <row r="86" spans="2:12">
      <c r="B86" s="237">
        <f t="shared" si="1"/>
        <v>44362</v>
      </c>
      <c r="C86" s="236"/>
      <c r="D86" s="236"/>
      <c r="E86" s="236"/>
      <c r="F86" s="593"/>
      <c r="G86" s="593"/>
      <c r="H86" s="593"/>
      <c r="I86" s="593"/>
      <c r="J86" s="593"/>
      <c r="K86" s="593"/>
      <c r="L86" s="593"/>
    </row>
    <row r="87" spans="2:12">
      <c r="B87" s="237">
        <f t="shared" si="1"/>
        <v>44363</v>
      </c>
      <c r="C87" s="236"/>
      <c r="D87" s="236"/>
      <c r="E87" s="236"/>
      <c r="F87" s="593"/>
      <c r="G87" s="593"/>
      <c r="H87" s="593"/>
      <c r="I87" s="593"/>
      <c r="J87" s="593"/>
      <c r="K87" s="593"/>
      <c r="L87" s="593"/>
    </row>
    <row r="88" spans="2:12">
      <c r="B88" s="237">
        <f t="shared" si="1"/>
        <v>44364</v>
      </c>
      <c r="C88" s="236"/>
      <c r="D88" s="236"/>
      <c r="E88" s="236"/>
      <c r="F88" s="593"/>
      <c r="G88" s="593"/>
      <c r="H88" s="593"/>
      <c r="I88" s="593"/>
      <c r="J88" s="593"/>
      <c r="K88" s="593"/>
      <c r="L88" s="593"/>
    </row>
    <row r="89" spans="2:12">
      <c r="B89" s="237">
        <f t="shared" si="1"/>
        <v>44365</v>
      </c>
      <c r="C89" s="236"/>
      <c r="D89" s="236"/>
      <c r="E89" s="236"/>
      <c r="F89" s="593"/>
      <c r="G89" s="593"/>
      <c r="H89" s="593"/>
      <c r="I89" s="593"/>
      <c r="J89" s="593"/>
      <c r="K89" s="593"/>
      <c r="L89" s="593"/>
    </row>
    <row r="90" spans="2:12">
      <c r="B90" s="237">
        <f t="shared" si="1"/>
        <v>44366</v>
      </c>
      <c r="C90" s="236"/>
      <c r="D90" s="236"/>
      <c r="E90" s="236"/>
      <c r="F90" s="593"/>
      <c r="G90" s="593"/>
      <c r="H90" s="593"/>
      <c r="I90" s="593"/>
      <c r="J90" s="593"/>
      <c r="K90" s="593"/>
      <c r="L90" s="593"/>
    </row>
    <row r="91" spans="2:12">
      <c r="B91" s="237">
        <f t="shared" si="1"/>
        <v>44367</v>
      </c>
      <c r="C91" s="236"/>
      <c r="D91" s="236"/>
      <c r="E91" s="236"/>
      <c r="F91" s="593"/>
      <c r="G91" s="593"/>
      <c r="H91" s="593"/>
      <c r="I91" s="593"/>
      <c r="J91" s="593"/>
      <c r="K91" s="593"/>
      <c r="L91" s="593"/>
    </row>
    <row r="92" spans="2:12">
      <c r="B92" s="237">
        <f t="shared" si="1"/>
        <v>44368</v>
      </c>
      <c r="C92" s="236"/>
      <c r="D92" s="236"/>
      <c r="E92" s="236"/>
      <c r="F92" s="593"/>
      <c r="G92" s="593"/>
      <c r="H92" s="593"/>
      <c r="I92" s="593"/>
      <c r="J92" s="593"/>
      <c r="K92" s="593"/>
      <c r="L92" s="593"/>
    </row>
    <row r="93" spans="2:12">
      <c r="B93" s="237">
        <f t="shared" si="1"/>
        <v>44369</v>
      </c>
      <c r="C93" s="236"/>
      <c r="D93" s="236"/>
      <c r="E93" s="236"/>
      <c r="F93" s="593"/>
      <c r="G93" s="593"/>
      <c r="H93" s="593"/>
      <c r="I93" s="593"/>
      <c r="J93" s="593"/>
      <c r="K93" s="593"/>
      <c r="L93" s="593"/>
    </row>
    <row r="94" spans="2:12">
      <c r="B94" s="237">
        <f t="shared" si="1"/>
        <v>44370</v>
      </c>
      <c r="C94" s="236"/>
      <c r="D94" s="236"/>
      <c r="E94" s="236"/>
      <c r="F94" s="593"/>
      <c r="G94" s="593"/>
      <c r="H94" s="593"/>
      <c r="I94" s="593"/>
      <c r="J94" s="593"/>
      <c r="K94" s="593"/>
      <c r="L94" s="593"/>
    </row>
    <row r="95" spans="2:12">
      <c r="B95" s="237">
        <f t="shared" si="1"/>
        <v>44371</v>
      </c>
      <c r="C95" s="236"/>
      <c r="D95" s="236"/>
      <c r="E95" s="236"/>
      <c r="F95" s="593"/>
      <c r="G95" s="593"/>
      <c r="H95" s="593"/>
      <c r="I95" s="593"/>
      <c r="J95" s="593"/>
      <c r="K95" s="593"/>
      <c r="L95" s="593"/>
    </row>
    <row r="96" spans="2:12">
      <c r="B96" s="237">
        <f t="shared" si="1"/>
        <v>44372</v>
      </c>
      <c r="C96" s="236"/>
      <c r="D96" s="236"/>
      <c r="E96" s="236"/>
      <c r="F96" s="593"/>
      <c r="G96" s="593"/>
      <c r="H96" s="593"/>
      <c r="I96" s="593"/>
      <c r="J96" s="593"/>
      <c r="K96" s="593"/>
      <c r="L96" s="593"/>
    </row>
    <row r="97" spans="2:12">
      <c r="B97" s="237">
        <f t="shared" si="1"/>
        <v>44373</v>
      </c>
      <c r="C97" s="236"/>
      <c r="D97" s="236"/>
      <c r="E97" s="236"/>
      <c r="F97" s="593"/>
      <c r="G97" s="593"/>
      <c r="H97" s="593"/>
      <c r="I97" s="593"/>
      <c r="J97" s="593"/>
      <c r="K97" s="593"/>
      <c r="L97" s="593"/>
    </row>
    <row r="98" spans="2:12">
      <c r="B98" s="237">
        <f t="shared" si="1"/>
        <v>44374</v>
      </c>
      <c r="C98" s="236"/>
      <c r="D98" s="236"/>
      <c r="E98" s="236"/>
      <c r="F98" s="593"/>
      <c r="G98" s="593"/>
      <c r="H98" s="593"/>
      <c r="I98" s="593"/>
      <c r="J98" s="593"/>
      <c r="K98" s="593"/>
      <c r="L98" s="593"/>
    </row>
    <row r="99" spans="2:12">
      <c r="B99" s="237">
        <f t="shared" si="1"/>
        <v>44375</v>
      </c>
      <c r="C99" s="236"/>
      <c r="D99" s="236"/>
      <c r="E99" s="236"/>
      <c r="F99" s="593"/>
      <c r="G99" s="593"/>
      <c r="H99" s="593"/>
      <c r="I99" s="593"/>
      <c r="J99" s="593"/>
      <c r="K99" s="593"/>
      <c r="L99" s="593"/>
    </row>
    <row r="100" spans="2:12">
      <c r="B100" s="237">
        <f t="shared" si="1"/>
        <v>44376</v>
      </c>
      <c r="C100" s="236"/>
      <c r="D100" s="236"/>
      <c r="E100" s="236"/>
      <c r="F100" s="593"/>
      <c r="G100" s="593"/>
      <c r="H100" s="593"/>
      <c r="I100" s="593"/>
      <c r="J100" s="593"/>
      <c r="K100" s="593"/>
      <c r="L100" s="593"/>
    </row>
    <row r="101" spans="2:12">
      <c r="B101" s="237">
        <f t="shared" si="1"/>
        <v>44377</v>
      </c>
      <c r="C101" s="236"/>
      <c r="D101" s="236"/>
      <c r="E101" s="236"/>
      <c r="F101" s="593"/>
      <c r="G101" s="593"/>
      <c r="H101" s="593"/>
      <c r="I101" s="593"/>
      <c r="J101" s="593"/>
      <c r="K101" s="593"/>
      <c r="L101" s="593"/>
    </row>
    <row r="102" spans="2:12">
      <c r="B102" s="237">
        <f t="shared" si="1"/>
        <v>44378</v>
      </c>
      <c r="C102" s="236"/>
      <c r="D102" s="236"/>
      <c r="E102" s="236"/>
      <c r="F102" s="593"/>
      <c r="G102" s="593"/>
      <c r="H102" s="593"/>
      <c r="I102" s="593"/>
      <c r="J102" s="593"/>
      <c r="K102" s="593"/>
      <c r="L102" s="593"/>
    </row>
    <row r="103" spans="2:12">
      <c r="B103" s="237">
        <f t="shared" si="1"/>
        <v>44379</v>
      </c>
      <c r="C103" s="236"/>
      <c r="D103" s="236"/>
      <c r="E103" s="236"/>
      <c r="F103" s="593"/>
      <c r="G103" s="593"/>
      <c r="H103" s="593"/>
      <c r="I103" s="593"/>
      <c r="J103" s="593"/>
      <c r="K103" s="593"/>
      <c r="L103" s="593"/>
    </row>
    <row r="104" spans="2:12">
      <c r="B104" s="237">
        <f t="shared" si="1"/>
        <v>44380</v>
      </c>
      <c r="C104" s="236"/>
      <c r="D104" s="236"/>
      <c r="E104" s="236"/>
      <c r="F104" s="593"/>
      <c r="G104" s="593"/>
      <c r="H104" s="593"/>
      <c r="I104" s="593"/>
      <c r="J104" s="593"/>
      <c r="K104" s="593"/>
      <c r="L104" s="593"/>
    </row>
    <row r="105" spans="2:12">
      <c r="B105" s="237">
        <f t="shared" si="1"/>
        <v>44381</v>
      </c>
      <c r="C105" s="236"/>
      <c r="D105" s="236"/>
      <c r="E105" s="236"/>
      <c r="F105" s="593"/>
      <c r="G105" s="593"/>
      <c r="H105" s="593"/>
      <c r="I105" s="593"/>
      <c r="J105" s="593"/>
      <c r="K105" s="593"/>
      <c r="L105" s="593"/>
    </row>
    <row r="106" spans="2:12">
      <c r="B106" s="237">
        <f t="shared" si="1"/>
        <v>44382</v>
      </c>
      <c r="C106" s="236"/>
      <c r="D106" s="236"/>
      <c r="E106" s="236"/>
      <c r="F106" s="593"/>
      <c r="G106" s="593"/>
      <c r="H106" s="593"/>
      <c r="I106" s="593"/>
      <c r="J106" s="593"/>
      <c r="K106" s="593"/>
      <c r="L106" s="593"/>
    </row>
    <row r="107" spans="2:12">
      <c r="B107" s="237">
        <f t="shared" si="1"/>
        <v>44383</v>
      </c>
      <c r="C107" s="236"/>
      <c r="D107" s="236"/>
      <c r="E107" s="236"/>
      <c r="F107" s="593"/>
      <c r="G107" s="593"/>
      <c r="H107" s="593"/>
      <c r="I107" s="593"/>
      <c r="J107" s="593"/>
      <c r="K107" s="593"/>
      <c r="L107" s="593"/>
    </row>
    <row r="108" spans="2:12">
      <c r="B108" s="237">
        <f t="shared" si="1"/>
        <v>44384</v>
      </c>
      <c r="C108" s="236"/>
      <c r="D108" s="236"/>
      <c r="E108" s="236"/>
      <c r="F108" s="593"/>
      <c r="G108" s="593"/>
      <c r="H108" s="593"/>
      <c r="I108" s="593"/>
      <c r="J108" s="593"/>
      <c r="K108" s="593"/>
      <c r="L108" s="593"/>
    </row>
    <row r="109" spans="2:12">
      <c r="B109" s="237">
        <f t="shared" si="1"/>
        <v>44385</v>
      </c>
      <c r="C109" s="236"/>
      <c r="D109" s="236"/>
      <c r="E109" s="236"/>
      <c r="F109" s="593"/>
      <c r="G109" s="593"/>
      <c r="H109" s="593"/>
      <c r="I109" s="593"/>
      <c r="J109" s="593"/>
      <c r="K109" s="593"/>
      <c r="L109" s="593"/>
    </row>
    <row r="110" spans="2:12">
      <c r="B110" s="237">
        <f t="shared" si="1"/>
        <v>44386</v>
      </c>
      <c r="C110" s="236"/>
      <c r="D110" s="236"/>
      <c r="E110" s="236"/>
      <c r="F110" s="593"/>
      <c r="G110" s="593"/>
      <c r="H110" s="593"/>
      <c r="I110" s="593"/>
      <c r="J110" s="593"/>
      <c r="K110" s="593"/>
      <c r="L110" s="593"/>
    </row>
    <row r="111" spans="2:12">
      <c r="B111" s="237">
        <f t="shared" si="1"/>
        <v>44387</v>
      </c>
      <c r="C111" s="236"/>
      <c r="D111" s="236"/>
      <c r="E111" s="236"/>
      <c r="F111" s="593"/>
      <c r="G111" s="593"/>
      <c r="H111" s="593"/>
      <c r="I111" s="593"/>
      <c r="J111" s="593"/>
      <c r="K111" s="593"/>
      <c r="L111" s="593"/>
    </row>
    <row r="112" spans="2:12">
      <c r="B112" s="237">
        <f t="shared" si="1"/>
        <v>44388</v>
      </c>
      <c r="C112" s="236"/>
      <c r="D112" s="236"/>
      <c r="E112" s="236"/>
      <c r="F112" s="593"/>
      <c r="G112" s="593"/>
      <c r="H112" s="593"/>
      <c r="I112" s="593"/>
      <c r="J112" s="593"/>
      <c r="K112" s="593"/>
      <c r="L112" s="593"/>
    </row>
    <row r="113" spans="2:12">
      <c r="B113" s="237">
        <f t="shared" si="1"/>
        <v>44389</v>
      </c>
      <c r="C113" s="236"/>
      <c r="D113" s="236"/>
      <c r="E113" s="236"/>
      <c r="F113" s="593"/>
      <c r="G113" s="593"/>
      <c r="H113" s="593"/>
      <c r="I113" s="593"/>
      <c r="J113" s="593"/>
      <c r="K113" s="593"/>
      <c r="L113" s="593"/>
    </row>
    <row r="114" spans="2:12">
      <c r="B114" s="237">
        <f t="shared" si="1"/>
        <v>44390</v>
      </c>
      <c r="C114" s="236"/>
      <c r="D114" s="236"/>
      <c r="E114" s="236"/>
      <c r="F114" s="593"/>
      <c r="G114" s="593"/>
      <c r="H114" s="593"/>
      <c r="I114" s="593"/>
      <c r="J114" s="593"/>
      <c r="K114" s="593"/>
      <c r="L114" s="593"/>
    </row>
    <row r="115" spans="2:12">
      <c r="B115" s="237">
        <f t="shared" si="1"/>
        <v>44391</v>
      </c>
      <c r="C115" s="236"/>
      <c r="D115" s="236"/>
      <c r="E115" s="236"/>
      <c r="F115" s="593"/>
      <c r="G115" s="593"/>
      <c r="H115" s="593"/>
      <c r="I115" s="593"/>
      <c r="J115" s="593"/>
      <c r="K115" s="593"/>
      <c r="L115" s="593"/>
    </row>
    <row r="116" spans="2:12">
      <c r="B116" s="237">
        <f t="shared" si="1"/>
        <v>44392</v>
      </c>
      <c r="C116" s="236"/>
      <c r="D116" s="236"/>
      <c r="E116" s="236"/>
      <c r="F116" s="593"/>
      <c r="G116" s="593"/>
      <c r="H116" s="593"/>
      <c r="I116" s="593"/>
      <c r="J116" s="593"/>
      <c r="K116" s="593"/>
      <c r="L116" s="593"/>
    </row>
    <row r="117" spans="2:12">
      <c r="B117" s="237">
        <f t="shared" si="1"/>
        <v>44393</v>
      </c>
      <c r="C117" s="236"/>
      <c r="D117" s="236"/>
      <c r="E117" s="236"/>
      <c r="F117" s="593"/>
      <c r="G117" s="593"/>
      <c r="H117" s="593"/>
      <c r="I117" s="593"/>
      <c r="J117" s="593"/>
      <c r="K117" s="593"/>
      <c r="L117" s="593"/>
    </row>
    <row r="118" spans="2:12">
      <c r="B118" s="237">
        <f t="shared" si="1"/>
        <v>44394</v>
      </c>
      <c r="C118" s="236"/>
      <c r="D118" s="236"/>
      <c r="E118" s="236"/>
      <c r="F118" s="593"/>
      <c r="G118" s="593"/>
      <c r="H118" s="593"/>
      <c r="I118" s="593"/>
      <c r="J118" s="593"/>
      <c r="K118" s="593"/>
      <c r="L118" s="593"/>
    </row>
    <row r="119" spans="2:12">
      <c r="B119" s="237">
        <f t="shared" si="1"/>
        <v>44395</v>
      </c>
      <c r="C119" s="236"/>
      <c r="D119" s="236"/>
      <c r="E119" s="236"/>
      <c r="F119" s="593"/>
      <c r="G119" s="593"/>
      <c r="H119" s="593"/>
      <c r="I119" s="593"/>
      <c r="J119" s="593"/>
      <c r="K119" s="593"/>
      <c r="L119" s="593"/>
    </row>
    <row r="120" spans="2:12">
      <c r="B120" s="237">
        <f t="shared" si="1"/>
        <v>44396</v>
      </c>
      <c r="C120" s="236"/>
      <c r="D120" s="236"/>
      <c r="E120" s="236"/>
      <c r="F120" s="593"/>
      <c r="G120" s="593"/>
      <c r="H120" s="593"/>
      <c r="I120" s="593"/>
      <c r="J120" s="593"/>
      <c r="K120" s="593"/>
      <c r="L120" s="593"/>
    </row>
    <row r="121" spans="2:12">
      <c r="B121" s="237">
        <f t="shared" si="1"/>
        <v>44397</v>
      </c>
      <c r="C121" s="236"/>
      <c r="D121" s="236"/>
      <c r="E121" s="236"/>
      <c r="F121" s="593"/>
      <c r="G121" s="593"/>
      <c r="H121" s="593"/>
      <c r="I121" s="593"/>
      <c r="J121" s="593"/>
      <c r="K121" s="593"/>
      <c r="L121" s="593"/>
    </row>
    <row r="122" spans="2:12">
      <c r="B122" s="237">
        <f t="shared" si="1"/>
        <v>44398</v>
      </c>
      <c r="C122" s="236"/>
      <c r="D122" s="236"/>
      <c r="E122" s="236"/>
      <c r="F122" s="593"/>
      <c r="G122" s="593"/>
      <c r="H122" s="593"/>
      <c r="I122" s="593"/>
      <c r="J122" s="593"/>
      <c r="K122" s="593"/>
      <c r="L122" s="593"/>
    </row>
    <row r="123" spans="2:12">
      <c r="B123" s="237">
        <f t="shared" si="1"/>
        <v>44399</v>
      </c>
      <c r="C123" s="236"/>
      <c r="D123" s="236"/>
      <c r="E123" s="236"/>
      <c r="F123" s="593"/>
      <c r="G123" s="593"/>
      <c r="H123" s="593"/>
      <c r="I123" s="593"/>
      <c r="J123" s="593"/>
      <c r="K123" s="593"/>
      <c r="L123" s="593"/>
    </row>
    <row r="124" spans="2:12">
      <c r="B124" s="237">
        <f t="shared" si="1"/>
        <v>44400</v>
      </c>
      <c r="C124" s="236"/>
      <c r="D124" s="236"/>
      <c r="E124" s="236"/>
      <c r="F124" s="593"/>
      <c r="G124" s="593"/>
      <c r="H124" s="593"/>
      <c r="I124" s="593"/>
      <c r="J124" s="593"/>
      <c r="K124" s="593"/>
      <c r="L124" s="593"/>
    </row>
    <row r="125" spans="2:12">
      <c r="B125" s="237">
        <f t="shared" si="1"/>
        <v>44401</v>
      </c>
      <c r="C125" s="236"/>
      <c r="D125" s="236"/>
      <c r="E125" s="236"/>
      <c r="F125" s="593"/>
      <c r="G125" s="593"/>
      <c r="H125" s="593"/>
      <c r="I125" s="593"/>
      <c r="J125" s="593"/>
      <c r="K125" s="593"/>
      <c r="L125" s="593"/>
    </row>
    <row r="126" spans="2:12">
      <c r="B126" s="237">
        <f t="shared" si="1"/>
        <v>44402</v>
      </c>
      <c r="C126" s="236"/>
      <c r="D126" s="236"/>
      <c r="E126" s="236"/>
      <c r="F126" s="593"/>
      <c r="G126" s="593"/>
      <c r="H126" s="593"/>
      <c r="I126" s="593"/>
      <c r="J126" s="593"/>
      <c r="K126" s="593"/>
      <c r="L126" s="593"/>
    </row>
    <row r="127" spans="2:12">
      <c r="B127" s="237">
        <f t="shared" si="1"/>
        <v>44403</v>
      </c>
      <c r="C127" s="236"/>
      <c r="D127" s="236"/>
      <c r="E127" s="236"/>
      <c r="F127" s="593"/>
      <c r="G127" s="593"/>
      <c r="H127" s="593"/>
      <c r="I127" s="593"/>
      <c r="J127" s="593"/>
      <c r="K127" s="593"/>
      <c r="L127" s="593"/>
    </row>
    <row r="128" spans="2:12">
      <c r="B128" s="237">
        <f t="shared" si="1"/>
        <v>44404</v>
      </c>
      <c r="C128" s="236"/>
      <c r="D128" s="236"/>
      <c r="E128" s="236"/>
      <c r="F128" s="593"/>
      <c r="G128" s="593"/>
      <c r="H128" s="593"/>
      <c r="I128" s="593"/>
      <c r="J128" s="593"/>
      <c r="K128" s="593"/>
      <c r="L128" s="593"/>
    </row>
    <row r="129" spans="2:12">
      <c r="B129" s="237">
        <f t="shared" si="1"/>
        <v>44405</v>
      </c>
      <c r="C129" s="236"/>
      <c r="D129" s="236"/>
      <c r="E129" s="236"/>
      <c r="F129" s="593"/>
      <c r="G129" s="593"/>
      <c r="H129" s="593"/>
      <c r="I129" s="593"/>
      <c r="J129" s="593"/>
      <c r="K129" s="593"/>
      <c r="L129" s="593"/>
    </row>
    <row r="130" spans="2:12">
      <c r="B130" s="237">
        <f t="shared" si="1"/>
        <v>44406</v>
      </c>
      <c r="C130" s="236"/>
      <c r="D130" s="236"/>
      <c r="E130" s="236"/>
      <c r="F130" s="593"/>
      <c r="G130" s="593"/>
      <c r="H130" s="593"/>
      <c r="I130" s="593"/>
      <c r="J130" s="593"/>
      <c r="K130" s="593"/>
      <c r="L130" s="593"/>
    </row>
    <row r="131" spans="2:12">
      <c r="B131" s="237">
        <f t="shared" si="1"/>
        <v>44407</v>
      </c>
      <c r="C131" s="236"/>
      <c r="D131" s="236"/>
      <c r="E131" s="236"/>
      <c r="F131" s="593"/>
      <c r="G131" s="593"/>
      <c r="H131" s="593"/>
      <c r="I131" s="593"/>
      <c r="J131" s="593"/>
      <c r="K131" s="593"/>
      <c r="L131" s="593"/>
    </row>
    <row r="132" spans="2:12">
      <c r="B132" s="237">
        <f t="shared" si="1"/>
        <v>44408</v>
      </c>
      <c r="C132" s="236"/>
      <c r="D132" s="236"/>
      <c r="E132" s="236"/>
      <c r="F132" s="593"/>
      <c r="G132" s="593"/>
      <c r="H132" s="593"/>
      <c r="I132" s="593"/>
      <c r="J132" s="593"/>
      <c r="K132" s="593"/>
      <c r="L132" s="593"/>
    </row>
    <row r="133" spans="2:12">
      <c r="B133" s="237">
        <f t="shared" si="1"/>
        <v>44409</v>
      </c>
      <c r="C133" s="236"/>
      <c r="D133" s="236"/>
      <c r="E133" s="236"/>
      <c r="F133" s="593"/>
      <c r="G133" s="593"/>
      <c r="H133" s="593"/>
      <c r="I133" s="593"/>
      <c r="J133" s="593"/>
      <c r="K133" s="593"/>
      <c r="L133" s="593"/>
    </row>
    <row r="134" spans="2:12">
      <c r="B134" s="237">
        <f t="shared" si="1"/>
        <v>44410</v>
      </c>
      <c r="C134" s="236"/>
      <c r="D134" s="236"/>
      <c r="E134" s="236"/>
      <c r="F134" s="593"/>
      <c r="G134" s="593"/>
      <c r="H134" s="593"/>
      <c r="I134" s="593"/>
      <c r="J134" s="593"/>
      <c r="K134" s="593"/>
      <c r="L134" s="593"/>
    </row>
    <row r="135" spans="2:12">
      <c r="B135" s="237">
        <f t="shared" si="1"/>
        <v>44411</v>
      </c>
      <c r="C135" s="236"/>
      <c r="D135" s="236"/>
      <c r="E135" s="236"/>
      <c r="F135" s="593"/>
      <c r="G135" s="593"/>
      <c r="H135" s="593"/>
      <c r="I135" s="593"/>
      <c r="J135" s="593"/>
      <c r="K135" s="593"/>
      <c r="L135" s="593"/>
    </row>
    <row r="136" spans="2:12">
      <c r="B136" s="237">
        <f t="shared" si="1"/>
        <v>44412</v>
      </c>
      <c r="C136" s="236"/>
      <c r="D136" s="236"/>
      <c r="E136" s="236"/>
      <c r="F136" s="593"/>
      <c r="G136" s="593"/>
      <c r="H136" s="593"/>
      <c r="I136" s="593"/>
      <c r="J136" s="593"/>
      <c r="K136" s="593"/>
      <c r="L136" s="593"/>
    </row>
    <row r="137" spans="2:12">
      <c r="B137" s="237">
        <f t="shared" si="1"/>
        <v>44413</v>
      </c>
      <c r="C137" s="236"/>
      <c r="D137" s="236"/>
      <c r="E137" s="236"/>
      <c r="F137" s="593"/>
      <c r="G137" s="593"/>
      <c r="H137" s="593"/>
      <c r="I137" s="593"/>
      <c r="J137" s="593"/>
      <c r="K137" s="593"/>
      <c r="L137" s="593"/>
    </row>
    <row r="138" spans="2:12">
      <c r="B138" s="237">
        <f t="shared" si="1"/>
        <v>44414</v>
      </c>
      <c r="C138" s="236"/>
      <c r="D138" s="236"/>
      <c r="E138" s="236"/>
      <c r="F138" s="593"/>
      <c r="G138" s="593"/>
      <c r="H138" s="593"/>
      <c r="I138" s="593"/>
      <c r="J138" s="593"/>
      <c r="K138" s="593"/>
      <c r="L138" s="593"/>
    </row>
    <row r="139" spans="2:12">
      <c r="B139" s="237">
        <f t="shared" si="1"/>
        <v>44415</v>
      </c>
      <c r="C139" s="236"/>
      <c r="D139" s="236"/>
      <c r="E139" s="236"/>
      <c r="F139" s="593"/>
      <c r="G139" s="593"/>
      <c r="H139" s="593"/>
      <c r="I139" s="593"/>
      <c r="J139" s="593"/>
      <c r="K139" s="593"/>
      <c r="L139" s="593"/>
    </row>
    <row r="140" spans="2:12">
      <c r="B140" s="237">
        <f t="shared" ref="B140:B203" si="2">B139+1</f>
        <v>44416</v>
      </c>
      <c r="C140" s="236"/>
      <c r="D140" s="236"/>
      <c r="E140" s="236"/>
      <c r="F140" s="593"/>
      <c r="G140" s="593"/>
      <c r="H140" s="593"/>
      <c r="I140" s="593"/>
      <c r="J140" s="593"/>
      <c r="K140" s="593"/>
      <c r="L140" s="593"/>
    </row>
    <row r="141" spans="2:12">
      <c r="B141" s="237">
        <f t="shared" si="2"/>
        <v>44417</v>
      </c>
      <c r="C141" s="236"/>
      <c r="D141" s="236"/>
      <c r="E141" s="236"/>
      <c r="F141" s="593"/>
      <c r="G141" s="593"/>
      <c r="H141" s="593"/>
      <c r="I141" s="593"/>
      <c r="J141" s="593"/>
      <c r="K141" s="593"/>
      <c r="L141" s="593"/>
    </row>
    <row r="142" spans="2:12">
      <c r="B142" s="237">
        <f t="shared" si="2"/>
        <v>44418</v>
      </c>
      <c r="C142" s="236"/>
      <c r="D142" s="236"/>
      <c r="E142" s="236"/>
      <c r="F142" s="593"/>
      <c r="G142" s="593"/>
      <c r="H142" s="593"/>
      <c r="I142" s="593"/>
      <c r="J142" s="593"/>
      <c r="K142" s="593"/>
      <c r="L142" s="593"/>
    </row>
    <row r="143" spans="2:12">
      <c r="B143" s="237">
        <f t="shared" si="2"/>
        <v>44419</v>
      </c>
      <c r="C143" s="236"/>
      <c r="D143" s="236"/>
      <c r="E143" s="236"/>
      <c r="F143" s="593"/>
      <c r="G143" s="593"/>
      <c r="H143" s="593"/>
      <c r="I143" s="593"/>
      <c r="J143" s="593"/>
      <c r="K143" s="593"/>
      <c r="L143" s="593"/>
    </row>
    <row r="144" spans="2:12">
      <c r="B144" s="237">
        <f t="shared" si="2"/>
        <v>44420</v>
      </c>
      <c r="C144" s="236"/>
      <c r="D144" s="236"/>
      <c r="E144" s="236"/>
      <c r="F144" s="593"/>
      <c r="G144" s="593"/>
      <c r="H144" s="593"/>
      <c r="I144" s="593"/>
      <c r="J144" s="593"/>
      <c r="K144" s="593"/>
      <c r="L144" s="593"/>
    </row>
    <row r="145" spans="2:12">
      <c r="B145" s="237">
        <f t="shared" si="2"/>
        <v>44421</v>
      </c>
      <c r="C145" s="236"/>
      <c r="D145" s="236"/>
      <c r="E145" s="236"/>
      <c r="F145" s="593"/>
      <c r="G145" s="593"/>
      <c r="H145" s="593"/>
      <c r="I145" s="593"/>
      <c r="J145" s="593"/>
      <c r="K145" s="593"/>
      <c r="L145" s="593"/>
    </row>
    <row r="146" spans="2:12">
      <c r="B146" s="237">
        <f t="shared" si="2"/>
        <v>44422</v>
      </c>
      <c r="C146" s="236"/>
      <c r="D146" s="236"/>
      <c r="E146" s="236"/>
      <c r="F146" s="593"/>
      <c r="G146" s="593"/>
      <c r="H146" s="593"/>
      <c r="I146" s="593"/>
      <c r="J146" s="593"/>
      <c r="K146" s="593"/>
      <c r="L146" s="593"/>
    </row>
    <row r="147" spans="2:12">
      <c r="B147" s="237">
        <f t="shared" si="2"/>
        <v>44423</v>
      </c>
      <c r="C147" s="236"/>
      <c r="D147" s="236"/>
      <c r="E147" s="236"/>
      <c r="F147" s="593"/>
      <c r="G147" s="593"/>
      <c r="H147" s="593"/>
      <c r="I147" s="593"/>
      <c r="J147" s="593"/>
      <c r="K147" s="593"/>
      <c r="L147" s="593"/>
    </row>
    <row r="148" spans="2:12">
      <c r="B148" s="237">
        <f t="shared" si="2"/>
        <v>44424</v>
      </c>
      <c r="C148" s="236"/>
      <c r="D148" s="236"/>
      <c r="E148" s="236"/>
      <c r="F148" s="593"/>
      <c r="G148" s="593"/>
      <c r="H148" s="593"/>
      <c r="I148" s="593"/>
      <c r="J148" s="593"/>
      <c r="K148" s="593"/>
      <c r="L148" s="593"/>
    </row>
    <row r="149" spans="2:12">
      <c r="B149" s="237">
        <f t="shared" si="2"/>
        <v>44425</v>
      </c>
      <c r="C149" s="236"/>
      <c r="D149" s="236"/>
      <c r="E149" s="236"/>
      <c r="F149" s="593"/>
      <c r="G149" s="593"/>
      <c r="H149" s="593"/>
      <c r="I149" s="593"/>
      <c r="J149" s="593"/>
      <c r="K149" s="593"/>
      <c r="L149" s="593"/>
    </row>
    <row r="150" spans="2:12">
      <c r="B150" s="237">
        <f t="shared" si="2"/>
        <v>44426</v>
      </c>
      <c r="C150" s="236"/>
      <c r="D150" s="236"/>
      <c r="E150" s="236"/>
      <c r="F150" s="593"/>
      <c r="G150" s="593"/>
      <c r="H150" s="593"/>
      <c r="I150" s="593"/>
      <c r="J150" s="593"/>
      <c r="K150" s="593"/>
      <c r="L150" s="593"/>
    </row>
    <row r="151" spans="2:12">
      <c r="B151" s="237">
        <f t="shared" si="2"/>
        <v>44427</v>
      </c>
      <c r="C151" s="236"/>
      <c r="D151" s="236"/>
      <c r="E151" s="236"/>
      <c r="F151" s="593"/>
      <c r="G151" s="593"/>
      <c r="H151" s="593"/>
      <c r="I151" s="593"/>
      <c r="J151" s="593"/>
      <c r="K151" s="593"/>
      <c r="L151" s="593"/>
    </row>
    <row r="152" spans="2:12">
      <c r="B152" s="237">
        <f t="shared" si="2"/>
        <v>44428</v>
      </c>
      <c r="C152" s="236"/>
      <c r="D152" s="236"/>
      <c r="E152" s="236"/>
      <c r="F152" s="593"/>
      <c r="G152" s="593"/>
      <c r="H152" s="593"/>
      <c r="I152" s="593"/>
      <c r="J152" s="593"/>
      <c r="K152" s="593"/>
      <c r="L152" s="593"/>
    </row>
    <row r="153" spans="2:12">
      <c r="B153" s="237">
        <f t="shared" si="2"/>
        <v>44429</v>
      </c>
      <c r="C153" s="236"/>
      <c r="D153" s="236"/>
      <c r="E153" s="236"/>
      <c r="F153" s="593"/>
      <c r="G153" s="593"/>
      <c r="H153" s="593"/>
      <c r="I153" s="593"/>
      <c r="J153" s="593"/>
      <c r="K153" s="593"/>
      <c r="L153" s="593"/>
    </row>
    <row r="154" spans="2:12">
      <c r="B154" s="237">
        <f t="shared" si="2"/>
        <v>44430</v>
      </c>
      <c r="C154" s="236"/>
      <c r="D154" s="236"/>
      <c r="E154" s="236"/>
      <c r="F154" s="593"/>
      <c r="G154" s="593"/>
      <c r="H154" s="593"/>
      <c r="I154" s="593"/>
      <c r="J154" s="593"/>
      <c r="K154" s="593"/>
      <c r="L154" s="593"/>
    </row>
    <row r="155" spans="2:12">
      <c r="B155" s="237">
        <f t="shared" si="2"/>
        <v>44431</v>
      </c>
      <c r="C155" s="236"/>
      <c r="D155" s="236"/>
      <c r="E155" s="236"/>
      <c r="F155" s="593"/>
      <c r="G155" s="593"/>
      <c r="H155" s="593"/>
      <c r="I155" s="593"/>
      <c r="J155" s="593"/>
      <c r="K155" s="593"/>
      <c r="L155" s="593"/>
    </row>
    <row r="156" spans="2:12">
      <c r="B156" s="237">
        <f t="shared" si="2"/>
        <v>44432</v>
      </c>
      <c r="C156" s="236"/>
      <c r="D156" s="236"/>
      <c r="E156" s="236"/>
      <c r="F156" s="593"/>
      <c r="G156" s="593"/>
      <c r="H156" s="593"/>
      <c r="I156" s="593"/>
      <c r="J156" s="593"/>
      <c r="K156" s="593"/>
      <c r="L156" s="593"/>
    </row>
    <row r="157" spans="2:12">
      <c r="B157" s="237">
        <f t="shared" si="2"/>
        <v>44433</v>
      </c>
      <c r="C157" s="236"/>
      <c r="D157" s="236"/>
      <c r="E157" s="236"/>
      <c r="F157" s="593"/>
      <c r="G157" s="593"/>
      <c r="H157" s="593"/>
      <c r="I157" s="593"/>
      <c r="J157" s="593"/>
      <c r="K157" s="593"/>
      <c r="L157" s="593"/>
    </row>
    <row r="158" spans="2:12">
      <c r="B158" s="237">
        <f t="shared" si="2"/>
        <v>44434</v>
      </c>
      <c r="C158" s="236"/>
      <c r="D158" s="236"/>
      <c r="E158" s="236"/>
      <c r="F158" s="593"/>
      <c r="G158" s="593"/>
      <c r="H158" s="593"/>
      <c r="I158" s="593"/>
      <c r="J158" s="593"/>
      <c r="K158" s="593"/>
      <c r="L158" s="593"/>
    </row>
    <row r="159" spans="2:12">
      <c r="B159" s="237">
        <f t="shared" si="2"/>
        <v>44435</v>
      </c>
      <c r="C159" s="236"/>
      <c r="D159" s="236"/>
      <c r="E159" s="236"/>
      <c r="F159" s="593"/>
      <c r="G159" s="593"/>
      <c r="H159" s="593"/>
      <c r="I159" s="593"/>
      <c r="J159" s="593"/>
      <c r="K159" s="593"/>
      <c r="L159" s="593"/>
    </row>
    <row r="160" spans="2:12">
      <c r="B160" s="237">
        <f t="shared" si="2"/>
        <v>44436</v>
      </c>
      <c r="C160" s="236"/>
      <c r="D160" s="236"/>
      <c r="E160" s="236"/>
      <c r="F160" s="593"/>
      <c r="G160" s="593"/>
      <c r="H160" s="593"/>
      <c r="I160" s="593"/>
      <c r="J160" s="593"/>
      <c r="K160" s="593"/>
      <c r="L160" s="593"/>
    </row>
    <row r="161" spans="2:12">
      <c r="B161" s="237">
        <f t="shared" si="2"/>
        <v>44437</v>
      </c>
      <c r="C161" s="236"/>
      <c r="D161" s="236"/>
      <c r="E161" s="236"/>
      <c r="F161" s="593"/>
      <c r="G161" s="593"/>
      <c r="H161" s="593"/>
      <c r="I161" s="593"/>
      <c r="J161" s="593"/>
      <c r="K161" s="593"/>
      <c r="L161" s="593"/>
    </row>
    <row r="162" spans="2:12">
      <c r="B162" s="237">
        <f t="shared" si="2"/>
        <v>44438</v>
      </c>
      <c r="C162" s="236"/>
      <c r="D162" s="236"/>
      <c r="E162" s="236"/>
      <c r="F162" s="593"/>
      <c r="G162" s="593"/>
      <c r="H162" s="593"/>
      <c r="I162" s="593"/>
      <c r="J162" s="593"/>
      <c r="K162" s="593"/>
      <c r="L162" s="593"/>
    </row>
    <row r="163" spans="2:12">
      <c r="B163" s="237">
        <f t="shared" si="2"/>
        <v>44439</v>
      </c>
      <c r="C163" s="236"/>
      <c r="D163" s="236"/>
      <c r="E163" s="236"/>
      <c r="F163" s="593"/>
      <c r="G163" s="593"/>
      <c r="H163" s="593"/>
      <c r="I163" s="593"/>
      <c r="J163" s="593"/>
      <c r="K163" s="593"/>
      <c r="L163" s="593"/>
    </row>
    <row r="164" spans="2:12">
      <c r="B164" s="237">
        <f t="shared" si="2"/>
        <v>44440</v>
      </c>
      <c r="C164" s="236"/>
      <c r="D164" s="236"/>
      <c r="E164" s="236"/>
      <c r="F164" s="593"/>
      <c r="G164" s="593"/>
      <c r="H164" s="593"/>
      <c r="I164" s="593"/>
      <c r="J164" s="593"/>
      <c r="K164" s="593"/>
      <c r="L164" s="593"/>
    </row>
    <row r="165" spans="2:12">
      <c r="B165" s="237">
        <f t="shared" si="2"/>
        <v>44441</v>
      </c>
      <c r="C165" s="236"/>
      <c r="D165" s="236"/>
      <c r="E165" s="236"/>
      <c r="F165" s="593"/>
      <c r="G165" s="593"/>
      <c r="H165" s="593"/>
      <c r="I165" s="593"/>
      <c r="J165" s="593"/>
      <c r="K165" s="593"/>
      <c r="L165" s="593"/>
    </row>
    <row r="166" spans="2:12">
      <c r="B166" s="237">
        <f t="shared" si="2"/>
        <v>44442</v>
      </c>
      <c r="C166" s="236"/>
      <c r="D166" s="236"/>
      <c r="E166" s="236"/>
      <c r="F166" s="593"/>
      <c r="G166" s="593"/>
      <c r="H166" s="593"/>
      <c r="I166" s="593"/>
      <c r="J166" s="593"/>
      <c r="K166" s="593"/>
      <c r="L166" s="593"/>
    </row>
    <row r="167" spans="2:12">
      <c r="B167" s="237">
        <f t="shared" si="2"/>
        <v>44443</v>
      </c>
      <c r="C167" s="236"/>
      <c r="D167" s="236"/>
      <c r="E167" s="236"/>
      <c r="F167" s="593"/>
      <c r="G167" s="593"/>
      <c r="H167" s="593"/>
      <c r="I167" s="593"/>
      <c r="J167" s="593"/>
      <c r="K167" s="593"/>
      <c r="L167" s="593"/>
    </row>
    <row r="168" spans="2:12">
      <c r="B168" s="237">
        <f t="shared" si="2"/>
        <v>44444</v>
      </c>
      <c r="C168" s="236"/>
      <c r="D168" s="236"/>
      <c r="E168" s="236"/>
      <c r="F168" s="593"/>
      <c r="G168" s="593"/>
      <c r="H168" s="593"/>
      <c r="I168" s="593"/>
      <c r="J168" s="593"/>
      <c r="K168" s="593"/>
      <c r="L168" s="593"/>
    </row>
    <row r="169" spans="2:12">
      <c r="B169" s="237">
        <f t="shared" si="2"/>
        <v>44445</v>
      </c>
      <c r="C169" s="236"/>
      <c r="D169" s="236"/>
      <c r="E169" s="236"/>
      <c r="F169" s="593"/>
      <c r="G169" s="593"/>
      <c r="H169" s="593"/>
      <c r="I169" s="593"/>
      <c r="J169" s="593"/>
      <c r="K169" s="593"/>
      <c r="L169" s="593"/>
    </row>
    <row r="170" spans="2:12">
      <c r="B170" s="237">
        <f t="shared" si="2"/>
        <v>44446</v>
      </c>
      <c r="C170" s="236"/>
      <c r="D170" s="236"/>
      <c r="E170" s="236"/>
      <c r="F170" s="593"/>
      <c r="G170" s="593"/>
      <c r="H170" s="593"/>
      <c r="I170" s="593"/>
      <c r="J170" s="593"/>
      <c r="K170" s="593"/>
      <c r="L170" s="593"/>
    </row>
    <row r="171" spans="2:12">
      <c r="B171" s="237">
        <f t="shared" si="2"/>
        <v>44447</v>
      </c>
      <c r="C171" s="236"/>
      <c r="D171" s="236"/>
      <c r="E171" s="236"/>
      <c r="F171" s="593"/>
      <c r="G171" s="593"/>
      <c r="H171" s="593"/>
      <c r="I171" s="593"/>
      <c r="J171" s="593"/>
      <c r="K171" s="593"/>
      <c r="L171" s="593"/>
    </row>
    <row r="172" spans="2:12">
      <c r="B172" s="237">
        <f t="shared" si="2"/>
        <v>44448</v>
      </c>
      <c r="C172" s="236"/>
      <c r="D172" s="236"/>
      <c r="E172" s="236"/>
      <c r="F172" s="593"/>
      <c r="G172" s="593"/>
      <c r="H172" s="593"/>
      <c r="I172" s="593"/>
      <c r="J172" s="593"/>
      <c r="K172" s="593"/>
      <c r="L172" s="593"/>
    </row>
    <row r="173" spans="2:12">
      <c r="B173" s="237">
        <f t="shared" si="2"/>
        <v>44449</v>
      </c>
      <c r="C173" s="236"/>
      <c r="D173" s="236"/>
      <c r="E173" s="236"/>
      <c r="F173" s="593"/>
      <c r="G173" s="593"/>
      <c r="H173" s="593"/>
      <c r="I173" s="593"/>
      <c r="J173" s="593"/>
      <c r="K173" s="593"/>
      <c r="L173" s="593"/>
    </row>
    <row r="174" spans="2:12">
      <c r="B174" s="237">
        <f t="shared" si="2"/>
        <v>44450</v>
      </c>
      <c r="C174" s="236"/>
      <c r="D174" s="236"/>
      <c r="E174" s="236"/>
      <c r="F174" s="593"/>
      <c r="G174" s="593"/>
      <c r="H174" s="593"/>
      <c r="I174" s="593"/>
      <c r="J174" s="593"/>
      <c r="K174" s="593"/>
      <c r="L174" s="593"/>
    </row>
    <row r="175" spans="2:12">
      <c r="B175" s="237">
        <f t="shared" si="2"/>
        <v>44451</v>
      </c>
      <c r="C175" s="236"/>
      <c r="D175" s="236"/>
      <c r="E175" s="236"/>
      <c r="F175" s="593"/>
      <c r="G175" s="593"/>
      <c r="H175" s="593"/>
      <c r="I175" s="593"/>
      <c r="J175" s="593"/>
      <c r="K175" s="593"/>
      <c r="L175" s="593"/>
    </row>
    <row r="176" spans="2:12">
      <c r="B176" s="237">
        <f t="shared" si="2"/>
        <v>44452</v>
      </c>
      <c r="C176" s="236"/>
      <c r="D176" s="236"/>
      <c r="E176" s="236"/>
      <c r="F176" s="593"/>
      <c r="G176" s="593"/>
      <c r="H176" s="593"/>
      <c r="I176" s="593"/>
      <c r="J176" s="593"/>
      <c r="K176" s="593"/>
      <c r="L176" s="593"/>
    </row>
    <row r="177" spans="2:12">
      <c r="B177" s="237">
        <f t="shared" si="2"/>
        <v>44453</v>
      </c>
      <c r="C177" s="236"/>
      <c r="D177" s="236"/>
      <c r="E177" s="236"/>
      <c r="F177" s="593"/>
      <c r="G177" s="593"/>
      <c r="H177" s="593"/>
      <c r="I177" s="593"/>
      <c r="J177" s="593"/>
      <c r="K177" s="593"/>
      <c r="L177" s="593"/>
    </row>
    <row r="178" spans="2:12">
      <c r="B178" s="237">
        <f t="shared" si="2"/>
        <v>44454</v>
      </c>
      <c r="C178" s="236"/>
      <c r="D178" s="236"/>
      <c r="E178" s="236"/>
      <c r="F178" s="593"/>
      <c r="G178" s="593"/>
      <c r="H178" s="593"/>
      <c r="I178" s="593"/>
      <c r="J178" s="593"/>
      <c r="K178" s="593"/>
      <c r="L178" s="593"/>
    </row>
    <row r="179" spans="2:12">
      <c r="B179" s="237">
        <f t="shared" si="2"/>
        <v>44455</v>
      </c>
      <c r="C179" s="236"/>
      <c r="D179" s="236"/>
      <c r="E179" s="236"/>
      <c r="F179" s="593"/>
      <c r="G179" s="593"/>
      <c r="H179" s="593"/>
      <c r="I179" s="593"/>
      <c r="J179" s="593"/>
      <c r="K179" s="593"/>
      <c r="L179" s="593"/>
    </row>
    <row r="180" spans="2:12">
      <c r="B180" s="237">
        <f t="shared" si="2"/>
        <v>44456</v>
      </c>
      <c r="C180" s="236"/>
      <c r="D180" s="236"/>
      <c r="E180" s="236"/>
      <c r="F180" s="593"/>
      <c r="G180" s="593"/>
      <c r="H180" s="593"/>
      <c r="I180" s="593"/>
      <c r="J180" s="593"/>
      <c r="K180" s="593"/>
      <c r="L180" s="593"/>
    </row>
    <row r="181" spans="2:12">
      <c r="B181" s="237">
        <f t="shared" si="2"/>
        <v>44457</v>
      </c>
      <c r="C181" s="236"/>
      <c r="D181" s="236"/>
      <c r="E181" s="236"/>
      <c r="F181" s="593"/>
      <c r="G181" s="593"/>
      <c r="H181" s="593"/>
      <c r="I181" s="593"/>
      <c r="J181" s="593"/>
      <c r="K181" s="593"/>
      <c r="L181" s="593"/>
    </row>
    <row r="182" spans="2:12">
      <c r="B182" s="237">
        <f t="shared" si="2"/>
        <v>44458</v>
      </c>
      <c r="C182" s="236"/>
      <c r="D182" s="236"/>
      <c r="E182" s="236"/>
      <c r="F182" s="593"/>
      <c r="G182" s="593"/>
      <c r="H182" s="593"/>
      <c r="I182" s="593"/>
      <c r="J182" s="593"/>
      <c r="K182" s="593"/>
      <c r="L182" s="593"/>
    </row>
    <row r="183" spans="2:12">
      <c r="B183" s="237">
        <f t="shared" si="2"/>
        <v>44459</v>
      </c>
      <c r="C183" s="236"/>
      <c r="D183" s="236"/>
      <c r="E183" s="236"/>
      <c r="F183" s="593"/>
      <c r="G183" s="593"/>
      <c r="H183" s="593"/>
      <c r="I183" s="593"/>
      <c r="J183" s="593"/>
      <c r="K183" s="593"/>
      <c r="L183" s="593"/>
    </row>
    <row r="184" spans="2:12">
      <c r="B184" s="237">
        <f t="shared" si="2"/>
        <v>44460</v>
      </c>
      <c r="C184" s="236"/>
      <c r="D184" s="236"/>
      <c r="E184" s="236"/>
      <c r="F184" s="593"/>
      <c r="G184" s="593"/>
      <c r="H184" s="593"/>
      <c r="I184" s="593"/>
      <c r="J184" s="593"/>
      <c r="K184" s="593"/>
      <c r="L184" s="593"/>
    </row>
    <row r="185" spans="2:12">
      <c r="B185" s="237">
        <f t="shared" si="2"/>
        <v>44461</v>
      </c>
      <c r="C185" s="236"/>
      <c r="D185" s="236"/>
      <c r="E185" s="236"/>
      <c r="F185" s="593"/>
      <c r="G185" s="593"/>
      <c r="H185" s="593"/>
      <c r="I185" s="593"/>
      <c r="J185" s="593"/>
      <c r="K185" s="593"/>
      <c r="L185" s="593"/>
    </row>
    <row r="186" spans="2:12">
      <c r="B186" s="237">
        <f t="shared" si="2"/>
        <v>44462</v>
      </c>
      <c r="C186" s="236"/>
      <c r="D186" s="236"/>
      <c r="E186" s="236"/>
      <c r="F186" s="593"/>
      <c r="G186" s="593"/>
      <c r="H186" s="593"/>
      <c r="I186" s="593"/>
      <c r="J186" s="593"/>
      <c r="K186" s="593"/>
      <c r="L186" s="593"/>
    </row>
    <row r="187" spans="2:12">
      <c r="B187" s="237">
        <f t="shared" si="2"/>
        <v>44463</v>
      </c>
      <c r="C187" s="236"/>
      <c r="D187" s="236"/>
      <c r="E187" s="236"/>
      <c r="F187" s="593"/>
      <c r="G187" s="593"/>
      <c r="H187" s="593"/>
      <c r="I187" s="593"/>
      <c r="J187" s="593"/>
      <c r="K187" s="593"/>
      <c r="L187" s="593"/>
    </row>
    <row r="188" spans="2:12">
      <c r="B188" s="237">
        <f t="shared" si="2"/>
        <v>44464</v>
      </c>
      <c r="C188" s="236"/>
      <c r="D188" s="236"/>
      <c r="E188" s="236"/>
      <c r="F188" s="593"/>
      <c r="G188" s="593"/>
      <c r="H188" s="593"/>
      <c r="I188" s="593"/>
      <c r="J188" s="593"/>
      <c r="K188" s="593"/>
      <c r="L188" s="593"/>
    </row>
    <row r="189" spans="2:12">
      <c r="B189" s="237">
        <f t="shared" si="2"/>
        <v>44465</v>
      </c>
      <c r="C189" s="236"/>
      <c r="D189" s="236"/>
      <c r="E189" s="236"/>
      <c r="F189" s="593"/>
      <c r="G189" s="593"/>
      <c r="H189" s="593"/>
      <c r="I189" s="593"/>
      <c r="J189" s="593"/>
      <c r="K189" s="593"/>
      <c r="L189" s="593"/>
    </row>
    <row r="190" spans="2:12">
      <c r="B190" s="237">
        <f t="shared" si="2"/>
        <v>44466</v>
      </c>
      <c r="C190" s="236"/>
      <c r="D190" s="236"/>
      <c r="E190" s="236"/>
      <c r="F190" s="593"/>
      <c r="G190" s="593"/>
      <c r="H190" s="593"/>
      <c r="I190" s="593"/>
      <c r="J190" s="593"/>
      <c r="K190" s="593"/>
      <c r="L190" s="593"/>
    </row>
    <row r="191" spans="2:12">
      <c r="B191" s="237">
        <f t="shared" si="2"/>
        <v>44467</v>
      </c>
      <c r="C191" s="236"/>
      <c r="D191" s="236"/>
      <c r="E191" s="236"/>
      <c r="F191" s="593"/>
      <c r="G191" s="593"/>
      <c r="H191" s="593"/>
      <c r="I191" s="593"/>
      <c r="J191" s="593"/>
      <c r="K191" s="593"/>
      <c r="L191" s="593"/>
    </row>
    <row r="192" spans="2:12">
      <c r="B192" s="237">
        <f t="shared" si="2"/>
        <v>44468</v>
      </c>
      <c r="C192" s="236"/>
      <c r="D192" s="236"/>
      <c r="E192" s="236"/>
      <c r="F192" s="593"/>
      <c r="G192" s="593"/>
      <c r="H192" s="593"/>
      <c r="I192" s="593"/>
      <c r="J192" s="593"/>
      <c r="K192" s="593"/>
      <c r="L192" s="593"/>
    </row>
    <row r="193" spans="2:12">
      <c r="B193" s="237">
        <f t="shared" si="2"/>
        <v>44469</v>
      </c>
      <c r="C193" s="236"/>
      <c r="D193" s="236"/>
      <c r="E193" s="236"/>
      <c r="F193" s="593"/>
      <c r="G193" s="593"/>
      <c r="H193" s="593"/>
      <c r="I193" s="593"/>
      <c r="J193" s="593"/>
      <c r="K193" s="593"/>
      <c r="L193" s="593"/>
    </row>
    <row r="194" spans="2:12">
      <c r="B194" s="237">
        <f t="shared" si="2"/>
        <v>44470</v>
      </c>
      <c r="C194" s="236"/>
      <c r="D194" s="236"/>
      <c r="E194" s="236"/>
      <c r="F194" s="593"/>
      <c r="G194" s="593"/>
      <c r="H194" s="593"/>
      <c r="I194" s="593"/>
      <c r="J194" s="593"/>
      <c r="K194" s="593"/>
      <c r="L194" s="593"/>
    </row>
    <row r="195" spans="2:12">
      <c r="B195" s="237">
        <f t="shared" si="2"/>
        <v>44471</v>
      </c>
      <c r="C195" s="236"/>
      <c r="D195" s="236"/>
      <c r="E195" s="236"/>
      <c r="F195" s="593"/>
      <c r="G195" s="593"/>
      <c r="H195" s="593"/>
      <c r="I195" s="593"/>
      <c r="J195" s="593"/>
      <c r="K195" s="593"/>
      <c r="L195" s="593"/>
    </row>
    <row r="196" spans="2:12">
      <c r="B196" s="237">
        <f t="shared" si="2"/>
        <v>44472</v>
      </c>
      <c r="C196" s="236"/>
      <c r="D196" s="236"/>
      <c r="E196" s="236"/>
      <c r="F196" s="593"/>
      <c r="G196" s="593"/>
      <c r="H196" s="593"/>
      <c r="I196" s="593"/>
      <c r="J196" s="593"/>
      <c r="K196" s="593"/>
      <c r="L196" s="593"/>
    </row>
    <row r="197" spans="2:12">
      <c r="B197" s="237">
        <f t="shared" si="2"/>
        <v>44473</v>
      </c>
      <c r="C197" s="236"/>
      <c r="D197" s="236"/>
      <c r="E197" s="236"/>
      <c r="F197" s="593"/>
      <c r="G197" s="593"/>
      <c r="H197" s="593"/>
      <c r="I197" s="593"/>
      <c r="J197" s="593"/>
      <c r="K197" s="593"/>
      <c r="L197" s="593"/>
    </row>
    <row r="198" spans="2:12">
      <c r="B198" s="237">
        <f t="shared" si="2"/>
        <v>44474</v>
      </c>
      <c r="C198" s="236"/>
      <c r="D198" s="236"/>
      <c r="E198" s="236"/>
      <c r="F198" s="593"/>
      <c r="G198" s="593"/>
      <c r="H198" s="593"/>
      <c r="I198" s="593"/>
      <c r="J198" s="593"/>
      <c r="K198" s="593"/>
      <c r="L198" s="593"/>
    </row>
    <row r="199" spans="2:12">
      <c r="B199" s="237">
        <f t="shared" si="2"/>
        <v>44475</v>
      </c>
      <c r="C199" s="236"/>
      <c r="D199" s="236"/>
      <c r="E199" s="236"/>
      <c r="F199" s="593"/>
      <c r="G199" s="593"/>
      <c r="H199" s="593"/>
      <c r="I199" s="593"/>
      <c r="J199" s="593"/>
      <c r="K199" s="593"/>
      <c r="L199" s="593"/>
    </row>
    <row r="200" spans="2:12">
      <c r="B200" s="237">
        <f t="shared" si="2"/>
        <v>44476</v>
      </c>
      <c r="C200" s="236"/>
      <c r="D200" s="236"/>
      <c r="E200" s="236"/>
      <c r="F200" s="593"/>
      <c r="G200" s="593"/>
      <c r="H200" s="593"/>
      <c r="I200" s="593"/>
      <c r="J200" s="593"/>
      <c r="K200" s="593"/>
      <c r="L200" s="593"/>
    </row>
    <row r="201" spans="2:12">
      <c r="B201" s="237">
        <f t="shared" si="2"/>
        <v>44477</v>
      </c>
      <c r="C201" s="236"/>
      <c r="D201" s="236"/>
      <c r="E201" s="236"/>
      <c r="F201" s="593"/>
      <c r="G201" s="593"/>
      <c r="H201" s="593"/>
      <c r="I201" s="593"/>
      <c r="J201" s="593"/>
      <c r="K201" s="593"/>
      <c r="L201" s="593"/>
    </row>
    <row r="202" spans="2:12">
      <c r="B202" s="237">
        <f t="shared" si="2"/>
        <v>44478</v>
      </c>
      <c r="C202" s="236"/>
      <c r="D202" s="236"/>
      <c r="E202" s="236"/>
      <c r="F202" s="593"/>
      <c r="G202" s="593"/>
      <c r="H202" s="593"/>
      <c r="I202" s="593"/>
      <c r="J202" s="593"/>
      <c r="K202" s="593"/>
      <c r="L202" s="593"/>
    </row>
    <row r="203" spans="2:12">
      <c r="B203" s="237">
        <f t="shared" si="2"/>
        <v>44479</v>
      </c>
      <c r="C203" s="236"/>
      <c r="D203" s="236"/>
      <c r="E203" s="236"/>
      <c r="F203" s="593"/>
      <c r="G203" s="593"/>
      <c r="H203" s="593"/>
      <c r="I203" s="593"/>
      <c r="J203" s="593"/>
      <c r="K203" s="593"/>
      <c r="L203" s="593"/>
    </row>
    <row r="204" spans="2:12">
      <c r="B204" s="237">
        <f t="shared" ref="B204:B267" si="3">B203+1</f>
        <v>44480</v>
      </c>
      <c r="C204" s="236"/>
      <c r="D204" s="236"/>
      <c r="E204" s="236"/>
      <c r="F204" s="593"/>
      <c r="G204" s="593"/>
      <c r="H204" s="593"/>
      <c r="I204" s="593"/>
      <c r="J204" s="593"/>
      <c r="K204" s="593"/>
      <c r="L204" s="593"/>
    </row>
    <row r="205" spans="2:12">
      <c r="B205" s="237">
        <f t="shared" si="3"/>
        <v>44481</v>
      </c>
      <c r="C205" s="236"/>
      <c r="D205" s="236"/>
      <c r="E205" s="236"/>
      <c r="F205" s="593"/>
      <c r="G205" s="593"/>
      <c r="H205" s="593"/>
      <c r="I205" s="593"/>
      <c r="J205" s="593"/>
      <c r="K205" s="593"/>
      <c r="L205" s="593"/>
    </row>
    <row r="206" spans="2:12">
      <c r="B206" s="237">
        <f t="shared" si="3"/>
        <v>44482</v>
      </c>
      <c r="C206" s="236"/>
      <c r="D206" s="236"/>
      <c r="E206" s="236"/>
      <c r="F206" s="593"/>
      <c r="G206" s="593"/>
      <c r="H206" s="593"/>
      <c r="I206" s="593"/>
      <c r="J206" s="593"/>
      <c r="K206" s="593"/>
      <c r="L206" s="593"/>
    </row>
    <row r="207" spans="2:12">
      <c r="B207" s="237">
        <f t="shared" si="3"/>
        <v>44483</v>
      </c>
      <c r="C207" s="236"/>
      <c r="D207" s="236"/>
      <c r="E207" s="236"/>
      <c r="F207" s="593"/>
      <c r="G207" s="593"/>
      <c r="H207" s="593"/>
      <c r="I207" s="593"/>
      <c r="J207" s="593"/>
      <c r="K207" s="593"/>
      <c r="L207" s="593"/>
    </row>
    <row r="208" spans="2:12">
      <c r="B208" s="237">
        <f t="shared" si="3"/>
        <v>44484</v>
      </c>
      <c r="C208" s="236"/>
      <c r="D208" s="236"/>
      <c r="E208" s="236"/>
      <c r="F208" s="593"/>
      <c r="G208" s="593"/>
      <c r="H208" s="593"/>
      <c r="I208" s="593"/>
      <c r="J208" s="593"/>
      <c r="K208" s="593"/>
      <c r="L208" s="593"/>
    </row>
    <row r="209" spans="2:12">
      <c r="B209" s="237">
        <f t="shared" si="3"/>
        <v>44485</v>
      </c>
      <c r="C209" s="236"/>
      <c r="D209" s="236"/>
      <c r="E209" s="236"/>
      <c r="F209" s="593"/>
      <c r="G209" s="593"/>
      <c r="H209" s="593"/>
      <c r="I209" s="593"/>
      <c r="J209" s="593"/>
      <c r="K209" s="593"/>
      <c r="L209" s="593"/>
    </row>
    <row r="210" spans="2:12">
      <c r="B210" s="237">
        <f t="shared" si="3"/>
        <v>44486</v>
      </c>
      <c r="C210" s="236"/>
      <c r="D210" s="236"/>
      <c r="E210" s="236"/>
      <c r="F210" s="593"/>
      <c r="G210" s="593"/>
      <c r="H210" s="593"/>
      <c r="I210" s="593"/>
      <c r="J210" s="593"/>
      <c r="K210" s="593"/>
      <c r="L210" s="593"/>
    </row>
    <row r="211" spans="2:12">
      <c r="B211" s="237">
        <f t="shared" si="3"/>
        <v>44487</v>
      </c>
      <c r="C211" s="236"/>
      <c r="D211" s="236"/>
      <c r="E211" s="236"/>
      <c r="F211" s="593"/>
      <c r="G211" s="593"/>
      <c r="H211" s="593"/>
      <c r="I211" s="593"/>
      <c r="J211" s="593"/>
      <c r="K211" s="593"/>
      <c r="L211" s="593"/>
    </row>
    <row r="212" spans="2:12">
      <c r="B212" s="237">
        <f t="shared" si="3"/>
        <v>44488</v>
      </c>
      <c r="C212" s="236"/>
      <c r="D212" s="236"/>
      <c r="E212" s="236"/>
      <c r="F212" s="593"/>
      <c r="G212" s="593"/>
      <c r="H212" s="593"/>
      <c r="I212" s="593"/>
      <c r="J212" s="593"/>
      <c r="K212" s="593"/>
      <c r="L212" s="593"/>
    </row>
    <row r="213" spans="2:12">
      <c r="B213" s="237">
        <f t="shared" si="3"/>
        <v>44489</v>
      </c>
      <c r="C213" s="236"/>
      <c r="D213" s="236"/>
      <c r="E213" s="236"/>
      <c r="F213" s="593"/>
      <c r="G213" s="593"/>
      <c r="H213" s="593"/>
      <c r="I213" s="593"/>
      <c r="J213" s="593"/>
      <c r="K213" s="593"/>
      <c r="L213" s="593"/>
    </row>
    <row r="214" spans="2:12">
      <c r="B214" s="237">
        <f t="shared" si="3"/>
        <v>44490</v>
      </c>
      <c r="C214" s="236"/>
      <c r="D214" s="236"/>
      <c r="E214" s="236"/>
      <c r="F214" s="593"/>
      <c r="G214" s="593"/>
      <c r="H214" s="593"/>
      <c r="I214" s="593"/>
      <c r="J214" s="593"/>
      <c r="K214" s="593"/>
      <c r="L214" s="593"/>
    </row>
    <row r="215" spans="2:12">
      <c r="B215" s="237">
        <f t="shared" si="3"/>
        <v>44491</v>
      </c>
      <c r="C215" s="236"/>
      <c r="D215" s="236"/>
      <c r="E215" s="236"/>
      <c r="F215" s="593"/>
      <c r="G215" s="593"/>
      <c r="H215" s="593"/>
      <c r="I215" s="593"/>
      <c r="J215" s="593"/>
      <c r="K215" s="593"/>
      <c r="L215" s="593"/>
    </row>
    <row r="216" spans="2:12">
      <c r="B216" s="237">
        <f t="shared" si="3"/>
        <v>44492</v>
      </c>
      <c r="C216" s="236"/>
      <c r="D216" s="236"/>
      <c r="E216" s="236"/>
      <c r="F216" s="593"/>
      <c r="G216" s="593"/>
      <c r="H216" s="593"/>
      <c r="I216" s="593"/>
      <c r="J216" s="593"/>
      <c r="K216" s="593"/>
      <c r="L216" s="593"/>
    </row>
    <row r="217" spans="2:12">
      <c r="B217" s="237">
        <f t="shared" si="3"/>
        <v>44493</v>
      </c>
      <c r="C217" s="236"/>
      <c r="D217" s="236"/>
      <c r="E217" s="236"/>
      <c r="F217" s="593"/>
      <c r="G217" s="593"/>
      <c r="H217" s="593"/>
      <c r="I217" s="593"/>
      <c r="J217" s="593"/>
      <c r="K217" s="593"/>
      <c r="L217" s="593"/>
    </row>
    <row r="218" spans="2:12">
      <c r="B218" s="237">
        <f t="shared" si="3"/>
        <v>44494</v>
      </c>
      <c r="C218" s="236"/>
      <c r="D218" s="236"/>
      <c r="E218" s="236"/>
      <c r="F218" s="593"/>
      <c r="G218" s="593"/>
      <c r="H218" s="593"/>
      <c r="I218" s="593"/>
      <c r="J218" s="593"/>
      <c r="K218" s="593"/>
      <c r="L218" s="593"/>
    </row>
    <row r="219" spans="2:12">
      <c r="B219" s="237">
        <f t="shared" si="3"/>
        <v>44495</v>
      </c>
      <c r="C219" s="236"/>
      <c r="D219" s="236"/>
      <c r="E219" s="236"/>
      <c r="F219" s="593"/>
      <c r="G219" s="593"/>
      <c r="H219" s="593"/>
      <c r="I219" s="593"/>
      <c r="J219" s="593"/>
      <c r="K219" s="593"/>
      <c r="L219" s="593"/>
    </row>
    <row r="220" spans="2:12">
      <c r="B220" s="237">
        <f t="shared" si="3"/>
        <v>44496</v>
      </c>
      <c r="C220" s="236"/>
      <c r="D220" s="236"/>
      <c r="E220" s="236"/>
      <c r="F220" s="593"/>
      <c r="G220" s="593"/>
      <c r="H220" s="593"/>
      <c r="I220" s="593"/>
      <c r="J220" s="593"/>
      <c r="K220" s="593"/>
      <c r="L220" s="593"/>
    </row>
    <row r="221" spans="2:12">
      <c r="B221" s="237">
        <f t="shared" si="3"/>
        <v>44497</v>
      </c>
      <c r="C221" s="236"/>
      <c r="D221" s="236"/>
      <c r="E221" s="236"/>
      <c r="F221" s="593"/>
      <c r="G221" s="593"/>
      <c r="H221" s="593"/>
      <c r="I221" s="593"/>
      <c r="J221" s="593"/>
      <c r="K221" s="593"/>
      <c r="L221" s="593"/>
    </row>
    <row r="222" spans="2:12">
      <c r="B222" s="237">
        <f t="shared" si="3"/>
        <v>44498</v>
      </c>
      <c r="C222" s="236"/>
      <c r="D222" s="236"/>
      <c r="E222" s="236"/>
      <c r="F222" s="593"/>
      <c r="G222" s="593"/>
      <c r="H222" s="593"/>
      <c r="I222" s="593"/>
      <c r="J222" s="593"/>
      <c r="K222" s="593"/>
      <c r="L222" s="593"/>
    </row>
    <row r="223" spans="2:12">
      <c r="B223" s="237">
        <f t="shared" si="3"/>
        <v>44499</v>
      </c>
      <c r="C223" s="236"/>
      <c r="D223" s="236"/>
      <c r="E223" s="236"/>
      <c r="F223" s="593"/>
      <c r="G223" s="593"/>
      <c r="H223" s="593"/>
      <c r="I223" s="593"/>
      <c r="J223" s="593"/>
      <c r="K223" s="593"/>
      <c r="L223" s="593"/>
    </row>
    <row r="224" spans="2:12">
      <c r="B224" s="237">
        <f t="shared" si="3"/>
        <v>44500</v>
      </c>
      <c r="C224" s="236"/>
      <c r="D224" s="236"/>
      <c r="E224" s="236"/>
      <c r="F224" s="593"/>
      <c r="G224" s="593"/>
      <c r="H224" s="593"/>
      <c r="I224" s="593"/>
      <c r="J224" s="593"/>
      <c r="K224" s="593"/>
      <c r="L224" s="593"/>
    </row>
    <row r="225" spans="2:12">
      <c r="B225" s="237">
        <f t="shared" si="3"/>
        <v>44501</v>
      </c>
      <c r="C225" s="236"/>
      <c r="D225" s="236"/>
      <c r="E225" s="236"/>
      <c r="F225" s="593"/>
      <c r="G225" s="593"/>
      <c r="H225" s="593"/>
      <c r="I225" s="593"/>
      <c r="J225" s="593"/>
      <c r="K225" s="593"/>
      <c r="L225" s="593"/>
    </row>
    <row r="226" spans="2:12">
      <c r="B226" s="237">
        <f t="shared" si="3"/>
        <v>44502</v>
      </c>
      <c r="C226" s="236"/>
      <c r="D226" s="236"/>
      <c r="E226" s="236"/>
      <c r="F226" s="593"/>
      <c r="G226" s="593"/>
      <c r="H226" s="593"/>
      <c r="I226" s="593"/>
      <c r="J226" s="593"/>
      <c r="K226" s="593"/>
      <c r="L226" s="593"/>
    </row>
    <row r="227" spans="2:12">
      <c r="B227" s="237">
        <f t="shared" si="3"/>
        <v>44503</v>
      </c>
      <c r="C227" s="236"/>
      <c r="D227" s="236"/>
      <c r="E227" s="236"/>
      <c r="F227" s="593"/>
      <c r="G227" s="593"/>
      <c r="H227" s="593"/>
      <c r="I227" s="593"/>
      <c r="J227" s="593"/>
      <c r="K227" s="593"/>
      <c r="L227" s="593"/>
    </row>
    <row r="228" spans="2:12">
      <c r="B228" s="237">
        <f t="shared" si="3"/>
        <v>44504</v>
      </c>
      <c r="C228" s="236"/>
      <c r="D228" s="236"/>
      <c r="E228" s="236"/>
      <c r="F228" s="593"/>
      <c r="G228" s="593"/>
      <c r="H228" s="593"/>
      <c r="I228" s="593"/>
      <c r="J228" s="593"/>
      <c r="K228" s="593"/>
      <c r="L228" s="593"/>
    </row>
    <row r="229" spans="2:12">
      <c r="B229" s="237">
        <f t="shared" si="3"/>
        <v>44505</v>
      </c>
      <c r="C229" s="236"/>
      <c r="D229" s="236"/>
      <c r="E229" s="236"/>
      <c r="F229" s="593"/>
      <c r="G229" s="593"/>
      <c r="H229" s="593"/>
      <c r="I229" s="593"/>
      <c r="J229" s="593"/>
      <c r="K229" s="593"/>
      <c r="L229" s="593"/>
    </row>
    <row r="230" spans="2:12">
      <c r="B230" s="237">
        <f t="shared" si="3"/>
        <v>44506</v>
      </c>
      <c r="C230" s="236"/>
      <c r="D230" s="236"/>
      <c r="E230" s="236"/>
      <c r="F230" s="593"/>
      <c r="G230" s="593"/>
      <c r="H230" s="593"/>
      <c r="I230" s="593"/>
      <c r="J230" s="593"/>
      <c r="K230" s="593"/>
      <c r="L230" s="593"/>
    </row>
    <row r="231" spans="2:12">
      <c r="B231" s="237">
        <f t="shared" si="3"/>
        <v>44507</v>
      </c>
      <c r="C231" s="236"/>
      <c r="D231" s="236"/>
      <c r="E231" s="236"/>
      <c r="F231" s="593"/>
      <c r="G231" s="593"/>
      <c r="H231" s="593"/>
      <c r="I231" s="593"/>
      <c r="J231" s="593"/>
      <c r="K231" s="593"/>
      <c r="L231" s="593"/>
    </row>
    <row r="232" spans="2:12">
      <c r="B232" s="237">
        <f t="shared" si="3"/>
        <v>44508</v>
      </c>
      <c r="C232" s="236"/>
      <c r="D232" s="236"/>
      <c r="E232" s="236"/>
      <c r="F232" s="593"/>
      <c r="G232" s="593"/>
      <c r="H232" s="593"/>
      <c r="I232" s="593"/>
      <c r="J232" s="593"/>
      <c r="K232" s="593"/>
      <c r="L232" s="593"/>
    </row>
    <row r="233" spans="2:12">
      <c r="B233" s="237">
        <f t="shared" si="3"/>
        <v>44509</v>
      </c>
      <c r="C233" s="236"/>
      <c r="D233" s="236"/>
      <c r="E233" s="236"/>
      <c r="F233" s="593"/>
      <c r="G233" s="593"/>
      <c r="H233" s="593"/>
      <c r="I233" s="593"/>
      <c r="J233" s="593"/>
      <c r="K233" s="593"/>
      <c r="L233" s="593"/>
    </row>
    <row r="234" spans="2:12">
      <c r="B234" s="237">
        <f t="shared" si="3"/>
        <v>44510</v>
      </c>
      <c r="C234" s="236"/>
      <c r="D234" s="236"/>
      <c r="E234" s="236"/>
      <c r="F234" s="593"/>
      <c r="G234" s="593"/>
      <c r="H234" s="593"/>
      <c r="I234" s="593"/>
      <c r="J234" s="593"/>
      <c r="K234" s="593"/>
      <c r="L234" s="593"/>
    </row>
    <row r="235" spans="2:12">
      <c r="B235" s="237">
        <f t="shared" si="3"/>
        <v>44511</v>
      </c>
      <c r="C235" s="236"/>
      <c r="D235" s="236"/>
      <c r="E235" s="236"/>
      <c r="F235" s="593"/>
      <c r="G235" s="593"/>
      <c r="H235" s="593"/>
      <c r="I235" s="593"/>
      <c r="J235" s="593"/>
      <c r="K235" s="593"/>
      <c r="L235" s="593"/>
    </row>
    <row r="236" spans="2:12">
      <c r="B236" s="237">
        <f t="shared" si="3"/>
        <v>44512</v>
      </c>
      <c r="C236" s="236"/>
      <c r="D236" s="236"/>
      <c r="E236" s="236"/>
      <c r="F236" s="593"/>
      <c r="G236" s="593"/>
      <c r="H236" s="593"/>
      <c r="I236" s="593"/>
      <c r="J236" s="593"/>
      <c r="K236" s="593"/>
      <c r="L236" s="593"/>
    </row>
    <row r="237" spans="2:12">
      <c r="B237" s="237">
        <f t="shared" si="3"/>
        <v>44513</v>
      </c>
      <c r="C237" s="236"/>
      <c r="D237" s="236"/>
      <c r="E237" s="236"/>
      <c r="F237" s="593"/>
      <c r="G237" s="593"/>
      <c r="H237" s="593"/>
      <c r="I237" s="593"/>
      <c r="J237" s="593"/>
      <c r="K237" s="593"/>
      <c r="L237" s="593"/>
    </row>
    <row r="238" spans="2:12">
      <c r="B238" s="237">
        <f t="shared" si="3"/>
        <v>44514</v>
      </c>
      <c r="C238" s="236"/>
      <c r="D238" s="236"/>
      <c r="E238" s="236"/>
      <c r="F238" s="593"/>
      <c r="G238" s="593"/>
      <c r="H238" s="593"/>
      <c r="I238" s="593"/>
      <c r="J238" s="593"/>
      <c r="K238" s="593"/>
      <c r="L238" s="593"/>
    </row>
    <row r="239" spans="2:12">
      <c r="B239" s="237">
        <f t="shared" si="3"/>
        <v>44515</v>
      </c>
      <c r="C239" s="236"/>
      <c r="D239" s="236"/>
      <c r="E239" s="236"/>
      <c r="F239" s="593"/>
      <c r="G239" s="593"/>
      <c r="H239" s="593"/>
      <c r="I239" s="593"/>
      <c r="J239" s="593"/>
      <c r="K239" s="593"/>
      <c r="L239" s="593"/>
    </row>
    <row r="240" spans="2:12">
      <c r="B240" s="237">
        <f t="shared" si="3"/>
        <v>44516</v>
      </c>
      <c r="C240" s="236"/>
      <c r="D240" s="236"/>
      <c r="E240" s="236"/>
      <c r="F240" s="593"/>
      <c r="G240" s="593"/>
      <c r="H240" s="593"/>
      <c r="I240" s="593"/>
      <c r="J240" s="593"/>
      <c r="K240" s="593"/>
      <c r="L240" s="593"/>
    </row>
    <row r="241" spans="2:12">
      <c r="B241" s="237">
        <f t="shared" si="3"/>
        <v>44517</v>
      </c>
      <c r="C241" s="236"/>
      <c r="D241" s="236"/>
      <c r="E241" s="236"/>
      <c r="F241" s="593"/>
      <c r="G241" s="593"/>
      <c r="H241" s="593"/>
      <c r="I241" s="593"/>
      <c r="J241" s="593"/>
      <c r="K241" s="593"/>
      <c r="L241" s="593"/>
    </row>
    <row r="242" spans="2:12">
      <c r="B242" s="237">
        <f t="shared" si="3"/>
        <v>44518</v>
      </c>
      <c r="C242" s="236"/>
      <c r="D242" s="236"/>
      <c r="E242" s="236"/>
      <c r="F242" s="593"/>
      <c r="G242" s="593"/>
      <c r="H242" s="593"/>
      <c r="I242" s="593"/>
      <c r="J242" s="593"/>
      <c r="K242" s="593"/>
      <c r="L242" s="593"/>
    </row>
    <row r="243" spans="2:12">
      <c r="B243" s="237">
        <f t="shared" si="3"/>
        <v>44519</v>
      </c>
      <c r="C243" s="236"/>
      <c r="D243" s="236"/>
      <c r="E243" s="236"/>
      <c r="F243" s="593"/>
      <c r="G243" s="593"/>
      <c r="H243" s="593"/>
      <c r="I243" s="593"/>
      <c r="J243" s="593"/>
      <c r="K243" s="593"/>
      <c r="L243" s="593"/>
    </row>
    <row r="244" spans="2:12">
      <c r="B244" s="237">
        <f t="shared" si="3"/>
        <v>44520</v>
      </c>
      <c r="C244" s="236"/>
      <c r="D244" s="236"/>
      <c r="E244" s="236"/>
      <c r="F244" s="593"/>
      <c r="G244" s="593"/>
      <c r="H244" s="593"/>
      <c r="I244" s="593"/>
      <c r="J244" s="593"/>
      <c r="K244" s="593"/>
      <c r="L244" s="593"/>
    </row>
    <row r="245" spans="2:12">
      <c r="B245" s="237">
        <f t="shared" si="3"/>
        <v>44521</v>
      </c>
      <c r="C245" s="236"/>
      <c r="D245" s="236"/>
      <c r="E245" s="236"/>
      <c r="F245" s="593"/>
      <c r="G245" s="593"/>
      <c r="H245" s="593"/>
      <c r="I245" s="593"/>
      <c r="J245" s="593"/>
      <c r="K245" s="593"/>
      <c r="L245" s="593"/>
    </row>
    <row r="246" spans="2:12">
      <c r="B246" s="237">
        <f t="shared" si="3"/>
        <v>44522</v>
      </c>
      <c r="C246" s="236"/>
      <c r="D246" s="236"/>
      <c r="E246" s="236"/>
      <c r="F246" s="593"/>
      <c r="G246" s="593"/>
      <c r="H246" s="593"/>
      <c r="I246" s="593"/>
      <c r="J246" s="593"/>
      <c r="K246" s="593"/>
      <c r="L246" s="593"/>
    </row>
    <row r="247" spans="2:12">
      <c r="B247" s="237">
        <f t="shared" si="3"/>
        <v>44523</v>
      </c>
      <c r="C247" s="236"/>
      <c r="D247" s="236"/>
      <c r="E247" s="236"/>
      <c r="F247" s="593"/>
      <c r="G247" s="593"/>
      <c r="H247" s="593"/>
      <c r="I247" s="593"/>
      <c r="J247" s="593"/>
      <c r="K247" s="593"/>
      <c r="L247" s="593"/>
    </row>
    <row r="248" spans="2:12">
      <c r="B248" s="237">
        <f t="shared" si="3"/>
        <v>44524</v>
      </c>
      <c r="C248" s="236"/>
      <c r="D248" s="236"/>
      <c r="E248" s="236"/>
      <c r="F248" s="593"/>
      <c r="G248" s="593"/>
      <c r="H248" s="593"/>
      <c r="I248" s="593"/>
      <c r="J248" s="593"/>
      <c r="K248" s="593"/>
      <c r="L248" s="593"/>
    </row>
    <row r="249" spans="2:12">
      <c r="B249" s="237">
        <f t="shared" si="3"/>
        <v>44525</v>
      </c>
      <c r="C249" s="236"/>
      <c r="D249" s="236"/>
      <c r="E249" s="236"/>
      <c r="F249" s="593"/>
      <c r="G249" s="593"/>
      <c r="H249" s="593"/>
      <c r="I249" s="593"/>
      <c r="J249" s="593"/>
      <c r="K249" s="593"/>
      <c r="L249" s="593"/>
    </row>
    <row r="250" spans="2:12">
      <c r="B250" s="237">
        <f t="shared" si="3"/>
        <v>44526</v>
      </c>
      <c r="C250" s="236"/>
      <c r="D250" s="236"/>
      <c r="E250" s="236"/>
      <c r="F250" s="593"/>
      <c r="G250" s="593"/>
      <c r="H250" s="593"/>
      <c r="I250" s="593"/>
      <c r="J250" s="593"/>
      <c r="K250" s="593"/>
      <c r="L250" s="593"/>
    </row>
    <row r="251" spans="2:12">
      <c r="B251" s="237">
        <f t="shared" si="3"/>
        <v>44527</v>
      </c>
      <c r="C251" s="236"/>
      <c r="D251" s="236"/>
      <c r="E251" s="236"/>
      <c r="F251" s="593"/>
      <c r="G251" s="593"/>
      <c r="H251" s="593"/>
      <c r="I251" s="593"/>
      <c r="J251" s="593"/>
      <c r="K251" s="593"/>
      <c r="L251" s="593"/>
    </row>
    <row r="252" spans="2:12">
      <c r="B252" s="237">
        <f t="shared" si="3"/>
        <v>44528</v>
      </c>
      <c r="C252" s="236"/>
      <c r="D252" s="236"/>
      <c r="E252" s="236"/>
      <c r="F252" s="593"/>
      <c r="G252" s="593"/>
      <c r="H252" s="593"/>
      <c r="I252" s="593"/>
      <c r="J252" s="593"/>
      <c r="K252" s="593"/>
      <c r="L252" s="593"/>
    </row>
    <row r="253" spans="2:12">
      <c r="B253" s="237">
        <f t="shared" si="3"/>
        <v>44529</v>
      </c>
      <c r="C253" s="236"/>
      <c r="D253" s="236"/>
      <c r="E253" s="236"/>
      <c r="F253" s="593"/>
      <c r="G253" s="593"/>
      <c r="H253" s="593"/>
      <c r="I253" s="593"/>
      <c r="J253" s="593"/>
      <c r="K253" s="593"/>
      <c r="L253" s="593"/>
    </row>
    <row r="254" spans="2:12">
      <c r="B254" s="237">
        <f t="shared" si="3"/>
        <v>44530</v>
      </c>
      <c r="C254" s="236"/>
      <c r="D254" s="236"/>
      <c r="E254" s="236"/>
      <c r="F254" s="593"/>
      <c r="G254" s="593"/>
      <c r="H254" s="593"/>
      <c r="I254" s="593"/>
      <c r="J254" s="593"/>
      <c r="K254" s="593"/>
      <c r="L254" s="593"/>
    </row>
    <row r="255" spans="2:12">
      <c r="B255" s="237">
        <f t="shared" si="3"/>
        <v>44531</v>
      </c>
      <c r="C255" s="236"/>
      <c r="D255" s="236"/>
      <c r="E255" s="236"/>
      <c r="F255" s="593"/>
      <c r="G255" s="593"/>
      <c r="H255" s="593"/>
      <c r="I255" s="593"/>
      <c r="J255" s="593"/>
      <c r="K255" s="593"/>
      <c r="L255" s="593"/>
    </row>
    <row r="256" spans="2:12">
      <c r="B256" s="237">
        <f t="shared" si="3"/>
        <v>44532</v>
      </c>
      <c r="C256" s="236"/>
      <c r="D256" s="236"/>
      <c r="E256" s="236"/>
      <c r="F256" s="593"/>
      <c r="G256" s="593"/>
      <c r="H256" s="593"/>
      <c r="I256" s="593"/>
      <c r="J256" s="593"/>
      <c r="K256" s="593"/>
      <c r="L256" s="593"/>
    </row>
    <row r="257" spans="2:12">
      <c r="B257" s="237">
        <f t="shared" si="3"/>
        <v>44533</v>
      </c>
      <c r="C257" s="236"/>
      <c r="D257" s="236"/>
      <c r="E257" s="236"/>
      <c r="F257" s="593"/>
      <c r="G257" s="593"/>
      <c r="H257" s="593"/>
      <c r="I257" s="593"/>
      <c r="J257" s="593"/>
      <c r="K257" s="593"/>
      <c r="L257" s="593"/>
    </row>
    <row r="258" spans="2:12">
      <c r="B258" s="237">
        <f t="shared" si="3"/>
        <v>44534</v>
      </c>
      <c r="C258" s="236"/>
      <c r="D258" s="236"/>
      <c r="E258" s="236"/>
      <c r="F258" s="593"/>
      <c r="G258" s="593"/>
      <c r="H258" s="593"/>
      <c r="I258" s="593"/>
      <c r="J258" s="593"/>
      <c r="K258" s="593"/>
      <c r="L258" s="593"/>
    </row>
    <row r="259" spans="2:12">
      <c r="B259" s="237">
        <f t="shared" si="3"/>
        <v>44535</v>
      </c>
      <c r="C259" s="236"/>
      <c r="D259" s="236"/>
      <c r="E259" s="236"/>
      <c r="F259" s="593"/>
      <c r="G259" s="593"/>
      <c r="H259" s="593"/>
      <c r="I259" s="593"/>
      <c r="J259" s="593"/>
      <c r="K259" s="593"/>
      <c r="L259" s="593"/>
    </row>
    <row r="260" spans="2:12">
      <c r="B260" s="237">
        <f t="shared" si="3"/>
        <v>44536</v>
      </c>
      <c r="C260" s="236"/>
      <c r="D260" s="236"/>
      <c r="E260" s="236"/>
      <c r="F260" s="593"/>
      <c r="G260" s="593"/>
      <c r="H260" s="593"/>
      <c r="I260" s="593"/>
      <c r="J260" s="593"/>
      <c r="K260" s="593"/>
      <c r="L260" s="593"/>
    </row>
    <row r="261" spans="2:12">
      <c r="B261" s="237">
        <f t="shared" si="3"/>
        <v>44537</v>
      </c>
      <c r="C261" s="236"/>
      <c r="D261" s="236"/>
      <c r="E261" s="236"/>
      <c r="F261" s="593"/>
      <c r="G261" s="593"/>
      <c r="H261" s="593"/>
      <c r="I261" s="593"/>
      <c r="J261" s="593"/>
      <c r="K261" s="593"/>
      <c r="L261" s="593"/>
    </row>
    <row r="262" spans="2:12">
      <c r="B262" s="237">
        <f t="shared" si="3"/>
        <v>44538</v>
      </c>
      <c r="C262" s="236"/>
      <c r="D262" s="236"/>
      <c r="E262" s="236"/>
      <c r="F262" s="593"/>
      <c r="G262" s="593"/>
      <c r="H262" s="593"/>
      <c r="I262" s="593"/>
      <c r="J262" s="593"/>
      <c r="K262" s="593"/>
      <c r="L262" s="593"/>
    </row>
    <row r="263" spans="2:12">
      <c r="B263" s="237">
        <f t="shared" si="3"/>
        <v>44539</v>
      </c>
      <c r="C263" s="236"/>
      <c r="D263" s="236"/>
      <c r="E263" s="236"/>
      <c r="F263" s="593"/>
      <c r="G263" s="593"/>
      <c r="H263" s="593"/>
      <c r="I263" s="593"/>
      <c r="J263" s="593"/>
      <c r="K263" s="593"/>
      <c r="L263" s="593"/>
    </row>
    <row r="264" spans="2:12">
      <c r="B264" s="237">
        <f t="shared" si="3"/>
        <v>44540</v>
      </c>
      <c r="C264" s="236"/>
      <c r="D264" s="236"/>
      <c r="E264" s="236"/>
      <c r="F264" s="593"/>
      <c r="G264" s="593"/>
      <c r="H264" s="593"/>
      <c r="I264" s="593"/>
      <c r="J264" s="593"/>
      <c r="K264" s="593"/>
      <c r="L264" s="593"/>
    </row>
    <row r="265" spans="2:12">
      <c r="B265" s="237">
        <f t="shared" si="3"/>
        <v>44541</v>
      </c>
      <c r="C265" s="236"/>
      <c r="D265" s="236"/>
      <c r="E265" s="236"/>
      <c r="F265" s="593"/>
      <c r="G265" s="593"/>
      <c r="H265" s="593"/>
      <c r="I265" s="593"/>
      <c r="J265" s="593"/>
      <c r="K265" s="593"/>
      <c r="L265" s="593"/>
    </row>
    <row r="266" spans="2:12">
      <c r="B266" s="237">
        <f t="shared" si="3"/>
        <v>44542</v>
      </c>
      <c r="C266" s="236"/>
      <c r="D266" s="236"/>
      <c r="E266" s="236"/>
      <c r="F266" s="593"/>
      <c r="G266" s="593"/>
      <c r="H266" s="593"/>
      <c r="I266" s="593"/>
      <c r="J266" s="593"/>
      <c r="K266" s="593"/>
      <c r="L266" s="593"/>
    </row>
    <row r="267" spans="2:12">
      <c r="B267" s="237">
        <f t="shared" si="3"/>
        <v>44543</v>
      </c>
      <c r="C267" s="236"/>
      <c r="D267" s="236"/>
      <c r="E267" s="236"/>
      <c r="F267" s="593"/>
      <c r="G267" s="593"/>
      <c r="H267" s="593"/>
      <c r="I267" s="593"/>
      <c r="J267" s="593"/>
      <c r="K267" s="593"/>
      <c r="L267" s="593"/>
    </row>
    <row r="268" spans="2:12">
      <c r="B268" s="237">
        <f t="shared" ref="B268:B331" si="4">B267+1</f>
        <v>44544</v>
      </c>
      <c r="C268" s="236"/>
      <c r="D268" s="236"/>
      <c r="E268" s="236"/>
      <c r="F268" s="593"/>
      <c r="G268" s="593"/>
      <c r="H268" s="593"/>
      <c r="I268" s="593"/>
      <c r="J268" s="593"/>
      <c r="K268" s="593"/>
      <c r="L268" s="593"/>
    </row>
    <row r="269" spans="2:12">
      <c r="B269" s="237">
        <f t="shared" si="4"/>
        <v>44545</v>
      </c>
      <c r="C269" s="236"/>
      <c r="D269" s="236"/>
      <c r="E269" s="236"/>
      <c r="F269" s="593"/>
      <c r="G269" s="593"/>
      <c r="H269" s="593"/>
      <c r="I269" s="593"/>
      <c r="J269" s="593"/>
      <c r="K269" s="593"/>
      <c r="L269" s="593"/>
    </row>
    <row r="270" spans="2:12">
      <c r="B270" s="237">
        <f t="shared" si="4"/>
        <v>44546</v>
      </c>
      <c r="C270" s="236"/>
      <c r="D270" s="236"/>
      <c r="E270" s="236"/>
      <c r="F270" s="593"/>
      <c r="G270" s="593"/>
      <c r="H270" s="593"/>
      <c r="I270" s="593"/>
      <c r="J270" s="593"/>
      <c r="K270" s="593"/>
      <c r="L270" s="593"/>
    </row>
    <row r="271" spans="2:12">
      <c r="B271" s="237">
        <f t="shared" si="4"/>
        <v>44547</v>
      </c>
      <c r="C271" s="236"/>
      <c r="D271" s="236"/>
      <c r="E271" s="236"/>
      <c r="F271" s="593"/>
      <c r="G271" s="593"/>
      <c r="H271" s="593"/>
      <c r="I271" s="593"/>
      <c r="J271" s="593"/>
      <c r="K271" s="593"/>
      <c r="L271" s="593"/>
    </row>
    <row r="272" spans="2:12">
      <c r="B272" s="237">
        <f t="shared" si="4"/>
        <v>44548</v>
      </c>
      <c r="C272" s="236"/>
      <c r="D272" s="236"/>
      <c r="E272" s="236"/>
      <c r="F272" s="593"/>
      <c r="G272" s="593"/>
      <c r="H272" s="593"/>
      <c r="I272" s="593"/>
      <c r="J272" s="593"/>
      <c r="K272" s="593"/>
      <c r="L272" s="593"/>
    </row>
    <row r="273" spans="2:12">
      <c r="B273" s="237">
        <f t="shared" si="4"/>
        <v>44549</v>
      </c>
      <c r="C273" s="236"/>
      <c r="D273" s="236"/>
      <c r="E273" s="236"/>
      <c r="F273" s="593"/>
      <c r="G273" s="593"/>
      <c r="H273" s="593"/>
      <c r="I273" s="593"/>
      <c r="J273" s="593"/>
      <c r="K273" s="593"/>
      <c r="L273" s="593"/>
    </row>
    <row r="274" spans="2:12">
      <c r="B274" s="237">
        <f t="shared" si="4"/>
        <v>44550</v>
      </c>
      <c r="C274" s="236"/>
      <c r="D274" s="236"/>
      <c r="E274" s="236"/>
      <c r="F274" s="593"/>
      <c r="G274" s="593"/>
      <c r="H274" s="593"/>
      <c r="I274" s="593"/>
      <c r="J274" s="593"/>
      <c r="K274" s="593"/>
      <c r="L274" s="593"/>
    </row>
    <row r="275" spans="2:12">
      <c r="B275" s="237">
        <f t="shared" si="4"/>
        <v>44551</v>
      </c>
      <c r="C275" s="236"/>
      <c r="D275" s="236"/>
      <c r="E275" s="236"/>
      <c r="F275" s="593"/>
      <c r="G275" s="593"/>
      <c r="H275" s="593"/>
      <c r="I275" s="593"/>
      <c r="J275" s="593"/>
      <c r="K275" s="593"/>
      <c r="L275" s="593"/>
    </row>
    <row r="276" spans="2:12">
      <c r="B276" s="237">
        <f t="shared" si="4"/>
        <v>44552</v>
      </c>
      <c r="C276" s="236"/>
      <c r="D276" s="236"/>
      <c r="E276" s="236"/>
      <c r="F276" s="593"/>
      <c r="G276" s="593"/>
      <c r="H276" s="593"/>
      <c r="I276" s="593"/>
      <c r="J276" s="593"/>
      <c r="K276" s="593"/>
      <c r="L276" s="593"/>
    </row>
    <row r="277" spans="2:12">
      <c r="B277" s="237">
        <f t="shared" si="4"/>
        <v>44553</v>
      </c>
      <c r="C277" s="236"/>
      <c r="D277" s="236"/>
      <c r="E277" s="236"/>
      <c r="F277" s="593"/>
      <c r="G277" s="593"/>
      <c r="H277" s="593"/>
      <c r="I277" s="593"/>
      <c r="J277" s="593"/>
      <c r="K277" s="593"/>
      <c r="L277" s="593"/>
    </row>
    <row r="278" spans="2:12">
      <c r="B278" s="237">
        <f t="shared" si="4"/>
        <v>44554</v>
      </c>
      <c r="C278" s="236"/>
      <c r="D278" s="236"/>
      <c r="E278" s="236"/>
      <c r="F278" s="593"/>
      <c r="G278" s="593"/>
      <c r="H278" s="593"/>
      <c r="I278" s="593"/>
      <c r="J278" s="593"/>
      <c r="K278" s="593"/>
      <c r="L278" s="593"/>
    </row>
    <row r="279" spans="2:12">
      <c r="B279" s="237">
        <f t="shared" si="4"/>
        <v>44555</v>
      </c>
      <c r="C279" s="236"/>
      <c r="D279" s="236"/>
      <c r="E279" s="236"/>
      <c r="F279" s="593"/>
      <c r="G279" s="593"/>
      <c r="H279" s="593"/>
      <c r="I279" s="593"/>
      <c r="J279" s="593"/>
      <c r="K279" s="593"/>
      <c r="L279" s="593"/>
    </row>
    <row r="280" spans="2:12">
      <c r="B280" s="237">
        <f t="shared" si="4"/>
        <v>44556</v>
      </c>
      <c r="C280" s="236"/>
      <c r="D280" s="236"/>
      <c r="E280" s="236"/>
      <c r="F280" s="593"/>
      <c r="G280" s="593"/>
      <c r="H280" s="593"/>
      <c r="I280" s="593"/>
      <c r="J280" s="593"/>
      <c r="K280" s="593"/>
      <c r="L280" s="593"/>
    </row>
    <row r="281" spans="2:12">
      <c r="B281" s="237">
        <f t="shared" si="4"/>
        <v>44557</v>
      </c>
      <c r="C281" s="236"/>
      <c r="D281" s="236"/>
      <c r="E281" s="236"/>
      <c r="F281" s="593"/>
      <c r="G281" s="593"/>
      <c r="H281" s="593"/>
      <c r="I281" s="593"/>
      <c r="J281" s="593"/>
      <c r="K281" s="593"/>
      <c r="L281" s="593"/>
    </row>
    <row r="282" spans="2:12">
      <c r="B282" s="237">
        <f t="shared" si="4"/>
        <v>44558</v>
      </c>
      <c r="C282" s="236"/>
      <c r="D282" s="236"/>
      <c r="E282" s="236"/>
      <c r="F282" s="593"/>
      <c r="G282" s="593"/>
      <c r="H282" s="593"/>
      <c r="I282" s="593"/>
      <c r="J282" s="593"/>
      <c r="K282" s="593"/>
      <c r="L282" s="593"/>
    </row>
    <row r="283" spans="2:12">
      <c r="B283" s="237">
        <f t="shared" si="4"/>
        <v>44559</v>
      </c>
      <c r="C283" s="236"/>
      <c r="D283" s="236"/>
      <c r="E283" s="236"/>
      <c r="F283" s="593"/>
      <c r="G283" s="593"/>
      <c r="H283" s="593"/>
      <c r="I283" s="593"/>
      <c r="J283" s="593"/>
      <c r="K283" s="593"/>
      <c r="L283" s="593"/>
    </row>
    <row r="284" spans="2:12">
      <c r="B284" s="237">
        <f t="shared" si="4"/>
        <v>44560</v>
      </c>
      <c r="C284" s="236"/>
      <c r="D284" s="236"/>
      <c r="E284" s="236"/>
      <c r="F284" s="593"/>
      <c r="G284" s="593"/>
      <c r="H284" s="593"/>
      <c r="I284" s="593"/>
      <c r="J284" s="593"/>
      <c r="K284" s="593"/>
      <c r="L284" s="593"/>
    </row>
    <row r="285" spans="2:12">
      <c r="B285" s="237">
        <f t="shared" si="4"/>
        <v>44561</v>
      </c>
      <c r="C285" s="236"/>
      <c r="D285" s="236"/>
      <c r="E285" s="236"/>
      <c r="F285" s="593"/>
      <c r="G285" s="593"/>
      <c r="H285" s="593"/>
      <c r="I285" s="593"/>
      <c r="J285" s="593"/>
      <c r="K285" s="593"/>
      <c r="L285" s="593"/>
    </row>
    <row r="286" spans="2:12">
      <c r="B286" s="237">
        <f t="shared" si="4"/>
        <v>44562</v>
      </c>
      <c r="C286" s="236"/>
      <c r="D286" s="236"/>
      <c r="E286" s="236"/>
      <c r="F286" s="593"/>
      <c r="G286" s="593"/>
      <c r="H286" s="593"/>
      <c r="I286" s="593"/>
      <c r="J286" s="593"/>
      <c r="K286" s="593"/>
      <c r="L286" s="593"/>
    </row>
    <row r="287" spans="2:12">
      <c r="B287" s="237">
        <f t="shared" si="4"/>
        <v>44563</v>
      </c>
      <c r="C287" s="236"/>
      <c r="D287" s="236"/>
      <c r="E287" s="236"/>
      <c r="F287" s="593"/>
      <c r="G287" s="593"/>
      <c r="H287" s="593"/>
      <c r="I287" s="593"/>
      <c r="J287" s="593"/>
      <c r="K287" s="593"/>
      <c r="L287" s="593"/>
    </row>
    <row r="288" spans="2:12">
      <c r="B288" s="237">
        <f t="shared" si="4"/>
        <v>44564</v>
      </c>
      <c r="C288" s="236"/>
      <c r="D288" s="236"/>
      <c r="E288" s="236"/>
      <c r="F288" s="593"/>
      <c r="G288" s="593"/>
      <c r="H288" s="593"/>
      <c r="I288" s="593"/>
      <c r="J288" s="593"/>
      <c r="K288" s="593"/>
      <c r="L288" s="593"/>
    </row>
    <row r="289" spans="2:12">
      <c r="B289" s="237">
        <f t="shared" si="4"/>
        <v>44565</v>
      </c>
      <c r="C289" s="236"/>
      <c r="D289" s="236"/>
      <c r="E289" s="236"/>
      <c r="F289" s="593"/>
      <c r="G289" s="593"/>
      <c r="H289" s="593"/>
      <c r="I289" s="593"/>
      <c r="J289" s="593"/>
      <c r="K289" s="593"/>
      <c r="L289" s="593"/>
    </row>
    <row r="290" spans="2:12">
      <c r="B290" s="237">
        <f t="shared" si="4"/>
        <v>44566</v>
      </c>
      <c r="C290" s="236"/>
      <c r="D290" s="236"/>
      <c r="E290" s="236"/>
      <c r="F290" s="593"/>
      <c r="G290" s="593"/>
      <c r="H290" s="593"/>
      <c r="I290" s="593"/>
      <c r="J290" s="593"/>
      <c r="K290" s="593"/>
      <c r="L290" s="593"/>
    </row>
    <row r="291" spans="2:12">
      <c r="B291" s="237">
        <f t="shared" si="4"/>
        <v>44567</v>
      </c>
      <c r="C291" s="236"/>
      <c r="D291" s="236"/>
      <c r="E291" s="236"/>
      <c r="F291" s="593"/>
      <c r="G291" s="593"/>
      <c r="H291" s="593"/>
      <c r="I291" s="593"/>
      <c r="J291" s="593"/>
      <c r="K291" s="593"/>
      <c r="L291" s="593"/>
    </row>
    <row r="292" spans="2:12">
      <c r="B292" s="237">
        <f t="shared" si="4"/>
        <v>44568</v>
      </c>
      <c r="C292" s="236"/>
      <c r="D292" s="236"/>
      <c r="E292" s="236"/>
      <c r="F292" s="593"/>
      <c r="G292" s="593"/>
      <c r="H292" s="593"/>
      <c r="I292" s="593"/>
      <c r="J292" s="593"/>
      <c r="K292" s="593"/>
      <c r="L292" s="593"/>
    </row>
    <row r="293" spans="2:12">
      <c r="B293" s="237">
        <f t="shared" si="4"/>
        <v>44569</v>
      </c>
      <c r="C293" s="236"/>
      <c r="D293" s="236"/>
      <c r="E293" s="236"/>
      <c r="F293" s="593"/>
      <c r="G293" s="593"/>
      <c r="H293" s="593"/>
      <c r="I293" s="593"/>
      <c r="J293" s="593"/>
      <c r="K293" s="593"/>
      <c r="L293" s="593"/>
    </row>
    <row r="294" spans="2:12">
      <c r="B294" s="237">
        <f t="shared" si="4"/>
        <v>44570</v>
      </c>
      <c r="C294" s="236"/>
      <c r="D294" s="236"/>
      <c r="E294" s="236"/>
      <c r="F294" s="593"/>
      <c r="G294" s="593"/>
      <c r="H294" s="593"/>
      <c r="I294" s="593"/>
      <c r="J294" s="593"/>
      <c r="K294" s="593"/>
      <c r="L294" s="593"/>
    </row>
    <row r="295" spans="2:12">
      <c r="B295" s="237">
        <f t="shared" si="4"/>
        <v>44571</v>
      </c>
      <c r="C295" s="236"/>
      <c r="D295" s="236"/>
      <c r="E295" s="236"/>
      <c r="F295" s="593"/>
      <c r="G295" s="593"/>
      <c r="H295" s="593"/>
      <c r="I295" s="593"/>
      <c r="J295" s="593"/>
      <c r="K295" s="593"/>
      <c r="L295" s="593"/>
    </row>
    <row r="296" spans="2:12">
      <c r="B296" s="237">
        <f t="shared" si="4"/>
        <v>44572</v>
      </c>
      <c r="C296" s="236"/>
      <c r="D296" s="236"/>
      <c r="E296" s="236"/>
      <c r="F296" s="593"/>
      <c r="G296" s="593"/>
      <c r="H296" s="593"/>
      <c r="I296" s="593"/>
      <c r="J296" s="593"/>
      <c r="K296" s="593"/>
      <c r="L296" s="593"/>
    </row>
    <row r="297" spans="2:12">
      <c r="B297" s="237">
        <f t="shared" si="4"/>
        <v>44573</v>
      </c>
      <c r="C297" s="236"/>
      <c r="D297" s="236"/>
      <c r="E297" s="236"/>
      <c r="F297" s="593"/>
      <c r="G297" s="593"/>
      <c r="H297" s="593"/>
      <c r="I297" s="593"/>
      <c r="J297" s="593"/>
      <c r="K297" s="593"/>
      <c r="L297" s="593"/>
    </row>
    <row r="298" spans="2:12">
      <c r="B298" s="237">
        <f t="shared" si="4"/>
        <v>44574</v>
      </c>
      <c r="C298" s="236"/>
      <c r="D298" s="236"/>
      <c r="E298" s="236"/>
      <c r="F298" s="593"/>
      <c r="G298" s="593"/>
      <c r="H298" s="593"/>
      <c r="I298" s="593"/>
      <c r="J298" s="593"/>
      <c r="K298" s="593"/>
      <c r="L298" s="593"/>
    </row>
    <row r="299" spans="2:12">
      <c r="B299" s="237">
        <f t="shared" si="4"/>
        <v>44575</v>
      </c>
      <c r="C299" s="236"/>
      <c r="D299" s="236"/>
      <c r="E299" s="236"/>
      <c r="F299" s="593"/>
      <c r="G299" s="593"/>
      <c r="H299" s="593"/>
      <c r="I299" s="593"/>
      <c r="J299" s="593"/>
      <c r="K299" s="593"/>
      <c r="L299" s="593"/>
    </row>
    <row r="300" spans="2:12">
      <c r="B300" s="237">
        <f t="shared" si="4"/>
        <v>44576</v>
      </c>
      <c r="C300" s="236"/>
      <c r="D300" s="236"/>
      <c r="E300" s="236"/>
      <c r="F300" s="593"/>
      <c r="G300" s="593"/>
      <c r="H300" s="593"/>
      <c r="I300" s="593"/>
      <c r="J300" s="593"/>
      <c r="K300" s="593"/>
      <c r="L300" s="593"/>
    </row>
    <row r="301" spans="2:12">
      <c r="B301" s="237">
        <f t="shared" si="4"/>
        <v>44577</v>
      </c>
      <c r="C301" s="236"/>
      <c r="D301" s="236"/>
      <c r="E301" s="236"/>
      <c r="F301" s="593"/>
      <c r="G301" s="593"/>
      <c r="H301" s="593"/>
      <c r="I301" s="593"/>
      <c r="J301" s="593"/>
      <c r="K301" s="593"/>
      <c r="L301" s="593"/>
    </row>
    <row r="302" spans="2:12">
      <c r="B302" s="237">
        <f t="shared" si="4"/>
        <v>44578</v>
      </c>
      <c r="C302" s="236"/>
      <c r="D302" s="236"/>
      <c r="E302" s="236"/>
      <c r="F302" s="593"/>
      <c r="G302" s="593"/>
      <c r="H302" s="593"/>
      <c r="I302" s="593"/>
      <c r="J302" s="593"/>
      <c r="K302" s="593"/>
      <c r="L302" s="593"/>
    </row>
    <row r="303" spans="2:12">
      <c r="B303" s="237">
        <f t="shared" si="4"/>
        <v>44579</v>
      </c>
      <c r="C303" s="236"/>
      <c r="D303" s="236"/>
      <c r="E303" s="236"/>
      <c r="F303" s="593"/>
      <c r="G303" s="593"/>
      <c r="H303" s="593"/>
      <c r="I303" s="593"/>
      <c r="J303" s="593"/>
      <c r="K303" s="593"/>
      <c r="L303" s="593"/>
    </row>
    <row r="304" spans="2:12">
      <c r="B304" s="237">
        <f t="shared" si="4"/>
        <v>44580</v>
      </c>
      <c r="C304" s="236"/>
      <c r="D304" s="236"/>
      <c r="E304" s="236"/>
      <c r="F304" s="593"/>
      <c r="G304" s="593"/>
      <c r="H304" s="593"/>
      <c r="I304" s="593"/>
      <c r="J304" s="593"/>
      <c r="K304" s="593"/>
      <c r="L304" s="593"/>
    </row>
    <row r="305" spans="2:12">
      <c r="B305" s="237">
        <f t="shared" si="4"/>
        <v>44581</v>
      </c>
      <c r="C305" s="236"/>
      <c r="D305" s="236"/>
      <c r="E305" s="236"/>
      <c r="F305" s="593"/>
      <c r="G305" s="593"/>
      <c r="H305" s="593"/>
      <c r="I305" s="593"/>
      <c r="J305" s="593"/>
      <c r="K305" s="593"/>
      <c r="L305" s="593"/>
    </row>
    <row r="306" spans="2:12">
      <c r="B306" s="237">
        <f t="shared" si="4"/>
        <v>44582</v>
      </c>
      <c r="C306" s="236"/>
      <c r="D306" s="236"/>
      <c r="E306" s="236"/>
      <c r="F306" s="593"/>
      <c r="G306" s="593"/>
      <c r="H306" s="593"/>
      <c r="I306" s="593"/>
      <c r="J306" s="593"/>
      <c r="K306" s="593"/>
      <c r="L306" s="593"/>
    </row>
    <row r="307" spans="2:12">
      <c r="B307" s="237">
        <f t="shared" si="4"/>
        <v>44583</v>
      </c>
      <c r="C307" s="236"/>
      <c r="D307" s="236"/>
      <c r="E307" s="236"/>
      <c r="F307" s="593"/>
      <c r="G307" s="593"/>
      <c r="H307" s="593"/>
      <c r="I307" s="593"/>
      <c r="J307" s="593"/>
      <c r="K307" s="593"/>
      <c r="L307" s="593"/>
    </row>
    <row r="308" spans="2:12">
      <c r="B308" s="237">
        <f t="shared" si="4"/>
        <v>44584</v>
      </c>
      <c r="C308" s="236"/>
      <c r="D308" s="236"/>
      <c r="E308" s="236"/>
      <c r="F308" s="593"/>
      <c r="G308" s="593"/>
      <c r="H308" s="593"/>
      <c r="I308" s="593"/>
      <c r="J308" s="593"/>
      <c r="K308" s="593"/>
      <c r="L308" s="593"/>
    </row>
    <row r="309" spans="2:12">
      <c r="B309" s="237">
        <f t="shared" si="4"/>
        <v>44585</v>
      </c>
      <c r="C309" s="236"/>
      <c r="D309" s="236"/>
      <c r="E309" s="236"/>
      <c r="F309" s="593"/>
      <c r="G309" s="593"/>
      <c r="H309" s="593"/>
      <c r="I309" s="593"/>
      <c r="J309" s="593"/>
      <c r="K309" s="593"/>
      <c r="L309" s="593"/>
    </row>
    <row r="310" spans="2:12">
      <c r="B310" s="237">
        <f t="shared" si="4"/>
        <v>44586</v>
      </c>
      <c r="C310" s="236"/>
      <c r="D310" s="236"/>
      <c r="E310" s="236"/>
      <c r="F310" s="593"/>
      <c r="G310" s="593"/>
      <c r="H310" s="593"/>
      <c r="I310" s="593"/>
      <c r="J310" s="593"/>
      <c r="K310" s="593"/>
      <c r="L310" s="593"/>
    </row>
    <row r="311" spans="2:12">
      <c r="B311" s="237">
        <f t="shared" si="4"/>
        <v>44587</v>
      </c>
      <c r="C311" s="236"/>
      <c r="D311" s="236"/>
      <c r="E311" s="236"/>
      <c r="F311" s="593"/>
      <c r="G311" s="593"/>
      <c r="H311" s="593"/>
      <c r="I311" s="593"/>
      <c r="J311" s="593"/>
      <c r="K311" s="593"/>
      <c r="L311" s="593"/>
    </row>
    <row r="312" spans="2:12">
      <c r="B312" s="237">
        <f t="shared" si="4"/>
        <v>44588</v>
      </c>
      <c r="C312" s="236"/>
      <c r="D312" s="236"/>
      <c r="E312" s="236"/>
      <c r="F312" s="593"/>
      <c r="G312" s="593"/>
      <c r="H312" s="593"/>
      <c r="I312" s="593"/>
      <c r="J312" s="593"/>
      <c r="K312" s="593"/>
      <c r="L312" s="593"/>
    </row>
    <row r="313" spans="2:12">
      <c r="B313" s="237">
        <f t="shared" si="4"/>
        <v>44589</v>
      </c>
      <c r="C313" s="236"/>
      <c r="D313" s="236"/>
      <c r="E313" s="236"/>
      <c r="F313" s="593"/>
      <c r="G313" s="593"/>
      <c r="H313" s="593"/>
      <c r="I313" s="593"/>
      <c r="J313" s="593"/>
      <c r="K313" s="593"/>
      <c r="L313" s="593"/>
    </row>
    <row r="314" spans="2:12">
      <c r="B314" s="237">
        <f t="shared" si="4"/>
        <v>44590</v>
      </c>
      <c r="C314" s="236"/>
      <c r="D314" s="236"/>
      <c r="E314" s="236"/>
      <c r="F314" s="593"/>
      <c r="G314" s="593"/>
      <c r="H314" s="593"/>
      <c r="I314" s="593"/>
      <c r="J314" s="593"/>
      <c r="K314" s="593"/>
      <c r="L314" s="593"/>
    </row>
    <row r="315" spans="2:12">
      <c r="B315" s="237">
        <f t="shared" si="4"/>
        <v>44591</v>
      </c>
      <c r="C315" s="236"/>
      <c r="D315" s="236"/>
      <c r="E315" s="236"/>
      <c r="F315" s="593"/>
      <c r="G315" s="593"/>
      <c r="H315" s="593"/>
      <c r="I315" s="593"/>
      <c r="J315" s="593"/>
      <c r="K315" s="593"/>
      <c r="L315" s="593"/>
    </row>
    <row r="316" spans="2:12">
      <c r="B316" s="237">
        <f t="shared" si="4"/>
        <v>44592</v>
      </c>
      <c r="C316" s="236"/>
      <c r="D316" s="236"/>
      <c r="E316" s="236"/>
      <c r="F316" s="593"/>
      <c r="G316" s="593"/>
      <c r="H316" s="593"/>
      <c r="I316" s="593"/>
      <c r="J316" s="593"/>
      <c r="K316" s="593"/>
      <c r="L316" s="593"/>
    </row>
    <row r="317" spans="2:12">
      <c r="B317" s="237">
        <f t="shared" si="4"/>
        <v>44593</v>
      </c>
      <c r="C317" s="236"/>
      <c r="D317" s="236"/>
      <c r="E317" s="236"/>
      <c r="F317" s="593"/>
      <c r="G317" s="593"/>
      <c r="H317" s="593"/>
      <c r="I317" s="593"/>
      <c r="J317" s="593"/>
      <c r="K317" s="593"/>
      <c r="L317" s="593"/>
    </row>
    <row r="318" spans="2:12">
      <c r="B318" s="237">
        <f t="shared" si="4"/>
        <v>44594</v>
      </c>
      <c r="C318" s="236"/>
      <c r="D318" s="236"/>
      <c r="E318" s="236"/>
      <c r="F318" s="593"/>
      <c r="G318" s="593"/>
      <c r="H318" s="593"/>
      <c r="I318" s="593"/>
      <c r="J318" s="593"/>
      <c r="K318" s="593"/>
      <c r="L318" s="593"/>
    </row>
    <row r="319" spans="2:12">
      <c r="B319" s="237">
        <f t="shared" si="4"/>
        <v>44595</v>
      </c>
      <c r="C319" s="236"/>
      <c r="D319" s="236"/>
      <c r="E319" s="236"/>
      <c r="F319" s="593"/>
      <c r="G319" s="593"/>
      <c r="H319" s="593"/>
      <c r="I319" s="593"/>
      <c r="J319" s="593"/>
      <c r="K319" s="593"/>
      <c r="L319" s="593"/>
    </row>
    <row r="320" spans="2:12">
      <c r="B320" s="237">
        <f t="shared" si="4"/>
        <v>44596</v>
      </c>
      <c r="C320" s="236"/>
      <c r="D320" s="236"/>
      <c r="E320" s="236"/>
      <c r="F320" s="593"/>
      <c r="G320" s="593"/>
      <c r="H320" s="593"/>
      <c r="I320" s="593"/>
      <c r="J320" s="593"/>
      <c r="K320" s="593"/>
      <c r="L320" s="593"/>
    </row>
    <row r="321" spans="2:12">
      <c r="B321" s="237">
        <f t="shared" si="4"/>
        <v>44597</v>
      </c>
      <c r="C321" s="236"/>
      <c r="D321" s="236"/>
      <c r="E321" s="236"/>
      <c r="F321" s="593"/>
      <c r="G321" s="593"/>
      <c r="H321" s="593"/>
      <c r="I321" s="593"/>
      <c r="J321" s="593"/>
      <c r="K321" s="593"/>
      <c r="L321" s="593"/>
    </row>
    <row r="322" spans="2:12">
      <c r="B322" s="237">
        <f t="shared" si="4"/>
        <v>44598</v>
      </c>
      <c r="C322" s="236"/>
      <c r="D322" s="236"/>
      <c r="E322" s="236"/>
      <c r="F322" s="593"/>
      <c r="G322" s="593"/>
      <c r="H322" s="593"/>
      <c r="I322" s="593"/>
      <c r="J322" s="593"/>
      <c r="K322" s="593"/>
      <c r="L322" s="593"/>
    </row>
    <row r="323" spans="2:12">
      <c r="B323" s="237">
        <f t="shared" si="4"/>
        <v>44599</v>
      </c>
      <c r="C323" s="236"/>
      <c r="D323" s="236"/>
      <c r="E323" s="236"/>
      <c r="F323" s="593"/>
      <c r="G323" s="593"/>
      <c r="H323" s="593"/>
      <c r="I323" s="593"/>
      <c r="J323" s="593"/>
      <c r="K323" s="593"/>
      <c r="L323" s="593"/>
    </row>
    <row r="324" spans="2:12">
      <c r="B324" s="237">
        <f t="shared" si="4"/>
        <v>44600</v>
      </c>
      <c r="C324" s="236"/>
      <c r="D324" s="236"/>
      <c r="E324" s="236"/>
      <c r="F324" s="593"/>
      <c r="G324" s="593"/>
      <c r="H324" s="593"/>
      <c r="I324" s="593"/>
      <c r="J324" s="593"/>
      <c r="K324" s="593"/>
      <c r="L324" s="593"/>
    </row>
    <row r="325" spans="2:12">
      <c r="B325" s="237">
        <f t="shared" si="4"/>
        <v>44601</v>
      </c>
      <c r="C325" s="236"/>
      <c r="D325" s="236"/>
      <c r="E325" s="236"/>
      <c r="F325" s="593"/>
      <c r="G325" s="593"/>
      <c r="H325" s="593"/>
      <c r="I325" s="593"/>
      <c r="J325" s="593"/>
      <c r="K325" s="593"/>
      <c r="L325" s="593"/>
    </row>
    <row r="326" spans="2:12">
      <c r="B326" s="237">
        <f t="shared" si="4"/>
        <v>44602</v>
      </c>
      <c r="C326" s="236"/>
      <c r="D326" s="236"/>
      <c r="E326" s="236"/>
      <c r="F326" s="593"/>
      <c r="G326" s="593"/>
      <c r="H326" s="593"/>
      <c r="I326" s="593"/>
      <c r="J326" s="593"/>
      <c r="K326" s="593"/>
      <c r="L326" s="593"/>
    </row>
    <row r="327" spans="2:12">
      <c r="B327" s="237">
        <f t="shared" si="4"/>
        <v>44603</v>
      </c>
      <c r="C327" s="236"/>
      <c r="D327" s="236"/>
      <c r="E327" s="236"/>
      <c r="F327" s="593"/>
      <c r="G327" s="593"/>
      <c r="H327" s="593"/>
      <c r="I327" s="593"/>
      <c r="J327" s="593"/>
      <c r="K327" s="593"/>
      <c r="L327" s="593"/>
    </row>
    <row r="328" spans="2:12">
      <c r="B328" s="237">
        <f t="shared" si="4"/>
        <v>44604</v>
      </c>
      <c r="C328" s="236"/>
      <c r="D328" s="236"/>
      <c r="E328" s="236"/>
      <c r="F328" s="593"/>
      <c r="G328" s="593"/>
      <c r="H328" s="593"/>
      <c r="I328" s="593"/>
      <c r="J328" s="593"/>
      <c r="K328" s="593"/>
      <c r="L328" s="593"/>
    </row>
    <row r="329" spans="2:12">
      <c r="B329" s="237">
        <f t="shared" si="4"/>
        <v>44605</v>
      </c>
      <c r="C329" s="236"/>
      <c r="D329" s="236"/>
      <c r="E329" s="236"/>
      <c r="F329" s="593"/>
      <c r="G329" s="593"/>
      <c r="H329" s="593"/>
      <c r="I329" s="593"/>
      <c r="J329" s="593"/>
      <c r="K329" s="593"/>
      <c r="L329" s="593"/>
    </row>
    <row r="330" spans="2:12">
      <c r="B330" s="237">
        <f t="shared" si="4"/>
        <v>44606</v>
      </c>
      <c r="C330" s="236"/>
      <c r="D330" s="236"/>
      <c r="E330" s="236"/>
      <c r="F330" s="593"/>
      <c r="G330" s="593"/>
      <c r="H330" s="593"/>
      <c r="I330" s="593"/>
      <c r="J330" s="593"/>
      <c r="K330" s="593"/>
      <c r="L330" s="593"/>
    </row>
    <row r="331" spans="2:12">
      <c r="B331" s="237">
        <f t="shared" si="4"/>
        <v>44607</v>
      </c>
      <c r="C331" s="236"/>
      <c r="D331" s="236"/>
      <c r="E331" s="236"/>
      <c r="F331" s="593"/>
      <c r="G331" s="593"/>
      <c r="H331" s="593"/>
      <c r="I331" s="593"/>
      <c r="J331" s="593"/>
      <c r="K331" s="593"/>
      <c r="L331" s="593"/>
    </row>
    <row r="332" spans="2:12">
      <c r="B332" s="237">
        <f t="shared" ref="B332:B375" si="5">B331+1</f>
        <v>44608</v>
      </c>
      <c r="C332" s="236"/>
      <c r="D332" s="236"/>
      <c r="E332" s="236"/>
      <c r="F332" s="593"/>
      <c r="G332" s="593"/>
      <c r="H332" s="593"/>
      <c r="I332" s="593"/>
      <c r="J332" s="593"/>
      <c r="K332" s="593"/>
      <c r="L332" s="593"/>
    </row>
    <row r="333" spans="2:12">
      <c r="B333" s="237">
        <f t="shared" si="5"/>
        <v>44609</v>
      </c>
      <c r="C333" s="236"/>
      <c r="D333" s="236"/>
      <c r="E333" s="236"/>
      <c r="F333" s="593"/>
      <c r="G333" s="593"/>
      <c r="H333" s="593"/>
      <c r="I333" s="593"/>
      <c r="J333" s="593"/>
      <c r="K333" s="593"/>
      <c r="L333" s="593"/>
    </row>
    <row r="334" spans="2:12">
      <c r="B334" s="237">
        <f t="shared" si="5"/>
        <v>44610</v>
      </c>
      <c r="C334" s="236"/>
      <c r="D334" s="236"/>
      <c r="E334" s="236"/>
      <c r="F334" s="593"/>
      <c r="G334" s="593"/>
      <c r="H334" s="593"/>
      <c r="I334" s="593"/>
      <c r="J334" s="593"/>
      <c r="K334" s="593"/>
      <c r="L334" s="593"/>
    </row>
    <row r="335" spans="2:12">
      <c r="B335" s="237">
        <f t="shared" si="5"/>
        <v>44611</v>
      </c>
      <c r="C335" s="236"/>
      <c r="D335" s="236"/>
      <c r="E335" s="236"/>
      <c r="F335" s="593"/>
      <c r="G335" s="593"/>
      <c r="H335" s="593"/>
      <c r="I335" s="593"/>
      <c r="J335" s="593"/>
      <c r="K335" s="593"/>
      <c r="L335" s="593"/>
    </row>
    <row r="336" spans="2:12">
      <c r="B336" s="237">
        <f t="shared" si="5"/>
        <v>44612</v>
      </c>
      <c r="C336" s="236"/>
      <c r="D336" s="236"/>
      <c r="E336" s="236"/>
      <c r="F336" s="593"/>
      <c r="G336" s="593"/>
      <c r="H336" s="593"/>
      <c r="I336" s="593"/>
      <c r="J336" s="593"/>
      <c r="K336" s="593"/>
      <c r="L336" s="593"/>
    </row>
    <row r="337" spans="2:12">
      <c r="B337" s="237">
        <f t="shared" si="5"/>
        <v>44613</v>
      </c>
      <c r="C337" s="236"/>
      <c r="D337" s="236"/>
      <c r="E337" s="236"/>
      <c r="F337" s="593"/>
      <c r="G337" s="593"/>
      <c r="H337" s="593"/>
      <c r="I337" s="593"/>
      <c r="J337" s="593"/>
      <c r="K337" s="593"/>
      <c r="L337" s="593"/>
    </row>
    <row r="338" spans="2:12">
      <c r="B338" s="237">
        <f t="shared" si="5"/>
        <v>44614</v>
      </c>
      <c r="C338" s="236"/>
      <c r="D338" s="236"/>
      <c r="E338" s="236"/>
      <c r="F338" s="593"/>
      <c r="G338" s="593"/>
      <c r="H338" s="593"/>
      <c r="I338" s="593"/>
      <c r="J338" s="593"/>
      <c r="K338" s="593"/>
      <c r="L338" s="593"/>
    </row>
    <row r="339" spans="2:12">
      <c r="B339" s="237">
        <f t="shared" si="5"/>
        <v>44615</v>
      </c>
      <c r="C339" s="236"/>
      <c r="D339" s="236"/>
      <c r="E339" s="236"/>
      <c r="F339" s="593"/>
      <c r="G339" s="593"/>
      <c r="H339" s="593"/>
      <c r="I339" s="593"/>
      <c r="J339" s="593"/>
      <c r="K339" s="593"/>
      <c r="L339" s="593"/>
    </row>
    <row r="340" spans="2:12">
      <c r="B340" s="237">
        <f t="shared" si="5"/>
        <v>44616</v>
      </c>
      <c r="C340" s="236"/>
      <c r="D340" s="236"/>
      <c r="E340" s="236"/>
      <c r="F340" s="593"/>
      <c r="G340" s="593"/>
      <c r="H340" s="593"/>
      <c r="I340" s="593"/>
      <c r="J340" s="593"/>
      <c r="K340" s="593"/>
      <c r="L340" s="593"/>
    </row>
    <row r="341" spans="2:12">
      <c r="B341" s="237">
        <f t="shared" si="5"/>
        <v>44617</v>
      </c>
      <c r="C341" s="236"/>
      <c r="D341" s="236"/>
      <c r="E341" s="236"/>
      <c r="F341" s="593"/>
      <c r="G341" s="593"/>
      <c r="H341" s="593"/>
      <c r="I341" s="593"/>
      <c r="J341" s="593"/>
      <c r="K341" s="593"/>
      <c r="L341" s="593"/>
    </row>
    <row r="342" spans="2:12">
      <c r="B342" s="237">
        <f t="shared" si="5"/>
        <v>44618</v>
      </c>
      <c r="C342" s="236"/>
      <c r="D342" s="236"/>
      <c r="E342" s="236"/>
      <c r="F342" s="593"/>
      <c r="G342" s="593"/>
      <c r="H342" s="593"/>
      <c r="I342" s="593"/>
      <c r="J342" s="593"/>
      <c r="K342" s="593"/>
      <c r="L342" s="593"/>
    </row>
    <row r="343" spans="2:12">
      <c r="B343" s="237">
        <f t="shared" si="5"/>
        <v>44619</v>
      </c>
      <c r="C343" s="236"/>
      <c r="D343" s="236"/>
      <c r="E343" s="236"/>
      <c r="F343" s="593"/>
      <c r="G343" s="593"/>
      <c r="H343" s="593"/>
      <c r="I343" s="593"/>
      <c r="J343" s="593"/>
      <c r="K343" s="593"/>
      <c r="L343" s="593"/>
    </row>
    <row r="344" spans="2:12">
      <c r="B344" s="237">
        <f t="shared" si="5"/>
        <v>44620</v>
      </c>
      <c r="C344" s="236"/>
      <c r="D344" s="236"/>
      <c r="E344" s="236"/>
      <c r="F344" s="593"/>
      <c r="G344" s="593"/>
      <c r="H344" s="593"/>
      <c r="I344" s="593"/>
      <c r="J344" s="593"/>
      <c r="K344" s="593"/>
      <c r="L344" s="593"/>
    </row>
    <row r="345" spans="2:12">
      <c r="B345" s="237">
        <f t="shared" si="5"/>
        <v>44621</v>
      </c>
      <c r="C345" s="236"/>
      <c r="D345" s="236"/>
      <c r="E345" s="236"/>
      <c r="F345" s="593"/>
      <c r="G345" s="593"/>
      <c r="H345" s="593"/>
      <c r="I345" s="593"/>
      <c r="J345" s="593"/>
      <c r="K345" s="593"/>
      <c r="L345" s="593"/>
    </row>
    <row r="346" spans="2:12">
      <c r="B346" s="237">
        <f t="shared" si="5"/>
        <v>44622</v>
      </c>
      <c r="C346" s="236"/>
      <c r="D346" s="236"/>
      <c r="E346" s="236"/>
      <c r="F346" s="593"/>
      <c r="G346" s="593"/>
      <c r="H346" s="593"/>
      <c r="I346" s="593"/>
      <c r="J346" s="593"/>
      <c r="K346" s="593"/>
      <c r="L346" s="593"/>
    </row>
    <row r="347" spans="2:12">
      <c r="B347" s="237">
        <f t="shared" si="5"/>
        <v>44623</v>
      </c>
      <c r="C347" s="236"/>
      <c r="D347" s="236"/>
      <c r="E347" s="236"/>
      <c r="F347" s="593"/>
      <c r="G347" s="593"/>
      <c r="H347" s="593"/>
      <c r="I347" s="593"/>
      <c r="J347" s="593"/>
      <c r="K347" s="593"/>
      <c r="L347" s="593"/>
    </row>
    <row r="348" spans="2:12">
      <c r="B348" s="237">
        <f t="shared" si="5"/>
        <v>44624</v>
      </c>
      <c r="C348" s="236"/>
      <c r="D348" s="236"/>
      <c r="E348" s="236"/>
      <c r="F348" s="593"/>
      <c r="G348" s="593"/>
      <c r="H348" s="593"/>
      <c r="I348" s="593"/>
      <c r="J348" s="593"/>
      <c r="K348" s="593"/>
      <c r="L348" s="593"/>
    </row>
    <row r="349" spans="2:12">
      <c r="B349" s="237">
        <f t="shared" si="5"/>
        <v>44625</v>
      </c>
      <c r="C349" s="236"/>
      <c r="D349" s="236"/>
      <c r="E349" s="236"/>
      <c r="F349" s="593"/>
      <c r="G349" s="593"/>
      <c r="H349" s="593"/>
      <c r="I349" s="593"/>
      <c r="J349" s="593"/>
      <c r="K349" s="593"/>
      <c r="L349" s="593"/>
    </row>
    <row r="350" spans="2:12">
      <c r="B350" s="237">
        <f t="shared" si="5"/>
        <v>44626</v>
      </c>
      <c r="C350" s="236"/>
      <c r="D350" s="236"/>
      <c r="E350" s="236"/>
      <c r="F350" s="593"/>
      <c r="G350" s="593"/>
      <c r="H350" s="593"/>
      <c r="I350" s="593"/>
      <c r="J350" s="593"/>
      <c r="K350" s="593"/>
      <c r="L350" s="593"/>
    </row>
    <row r="351" spans="2:12">
      <c r="B351" s="237">
        <f t="shared" si="5"/>
        <v>44627</v>
      </c>
      <c r="C351" s="236"/>
      <c r="D351" s="236"/>
      <c r="E351" s="236"/>
      <c r="F351" s="593"/>
      <c r="G351" s="593"/>
      <c r="H351" s="593"/>
      <c r="I351" s="593"/>
      <c r="J351" s="593"/>
      <c r="K351" s="593"/>
      <c r="L351" s="593"/>
    </row>
    <row r="352" spans="2:12">
      <c r="B352" s="237">
        <f t="shared" si="5"/>
        <v>44628</v>
      </c>
      <c r="C352" s="236"/>
      <c r="D352" s="236"/>
      <c r="E352" s="236"/>
      <c r="F352" s="593"/>
      <c r="G352" s="593"/>
      <c r="H352" s="593"/>
      <c r="I352" s="593"/>
      <c r="J352" s="593"/>
      <c r="K352" s="593"/>
      <c r="L352" s="593"/>
    </row>
    <row r="353" spans="2:12">
      <c r="B353" s="237">
        <f t="shared" si="5"/>
        <v>44629</v>
      </c>
      <c r="C353" s="236"/>
      <c r="D353" s="236"/>
      <c r="E353" s="236"/>
      <c r="F353" s="593"/>
      <c r="G353" s="593"/>
      <c r="H353" s="593"/>
      <c r="I353" s="593"/>
      <c r="J353" s="593"/>
      <c r="K353" s="593"/>
      <c r="L353" s="593"/>
    </row>
    <row r="354" spans="2:12">
      <c r="B354" s="237">
        <f t="shared" si="5"/>
        <v>44630</v>
      </c>
      <c r="C354" s="236"/>
      <c r="D354" s="236"/>
      <c r="E354" s="236"/>
      <c r="F354" s="593"/>
      <c r="G354" s="593"/>
      <c r="H354" s="593"/>
      <c r="I354" s="593"/>
      <c r="J354" s="593"/>
      <c r="K354" s="593"/>
      <c r="L354" s="593"/>
    </row>
    <row r="355" spans="2:12">
      <c r="B355" s="237">
        <f t="shared" si="5"/>
        <v>44631</v>
      </c>
      <c r="C355" s="236"/>
      <c r="D355" s="236"/>
      <c r="E355" s="236"/>
      <c r="F355" s="593"/>
      <c r="G355" s="593"/>
      <c r="H355" s="593"/>
      <c r="I355" s="593"/>
      <c r="J355" s="593"/>
      <c r="K355" s="593"/>
      <c r="L355" s="593"/>
    </row>
    <row r="356" spans="2:12">
      <c r="B356" s="237">
        <f t="shared" si="5"/>
        <v>44632</v>
      </c>
      <c r="C356" s="236"/>
      <c r="D356" s="236"/>
      <c r="E356" s="236"/>
      <c r="F356" s="593"/>
      <c r="G356" s="593"/>
      <c r="H356" s="593"/>
      <c r="I356" s="593"/>
      <c r="J356" s="593"/>
      <c r="K356" s="593"/>
      <c r="L356" s="593"/>
    </row>
    <row r="357" spans="2:12">
      <c r="B357" s="237">
        <f t="shared" si="5"/>
        <v>44633</v>
      </c>
      <c r="C357" s="236"/>
      <c r="D357" s="236"/>
      <c r="E357" s="236"/>
      <c r="F357" s="593"/>
      <c r="G357" s="593"/>
      <c r="H357" s="593"/>
      <c r="I357" s="593"/>
      <c r="J357" s="593"/>
      <c r="K357" s="593"/>
      <c r="L357" s="593"/>
    </row>
    <row r="358" spans="2:12">
      <c r="B358" s="237">
        <f t="shared" si="5"/>
        <v>44634</v>
      </c>
      <c r="C358" s="236"/>
      <c r="D358" s="236"/>
      <c r="E358" s="236"/>
      <c r="F358" s="593"/>
      <c r="G358" s="593"/>
      <c r="H358" s="593"/>
      <c r="I358" s="593"/>
      <c r="J358" s="593"/>
      <c r="K358" s="593"/>
      <c r="L358" s="593"/>
    </row>
    <row r="359" spans="2:12">
      <c r="B359" s="237">
        <f t="shared" si="5"/>
        <v>44635</v>
      </c>
      <c r="C359" s="236"/>
      <c r="D359" s="236"/>
      <c r="E359" s="236"/>
      <c r="F359" s="593"/>
      <c r="G359" s="593"/>
      <c r="H359" s="593"/>
      <c r="I359" s="593"/>
      <c r="J359" s="593"/>
      <c r="K359" s="593"/>
      <c r="L359" s="593"/>
    </row>
    <row r="360" spans="2:12">
      <c r="B360" s="237">
        <f t="shared" si="5"/>
        <v>44636</v>
      </c>
      <c r="C360" s="236"/>
      <c r="D360" s="236"/>
      <c r="E360" s="236"/>
      <c r="F360" s="593"/>
      <c r="G360" s="593"/>
      <c r="H360" s="593"/>
      <c r="I360" s="593"/>
      <c r="J360" s="593"/>
      <c r="K360" s="593"/>
      <c r="L360" s="593"/>
    </row>
    <row r="361" spans="2:12">
      <c r="B361" s="237">
        <f t="shared" si="5"/>
        <v>44637</v>
      </c>
      <c r="C361" s="236"/>
      <c r="D361" s="236"/>
      <c r="E361" s="236"/>
      <c r="F361" s="593"/>
      <c r="G361" s="593"/>
      <c r="H361" s="593"/>
      <c r="I361" s="593"/>
      <c r="J361" s="593"/>
      <c r="K361" s="593"/>
      <c r="L361" s="593"/>
    </row>
    <row r="362" spans="2:12">
      <c r="B362" s="237">
        <f t="shared" si="5"/>
        <v>44638</v>
      </c>
      <c r="C362" s="236"/>
      <c r="D362" s="236"/>
      <c r="E362" s="236"/>
      <c r="F362" s="593"/>
      <c r="G362" s="593"/>
      <c r="H362" s="593"/>
      <c r="I362" s="593"/>
      <c r="J362" s="593"/>
      <c r="K362" s="593"/>
      <c r="L362" s="593"/>
    </row>
    <row r="363" spans="2:12">
      <c r="B363" s="237">
        <f t="shared" si="5"/>
        <v>44639</v>
      </c>
      <c r="C363" s="236"/>
      <c r="D363" s="236"/>
      <c r="E363" s="236"/>
      <c r="F363" s="593"/>
      <c r="G363" s="593"/>
      <c r="H363" s="593"/>
      <c r="I363" s="593"/>
      <c r="J363" s="593"/>
      <c r="K363" s="593"/>
      <c r="L363" s="593"/>
    </row>
    <row r="364" spans="2:12">
      <c r="B364" s="237">
        <f t="shared" si="5"/>
        <v>44640</v>
      </c>
      <c r="C364" s="236"/>
      <c r="D364" s="236"/>
      <c r="E364" s="236"/>
      <c r="F364" s="593"/>
      <c r="G364" s="593"/>
      <c r="H364" s="593"/>
      <c r="I364" s="593"/>
      <c r="J364" s="593"/>
      <c r="K364" s="593"/>
      <c r="L364" s="593"/>
    </row>
    <row r="365" spans="2:12">
      <c r="B365" s="237">
        <f t="shared" si="5"/>
        <v>44641</v>
      </c>
      <c r="C365" s="236"/>
      <c r="D365" s="236"/>
      <c r="E365" s="236"/>
      <c r="F365" s="593"/>
      <c r="G365" s="593"/>
      <c r="H365" s="593"/>
      <c r="I365" s="593"/>
      <c r="J365" s="593"/>
      <c r="K365" s="593"/>
      <c r="L365" s="593"/>
    </row>
    <row r="366" spans="2:12">
      <c r="B366" s="237">
        <f t="shared" si="5"/>
        <v>44642</v>
      </c>
      <c r="C366" s="236"/>
      <c r="D366" s="236"/>
      <c r="E366" s="236"/>
      <c r="F366" s="593"/>
      <c r="G366" s="593"/>
      <c r="H366" s="593"/>
      <c r="I366" s="593"/>
      <c r="J366" s="593"/>
      <c r="K366" s="593"/>
      <c r="L366" s="593"/>
    </row>
    <row r="367" spans="2:12">
      <c r="B367" s="237">
        <f t="shared" si="5"/>
        <v>44643</v>
      </c>
      <c r="C367" s="236"/>
      <c r="D367" s="236"/>
      <c r="E367" s="236"/>
      <c r="F367" s="593"/>
      <c r="G367" s="593"/>
      <c r="H367" s="593"/>
      <c r="I367" s="593"/>
      <c r="J367" s="593"/>
      <c r="K367" s="593"/>
      <c r="L367" s="593"/>
    </row>
    <row r="368" spans="2:12">
      <c r="B368" s="237">
        <f t="shared" si="5"/>
        <v>44644</v>
      </c>
      <c r="C368" s="236"/>
      <c r="D368" s="236"/>
      <c r="E368" s="236"/>
      <c r="F368" s="593"/>
      <c r="G368" s="593"/>
      <c r="H368" s="593"/>
      <c r="I368" s="593"/>
      <c r="J368" s="593"/>
      <c r="K368" s="593"/>
      <c r="L368" s="593"/>
    </row>
    <row r="369" spans="2:12">
      <c r="B369" s="237">
        <f t="shared" si="5"/>
        <v>44645</v>
      </c>
      <c r="C369" s="236"/>
      <c r="D369" s="236"/>
      <c r="E369" s="236"/>
      <c r="F369" s="593"/>
      <c r="G369" s="593"/>
      <c r="H369" s="593"/>
      <c r="I369" s="593"/>
      <c r="J369" s="593"/>
      <c r="K369" s="593"/>
      <c r="L369" s="593"/>
    </row>
    <row r="370" spans="2:12">
      <c r="B370" s="237">
        <f t="shared" si="5"/>
        <v>44646</v>
      </c>
      <c r="C370" s="236"/>
      <c r="D370" s="236"/>
      <c r="E370" s="236"/>
      <c r="F370" s="593"/>
      <c r="G370" s="593"/>
      <c r="H370" s="593"/>
      <c r="I370" s="593"/>
      <c r="J370" s="593"/>
      <c r="K370" s="593"/>
      <c r="L370" s="593"/>
    </row>
    <row r="371" spans="2:12">
      <c r="B371" s="237">
        <f t="shared" si="5"/>
        <v>44647</v>
      </c>
      <c r="C371" s="236"/>
      <c r="D371" s="236"/>
      <c r="E371" s="236"/>
      <c r="F371" s="593"/>
      <c r="G371" s="593"/>
      <c r="H371" s="593"/>
      <c r="I371" s="593"/>
      <c r="J371" s="593"/>
      <c r="K371" s="593"/>
      <c r="L371" s="593"/>
    </row>
    <row r="372" spans="2:12">
      <c r="B372" s="237">
        <f t="shared" si="5"/>
        <v>44648</v>
      </c>
      <c r="C372" s="236"/>
      <c r="D372" s="236"/>
      <c r="E372" s="236"/>
      <c r="F372" s="593"/>
      <c r="G372" s="593"/>
      <c r="H372" s="593"/>
      <c r="I372" s="593"/>
      <c r="J372" s="593"/>
      <c r="K372" s="593"/>
      <c r="L372" s="593"/>
    </row>
    <row r="373" spans="2:12">
      <c r="B373" s="237">
        <f t="shared" si="5"/>
        <v>44649</v>
      </c>
      <c r="C373" s="236"/>
      <c r="D373" s="236"/>
      <c r="E373" s="236"/>
      <c r="F373" s="593"/>
      <c r="G373" s="593"/>
      <c r="H373" s="593"/>
      <c r="I373" s="593"/>
      <c r="J373" s="593"/>
      <c r="K373" s="593"/>
      <c r="L373" s="593"/>
    </row>
    <row r="374" spans="2:12">
      <c r="B374" s="237">
        <f t="shared" si="5"/>
        <v>44650</v>
      </c>
      <c r="C374" s="236"/>
      <c r="D374" s="236"/>
      <c r="E374" s="236"/>
      <c r="F374" s="593"/>
      <c r="G374" s="593"/>
      <c r="H374" s="593"/>
      <c r="I374" s="593"/>
      <c r="J374" s="593"/>
      <c r="K374" s="593"/>
      <c r="L374" s="593"/>
    </row>
    <row r="375" spans="2:12">
      <c r="B375" s="237">
        <f t="shared" si="5"/>
        <v>44651</v>
      </c>
      <c r="C375" s="236"/>
      <c r="D375" s="236"/>
      <c r="E375" s="236"/>
      <c r="F375" s="593"/>
      <c r="G375" s="593"/>
      <c r="H375" s="593"/>
      <c r="I375" s="593"/>
      <c r="J375" s="593"/>
      <c r="K375" s="593"/>
      <c r="L375" s="593"/>
    </row>
    <row r="376" spans="2:12">
      <c r="B376" s="237"/>
      <c r="C376" s="236"/>
      <c r="D376" s="236"/>
      <c r="E376" s="236"/>
      <c r="F376" s="593"/>
      <c r="G376" s="593"/>
      <c r="H376" s="593"/>
      <c r="I376" s="593"/>
      <c r="J376" s="593"/>
      <c r="K376" s="593"/>
      <c r="L376" s="593"/>
    </row>
    <row r="377" spans="2:12" ht="35.549999999999997" customHeight="1">
      <c r="B377" s="235" t="s">
        <v>1058</v>
      </c>
      <c r="C377" s="235"/>
      <c r="D377" s="235"/>
      <c r="E377" s="235"/>
      <c r="F377" s="593"/>
      <c r="G377" s="593"/>
      <c r="H377" s="593"/>
      <c r="I377" s="593"/>
      <c r="J377" s="593"/>
      <c r="K377" s="593"/>
      <c r="L377" s="593"/>
    </row>
    <row r="378" spans="2:12" ht="36" customHeight="1">
      <c r="B378" s="234" t="s">
        <v>1164</v>
      </c>
      <c r="C378" s="234"/>
      <c r="D378" s="234"/>
      <c r="E378" s="234"/>
      <c r="F378" s="593"/>
      <c r="G378" s="593"/>
      <c r="H378" s="593"/>
      <c r="I378" s="593"/>
      <c r="J378" s="593"/>
      <c r="K378" s="593"/>
      <c r="L378" s="593"/>
    </row>
    <row r="379" spans="2:12">
      <c r="F379" s="151"/>
      <c r="G379" s="151"/>
      <c r="H379" s="392"/>
      <c r="I379" s="151"/>
      <c r="J379" s="151"/>
      <c r="K379" s="151"/>
      <c r="L379" s="151"/>
    </row>
    <row r="380" spans="2:12">
      <c r="F380" s="151"/>
      <c r="G380" s="151"/>
      <c r="H380" s="392"/>
      <c r="I380" s="151"/>
      <c r="J380" s="151"/>
      <c r="K380" s="151"/>
      <c r="L380" s="151"/>
    </row>
    <row r="381" spans="2:12">
      <c r="F381" s="151"/>
      <c r="G381" s="151"/>
      <c r="H381" s="392"/>
      <c r="I381" s="151"/>
      <c r="J381" s="151"/>
      <c r="K381" s="151"/>
      <c r="L381" s="151"/>
    </row>
    <row r="382" spans="2:12">
      <c r="F382" s="151"/>
      <c r="G382" s="151"/>
      <c r="H382" s="392"/>
      <c r="I382" s="151"/>
      <c r="J382" s="151"/>
      <c r="K382" s="151"/>
      <c r="L382" s="151"/>
    </row>
    <row r="383" spans="2:12">
      <c r="G383" s="151"/>
      <c r="H383" s="392"/>
      <c r="I383" s="151"/>
      <c r="J383" s="151"/>
      <c r="K383" s="151"/>
      <c r="L383" s="151"/>
    </row>
  </sheetData>
  <mergeCells count="1">
    <mergeCell ref="B8:B10"/>
  </mergeCells>
  <pageMargins left="0.23622047244094491" right="0.23622047244094491" top="0.74803149606299213" bottom="0.74803149606299213" header="0.31496062992125984" footer="0.31496062992125984"/>
  <pageSetup paperSize="8" scale="51" fitToHeight="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zoomScale="80" zoomScaleNormal="80" workbookViewId="0">
      <pane ySplit="4" topLeftCell="A5" activePane="bottomLeft" state="frozen"/>
      <selection activeCell="D31" sqref="D31"/>
      <selection pane="bottomLeft"/>
    </sheetView>
  </sheetViews>
  <sheetFormatPr defaultColWidth="10.21875" defaultRowHeight="13.2"/>
  <cols>
    <col min="1" max="2" width="12.44140625" style="144" customWidth="1"/>
    <col min="3" max="3" width="11.44140625" style="144" customWidth="1"/>
    <col min="4" max="7" width="15.21875" style="144" customWidth="1"/>
    <col min="8" max="8" width="2.77734375" style="144" customWidth="1"/>
    <col min="9" max="9" width="43.44140625" style="144" customWidth="1"/>
    <col min="10" max="10" width="14.77734375" style="144" customWidth="1"/>
    <col min="11" max="16384" width="10.21875" style="144"/>
  </cols>
  <sheetData>
    <row r="1" spans="1:23" s="68" customFormat="1" ht="23.4">
      <c r="A1" s="83" t="str">
        <f>'1.1 Cover'!A1</f>
        <v>Regulatory Reporting Pack</v>
      </c>
    </row>
    <row r="2" spans="1:23" s="68" customFormat="1" ht="23.4">
      <c r="A2" s="83" t="str">
        <f>'1.1 Cover'!A2</f>
        <v>Price base - 2018/19</v>
      </c>
    </row>
    <row r="3" spans="1:23" s="68" customFormat="1" ht="23.4">
      <c r="A3" s="83" t="str">
        <f>'1.1 Cover'!A3</f>
        <v>Regulatory Year: April 2021 - March 2022</v>
      </c>
    </row>
    <row r="4" spans="1:23" s="68" customFormat="1" ht="23.4">
      <c r="A4" s="83" t="s">
        <v>2639</v>
      </c>
    </row>
    <row r="5" spans="1:23" s="302" customFormat="1" ht="15">
      <c r="F5" s="303"/>
      <c r="G5" s="304"/>
      <c r="H5" s="305"/>
      <c r="I5" s="305"/>
      <c r="J5" s="305"/>
      <c r="K5" s="305"/>
      <c r="L5" s="305"/>
      <c r="M5" s="305"/>
      <c r="N5" s="305"/>
      <c r="O5" s="305"/>
      <c r="P5" s="305"/>
      <c r="Q5" s="305"/>
      <c r="R5" s="305"/>
      <c r="S5" s="305"/>
      <c r="T5" s="305"/>
      <c r="U5" s="305"/>
      <c r="V5" s="305"/>
      <c r="W5" s="305"/>
    </row>
    <row r="6" spans="1:23" s="302" customFormat="1" ht="15">
      <c r="F6" s="303"/>
      <c r="G6" s="304"/>
      <c r="H6" s="305"/>
      <c r="I6" s="305"/>
      <c r="J6" s="305"/>
      <c r="K6" s="305"/>
      <c r="L6" s="305"/>
      <c r="M6" s="305"/>
      <c r="N6" s="305"/>
      <c r="O6" s="305"/>
      <c r="P6" s="305"/>
      <c r="Q6" s="305"/>
      <c r="R6" s="305"/>
      <c r="S6" s="305"/>
      <c r="T6" s="305"/>
      <c r="U6" s="305"/>
      <c r="V6" s="305"/>
      <c r="W6" s="305"/>
    </row>
    <row r="7" spans="1:23" s="302" customFormat="1" ht="15">
      <c r="F7" s="305"/>
      <c r="H7" s="305"/>
      <c r="I7" s="305"/>
      <c r="J7" s="305"/>
      <c r="K7" s="305"/>
      <c r="L7" s="305"/>
      <c r="M7" s="305"/>
      <c r="N7" s="305"/>
      <c r="O7" s="305"/>
      <c r="P7" s="305"/>
      <c r="Q7" s="305"/>
      <c r="R7" s="305"/>
      <c r="S7" s="305"/>
      <c r="T7" s="305"/>
      <c r="U7" s="305"/>
      <c r="V7" s="305"/>
      <c r="W7" s="305"/>
    </row>
    <row r="8" spans="1:23" s="246" customFormat="1">
      <c r="A8" s="247" t="s">
        <v>3103</v>
      </c>
      <c r="B8" s="247"/>
      <c r="C8" s="247"/>
      <c r="D8" s="247"/>
      <c r="E8" s="247"/>
      <c r="F8" s="247"/>
      <c r="G8" s="247"/>
      <c r="H8" s="247"/>
      <c r="I8" s="247"/>
      <c r="J8" s="247"/>
    </row>
    <row r="9" spans="1:23" ht="13.8" thickBot="1"/>
    <row r="10" spans="1:23" ht="27.75" customHeight="1" thickBot="1">
      <c r="B10" s="1641" t="s">
        <v>1188</v>
      </c>
      <c r="C10" s="1642"/>
      <c r="D10" s="1642"/>
      <c r="E10" s="1642"/>
      <c r="F10" s="1642"/>
      <c r="G10" s="1643"/>
      <c r="I10" s="271" t="s">
        <v>1187</v>
      </c>
      <c r="J10" s="271"/>
    </row>
    <row r="11" spans="1:23" ht="45.75" customHeight="1">
      <c r="B11" s="1636" t="s">
        <v>1160</v>
      </c>
      <c r="C11" s="270" t="s">
        <v>1159</v>
      </c>
      <c r="D11" s="395" t="s">
        <v>1186</v>
      </c>
      <c r="E11" s="396" t="s">
        <v>1186</v>
      </c>
      <c r="F11" s="396" t="s">
        <v>1186</v>
      </c>
      <c r="G11" s="397" t="s">
        <v>1186</v>
      </c>
      <c r="H11" s="269"/>
      <c r="I11" s="217" t="s">
        <v>1152</v>
      </c>
      <c r="J11" s="216"/>
    </row>
    <row r="12" spans="1:23" s="264" customFormat="1" ht="15.6">
      <c r="B12" s="1636"/>
      <c r="C12" s="268" t="s">
        <v>1156</v>
      </c>
      <c r="D12" s="267" t="s">
        <v>1185</v>
      </c>
      <c r="E12" s="266" t="s">
        <v>1184</v>
      </c>
      <c r="F12" s="266" t="s">
        <v>1183</v>
      </c>
      <c r="G12" s="265" t="s">
        <v>1182</v>
      </c>
      <c r="H12" s="260"/>
    </row>
    <row r="13" spans="1:23" ht="13.8" thickBot="1">
      <c r="B13" s="1637"/>
      <c r="C13" s="223" t="s">
        <v>1123</v>
      </c>
      <c r="D13" s="263" t="s">
        <v>1123</v>
      </c>
      <c r="E13" s="262" t="s">
        <v>1123</v>
      </c>
      <c r="F13" s="262" t="s">
        <v>1123</v>
      </c>
      <c r="G13" s="261" t="s">
        <v>1123</v>
      </c>
      <c r="H13" s="260"/>
    </row>
    <row r="14" spans="1:23" ht="13.8" thickBot="1">
      <c r="B14" s="222">
        <v>44287</v>
      </c>
      <c r="C14" s="221">
        <f>'9.7_DF_Overview'!J12</f>
        <v>0</v>
      </c>
      <c r="D14" s="393"/>
      <c r="E14" s="393"/>
      <c r="F14" s="393"/>
      <c r="G14" s="394"/>
      <c r="H14" s="257"/>
    </row>
    <row r="15" spans="1:23" ht="13.8" thickBot="1">
      <c r="B15" s="209">
        <f t="shared" ref="B15:B78" si="0">B14+1</f>
        <v>44288</v>
      </c>
      <c r="C15" s="221">
        <f>'9.7_DF_Overview'!J13</f>
        <v>0</v>
      </c>
      <c r="D15" s="252"/>
      <c r="E15" s="253"/>
      <c r="F15" s="252"/>
      <c r="G15" s="251"/>
      <c r="H15" s="257"/>
    </row>
    <row r="16" spans="1:23" ht="13.8" thickBot="1">
      <c r="B16" s="209">
        <f t="shared" si="0"/>
        <v>44289</v>
      </c>
      <c r="C16" s="221">
        <f>'9.7_DF_Overview'!J14</f>
        <v>0</v>
      </c>
      <c r="D16" s="252"/>
      <c r="E16" s="253"/>
      <c r="F16" s="252"/>
      <c r="G16" s="251"/>
      <c r="H16" s="257"/>
    </row>
    <row r="17" spans="2:12" ht="13.8" thickBot="1">
      <c r="B17" s="209">
        <f t="shared" si="0"/>
        <v>44290</v>
      </c>
      <c r="C17" s="221">
        <f>'9.7_DF_Overview'!J15</f>
        <v>0</v>
      </c>
      <c r="D17" s="252"/>
      <c r="E17" s="253"/>
      <c r="F17" s="252"/>
      <c r="G17" s="251"/>
      <c r="H17" s="257"/>
    </row>
    <row r="18" spans="2:12" ht="13.8" thickBot="1">
      <c r="B18" s="209">
        <f t="shared" si="0"/>
        <v>44291</v>
      </c>
      <c r="C18" s="221">
        <f>'9.7_DF_Overview'!J16</f>
        <v>0</v>
      </c>
      <c r="D18" s="252"/>
      <c r="E18" s="253"/>
      <c r="F18" s="252"/>
      <c r="G18" s="251"/>
      <c r="H18" s="257"/>
    </row>
    <row r="19" spans="2:12" ht="13.8" thickBot="1">
      <c r="B19" s="209">
        <f t="shared" si="0"/>
        <v>44292</v>
      </c>
      <c r="C19" s="221">
        <f>'9.7_DF_Overview'!J17</f>
        <v>0</v>
      </c>
      <c r="D19" s="252"/>
      <c r="E19" s="253"/>
      <c r="F19" s="252"/>
      <c r="G19" s="251"/>
      <c r="H19" s="257"/>
    </row>
    <row r="20" spans="2:12" ht="13.8" thickBot="1">
      <c r="B20" s="209">
        <f t="shared" si="0"/>
        <v>44293</v>
      </c>
      <c r="C20" s="221">
        <f>'9.7_DF_Overview'!J18</f>
        <v>0</v>
      </c>
      <c r="D20" s="252"/>
      <c r="E20" s="253"/>
      <c r="F20" s="252"/>
      <c r="G20" s="251"/>
      <c r="H20" s="257"/>
    </row>
    <row r="21" spans="2:12" ht="13.8" thickBot="1">
      <c r="B21" s="209">
        <f t="shared" si="0"/>
        <v>44294</v>
      </c>
      <c r="C21" s="221">
        <f>'9.7_DF_Overview'!J19</f>
        <v>0</v>
      </c>
      <c r="D21" s="252"/>
      <c r="E21" s="253"/>
      <c r="F21" s="252"/>
      <c r="G21" s="251"/>
      <c r="H21" s="257"/>
      <c r="I21" s="226"/>
      <c r="J21" s="259"/>
    </row>
    <row r="22" spans="2:12" ht="13.8" thickBot="1">
      <c r="B22" s="209">
        <f t="shared" si="0"/>
        <v>44295</v>
      </c>
      <c r="C22" s="221">
        <f>'9.7_DF_Overview'!J20</f>
        <v>0</v>
      </c>
      <c r="D22" s="252"/>
      <c r="E22" s="253"/>
      <c r="F22" s="252"/>
      <c r="G22" s="251"/>
      <c r="H22" s="257"/>
      <c r="J22" s="258"/>
    </row>
    <row r="23" spans="2:12" ht="13.8" thickBot="1">
      <c r="B23" s="209">
        <f t="shared" si="0"/>
        <v>44296</v>
      </c>
      <c r="C23" s="221">
        <f>'9.7_DF_Overview'!J21</f>
        <v>0</v>
      </c>
      <c r="D23" s="252"/>
      <c r="E23" s="253"/>
      <c r="F23" s="252"/>
      <c r="G23" s="251"/>
      <c r="H23" s="257"/>
    </row>
    <row r="24" spans="2:12" ht="13.8" thickBot="1">
      <c r="B24" s="209">
        <f t="shared" si="0"/>
        <v>44297</v>
      </c>
      <c r="C24" s="221">
        <f>'9.7_DF_Overview'!J22</f>
        <v>0</v>
      </c>
      <c r="D24" s="252"/>
      <c r="E24" s="253"/>
      <c r="F24" s="252"/>
      <c r="G24" s="251"/>
      <c r="H24" s="257"/>
    </row>
    <row r="25" spans="2:12" ht="13.8" thickBot="1">
      <c r="B25" s="209">
        <f t="shared" si="0"/>
        <v>44298</v>
      </c>
      <c r="C25" s="221">
        <f>'9.7_DF_Overview'!J23</f>
        <v>0</v>
      </c>
      <c r="D25" s="252"/>
      <c r="E25" s="252"/>
      <c r="F25" s="253"/>
      <c r="G25" s="251"/>
      <c r="H25" s="257"/>
    </row>
    <row r="26" spans="2:12" ht="13.8" thickBot="1">
      <c r="B26" s="209">
        <f t="shared" si="0"/>
        <v>44299</v>
      </c>
      <c r="C26" s="221">
        <f>'9.7_DF_Overview'!J24</f>
        <v>0</v>
      </c>
      <c r="D26" s="252"/>
      <c r="E26" s="253"/>
      <c r="F26" s="252"/>
      <c r="G26" s="251"/>
      <c r="H26" s="257"/>
    </row>
    <row r="27" spans="2:12" ht="13.8" thickBot="1">
      <c r="B27" s="209">
        <f t="shared" si="0"/>
        <v>44300</v>
      </c>
      <c r="C27" s="221">
        <f>'9.7_DF_Overview'!J25</f>
        <v>0</v>
      </c>
      <c r="D27" s="252"/>
      <c r="E27" s="253"/>
      <c r="F27" s="252"/>
      <c r="G27" s="251"/>
      <c r="H27" s="257"/>
    </row>
    <row r="28" spans="2:12" ht="13.8" thickBot="1">
      <c r="B28" s="209">
        <f t="shared" si="0"/>
        <v>44301</v>
      </c>
      <c r="C28" s="221">
        <f>'9.7_DF_Overview'!J26</f>
        <v>0</v>
      </c>
      <c r="D28" s="252"/>
      <c r="E28" s="253"/>
      <c r="F28" s="252"/>
      <c r="G28" s="251"/>
      <c r="H28" s="257"/>
    </row>
    <row r="29" spans="2:12" ht="13.8" thickBot="1">
      <c r="B29" s="209">
        <f t="shared" si="0"/>
        <v>44302</v>
      </c>
      <c r="C29" s="221">
        <f>'9.7_DF_Overview'!J27</f>
        <v>0</v>
      </c>
      <c r="D29" s="252"/>
      <c r="E29" s="253"/>
      <c r="F29" s="252"/>
      <c r="G29" s="251"/>
      <c r="H29" s="257"/>
      <c r="I29" s="226"/>
      <c r="J29" s="258"/>
    </row>
    <row r="30" spans="2:12" ht="14.25" customHeight="1" thickBot="1">
      <c r="B30" s="209">
        <f t="shared" si="0"/>
        <v>44303</v>
      </c>
      <c r="C30" s="221">
        <f>'9.7_DF_Overview'!J28</f>
        <v>0</v>
      </c>
      <c r="D30" s="252"/>
      <c r="E30" s="253"/>
      <c r="F30" s="252"/>
      <c r="G30" s="251"/>
      <c r="H30" s="257"/>
      <c r="I30" s="1644" t="s">
        <v>1181</v>
      </c>
      <c r="J30" s="1644"/>
      <c r="K30" s="1644"/>
      <c r="L30" s="1644"/>
    </row>
    <row r="31" spans="2:12" ht="12.75" customHeight="1" thickBot="1">
      <c r="B31" s="209">
        <f t="shared" si="0"/>
        <v>44304</v>
      </c>
      <c r="C31" s="221">
        <f>'9.7_DF_Overview'!J29</f>
        <v>0</v>
      </c>
      <c r="D31" s="252"/>
      <c r="E31" s="253"/>
      <c r="F31" s="252"/>
      <c r="G31" s="251"/>
      <c r="H31" s="593"/>
      <c r="I31" s="1644"/>
      <c r="J31" s="1644"/>
      <c r="K31" s="1644"/>
      <c r="L31" s="1644"/>
    </row>
    <row r="32" spans="2:12" ht="13.8" thickBot="1">
      <c r="B32" s="209">
        <f t="shared" si="0"/>
        <v>44305</v>
      </c>
      <c r="C32" s="221">
        <f>'9.7_DF_Overview'!J30</f>
        <v>0</v>
      </c>
      <c r="D32" s="252"/>
      <c r="E32" s="253"/>
      <c r="F32" s="252"/>
      <c r="G32" s="251"/>
      <c r="H32" s="593"/>
      <c r="I32" s="1644"/>
      <c r="J32" s="1644"/>
      <c r="K32" s="1644"/>
      <c r="L32" s="1644"/>
    </row>
    <row r="33" spans="2:12" ht="13.8" thickBot="1">
      <c r="B33" s="209">
        <f t="shared" si="0"/>
        <v>44306</v>
      </c>
      <c r="C33" s="221">
        <f>'9.7_DF_Overview'!J31</f>
        <v>0</v>
      </c>
      <c r="D33" s="252"/>
      <c r="E33" s="253"/>
      <c r="F33" s="252"/>
      <c r="G33" s="251"/>
      <c r="H33" s="593"/>
      <c r="I33" s="1644"/>
      <c r="J33" s="1644"/>
      <c r="K33" s="1644"/>
      <c r="L33" s="1644"/>
    </row>
    <row r="34" spans="2:12" ht="13.8" thickBot="1">
      <c r="B34" s="209">
        <f t="shared" si="0"/>
        <v>44307</v>
      </c>
      <c r="C34" s="221">
        <f>'9.7_DF_Overview'!J32</f>
        <v>0</v>
      </c>
      <c r="D34" s="252"/>
      <c r="E34" s="253"/>
      <c r="F34" s="252"/>
      <c r="G34" s="251"/>
      <c r="H34" s="593"/>
      <c r="I34" s="1644"/>
      <c r="J34" s="1644"/>
      <c r="K34" s="1644"/>
      <c r="L34" s="1644"/>
    </row>
    <row r="35" spans="2:12" ht="13.8" thickBot="1">
      <c r="B35" s="209">
        <f t="shared" si="0"/>
        <v>44308</v>
      </c>
      <c r="C35" s="221">
        <f>'9.7_DF_Overview'!J33</f>
        <v>0</v>
      </c>
      <c r="D35" s="252"/>
      <c r="E35" s="253"/>
      <c r="F35" s="252"/>
      <c r="G35" s="251"/>
      <c r="H35" s="593"/>
      <c r="I35" s="1644"/>
      <c r="J35" s="1644"/>
      <c r="K35" s="1644"/>
      <c r="L35" s="1644"/>
    </row>
    <row r="36" spans="2:12" ht="13.8" thickBot="1">
      <c r="B36" s="209">
        <f t="shared" si="0"/>
        <v>44309</v>
      </c>
      <c r="C36" s="221">
        <f>'9.7_DF_Overview'!J34</f>
        <v>0</v>
      </c>
      <c r="D36" s="252"/>
      <c r="E36" s="253"/>
      <c r="F36" s="252"/>
      <c r="G36" s="251"/>
      <c r="H36" s="593"/>
      <c r="I36" s="1644"/>
      <c r="J36" s="1644"/>
      <c r="K36" s="1644"/>
      <c r="L36" s="1644"/>
    </row>
    <row r="37" spans="2:12" ht="13.8" thickBot="1">
      <c r="B37" s="209">
        <f t="shared" si="0"/>
        <v>44310</v>
      </c>
      <c r="C37" s="221">
        <f>'9.7_DF_Overview'!J35</f>
        <v>0</v>
      </c>
      <c r="D37" s="252"/>
      <c r="E37" s="253"/>
      <c r="F37" s="252"/>
      <c r="G37" s="251"/>
      <c r="H37" s="593"/>
      <c r="I37" s="593"/>
      <c r="J37" s="593"/>
    </row>
    <row r="38" spans="2:12" ht="13.8" thickBot="1">
      <c r="B38" s="209">
        <f t="shared" si="0"/>
        <v>44311</v>
      </c>
      <c r="C38" s="221">
        <f>'9.7_DF_Overview'!J36</f>
        <v>0</v>
      </c>
      <c r="D38" s="252"/>
      <c r="E38" s="253"/>
      <c r="F38" s="252"/>
      <c r="G38" s="251"/>
      <c r="H38" s="593"/>
      <c r="I38" s="593"/>
      <c r="J38" s="593"/>
    </row>
    <row r="39" spans="2:12" ht="13.8" thickBot="1">
      <c r="B39" s="209">
        <f t="shared" si="0"/>
        <v>44312</v>
      </c>
      <c r="C39" s="221">
        <f>'9.7_DF_Overview'!J37</f>
        <v>0</v>
      </c>
      <c r="D39" s="252"/>
      <c r="E39" s="253"/>
      <c r="F39" s="252"/>
      <c r="G39" s="251"/>
      <c r="H39" s="593"/>
      <c r="I39" s="593"/>
      <c r="J39" s="593"/>
    </row>
    <row r="40" spans="2:12" ht="13.8" thickBot="1">
      <c r="B40" s="209">
        <f t="shared" si="0"/>
        <v>44313</v>
      </c>
      <c r="C40" s="221">
        <f>'9.7_DF_Overview'!J38</f>
        <v>0</v>
      </c>
      <c r="D40" s="252"/>
      <c r="E40" s="253"/>
      <c r="F40" s="252"/>
      <c r="G40" s="251"/>
      <c r="H40" s="593"/>
      <c r="I40" s="593"/>
      <c r="J40" s="593"/>
    </row>
    <row r="41" spans="2:12" ht="13.8" thickBot="1">
      <c r="B41" s="209">
        <f t="shared" si="0"/>
        <v>44314</v>
      </c>
      <c r="C41" s="221">
        <f>'9.7_DF_Overview'!J39</f>
        <v>0</v>
      </c>
      <c r="D41" s="252"/>
      <c r="E41" s="253"/>
      <c r="F41" s="252"/>
      <c r="G41" s="251"/>
      <c r="H41" s="593"/>
      <c r="I41" s="593"/>
      <c r="J41" s="593"/>
    </row>
    <row r="42" spans="2:12" ht="13.8" thickBot="1">
      <c r="B42" s="209">
        <f t="shared" si="0"/>
        <v>44315</v>
      </c>
      <c r="C42" s="221">
        <f>'9.7_DF_Overview'!J40</f>
        <v>0</v>
      </c>
      <c r="D42" s="252"/>
      <c r="E42" s="253"/>
      <c r="F42" s="252"/>
      <c r="G42" s="251"/>
      <c r="H42" s="593"/>
      <c r="I42" s="593"/>
      <c r="J42" s="593"/>
    </row>
    <row r="43" spans="2:12" ht="13.8" thickBot="1">
      <c r="B43" s="211">
        <f t="shared" si="0"/>
        <v>44316</v>
      </c>
      <c r="C43" s="221">
        <f>'9.7_DF_Overview'!J41</f>
        <v>0</v>
      </c>
      <c r="D43" s="252"/>
      <c r="E43" s="256"/>
      <c r="F43" s="255"/>
      <c r="G43" s="254"/>
      <c r="H43" s="593"/>
      <c r="I43" s="593"/>
      <c r="J43" s="593"/>
    </row>
    <row r="44" spans="2:12" ht="13.8" thickBot="1">
      <c r="B44" s="209">
        <f t="shared" si="0"/>
        <v>44317</v>
      </c>
      <c r="C44" s="221">
        <f>'9.7_DF_Overview'!J42</f>
        <v>0</v>
      </c>
      <c r="D44" s="252"/>
      <c r="E44" s="252"/>
      <c r="F44" s="252"/>
      <c r="G44" s="251"/>
      <c r="H44" s="593"/>
      <c r="I44" s="593"/>
      <c r="J44" s="593"/>
    </row>
    <row r="45" spans="2:12" ht="13.8" thickBot="1">
      <c r="B45" s="209">
        <f t="shared" si="0"/>
        <v>44318</v>
      </c>
      <c r="C45" s="221">
        <f>'9.7_DF_Overview'!J43</f>
        <v>0</v>
      </c>
      <c r="D45" s="252"/>
      <c r="E45" s="252"/>
      <c r="F45" s="252"/>
      <c r="G45" s="251"/>
      <c r="H45" s="593"/>
      <c r="I45" s="593"/>
      <c r="J45" s="593"/>
    </row>
    <row r="46" spans="2:12" ht="13.8" thickBot="1">
      <c r="B46" s="209">
        <f t="shared" si="0"/>
        <v>44319</v>
      </c>
      <c r="C46" s="221">
        <f>'9.7_DF_Overview'!J44</f>
        <v>0</v>
      </c>
      <c r="D46" s="252"/>
      <c r="E46" s="252"/>
      <c r="F46" s="252"/>
      <c r="G46" s="251"/>
      <c r="H46" s="593"/>
      <c r="I46" s="593"/>
      <c r="J46" s="593"/>
    </row>
    <row r="47" spans="2:12" ht="13.8" thickBot="1">
      <c r="B47" s="209">
        <f t="shared" si="0"/>
        <v>44320</v>
      </c>
      <c r="C47" s="221">
        <f>'9.7_DF_Overview'!J45</f>
        <v>0</v>
      </c>
      <c r="D47" s="252"/>
      <c r="E47" s="252"/>
      <c r="F47" s="252"/>
      <c r="G47" s="251"/>
      <c r="H47" s="593"/>
      <c r="I47" s="593"/>
      <c r="J47" s="593"/>
    </row>
    <row r="48" spans="2:12" ht="13.8" thickBot="1">
      <c r="B48" s="209">
        <f t="shared" si="0"/>
        <v>44321</v>
      </c>
      <c r="C48" s="221">
        <f>'9.7_DF_Overview'!J46</f>
        <v>0</v>
      </c>
      <c r="D48" s="252"/>
      <c r="E48" s="252"/>
      <c r="F48" s="252"/>
      <c r="G48" s="251"/>
      <c r="H48" s="593"/>
      <c r="I48" s="593"/>
      <c r="J48" s="593"/>
    </row>
    <row r="49" spans="2:10" ht="13.8" thickBot="1">
      <c r="B49" s="209">
        <f t="shared" si="0"/>
        <v>44322</v>
      </c>
      <c r="C49" s="221">
        <f>'9.7_DF_Overview'!J47</f>
        <v>0</v>
      </c>
      <c r="D49" s="252"/>
      <c r="E49" s="252"/>
      <c r="F49" s="252"/>
      <c r="G49" s="251"/>
      <c r="H49" s="593"/>
      <c r="I49" s="593"/>
      <c r="J49" s="593"/>
    </row>
    <row r="50" spans="2:10" ht="13.8" thickBot="1">
      <c r="B50" s="209">
        <f t="shared" si="0"/>
        <v>44323</v>
      </c>
      <c r="C50" s="221">
        <f>'9.7_DF_Overview'!J48</f>
        <v>0</v>
      </c>
      <c r="D50" s="252"/>
      <c r="E50" s="252"/>
      <c r="F50" s="252"/>
      <c r="G50" s="251"/>
      <c r="H50" s="593"/>
      <c r="I50" s="593"/>
      <c r="J50" s="593"/>
    </row>
    <row r="51" spans="2:10" ht="13.8" thickBot="1">
      <c r="B51" s="209">
        <f t="shared" si="0"/>
        <v>44324</v>
      </c>
      <c r="C51" s="221">
        <f>'9.7_DF_Overview'!J49</f>
        <v>0</v>
      </c>
      <c r="D51" s="252"/>
      <c r="E51" s="252"/>
      <c r="F51" s="252"/>
      <c r="G51" s="251"/>
      <c r="H51" s="593"/>
      <c r="I51" s="593"/>
      <c r="J51" s="593"/>
    </row>
    <row r="52" spans="2:10" ht="13.8" thickBot="1">
      <c r="B52" s="209">
        <f t="shared" si="0"/>
        <v>44325</v>
      </c>
      <c r="C52" s="221">
        <f>'9.7_DF_Overview'!J50</f>
        <v>0</v>
      </c>
      <c r="D52" s="252"/>
      <c r="E52" s="252"/>
      <c r="F52" s="252"/>
      <c r="G52" s="251"/>
      <c r="H52" s="593"/>
      <c r="I52" s="593"/>
      <c r="J52" s="593"/>
    </row>
    <row r="53" spans="2:10" ht="13.8" thickBot="1">
      <c r="B53" s="209">
        <f t="shared" si="0"/>
        <v>44326</v>
      </c>
      <c r="C53" s="221">
        <f>'9.7_DF_Overview'!J51</f>
        <v>0</v>
      </c>
      <c r="D53" s="252"/>
      <c r="E53" s="252"/>
      <c r="F53" s="252"/>
      <c r="G53" s="251"/>
      <c r="H53" s="593"/>
      <c r="I53" s="593"/>
      <c r="J53" s="593"/>
    </row>
    <row r="54" spans="2:10" ht="13.8" thickBot="1">
      <c r="B54" s="209">
        <f t="shared" si="0"/>
        <v>44327</v>
      </c>
      <c r="C54" s="221">
        <f>'9.7_DF_Overview'!J52</f>
        <v>0</v>
      </c>
      <c r="D54" s="252"/>
      <c r="E54" s="252"/>
      <c r="F54" s="252"/>
      <c r="G54" s="251"/>
      <c r="H54" s="593"/>
      <c r="I54" s="593"/>
      <c r="J54" s="593"/>
    </row>
    <row r="55" spans="2:10" ht="13.8" thickBot="1">
      <c r="B55" s="209">
        <f t="shared" si="0"/>
        <v>44328</v>
      </c>
      <c r="C55" s="221">
        <f>'9.7_DF_Overview'!J53</f>
        <v>0</v>
      </c>
      <c r="D55" s="252"/>
      <c r="E55" s="252"/>
      <c r="F55" s="252"/>
      <c r="G55" s="251"/>
      <c r="H55" s="593"/>
      <c r="I55" s="593"/>
      <c r="J55" s="593"/>
    </row>
    <row r="56" spans="2:10" ht="13.8" thickBot="1">
      <c r="B56" s="209">
        <f t="shared" si="0"/>
        <v>44329</v>
      </c>
      <c r="C56" s="221">
        <f>'9.7_DF_Overview'!J54</f>
        <v>0</v>
      </c>
      <c r="D56" s="252"/>
      <c r="E56" s="252"/>
      <c r="F56" s="252"/>
      <c r="G56" s="251"/>
      <c r="H56" s="593"/>
      <c r="I56" s="593"/>
      <c r="J56" s="593"/>
    </row>
    <row r="57" spans="2:10" ht="13.8" thickBot="1">
      <c r="B57" s="209">
        <f t="shared" si="0"/>
        <v>44330</v>
      </c>
      <c r="C57" s="221">
        <f>'9.7_DF_Overview'!J55</f>
        <v>0</v>
      </c>
      <c r="D57" s="252"/>
      <c r="E57" s="252"/>
      <c r="F57" s="252"/>
      <c r="G57" s="251"/>
      <c r="H57" s="593"/>
      <c r="I57" s="593"/>
      <c r="J57" s="593"/>
    </row>
    <row r="58" spans="2:10" ht="13.8" thickBot="1">
      <c r="B58" s="209">
        <f t="shared" si="0"/>
        <v>44331</v>
      </c>
      <c r="C58" s="221">
        <f>'9.7_DF_Overview'!J56</f>
        <v>0</v>
      </c>
      <c r="D58" s="252"/>
      <c r="E58" s="252"/>
      <c r="F58" s="252"/>
      <c r="G58" s="251"/>
      <c r="H58" s="593"/>
      <c r="I58" s="593"/>
      <c r="J58" s="593"/>
    </row>
    <row r="59" spans="2:10" ht="13.8" thickBot="1">
      <c r="B59" s="209">
        <f t="shared" si="0"/>
        <v>44332</v>
      </c>
      <c r="C59" s="221">
        <f>'9.7_DF_Overview'!J57</f>
        <v>0</v>
      </c>
      <c r="D59" s="252"/>
      <c r="E59" s="252"/>
      <c r="F59" s="252"/>
      <c r="G59" s="251"/>
      <c r="H59" s="593"/>
      <c r="I59" s="593"/>
      <c r="J59" s="593"/>
    </row>
    <row r="60" spans="2:10" ht="13.8" thickBot="1">
      <c r="B60" s="209">
        <f t="shared" si="0"/>
        <v>44333</v>
      </c>
      <c r="C60" s="221">
        <f>'9.7_DF_Overview'!J58</f>
        <v>0</v>
      </c>
      <c r="D60" s="252"/>
      <c r="E60" s="252"/>
      <c r="F60" s="252"/>
      <c r="G60" s="251"/>
      <c r="H60" s="593"/>
      <c r="I60" s="593"/>
      <c r="J60" s="593"/>
    </row>
    <row r="61" spans="2:10" ht="13.8" thickBot="1">
      <c r="B61" s="209">
        <f t="shared" si="0"/>
        <v>44334</v>
      </c>
      <c r="C61" s="221">
        <f>'9.7_DF_Overview'!J59</f>
        <v>0</v>
      </c>
      <c r="D61" s="252"/>
      <c r="E61" s="252"/>
      <c r="F61" s="252"/>
      <c r="G61" s="251"/>
      <c r="H61" s="593"/>
      <c r="I61" s="593"/>
      <c r="J61" s="593"/>
    </row>
    <row r="62" spans="2:10" ht="13.8" thickBot="1">
      <c r="B62" s="209">
        <f t="shared" si="0"/>
        <v>44335</v>
      </c>
      <c r="C62" s="221">
        <f>'9.7_DF_Overview'!J60</f>
        <v>0</v>
      </c>
      <c r="D62" s="252"/>
      <c r="E62" s="252"/>
      <c r="F62" s="252"/>
      <c r="G62" s="251"/>
      <c r="H62" s="593"/>
      <c r="I62" s="593"/>
      <c r="J62" s="593"/>
    </row>
    <row r="63" spans="2:10" ht="13.8" thickBot="1">
      <c r="B63" s="209">
        <f t="shared" si="0"/>
        <v>44336</v>
      </c>
      <c r="C63" s="221">
        <f>'9.7_DF_Overview'!J61</f>
        <v>0</v>
      </c>
      <c r="D63" s="252"/>
      <c r="E63" s="252"/>
      <c r="F63" s="252"/>
      <c r="G63" s="251"/>
      <c r="H63" s="593"/>
      <c r="I63" s="593"/>
      <c r="J63" s="593"/>
    </row>
    <row r="64" spans="2:10" ht="13.8" thickBot="1">
      <c r="B64" s="209">
        <f t="shared" si="0"/>
        <v>44337</v>
      </c>
      <c r="C64" s="221">
        <f>'9.7_DF_Overview'!J62</f>
        <v>0</v>
      </c>
      <c r="D64" s="252"/>
      <c r="E64" s="252"/>
      <c r="F64" s="252"/>
      <c r="G64" s="251"/>
      <c r="H64" s="593"/>
      <c r="I64" s="593"/>
      <c r="J64" s="593"/>
    </row>
    <row r="65" spans="2:10" ht="13.8" thickBot="1">
      <c r="B65" s="209">
        <f t="shared" si="0"/>
        <v>44338</v>
      </c>
      <c r="C65" s="221">
        <f>'9.7_DF_Overview'!J63</f>
        <v>0</v>
      </c>
      <c r="D65" s="252"/>
      <c r="E65" s="252"/>
      <c r="F65" s="252"/>
      <c r="G65" s="251"/>
      <c r="H65" s="593"/>
      <c r="I65" s="593"/>
      <c r="J65" s="593"/>
    </row>
    <row r="66" spans="2:10" ht="13.8" thickBot="1">
      <c r="B66" s="209">
        <f t="shared" si="0"/>
        <v>44339</v>
      </c>
      <c r="C66" s="221">
        <f>'9.7_DF_Overview'!J64</f>
        <v>0</v>
      </c>
      <c r="D66" s="252"/>
      <c r="E66" s="252"/>
      <c r="F66" s="252"/>
      <c r="G66" s="251"/>
      <c r="H66" s="593"/>
      <c r="I66" s="593"/>
      <c r="J66" s="593"/>
    </row>
    <row r="67" spans="2:10" ht="13.8" thickBot="1">
      <c r="B67" s="209">
        <f t="shared" si="0"/>
        <v>44340</v>
      </c>
      <c r="C67" s="221">
        <f>'9.7_DF_Overview'!J65</f>
        <v>0</v>
      </c>
      <c r="D67" s="252"/>
      <c r="E67" s="252"/>
      <c r="F67" s="252"/>
      <c r="G67" s="251"/>
      <c r="H67" s="593"/>
      <c r="I67" s="593"/>
      <c r="J67" s="593"/>
    </row>
    <row r="68" spans="2:10" ht="13.8" thickBot="1">
      <c r="B68" s="209">
        <f t="shared" si="0"/>
        <v>44341</v>
      </c>
      <c r="C68" s="221">
        <f>'9.7_DF_Overview'!J66</f>
        <v>0</v>
      </c>
      <c r="D68" s="252"/>
      <c r="E68" s="252"/>
      <c r="F68" s="252"/>
      <c r="G68" s="251"/>
      <c r="H68" s="593"/>
      <c r="I68" s="593"/>
      <c r="J68" s="593"/>
    </row>
    <row r="69" spans="2:10" ht="13.8" thickBot="1">
      <c r="B69" s="209">
        <f t="shared" si="0"/>
        <v>44342</v>
      </c>
      <c r="C69" s="221">
        <f>'9.7_DF_Overview'!J67</f>
        <v>0</v>
      </c>
      <c r="D69" s="252"/>
      <c r="E69" s="252"/>
      <c r="F69" s="252"/>
      <c r="G69" s="251"/>
      <c r="H69" s="593"/>
      <c r="I69" s="593"/>
      <c r="J69" s="593"/>
    </row>
    <row r="70" spans="2:10" ht="13.8" thickBot="1">
      <c r="B70" s="209">
        <f t="shared" si="0"/>
        <v>44343</v>
      </c>
      <c r="C70" s="221">
        <f>'9.7_DF_Overview'!J68</f>
        <v>0</v>
      </c>
      <c r="D70" s="252"/>
      <c r="E70" s="252"/>
      <c r="F70" s="252"/>
      <c r="G70" s="251"/>
      <c r="H70" s="593"/>
      <c r="I70" s="593"/>
      <c r="J70" s="593"/>
    </row>
    <row r="71" spans="2:10" ht="13.8" thickBot="1">
      <c r="B71" s="209">
        <f t="shared" si="0"/>
        <v>44344</v>
      </c>
      <c r="C71" s="221">
        <f>'9.7_DF_Overview'!J69</f>
        <v>0</v>
      </c>
      <c r="D71" s="252"/>
      <c r="E71" s="252"/>
      <c r="F71" s="252"/>
      <c r="G71" s="251"/>
      <c r="H71" s="593"/>
      <c r="I71" s="593"/>
      <c r="J71" s="593"/>
    </row>
    <row r="72" spans="2:10" ht="13.8" thickBot="1">
      <c r="B72" s="209">
        <f t="shared" si="0"/>
        <v>44345</v>
      </c>
      <c r="C72" s="221">
        <f>'9.7_DF_Overview'!J70</f>
        <v>0</v>
      </c>
      <c r="D72" s="252"/>
      <c r="E72" s="252"/>
      <c r="F72" s="252"/>
      <c r="G72" s="251"/>
      <c r="H72" s="593"/>
      <c r="I72" s="593"/>
      <c r="J72" s="593"/>
    </row>
    <row r="73" spans="2:10" ht="13.8" thickBot="1">
      <c r="B73" s="209">
        <f t="shared" si="0"/>
        <v>44346</v>
      </c>
      <c r="C73" s="221">
        <f>'9.7_DF_Overview'!J71</f>
        <v>0</v>
      </c>
      <c r="D73" s="252"/>
      <c r="E73" s="252"/>
      <c r="F73" s="252"/>
      <c r="G73" s="251"/>
      <c r="H73" s="593"/>
      <c r="I73" s="593"/>
      <c r="J73" s="593"/>
    </row>
    <row r="74" spans="2:10" ht="13.8" thickBot="1">
      <c r="B74" s="209">
        <f t="shared" si="0"/>
        <v>44347</v>
      </c>
      <c r="C74" s="221">
        <f>'9.7_DF_Overview'!J72</f>
        <v>0</v>
      </c>
      <c r="D74" s="252"/>
      <c r="E74" s="252"/>
      <c r="F74" s="252"/>
      <c r="G74" s="251"/>
      <c r="H74" s="593"/>
      <c r="I74" s="593"/>
      <c r="J74" s="593"/>
    </row>
    <row r="75" spans="2:10" ht="13.8" thickBot="1">
      <c r="B75" s="209">
        <f t="shared" si="0"/>
        <v>44348</v>
      </c>
      <c r="C75" s="221">
        <f>'9.7_DF_Overview'!J73</f>
        <v>0</v>
      </c>
      <c r="D75" s="252"/>
      <c r="E75" s="252"/>
      <c r="F75" s="252"/>
      <c r="G75" s="251"/>
      <c r="H75" s="593"/>
      <c r="I75" s="593"/>
      <c r="J75" s="593"/>
    </row>
    <row r="76" spans="2:10" ht="13.8" thickBot="1">
      <c r="B76" s="209">
        <f t="shared" si="0"/>
        <v>44349</v>
      </c>
      <c r="C76" s="221">
        <f>'9.7_DF_Overview'!J74</f>
        <v>0</v>
      </c>
      <c r="D76" s="252"/>
      <c r="E76" s="252"/>
      <c r="F76" s="252"/>
      <c r="G76" s="251"/>
      <c r="H76" s="593"/>
      <c r="I76" s="593"/>
      <c r="J76" s="593"/>
    </row>
    <row r="77" spans="2:10" ht="13.8" thickBot="1">
      <c r="B77" s="209">
        <f t="shared" si="0"/>
        <v>44350</v>
      </c>
      <c r="C77" s="221">
        <f>'9.7_DF_Overview'!J75</f>
        <v>0</v>
      </c>
      <c r="D77" s="252"/>
      <c r="E77" s="252"/>
      <c r="F77" s="252"/>
      <c r="G77" s="251"/>
      <c r="H77" s="593"/>
      <c r="I77" s="593"/>
      <c r="J77" s="593"/>
    </row>
    <row r="78" spans="2:10" ht="13.8" thickBot="1">
      <c r="B78" s="209">
        <f t="shared" si="0"/>
        <v>44351</v>
      </c>
      <c r="C78" s="221">
        <f>'9.7_DF_Overview'!J76</f>
        <v>0</v>
      </c>
      <c r="D78" s="252"/>
      <c r="E78" s="252"/>
      <c r="F78" s="252"/>
      <c r="G78" s="251"/>
      <c r="H78" s="593"/>
      <c r="I78" s="593"/>
      <c r="J78" s="593"/>
    </row>
    <row r="79" spans="2:10" ht="13.8" thickBot="1">
      <c r="B79" s="209">
        <f t="shared" ref="B79:B142" si="1">B78+1</f>
        <v>44352</v>
      </c>
      <c r="C79" s="221">
        <f>'9.7_DF_Overview'!J77</f>
        <v>0</v>
      </c>
      <c r="D79" s="252"/>
      <c r="E79" s="252"/>
      <c r="F79" s="252"/>
      <c r="G79" s="251"/>
      <c r="H79" s="593"/>
      <c r="I79" s="593"/>
      <c r="J79" s="593"/>
    </row>
    <row r="80" spans="2:10" ht="13.8" thickBot="1">
      <c r="B80" s="209">
        <f t="shared" si="1"/>
        <v>44353</v>
      </c>
      <c r="C80" s="221">
        <f>'9.7_DF_Overview'!J78</f>
        <v>0</v>
      </c>
      <c r="D80" s="252"/>
      <c r="E80" s="252"/>
      <c r="F80" s="252"/>
      <c r="G80" s="251"/>
      <c r="H80" s="593"/>
      <c r="I80" s="593"/>
      <c r="J80" s="593"/>
    </row>
    <row r="81" spans="2:10" ht="13.8" thickBot="1">
      <c r="B81" s="209">
        <f t="shared" si="1"/>
        <v>44354</v>
      </c>
      <c r="C81" s="221">
        <f>'9.7_DF_Overview'!J79</f>
        <v>0</v>
      </c>
      <c r="D81" s="252"/>
      <c r="E81" s="252"/>
      <c r="F81" s="252"/>
      <c r="G81" s="251"/>
      <c r="H81" s="593"/>
      <c r="I81" s="593"/>
      <c r="J81" s="593"/>
    </row>
    <row r="82" spans="2:10" ht="13.8" thickBot="1">
      <c r="B82" s="209">
        <f t="shared" si="1"/>
        <v>44355</v>
      </c>
      <c r="C82" s="221">
        <f>'9.7_DF_Overview'!J80</f>
        <v>0</v>
      </c>
      <c r="D82" s="252"/>
      <c r="E82" s="252"/>
      <c r="F82" s="252"/>
      <c r="G82" s="251"/>
      <c r="H82" s="593"/>
      <c r="I82" s="593"/>
      <c r="J82" s="593"/>
    </row>
    <row r="83" spans="2:10" ht="13.8" thickBot="1">
      <c r="B83" s="209">
        <f t="shared" si="1"/>
        <v>44356</v>
      </c>
      <c r="C83" s="221">
        <f>'9.7_DF_Overview'!J81</f>
        <v>0</v>
      </c>
      <c r="D83" s="252"/>
      <c r="E83" s="252"/>
      <c r="F83" s="252"/>
      <c r="G83" s="251"/>
      <c r="H83" s="593"/>
      <c r="I83" s="593"/>
      <c r="J83" s="593"/>
    </row>
    <row r="84" spans="2:10" ht="13.8" thickBot="1">
      <c r="B84" s="209">
        <f t="shared" si="1"/>
        <v>44357</v>
      </c>
      <c r="C84" s="221">
        <f>'9.7_DF_Overview'!J82</f>
        <v>0</v>
      </c>
      <c r="D84" s="252"/>
      <c r="E84" s="252"/>
      <c r="F84" s="252"/>
      <c r="G84" s="251"/>
      <c r="H84" s="593"/>
      <c r="I84" s="593"/>
      <c r="J84" s="593"/>
    </row>
    <row r="85" spans="2:10" ht="13.8" thickBot="1">
      <c r="B85" s="209">
        <f t="shared" si="1"/>
        <v>44358</v>
      </c>
      <c r="C85" s="221">
        <f>'9.7_DF_Overview'!J83</f>
        <v>0</v>
      </c>
      <c r="D85" s="252"/>
      <c r="E85" s="252"/>
      <c r="F85" s="252"/>
      <c r="G85" s="251"/>
      <c r="H85" s="593"/>
      <c r="I85" s="593"/>
      <c r="J85" s="593"/>
    </row>
    <row r="86" spans="2:10" ht="13.8" thickBot="1">
      <c r="B86" s="209">
        <f t="shared" si="1"/>
        <v>44359</v>
      </c>
      <c r="C86" s="221">
        <f>'9.7_DF_Overview'!J84</f>
        <v>0</v>
      </c>
      <c r="D86" s="252"/>
      <c r="E86" s="252"/>
      <c r="F86" s="252"/>
      <c r="G86" s="251"/>
      <c r="H86" s="593"/>
      <c r="I86" s="593"/>
      <c r="J86" s="593"/>
    </row>
    <row r="87" spans="2:10" ht="13.8" thickBot="1">
      <c r="B87" s="209">
        <f t="shared" si="1"/>
        <v>44360</v>
      </c>
      <c r="C87" s="221">
        <f>'9.7_DF_Overview'!J85</f>
        <v>0</v>
      </c>
      <c r="D87" s="252"/>
      <c r="E87" s="252"/>
      <c r="F87" s="252"/>
      <c r="G87" s="251"/>
      <c r="H87" s="593"/>
      <c r="I87" s="593"/>
      <c r="J87" s="593"/>
    </row>
    <row r="88" spans="2:10" ht="13.8" thickBot="1">
      <c r="B88" s="209">
        <f t="shared" si="1"/>
        <v>44361</v>
      </c>
      <c r="C88" s="221">
        <f>'9.7_DF_Overview'!J86</f>
        <v>0</v>
      </c>
      <c r="D88" s="252"/>
      <c r="E88" s="252"/>
      <c r="F88" s="252"/>
      <c r="G88" s="251"/>
      <c r="H88" s="593"/>
      <c r="I88" s="593"/>
      <c r="J88" s="593"/>
    </row>
    <row r="89" spans="2:10" ht="13.8" thickBot="1">
      <c r="B89" s="209">
        <f t="shared" si="1"/>
        <v>44362</v>
      </c>
      <c r="C89" s="221">
        <f>'9.7_DF_Overview'!J87</f>
        <v>0</v>
      </c>
      <c r="D89" s="252"/>
      <c r="E89" s="252"/>
      <c r="F89" s="252"/>
      <c r="G89" s="251"/>
      <c r="H89" s="593"/>
      <c r="I89" s="593"/>
      <c r="J89" s="593"/>
    </row>
    <row r="90" spans="2:10" ht="13.8" thickBot="1">
      <c r="B90" s="209">
        <f t="shared" si="1"/>
        <v>44363</v>
      </c>
      <c r="C90" s="221">
        <f>'9.7_DF_Overview'!J88</f>
        <v>0</v>
      </c>
      <c r="D90" s="252"/>
      <c r="E90" s="252"/>
      <c r="F90" s="252"/>
      <c r="G90" s="251"/>
      <c r="H90" s="593"/>
      <c r="I90" s="593"/>
      <c r="J90" s="593"/>
    </row>
    <row r="91" spans="2:10" ht="13.8" thickBot="1">
      <c r="B91" s="209">
        <f t="shared" si="1"/>
        <v>44364</v>
      </c>
      <c r="C91" s="221">
        <f>'9.7_DF_Overview'!J89</f>
        <v>0</v>
      </c>
      <c r="D91" s="252"/>
      <c r="E91" s="252"/>
      <c r="F91" s="252"/>
      <c r="G91" s="251"/>
      <c r="H91" s="593"/>
      <c r="I91" s="593"/>
      <c r="J91" s="593"/>
    </row>
    <row r="92" spans="2:10" ht="13.8" thickBot="1">
      <c r="B92" s="209">
        <f t="shared" si="1"/>
        <v>44365</v>
      </c>
      <c r="C92" s="221">
        <f>'9.7_DF_Overview'!J90</f>
        <v>0</v>
      </c>
      <c r="D92" s="252"/>
      <c r="E92" s="252"/>
      <c r="F92" s="252"/>
      <c r="G92" s="251"/>
      <c r="H92" s="593"/>
      <c r="I92" s="593"/>
      <c r="J92" s="593"/>
    </row>
    <row r="93" spans="2:10" ht="13.8" thickBot="1">
      <c r="B93" s="209">
        <f t="shared" si="1"/>
        <v>44366</v>
      </c>
      <c r="C93" s="221">
        <f>'9.7_DF_Overview'!J91</f>
        <v>0</v>
      </c>
      <c r="D93" s="252"/>
      <c r="E93" s="252"/>
      <c r="F93" s="252"/>
      <c r="G93" s="251"/>
      <c r="H93" s="593"/>
      <c r="I93" s="593"/>
      <c r="J93" s="593"/>
    </row>
    <row r="94" spans="2:10" ht="13.8" thickBot="1">
      <c r="B94" s="209">
        <f t="shared" si="1"/>
        <v>44367</v>
      </c>
      <c r="C94" s="221">
        <f>'9.7_DF_Overview'!J92</f>
        <v>0</v>
      </c>
      <c r="D94" s="252"/>
      <c r="E94" s="252"/>
      <c r="F94" s="252"/>
      <c r="G94" s="251"/>
      <c r="H94" s="593"/>
      <c r="I94" s="593"/>
      <c r="J94" s="593"/>
    </row>
    <row r="95" spans="2:10" ht="13.8" thickBot="1">
      <c r="B95" s="209">
        <f t="shared" si="1"/>
        <v>44368</v>
      </c>
      <c r="C95" s="221">
        <f>'9.7_DF_Overview'!J93</f>
        <v>0</v>
      </c>
      <c r="D95" s="252"/>
      <c r="E95" s="252"/>
      <c r="F95" s="252"/>
      <c r="G95" s="251"/>
      <c r="H95" s="593"/>
      <c r="I95" s="593"/>
      <c r="J95" s="593"/>
    </row>
    <row r="96" spans="2:10" ht="13.8" thickBot="1">
      <c r="B96" s="209">
        <f t="shared" si="1"/>
        <v>44369</v>
      </c>
      <c r="C96" s="221">
        <f>'9.7_DF_Overview'!J94</f>
        <v>0</v>
      </c>
      <c r="D96" s="252"/>
      <c r="E96" s="252"/>
      <c r="F96" s="252"/>
      <c r="G96" s="251"/>
      <c r="H96" s="593"/>
      <c r="I96" s="593"/>
      <c r="J96" s="593"/>
    </row>
    <row r="97" spans="2:10" ht="13.8" thickBot="1">
      <c r="B97" s="209">
        <f t="shared" si="1"/>
        <v>44370</v>
      </c>
      <c r="C97" s="221">
        <f>'9.7_DF_Overview'!J95</f>
        <v>0</v>
      </c>
      <c r="D97" s="252"/>
      <c r="E97" s="252"/>
      <c r="F97" s="252"/>
      <c r="G97" s="251"/>
      <c r="H97" s="593"/>
      <c r="I97" s="593"/>
      <c r="J97" s="593"/>
    </row>
    <row r="98" spans="2:10" ht="13.8" thickBot="1">
      <c r="B98" s="209">
        <f t="shared" si="1"/>
        <v>44371</v>
      </c>
      <c r="C98" s="221">
        <f>'9.7_DF_Overview'!J96</f>
        <v>0</v>
      </c>
      <c r="D98" s="252"/>
      <c r="E98" s="252"/>
      <c r="F98" s="252"/>
      <c r="G98" s="251"/>
      <c r="H98" s="593"/>
      <c r="I98" s="593"/>
      <c r="J98" s="593"/>
    </row>
    <row r="99" spans="2:10" ht="13.8" thickBot="1">
      <c r="B99" s="209">
        <f t="shared" si="1"/>
        <v>44372</v>
      </c>
      <c r="C99" s="221">
        <f>'9.7_DF_Overview'!J97</f>
        <v>0</v>
      </c>
      <c r="D99" s="252"/>
      <c r="E99" s="252"/>
      <c r="F99" s="252"/>
      <c r="G99" s="251"/>
      <c r="H99" s="593"/>
      <c r="I99" s="593"/>
      <c r="J99" s="593"/>
    </row>
    <row r="100" spans="2:10" ht="13.8" thickBot="1">
      <c r="B100" s="209">
        <f t="shared" si="1"/>
        <v>44373</v>
      </c>
      <c r="C100" s="221">
        <f>'9.7_DF_Overview'!J98</f>
        <v>0</v>
      </c>
      <c r="D100" s="252"/>
      <c r="E100" s="252"/>
      <c r="F100" s="252"/>
      <c r="G100" s="251"/>
      <c r="H100" s="593"/>
      <c r="I100" s="593"/>
      <c r="J100" s="593"/>
    </row>
    <row r="101" spans="2:10" ht="13.8" thickBot="1">
      <c r="B101" s="209">
        <f t="shared" si="1"/>
        <v>44374</v>
      </c>
      <c r="C101" s="221">
        <f>'9.7_DF_Overview'!J99</f>
        <v>0</v>
      </c>
      <c r="D101" s="252"/>
      <c r="E101" s="252"/>
      <c r="F101" s="252"/>
      <c r="G101" s="251"/>
      <c r="H101" s="593"/>
      <c r="I101" s="593"/>
      <c r="J101" s="593"/>
    </row>
    <row r="102" spans="2:10" ht="13.8" thickBot="1">
      <c r="B102" s="209">
        <f t="shared" si="1"/>
        <v>44375</v>
      </c>
      <c r="C102" s="221">
        <f>'9.7_DF_Overview'!J100</f>
        <v>0</v>
      </c>
      <c r="D102" s="252"/>
      <c r="E102" s="252"/>
      <c r="F102" s="252"/>
      <c r="G102" s="251"/>
      <c r="H102" s="593"/>
      <c r="I102" s="593"/>
      <c r="J102" s="593"/>
    </row>
    <row r="103" spans="2:10" ht="13.8" thickBot="1">
      <c r="B103" s="209">
        <f t="shared" si="1"/>
        <v>44376</v>
      </c>
      <c r="C103" s="221">
        <f>'9.7_DF_Overview'!J101</f>
        <v>0</v>
      </c>
      <c r="D103" s="252"/>
      <c r="E103" s="252"/>
      <c r="F103" s="252"/>
      <c r="G103" s="251"/>
      <c r="H103" s="593"/>
      <c r="I103" s="593"/>
      <c r="J103" s="593"/>
    </row>
    <row r="104" spans="2:10" ht="13.8" thickBot="1">
      <c r="B104" s="209">
        <f t="shared" si="1"/>
        <v>44377</v>
      </c>
      <c r="C104" s="221">
        <f>'9.7_DF_Overview'!J102</f>
        <v>0</v>
      </c>
      <c r="D104" s="252"/>
      <c r="E104" s="252"/>
      <c r="F104" s="252"/>
      <c r="G104" s="251"/>
      <c r="H104" s="593"/>
      <c r="I104" s="593"/>
      <c r="J104" s="593"/>
    </row>
    <row r="105" spans="2:10" ht="13.8" thickBot="1">
      <c r="B105" s="209">
        <f t="shared" si="1"/>
        <v>44378</v>
      </c>
      <c r="C105" s="221">
        <f>'9.7_DF_Overview'!J103</f>
        <v>0</v>
      </c>
      <c r="D105" s="252"/>
      <c r="E105" s="252"/>
      <c r="F105" s="252"/>
      <c r="G105" s="251"/>
      <c r="H105" s="593"/>
      <c r="I105" s="593"/>
      <c r="J105" s="593"/>
    </row>
    <row r="106" spans="2:10" ht="13.8" thickBot="1">
      <c r="B106" s="209">
        <f t="shared" si="1"/>
        <v>44379</v>
      </c>
      <c r="C106" s="221">
        <f>'9.7_DF_Overview'!J104</f>
        <v>0</v>
      </c>
      <c r="D106" s="252"/>
      <c r="E106" s="252"/>
      <c r="F106" s="252"/>
      <c r="G106" s="251"/>
      <c r="H106" s="593"/>
      <c r="I106" s="593"/>
      <c r="J106" s="593"/>
    </row>
    <row r="107" spans="2:10" ht="13.8" thickBot="1">
      <c r="B107" s="209">
        <f t="shared" si="1"/>
        <v>44380</v>
      </c>
      <c r="C107" s="221">
        <f>'9.7_DF_Overview'!J105</f>
        <v>0</v>
      </c>
      <c r="D107" s="252"/>
      <c r="E107" s="252"/>
      <c r="F107" s="252"/>
      <c r="G107" s="251"/>
      <c r="H107" s="593"/>
      <c r="I107" s="593"/>
      <c r="J107" s="593"/>
    </row>
    <row r="108" spans="2:10" ht="13.8" thickBot="1">
      <c r="B108" s="209">
        <f t="shared" si="1"/>
        <v>44381</v>
      </c>
      <c r="C108" s="221">
        <f>'9.7_DF_Overview'!J106</f>
        <v>0</v>
      </c>
      <c r="D108" s="252"/>
      <c r="E108" s="252"/>
      <c r="F108" s="252"/>
      <c r="G108" s="251"/>
      <c r="H108" s="593"/>
      <c r="I108" s="593"/>
      <c r="J108" s="593"/>
    </row>
    <row r="109" spans="2:10" ht="13.8" thickBot="1">
      <c r="B109" s="209">
        <f t="shared" si="1"/>
        <v>44382</v>
      </c>
      <c r="C109" s="221">
        <f>'9.7_DF_Overview'!J107</f>
        <v>0</v>
      </c>
      <c r="D109" s="252"/>
      <c r="E109" s="252"/>
      <c r="F109" s="252"/>
      <c r="G109" s="251"/>
      <c r="H109" s="593"/>
      <c r="I109" s="593"/>
      <c r="J109" s="593"/>
    </row>
    <row r="110" spans="2:10" ht="13.8" thickBot="1">
      <c r="B110" s="209">
        <f t="shared" si="1"/>
        <v>44383</v>
      </c>
      <c r="C110" s="221">
        <f>'9.7_DF_Overview'!J108</f>
        <v>0</v>
      </c>
      <c r="D110" s="252"/>
      <c r="E110" s="252"/>
      <c r="F110" s="252"/>
      <c r="G110" s="251"/>
      <c r="H110" s="593"/>
      <c r="I110" s="593"/>
      <c r="J110" s="593"/>
    </row>
    <row r="111" spans="2:10" ht="13.8" thickBot="1">
      <c r="B111" s="209">
        <f t="shared" si="1"/>
        <v>44384</v>
      </c>
      <c r="C111" s="221">
        <f>'9.7_DF_Overview'!J109</f>
        <v>0</v>
      </c>
      <c r="D111" s="252"/>
      <c r="E111" s="252"/>
      <c r="F111" s="252"/>
      <c r="G111" s="251"/>
      <c r="H111" s="593"/>
      <c r="I111" s="593"/>
      <c r="J111" s="593"/>
    </row>
    <row r="112" spans="2:10" ht="13.8" thickBot="1">
      <c r="B112" s="209">
        <f t="shared" si="1"/>
        <v>44385</v>
      </c>
      <c r="C112" s="221">
        <f>'9.7_DF_Overview'!J110</f>
        <v>0</v>
      </c>
      <c r="D112" s="252"/>
      <c r="E112" s="252"/>
      <c r="F112" s="252"/>
      <c r="G112" s="251"/>
      <c r="H112" s="593"/>
      <c r="I112" s="593"/>
      <c r="J112" s="593"/>
    </row>
    <row r="113" spans="2:10" ht="13.8" thickBot="1">
      <c r="B113" s="209">
        <f t="shared" si="1"/>
        <v>44386</v>
      </c>
      <c r="C113" s="221">
        <f>'9.7_DF_Overview'!J111</f>
        <v>0</v>
      </c>
      <c r="D113" s="252"/>
      <c r="E113" s="252"/>
      <c r="F113" s="252"/>
      <c r="G113" s="251"/>
      <c r="H113" s="593"/>
      <c r="I113" s="593"/>
      <c r="J113" s="593"/>
    </row>
    <row r="114" spans="2:10" ht="13.8" thickBot="1">
      <c r="B114" s="209">
        <f t="shared" si="1"/>
        <v>44387</v>
      </c>
      <c r="C114" s="221">
        <f>'9.7_DF_Overview'!J112</f>
        <v>0</v>
      </c>
      <c r="D114" s="252"/>
      <c r="E114" s="252"/>
      <c r="F114" s="252"/>
      <c r="G114" s="251"/>
      <c r="H114" s="593"/>
      <c r="I114" s="593"/>
      <c r="J114" s="593"/>
    </row>
    <row r="115" spans="2:10" ht="13.8" thickBot="1">
      <c r="B115" s="209">
        <f t="shared" si="1"/>
        <v>44388</v>
      </c>
      <c r="C115" s="221">
        <f>'9.7_DF_Overview'!J113</f>
        <v>0</v>
      </c>
      <c r="D115" s="252"/>
      <c r="E115" s="252"/>
      <c r="F115" s="252"/>
      <c r="G115" s="251"/>
      <c r="H115" s="593"/>
      <c r="I115" s="593"/>
      <c r="J115" s="593"/>
    </row>
    <row r="116" spans="2:10" ht="13.8" thickBot="1">
      <c r="B116" s="209">
        <f t="shared" si="1"/>
        <v>44389</v>
      </c>
      <c r="C116" s="221">
        <f>'9.7_DF_Overview'!J114</f>
        <v>0</v>
      </c>
      <c r="D116" s="252"/>
      <c r="E116" s="252"/>
      <c r="F116" s="252"/>
      <c r="G116" s="251"/>
      <c r="H116" s="593"/>
      <c r="I116" s="593"/>
      <c r="J116" s="593"/>
    </row>
    <row r="117" spans="2:10" ht="13.8" thickBot="1">
      <c r="B117" s="209">
        <f t="shared" si="1"/>
        <v>44390</v>
      </c>
      <c r="C117" s="221">
        <f>'9.7_DF_Overview'!J115</f>
        <v>0</v>
      </c>
      <c r="D117" s="252"/>
      <c r="E117" s="252"/>
      <c r="F117" s="252"/>
      <c r="G117" s="251"/>
      <c r="H117" s="593"/>
      <c r="I117" s="593"/>
      <c r="J117" s="593"/>
    </row>
    <row r="118" spans="2:10" ht="13.8" thickBot="1">
      <c r="B118" s="209">
        <f t="shared" si="1"/>
        <v>44391</v>
      </c>
      <c r="C118" s="221">
        <f>'9.7_DF_Overview'!J116</f>
        <v>0</v>
      </c>
      <c r="D118" s="252"/>
      <c r="E118" s="252"/>
      <c r="F118" s="252"/>
      <c r="G118" s="251"/>
      <c r="H118" s="593"/>
      <c r="I118" s="593"/>
      <c r="J118" s="593"/>
    </row>
    <row r="119" spans="2:10" ht="13.8" thickBot="1">
      <c r="B119" s="209">
        <f t="shared" si="1"/>
        <v>44392</v>
      </c>
      <c r="C119" s="221">
        <f>'9.7_DF_Overview'!J117</f>
        <v>0</v>
      </c>
      <c r="D119" s="252"/>
      <c r="E119" s="252"/>
      <c r="F119" s="252"/>
      <c r="G119" s="251"/>
      <c r="H119" s="593"/>
      <c r="I119" s="593"/>
      <c r="J119" s="593"/>
    </row>
    <row r="120" spans="2:10" ht="13.8" thickBot="1">
      <c r="B120" s="209">
        <f t="shared" si="1"/>
        <v>44393</v>
      </c>
      <c r="C120" s="221">
        <f>'9.7_DF_Overview'!J118</f>
        <v>0</v>
      </c>
      <c r="D120" s="252"/>
      <c r="E120" s="252"/>
      <c r="F120" s="252"/>
      <c r="G120" s="251"/>
      <c r="H120" s="593"/>
      <c r="I120" s="593"/>
      <c r="J120" s="593"/>
    </row>
    <row r="121" spans="2:10" ht="13.8" thickBot="1">
      <c r="B121" s="209">
        <f t="shared" si="1"/>
        <v>44394</v>
      </c>
      <c r="C121" s="221">
        <f>'9.7_DF_Overview'!J119</f>
        <v>0</v>
      </c>
      <c r="D121" s="252"/>
      <c r="E121" s="252"/>
      <c r="F121" s="252"/>
      <c r="G121" s="251"/>
      <c r="H121" s="593"/>
      <c r="I121" s="593"/>
      <c r="J121" s="593"/>
    </row>
    <row r="122" spans="2:10" ht="13.8" thickBot="1">
      <c r="B122" s="209">
        <f t="shared" si="1"/>
        <v>44395</v>
      </c>
      <c r="C122" s="221">
        <f>'9.7_DF_Overview'!J120</f>
        <v>0</v>
      </c>
      <c r="D122" s="252"/>
      <c r="E122" s="252"/>
      <c r="F122" s="252"/>
      <c r="G122" s="251"/>
      <c r="H122" s="593"/>
      <c r="I122" s="593"/>
      <c r="J122" s="593"/>
    </row>
    <row r="123" spans="2:10" ht="13.8" thickBot="1">
      <c r="B123" s="209">
        <f t="shared" si="1"/>
        <v>44396</v>
      </c>
      <c r="C123" s="221">
        <f>'9.7_DF_Overview'!J121</f>
        <v>0</v>
      </c>
      <c r="D123" s="252"/>
      <c r="E123" s="252"/>
      <c r="F123" s="252"/>
      <c r="G123" s="251"/>
      <c r="H123" s="593"/>
      <c r="I123" s="593"/>
      <c r="J123" s="593"/>
    </row>
    <row r="124" spans="2:10" ht="13.8" thickBot="1">
      <c r="B124" s="209">
        <f t="shared" si="1"/>
        <v>44397</v>
      </c>
      <c r="C124" s="221">
        <f>'9.7_DF_Overview'!J122</f>
        <v>0</v>
      </c>
      <c r="D124" s="252"/>
      <c r="E124" s="252"/>
      <c r="F124" s="252"/>
      <c r="G124" s="251"/>
      <c r="H124" s="593"/>
      <c r="I124" s="593"/>
      <c r="J124" s="593"/>
    </row>
    <row r="125" spans="2:10" ht="13.8" thickBot="1">
      <c r="B125" s="209">
        <f t="shared" si="1"/>
        <v>44398</v>
      </c>
      <c r="C125" s="221">
        <f>'9.7_DF_Overview'!J123</f>
        <v>0</v>
      </c>
      <c r="D125" s="252"/>
      <c r="E125" s="252"/>
      <c r="F125" s="252"/>
      <c r="G125" s="251"/>
      <c r="H125" s="593"/>
      <c r="I125" s="593"/>
      <c r="J125" s="593"/>
    </row>
    <row r="126" spans="2:10" ht="13.8" thickBot="1">
      <c r="B126" s="209">
        <f t="shared" si="1"/>
        <v>44399</v>
      </c>
      <c r="C126" s="221">
        <f>'9.7_DF_Overview'!J124</f>
        <v>0</v>
      </c>
      <c r="D126" s="252"/>
      <c r="E126" s="252"/>
      <c r="F126" s="252"/>
      <c r="G126" s="251"/>
      <c r="H126" s="593"/>
      <c r="I126" s="593"/>
      <c r="J126" s="593"/>
    </row>
    <row r="127" spans="2:10" ht="13.8" thickBot="1">
      <c r="B127" s="209">
        <f t="shared" si="1"/>
        <v>44400</v>
      </c>
      <c r="C127" s="221">
        <f>'9.7_DF_Overview'!J125</f>
        <v>0</v>
      </c>
      <c r="D127" s="252"/>
      <c r="E127" s="252"/>
      <c r="F127" s="252"/>
      <c r="G127" s="251"/>
      <c r="H127" s="593"/>
      <c r="I127" s="593"/>
      <c r="J127" s="593"/>
    </row>
    <row r="128" spans="2:10" ht="13.8" thickBot="1">
      <c r="B128" s="209">
        <f t="shared" si="1"/>
        <v>44401</v>
      </c>
      <c r="C128" s="221">
        <f>'9.7_DF_Overview'!J126</f>
        <v>0</v>
      </c>
      <c r="D128" s="252"/>
      <c r="E128" s="252"/>
      <c r="F128" s="252"/>
      <c r="G128" s="251"/>
      <c r="H128" s="593"/>
      <c r="I128" s="593"/>
      <c r="J128" s="593"/>
    </row>
    <row r="129" spans="2:10" ht="13.8" thickBot="1">
      <c r="B129" s="209">
        <f t="shared" si="1"/>
        <v>44402</v>
      </c>
      <c r="C129" s="221">
        <f>'9.7_DF_Overview'!J127</f>
        <v>0</v>
      </c>
      <c r="D129" s="252"/>
      <c r="E129" s="252"/>
      <c r="F129" s="252"/>
      <c r="G129" s="251"/>
      <c r="H129" s="593"/>
      <c r="I129" s="593"/>
      <c r="J129" s="593"/>
    </row>
    <row r="130" spans="2:10" ht="13.8" thickBot="1">
      <c r="B130" s="209">
        <f t="shared" si="1"/>
        <v>44403</v>
      </c>
      <c r="C130" s="221">
        <f>'9.7_DF_Overview'!J128</f>
        <v>0</v>
      </c>
      <c r="D130" s="252"/>
      <c r="E130" s="252"/>
      <c r="F130" s="252"/>
      <c r="G130" s="251"/>
      <c r="H130" s="593"/>
      <c r="I130" s="593"/>
      <c r="J130" s="593"/>
    </row>
    <row r="131" spans="2:10" ht="13.8" thickBot="1">
      <c r="B131" s="209">
        <f t="shared" si="1"/>
        <v>44404</v>
      </c>
      <c r="C131" s="221">
        <f>'9.7_DF_Overview'!J129</f>
        <v>0</v>
      </c>
      <c r="D131" s="252"/>
      <c r="E131" s="252"/>
      <c r="F131" s="252"/>
      <c r="G131" s="251"/>
      <c r="H131" s="593"/>
      <c r="I131" s="593"/>
      <c r="J131" s="593"/>
    </row>
    <row r="132" spans="2:10" ht="13.8" thickBot="1">
      <c r="B132" s="209">
        <f t="shared" si="1"/>
        <v>44405</v>
      </c>
      <c r="C132" s="221">
        <f>'9.7_DF_Overview'!J130</f>
        <v>0</v>
      </c>
      <c r="D132" s="252"/>
      <c r="E132" s="252"/>
      <c r="F132" s="252"/>
      <c r="G132" s="251"/>
      <c r="H132" s="593"/>
      <c r="I132" s="593"/>
      <c r="J132" s="593"/>
    </row>
    <row r="133" spans="2:10" ht="13.8" thickBot="1">
      <c r="B133" s="209">
        <f t="shared" si="1"/>
        <v>44406</v>
      </c>
      <c r="C133" s="221">
        <f>'9.7_DF_Overview'!J131</f>
        <v>0</v>
      </c>
      <c r="D133" s="252"/>
      <c r="E133" s="252"/>
      <c r="F133" s="252"/>
      <c r="G133" s="251"/>
      <c r="H133" s="593"/>
      <c r="I133" s="593"/>
      <c r="J133" s="593"/>
    </row>
    <row r="134" spans="2:10" ht="13.8" thickBot="1">
      <c r="B134" s="209">
        <f t="shared" si="1"/>
        <v>44407</v>
      </c>
      <c r="C134" s="221">
        <f>'9.7_DF_Overview'!J132</f>
        <v>0</v>
      </c>
      <c r="D134" s="252"/>
      <c r="E134" s="252"/>
      <c r="F134" s="252"/>
      <c r="G134" s="251"/>
      <c r="H134" s="593"/>
      <c r="I134" s="593"/>
      <c r="J134" s="593"/>
    </row>
    <row r="135" spans="2:10" ht="13.8" thickBot="1">
      <c r="B135" s="209">
        <f t="shared" si="1"/>
        <v>44408</v>
      </c>
      <c r="C135" s="221">
        <f>'9.7_DF_Overview'!J133</f>
        <v>0</v>
      </c>
      <c r="D135" s="252"/>
      <c r="E135" s="252"/>
      <c r="F135" s="252"/>
      <c r="G135" s="251"/>
      <c r="H135" s="593"/>
      <c r="I135" s="593"/>
      <c r="J135" s="593"/>
    </row>
    <row r="136" spans="2:10" ht="13.8" thickBot="1">
      <c r="B136" s="209">
        <f t="shared" si="1"/>
        <v>44409</v>
      </c>
      <c r="C136" s="221">
        <f>'9.7_DF_Overview'!J134</f>
        <v>0</v>
      </c>
      <c r="D136" s="252"/>
      <c r="E136" s="252"/>
      <c r="F136" s="252"/>
      <c r="G136" s="251"/>
      <c r="H136" s="593"/>
      <c r="I136" s="593"/>
      <c r="J136" s="593"/>
    </row>
    <row r="137" spans="2:10" ht="13.8" thickBot="1">
      <c r="B137" s="209">
        <f t="shared" si="1"/>
        <v>44410</v>
      </c>
      <c r="C137" s="221">
        <f>'9.7_DF_Overview'!J135</f>
        <v>0</v>
      </c>
      <c r="D137" s="252"/>
      <c r="E137" s="252"/>
      <c r="F137" s="252"/>
      <c r="G137" s="251"/>
      <c r="H137" s="593"/>
      <c r="I137" s="593"/>
      <c r="J137" s="593"/>
    </row>
    <row r="138" spans="2:10" ht="13.8" thickBot="1">
      <c r="B138" s="209">
        <f t="shared" si="1"/>
        <v>44411</v>
      </c>
      <c r="C138" s="221">
        <f>'9.7_DF_Overview'!J136</f>
        <v>0</v>
      </c>
      <c r="D138" s="252"/>
      <c r="E138" s="252"/>
      <c r="F138" s="252"/>
      <c r="G138" s="251"/>
      <c r="H138" s="593"/>
      <c r="I138" s="593"/>
      <c r="J138" s="593"/>
    </row>
    <row r="139" spans="2:10" ht="13.8" thickBot="1">
      <c r="B139" s="209">
        <f t="shared" si="1"/>
        <v>44412</v>
      </c>
      <c r="C139" s="221">
        <f>'9.7_DF_Overview'!J137</f>
        <v>0</v>
      </c>
      <c r="D139" s="252"/>
      <c r="E139" s="252"/>
      <c r="F139" s="252"/>
      <c r="G139" s="251"/>
      <c r="H139" s="593"/>
      <c r="I139" s="593"/>
      <c r="J139" s="593"/>
    </row>
    <row r="140" spans="2:10" ht="13.8" thickBot="1">
      <c r="B140" s="209">
        <f t="shared" si="1"/>
        <v>44413</v>
      </c>
      <c r="C140" s="221">
        <f>'9.7_DF_Overview'!J138</f>
        <v>0</v>
      </c>
      <c r="D140" s="252"/>
      <c r="E140" s="252"/>
      <c r="F140" s="252"/>
      <c r="G140" s="251"/>
      <c r="H140" s="593"/>
      <c r="I140" s="593"/>
      <c r="J140" s="593"/>
    </row>
    <row r="141" spans="2:10" ht="13.8" thickBot="1">
      <c r="B141" s="209">
        <f t="shared" si="1"/>
        <v>44414</v>
      </c>
      <c r="C141" s="221">
        <f>'9.7_DF_Overview'!J139</f>
        <v>0</v>
      </c>
      <c r="D141" s="252"/>
      <c r="E141" s="252"/>
      <c r="F141" s="252"/>
      <c r="G141" s="251"/>
      <c r="H141" s="593"/>
      <c r="I141" s="593"/>
      <c r="J141" s="593"/>
    </row>
    <row r="142" spans="2:10" ht="13.8" thickBot="1">
      <c r="B142" s="209">
        <f t="shared" si="1"/>
        <v>44415</v>
      </c>
      <c r="C142" s="221">
        <f>'9.7_DF_Overview'!J140</f>
        <v>0</v>
      </c>
      <c r="D142" s="252"/>
      <c r="E142" s="252"/>
      <c r="F142" s="252"/>
      <c r="G142" s="251"/>
      <c r="H142" s="593"/>
      <c r="I142" s="593"/>
      <c r="J142" s="593"/>
    </row>
    <row r="143" spans="2:10" ht="13.8" thickBot="1">
      <c r="B143" s="209">
        <f t="shared" ref="B143:B206" si="2">B142+1</f>
        <v>44416</v>
      </c>
      <c r="C143" s="221">
        <f>'9.7_DF_Overview'!J141</f>
        <v>0</v>
      </c>
      <c r="D143" s="252"/>
      <c r="E143" s="252"/>
      <c r="F143" s="252"/>
      <c r="G143" s="251"/>
      <c r="H143" s="593"/>
      <c r="I143" s="593"/>
      <c r="J143" s="593"/>
    </row>
    <row r="144" spans="2:10" ht="13.8" thickBot="1">
      <c r="B144" s="209">
        <f t="shared" si="2"/>
        <v>44417</v>
      </c>
      <c r="C144" s="221">
        <f>'9.7_DF_Overview'!J142</f>
        <v>0</v>
      </c>
      <c r="D144" s="252"/>
      <c r="E144" s="252"/>
      <c r="F144" s="252"/>
      <c r="G144" s="251"/>
      <c r="H144" s="593"/>
      <c r="I144" s="593"/>
      <c r="J144" s="593"/>
    </row>
    <row r="145" spans="2:10" ht="13.8" thickBot="1">
      <c r="B145" s="209">
        <f t="shared" si="2"/>
        <v>44418</v>
      </c>
      <c r="C145" s="221">
        <f>'9.7_DF_Overview'!J143</f>
        <v>0</v>
      </c>
      <c r="D145" s="252"/>
      <c r="E145" s="252"/>
      <c r="F145" s="252"/>
      <c r="G145" s="251"/>
      <c r="H145" s="593"/>
      <c r="I145" s="593"/>
      <c r="J145" s="593"/>
    </row>
    <row r="146" spans="2:10" ht="13.8" thickBot="1">
      <c r="B146" s="209">
        <f t="shared" si="2"/>
        <v>44419</v>
      </c>
      <c r="C146" s="221">
        <f>'9.7_DF_Overview'!J144</f>
        <v>0</v>
      </c>
      <c r="D146" s="252"/>
      <c r="E146" s="252"/>
      <c r="F146" s="252"/>
      <c r="G146" s="251"/>
      <c r="H146" s="593"/>
      <c r="I146" s="593"/>
      <c r="J146" s="593"/>
    </row>
    <row r="147" spans="2:10" ht="13.8" thickBot="1">
      <c r="B147" s="209">
        <f t="shared" si="2"/>
        <v>44420</v>
      </c>
      <c r="C147" s="221">
        <f>'9.7_DF_Overview'!J145</f>
        <v>0</v>
      </c>
      <c r="D147" s="252"/>
      <c r="E147" s="252"/>
      <c r="F147" s="252"/>
      <c r="G147" s="251"/>
      <c r="H147" s="593"/>
      <c r="I147" s="593"/>
      <c r="J147" s="593"/>
    </row>
    <row r="148" spans="2:10" ht="13.8" thickBot="1">
      <c r="B148" s="209">
        <f t="shared" si="2"/>
        <v>44421</v>
      </c>
      <c r="C148" s="221">
        <f>'9.7_DF_Overview'!J146</f>
        <v>0</v>
      </c>
      <c r="D148" s="252"/>
      <c r="E148" s="252"/>
      <c r="F148" s="252"/>
      <c r="G148" s="251"/>
      <c r="H148" s="593"/>
      <c r="I148" s="593"/>
      <c r="J148" s="593"/>
    </row>
    <row r="149" spans="2:10" ht="13.8" thickBot="1">
      <c r="B149" s="209">
        <f t="shared" si="2"/>
        <v>44422</v>
      </c>
      <c r="C149" s="221">
        <f>'9.7_DF_Overview'!J147</f>
        <v>0</v>
      </c>
      <c r="D149" s="252"/>
      <c r="E149" s="252"/>
      <c r="F149" s="252"/>
      <c r="G149" s="251"/>
      <c r="H149" s="593"/>
      <c r="I149" s="593"/>
      <c r="J149" s="593"/>
    </row>
    <row r="150" spans="2:10" ht="13.8" thickBot="1">
      <c r="B150" s="209">
        <f t="shared" si="2"/>
        <v>44423</v>
      </c>
      <c r="C150" s="221">
        <f>'9.7_DF_Overview'!J148</f>
        <v>0</v>
      </c>
      <c r="D150" s="252"/>
      <c r="E150" s="252"/>
      <c r="F150" s="252"/>
      <c r="G150" s="251"/>
      <c r="H150" s="593"/>
      <c r="I150" s="593"/>
      <c r="J150" s="593"/>
    </row>
    <row r="151" spans="2:10" ht="13.8" thickBot="1">
      <c r="B151" s="209">
        <f t="shared" si="2"/>
        <v>44424</v>
      </c>
      <c r="C151" s="221">
        <f>'9.7_DF_Overview'!J149</f>
        <v>0</v>
      </c>
      <c r="D151" s="252"/>
      <c r="E151" s="252"/>
      <c r="F151" s="252"/>
      <c r="G151" s="251"/>
      <c r="H151" s="593"/>
      <c r="I151" s="593"/>
      <c r="J151" s="593"/>
    </row>
    <row r="152" spans="2:10" ht="13.8" thickBot="1">
      <c r="B152" s="209">
        <f t="shared" si="2"/>
        <v>44425</v>
      </c>
      <c r="C152" s="221">
        <f>'9.7_DF_Overview'!J150</f>
        <v>0</v>
      </c>
      <c r="D152" s="252"/>
      <c r="E152" s="252"/>
      <c r="F152" s="252"/>
      <c r="G152" s="251"/>
      <c r="H152" s="593"/>
      <c r="I152" s="593"/>
      <c r="J152" s="593"/>
    </row>
    <row r="153" spans="2:10" ht="13.8" thickBot="1">
      <c r="B153" s="209">
        <f t="shared" si="2"/>
        <v>44426</v>
      </c>
      <c r="C153" s="221">
        <f>'9.7_DF_Overview'!J151</f>
        <v>0</v>
      </c>
      <c r="D153" s="252"/>
      <c r="E153" s="252"/>
      <c r="F153" s="252"/>
      <c r="G153" s="251"/>
      <c r="H153" s="593"/>
      <c r="I153" s="593"/>
      <c r="J153" s="593"/>
    </row>
    <row r="154" spans="2:10" ht="13.8" thickBot="1">
      <c r="B154" s="209">
        <f t="shared" si="2"/>
        <v>44427</v>
      </c>
      <c r="C154" s="221">
        <f>'9.7_DF_Overview'!J152</f>
        <v>0</v>
      </c>
      <c r="D154" s="252"/>
      <c r="E154" s="252"/>
      <c r="F154" s="252"/>
      <c r="G154" s="251"/>
      <c r="H154" s="593"/>
      <c r="I154" s="593"/>
      <c r="J154" s="593"/>
    </row>
    <row r="155" spans="2:10" ht="13.8" thickBot="1">
      <c r="B155" s="209">
        <f t="shared" si="2"/>
        <v>44428</v>
      </c>
      <c r="C155" s="221">
        <f>'9.7_DF_Overview'!J153</f>
        <v>0</v>
      </c>
      <c r="D155" s="252"/>
      <c r="E155" s="252"/>
      <c r="F155" s="252"/>
      <c r="G155" s="251"/>
      <c r="H155" s="593"/>
      <c r="I155" s="593"/>
      <c r="J155" s="593"/>
    </row>
    <row r="156" spans="2:10" ht="13.8" thickBot="1">
      <c r="B156" s="209">
        <f t="shared" si="2"/>
        <v>44429</v>
      </c>
      <c r="C156" s="221">
        <f>'9.7_DF_Overview'!J154</f>
        <v>0</v>
      </c>
      <c r="D156" s="252"/>
      <c r="E156" s="252"/>
      <c r="F156" s="252"/>
      <c r="G156" s="251"/>
      <c r="H156" s="593"/>
      <c r="I156" s="593"/>
      <c r="J156" s="593"/>
    </row>
    <row r="157" spans="2:10" ht="13.8" thickBot="1">
      <c r="B157" s="209">
        <f t="shared" si="2"/>
        <v>44430</v>
      </c>
      <c r="C157" s="221">
        <f>'9.7_DF_Overview'!J155</f>
        <v>0</v>
      </c>
      <c r="D157" s="252"/>
      <c r="E157" s="252"/>
      <c r="F157" s="252"/>
      <c r="G157" s="251"/>
      <c r="H157" s="593"/>
      <c r="I157" s="593"/>
      <c r="J157" s="593"/>
    </row>
    <row r="158" spans="2:10" ht="13.8" thickBot="1">
      <c r="B158" s="209">
        <f t="shared" si="2"/>
        <v>44431</v>
      </c>
      <c r="C158" s="221">
        <f>'9.7_DF_Overview'!J156</f>
        <v>0</v>
      </c>
      <c r="D158" s="252"/>
      <c r="E158" s="252"/>
      <c r="F158" s="252"/>
      <c r="G158" s="251"/>
      <c r="H158" s="593"/>
      <c r="I158" s="593"/>
      <c r="J158" s="593"/>
    </row>
    <row r="159" spans="2:10" ht="13.8" thickBot="1">
      <c r="B159" s="209">
        <f t="shared" si="2"/>
        <v>44432</v>
      </c>
      <c r="C159" s="221">
        <f>'9.7_DF_Overview'!J157</f>
        <v>0</v>
      </c>
      <c r="D159" s="252"/>
      <c r="E159" s="252"/>
      <c r="F159" s="252"/>
      <c r="G159" s="251"/>
      <c r="H159" s="593"/>
      <c r="I159" s="593"/>
      <c r="J159" s="593"/>
    </row>
    <row r="160" spans="2:10" ht="13.8" thickBot="1">
      <c r="B160" s="209">
        <f t="shared" si="2"/>
        <v>44433</v>
      </c>
      <c r="C160" s="221">
        <f>'9.7_DF_Overview'!J158</f>
        <v>0</v>
      </c>
      <c r="D160" s="252"/>
      <c r="E160" s="252"/>
      <c r="F160" s="252"/>
      <c r="G160" s="251"/>
      <c r="H160" s="593"/>
      <c r="I160" s="593"/>
      <c r="J160" s="593"/>
    </row>
    <row r="161" spans="2:10" ht="13.8" thickBot="1">
      <c r="B161" s="209">
        <f t="shared" si="2"/>
        <v>44434</v>
      </c>
      <c r="C161" s="221">
        <f>'9.7_DF_Overview'!J159</f>
        <v>0</v>
      </c>
      <c r="D161" s="252"/>
      <c r="E161" s="252"/>
      <c r="F161" s="252"/>
      <c r="G161" s="251"/>
      <c r="H161" s="593"/>
      <c r="I161" s="593"/>
      <c r="J161" s="593"/>
    </row>
    <row r="162" spans="2:10" ht="13.8" thickBot="1">
      <c r="B162" s="209">
        <f t="shared" si="2"/>
        <v>44435</v>
      </c>
      <c r="C162" s="221">
        <f>'9.7_DF_Overview'!J160</f>
        <v>0</v>
      </c>
      <c r="D162" s="252"/>
      <c r="E162" s="252"/>
      <c r="F162" s="252"/>
      <c r="G162" s="251"/>
      <c r="H162" s="593"/>
      <c r="I162" s="593"/>
      <c r="J162" s="593"/>
    </row>
    <row r="163" spans="2:10" ht="13.8" thickBot="1">
      <c r="B163" s="209">
        <f t="shared" si="2"/>
        <v>44436</v>
      </c>
      <c r="C163" s="221">
        <f>'9.7_DF_Overview'!J161</f>
        <v>0</v>
      </c>
      <c r="D163" s="252"/>
      <c r="E163" s="252"/>
      <c r="F163" s="252"/>
      <c r="G163" s="251"/>
      <c r="H163" s="593"/>
      <c r="I163" s="593"/>
      <c r="J163" s="593"/>
    </row>
    <row r="164" spans="2:10" ht="13.8" thickBot="1">
      <c r="B164" s="209">
        <f t="shared" si="2"/>
        <v>44437</v>
      </c>
      <c r="C164" s="221">
        <f>'9.7_DF_Overview'!J162</f>
        <v>0</v>
      </c>
      <c r="D164" s="252"/>
      <c r="E164" s="252"/>
      <c r="F164" s="252"/>
      <c r="G164" s="251"/>
      <c r="H164" s="593"/>
      <c r="I164" s="593"/>
      <c r="J164" s="593"/>
    </row>
    <row r="165" spans="2:10" ht="13.8" thickBot="1">
      <c r="B165" s="209">
        <f t="shared" si="2"/>
        <v>44438</v>
      </c>
      <c r="C165" s="221">
        <f>'9.7_DF_Overview'!J163</f>
        <v>0</v>
      </c>
      <c r="D165" s="252"/>
      <c r="E165" s="252"/>
      <c r="F165" s="252"/>
      <c r="G165" s="251"/>
      <c r="H165" s="593"/>
      <c r="I165" s="593"/>
      <c r="J165" s="593"/>
    </row>
    <row r="166" spans="2:10" ht="13.8" thickBot="1">
      <c r="B166" s="209">
        <f t="shared" si="2"/>
        <v>44439</v>
      </c>
      <c r="C166" s="221">
        <f>'9.7_DF_Overview'!J164</f>
        <v>0</v>
      </c>
      <c r="D166" s="252"/>
      <c r="E166" s="252"/>
      <c r="F166" s="252"/>
      <c r="G166" s="251"/>
      <c r="H166" s="593"/>
      <c r="I166" s="593"/>
      <c r="J166" s="593"/>
    </row>
    <row r="167" spans="2:10" ht="13.8" thickBot="1">
      <c r="B167" s="209">
        <f t="shared" si="2"/>
        <v>44440</v>
      </c>
      <c r="C167" s="221">
        <f>'9.7_DF_Overview'!J165</f>
        <v>0</v>
      </c>
      <c r="D167" s="252"/>
      <c r="E167" s="252"/>
      <c r="F167" s="252"/>
      <c r="G167" s="251"/>
      <c r="H167" s="593"/>
      <c r="I167" s="593"/>
      <c r="J167" s="593"/>
    </row>
    <row r="168" spans="2:10" ht="13.8" thickBot="1">
      <c r="B168" s="209">
        <f t="shared" si="2"/>
        <v>44441</v>
      </c>
      <c r="C168" s="221">
        <f>'9.7_DF_Overview'!J166</f>
        <v>0</v>
      </c>
      <c r="D168" s="252"/>
      <c r="E168" s="252"/>
      <c r="F168" s="252"/>
      <c r="G168" s="251"/>
      <c r="H168" s="593"/>
      <c r="I168" s="593"/>
      <c r="J168" s="593"/>
    </row>
    <row r="169" spans="2:10" ht="13.8" thickBot="1">
      <c r="B169" s="209">
        <f t="shared" si="2"/>
        <v>44442</v>
      </c>
      <c r="C169" s="221">
        <f>'9.7_DF_Overview'!J167</f>
        <v>0</v>
      </c>
      <c r="D169" s="252"/>
      <c r="E169" s="252"/>
      <c r="F169" s="252"/>
      <c r="G169" s="251"/>
      <c r="H169" s="593"/>
      <c r="I169" s="593"/>
      <c r="J169" s="593"/>
    </row>
    <row r="170" spans="2:10" ht="13.8" thickBot="1">
      <c r="B170" s="209">
        <f t="shared" si="2"/>
        <v>44443</v>
      </c>
      <c r="C170" s="221">
        <f>'9.7_DF_Overview'!J168</f>
        <v>0</v>
      </c>
      <c r="D170" s="252"/>
      <c r="E170" s="252"/>
      <c r="F170" s="252"/>
      <c r="G170" s="251"/>
      <c r="H170" s="593"/>
      <c r="I170" s="593"/>
      <c r="J170" s="593"/>
    </row>
    <row r="171" spans="2:10" ht="13.8" thickBot="1">
      <c r="B171" s="209">
        <f t="shared" si="2"/>
        <v>44444</v>
      </c>
      <c r="C171" s="221">
        <f>'9.7_DF_Overview'!J169</f>
        <v>0</v>
      </c>
      <c r="D171" s="252"/>
      <c r="E171" s="252"/>
      <c r="F171" s="252"/>
      <c r="G171" s="251"/>
      <c r="H171" s="593"/>
      <c r="I171" s="593"/>
      <c r="J171" s="593"/>
    </row>
    <row r="172" spans="2:10" ht="13.8" thickBot="1">
      <c r="B172" s="209">
        <f t="shared" si="2"/>
        <v>44445</v>
      </c>
      <c r="C172" s="221">
        <f>'9.7_DF_Overview'!J170</f>
        <v>0</v>
      </c>
      <c r="D172" s="252"/>
      <c r="E172" s="252"/>
      <c r="F172" s="252"/>
      <c r="G172" s="251"/>
      <c r="H172" s="593"/>
      <c r="I172" s="593"/>
      <c r="J172" s="593"/>
    </row>
    <row r="173" spans="2:10" ht="13.8" thickBot="1">
      <c r="B173" s="209">
        <f t="shared" si="2"/>
        <v>44446</v>
      </c>
      <c r="C173" s="221">
        <f>'9.7_DF_Overview'!J171</f>
        <v>0</v>
      </c>
      <c r="D173" s="252"/>
      <c r="E173" s="252"/>
      <c r="F173" s="252"/>
      <c r="G173" s="251"/>
      <c r="H173" s="593"/>
      <c r="I173" s="593"/>
      <c r="J173" s="593"/>
    </row>
    <row r="174" spans="2:10" ht="13.8" thickBot="1">
      <c r="B174" s="209">
        <f t="shared" si="2"/>
        <v>44447</v>
      </c>
      <c r="C174" s="221">
        <f>'9.7_DF_Overview'!J172</f>
        <v>0</v>
      </c>
      <c r="D174" s="252"/>
      <c r="E174" s="252"/>
      <c r="F174" s="252"/>
      <c r="G174" s="251"/>
      <c r="H174" s="593"/>
      <c r="I174" s="593"/>
      <c r="J174" s="593"/>
    </row>
    <row r="175" spans="2:10" ht="13.8" thickBot="1">
      <c r="B175" s="209">
        <f t="shared" si="2"/>
        <v>44448</v>
      </c>
      <c r="C175" s="221">
        <f>'9.7_DF_Overview'!J173</f>
        <v>0</v>
      </c>
      <c r="D175" s="252"/>
      <c r="E175" s="252"/>
      <c r="F175" s="252"/>
      <c r="G175" s="251"/>
      <c r="H175" s="593"/>
      <c r="I175" s="593"/>
      <c r="J175" s="593"/>
    </row>
    <row r="176" spans="2:10" ht="13.8" thickBot="1">
      <c r="B176" s="209">
        <f t="shared" si="2"/>
        <v>44449</v>
      </c>
      <c r="C176" s="221">
        <f>'9.7_DF_Overview'!J174</f>
        <v>0</v>
      </c>
      <c r="D176" s="252"/>
      <c r="E176" s="252"/>
      <c r="F176" s="252"/>
      <c r="G176" s="251"/>
      <c r="H176" s="593"/>
      <c r="I176" s="593"/>
      <c r="J176" s="593"/>
    </row>
    <row r="177" spans="2:10" ht="13.8" thickBot="1">
      <c r="B177" s="209">
        <f t="shared" si="2"/>
        <v>44450</v>
      </c>
      <c r="C177" s="221">
        <f>'9.7_DF_Overview'!J175</f>
        <v>0</v>
      </c>
      <c r="D177" s="252"/>
      <c r="E177" s="252"/>
      <c r="F177" s="252"/>
      <c r="G177" s="251"/>
      <c r="H177" s="593"/>
      <c r="I177" s="593"/>
      <c r="J177" s="593"/>
    </row>
    <row r="178" spans="2:10" ht="13.8" thickBot="1">
      <c r="B178" s="209">
        <f t="shared" si="2"/>
        <v>44451</v>
      </c>
      <c r="C178" s="221">
        <f>'9.7_DF_Overview'!J176</f>
        <v>0</v>
      </c>
      <c r="D178" s="252"/>
      <c r="E178" s="252"/>
      <c r="F178" s="252"/>
      <c r="G178" s="251"/>
      <c r="H178" s="593"/>
      <c r="I178" s="593"/>
      <c r="J178" s="593"/>
    </row>
    <row r="179" spans="2:10" ht="13.8" thickBot="1">
      <c r="B179" s="209">
        <f t="shared" si="2"/>
        <v>44452</v>
      </c>
      <c r="C179" s="221">
        <f>'9.7_DF_Overview'!J177</f>
        <v>0</v>
      </c>
      <c r="D179" s="252"/>
      <c r="E179" s="252"/>
      <c r="F179" s="252"/>
      <c r="G179" s="251"/>
      <c r="H179" s="593"/>
      <c r="I179" s="593"/>
      <c r="J179" s="593"/>
    </row>
    <row r="180" spans="2:10" ht="13.8" thickBot="1">
      <c r="B180" s="209">
        <f t="shared" si="2"/>
        <v>44453</v>
      </c>
      <c r="C180" s="221">
        <f>'9.7_DF_Overview'!J178</f>
        <v>0</v>
      </c>
      <c r="D180" s="252"/>
      <c r="E180" s="252"/>
      <c r="F180" s="252"/>
      <c r="G180" s="251"/>
      <c r="H180" s="593"/>
      <c r="I180" s="593"/>
      <c r="J180" s="593"/>
    </row>
    <row r="181" spans="2:10" ht="13.8" thickBot="1">
      <c r="B181" s="209">
        <f t="shared" si="2"/>
        <v>44454</v>
      </c>
      <c r="C181" s="221">
        <f>'9.7_DF_Overview'!J179</f>
        <v>0</v>
      </c>
      <c r="D181" s="252"/>
      <c r="E181" s="252"/>
      <c r="F181" s="252"/>
      <c r="G181" s="251"/>
      <c r="H181" s="593"/>
      <c r="I181" s="593"/>
      <c r="J181" s="593"/>
    </row>
    <row r="182" spans="2:10" ht="13.8" thickBot="1">
      <c r="B182" s="209">
        <f t="shared" si="2"/>
        <v>44455</v>
      </c>
      <c r="C182" s="221">
        <f>'9.7_DF_Overview'!J180</f>
        <v>0</v>
      </c>
      <c r="D182" s="252"/>
      <c r="E182" s="252"/>
      <c r="F182" s="252"/>
      <c r="G182" s="251"/>
      <c r="H182" s="593"/>
      <c r="I182" s="593"/>
      <c r="J182" s="593"/>
    </row>
    <row r="183" spans="2:10" ht="13.8" thickBot="1">
      <c r="B183" s="209">
        <f t="shared" si="2"/>
        <v>44456</v>
      </c>
      <c r="C183" s="221">
        <f>'9.7_DF_Overview'!J181</f>
        <v>0</v>
      </c>
      <c r="D183" s="252"/>
      <c r="E183" s="252"/>
      <c r="F183" s="252"/>
      <c r="G183" s="251"/>
      <c r="H183" s="593"/>
      <c r="I183" s="593"/>
      <c r="J183" s="593"/>
    </row>
    <row r="184" spans="2:10" ht="13.8" thickBot="1">
      <c r="B184" s="209">
        <f t="shared" si="2"/>
        <v>44457</v>
      </c>
      <c r="C184" s="221">
        <f>'9.7_DF_Overview'!J182</f>
        <v>0</v>
      </c>
      <c r="D184" s="252"/>
      <c r="E184" s="252"/>
      <c r="F184" s="252"/>
      <c r="G184" s="251"/>
      <c r="H184" s="593"/>
      <c r="I184" s="593"/>
      <c r="J184" s="593"/>
    </row>
    <row r="185" spans="2:10" ht="13.8" thickBot="1">
      <c r="B185" s="209">
        <f t="shared" si="2"/>
        <v>44458</v>
      </c>
      <c r="C185" s="221">
        <f>'9.7_DF_Overview'!J183</f>
        <v>0</v>
      </c>
      <c r="D185" s="252"/>
      <c r="E185" s="252"/>
      <c r="F185" s="252"/>
      <c r="G185" s="251"/>
      <c r="H185" s="593"/>
      <c r="I185" s="593"/>
      <c r="J185" s="593"/>
    </row>
    <row r="186" spans="2:10" ht="13.8" thickBot="1">
      <c r="B186" s="209">
        <f t="shared" si="2"/>
        <v>44459</v>
      </c>
      <c r="C186" s="221">
        <f>'9.7_DF_Overview'!J184</f>
        <v>0</v>
      </c>
      <c r="D186" s="252"/>
      <c r="E186" s="252"/>
      <c r="F186" s="252"/>
      <c r="G186" s="251"/>
      <c r="H186" s="593"/>
      <c r="I186" s="593"/>
      <c r="J186" s="593"/>
    </row>
    <row r="187" spans="2:10" ht="13.8" thickBot="1">
      <c r="B187" s="209">
        <f t="shared" si="2"/>
        <v>44460</v>
      </c>
      <c r="C187" s="221">
        <f>'9.7_DF_Overview'!J185</f>
        <v>0</v>
      </c>
      <c r="D187" s="252"/>
      <c r="E187" s="252"/>
      <c r="F187" s="252"/>
      <c r="G187" s="251"/>
      <c r="H187" s="593"/>
      <c r="I187" s="593"/>
      <c r="J187" s="593"/>
    </row>
    <row r="188" spans="2:10" ht="13.8" thickBot="1">
      <c r="B188" s="209">
        <f t="shared" si="2"/>
        <v>44461</v>
      </c>
      <c r="C188" s="221">
        <f>'9.7_DF_Overview'!J186</f>
        <v>0</v>
      </c>
      <c r="D188" s="252"/>
      <c r="E188" s="252"/>
      <c r="F188" s="252"/>
      <c r="G188" s="251"/>
      <c r="H188" s="593"/>
      <c r="I188" s="593"/>
      <c r="J188" s="593"/>
    </row>
    <row r="189" spans="2:10" ht="13.8" thickBot="1">
      <c r="B189" s="209">
        <f t="shared" si="2"/>
        <v>44462</v>
      </c>
      <c r="C189" s="221">
        <f>'9.7_DF_Overview'!J187</f>
        <v>0</v>
      </c>
      <c r="D189" s="252"/>
      <c r="E189" s="252"/>
      <c r="F189" s="252"/>
      <c r="G189" s="251"/>
      <c r="H189" s="593"/>
      <c r="I189" s="593"/>
      <c r="J189" s="593"/>
    </row>
    <row r="190" spans="2:10" ht="13.8" thickBot="1">
      <c r="B190" s="209">
        <f t="shared" si="2"/>
        <v>44463</v>
      </c>
      <c r="C190" s="221">
        <f>'9.7_DF_Overview'!J188</f>
        <v>0</v>
      </c>
      <c r="D190" s="252"/>
      <c r="E190" s="252"/>
      <c r="F190" s="252"/>
      <c r="G190" s="251"/>
      <c r="H190" s="593"/>
      <c r="I190" s="593"/>
      <c r="J190" s="593"/>
    </row>
    <row r="191" spans="2:10" ht="13.8" thickBot="1">
      <c r="B191" s="209">
        <f t="shared" si="2"/>
        <v>44464</v>
      </c>
      <c r="C191" s="221">
        <f>'9.7_DF_Overview'!J189</f>
        <v>0</v>
      </c>
      <c r="D191" s="252"/>
      <c r="E191" s="252"/>
      <c r="F191" s="252"/>
      <c r="G191" s="251"/>
      <c r="H191" s="593"/>
      <c r="I191" s="593"/>
      <c r="J191" s="593"/>
    </row>
    <row r="192" spans="2:10" ht="13.8" thickBot="1">
      <c r="B192" s="209">
        <f t="shared" si="2"/>
        <v>44465</v>
      </c>
      <c r="C192" s="221">
        <f>'9.7_DF_Overview'!J190</f>
        <v>0</v>
      </c>
      <c r="D192" s="252"/>
      <c r="E192" s="252"/>
      <c r="F192" s="252"/>
      <c r="G192" s="251"/>
      <c r="H192" s="593"/>
      <c r="I192" s="593"/>
      <c r="J192" s="593"/>
    </row>
    <row r="193" spans="2:10" ht="13.8" thickBot="1">
      <c r="B193" s="209">
        <f t="shared" si="2"/>
        <v>44466</v>
      </c>
      <c r="C193" s="221">
        <f>'9.7_DF_Overview'!J191</f>
        <v>0</v>
      </c>
      <c r="D193" s="252"/>
      <c r="E193" s="252"/>
      <c r="F193" s="252"/>
      <c r="G193" s="251"/>
      <c r="H193" s="593"/>
      <c r="I193" s="593"/>
      <c r="J193" s="593"/>
    </row>
    <row r="194" spans="2:10" ht="13.8" thickBot="1">
      <c r="B194" s="209">
        <f t="shared" si="2"/>
        <v>44467</v>
      </c>
      <c r="C194" s="221">
        <f>'9.7_DF_Overview'!J192</f>
        <v>0</v>
      </c>
      <c r="D194" s="252"/>
      <c r="E194" s="252"/>
      <c r="F194" s="252"/>
      <c r="G194" s="251"/>
      <c r="H194" s="593"/>
      <c r="I194" s="593"/>
      <c r="J194" s="593"/>
    </row>
    <row r="195" spans="2:10" ht="13.8" thickBot="1">
      <c r="B195" s="209">
        <f t="shared" si="2"/>
        <v>44468</v>
      </c>
      <c r="C195" s="221">
        <f>'9.7_DF_Overview'!J193</f>
        <v>0</v>
      </c>
      <c r="D195" s="252"/>
      <c r="E195" s="252"/>
      <c r="F195" s="252"/>
      <c r="G195" s="251"/>
      <c r="H195" s="593"/>
      <c r="I195" s="593"/>
      <c r="J195" s="593"/>
    </row>
    <row r="196" spans="2:10" ht="13.8" thickBot="1">
      <c r="B196" s="209">
        <f t="shared" si="2"/>
        <v>44469</v>
      </c>
      <c r="C196" s="221">
        <f>'9.7_DF_Overview'!J194</f>
        <v>0</v>
      </c>
      <c r="D196" s="252"/>
      <c r="E196" s="252"/>
      <c r="F196" s="252"/>
      <c r="G196" s="251"/>
      <c r="H196" s="593"/>
      <c r="I196" s="593"/>
      <c r="J196" s="593"/>
    </row>
    <row r="197" spans="2:10" ht="13.8" thickBot="1">
      <c r="B197" s="209">
        <f t="shared" si="2"/>
        <v>44470</v>
      </c>
      <c r="C197" s="221">
        <f>'9.7_DF_Overview'!J195</f>
        <v>0</v>
      </c>
      <c r="D197" s="252"/>
      <c r="E197" s="252"/>
      <c r="F197" s="252"/>
      <c r="G197" s="251"/>
      <c r="H197" s="593"/>
      <c r="I197" s="593"/>
      <c r="J197" s="593"/>
    </row>
    <row r="198" spans="2:10" ht="13.8" thickBot="1">
      <c r="B198" s="209">
        <f t="shared" si="2"/>
        <v>44471</v>
      </c>
      <c r="C198" s="221">
        <f>'9.7_DF_Overview'!J196</f>
        <v>0</v>
      </c>
      <c r="D198" s="252"/>
      <c r="E198" s="252"/>
      <c r="F198" s="252"/>
      <c r="G198" s="251"/>
      <c r="H198" s="593"/>
      <c r="I198" s="593"/>
      <c r="J198" s="593"/>
    </row>
    <row r="199" spans="2:10" ht="13.8" thickBot="1">
      <c r="B199" s="209">
        <f t="shared" si="2"/>
        <v>44472</v>
      </c>
      <c r="C199" s="221">
        <f>'9.7_DF_Overview'!J197</f>
        <v>0</v>
      </c>
      <c r="D199" s="252"/>
      <c r="E199" s="252"/>
      <c r="F199" s="252"/>
      <c r="G199" s="251"/>
      <c r="H199" s="593"/>
      <c r="I199" s="593"/>
      <c r="J199" s="593"/>
    </row>
    <row r="200" spans="2:10" ht="13.8" thickBot="1">
      <c r="B200" s="209">
        <f t="shared" si="2"/>
        <v>44473</v>
      </c>
      <c r="C200" s="221">
        <f>'9.7_DF_Overview'!J198</f>
        <v>0</v>
      </c>
      <c r="D200" s="252"/>
      <c r="E200" s="252"/>
      <c r="F200" s="252"/>
      <c r="G200" s="251"/>
      <c r="H200" s="593"/>
      <c r="I200" s="593"/>
      <c r="J200" s="593"/>
    </row>
    <row r="201" spans="2:10" ht="13.8" thickBot="1">
      <c r="B201" s="209">
        <f t="shared" si="2"/>
        <v>44474</v>
      </c>
      <c r="C201" s="221">
        <f>'9.7_DF_Overview'!J199</f>
        <v>0</v>
      </c>
      <c r="D201" s="252"/>
      <c r="E201" s="252"/>
      <c r="F201" s="252"/>
      <c r="G201" s="251"/>
      <c r="H201" s="593"/>
      <c r="I201" s="593"/>
      <c r="J201" s="593"/>
    </row>
    <row r="202" spans="2:10" ht="13.8" thickBot="1">
      <c r="B202" s="209">
        <f t="shared" si="2"/>
        <v>44475</v>
      </c>
      <c r="C202" s="221">
        <f>'9.7_DF_Overview'!J200</f>
        <v>0</v>
      </c>
      <c r="D202" s="252"/>
      <c r="E202" s="252"/>
      <c r="F202" s="252"/>
      <c r="G202" s="251"/>
      <c r="H202" s="593"/>
      <c r="I202" s="593"/>
      <c r="J202" s="593"/>
    </row>
    <row r="203" spans="2:10" ht="13.8" thickBot="1">
      <c r="B203" s="209">
        <f t="shared" si="2"/>
        <v>44476</v>
      </c>
      <c r="C203" s="221">
        <f>'9.7_DF_Overview'!J201</f>
        <v>0</v>
      </c>
      <c r="D203" s="252"/>
      <c r="E203" s="252"/>
      <c r="F203" s="252"/>
      <c r="G203" s="251"/>
      <c r="H203" s="593"/>
      <c r="I203" s="593"/>
      <c r="J203" s="593"/>
    </row>
    <row r="204" spans="2:10" ht="13.8" thickBot="1">
      <c r="B204" s="209">
        <f t="shared" si="2"/>
        <v>44477</v>
      </c>
      <c r="C204" s="221">
        <f>'9.7_DF_Overview'!J202</f>
        <v>0</v>
      </c>
      <c r="D204" s="252"/>
      <c r="E204" s="252"/>
      <c r="F204" s="252"/>
      <c r="G204" s="251"/>
      <c r="H204" s="593"/>
      <c r="I204" s="593"/>
      <c r="J204" s="593"/>
    </row>
    <row r="205" spans="2:10" ht="13.8" thickBot="1">
      <c r="B205" s="209">
        <f t="shared" si="2"/>
        <v>44478</v>
      </c>
      <c r="C205" s="221">
        <f>'9.7_DF_Overview'!J203</f>
        <v>0</v>
      </c>
      <c r="D205" s="252"/>
      <c r="E205" s="252"/>
      <c r="F205" s="252"/>
      <c r="G205" s="251"/>
      <c r="H205" s="593"/>
      <c r="I205" s="593"/>
      <c r="J205" s="593"/>
    </row>
    <row r="206" spans="2:10" ht="13.8" thickBot="1">
      <c r="B206" s="209">
        <f t="shared" si="2"/>
        <v>44479</v>
      </c>
      <c r="C206" s="221">
        <f>'9.7_DF_Overview'!J204</f>
        <v>0</v>
      </c>
      <c r="D206" s="252"/>
      <c r="E206" s="252"/>
      <c r="F206" s="252"/>
      <c r="G206" s="251"/>
      <c r="H206" s="593"/>
      <c r="I206" s="593"/>
      <c r="J206" s="593"/>
    </row>
    <row r="207" spans="2:10" ht="13.8" thickBot="1">
      <c r="B207" s="209">
        <f t="shared" ref="B207:B270" si="3">B206+1</f>
        <v>44480</v>
      </c>
      <c r="C207" s="221">
        <f>'9.7_DF_Overview'!J205</f>
        <v>0</v>
      </c>
      <c r="D207" s="252"/>
      <c r="E207" s="252"/>
      <c r="F207" s="252"/>
      <c r="G207" s="251"/>
      <c r="H207" s="593"/>
      <c r="I207" s="593"/>
      <c r="J207" s="593"/>
    </row>
    <row r="208" spans="2:10" ht="13.8" thickBot="1">
      <c r="B208" s="209">
        <f t="shared" si="3"/>
        <v>44481</v>
      </c>
      <c r="C208" s="221">
        <f>'9.7_DF_Overview'!J206</f>
        <v>0</v>
      </c>
      <c r="D208" s="252"/>
      <c r="E208" s="252"/>
      <c r="F208" s="252"/>
      <c r="G208" s="251"/>
      <c r="H208" s="593"/>
      <c r="I208" s="593"/>
      <c r="J208" s="593"/>
    </row>
    <row r="209" spans="2:10" ht="13.8" thickBot="1">
      <c r="B209" s="209">
        <f t="shared" si="3"/>
        <v>44482</v>
      </c>
      <c r="C209" s="221">
        <f>'9.7_DF_Overview'!J207</f>
        <v>0</v>
      </c>
      <c r="D209" s="252"/>
      <c r="E209" s="252"/>
      <c r="F209" s="252"/>
      <c r="G209" s="251"/>
      <c r="H209" s="593"/>
      <c r="I209" s="593"/>
      <c r="J209" s="593"/>
    </row>
    <row r="210" spans="2:10" ht="13.8" thickBot="1">
      <c r="B210" s="209">
        <f t="shared" si="3"/>
        <v>44483</v>
      </c>
      <c r="C210" s="221">
        <f>'9.7_DF_Overview'!J208</f>
        <v>0</v>
      </c>
      <c r="D210" s="252"/>
      <c r="E210" s="252"/>
      <c r="F210" s="252"/>
      <c r="G210" s="251"/>
      <c r="H210" s="593"/>
      <c r="I210" s="593"/>
      <c r="J210" s="593"/>
    </row>
    <row r="211" spans="2:10" ht="13.8" thickBot="1">
      <c r="B211" s="209">
        <f t="shared" si="3"/>
        <v>44484</v>
      </c>
      <c r="C211" s="221">
        <f>'9.7_DF_Overview'!J209</f>
        <v>0</v>
      </c>
      <c r="D211" s="252"/>
      <c r="E211" s="252"/>
      <c r="F211" s="252"/>
      <c r="G211" s="251"/>
      <c r="H211" s="593"/>
      <c r="I211" s="593"/>
      <c r="J211" s="593"/>
    </row>
    <row r="212" spans="2:10" ht="13.8" thickBot="1">
      <c r="B212" s="209">
        <f t="shared" si="3"/>
        <v>44485</v>
      </c>
      <c r="C212" s="221">
        <f>'9.7_DF_Overview'!J210</f>
        <v>0</v>
      </c>
      <c r="D212" s="252"/>
      <c r="E212" s="252"/>
      <c r="F212" s="252"/>
      <c r="G212" s="251"/>
      <c r="H212" s="593"/>
      <c r="I212" s="593"/>
      <c r="J212" s="593"/>
    </row>
    <row r="213" spans="2:10" ht="13.8" thickBot="1">
      <c r="B213" s="209">
        <f t="shared" si="3"/>
        <v>44486</v>
      </c>
      <c r="C213" s="221">
        <f>'9.7_DF_Overview'!J211</f>
        <v>0</v>
      </c>
      <c r="D213" s="252"/>
      <c r="E213" s="252"/>
      <c r="F213" s="252"/>
      <c r="G213" s="251"/>
      <c r="H213" s="593"/>
      <c r="I213" s="593"/>
      <c r="J213" s="593"/>
    </row>
    <row r="214" spans="2:10" ht="13.8" thickBot="1">
      <c r="B214" s="209">
        <f t="shared" si="3"/>
        <v>44487</v>
      </c>
      <c r="C214" s="221">
        <f>'9.7_DF_Overview'!J212</f>
        <v>0</v>
      </c>
      <c r="D214" s="252"/>
      <c r="E214" s="252"/>
      <c r="F214" s="252"/>
      <c r="G214" s="251"/>
      <c r="H214" s="593"/>
      <c r="I214" s="593"/>
      <c r="J214" s="593"/>
    </row>
    <row r="215" spans="2:10" ht="13.8" thickBot="1">
      <c r="B215" s="209">
        <f t="shared" si="3"/>
        <v>44488</v>
      </c>
      <c r="C215" s="221">
        <f>'9.7_DF_Overview'!J213</f>
        <v>0</v>
      </c>
      <c r="D215" s="252"/>
      <c r="E215" s="252"/>
      <c r="F215" s="252"/>
      <c r="G215" s="251"/>
      <c r="H215" s="593"/>
      <c r="I215" s="593"/>
      <c r="J215" s="593"/>
    </row>
    <row r="216" spans="2:10" ht="13.8" thickBot="1">
      <c r="B216" s="209">
        <f t="shared" si="3"/>
        <v>44489</v>
      </c>
      <c r="C216" s="221">
        <f>'9.7_DF_Overview'!J214</f>
        <v>0</v>
      </c>
      <c r="D216" s="252"/>
      <c r="E216" s="252"/>
      <c r="F216" s="252"/>
      <c r="G216" s="251"/>
      <c r="H216" s="593"/>
      <c r="I216" s="593"/>
      <c r="J216" s="593"/>
    </row>
    <row r="217" spans="2:10" ht="13.8" thickBot="1">
      <c r="B217" s="209">
        <f t="shared" si="3"/>
        <v>44490</v>
      </c>
      <c r="C217" s="221">
        <f>'9.7_DF_Overview'!J215</f>
        <v>0</v>
      </c>
      <c r="D217" s="252"/>
      <c r="E217" s="252"/>
      <c r="F217" s="252"/>
      <c r="G217" s="251"/>
      <c r="H217" s="593"/>
      <c r="I217" s="593"/>
      <c r="J217" s="593"/>
    </row>
    <row r="218" spans="2:10" ht="13.8" thickBot="1">
      <c r="B218" s="209">
        <f t="shared" si="3"/>
        <v>44491</v>
      </c>
      <c r="C218" s="221">
        <f>'9.7_DF_Overview'!J216</f>
        <v>0</v>
      </c>
      <c r="D218" s="252"/>
      <c r="E218" s="252"/>
      <c r="F218" s="252"/>
      <c r="G218" s="251"/>
      <c r="H218" s="593"/>
      <c r="I218" s="593"/>
      <c r="J218" s="593"/>
    </row>
    <row r="219" spans="2:10" ht="13.8" thickBot="1">
      <c r="B219" s="209">
        <f t="shared" si="3"/>
        <v>44492</v>
      </c>
      <c r="C219" s="221">
        <f>'9.7_DF_Overview'!J217</f>
        <v>0</v>
      </c>
      <c r="D219" s="252"/>
      <c r="E219" s="252"/>
      <c r="F219" s="252"/>
      <c r="G219" s="251"/>
      <c r="H219" s="593"/>
      <c r="I219" s="593"/>
      <c r="J219" s="593"/>
    </row>
    <row r="220" spans="2:10" ht="13.8" thickBot="1">
      <c r="B220" s="209">
        <f t="shared" si="3"/>
        <v>44493</v>
      </c>
      <c r="C220" s="221">
        <f>'9.7_DF_Overview'!J218</f>
        <v>0</v>
      </c>
      <c r="D220" s="252"/>
      <c r="E220" s="252"/>
      <c r="F220" s="252"/>
      <c r="G220" s="251"/>
      <c r="H220" s="593"/>
      <c r="I220" s="593"/>
      <c r="J220" s="593"/>
    </row>
    <row r="221" spans="2:10" ht="13.8" thickBot="1">
      <c r="B221" s="209">
        <f t="shared" si="3"/>
        <v>44494</v>
      </c>
      <c r="C221" s="221">
        <f>'9.7_DF_Overview'!J219</f>
        <v>0</v>
      </c>
      <c r="D221" s="252"/>
      <c r="E221" s="252"/>
      <c r="F221" s="252"/>
      <c r="G221" s="251"/>
      <c r="H221" s="593"/>
      <c r="I221" s="593"/>
      <c r="J221" s="593"/>
    </row>
    <row r="222" spans="2:10" ht="13.8" thickBot="1">
      <c r="B222" s="209">
        <f t="shared" si="3"/>
        <v>44495</v>
      </c>
      <c r="C222" s="221">
        <f>'9.7_DF_Overview'!J220</f>
        <v>0</v>
      </c>
      <c r="D222" s="252"/>
      <c r="E222" s="252"/>
      <c r="F222" s="252"/>
      <c r="G222" s="251"/>
      <c r="H222" s="593"/>
      <c r="I222" s="593"/>
      <c r="J222" s="593"/>
    </row>
    <row r="223" spans="2:10" ht="13.8" thickBot="1">
      <c r="B223" s="209">
        <f t="shared" si="3"/>
        <v>44496</v>
      </c>
      <c r="C223" s="221">
        <f>'9.7_DF_Overview'!J221</f>
        <v>0</v>
      </c>
      <c r="D223" s="252"/>
      <c r="E223" s="252"/>
      <c r="F223" s="252"/>
      <c r="G223" s="251"/>
      <c r="H223" s="593"/>
      <c r="I223" s="593"/>
      <c r="J223" s="593"/>
    </row>
    <row r="224" spans="2:10" ht="13.8" thickBot="1">
      <c r="B224" s="209">
        <f t="shared" si="3"/>
        <v>44497</v>
      </c>
      <c r="C224" s="221">
        <f>'9.7_DF_Overview'!J222</f>
        <v>0</v>
      </c>
      <c r="D224" s="252"/>
      <c r="E224" s="252"/>
      <c r="F224" s="252"/>
      <c r="G224" s="251"/>
      <c r="H224" s="593"/>
      <c r="I224" s="593"/>
      <c r="J224" s="593"/>
    </row>
    <row r="225" spans="2:10" ht="13.8" thickBot="1">
      <c r="B225" s="209">
        <f t="shared" si="3"/>
        <v>44498</v>
      </c>
      <c r="C225" s="221">
        <f>'9.7_DF_Overview'!J223</f>
        <v>0</v>
      </c>
      <c r="D225" s="252"/>
      <c r="E225" s="252"/>
      <c r="F225" s="252"/>
      <c r="G225" s="251"/>
      <c r="H225" s="593"/>
      <c r="I225" s="593"/>
      <c r="J225" s="593"/>
    </row>
    <row r="226" spans="2:10" ht="13.8" thickBot="1">
      <c r="B226" s="209">
        <f t="shared" si="3"/>
        <v>44499</v>
      </c>
      <c r="C226" s="221">
        <f>'9.7_DF_Overview'!J224</f>
        <v>0</v>
      </c>
      <c r="D226" s="252"/>
      <c r="E226" s="252"/>
      <c r="F226" s="252"/>
      <c r="G226" s="251"/>
      <c r="H226" s="593"/>
      <c r="I226" s="593"/>
      <c r="J226" s="593"/>
    </row>
    <row r="227" spans="2:10" ht="13.8" thickBot="1">
      <c r="B227" s="209">
        <f t="shared" si="3"/>
        <v>44500</v>
      </c>
      <c r="C227" s="221">
        <f>'9.7_DF_Overview'!J225</f>
        <v>0</v>
      </c>
      <c r="D227" s="252"/>
      <c r="E227" s="252"/>
      <c r="F227" s="252"/>
      <c r="G227" s="251"/>
      <c r="H227" s="593"/>
      <c r="I227" s="593"/>
      <c r="J227" s="593"/>
    </row>
    <row r="228" spans="2:10" ht="13.8" thickBot="1">
      <c r="B228" s="209">
        <f t="shared" si="3"/>
        <v>44501</v>
      </c>
      <c r="C228" s="221">
        <f>'9.7_DF_Overview'!J226</f>
        <v>0</v>
      </c>
      <c r="D228" s="252"/>
      <c r="E228" s="252"/>
      <c r="F228" s="252"/>
      <c r="G228" s="251"/>
      <c r="H228" s="593"/>
      <c r="I228" s="593"/>
      <c r="J228" s="593"/>
    </row>
    <row r="229" spans="2:10" ht="13.8" thickBot="1">
      <c r="B229" s="209">
        <f t="shared" si="3"/>
        <v>44502</v>
      </c>
      <c r="C229" s="221">
        <f>'9.7_DF_Overview'!J227</f>
        <v>0</v>
      </c>
      <c r="D229" s="252"/>
      <c r="E229" s="252"/>
      <c r="F229" s="252"/>
      <c r="G229" s="251"/>
      <c r="H229" s="593"/>
      <c r="I229" s="593"/>
      <c r="J229" s="593"/>
    </row>
    <row r="230" spans="2:10" ht="13.8" thickBot="1">
      <c r="B230" s="209">
        <f t="shared" si="3"/>
        <v>44503</v>
      </c>
      <c r="C230" s="221">
        <f>'9.7_DF_Overview'!J228</f>
        <v>0</v>
      </c>
      <c r="D230" s="252"/>
      <c r="E230" s="252"/>
      <c r="F230" s="252"/>
      <c r="G230" s="251"/>
      <c r="H230" s="593"/>
      <c r="I230" s="593"/>
      <c r="J230" s="593"/>
    </row>
    <row r="231" spans="2:10" ht="13.8" thickBot="1">
      <c r="B231" s="209">
        <f t="shared" si="3"/>
        <v>44504</v>
      </c>
      <c r="C231" s="221">
        <f>'9.7_DF_Overview'!J229</f>
        <v>0</v>
      </c>
      <c r="D231" s="252"/>
      <c r="E231" s="252"/>
      <c r="F231" s="252"/>
      <c r="G231" s="251"/>
      <c r="H231" s="593"/>
      <c r="I231" s="593"/>
      <c r="J231" s="593"/>
    </row>
    <row r="232" spans="2:10" ht="13.8" thickBot="1">
      <c r="B232" s="209">
        <f t="shared" si="3"/>
        <v>44505</v>
      </c>
      <c r="C232" s="221">
        <f>'9.7_DF_Overview'!J230</f>
        <v>0</v>
      </c>
      <c r="D232" s="252"/>
      <c r="E232" s="252"/>
      <c r="F232" s="252"/>
      <c r="G232" s="251"/>
      <c r="H232" s="593"/>
      <c r="I232" s="593"/>
      <c r="J232" s="593"/>
    </row>
    <row r="233" spans="2:10" ht="13.8" thickBot="1">
      <c r="B233" s="209">
        <f t="shared" si="3"/>
        <v>44506</v>
      </c>
      <c r="C233" s="221">
        <f>'9.7_DF_Overview'!J231</f>
        <v>0</v>
      </c>
      <c r="D233" s="252"/>
      <c r="E233" s="252"/>
      <c r="F233" s="252"/>
      <c r="G233" s="251"/>
      <c r="H233" s="593"/>
      <c r="I233" s="593"/>
      <c r="J233" s="593"/>
    </row>
    <row r="234" spans="2:10" ht="13.8" thickBot="1">
      <c r="B234" s="209">
        <f t="shared" si="3"/>
        <v>44507</v>
      </c>
      <c r="C234" s="221">
        <f>'9.7_DF_Overview'!J232</f>
        <v>0</v>
      </c>
      <c r="D234" s="252"/>
      <c r="E234" s="252"/>
      <c r="F234" s="252"/>
      <c r="G234" s="251"/>
      <c r="H234" s="593"/>
      <c r="I234" s="593"/>
      <c r="J234" s="593"/>
    </row>
    <row r="235" spans="2:10" ht="13.8" thickBot="1">
      <c r="B235" s="209">
        <f t="shared" si="3"/>
        <v>44508</v>
      </c>
      <c r="C235" s="221">
        <f>'9.7_DF_Overview'!J233</f>
        <v>0</v>
      </c>
      <c r="D235" s="252"/>
      <c r="E235" s="252"/>
      <c r="F235" s="252"/>
      <c r="G235" s="251"/>
      <c r="H235" s="593"/>
      <c r="I235" s="593"/>
      <c r="J235" s="593"/>
    </row>
    <row r="236" spans="2:10" ht="13.8" thickBot="1">
      <c r="B236" s="209">
        <f t="shared" si="3"/>
        <v>44509</v>
      </c>
      <c r="C236" s="221">
        <f>'9.7_DF_Overview'!J234</f>
        <v>0</v>
      </c>
      <c r="D236" s="252"/>
      <c r="E236" s="252"/>
      <c r="F236" s="252"/>
      <c r="G236" s="251"/>
      <c r="H236" s="593"/>
      <c r="I236" s="593"/>
      <c r="J236" s="593"/>
    </row>
    <row r="237" spans="2:10" ht="13.8" thickBot="1">
      <c r="B237" s="209">
        <f t="shared" si="3"/>
        <v>44510</v>
      </c>
      <c r="C237" s="221">
        <f>'9.7_DF_Overview'!J235</f>
        <v>0</v>
      </c>
      <c r="D237" s="252"/>
      <c r="E237" s="252"/>
      <c r="F237" s="252"/>
      <c r="G237" s="251"/>
      <c r="H237" s="593"/>
      <c r="I237" s="593"/>
      <c r="J237" s="593"/>
    </row>
    <row r="238" spans="2:10" ht="13.8" thickBot="1">
      <c r="B238" s="209">
        <f t="shared" si="3"/>
        <v>44511</v>
      </c>
      <c r="C238" s="221">
        <f>'9.7_DF_Overview'!J236</f>
        <v>0</v>
      </c>
      <c r="D238" s="252"/>
      <c r="E238" s="252"/>
      <c r="F238" s="252"/>
      <c r="G238" s="251"/>
      <c r="H238" s="593"/>
      <c r="I238" s="593"/>
      <c r="J238" s="593"/>
    </row>
    <row r="239" spans="2:10" ht="13.8" thickBot="1">
      <c r="B239" s="209">
        <f t="shared" si="3"/>
        <v>44512</v>
      </c>
      <c r="C239" s="221">
        <f>'9.7_DF_Overview'!J237</f>
        <v>0</v>
      </c>
      <c r="D239" s="252"/>
      <c r="E239" s="252"/>
      <c r="F239" s="252"/>
      <c r="G239" s="251"/>
      <c r="H239" s="593"/>
      <c r="I239" s="593"/>
      <c r="J239" s="593"/>
    </row>
    <row r="240" spans="2:10" ht="13.8" thickBot="1">
      <c r="B240" s="209">
        <f t="shared" si="3"/>
        <v>44513</v>
      </c>
      <c r="C240" s="221">
        <f>'9.7_DF_Overview'!J238</f>
        <v>0</v>
      </c>
      <c r="D240" s="252"/>
      <c r="E240" s="252"/>
      <c r="F240" s="252"/>
      <c r="G240" s="251"/>
      <c r="H240" s="593"/>
      <c r="I240" s="593"/>
      <c r="J240" s="593"/>
    </row>
    <row r="241" spans="2:10" ht="13.8" thickBot="1">
      <c r="B241" s="209">
        <f t="shared" si="3"/>
        <v>44514</v>
      </c>
      <c r="C241" s="221">
        <f>'9.7_DF_Overview'!J239</f>
        <v>0</v>
      </c>
      <c r="D241" s="252"/>
      <c r="E241" s="252"/>
      <c r="F241" s="252"/>
      <c r="G241" s="251"/>
      <c r="H241" s="593"/>
      <c r="I241" s="593"/>
      <c r="J241" s="593"/>
    </row>
    <row r="242" spans="2:10" ht="13.8" thickBot="1">
      <c r="B242" s="209">
        <f t="shared" si="3"/>
        <v>44515</v>
      </c>
      <c r="C242" s="221">
        <f>'9.7_DF_Overview'!J240</f>
        <v>0</v>
      </c>
      <c r="D242" s="252"/>
      <c r="E242" s="252"/>
      <c r="F242" s="252"/>
      <c r="G242" s="251"/>
      <c r="H242" s="593"/>
      <c r="I242" s="593"/>
      <c r="J242" s="593"/>
    </row>
    <row r="243" spans="2:10" ht="13.8" thickBot="1">
      <c r="B243" s="209">
        <f t="shared" si="3"/>
        <v>44516</v>
      </c>
      <c r="C243" s="221">
        <f>'9.7_DF_Overview'!J241</f>
        <v>0</v>
      </c>
      <c r="D243" s="252"/>
      <c r="E243" s="252"/>
      <c r="F243" s="252"/>
      <c r="G243" s="251"/>
      <c r="H243" s="593"/>
      <c r="I243" s="593"/>
      <c r="J243" s="593"/>
    </row>
    <row r="244" spans="2:10" ht="13.8" thickBot="1">
      <c r="B244" s="209">
        <f t="shared" si="3"/>
        <v>44517</v>
      </c>
      <c r="C244" s="221">
        <f>'9.7_DF_Overview'!J242</f>
        <v>0</v>
      </c>
      <c r="D244" s="252"/>
      <c r="E244" s="252"/>
      <c r="F244" s="252"/>
      <c r="G244" s="251"/>
      <c r="H244" s="593"/>
      <c r="I244" s="593"/>
      <c r="J244" s="593"/>
    </row>
    <row r="245" spans="2:10" ht="13.8" thickBot="1">
      <c r="B245" s="209">
        <f t="shared" si="3"/>
        <v>44518</v>
      </c>
      <c r="C245" s="221">
        <f>'9.7_DF_Overview'!J243</f>
        <v>0</v>
      </c>
      <c r="D245" s="252"/>
      <c r="E245" s="252"/>
      <c r="F245" s="252"/>
      <c r="G245" s="251"/>
      <c r="H245" s="593"/>
      <c r="I245" s="593"/>
      <c r="J245" s="593"/>
    </row>
    <row r="246" spans="2:10" ht="13.8" thickBot="1">
      <c r="B246" s="209">
        <f t="shared" si="3"/>
        <v>44519</v>
      </c>
      <c r="C246" s="221">
        <f>'9.7_DF_Overview'!J244</f>
        <v>0</v>
      </c>
      <c r="D246" s="252"/>
      <c r="E246" s="252"/>
      <c r="F246" s="252"/>
      <c r="G246" s="251"/>
      <c r="H246" s="593"/>
      <c r="I246" s="593"/>
      <c r="J246" s="593"/>
    </row>
    <row r="247" spans="2:10" ht="13.8" thickBot="1">
      <c r="B247" s="209">
        <f t="shared" si="3"/>
        <v>44520</v>
      </c>
      <c r="C247" s="221">
        <f>'9.7_DF_Overview'!J245</f>
        <v>0</v>
      </c>
      <c r="D247" s="252"/>
      <c r="E247" s="252"/>
      <c r="F247" s="252"/>
      <c r="G247" s="251"/>
      <c r="H247" s="593"/>
      <c r="I247" s="593"/>
      <c r="J247" s="593"/>
    </row>
    <row r="248" spans="2:10" ht="13.8" thickBot="1">
      <c r="B248" s="209">
        <f t="shared" si="3"/>
        <v>44521</v>
      </c>
      <c r="C248" s="221">
        <f>'9.7_DF_Overview'!J246</f>
        <v>0</v>
      </c>
      <c r="D248" s="252"/>
      <c r="E248" s="252"/>
      <c r="F248" s="252"/>
      <c r="G248" s="251"/>
      <c r="H248" s="593"/>
      <c r="I248" s="593"/>
      <c r="J248" s="593"/>
    </row>
    <row r="249" spans="2:10" ht="13.8" thickBot="1">
      <c r="B249" s="209">
        <f t="shared" si="3"/>
        <v>44522</v>
      </c>
      <c r="C249" s="221">
        <f>'9.7_DF_Overview'!J247</f>
        <v>0</v>
      </c>
      <c r="D249" s="252"/>
      <c r="E249" s="252"/>
      <c r="F249" s="252"/>
      <c r="G249" s="251"/>
      <c r="H249" s="593"/>
      <c r="I249" s="593"/>
      <c r="J249" s="593"/>
    </row>
    <row r="250" spans="2:10" ht="13.8" thickBot="1">
      <c r="B250" s="209">
        <f t="shared" si="3"/>
        <v>44523</v>
      </c>
      <c r="C250" s="221">
        <f>'9.7_DF_Overview'!J248</f>
        <v>0</v>
      </c>
      <c r="D250" s="252"/>
      <c r="E250" s="252"/>
      <c r="F250" s="252"/>
      <c r="G250" s="251"/>
      <c r="H250" s="593"/>
      <c r="I250" s="593"/>
      <c r="J250" s="593"/>
    </row>
    <row r="251" spans="2:10" ht="13.8" thickBot="1">
      <c r="B251" s="209">
        <f t="shared" si="3"/>
        <v>44524</v>
      </c>
      <c r="C251" s="221">
        <f>'9.7_DF_Overview'!J249</f>
        <v>0</v>
      </c>
      <c r="D251" s="252"/>
      <c r="E251" s="252"/>
      <c r="F251" s="252"/>
      <c r="G251" s="251"/>
      <c r="H251" s="593"/>
      <c r="I251" s="593"/>
      <c r="J251" s="593"/>
    </row>
    <row r="252" spans="2:10" ht="13.8" thickBot="1">
      <c r="B252" s="209">
        <f t="shared" si="3"/>
        <v>44525</v>
      </c>
      <c r="C252" s="221">
        <f>'9.7_DF_Overview'!J250</f>
        <v>0</v>
      </c>
      <c r="D252" s="252"/>
      <c r="E252" s="252"/>
      <c r="F252" s="252"/>
      <c r="G252" s="251"/>
      <c r="H252" s="593"/>
      <c r="I252" s="593"/>
      <c r="J252" s="593"/>
    </row>
    <row r="253" spans="2:10" ht="13.8" thickBot="1">
      <c r="B253" s="209">
        <f t="shared" si="3"/>
        <v>44526</v>
      </c>
      <c r="C253" s="221">
        <f>'9.7_DF_Overview'!J251</f>
        <v>0</v>
      </c>
      <c r="D253" s="252"/>
      <c r="E253" s="252"/>
      <c r="F253" s="252"/>
      <c r="G253" s="251"/>
      <c r="H253" s="593"/>
      <c r="I253" s="593"/>
      <c r="J253" s="593"/>
    </row>
    <row r="254" spans="2:10" ht="13.8" thickBot="1">
      <c r="B254" s="209">
        <f t="shared" si="3"/>
        <v>44527</v>
      </c>
      <c r="C254" s="221">
        <f>'9.7_DF_Overview'!J252</f>
        <v>0</v>
      </c>
      <c r="D254" s="252"/>
      <c r="E254" s="252"/>
      <c r="F254" s="252"/>
      <c r="G254" s="251"/>
      <c r="H254" s="593"/>
      <c r="I254" s="593"/>
      <c r="J254" s="593"/>
    </row>
    <row r="255" spans="2:10" ht="13.8" thickBot="1">
      <c r="B255" s="209">
        <f t="shared" si="3"/>
        <v>44528</v>
      </c>
      <c r="C255" s="221">
        <f>'9.7_DF_Overview'!J253</f>
        <v>0</v>
      </c>
      <c r="D255" s="252"/>
      <c r="E255" s="252"/>
      <c r="F255" s="252"/>
      <c r="G255" s="251"/>
      <c r="H255" s="593"/>
      <c r="I255" s="593"/>
      <c r="J255" s="593"/>
    </row>
    <row r="256" spans="2:10" ht="13.8" thickBot="1">
      <c r="B256" s="209">
        <f t="shared" si="3"/>
        <v>44529</v>
      </c>
      <c r="C256" s="221">
        <f>'9.7_DF_Overview'!J254</f>
        <v>0</v>
      </c>
      <c r="D256" s="252"/>
      <c r="E256" s="252"/>
      <c r="F256" s="252"/>
      <c r="G256" s="251"/>
      <c r="H256" s="593"/>
      <c r="I256" s="593"/>
      <c r="J256" s="593"/>
    </row>
    <row r="257" spans="2:10" ht="13.8" thickBot="1">
      <c r="B257" s="209">
        <f t="shared" si="3"/>
        <v>44530</v>
      </c>
      <c r="C257" s="221">
        <f>'9.7_DF_Overview'!J255</f>
        <v>0</v>
      </c>
      <c r="D257" s="252"/>
      <c r="E257" s="252"/>
      <c r="F257" s="252"/>
      <c r="G257" s="251"/>
      <c r="H257" s="593"/>
      <c r="I257" s="593"/>
      <c r="J257" s="593"/>
    </row>
    <row r="258" spans="2:10" ht="13.8" thickBot="1">
      <c r="B258" s="209">
        <f t="shared" si="3"/>
        <v>44531</v>
      </c>
      <c r="C258" s="221">
        <f>'9.7_DF_Overview'!J256</f>
        <v>0</v>
      </c>
      <c r="D258" s="252"/>
      <c r="E258" s="252"/>
      <c r="F258" s="252"/>
      <c r="G258" s="251"/>
      <c r="H258" s="593"/>
      <c r="I258" s="593"/>
      <c r="J258" s="593"/>
    </row>
    <row r="259" spans="2:10" ht="13.8" thickBot="1">
      <c r="B259" s="209">
        <f t="shared" si="3"/>
        <v>44532</v>
      </c>
      <c r="C259" s="221">
        <f>'9.7_DF_Overview'!J257</f>
        <v>0</v>
      </c>
      <c r="D259" s="252"/>
      <c r="E259" s="252"/>
      <c r="F259" s="252"/>
      <c r="G259" s="251"/>
      <c r="H259" s="593"/>
      <c r="I259" s="593"/>
      <c r="J259" s="593"/>
    </row>
    <row r="260" spans="2:10" ht="13.8" thickBot="1">
      <c r="B260" s="209">
        <f t="shared" si="3"/>
        <v>44533</v>
      </c>
      <c r="C260" s="221">
        <f>'9.7_DF_Overview'!J258</f>
        <v>0</v>
      </c>
      <c r="D260" s="252"/>
      <c r="E260" s="252"/>
      <c r="F260" s="252"/>
      <c r="G260" s="251"/>
      <c r="H260" s="593"/>
      <c r="I260" s="593"/>
      <c r="J260" s="593"/>
    </row>
    <row r="261" spans="2:10" ht="13.8" thickBot="1">
      <c r="B261" s="209">
        <f t="shared" si="3"/>
        <v>44534</v>
      </c>
      <c r="C261" s="221">
        <f>'9.7_DF_Overview'!J259</f>
        <v>0</v>
      </c>
      <c r="D261" s="252"/>
      <c r="E261" s="252"/>
      <c r="F261" s="252"/>
      <c r="G261" s="251"/>
      <c r="H261" s="593"/>
      <c r="I261" s="593"/>
      <c r="J261" s="593"/>
    </row>
    <row r="262" spans="2:10" ht="13.8" thickBot="1">
      <c r="B262" s="209">
        <f t="shared" si="3"/>
        <v>44535</v>
      </c>
      <c r="C262" s="221">
        <f>'9.7_DF_Overview'!J260</f>
        <v>0</v>
      </c>
      <c r="D262" s="252"/>
      <c r="E262" s="252"/>
      <c r="F262" s="252"/>
      <c r="G262" s="251"/>
      <c r="H262" s="593"/>
      <c r="I262" s="593"/>
      <c r="J262" s="593"/>
    </row>
    <row r="263" spans="2:10" ht="13.8" thickBot="1">
      <c r="B263" s="209">
        <f t="shared" si="3"/>
        <v>44536</v>
      </c>
      <c r="C263" s="221">
        <f>'9.7_DF_Overview'!J261</f>
        <v>0</v>
      </c>
      <c r="D263" s="252"/>
      <c r="E263" s="252"/>
      <c r="F263" s="252"/>
      <c r="G263" s="251"/>
      <c r="H263" s="593"/>
      <c r="I263" s="593"/>
      <c r="J263" s="593"/>
    </row>
    <row r="264" spans="2:10" ht="13.8" thickBot="1">
      <c r="B264" s="209">
        <f t="shared" si="3"/>
        <v>44537</v>
      </c>
      <c r="C264" s="221">
        <f>'9.7_DF_Overview'!J262</f>
        <v>0</v>
      </c>
      <c r="D264" s="252"/>
      <c r="E264" s="252"/>
      <c r="F264" s="252"/>
      <c r="G264" s="251"/>
      <c r="H264" s="593"/>
      <c r="I264" s="593"/>
      <c r="J264" s="593"/>
    </row>
    <row r="265" spans="2:10" ht="13.8" thickBot="1">
      <c r="B265" s="209">
        <f t="shared" si="3"/>
        <v>44538</v>
      </c>
      <c r="C265" s="221">
        <f>'9.7_DF_Overview'!J263</f>
        <v>0</v>
      </c>
      <c r="D265" s="252"/>
      <c r="E265" s="252"/>
      <c r="F265" s="252"/>
      <c r="G265" s="251"/>
      <c r="H265" s="593"/>
      <c r="I265" s="593"/>
      <c r="J265" s="593"/>
    </row>
    <row r="266" spans="2:10" ht="13.8" thickBot="1">
      <c r="B266" s="209">
        <f t="shared" si="3"/>
        <v>44539</v>
      </c>
      <c r="C266" s="221">
        <f>'9.7_DF_Overview'!J264</f>
        <v>0</v>
      </c>
      <c r="D266" s="252"/>
      <c r="E266" s="252"/>
      <c r="F266" s="252"/>
      <c r="G266" s="251"/>
      <c r="H266" s="593"/>
      <c r="I266" s="593"/>
      <c r="J266" s="593"/>
    </row>
    <row r="267" spans="2:10" ht="13.8" thickBot="1">
      <c r="B267" s="209">
        <f t="shared" si="3"/>
        <v>44540</v>
      </c>
      <c r="C267" s="221">
        <f>'9.7_DF_Overview'!J265</f>
        <v>0</v>
      </c>
      <c r="D267" s="252"/>
      <c r="E267" s="252"/>
      <c r="F267" s="252"/>
      <c r="G267" s="251"/>
      <c r="H267" s="593"/>
      <c r="I267" s="593"/>
      <c r="J267" s="593"/>
    </row>
    <row r="268" spans="2:10" ht="13.8" thickBot="1">
      <c r="B268" s="209">
        <f t="shared" si="3"/>
        <v>44541</v>
      </c>
      <c r="C268" s="221">
        <f>'9.7_DF_Overview'!J266</f>
        <v>0</v>
      </c>
      <c r="D268" s="252"/>
      <c r="E268" s="252"/>
      <c r="F268" s="252"/>
      <c r="G268" s="251"/>
      <c r="H268" s="593"/>
      <c r="I268" s="593"/>
      <c r="J268" s="593"/>
    </row>
    <row r="269" spans="2:10" ht="13.8" thickBot="1">
      <c r="B269" s="209">
        <f t="shared" si="3"/>
        <v>44542</v>
      </c>
      <c r="C269" s="221">
        <f>'9.7_DF_Overview'!J267</f>
        <v>0</v>
      </c>
      <c r="D269" s="252"/>
      <c r="E269" s="252"/>
      <c r="F269" s="252"/>
      <c r="G269" s="251"/>
      <c r="H269" s="593"/>
      <c r="I269" s="593"/>
      <c r="J269" s="593"/>
    </row>
    <row r="270" spans="2:10" ht="13.8" thickBot="1">
      <c r="B270" s="209">
        <f t="shared" si="3"/>
        <v>44543</v>
      </c>
      <c r="C270" s="221">
        <f>'9.7_DF_Overview'!J268</f>
        <v>0</v>
      </c>
      <c r="D270" s="252"/>
      <c r="E270" s="252"/>
      <c r="F270" s="252"/>
      <c r="G270" s="251"/>
      <c r="H270" s="593"/>
      <c r="I270" s="593"/>
      <c r="J270" s="593"/>
    </row>
    <row r="271" spans="2:10" ht="13.8" thickBot="1">
      <c r="B271" s="209">
        <f t="shared" ref="B271:B334" si="4">B270+1</f>
        <v>44544</v>
      </c>
      <c r="C271" s="221">
        <f>'9.7_DF_Overview'!J269</f>
        <v>0</v>
      </c>
      <c r="D271" s="252"/>
      <c r="E271" s="252"/>
      <c r="F271" s="252"/>
      <c r="G271" s="251"/>
      <c r="H271" s="593"/>
      <c r="I271" s="593"/>
      <c r="J271" s="593"/>
    </row>
    <row r="272" spans="2:10" ht="13.8" thickBot="1">
      <c r="B272" s="209">
        <f t="shared" si="4"/>
        <v>44545</v>
      </c>
      <c r="C272" s="221">
        <f>'9.7_DF_Overview'!J270</f>
        <v>0</v>
      </c>
      <c r="D272" s="252"/>
      <c r="E272" s="252"/>
      <c r="F272" s="252"/>
      <c r="G272" s="251"/>
      <c r="H272" s="593"/>
      <c r="I272" s="593"/>
      <c r="J272" s="593"/>
    </row>
    <row r="273" spans="2:10" ht="13.8" thickBot="1">
      <c r="B273" s="209">
        <f t="shared" si="4"/>
        <v>44546</v>
      </c>
      <c r="C273" s="221">
        <f>'9.7_DF_Overview'!J271</f>
        <v>0</v>
      </c>
      <c r="D273" s="252"/>
      <c r="E273" s="252"/>
      <c r="F273" s="252"/>
      <c r="G273" s="251"/>
      <c r="H273" s="593"/>
      <c r="I273" s="593"/>
      <c r="J273" s="593"/>
    </row>
    <row r="274" spans="2:10" ht="13.8" thickBot="1">
      <c r="B274" s="209">
        <f t="shared" si="4"/>
        <v>44547</v>
      </c>
      <c r="C274" s="221">
        <f>'9.7_DF_Overview'!J272</f>
        <v>0</v>
      </c>
      <c r="D274" s="252"/>
      <c r="E274" s="252"/>
      <c r="F274" s="252"/>
      <c r="G274" s="251"/>
      <c r="H274" s="593"/>
      <c r="I274" s="593"/>
      <c r="J274" s="593"/>
    </row>
    <row r="275" spans="2:10" ht="13.8" thickBot="1">
      <c r="B275" s="209">
        <f t="shared" si="4"/>
        <v>44548</v>
      </c>
      <c r="C275" s="221">
        <f>'9.7_DF_Overview'!J273</f>
        <v>0</v>
      </c>
      <c r="D275" s="252"/>
      <c r="E275" s="252"/>
      <c r="F275" s="252"/>
      <c r="G275" s="251"/>
      <c r="H275" s="593"/>
      <c r="I275" s="593"/>
      <c r="J275" s="593"/>
    </row>
    <row r="276" spans="2:10" ht="13.8" thickBot="1">
      <c r="B276" s="209">
        <f t="shared" si="4"/>
        <v>44549</v>
      </c>
      <c r="C276" s="221">
        <f>'9.7_DF_Overview'!J274</f>
        <v>0</v>
      </c>
      <c r="D276" s="252"/>
      <c r="E276" s="252"/>
      <c r="F276" s="252"/>
      <c r="G276" s="251"/>
      <c r="H276" s="593"/>
      <c r="I276" s="593"/>
      <c r="J276" s="593"/>
    </row>
    <row r="277" spans="2:10" ht="13.8" thickBot="1">
      <c r="B277" s="209">
        <f t="shared" si="4"/>
        <v>44550</v>
      </c>
      <c r="C277" s="221">
        <f>'9.7_DF_Overview'!J275</f>
        <v>0</v>
      </c>
      <c r="D277" s="252"/>
      <c r="E277" s="252"/>
      <c r="F277" s="252"/>
      <c r="G277" s="251"/>
      <c r="H277" s="593"/>
      <c r="I277" s="593"/>
      <c r="J277" s="593"/>
    </row>
    <row r="278" spans="2:10" ht="13.8" thickBot="1">
      <c r="B278" s="209">
        <f t="shared" si="4"/>
        <v>44551</v>
      </c>
      <c r="C278" s="221">
        <f>'9.7_DF_Overview'!J276</f>
        <v>0</v>
      </c>
      <c r="D278" s="252"/>
      <c r="E278" s="252"/>
      <c r="F278" s="252"/>
      <c r="G278" s="251"/>
      <c r="H278" s="593"/>
      <c r="I278" s="593"/>
      <c r="J278" s="593"/>
    </row>
    <row r="279" spans="2:10" ht="13.8" thickBot="1">
      <c r="B279" s="209">
        <f t="shared" si="4"/>
        <v>44552</v>
      </c>
      <c r="C279" s="221">
        <f>'9.7_DF_Overview'!J277</f>
        <v>0</v>
      </c>
      <c r="D279" s="252"/>
      <c r="E279" s="252"/>
      <c r="F279" s="252"/>
      <c r="G279" s="251"/>
      <c r="H279" s="593"/>
      <c r="I279" s="593"/>
      <c r="J279" s="593"/>
    </row>
    <row r="280" spans="2:10" ht="13.8" thickBot="1">
      <c r="B280" s="209">
        <f t="shared" si="4"/>
        <v>44553</v>
      </c>
      <c r="C280" s="221">
        <f>'9.7_DF_Overview'!J278</f>
        <v>0</v>
      </c>
      <c r="D280" s="252"/>
      <c r="E280" s="252"/>
      <c r="F280" s="252"/>
      <c r="G280" s="251"/>
      <c r="H280" s="593"/>
      <c r="I280" s="593"/>
      <c r="J280" s="593"/>
    </row>
    <row r="281" spans="2:10" ht="13.8" thickBot="1">
      <c r="B281" s="209">
        <f t="shared" si="4"/>
        <v>44554</v>
      </c>
      <c r="C281" s="221">
        <f>'9.7_DF_Overview'!J279</f>
        <v>0</v>
      </c>
      <c r="D281" s="252"/>
      <c r="E281" s="252"/>
      <c r="F281" s="252"/>
      <c r="G281" s="251"/>
      <c r="H281" s="593"/>
      <c r="I281" s="593"/>
      <c r="J281" s="593"/>
    </row>
    <row r="282" spans="2:10" ht="13.8" thickBot="1">
      <c r="B282" s="209">
        <f t="shared" si="4"/>
        <v>44555</v>
      </c>
      <c r="C282" s="221">
        <f>'9.7_DF_Overview'!J280</f>
        <v>0</v>
      </c>
      <c r="D282" s="252"/>
      <c r="E282" s="252"/>
      <c r="F282" s="252"/>
      <c r="G282" s="251"/>
      <c r="H282" s="593"/>
      <c r="I282" s="593"/>
      <c r="J282" s="593"/>
    </row>
    <row r="283" spans="2:10" ht="13.8" thickBot="1">
      <c r="B283" s="209">
        <f t="shared" si="4"/>
        <v>44556</v>
      </c>
      <c r="C283" s="221">
        <f>'9.7_DF_Overview'!J281</f>
        <v>0</v>
      </c>
      <c r="D283" s="252"/>
      <c r="E283" s="252"/>
      <c r="F283" s="252"/>
      <c r="G283" s="251"/>
      <c r="H283" s="593"/>
      <c r="I283" s="593"/>
      <c r="J283" s="593"/>
    </row>
    <row r="284" spans="2:10" ht="13.8" thickBot="1">
      <c r="B284" s="209">
        <f t="shared" si="4"/>
        <v>44557</v>
      </c>
      <c r="C284" s="221">
        <f>'9.7_DF_Overview'!J282</f>
        <v>0</v>
      </c>
      <c r="D284" s="252"/>
      <c r="E284" s="252"/>
      <c r="F284" s="252"/>
      <c r="G284" s="251"/>
      <c r="H284" s="593"/>
      <c r="I284" s="593"/>
      <c r="J284" s="593"/>
    </row>
    <row r="285" spans="2:10" ht="13.8" thickBot="1">
      <c r="B285" s="209">
        <f t="shared" si="4"/>
        <v>44558</v>
      </c>
      <c r="C285" s="221">
        <f>'9.7_DF_Overview'!J283</f>
        <v>0</v>
      </c>
      <c r="D285" s="252"/>
      <c r="E285" s="252"/>
      <c r="F285" s="252"/>
      <c r="G285" s="251"/>
      <c r="H285" s="593"/>
      <c r="I285" s="593"/>
      <c r="J285" s="593"/>
    </row>
    <row r="286" spans="2:10" ht="13.8" thickBot="1">
      <c r="B286" s="209">
        <f t="shared" si="4"/>
        <v>44559</v>
      </c>
      <c r="C286" s="221">
        <f>'9.7_DF_Overview'!J284</f>
        <v>0</v>
      </c>
      <c r="D286" s="252"/>
      <c r="E286" s="252"/>
      <c r="F286" s="252"/>
      <c r="G286" s="251"/>
      <c r="H286" s="593"/>
      <c r="I286" s="593"/>
      <c r="J286" s="593"/>
    </row>
    <row r="287" spans="2:10" ht="13.8" thickBot="1">
      <c r="B287" s="209">
        <f t="shared" si="4"/>
        <v>44560</v>
      </c>
      <c r="C287" s="221">
        <f>'9.7_DF_Overview'!J285</f>
        <v>0</v>
      </c>
      <c r="D287" s="252"/>
      <c r="E287" s="252"/>
      <c r="F287" s="252"/>
      <c r="G287" s="251"/>
      <c r="H287" s="593"/>
      <c r="I287" s="593"/>
      <c r="J287" s="593"/>
    </row>
    <row r="288" spans="2:10" ht="13.8" thickBot="1">
      <c r="B288" s="209">
        <f t="shared" si="4"/>
        <v>44561</v>
      </c>
      <c r="C288" s="221">
        <f>'9.7_DF_Overview'!J286</f>
        <v>0</v>
      </c>
      <c r="D288" s="252"/>
      <c r="E288" s="252"/>
      <c r="F288" s="252"/>
      <c r="G288" s="251"/>
      <c r="H288" s="593"/>
      <c r="I288" s="593"/>
      <c r="J288" s="593"/>
    </row>
    <row r="289" spans="2:10" ht="13.8" thickBot="1">
      <c r="B289" s="209">
        <f t="shared" si="4"/>
        <v>44562</v>
      </c>
      <c r="C289" s="221">
        <f>'9.7_DF_Overview'!J287</f>
        <v>0</v>
      </c>
      <c r="D289" s="252"/>
      <c r="E289" s="252"/>
      <c r="F289" s="252"/>
      <c r="G289" s="251"/>
      <c r="H289" s="593"/>
      <c r="I289" s="593"/>
      <c r="J289" s="593"/>
    </row>
    <row r="290" spans="2:10" ht="13.8" thickBot="1">
      <c r="B290" s="209">
        <f t="shared" si="4"/>
        <v>44563</v>
      </c>
      <c r="C290" s="221">
        <f>'9.7_DF_Overview'!J288</f>
        <v>0</v>
      </c>
      <c r="D290" s="252"/>
      <c r="E290" s="252"/>
      <c r="F290" s="252"/>
      <c r="G290" s="251"/>
      <c r="H290" s="593"/>
      <c r="I290" s="593"/>
      <c r="J290" s="593"/>
    </row>
    <row r="291" spans="2:10" ht="13.8" thickBot="1">
      <c r="B291" s="209">
        <f t="shared" si="4"/>
        <v>44564</v>
      </c>
      <c r="C291" s="221">
        <f>'9.7_DF_Overview'!J289</f>
        <v>0</v>
      </c>
      <c r="D291" s="252"/>
      <c r="E291" s="252"/>
      <c r="F291" s="252"/>
      <c r="G291" s="251"/>
      <c r="H291" s="593"/>
      <c r="I291" s="593"/>
      <c r="J291" s="593"/>
    </row>
    <row r="292" spans="2:10" ht="13.8" thickBot="1">
      <c r="B292" s="209">
        <f t="shared" si="4"/>
        <v>44565</v>
      </c>
      <c r="C292" s="221">
        <f>'9.7_DF_Overview'!J290</f>
        <v>0</v>
      </c>
      <c r="D292" s="252"/>
      <c r="E292" s="252"/>
      <c r="F292" s="252"/>
      <c r="G292" s="251"/>
      <c r="H292" s="593"/>
      <c r="I292" s="593"/>
      <c r="J292" s="593"/>
    </row>
    <row r="293" spans="2:10" ht="13.8" thickBot="1">
      <c r="B293" s="209">
        <f t="shared" si="4"/>
        <v>44566</v>
      </c>
      <c r="C293" s="221">
        <f>'9.7_DF_Overview'!J291</f>
        <v>0</v>
      </c>
      <c r="D293" s="252"/>
      <c r="E293" s="252"/>
      <c r="F293" s="252"/>
      <c r="G293" s="251"/>
      <c r="H293" s="593"/>
      <c r="I293" s="593"/>
      <c r="J293" s="593"/>
    </row>
    <row r="294" spans="2:10" ht="13.8" thickBot="1">
      <c r="B294" s="209">
        <f t="shared" si="4"/>
        <v>44567</v>
      </c>
      <c r="C294" s="221">
        <f>'9.7_DF_Overview'!J292</f>
        <v>0</v>
      </c>
      <c r="D294" s="252"/>
      <c r="E294" s="252"/>
      <c r="F294" s="252"/>
      <c r="G294" s="251"/>
      <c r="H294" s="593"/>
      <c r="I294" s="593"/>
      <c r="J294" s="593"/>
    </row>
    <row r="295" spans="2:10" ht="13.8" thickBot="1">
      <c r="B295" s="209">
        <f t="shared" si="4"/>
        <v>44568</v>
      </c>
      <c r="C295" s="221">
        <f>'9.7_DF_Overview'!J293</f>
        <v>0</v>
      </c>
      <c r="D295" s="252"/>
      <c r="E295" s="252"/>
      <c r="F295" s="252"/>
      <c r="G295" s="251"/>
      <c r="H295" s="593"/>
      <c r="I295" s="593"/>
      <c r="J295" s="593"/>
    </row>
    <row r="296" spans="2:10" ht="13.8" thickBot="1">
      <c r="B296" s="209">
        <f t="shared" si="4"/>
        <v>44569</v>
      </c>
      <c r="C296" s="221">
        <f>'9.7_DF_Overview'!J294</f>
        <v>0</v>
      </c>
      <c r="D296" s="252"/>
      <c r="E296" s="252"/>
      <c r="F296" s="252"/>
      <c r="G296" s="251"/>
      <c r="H296" s="593"/>
      <c r="I296" s="593"/>
      <c r="J296" s="593"/>
    </row>
    <row r="297" spans="2:10" ht="13.8" thickBot="1">
      <c r="B297" s="209">
        <f t="shared" si="4"/>
        <v>44570</v>
      </c>
      <c r="C297" s="221">
        <f>'9.7_DF_Overview'!J295</f>
        <v>0</v>
      </c>
      <c r="D297" s="252"/>
      <c r="E297" s="252"/>
      <c r="F297" s="252"/>
      <c r="G297" s="251"/>
      <c r="H297" s="593"/>
      <c r="I297" s="593"/>
      <c r="J297" s="593"/>
    </row>
    <row r="298" spans="2:10" ht="13.8" thickBot="1">
      <c r="B298" s="209">
        <f t="shared" si="4"/>
        <v>44571</v>
      </c>
      <c r="C298" s="221">
        <f>'9.7_DF_Overview'!J296</f>
        <v>0</v>
      </c>
      <c r="D298" s="252"/>
      <c r="E298" s="252"/>
      <c r="F298" s="252"/>
      <c r="G298" s="251"/>
      <c r="H298" s="593"/>
      <c r="I298" s="593"/>
      <c r="J298" s="593"/>
    </row>
    <row r="299" spans="2:10" ht="13.8" thickBot="1">
      <c r="B299" s="209">
        <f t="shared" si="4"/>
        <v>44572</v>
      </c>
      <c r="C299" s="221">
        <f>'9.7_DF_Overview'!J297</f>
        <v>0</v>
      </c>
      <c r="D299" s="252"/>
      <c r="E299" s="252"/>
      <c r="F299" s="252"/>
      <c r="G299" s="251"/>
      <c r="H299" s="593"/>
      <c r="I299" s="593"/>
      <c r="J299" s="593"/>
    </row>
    <row r="300" spans="2:10" ht="13.8" thickBot="1">
      <c r="B300" s="209">
        <f t="shared" si="4"/>
        <v>44573</v>
      </c>
      <c r="C300" s="221">
        <f>'9.7_DF_Overview'!J298</f>
        <v>0</v>
      </c>
      <c r="D300" s="252"/>
      <c r="E300" s="252"/>
      <c r="F300" s="252"/>
      <c r="G300" s="251"/>
      <c r="H300" s="593"/>
      <c r="I300" s="593"/>
      <c r="J300" s="593"/>
    </row>
    <row r="301" spans="2:10" ht="13.8" thickBot="1">
      <c r="B301" s="209">
        <f t="shared" si="4"/>
        <v>44574</v>
      </c>
      <c r="C301" s="221">
        <f>'9.7_DF_Overview'!J299</f>
        <v>0</v>
      </c>
      <c r="D301" s="252"/>
      <c r="E301" s="252"/>
      <c r="F301" s="252"/>
      <c r="G301" s="251"/>
      <c r="H301" s="593"/>
      <c r="I301" s="593"/>
      <c r="J301" s="593"/>
    </row>
    <row r="302" spans="2:10" ht="13.8" thickBot="1">
      <c r="B302" s="209">
        <f t="shared" si="4"/>
        <v>44575</v>
      </c>
      <c r="C302" s="221">
        <f>'9.7_DF_Overview'!J300</f>
        <v>0</v>
      </c>
      <c r="D302" s="252"/>
      <c r="E302" s="252"/>
      <c r="F302" s="252"/>
      <c r="G302" s="251"/>
      <c r="H302" s="593"/>
      <c r="I302" s="593"/>
      <c r="J302" s="593"/>
    </row>
    <row r="303" spans="2:10" ht="13.8" thickBot="1">
      <c r="B303" s="209">
        <f t="shared" si="4"/>
        <v>44576</v>
      </c>
      <c r="C303" s="221">
        <f>'9.7_DF_Overview'!J301</f>
        <v>0</v>
      </c>
      <c r="D303" s="252"/>
      <c r="E303" s="252"/>
      <c r="F303" s="252"/>
      <c r="G303" s="251"/>
      <c r="H303" s="593"/>
      <c r="I303" s="593"/>
      <c r="J303" s="593"/>
    </row>
    <row r="304" spans="2:10" ht="13.8" thickBot="1">
      <c r="B304" s="209">
        <f t="shared" si="4"/>
        <v>44577</v>
      </c>
      <c r="C304" s="221">
        <f>'9.7_DF_Overview'!J302</f>
        <v>0</v>
      </c>
      <c r="D304" s="252"/>
      <c r="E304" s="252"/>
      <c r="F304" s="252"/>
      <c r="G304" s="251"/>
      <c r="H304" s="593"/>
      <c r="I304" s="593"/>
      <c r="J304" s="593"/>
    </row>
    <row r="305" spans="2:10" ht="13.8" thickBot="1">
      <c r="B305" s="209">
        <f t="shared" si="4"/>
        <v>44578</v>
      </c>
      <c r="C305" s="221">
        <f>'9.7_DF_Overview'!J303</f>
        <v>0</v>
      </c>
      <c r="D305" s="252"/>
      <c r="E305" s="252"/>
      <c r="F305" s="252"/>
      <c r="G305" s="251"/>
      <c r="H305" s="593"/>
      <c r="I305" s="593"/>
      <c r="J305" s="593"/>
    </row>
    <row r="306" spans="2:10" ht="13.8" thickBot="1">
      <c r="B306" s="209">
        <f t="shared" si="4"/>
        <v>44579</v>
      </c>
      <c r="C306" s="221">
        <f>'9.7_DF_Overview'!J304</f>
        <v>0</v>
      </c>
      <c r="D306" s="252"/>
      <c r="E306" s="252"/>
      <c r="F306" s="252"/>
      <c r="G306" s="251"/>
      <c r="H306" s="593"/>
      <c r="I306" s="593"/>
      <c r="J306" s="593"/>
    </row>
    <row r="307" spans="2:10" ht="13.8" thickBot="1">
      <c r="B307" s="209">
        <f t="shared" si="4"/>
        <v>44580</v>
      </c>
      <c r="C307" s="221">
        <f>'9.7_DF_Overview'!J305</f>
        <v>0</v>
      </c>
      <c r="D307" s="252"/>
      <c r="E307" s="252"/>
      <c r="F307" s="252"/>
      <c r="G307" s="251"/>
      <c r="H307" s="593"/>
      <c r="I307" s="593"/>
      <c r="J307" s="593"/>
    </row>
    <row r="308" spans="2:10" ht="13.8" thickBot="1">
      <c r="B308" s="209">
        <f t="shared" si="4"/>
        <v>44581</v>
      </c>
      <c r="C308" s="221">
        <f>'9.7_DF_Overview'!J306</f>
        <v>0</v>
      </c>
      <c r="D308" s="252"/>
      <c r="E308" s="252"/>
      <c r="F308" s="252"/>
      <c r="G308" s="251"/>
      <c r="H308" s="593"/>
      <c r="I308" s="593"/>
      <c r="J308" s="593"/>
    </row>
    <row r="309" spans="2:10" ht="13.8" thickBot="1">
      <c r="B309" s="209">
        <f t="shared" si="4"/>
        <v>44582</v>
      </c>
      <c r="C309" s="221">
        <f>'9.7_DF_Overview'!J307</f>
        <v>0</v>
      </c>
      <c r="D309" s="252"/>
      <c r="E309" s="252"/>
      <c r="F309" s="252"/>
      <c r="G309" s="251"/>
      <c r="H309" s="593"/>
      <c r="I309" s="593"/>
      <c r="J309" s="593"/>
    </row>
    <row r="310" spans="2:10" ht="13.8" thickBot="1">
      <c r="B310" s="209">
        <f t="shared" si="4"/>
        <v>44583</v>
      </c>
      <c r="C310" s="221">
        <f>'9.7_DF_Overview'!J308</f>
        <v>0</v>
      </c>
      <c r="D310" s="252"/>
      <c r="E310" s="252"/>
      <c r="F310" s="252"/>
      <c r="G310" s="251"/>
      <c r="H310" s="593"/>
      <c r="I310" s="593"/>
      <c r="J310" s="593"/>
    </row>
    <row r="311" spans="2:10" ht="13.8" thickBot="1">
      <c r="B311" s="209">
        <f t="shared" si="4"/>
        <v>44584</v>
      </c>
      <c r="C311" s="221">
        <f>'9.7_DF_Overview'!J309</f>
        <v>0</v>
      </c>
      <c r="D311" s="252"/>
      <c r="E311" s="252"/>
      <c r="F311" s="252"/>
      <c r="G311" s="251"/>
      <c r="H311" s="593"/>
      <c r="I311" s="593"/>
      <c r="J311" s="593"/>
    </row>
    <row r="312" spans="2:10" ht="13.8" thickBot="1">
      <c r="B312" s="209">
        <f t="shared" si="4"/>
        <v>44585</v>
      </c>
      <c r="C312" s="221">
        <f>'9.7_DF_Overview'!J310</f>
        <v>0</v>
      </c>
      <c r="D312" s="252"/>
      <c r="E312" s="252"/>
      <c r="F312" s="252"/>
      <c r="G312" s="251"/>
      <c r="H312" s="593"/>
      <c r="I312" s="593"/>
      <c r="J312" s="593"/>
    </row>
    <row r="313" spans="2:10" ht="13.8" thickBot="1">
      <c r="B313" s="209">
        <f t="shared" si="4"/>
        <v>44586</v>
      </c>
      <c r="C313" s="221">
        <f>'9.7_DF_Overview'!J311</f>
        <v>0</v>
      </c>
      <c r="D313" s="252"/>
      <c r="E313" s="252"/>
      <c r="F313" s="252"/>
      <c r="G313" s="251"/>
      <c r="H313" s="593"/>
      <c r="I313" s="593"/>
      <c r="J313" s="593"/>
    </row>
    <row r="314" spans="2:10" ht="13.8" thickBot="1">
      <c r="B314" s="209">
        <f t="shared" si="4"/>
        <v>44587</v>
      </c>
      <c r="C314" s="221">
        <f>'9.7_DF_Overview'!J312</f>
        <v>0</v>
      </c>
      <c r="D314" s="252"/>
      <c r="E314" s="252"/>
      <c r="F314" s="252"/>
      <c r="G314" s="251"/>
      <c r="H314" s="593"/>
      <c r="I314" s="593"/>
      <c r="J314" s="593"/>
    </row>
    <row r="315" spans="2:10" ht="13.8" thickBot="1">
      <c r="B315" s="209">
        <f t="shared" si="4"/>
        <v>44588</v>
      </c>
      <c r="C315" s="221">
        <f>'9.7_DF_Overview'!J313</f>
        <v>0</v>
      </c>
      <c r="D315" s="252"/>
      <c r="E315" s="252"/>
      <c r="F315" s="252"/>
      <c r="G315" s="251"/>
      <c r="H315" s="593"/>
      <c r="I315" s="593"/>
      <c r="J315" s="593"/>
    </row>
    <row r="316" spans="2:10" ht="13.8" thickBot="1">
      <c r="B316" s="209">
        <f t="shared" si="4"/>
        <v>44589</v>
      </c>
      <c r="C316" s="221">
        <f>'9.7_DF_Overview'!J314</f>
        <v>0</v>
      </c>
      <c r="D316" s="252"/>
      <c r="E316" s="252"/>
      <c r="F316" s="252"/>
      <c r="G316" s="251"/>
      <c r="H316" s="593"/>
      <c r="I316" s="593"/>
      <c r="J316" s="593"/>
    </row>
    <row r="317" spans="2:10" ht="13.8" thickBot="1">
      <c r="B317" s="209">
        <f t="shared" si="4"/>
        <v>44590</v>
      </c>
      <c r="C317" s="221">
        <f>'9.7_DF_Overview'!J315</f>
        <v>0</v>
      </c>
      <c r="D317" s="252"/>
      <c r="E317" s="252"/>
      <c r="F317" s="252"/>
      <c r="G317" s="251"/>
      <c r="H317" s="593"/>
      <c r="I317" s="593"/>
      <c r="J317" s="593"/>
    </row>
    <row r="318" spans="2:10" ht="13.8" thickBot="1">
      <c r="B318" s="209">
        <f t="shared" si="4"/>
        <v>44591</v>
      </c>
      <c r="C318" s="221">
        <f>'9.7_DF_Overview'!J316</f>
        <v>0</v>
      </c>
      <c r="D318" s="252"/>
      <c r="E318" s="252"/>
      <c r="F318" s="252"/>
      <c r="G318" s="251"/>
      <c r="H318" s="593"/>
      <c r="I318" s="593"/>
      <c r="J318" s="593"/>
    </row>
    <row r="319" spans="2:10" ht="13.8" thickBot="1">
      <c r="B319" s="209">
        <f t="shared" si="4"/>
        <v>44592</v>
      </c>
      <c r="C319" s="221">
        <f>'9.7_DF_Overview'!J317</f>
        <v>0</v>
      </c>
      <c r="D319" s="252"/>
      <c r="E319" s="252"/>
      <c r="F319" s="252"/>
      <c r="G319" s="251"/>
      <c r="H319" s="593"/>
      <c r="I319" s="593"/>
      <c r="J319" s="593"/>
    </row>
    <row r="320" spans="2:10" ht="13.8" thickBot="1">
      <c r="B320" s="209">
        <f t="shared" si="4"/>
        <v>44593</v>
      </c>
      <c r="C320" s="221">
        <f>'9.7_DF_Overview'!J318</f>
        <v>0</v>
      </c>
      <c r="D320" s="252"/>
      <c r="E320" s="252"/>
      <c r="F320" s="252"/>
      <c r="G320" s="251"/>
      <c r="H320" s="593"/>
      <c r="I320" s="593"/>
      <c r="J320" s="593"/>
    </row>
    <row r="321" spans="2:10" ht="13.8" thickBot="1">
      <c r="B321" s="209">
        <f t="shared" si="4"/>
        <v>44594</v>
      </c>
      <c r="C321" s="221">
        <f>'9.7_DF_Overview'!J319</f>
        <v>0</v>
      </c>
      <c r="D321" s="252"/>
      <c r="E321" s="252"/>
      <c r="F321" s="252"/>
      <c r="G321" s="251"/>
      <c r="H321" s="593"/>
      <c r="I321" s="593"/>
      <c r="J321" s="593"/>
    </row>
    <row r="322" spans="2:10" ht="13.8" thickBot="1">
      <c r="B322" s="209">
        <f t="shared" si="4"/>
        <v>44595</v>
      </c>
      <c r="C322" s="221">
        <f>'9.7_DF_Overview'!J320</f>
        <v>0</v>
      </c>
      <c r="D322" s="252"/>
      <c r="E322" s="252"/>
      <c r="F322" s="252"/>
      <c r="G322" s="251"/>
      <c r="H322" s="593"/>
      <c r="I322" s="593"/>
      <c r="J322" s="593"/>
    </row>
    <row r="323" spans="2:10" ht="13.8" thickBot="1">
      <c r="B323" s="209">
        <f t="shared" si="4"/>
        <v>44596</v>
      </c>
      <c r="C323" s="221">
        <f>'9.7_DF_Overview'!J321</f>
        <v>0</v>
      </c>
      <c r="D323" s="252"/>
      <c r="E323" s="252"/>
      <c r="F323" s="252"/>
      <c r="G323" s="251"/>
      <c r="H323" s="593"/>
      <c r="I323" s="593"/>
      <c r="J323" s="593"/>
    </row>
    <row r="324" spans="2:10" ht="13.8" thickBot="1">
      <c r="B324" s="209">
        <f t="shared" si="4"/>
        <v>44597</v>
      </c>
      <c r="C324" s="221">
        <f>'9.7_DF_Overview'!J322</f>
        <v>0</v>
      </c>
      <c r="D324" s="252"/>
      <c r="E324" s="252"/>
      <c r="F324" s="252"/>
      <c r="G324" s="251"/>
      <c r="H324" s="593"/>
      <c r="I324" s="593"/>
      <c r="J324" s="593"/>
    </row>
    <row r="325" spans="2:10" ht="13.8" thickBot="1">
      <c r="B325" s="209">
        <f t="shared" si="4"/>
        <v>44598</v>
      </c>
      <c r="C325" s="221">
        <f>'9.7_DF_Overview'!J323</f>
        <v>0</v>
      </c>
      <c r="D325" s="252"/>
      <c r="E325" s="252"/>
      <c r="F325" s="252"/>
      <c r="G325" s="251"/>
      <c r="H325" s="593"/>
      <c r="I325" s="593"/>
      <c r="J325" s="593"/>
    </row>
    <row r="326" spans="2:10" ht="13.8" thickBot="1">
      <c r="B326" s="209">
        <f t="shared" si="4"/>
        <v>44599</v>
      </c>
      <c r="C326" s="221">
        <f>'9.7_DF_Overview'!J324</f>
        <v>0</v>
      </c>
      <c r="D326" s="252"/>
      <c r="E326" s="252"/>
      <c r="F326" s="252"/>
      <c r="G326" s="251"/>
      <c r="H326" s="593"/>
      <c r="I326" s="593"/>
      <c r="J326" s="593"/>
    </row>
    <row r="327" spans="2:10" ht="13.8" thickBot="1">
      <c r="B327" s="209">
        <f t="shared" si="4"/>
        <v>44600</v>
      </c>
      <c r="C327" s="221">
        <f>'9.7_DF_Overview'!J325</f>
        <v>0</v>
      </c>
      <c r="D327" s="252"/>
      <c r="E327" s="252"/>
      <c r="F327" s="252"/>
      <c r="G327" s="251"/>
      <c r="H327" s="593"/>
      <c r="I327" s="593"/>
      <c r="J327" s="593"/>
    </row>
    <row r="328" spans="2:10" ht="13.8" thickBot="1">
      <c r="B328" s="209">
        <f t="shared" si="4"/>
        <v>44601</v>
      </c>
      <c r="C328" s="221">
        <f>'9.7_DF_Overview'!J326</f>
        <v>0</v>
      </c>
      <c r="D328" s="252"/>
      <c r="E328" s="252"/>
      <c r="F328" s="252"/>
      <c r="G328" s="251"/>
      <c r="H328" s="593"/>
      <c r="I328" s="593"/>
      <c r="J328" s="593"/>
    </row>
    <row r="329" spans="2:10" ht="13.8" thickBot="1">
      <c r="B329" s="209">
        <f t="shared" si="4"/>
        <v>44602</v>
      </c>
      <c r="C329" s="221">
        <f>'9.7_DF_Overview'!J327</f>
        <v>0</v>
      </c>
      <c r="D329" s="252"/>
      <c r="E329" s="252"/>
      <c r="F329" s="252"/>
      <c r="G329" s="251"/>
      <c r="H329" s="593"/>
      <c r="I329" s="593"/>
      <c r="J329" s="593"/>
    </row>
    <row r="330" spans="2:10" ht="13.8" thickBot="1">
      <c r="B330" s="209">
        <f t="shared" si="4"/>
        <v>44603</v>
      </c>
      <c r="C330" s="221">
        <f>'9.7_DF_Overview'!J328</f>
        <v>0</v>
      </c>
      <c r="D330" s="252"/>
      <c r="E330" s="252"/>
      <c r="F330" s="252"/>
      <c r="G330" s="251"/>
      <c r="H330" s="593"/>
      <c r="I330" s="593"/>
      <c r="J330" s="593"/>
    </row>
    <row r="331" spans="2:10" ht="13.8" thickBot="1">
      <c r="B331" s="209">
        <f t="shared" si="4"/>
        <v>44604</v>
      </c>
      <c r="C331" s="221">
        <f>'9.7_DF_Overview'!J329</f>
        <v>0</v>
      </c>
      <c r="D331" s="252"/>
      <c r="E331" s="252"/>
      <c r="F331" s="252"/>
      <c r="G331" s="251"/>
      <c r="H331" s="593"/>
      <c r="I331" s="593"/>
      <c r="J331" s="593"/>
    </row>
    <row r="332" spans="2:10" ht="13.8" thickBot="1">
      <c r="B332" s="209">
        <f t="shared" si="4"/>
        <v>44605</v>
      </c>
      <c r="C332" s="221">
        <f>'9.7_DF_Overview'!J330</f>
        <v>0</v>
      </c>
      <c r="D332" s="252"/>
      <c r="E332" s="252"/>
      <c r="F332" s="252"/>
      <c r="G332" s="251"/>
      <c r="H332" s="593"/>
      <c r="I332" s="593"/>
      <c r="J332" s="593"/>
    </row>
    <row r="333" spans="2:10" ht="13.8" thickBot="1">
      <c r="B333" s="209">
        <f t="shared" si="4"/>
        <v>44606</v>
      </c>
      <c r="C333" s="221">
        <f>'9.7_DF_Overview'!J331</f>
        <v>0</v>
      </c>
      <c r="D333" s="252"/>
      <c r="E333" s="252"/>
      <c r="F333" s="252"/>
      <c r="G333" s="251"/>
      <c r="H333" s="593"/>
      <c r="I333" s="593"/>
      <c r="J333" s="593"/>
    </row>
    <row r="334" spans="2:10" ht="13.8" thickBot="1">
      <c r="B334" s="209">
        <f t="shared" si="4"/>
        <v>44607</v>
      </c>
      <c r="C334" s="221">
        <f>'9.7_DF_Overview'!J332</f>
        <v>0</v>
      </c>
      <c r="D334" s="252"/>
      <c r="E334" s="252"/>
      <c r="F334" s="252"/>
      <c r="G334" s="251"/>
      <c r="H334" s="593"/>
      <c r="I334" s="593"/>
      <c r="J334" s="593"/>
    </row>
    <row r="335" spans="2:10" ht="13.8" thickBot="1">
      <c r="B335" s="209">
        <f t="shared" ref="B335:B378" si="5">B334+1</f>
        <v>44608</v>
      </c>
      <c r="C335" s="221">
        <f>'9.7_DF_Overview'!J333</f>
        <v>0</v>
      </c>
      <c r="D335" s="252"/>
      <c r="E335" s="252"/>
      <c r="F335" s="252"/>
      <c r="G335" s="251"/>
      <c r="H335" s="593"/>
      <c r="I335" s="593"/>
      <c r="J335" s="593"/>
    </row>
    <row r="336" spans="2:10" ht="13.8" thickBot="1">
      <c r="B336" s="209">
        <f t="shared" si="5"/>
        <v>44609</v>
      </c>
      <c r="C336" s="221">
        <f>'9.7_DF_Overview'!J334</f>
        <v>0</v>
      </c>
      <c r="D336" s="252"/>
      <c r="E336" s="252"/>
      <c r="F336" s="252"/>
      <c r="G336" s="251"/>
      <c r="H336" s="593"/>
      <c r="I336" s="593"/>
      <c r="J336" s="593"/>
    </row>
    <row r="337" spans="2:10" ht="13.8" thickBot="1">
      <c r="B337" s="209">
        <f t="shared" si="5"/>
        <v>44610</v>
      </c>
      <c r="C337" s="221">
        <f>'9.7_DF_Overview'!J335</f>
        <v>0</v>
      </c>
      <c r="D337" s="252"/>
      <c r="E337" s="252"/>
      <c r="F337" s="252"/>
      <c r="G337" s="251"/>
      <c r="H337" s="593"/>
      <c r="I337" s="593"/>
      <c r="J337" s="593"/>
    </row>
    <row r="338" spans="2:10" ht="13.8" thickBot="1">
      <c r="B338" s="209">
        <f t="shared" si="5"/>
        <v>44611</v>
      </c>
      <c r="C338" s="221">
        <f>'9.7_DF_Overview'!J336</f>
        <v>0</v>
      </c>
      <c r="D338" s="252"/>
      <c r="E338" s="252"/>
      <c r="F338" s="252"/>
      <c r="G338" s="251"/>
      <c r="H338" s="593"/>
      <c r="I338" s="593"/>
      <c r="J338" s="593"/>
    </row>
    <row r="339" spans="2:10" ht="13.8" thickBot="1">
      <c r="B339" s="209">
        <f t="shared" si="5"/>
        <v>44612</v>
      </c>
      <c r="C339" s="221">
        <f>'9.7_DF_Overview'!J337</f>
        <v>0</v>
      </c>
      <c r="D339" s="252"/>
      <c r="E339" s="252"/>
      <c r="F339" s="252"/>
      <c r="G339" s="251"/>
      <c r="H339" s="593"/>
      <c r="I339" s="593"/>
      <c r="J339" s="593"/>
    </row>
    <row r="340" spans="2:10" ht="13.8" thickBot="1">
      <c r="B340" s="209">
        <f t="shared" si="5"/>
        <v>44613</v>
      </c>
      <c r="C340" s="221">
        <f>'9.7_DF_Overview'!J338</f>
        <v>0</v>
      </c>
      <c r="D340" s="252"/>
      <c r="E340" s="252"/>
      <c r="F340" s="252"/>
      <c r="G340" s="251"/>
      <c r="H340" s="593"/>
      <c r="I340" s="593"/>
      <c r="J340" s="593"/>
    </row>
    <row r="341" spans="2:10" ht="13.8" thickBot="1">
      <c r="B341" s="209">
        <f t="shared" si="5"/>
        <v>44614</v>
      </c>
      <c r="C341" s="221">
        <f>'9.7_DF_Overview'!J339</f>
        <v>0</v>
      </c>
      <c r="D341" s="252"/>
      <c r="E341" s="252"/>
      <c r="F341" s="252"/>
      <c r="G341" s="251"/>
      <c r="H341" s="593"/>
      <c r="I341" s="593"/>
      <c r="J341" s="593"/>
    </row>
    <row r="342" spans="2:10" ht="13.8" thickBot="1">
      <c r="B342" s="209">
        <f t="shared" si="5"/>
        <v>44615</v>
      </c>
      <c r="C342" s="221">
        <f>'9.7_DF_Overview'!J340</f>
        <v>0</v>
      </c>
      <c r="D342" s="252"/>
      <c r="E342" s="252"/>
      <c r="F342" s="252"/>
      <c r="G342" s="251"/>
      <c r="H342" s="593"/>
      <c r="I342" s="593"/>
      <c r="J342" s="593"/>
    </row>
    <row r="343" spans="2:10" ht="13.8" thickBot="1">
      <c r="B343" s="209">
        <f t="shared" si="5"/>
        <v>44616</v>
      </c>
      <c r="C343" s="221">
        <f>'9.7_DF_Overview'!J341</f>
        <v>0</v>
      </c>
      <c r="D343" s="252"/>
      <c r="E343" s="252"/>
      <c r="F343" s="252"/>
      <c r="G343" s="251"/>
      <c r="H343" s="593"/>
      <c r="I343" s="593"/>
      <c r="J343" s="593"/>
    </row>
    <row r="344" spans="2:10" ht="13.8" thickBot="1">
      <c r="B344" s="209">
        <f t="shared" si="5"/>
        <v>44617</v>
      </c>
      <c r="C344" s="221">
        <f>'9.7_DF_Overview'!J342</f>
        <v>0</v>
      </c>
      <c r="D344" s="252"/>
      <c r="E344" s="252"/>
      <c r="F344" s="252"/>
      <c r="G344" s="251"/>
      <c r="H344" s="593"/>
      <c r="I344" s="593"/>
      <c r="J344" s="593"/>
    </row>
    <row r="345" spans="2:10" ht="13.8" thickBot="1">
      <c r="B345" s="209">
        <f t="shared" si="5"/>
        <v>44618</v>
      </c>
      <c r="C345" s="221">
        <f>'9.7_DF_Overview'!J343</f>
        <v>0</v>
      </c>
      <c r="D345" s="252"/>
      <c r="E345" s="252"/>
      <c r="F345" s="252"/>
      <c r="G345" s="251"/>
      <c r="H345" s="593"/>
      <c r="I345" s="593"/>
      <c r="J345" s="593"/>
    </row>
    <row r="346" spans="2:10" ht="13.8" thickBot="1">
      <c r="B346" s="209">
        <f t="shared" si="5"/>
        <v>44619</v>
      </c>
      <c r="C346" s="221">
        <f>'9.7_DF_Overview'!J344</f>
        <v>0</v>
      </c>
      <c r="D346" s="252"/>
      <c r="E346" s="252"/>
      <c r="F346" s="252"/>
      <c r="G346" s="251"/>
      <c r="H346" s="593"/>
      <c r="I346" s="593"/>
      <c r="J346" s="593"/>
    </row>
    <row r="347" spans="2:10" ht="13.8" thickBot="1">
      <c r="B347" s="209">
        <f t="shared" si="5"/>
        <v>44620</v>
      </c>
      <c r="C347" s="221">
        <f>'9.7_DF_Overview'!J345</f>
        <v>0</v>
      </c>
      <c r="D347" s="252"/>
      <c r="E347" s="252"/>
      <c r="F347" s="252"/>
      <c r="G347" s="251"/>
      <c r="H347" s="593"/>
      <c r="I347" s="593"/>
      <c r="J347" s="593"/>
    </row>
    <row r="348" spans="2:10" ht="13.8" thickBot="1">
      <c r="B348" s="209">
        <f t="shared" si="5"/>
        <v>44621</v>
      </c>
      <c r="C348" s="221">
        <f>'9.7_DF_Overview'!J346</f>
        <v>0</v>
      </c>
      <c r="D348" s="252"/>
      <c r="E348" s="252"/>
      <c r="F348" s="252"/>
      <c r="G348" s="251"/>
      <c r="H348" s="593"/>
      <c r="I348" s="593"/>
      <c r="J348" s="593"/>
    </row>
    <row r="349" spans="2:10" ht="13.8" thickBot="1">
      <c r="B349" s="209">
        <f t="shared" si="5"/>
        <v>44622</v>
      </c>
      <c r="C349" s="221">
        <f>'9.7_DF_Overview'!J347</f>
        <v>0</v>
      </c>
      <c r="D349" s="252"/>
      <c r="E349" s="252"/>
      <c r="F349" s="252"/>
      <c r="G349" s="251"/>
      <c r="H349" s="593"/>
      <c r="I349" s="593"/>
      <c r="J349" s="593"/>
    </row>
    <row r="350" spans="2:10" ht="13.8" thickBot="1">
      <c r="B350" s="209">
        <f t="shared" si="5"/>
        <v>44623</v>
      </c>
      <c r="C350" s="221">
        <f>'9.7_DF_Overview'!J348</f>
        <v>0</v>
      </c>
      <c r="D350" s="252"/>
      <c r="E350" s="252"/>
      <c r="F350" s="252"/>
      <c r="G350" s="251"/>
      <c r="H350" s="593"/>
      <c r="I350" s="593"/>
      <c r="J350" s="593"/>
    </row>
    <row r="351" spans="2:10" ht="13.8" thickBot="1">
      <c r="B351" s="209">
        <f t="shared" si="5"/>
        <v>44624</v>
      </c>
      <c r="C351" s="221">
        <f>'9.7_DF_Overview'!J349</f>
        <v>0</v>
      </c>
      <c r="D351" s="252"/>
      <c r="E351" s="252"/>
      <c r="F351" s="252"/>
      <c r="G351" s="251"/>
      <c r="H351" s="593"/>
      <c r="I351" s="593"/>
      <c r="J351" s="593"/>
    </row>
    <row r="352" spans="2:10" ht="13.8" thickBot="1">
      <c r="B352" s="209">
        <f t="shared" si="5"/>
        <v>44625</v>
      </c>
      <c r="C352" s="221">
        <f>'9.7_DF_Overview'!J350</f>
        <v>0</v>
      </c>
      <c r="D352" s="252"/>
      <c r="E352" s="252"/>
      <c r="F352" s="252"/>
      <c r="G352" s="251"/>
      <c r="H352" s="593"/>
      <c r="I352" s="593"/>
      <c r="J352" s="593"/>
    </row>
    <row r="353" spans="2:10" ht="13.8" thickBot="1">
      <c r="B353" s="209">
        <f t="shared" si="5"/>
        <v>44626</v>
      </c>
      <c r="C353" s="221">
        <f>'9.7_DF_Overview'!J351</f>
        <v>0</v>
      </c>
      <c r="D353" s="252"/>
      <c r="E353" s="252"/>
      <c r="F353" s="252"/>
      <c r="G353" s="251"/>
      <c r="H353" s="593"/>
      <c r="I353" s="593"/>
      <c r="J353" s="593"/>
    </row>
    <row r="354" spans="2:10" ht="13.8" thickBot="1">
      <c r="B354" s="209">
        <f t="shared" si="5"/>
        <v>44627</v>
      </c>
      <c r="C354" s="221">
        <f>'9.7_DF_Overview'!J352</f>
        <v>0</v>
      </c>
      <c r="D354" s="252"/>
      <c r="E354" s="252"/>
      <c r="F354" s="252"/>
      <c r="G354" s="251"/>
      <c r="H354" s="593"/>
      <c r="I354" s="593"/>
      <c r="J354" s="593"/>
    </row>
    <row r="355" spans="2:10" ht="13.8" thickBot="1">
      <c r="B355" s="209">
        <f t="shared" si="5"/>
        <v>44628</v>
      </c>
      <c r="C355" s="221">
        <f>'9.7_DF_Overview'!J353</f>
        <v>0</v>
      </c>
      <c r="D355" s="252"/>
      <c r="E355" s="252"/>
      <c r="F355" s="252"/>
      <c r="G355" s="251"/>
      <c r="H355" s="593"/>
      <c r="I355" s="593"/>
      <c r="J355" s="593"/>
    </row>
    <row r="356" spans="2:10" ht="13.8" thickBot="1">
      <c r="B356" s="209">
        <f t="shared" si="5"/>
        <v>44629</v>
      </c>
      <c r="C356" s="221">
        <f>'9.7_DF_Overview'!J354</f>
        <v>0</v>
      </c>
      <c r="D356" s="252"/>
      <c r="E356" s="252"/>
      <c r="F356" s="252"/>
      <c r="G356" s="251"/>
      <c r="H356" s="593"/>
      <c r="I356" s="593"/>
      <c r="J356" s="593"/>
    </row>
    <row r="357" spans="2:10" ht="13.8" thickBot="1">
      <c r="B357" s="209">
        <f t="shared" si="5"/>
        <v>44630</v>
      </c>
      <c r="C357" s="221">
        <f>'9.7_DF_Overview'!J355</f>
        <v>0</v>
      </c>
      <c r="D357" s="252"/>
      <c r="E357" s="252"/>
      <c r="F357" s="252"/>
      <c r="G357" s="251"/>
      <c r="H357" s="593"/>
      <c r="I357" s="593"/>
      <c r="J357" s="593"/>
    </row>
    <row r="358" spans="2:10" ht="13.8" thickBot="1">
      <c r="B358" s="209">
        <f t="shared" si="5"/>
        <v>44631</v>
      </c>
      <c r="C358" s="221">
        <f>'9.7_DF_Overview'!J356</f>
        <v>0</v>
      </c>
      <c r="D358" s="252"/>
      <c r="E358" s="252"/>
      <c r="F358" s="252"/>
      <c r="G358" s="251"/>
      <c r="H358" s="593"/>
      <c r="I358" s="593"/>
      <c r="J358" s="593"/>
    </row>
    <row r="359" spans="2:10" ht="13.8" thickBot="1">
      <c r="B359" s="209">
        <f t="shared" si="5"/>
        <v>44632</v>
      </c>
      <c r="C359" s="221">
        <f>'9.7_DF_Overview'!J357</f>
        <v>0</v>
      </c>
      <c r="D359" s="252"/>
      <c r="E359" s="252"/>
      <c r="F359" s="252"/>
      <c r="G359" s="251"/>
      <c r="H359" s="593"/>
      <c r="I359" s="593"/>
      <c r="J359" s="593"/>
    </row>
    <row r="360" spans="2:10" ht="13.8" thickBot="1">
      <c r="B360" s="209">
        <f t="shared" si="5"/>
        <v>44633</v>
      </c>
      <c r="C360" s="221">
        <f>'9.7_DF_Overview'!J358</f>
        <v>0</v>
      </c>
      <c r="D360" s="252"/>
      <c r="E360" s="252"/>
      <c r="F360" s="252"/>
      <c r="G360" s="251"/>
      <c r="H360" s="593"/>
      <c r="I360" s="593"/>
      <c r="J360" s="593"/>
    </row>
    <row r="361" spans="2:10" ht="13.8" thickBot="1">
      <c r="B361" s="209">
        <f t="shared" si="5"/>
        <v>44634</v>
      </c>
      <c r="C361" s="221">
        <f>'9.7_DF_Overview'!J359</f>
        <v>0</v>
      </c>
      <c r="D361" s="252"/>
      <c r="E361" s="252"/>
      <c r="F361" s="252"/>
      <c r="G361" s="251"/>
      <c r="H361" s="593"/>
      <c r="I361" s="593"/>
      <c r="J361" s="593"/>
    </row>
    <row r="362" spans="2:10" ht="13.8" thickBot="1">
      <c r="B362" s="209">
        <f t="shared" si="5"/>
        <v>44635</v>
      </c>
      <c r="C362" s="221">
        <f>'9.7_DF_Overview'!J360</f>
        <v>0</v>
      </c>
      <c r="D362" s="252"/>
      <c r="E362" s="252"/>
      <c r="F362" s="252"/>
      <c r="G362" s="251"/>
      <c r="H362" s="593"/>
      <c r="I362" s="593"/>
      <c r="J362" s="593"/>
    </row>
    <row r="363" spans="2:10" ht="13.8" thickBot="1">
      <c r="B363" s="209">
        <f t="shared" si="5"/>
        <v>44636</v>
      </c>
      <c r="C363" s="221">
        <f>'9.7_DF_Overview'!J361</f>
        <v>0</v>
      </c>
      <c r="D363" s="252"/>
      <c r="E363" s="252"/>
      <c r="F363" s="252"/>
      <c r="G363" s="251"/>
      <c r="H363" s="593"/>
      <c r="I363" s="593"/>
      <c r="J363" s="593"/>
    </row>
    <row r="364" spans="2:10" ht="13.8" thickBot="1">
      <c r="B364" s="209">
        <f t="shared" si="5"/>
        <v>44637</v>
      </c>
      <c r="C364" s="221">
        <f>'9.7_DF_Overview'!J362</f>
        <v>0</v>
      </c>
      <c r="D364" s="252"/>
      <c r="E364" s="252"/>
      <c r="F364" s="252"/>
      <c r="G364" s="251"/>
      <c r="H364" s="593"/>
      <c r="I364" s="593"/>
      <c r="J364" s="593"/>
    </row>
    <row r="365" spans="2:10" ht="13.8" thickBot="1">
      <c r="B365" s="209">
        <f t="shared" si="5"/>
        <v>44638</v>
      </c>
      <c r="C365" s="221">
        <f>'9.7_DF_Overview'!J363</f>
        <v>0</v>
      </c>
      <c r="D365" s="252"/>
      <c r="E365" s="252"/>
      <c r="F365" s="252"/>
      <c r="G365" s="251"/>
      <c r="H365" s="593"/>
      <c r="I365" s="593"/>
      <c r="J365" s="593"/>
    </row>
    <row r="366" spans="2:10" ht="13.8" thickBot="1">
      <c r="B366" s="209">
        <f t="shared" si="5"/>
        <v>44639</v>
      </c>
      <c r="C366" s="221">
        <f>'9.7_DF_Overview'!J364</f>
        <v>0</v>
      </c>
      <c r="D366" s="252"/>
      <c r="E366" s="252"/>
      <c r="F366" s="252"/>
      <c r="G366" s="251"/>
      <c r="H366" s="593"/>
      <c r="I366" s="593"/>
      <c r="J366" s="593"/>
    </row>
    <row r="367" spans="2:10" ht="13.8" thickBot="1">
      <c r="B367" s="209">
        <f t="shared" si="5"/>
        <v>44640</v>
      </c>
      <c r="C367" s="221">
        <f>'9.7_DF_Overview'!J365</f>
        <v>0</v>
      </c>
      <c r="D367" s="252"/>
      <c r="E367" s="252"/>
      <c r="F367" s="252"/>
      <c r="G367" s="251"/>
      <c r="H367" s="593"/>
      <c r="I367" s="593"/>
      <c r="J367" s="593"/>
    </row>
    <row r="368" spans="2:10" ht="13.8" thickBot="1">
      <c r="B368" s="209">
        <f t="shared" si="5"/>
        <v>44641</v>
      </c>
      <c r="C368" s="221">
        <f>'9.7_DF_Overview'!J366</f>
        <v>0</v>
      </c>
      <c r="D368" s="252"/>
      <c r="E368" s="252"/>
      <c r="F368" s="252"/>
      <c r="G368" s="251"/>
      <c r="H368" s="593"/>
      <c r="I368" s="593"/>
      <c r="J368" s="593"/>
    </row>
    <row r="369" spans="2:10" ht="13.8" thickBot="1">
      <c r="B369" s="209">
        <f t="shared" si="5"/>
        <v>44642</v>
      </c>
      <c r="C369" s="221">
        <f>'9.7_DF_Overview'!J367</f>
        <v>0</v>
      </c>
      <c r="D369" s="252"/>
      <c r="E369" s="252"/>
      <c r="F369" s="252"/>
      <c r="G369" s="251"/>
      <c r="H369" s="593"/>
      <c r="I369" s="593"/>
      <c r="J369" s="593"/>
    </row>
    <row r="370" spans="2:10" ht="13.8" thickBot="1">
      <c r="B370" s="209">
        <f t="shared" si="5"/>
        <v>44643</v>
      </c>
      <c r="C370" s="221">
        <f>'9.7_DF_Overview'!J368</f>
        <v>0</v>
      </c>
      <c r="D370" s="252"/>
      <c r="E370" s="252"/>
      <c r="F370" s="252"/>
      <c r="G370" s="251"/>
      <c r="H370" s="593"/>
      <c r="I370" s="593"/>
      <c r="J370" s="593"/>
    </row>
    <row r="371" spans="2:10" ht="13.8" thickBot="1">
      <c r="B371" s="209">
        <f t="shared" si="5"/>
        <v>44644</v>
      </c>
      <c r="C371" s="221">
        <f>'9.7_DF_Overview'!J369</f>
        <v>0</v>
      </c>
      <c r="D371" s="252"/>
      <c r="E371" s="252"/>
      <c r="F371" s="252"/>
      <c r="G371" s="251"/>
      <c r="H371" s="593"/>
      <c r="I371" s="593"/>
      <c r="J371" s="593"/>
    </row>
    <row r="372" spans="2:10" ht="13.8" thickBot="1">
      <c r="B372" s="209">
        <f t="shared" si="5"/>
        <v>44645</v>
      </c>
      <c r="C372" s="221">
        <f>'9.7_DF_Overview'!J370</f>
        <v>0</v>
      </c>
      <c r="D372" s="252"/>
      <c r="E372" s="252"/>
      <c r="F372" s="252"/>
      <c r="G372" s="251"/>
      <c r="H372" s="593"/>
      <c r="I372" s="593"/>
      <c r="J372" s="593"/>
    </row>
    <row r="373" spans="2:10" ht="13.8" thickBot="1">
      <c r="B373" s="209">
        <f t="shared" si="5"/>
        <v>44646</v>
      </c>
      <c r="C373" s="221">
        <f>'9.7_DF_Overview'!J371</f>
        <v>0</v>
      </c>
      <c r="D373" s="252"/>
      <c r="E373" s="252"/>
      <c r="F373" s="252"/>
      <c r="G373" s="251"/>
      <c r="H373" s="593"/>
      <c r="I373" s="593"/>
      <c r="J373" s="593"/>
    </row>
    <row r="374" spans="2:10" ht="13.8" thickBot="1">
      <c r="B374" s="209">
        <f t="shared" si="5"/>
        <v>44647</v>
      </c>
      <c r="C374" s="221">
        <f>'9.7_DF_Overview'!J372</f>
        <v>0</v>
      </c>
      <c r="D374" s="252"/>
      <c r="E374" s="252"/>
      <c r="F374" s="252"/>
      <c r="G374" s="251"/>
      <c r="H374" s="593"/>
      <c r="I374" s="593"/>
      <c r="J374" s="593"/>
    </row>
    <row r="375" spans="2:10" ht="13.8" thickBot="1">
      <c r="B375" s="209">
        <f t="shared" si="5"/>
        <v>44648</v>
      </c>
      <c r="C375" s="221">
        <f>'9.7_DF_Overview'!J373</f>
        <v>0</v>
      </c>
      <c r="D375" s="252"/>
      <c r="E375" s="252"/>
      <c r="F375" s="252"/>
      <c r="G375" s="251"/>
      <c r="H375" s="593"/>
      <c r="I375" s="593"/>
      <c r="J375" s="593"/>
    </row>
    <row r="376" spans="2:10" ht="13.8" thickBot="1">
      <c r="B376" s="209">
        <f t="shared" si="5"/>
        <v>44649</v>
      </c>
      <c r="C376" s="221">
        <f>'9.7_DF_Overview'!J374</f>
        <v>0</v>
      </c>
      <c r="D376" s="252"/>
      <c r="E376" s="252"/>
      <c r="F376" s="252"/>
      <c r="G376" s="251"/>
      <c r="H376" s="593"/>
      <c r="I376" s="593"/>
      <c r="J376" s="593"/>
    </row>
    <row r="377" spans="2:10" ht="13.8" thickBot="1">
      <c r="B377" s="209">
        <f t="shared" si="5"/>
        <v>44650</v>
      </c>
      <c r="C377" s="221">
        <f>'9.7_DF_Overview'!J375</f>
        <v>0</v>
      </c>
      <c r="D377" s="252"/>
      <c r="E377" s="252"/>
      <c r="F377" s="252"/>
      <c r="G377" s="251"/>
      <c r="H377" s="593"/>
      <c r="I377" s="593"/>
      <c r="J377" s="593"/>
    </row>
    <row r="378" spans="2:10">
      <c r="B378" s="209">
        <f t="shared" si="5"/>
        <v>44651</v>
      </c>
      <c r="C378" s="221">
        <f>'9.7_DF_Overview'!J376</f>
        <v>0</v>
      </c>
      <c r="D378" s="252"/>
      <c r="E378" s="252"/>
      <c r="F378" s="252"/>
      <c r="G378" s="251"/>
      <c r="H378" s="593"/>
      <c r="I378" s="593"/>
      <c r="J378" s="593"/>
    </row>
    <row r="379" spans="2:10" ht="13.8" thickBot="1">
      <c r="B379" s="206"/>
      <c r="C379" s="250"/>
      <c r="D379" s="249"/>
      <c r="E379" s="249"/>
      <c r="F379" s="249"/>
      <c r="G379" s="248"/>
      <c r="H379" s="593"/>
      <c r="I379" s="593"/>
      <c r="J379" s="593"/>
    </row>
    <row r="380" spans="2:10">
      <c r="H380" s="151"/>
      <c r="I380" s="151"/>
      <c r="J380" s="151"/>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zoomScale="80" zoomScaleNormal="80" workbookViewId="0"/>
  </sheetViews>
  <sheetFormatPr defaultColWidth="10.21875" defaultRowHeight="13.2"/>
  <cols>
    <col min="1" max="1" width="5.77734375" style="144" customWidth="1"/>
    <col min="2" max="2" width="12.44140625" style="144" customWidth="1"/>
    <col min="3" max="3" width="16.77734375" style="144" customWidth="1"/>
    <col min="4" max="4" width="13.77734375" style="144" customWidth="1"/>
    <col min="5" max="5" width="18.44140625" style="144" customWidth="1"/>
    <col min="6" max="6" width="17.21875" style="144" customWidth="1"/>
    <col min="7" max="7" width="14.44140625" style="144" customWidth="1"/>
    <col min="8" max="8" width="15.21875" style="144" customWidth="1"/>
    <col min="9" max="9" width="10.21875" style="144"/>
    <col min="10" max="10" width="16.44140625" style="144" customWidth="1"/>
    <col min="11" max="11" width="17.77734375" style="144" customWidth="1"/>
    <col min="12" max="12" width="10.21875" style="144"/>
    <col min="13" max="13" width="15.44140625" style="144" customWidth="1"/>
    <col min="14" max="14" width="21.77734375" style="144" customWidth="1"/>
    <col min="15" max="15" width="17.21875" style="144" customWidth="1"/>
    <col min="16" max="16" width="17.77734375" style="144" customWidth="1"/>
    <col min="17" max="17" width="14" style="144" customWidth="1"/>
    <col min="18" max="16384" width="10.21875" style="144"/>
  </cols>
  <sheetData>
    <row r="1" spans="1:23" s="68" customFormat="1" ht="23.4">
      <c r="A1" s="83" t="str">
        <f>'1.1 Cover'!A1</f>
        <v>Regulatory Reporting Pack</v>
      </c>
    </row>
    <row r="2" spans="1:23" s="68" customFormat="1" ht="23.4">
      <c r="A2" s="83" t="str">
        <f>'1.1 Cover'!A2</f>
        <v>Price base - 2018/19</v>
      </c>
    </row>
    <row r="3" spans="1:23" s="68" customFormat="1" ht="23.4">
      <c r="A3" s="83" t="str">
        <f>'1.1 Cover'!A3</f>
        <v>Regulatory Year: April 2021 - March 2022</v>
      </c>
    </row>
    <row r="4" spans="1:23" s="68" customFormat="1" ht="23.4">
      <c r="A4" s="83" t="s">
        <v>1272</v>
      </c>
    </row>
    <row r="5" spans="1:23" s="302" customFormat="1" ht="15">
      <c r="F5" s="303"/>
      <c r="G5" s="304"/>
      <c r="H5" s="305"/>
      <c r="I5" s="305"/>
      <c r="J5" s="305"/>
      <c r="K5" s="305"/>
      <c r="L5" s="305"/>
      <c r="M5" s="305"/>
      <c r="N5" s="305"/>
      <c r="O5" s="305"/>
      <c r="P5" s="305"/>
      <c r="Q5" s="305"/>
      <c r="R5" s="305"/>
      <c r="S5" s="305"/>
      <c r="T5" s="305"/>
      <c r="U5" s="305"/>
      <c r="V5" s="305"/>
      <c r="W5" s="305"/>
    </row>
    <row r="6" spans="1:23" s="302" customFormat="1" ht="15">
      <c r="F6" s="303"/>
      <c r="G6" s="304"/>
      <c r="H6" s="305"/>
      <c r="I6" s="305"/>
      <c r="J6" s="305"/>
      <c r="K6" s="305"/>
      <c r="L6" s="305"/>
      <c r="M6" s="305"/>
      <c r="N6" s="305"/>
      <c r="O6" s="305"/>
      <c r="P6" s="305"/>
      <c r="Q6" s="305"/>
      <c r="R6" s="305"/>
      <c r="S6" s="305"/>
      <c r="T6" s="305"/>
      <c r="U6" s="305"/>
      <c r="V6" s="305"/>
      <c r="W6" s="305"/>
    </row>
    <row r="7" spans="1:23" s="302" customFormat="1" ht="15">
      <c r="F7" s="305"/>
      <c r="H7" s="305"/>
      <c r="I7" s="305"/>
      <c r="J7" s="305"/>
      <c r="K7" s="305"/>
      <c r="L7" s="305"/>
      <c r="M7" s="305"/>
      <c r="N7" s="305"/>
      <c r="O7" s="305"/>
      <c r="P7" s="305"/>
      <c r="Q7" s="305"/>
      <c r="R7" s="305"/>
      <c r="S7" s="305"/>
      <c r="T7" s="305"/>
      <c r="U7" s="305"/>
      <c r="V7" s="305"/>
      <c r="W7" s="305"/>
    </row>
    <row r="8" spans="1:23" ht="52.8">
      <c r="B8" s="1648"/>
      <c r="C8" s="616"/>
      <c r="D8" s="151"/>
      <c r="E8" s="1601" t="s">
        <v>1021</v>
      </c>
      <c r="F8" s="480" t="s">
        <v>1628</v>
      </c>
      <c r="G8" s="480" t="s">
        <v>1631</v>
      </c>
      <c r="H8" s="456" t="s">
        <v>1633</v>
      </c>
      <c r="I8" s="151"/>
      <c r="J8" s="1649" t="s">
        <v>1021</v>
      </c>
      <c r="K8" s="456" t="s">
        <v>1201</v>
      </c>
      <c r="L8" s="151"/>
      <c r="M8" s="456" t="s">
        <v>1200</v>
      </c>
      <c r="N8" s="456" t="s">
        <v>1199</v>
      </c>
      <c r="O8" s="457" t="s">
        <v>1198</v>
      </c>
      <c r="P8" s="457" t="s">
        <v>1197</v>
      </c>
      <c r="Q8" s="151"/>
      <c r="R8" s="151"/>
      <c r="S8" s="151"/>
    </row>
    <row r="9" spans="1:23" ht="15.6">
      <c r="B9" s="1648"/>
      <c r="C9" s="1652"/>
      <c r="D9" s="151"/>
      <c r="E9" s="1602"/>
      <c r="F9" s="480" t="s">
        <v>1629</v>
      </c>
      <c r="G9" s="1653" t="s">
        <v>1632</v>
      </c>
      <c r="H9" s="456" t="s">
        <v>1634</v>
      </c>
      <c r="I9" s="151"/>
      <c r="J9" s="1650"/>
      <c r="K9" s="456" t="s">
        <v>1196</v>
      </c>
      <c r="L9" s="151"/>
      <c r="M9" s="456" t="s">
        <v>1195</v>
      </c>
      <c r="N9" s="456" t="s">
        <v>1194</v>
      </c>
      <c r="O9" s="456" t="s">
        <v>1193</v>
      </c>
      <c r="P9" s="458" t="s">
        <v>1192</v>
      </c>
      <c r="Q9" s="151"/>
      <c r="R9" s="151"/>
      <c r="S9" s="151"/>
    </row>
    <row r="10" spans="1:23" ht="24">
      <c r="B10" s="1648"/>
      <c r="C10" s="1652"/>
      <c r="D10" s="151"/>
      <c r="E10" s="1603"/>
      <c r="F10" s="273" t="s">
        <v>1630</v>
      </c>
      <c r="G10" s="1653"/>
      <c r="H10" s="459">
        <v>25</v>
      </c>
      <c r="I10" s="151"/>
      <c r="J10" s="1651"/>
      <c r="K10" s="460" t="s">
        <v>1627</v>
      </c>
      <c r="L10" s="151"/>
      <c r="M10" s="460" t="s">
        <v>1191</v>
      </c>
      <c r="N10" s="460" t="s">
        <v>1190</v>
      </c>
      <c r="O10" s="458" t="s">
        <v>1019</v>
      </c>
      <c r="P10" s="458" t="s">
        <v>1019</v>
      </c>
      <c r="Q10" s="151"/>
      <c r="R10" s="151"/>
      <c r="S10" s="151"/>
    </row>
    <row r="11" spans="1:23">
      <c r="B11" s="617"/>
      <c r="C11" s="618"/>
      <c r="D11" s="151"/>
      <c r="E11" s="195">
        <v>44287</v>
      </c>
      <c r="F11" s="272"/>
      <c r="G11" s="272"/>
      <c r="H11" s="151"/>
      <c r="I11" s="151"/>
      <c r="J11" s="461">
        <v>44287</v>
      </c>
      <c r="K11" s="462">
        <f>SUM('9.11_GHG_Venting_data'!E10:E16)</f>
        <v>0</v>
      </c>
      <c r="L11" s="151"/>
      <c r="M11" s="463">
        <v>2897</v>
      </c>
      <c r="N11" s="464">
        <f>F23*H10</f>
        <v>0</v>
      </c>
      <c r="O11" s="464">
        <f>(M11-K23)*N11</f>
        <v>0</v>
      </c>
      <c r="P11" s="464">
        <f>MIN(1.5,(MAX(O11,-1.5)))</f>
        <v>0</v>
      </c>
      <c r="Q11" s="151"/>
      <c r="R11" s="151"/>
      <c r="S11" s="151"/>
    </row>
    <row r="12" spans="1:23">
      <c r="B12" s="617"/>
      <c r="C12" s="618"/>
      <c r="D12" s="151"/>
      <c r="E12" s="195">
        <v>44317</v>
      </c>
      <c r="F12" s="272"/>
      <c r="G12" s="272"/>
      <c r="H12" s="151"/>
      <c r="I12" s="151"/>
      <c r="J12" s="461">
        <v>44317</v>
      </c>
      <c r="K12" s="462">
        <f>SUM('9.11_GHG_Venting_data'!F10:F16)</f>
        <v>0</v>
      </c>
      <c r="L12" s="151"/>
      <c r="M12" s="151"/>
      <c r="N12" s="151"/>
      <c r="O12" s="151"/>
      <c r="P12" s="151"/>
      <c r="Q12" s="151"/>
      <c r="R12" s="151"/>
      <c r="S12" s="151"/>
    </row>
    <row r="13" spans="1:23">
      <c r="B13" s="617"/>
      <c r="C13" s="618"/>
      <c r="D13" s="151"/>
      <c r="E13" s="195">
        <v>44348</v>
      </c>
      <c r="F13" s="272"/>
      <c r="G13" s="272"/>
      <c r="H13" s="151"/>
      <c r="I13" s="151"/>
      <c r="J13" s="461">
        <v>44348</v>
      </c>
      <c r="K13" s="462">
        <f>SUM('9.11_GHG_Venting_data'!G10:G16)</f>
        <v>0</v>
      </c>
      <c r="L13" s="151"/>
      <c r="M13" s="151"/>
      <c r="N13" s="151"/>
      <c r="O13" s="151"/>
      <c r="P13" s="151"/>
      <c r="Q13" s="151"/>
      <c r="R13" s="1645" t="s">
        <v>3098</v>
      </c>
      <c r="S13" s="1646"/>
      <c r="T13" s="1646"/>
      <c r="U13" s="1647"/>
    </row>
    <row r="14" spans="1:23">
      <c r="B14" s="617"/>
      <c r="C14" s="618"/>
      <c r="D14" s="151"/>
      <c r="E14" s="195">
        <v>44378</v>
      </c>
      <c r="F14" s="272"/>
      <c r="G14" s="272"/>
      <c r="H14" s="151"/>
      <c r="I14" s="151"/>
      <c r="J14" s="461">
        <v>44378</v>
      </c>
      <c r="K14" s="462">
        <f>SUM('9.11_GHG_Venting_data'!H10:H16)</f>
        <v>0</v>
      </c>
      <c r="L14" s="370"/>
      <c r="M14" s="370"/>
      <c r="N14" s="370"/>
      <c r="O14" s="151"/>
      <c r="P14" s="151"/>
      <c r="Q14" s="151"/>
      <c r="R14" s="1320" t="s">
        <v>1354</v>
      </c>
      <c r="S14" s="1320" t="s">
        <v>1355</v>
      </c>
      <c r="T14" s="1320" t="s">
        <v>1356</v>
      </c>
      <c r="U14" s="1320" t="s">
        <v>1357</v>
      </c>
    </row>
    <row r="15" spans="1:23" ht="14.4">
      <c r="B15" s="617"/>
      <c r="C15" s="618"/>
      <c r="D15" s="151"/>
      <c r="E15" s="195">
        <v>44409</v>
      </c>
      <c r="F15" s="272"/>
      <c r="G15" s="272"/>
      <c r="H15" s="151"/>
      <c r="I15" s="151"/>
      <c r="J15" s="461">
        <v>44409</v>
      </c>
      <c r="K15" s="462">
        <f>SUM('9.11_GHG_Venting_data'!I10:I16)</f>
        <v>0</v>
      </c>
      <c r="L15" s="414"/>
      <c r="M15" s="414"/>
      <c r="N15" s="414"/>
      <c r="O15" s="151"/>
      <c r="P15" s="151"/>
      <c r="Q15" s="806" t="s">
        <v>2728</v>
      </c>
      <c r="R15" s="416"/>
      <c r="S15" s="416"/>
      <c r="T15" s="416"/>
      <c r="U15" s="416"/>
    </row>
    <row r="16" spans="1:23" ht="14.4">
      <c r="B16" s="617"/>
      <c r="C16" s="618"/>
      <c r="D16" s="151"/>
      <c r="E16" s="195">
        <v>44440</v>
      </c>
      <c r="F16" s="272"/>
      <c r="G16" s="272"/>
      <c r="H16" s="151"/>
      <c r="I16" s="151"/>
      <c r="J16" s="461">
        <v>44440</v>
      </c>
      <c r="K16" s="462">
        <f>SUM('9.11_GHG_Venting_data'!J10:J16)</f>
        <v>0</v>
      </c>
      <c r="L16" s="370"/>
      <c r="M16" s="370"/>
      <c r="N16" s="370"/>
      <c r="O16" s="151"/>
      <c r="P16" s="1367"/>
      <c r="Q16" s="1368"/>
      <c r="R16" s="1346"/>
      <c r="S16" s="1346"/>
      <c r="T16" s="1346"/>
      <c r="U16" s="1346"/>
    </row>
    <row r="17" spans="2:21">
      <c r="B17" s="617"/>
      <c r="C17" s="618"/>
      <c r="D17" s="151"/>
      <c r="E17" s="195">
        <v>44470</v>
      </c>
      <c r="F17" s="272"/>
      <c r="G17" s="272"/>
      <c r="H17" s="151"/>
      <c r="I17" s="151"/>
      <c r="J17" s="461">
        <v>44470</v>
      </c>
      <c r="K17" s="462">
        <f>SUM('9.11_GHG_Venting_data'!K10:K16)</f>
        <v>0</v>
      </c>
      <c r="L17" s="151"/>
      <c r="M17" s="151"/>
      <c r="N17" s="151"/>
      <c r="O17" s="151"/>
      <c r="P17" s="1367"/>
      <c r="Q17" s="1369"/>
      <c r="R17" s="416"/>
      <c r="S17" s="416"/>
      <c r="T17" s="416"/>
      <c r="U17" s="416"/>
    </row>
    <row r="18" spans="2:21">
      <c r="B18" s="617"/>
      <c r="C18" s="618"/>
      <c r="D18" s="151"/>
      <c r="E18" s="195">
        <v>44501</v>
      </c>
      <c r="F18" s="272"/>
      <c r="G18" s="272"/>
      <c r="H18" s="151"/>
      <c r="I18" s="151"/>
      <c r="J18" s="461">
        <v>44501</v>
      </c>
      <c r="K18" s="462">
        <f>SUM('9.11_GHG_Venting_data'!L10:L16)</f>
        <v>0</v>
      </c>
      <c r="L18" s="151"/>
      <c r="M18" s="151"/>
      <c r="N18" s="151"/>
      <c r="O18" s="151"/>
      <c r="P18" s="151"/>
      <c r="Q18" s="151"/>
      <c r="R18" s="151"/>
      <c r="S18" s="151"/>
    </row>
    <row r="19" spans="2:21">
      <c r="B19" s="617"/>
      <c r="C19" s="618"/>
      <c r="D19" s="151"/>
      <c r="E19" s="195">
        <v>44531</v>
      </c>
      <c r="F19" s="272"/>
      <c r="G19" s="272"/>
      <c r="H19" s="151"/>
      <c r="I19" s="151"/>
      <c r="J19" s="461">
        <v>44531</v>
      </c>
      <c r="K19" s="462">
        <f>SUM('9.11_GHG_Venting_data'!M10:M16)</f>
        <v>0</v>
      </c>
      <c r="L19" s="151"/>
      <c r="M19" s="151"/>
      <c r="N19" s="151"/>
      <c r="O19" s="151"/>
      <c r="P19" s="151"/>
      <c r="Q19" s="151"/>
      <c r="R19" s="151"/>
      <c r="S19" s="151"/>
    </row>
    <row r="20" spans="2:21">
      <c r="B20" s="617"/>
      <c r="C20" s="618"/>
      <c r="D20" s="151"/>
      <c r="E20" s="195">
        <v>44562</v>
      </c>
      <c r="F20" s="272"/>
      <c r="G20" s="272"/>
      <c r="H20" s="151"/>
      <c r="I20" s="151"/>
      <c r="J20" s="461">
        <v>44562</v>
      </c>
      <c r="K20" s="462">
        <f>SUM('9.11_GHG_Venting_data'!N10:N16)</f>
        <v>0</v>
      </c>
      <c r="L20" s="151"/>
      <c r="M20" s="151"/>
      <c r="N20" s="151"/>
      <c r="O20" s="151"/>
      <c r="P20" s="151"/>
      <c r="Q20" s="151"/>
      <c r="R20" s="151"/>
      <c r="S20" s="151"/>
    </row>
    <row r="21" spans="2:21">
      <c r="B21" s="617"/>
      <c r="C21" s="618"/>
      <c r="D21" s="151"/>
      <c r="E21" s="195">
        <v>44593</v>
      </c>
      <c r="F21" s="272"/>
      <c r="G21" s="272"/>
      <c r="H21" s="151"/>
      <c r="I21" s="151"/>
      <c r="J21" s="461">
        <v>44593</v>
      </c>
      <c r="K21" s="462">
        <f>SUM('9.11_GHG_Venting_data'!O10:O16)</f>
        <v>0</v>
      </c>
      <c r="L21" s="151"/>
      <c r="M21" s="151"/>
      <c r="N21" s="151"/>
      <c r="O21" s="151"/>
      <c r="P21" s="151"/>
      <c r="Q21" s="151"/>
      <c r="R21" s="151"/>
      <c r="S21" s="151"/>
    </row>
    <row r="22" spans="2:21">
      <c r="B22" s="617"/>
      <c r="C22" s="618"/>
      <c r="D22" s="151"/>
      <c r="E22" s="195">
        <v>44621</v>
      </c>
      <c r="F22" s="272"/>
      <c r="G22" s="272"/>
      <c r="H22" s="151"/>
      <c r="I22" s="151"/>
      <c r="J22" s="461">
        <v>44621</v>
      </c>
      <c r="K22" s="462">
        <f>SUM('9.11_GHG_Venting_data'!P10:P16)</f>
        <v>0</v>
      </c>
      <c r="L22" s="151"/>
      <c r="M22" s="151"/>
      <c r="N22" s="151"/>
      <c r="O22" s="151"/>
      <c r="P22" s="151"/>
      <c r="Q22" s="151"/>
      <c r="R22" s="151"/>
      <c r="S22" s="151"/>
    </row>
    <row r="23" spans="2:21" ht="27" customHeight="1">
      <c r="B23" s="619"/>
      <c r="C23" s="620"/>
      <c r="D23" s="151"/>
      <c r="E23" s="480" t="s">
        <v>1635</v>
      </c>
      <c r="F23" s="1357">
        <f>(((F11*G11)+(F12*G12)+(F13*G13)+(F14*G14)+(F15*G15)+(F16*G16)+(F17*G17)+(F18*G18)+(F19*G19)+(F20*G20)+(F21*G21)+(F22*G22))/12)</f>
        <v>0</v>
      </c>
      <c r="G23" s="1358"/>
      <c r="H23" s="151"/>
      <c r="I23" s="151"/>
      <c r="J23" s="465" t="s">
        <v>1189</v>
      </c>
      <c r="K23" s="466">
        <f>SUM(K11:K22)</f>
        <v>0</v>
      </c>
      <c r="L23" s="151"/>
      <c r="M23" s="151"/>
      <c r="N23" s="151"/>
      <c r="O23" s="151"/>
      <c r="P23" s="151"/>
      <c r="Q23" s="151"/>
      <c r="R23" s="151"/>
      <c r="S23" s="151"/>
    </row>
    <row r="24" spans="2:21">
      <c r="B24" s="621"/>
      <c r="C24" s="370"/>
      <c r="D24" s="151"/>
      <c r="E24" s="151"/>
      <c r="F24" s="151"/>
      <c r="G24" s="151"/>
      <c r="H24" s="151"/>
      <c r="I24" s="151"/>
      <c r="J24" s="151"/>
      <c r="K24" s="151"/>
      <c r="L24" s="151"/>
      <c r="M24" s="151"/>
      <c r="N24" s="151"/>
      <c r="O24" s="151"/>
      <c r="P24" s="151"/>
      <c r="Q24" s="151"/>
      <c r="R24" s="151"/>
      <c r="S24" s="151"/>
    </row>
    <row r="25" spans="2:21">
      <c r="C25" s="151"/>
      <c r="D25" s="151"/>
      <c r="H25" s="151"/>
      <c r="I25" s="151"/>
      <c r="J25" s="151"/>
      <c r="K25" s="151"/>
      <c r="L25" s="151"/>
      <c r="M25" s="151"/>
      <c r="N25" s="151"/>
      <c r="O25" s="151"/>
      <c r="P25" s="151"/>
      <c r="Q25" s="151"/>
      <c r="R25" s="151"/>
      <c r="S25" s="151"/>
    </row>
    <row r="26" spans="2:21">
      <c r="C26" s="151"/>
      <c r="H26" s="151"/>
      <c r="I26" s="151"/>
      <c r="J26" s="151"/>
      <c r="K26" s="151"/>
      <c r="L26" s="151"/>
      <c r="M26" s="151"/>
      <c r="N26" s="151"/>
      <c r="O26" s="151"/>
      <c r="P26" s="151"/>
      <c r="Q26" s="151"/>
      <c r="R26" s="151"/>
      <c r="S26" s="151"/>
    </row>
    <row r="27" spans="2:21" ht="49.8" customHeight="1">
      <c r="B27" s="235" t="s">
        <v>1058</v>
      </c>
      <c r="C27" s="235"/>
      <c r="D27" s="235"/>
      <c r="E27" s="235"/>
      <c r="F27" s="235"/>
      <c r="G27" s="235"/>
      <c r="H27" s="467"/>
      <c r="I27" s="467"/>
      <c r="J27" s="467"/>
      <c r="K27" s="467"/>
      <c r="L27" s="151"/>
      <c r="M27" s="151"/>
      <c r="N27" s="151"/>
      <c r="O27" s="151"/>
      <c r="P27" s="151"/>
      <c r="Q27" s="151"/>
      <c r="R27" s="151"/>
      <c r="S27" s="151"/>
    </row>
    <row r="28" spans="2:21">
      <c r="H28" s="151"/>
      <c r="I28" s="151"/>
      <c r="J28" s="151"/>
      <c r="K28" s="151"/>
      <c r="L28" s="151"/>
      <c r="M28" s="151"/>
      <c r="N28" s="151"/>
      <c r="O28" s="151"/>
      <c r="P28" s="151"/>
      <c r="Q28" s="151"/>
      <c r="R28" s="151"/>
      <c r="S28" s="151"/>
    </row>
  </sheetData>
  <mergeCells count="6">
    <mergeCell ref="R13:U13"/>
    <mergeCell ref="B8:B10"/>
    <mergeCell ref="E8:E10"/>
    <mergeCell ref="J8:J10"/>
    <mergeCell ref="C9:C10"/>
    <mergeCell ref="G9:G10"/>
  </mergeCells>
  <pageMargins left="0.23622047244094491" right="0.23622047244094491" top="0.74803149606299213" bottom="0.74803149606299213" header="0.31496062992125984" footer="0.31496062992125984"/>
  <pageSetup paperSize="8" scale="45" fitToHeight="0"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18"/>
  <sheetViews>
    <sheetView showGridLines="0" zoomScale="80" zoomScaleNormal="80" workbookViewId="0">
      <pane ySplit="4" topLeftCell="A5" activePane="bottomLeft" state="frozen"/>
      <selection activeCell="D31" sqref="D31"/>
      <selection pane="bottomLeft"/>
    </sheetView>
  </sheetViews>
  <sheetFormatPr defaultColWidth="10.21875" defaultRowHeight="13.2"/>
  <cols>
    <col min="1" max="1" width="6.44140625" style="164" customWidth="1"/>
    <col min="2" max="2" width="22.77734375" style="164" bestFit="1" customWidth="1"/>
    <col min="3" max="3" width="7.77734375" style="164" bestFit="1" customWidth="1"/>
    <col min="4" max="4" width="13" style="164" bestFit="1" customWidth="1"/>
    <col min="5" max="16" width="9.77734375" style="164" customWidth="1"/>
    <col min="17" max="17" width="9.77734375" style="167" customWidth="1"/>
    <col min="18" max="16384" width="10.21875" style="164"/>
  </cols>
  <sheetData>
    <row r="1" spans="1:23" s="68" customFormat="1" ht="23.4">
      <c r="A1" s="83" t="str">
        <f>'1.1 Cover'!A1</f>
        <v>Regulatory Reporting Pack</v>
      </c>
    </row>
    <row r="2" spans="1:23" s="68" customFormat="1" ht="23.4">
      <c r="A2" s="83" t="str">
        <f>'1.1 Cover'!A2</f>
        <v>Price base - 2018/19</v>
      </c>
    </row>
    <row r="3" spans="1:23" s="68" customFormat="1" ht="23.4">
      <c r="A3" s="83" t="str">
        <f>'1.1 Cover'!A3</f>
        <v>Regulatory Year: April 2021 - March 2022</v>
      </c>
    </row>
    <row r="4" spans="1:23" s="68" customFormat="1" ht="23.4">
      <c r="A4" s="83" t="s">
        <v>1270</v>
      </c>
    </row>
    <row r="5" spans="1:23" s="302" customFormat="1" ht="15">
      <c r="F5" s="303"/>
      <c r="G5" s="304"/>
      <c r="H5" s="305"/>
      <c r="I5" s="305"/>
      <c r="J5" s="305"/>
      <c r="K5" s="305"/>
      <c r="L5" s="305"/>
      <c r="M5" s="305"/>
      <c r="N5" s="305"/>
      <c r="O5" s="305"/>
      <c r="P5" s="305"/>
      <c r="Q5" s="305"/>
      <c r="R5" s="305"/>
      <c r="S5" s="305"/>
      <c r="T5" s="305"/>
      <c r="U5" s="305"/>
      <c r="V5" s="305"/>
      <c r="W5" s="305"/>
    </row>
    <row r="6" spans="1:23" s="302" customFormat="1" ht="15">
      <c r="F6" s="303"/>
      <c r="G6" s="304"/>
      <c r="H6" s="305"/>
      <c r="I6" s="305"/>
      <c r="J6" s="305"/>
      <c r="K6" s="305"/>
      <c r="L6" s="305"/>
      <c r="M6" s="305"/>
      <c r="N6" s="305"/>
      <c r="O6" s="305"/>
      <c r="P6" s="305"/>
      <c r="Q6" s="305"/>
      <c r="R6" s="305"/>
      <c r="S6" s="305"/>
      <c r="T6" s="305"/>
      <c r="U6" s="305"/>
      <c r="V6" s="305"/>
      <c r="W6" s="305"/>
    </row>
    <row r="7" spans="1:23" s="302" customFormat="1" ht="15.6" thickBot="1">
      <c r="F7" s="305"/>
      <c r="H7" s="305"/>
      <c r="I7" s="305"/>
      <c r="J7" s="305"/>
      <c r="K7" s="305"/>
      <c r="L7" s="305"/>
      <c r="M7" s="305"/>
      <c r="N7" s="305"/>
      <c r="O7" s="305"/>
      <c r="P7" s="305"/>
      <c r="Q7" s="305"/>
      <c r="R7" s="305"/>
      <c r="S7" s="305"/>
      <c r="T7" s="305"/>
      <c r="U7" s="305"/>
      <c r="V7" s="305"/>
      <c r="W7" s="305"/>
    </row>
    <row r="8" spans="1:23" ht="26.55" customHeight="1" thickBot="1">
      <c r="B8" s="276" t="s">
        <v>1230</v>
      </c>
      <c r="E8" s="1654" t="s">
        <v>1772</v>
      </c>
      <c r="F8" s="1655"/>
      <c r="G8" s="1655"/>
      <c r="H8" s="1655"/>
      <c r="I8" s="1655"/>
      <c r="J8" s="1655"/>
      <c r="K8" s="1655"/>
      <c r="L8" s="1655"/>
      <c r="M8" s="1655"/>
      <c r="N8" s="1655"/>
      <c r="O8" s="1655"/>
      <c r="P8" s="1655"/>
      <c r="Q8" s="1656"/>
    </row>
    <row r="9" spans="1:23" ht="15" thickBot="1">
      <c r="B9" s="622" t="s">
        <v>65</v>
      </c>
      <c r="C9" s="623"/>
      <c r="D9" s="624"/>
      <c r="E9" s="146">
        <v>44287</v>
      </c>
      <c r="F9" s="146">
        <v>44317</v>
      </c>
      <c r="G9" s="146">
        <v>44348</v>
      </c>
      <c r="H9" s="146">
        <v>44378</v>
      </c>
      <c r="I9" s="146">
        <v>44409</v>
      </c>
      <c r="J9" s="146">
        <v>44440</v>
      </c>
      <c r="K9" s="146">
        <v>44470</v>
      </c>
      <c r="L9" s="146">
        <v>44501</v>
      </c>
      <c r="M9" s="146">
        <v>44531</v>
      </c>
      <c r="N9" s="146">
        <v>44562</v>
      </c>
      <c r="O9" s="146">
        <v>44593</v>
      </c>
      <c r="P9" s="146">
        <v>44621</v>
      </c>
      <c r="Q9" s="288" t="s">
        <v>1011</v>
      </c>
    </row>
    <row r="10" spans="1:23">
      <c r="B10" s="287" t="s">
        <v>1229</v>
      </c>
      <c r="C10" s="165"/>
      <c r="D10" s="286"/>
      <c r="E10" s="625"/>
      <c r="F10" s="626"/>
      <c r="G10" s="626"/>
      <c r="H10" s="626"/>
      <c r="I10" s="626"/>
      <c r="J10" s="626"/>
      <c r="K10" s="626"/>
      <c r="L10" s="626"/>
      <c r="M10" s="626"/>
      <c r="N10" s="626"/>
      <c r="O10" s="626"/>
      <c r="P10" s="627"/>
      <c r="Q10" s="470">
        <f t="shared" ref="Q10:Q17" si="0">SUM(E10:P10)</f>
        <v>0</v>
      </c>
    </row>
    <row r="11" spans="1:23">
      <c r="B11" s="282" t="s">
        <v>1228</v>
      </c>
      <c r="C11" s="281"/>
      <c r="D11" s="280"/>
      <c r="E11" s="628"/>
      <c r="F11" s="629"/>
      <c r="G11" s="629"/>
      <c r="H11" s="629"/>
      <c r="I11" s="629"/>
      <c r="J11" s="629"/>
      <c r="K11" s="629"/>
      <c r="L11" s="629"/>
      <c r="M11" s="629"/>
      <c r="N11" s="629"/>
      <c r="O11" s="629"/>
      <c r="P11" s="630"/>
      <c r="Q11" s="471">
        <f t="shared" si="0"/>
        <v>0</v>
      </c>
    </row>
    <row r="12" spans="1:23">
      <c r="B12" s="282" t="s">
        <v>1227</v>
      </c>
      <c r="C12" s="281"/>
      <c r="D12" s="280"/>
      <c r="E12" s="628"/>
      <c r="F12" s="629"/>
      <c r="G12" s="629"/>
      <c r="H12" s="629"/>
      <c r="I12" s="629"/>
      <c r="J12" s="629"/>
      <c r="K12" s="629"/>
      <c r="L12" s="629"/>
      <c r="M12" s="629"/>
      <c r="N12" s="629"/>
      <c r="O12" s="629"/>
      <c r="P12" s="630"/>
      <c r="Q12" s="471">
        <f t="shared" si="0"/>
        <v>0</v>
      </c>
    </row>
    <row r="13" spans="1:23">
      <c r="B13" s="282" t="s">
        <v>1226</v>
      </c>
      <c r="C13" s="281"/>
      <c r="D13" s="280"/>
      <c r="E13" s="628"/>
      <c r="F13" s="629"/>
      <c r="G13" s="629"/>
      <c r="H13" s="629"/>
      <c r="I13" s="629"/>
      <c r="J13" s="629"/>
      <c r="K13" s="629"/>
      <c r="L13" s="629"/>
      <c r="M13" s="629"/>
      <c r="N13" s="629"/>
      <c r="O13" s="629"/>
      <c r="P13" s="630"/>
      <c r="Q13" s="471">
        <f t="shared" si="0"/>
        <v>0</v>
      </c>
    </row>
    <row r="14" spans="1:23">
      <c r="B14" s="282" t="s">
        <v>1225</v>
      </c>
      <c r="C14" s="281"/>
      <c r="D14" s="280"/>
      <c r="E14" s="628"/>
      <c r="F14" s="629"/>
      <c r="G14" s="629"/>
      <c r="H14" s="629"/>
      <c r="I14" s="629"/>
      <c r="J14" s="629"/>
      <c r="K14" s="629"/>
      <c r="L14" s="629"/>
      <c r="M14" s="629"/>
      <c r="N14" s="629"/>
      <c r="O14" s="629"/>
      <c r="P14" s="630"/>
      <c r="Q14" s="471">
        <f t="shared" si="0"/>
        <v>0</v>
      </c>
    </row>
    <row r="15" spans="1:23">
      <c r="B15" s="282" t="s">
        <v>1224</v>
      </c>
      <c r="C15" s="281"/>
      <c r="D15" s="280"/>
      <c r="E15" s="628"/>
      <c r="F15" s="629"/>
      <c r="G15" s="629"/>
      <c r="H15" s="629"/>
      <c r="I15" s="629"/>
      <c r="J15" s="629"/>
      <c r="K15" s="629"/>
      <c r="L15" s="629"/>
      <c r="M15" s="629"/>
      <c r="N15" s="629"/>
      <c r="O15" s="629"/>
      <c r="P15" s="630"/>
      <c r="Q15" s="471">
        <f t="shared" si="0"/>
        <v>0</v>
      </c>
    </row>
    <row r="16" spans="1:23">
      <c r="B16" s="285" t="s">
        <v>1223</v>
      </c>
      <c r="C16" s="284"/>
      <c r="D16" s="283"/>
      <c r="E16" s="631"/>
      <c r="F16" s="632"/>
      <c r="G16" s="632"/>
      <c r="H16" s="632"/>
      <c r="I16" s="632"/>
      <c r="J16" s="632"/>
      <c r="K16" s="632"/>
      <c r="L16" s="632"/>
      <c r="M16" s="632"/>
      <c r="N16" s="632"/>
      <c r="O16" s="632"/>
      <c r="P16" s="633"/>
      <c r="Q16" s="472">
        <f t="shared" si="0"/>
        <v>0</v>
      </c>
    </row>
    <row r="17" spans="2:17" ht="13.8" thickBot="1">
      <c r="B17" s="282" t="s">
        <v>1222</v>
      </c>
      <c r="C17" s="281"/>
      <c r="D17" s="280"/>
      <c r="E17" s="628"/>
      <c r="F17" s="629"/>
      <c r="G17" s="629"/>
      <c r="H17" s="629"/>
      <c r="I17" s="629"/>
      <c r="J17" s="629"/>
      <c r="K17" s="629"/>
      <c r="L17" s="629"/>
      <c r="M17" s="629"/>
      <c r="N17" s="629"/>
      <c r="O17" s="629"/>
      <c r="P17" s="630"/>
      <c r="Q17" s="471">
        <f t="shared" si="0"/>
        <v>0</v>
      </c>
    </row>
    <row r="18" spans="2:17" ht="13.8" thickBot="1">
      <c r="B18" s="279" t="s">
        <v>1011</v>
      </c>
      <c r="C18" s="278"/>
      <c r="D18" s="277"/>
      <c r="E18" s="468">
        <f t="shared" ref="E18:Q18" si="1">SUM(E10:E17)</f>
        <v>0</v>
      </c>
      <c r="F18" s="468">
        <f t="shared" si="1"/>
        <v>0</v>
      </c>
      <c r="G18" s="468">
        <f t="shared" si="1"/>
        <v>0</v>
      </c>
      <c r="H18" s="468">
        <f t="shared" si="1"/>
        <v>0</v>
      </c>
      <c r="I18" s="468">
        <f t="shared" si="1"/>
        <v>0</v>
      </c>
      <c r="J18" s="468">
        <f t="shared" si="1"/>
        <v>0</v>
      </c>
      <c r="K18" s="468">
        <f t="shared" si="1"/>
        <v>0</v>
      </c>
      <c r="L18" s="468">
        <f t="shared" si="1"/>
        <v>0</v>
      </c>
      <c r="M18" s="468">
        <f t="shared" si="1"/>
        <v>0</v>
      </c>
      <c r="N18" s="468">
        <f t="shared" si="1"/>
        <v>0</v>
      </c>
      <c r="O18" s="468">
        <f t="shared" si="1"/>
        <v>0</v>
      </c>
      <c r="P18" s="468">
        <f t="shared" si="1"/>
        <v>0</v>
      </c>
      <c r="Q18" s="469">
        <f t="shared" si="1"/>
        <v>0</v>
      </c>
    </row>
    <row r="19" spans="2:17" ht="13.8" thickBot="1">
      <c r="B19" s="150"/>
      <c r="C19" s="150"/>
      <c r="D19" s="150"/>
      <c r="E19" s="150"/>
    </row>
    <row r="20" spans="2:17" ht="27.75" customHeight="1" thickBot="1">
      <c r="B20" s="276" t="s">
        <v>1221</v>
      </c>
      <c r="E20" s="1654" t="s">
        <v>1772</v>
      </c>
      <c r="F20" s="1655"/>
      <c r="G20" s="1655"/>
      <c r="H20" s="1655"/>
      <c r="I20" s="1655"/>
      <c r="J20" s="1655"/>
      <c r="K20" s="1655"/>
      <c r="L20" s="1655"/>
      <c r="M20" s="1655"/>
      <c r="N20" s="1655"/>
      <c r="O20" s="1655"/>
      <c r="P20" s="1655"/>
      <c r="Q20" s="1656"/>
    </row>
    <row r="21" spans="2:17" ht="15" thickBot="1">
      <c r="B21" s="634" t="s">
        <v>1220</v>
      </c>
      <c r="C21" s="635" t="s">
        <v>4</v>
      </c>
      <c r="D21" s="636" t="s">
        <v>1219</v>
      </c>
      <c r="E21" s="275">
        <f t="shared" ref="E21:P21" si="2">E9</f>
        <v>44287</v>
      </c>
      <c r="F21" s="275">
        <f t="shared" si="2"/>
        <v>44317</v>
      </c>
      <c r="G21" s="275">
        <f t="shared" si="2"/>
        <v>44348</v>
      </c>
      <c r="H21" s="275">
        <f t="shared" si="2"/>
        <v>44378</v>
      </c>
      <c r="I21" s="275">
        <f t="shared" si="2"/>
        <v>44409</v>
      </c>
      <c r="J21" s="275">
        <f t="shared" si="2"/>
        <v>44440</v>
      </c>
      <c r="K21" s="275">
        <f t="shared" si="2"/>
        <v>44470</v>
      </c>
      <c r="L21" s="275">
        <f t="shared" si="2"/>
        <v>44501</v>
      </c>
      <c r="M21" s="275">
        <f t="shared" si="2"/>
        <v>44531</v>
      </c>
      <c r="N21" s="275">
        <f t="shared" si="2"/>
        <v>44562</v>
      </c>
      <c r="O21" s="275">
        <f t="shared" si="2"/>
        <v>44593</v>
      </c>
      <c r="P21" s="275">
        <f t="shared" si="2"/>
        <v>44621</v>
      </c>
      <c r="Q21" s="274" t="s">
        <v>1011</v>
      </c>
    </row>
    <row r="22" spans="2:17">
      <c r="B22" s="637" t="s">
        <v>938</v>
      </c>
      <c r="C22" s="638" t="s">
        <v>1205</v>
      </c>
      <c r="D22" s="639" t="s">
        <v>1204</v>
      </c>
      <c r="E22" s="640"/>
      <c r="F22" s="641"/>
      <c r="G22" s="641"/>
      <c r="H22" s="641"/>
      <c r="I22" s="641"/>
      <c r="J22" s="641"/>
      <c r="K22" s="641"/>
      <c r="L22" s="641"/>
      <c r="M22" s="641"/>
      <c r="N22" s="641"/>
      <c r="O22" s="641"/>
      <c r="P22" s="642"/>
      <c r="Q22" s="473">
        <f t="shared" ref="Q22:Q85" si="3">SUM(E22:P22)</f>
        <v>0</v>
      </c>
    </row>
    <row r="23" spans="2:17">
      <c r="B23" s="643" t="s">
        <v>938</v>
      </c>
      <c r="C23" s="644" t="s">
        <v>230</v>
      </c>
      <c r="D23" s="639" t="s">
        <v>1204</v>
      </c>
      <c r="E23" s="628"/>
      <c r="F23" s="629"/>
      <c r="G23" s="629"/>
      <c r="H23" s="629"/>
      <c r="I23" s="629"/>
      <c r="J23" s="629"/>
      <c r="K23" s="629"/>
      <c r="L23" s="629"/>
      <c r="M23" s="629"/>
      <c r="N23" s="629"/>
      <c r="O23" s="629"/>
      <c r="P23" s="645"/>
      <c r="Q23" s="473">
        <f t="shared" si="3"/>
        <v>0</v>
      </c>
    </row>
    <row r="24" spans="2:17">
      <c r="B24" s="643" t="s">
        <v>938</v>
      </c>
      <c r="C24" s="644" t="s">
        <v>1203</v>
      </c>
      <c r="D24" s="639" t="s">
        <v>1204</v>
      </c>
      <c r="E24" s="628"/>
      <c r="F24" s="629"/>
      <c r="G24" s="629"/>
      <c r="H24" s="629"/>
      <c r="I24" s="629"/>
      <c r="J24" s="629"/>
      <c r="K24" s="629"/>
      <c r="L24" s="629"/>
      <c r="M24" s="629"/>
      <c r="N24" s="629"/>
      <c r="O24" s="629"/>
      <c r="P24" s="645"/>
      <c r="Q24" s="473">
        <f t="shared" si="3"/>
        <v>0</v>
      </c>
    </row>
    <row r="25" spans="2:17">
      <c r="B25" s="643" t="s">
        <v>938</v>
      </c>
      <c r="C25" s="644" t="s">
        <v>218</v>
      </c>
      <c r="D25" s="639"/>
      <c r="E25" s="628"/>
      <c r="F25" s="629"/>
      <c r="G25" s="629"/>
      <c r="H25" s="629"/>
      <c r="I25" s="629"/>
      <c r="J25" s="629"/>
      <c r="K25" s="629"/>
      <c r="L25" s="629"/>
      <c r="M25" s="629"/>
      <c r="N25" s="629"/>
      <c r="O25" s="629"/>
      <c r="P25" s="645"/>
      <c r="Q25" s="473">
        <f t="shared" si="3"/>
        <v>0</v>
      </c>
    </row>
    <row r="26" spans="2:17">
      <c r="B26" s="643" t="s">
        <v>948</v>
      </c>
      <c r="C26" s="644" t="s">
        <v>1205</v>
      </c>
      <c r="D26" s="639" t="s">
        <v>1204</v>
      </c>
      <c r="E26" s="628"/>
      <c r="F26" s="629"/>
      <c r="G26" s="629"/>
      <c r="H26" s="629"/>
      <c r="I26" s="629"/>
      <c r="J26" s="629"/>
      <c r="K26" s="629"/>
      <c r="L26" s="629"/>
      <c r="M26" s="629"/>
      <c r="N26" s="629"/>
      <c r="O26" s="629"/>
      <c r="P26" s="645"/>
      <c r="Q26" s="473">
        <f t="shared" si="3"/>
        <v>0</v>
      </c>
    </row>
    <row r="27" spans="2:17">
      <c r="B27" s="643" t="s">
        <v>948</v>
      </c>
      <c r="C27" s="644" t="s">
        <v>230</v>
      </c>
      <c r="D27" s="639" t="s">
        <v>1204</v>
      </c>
      <c r="E27" s="628"/>
      <c r="F27" s="629"/>
      <c r="G27" s="629"/>
      <c r="H27" s="629"/>
      <c r="I27" s="629"/>
      <c r="J27" s="629"/>
      <c r="K27" s="629"/>
      <c r="L27" s="629"/>
      <c r="M27" s="629"/>
      <c r="N27" s="629"/>
      <c r="O27" s="629"/>
      <c r="P27" s="645"/>
      <c r="Q27" s="473">
        <f t="shared" si="3"/>
        <v>0</v>
      </c>
    </row>
    <row r="28" spans="2:17">
      <c r="B28" s="643" t="s">
        <v>948</v>
      </c>
      <c r="C28" s="644" t="s">
        <v>1203</v>
      </c>
      <c r="D28" s="639" t="s">
        <v>1204</v>
      </c>
      <c r="E28" s="628"/>
      <c r="F28" s="629"/>
      <c r="G28" s="629"/>
      <c r="H28" s="629"/>
      <c r="I28" s="629"/>
      <c r="J28" s="629"/>
      <c r="K28" s="629"/>
      <c r="L28" s="629"/>
      <c r="M28" s="629"/>
      <c r="N28" s="629"/>
      <c r="O28" s="629"/>
      <c r="P28" s="645"/>
      <c r="Q28" s="473">
        <f t="shared" si="3"/>
        <v>0</v>
      </c>
    </row>
    <row r="29" spans="2:17">
      <c r="B29" s="643" t="s">
        <v>948</v>
      </c>
      <c r="C29" s="644" t="s">
        <v>218</v>
      </c>
      <c r="D29" s="639"/>
      <c r="E29" s="628"/>
      <c r="F29" s="629"/>
      <c r="G29" s="629"/>
      <c r="H29" s="629"/>
      <c r="I29" s="629"/>
      <c r="J29" s="629"/>
      <c r="K29" s="629"/>
      <c r="L29" s="629"/>
      <c r="M29" s="629"/>
      <c r="N29" s="629"/>
      <c r="O29" s="629"/>
      <c r="P29" s="645"/>
      <c r="Q29" s="473">
        <f t="shared" si="3"/>
        <v>0</v>
      </c>
    </row>
    <row r="30" spans="2:17">
      <c r="B30" s="643" t="s">
        <v>940</v>
      </c>
      <c r="C30" s="644" t="s">
        <v>1215</v>
      </c>
      <c r="D30" s="639" t="s">
        <v>1204</v>
      </c>
      <c r="E30" s="628"/>
      <c r="F30" s="629"/>
      <c r="G30" s="629"/>
      <c r="H30" s="629"/>
      <c r="I30" s="629"/>
      <c r="J30" s="629"/>
      <c r="K30" s="629"/>
      <c r="L30" s="629"/>
      <c r="M30" s="629"/>
      <c r="N30" s="629"/>
      <c r="O30" s="629"/>
      <c r="P30" s="645"/>
      <c r="Q30" s="473">
        <f t="shared" si="3"/>
        <v>0</v>
      </c>
    </row>
    <row r="31" spans="2:17">
      <c r="B31" s="643" t="s">
        <v>940</v>
      </c>
      <c r="C31" s="644" t="s">
        <v>1214</v>
      </c>
      <c r="D31" s="639" t="s">
        <v>1204</v>
      </c>
      <c r="E31" s="628"/>
      <c r="F31" s="629"/>
      <c r="G31" s="629"/>
      <c r="H31" s="629"/>
      <c r="I31" s="629"/>
      <c r="J31" s="629"/>
      <c r="K31" s="629"/>
      <c r="L31" s="629"/>
      <c r="M31" s="629"/>
      <c r="N31" s="629"/>
      <c r="O31" s="629"/>
      <c r="P31" s="645"/>
      <c r="Q31" s="473">
        <f t="shared" si="3"/>
        <v>0</v>
      </c>
    </row>
    <row r="32" spans="2:17">
      <c r="B32" s="643" t="s">
        <v>940</v>
      </c>
      <c r="C32" s="644" t="s">
        <v>1211</v>
      </c>
      <c r="D32" s="639" t="s">
        <v>1204</v>
      </c>
      <c r="E32" s="628"/>
      <c r="F32" s="629"/>
      <c r="G32" s="629"/>
      <c r="H32" s="629"/>
      <c r="I32" s="629"/>
      <c r="J32" s="629"/>
      <c r="K32" s="629"/>
      <c r="L32" s="629"/>
      <c r="M32" s="629"/>
      <c r="N32" s="629"/>
      <c r="O32" s="629"/>
      <c r="P32" s="645"/>
      <c r="Q32" s="473">
        <f t="shared" si="3"/>
        <v>0</v>
      </c>
    </row>
    <row r="33" spans="2:17">
      <c r="B33" s="643" t="s">
        <v>940</v>
      </c>
      <c r="C33" s="644" t="s">
        <v>1210</v>
      </c>
      <c r="D33" s="639" t="s">
        <v>1204</v>
      </c>
      <c r="E33" s="628"/>
      <c r="F33" s="629"/>
      <c r="G33" s="629"/>
      <c r="H33" s="629"/>
      <c r="I33" s="629"/>
      <c r="J33" s="629"/>
      <c r="K33" s="629"/>
      <c r="L33" s="629"/>
      <c r="M33" s="629"/>
      <c r="N33" s="629"/>
      <c r="O33" s="629"/>
      <c r="P33" s="645"/>
      <c r="Q33" s="473">
        <f t="shared" si="3"/>
        <v>0</v>
      </c>
    </row>
    <row r="34" spans="2:17">
      <c r="B34" s="643" t="s">
        <v>940</v>
      </c>
      <c r="C34" s="644" t="s">
        <v>218</v>
      </c>
      <c r="D34" s="639"/>
      <c r="E34" s="628"/>
      <c r="F34" s="629"/>
      <c r="G34" s="629"/>
      <c r="H34" s="629"/>
      <c r="I34" s="629"/>
      <c r="J34" s="629"/>
      <c r="K34" s="629"/>
      <c r="L34" s="629"/>
      <c r="M34" s="629"/>
      <c r="N34" s="629"/>
      <c r="O34" s="629"/>
      <c r="P34" s="645"/>
      <c r="Q34" s="473">
        <f t="shared" si="3"/>
        <v>0</v>
      </c>
    </row>
    <row r="35" spans="2:17">
      <c r="B35" s="643" t="s">
        <v>949</v>
      </c>
      <c r="C35" s="644" t="s">
        <v>1205</v>
      </c>
      <c r="D35" s="639" t="s">
        <v>1204</v>
      </c>
      <c r="E35" s="628"/>
      <c r="F35" s="629"/>
      <c r="G35" s="629"/>
      <c r="H35" s="629"/>
      <c r="I35" s="629"/>
      <c r="J35" s="629"/>
      <c r="K35" s="629"/>
      <c r="L35" s="629"/>
      <c r="M35" s="629"/>
      <c r="N35" s="629"/>
      <c r="O35" s="629"/>
      <c r="P35" s="645"/>
      <c r="Q35" s="473">
        <f t="shared" si="3"/>
        <v>0</v>
      </c>
    </row>
    <row r="36" spans="2:17">
      <c r="B36" s="643" t="s">
        <v>949</v>
      </c>
      <c r="C36" s="644" t="s">
        <v>230</v>
      </c>
      <c r="D36" s="639" t="s">
        <v>1204</v>
      </c>
      <c r="E36" s="628"/>
      <c r="F36" s="629"/>
      <c r="G36" s="629"/>
      <c r="H36" s="629"/>
      <c r="I36" s="629"/>
      <c r="J36" s="629"/>
      <c r="K36" s="629"/>
      <c r="L36" s="629"/>
      <c r="M36" s="629"/>
      <c r="N36" s="629"/>
      <c r="O36" s="629"/>
      <c r="P36" s="645"/>
      <c r="Q36" s="473">
        <f t="shared" si="3"/>
        <v>0</v>
      </c>
    </row>
    <row r="37" spans="2:17">
      <c r="B37" s="643" t="s">
        <v>949</v>
      </c>
      <c r="C37" s="644" t="s">
        <v>218</v>
      </c>
      <c r="D37" s="639"/>
      <c r="E37" s="628"/>
      <c r="F37" s="629"/>
      <c r="G37" s="629"/>
      <c r="H37" s="629"/>
      <c r="I37" s="629"/>
      <c r="J37" s="629"/>
      <c r="K37" s="629"/>
      <c r="L37" s="629"/>
      <c r="M37" s="629"/>
      <c r="N37" s="629"/>
      <c r="O37" s="629"/>
      <c r="P37" s="645"/>
      <c r="Q37" s="473">
        <f t="shared" si="3"/>
        <v>0</v>
      </c>
    </row>
    <row r="38" spans="2:17">
      <c r="B38" s="643" t="s">
        <v>227</v>
      </c>
      <c r="C38" s="644" t="s">
        <v>1205</v>
      </c>
      <c r="D38" s="639" t="s">
        <v>1204</v>
      </c>
      <c r="E38" s="628"/>
      <c r="F38" s="629"/>
      <c r="G38" s="629"/>
      <c r="H38" s="629"/>
      <c r="I38" s="629"/>
      <c r="J38" s="629"/>
      <c r="K38" s="629"/>
      <c r="L38" s="629"/>
      <c r="M38" s="629"/>
      <c r="N38" s="629"/>
      <c r="O38" s="629"/>
      <c r="P38" s="645"/>
      <c r="Q38" s="473">
        <f t="shared" si="3"/>
        <v>0</v>
      </c>
    </row>
    <row r="39" spans="2:17">
      <c r="B39" s="643" t="s">
        <v>227</v>
      </c>
      <c r="C39" s="644" t="s">
        <v>230</v>
      </c>
      <c r="D39" s="639" t="s">
        <v>1204</v>
      </c>
      <c r="E39" s="628"/>
      <c r="F39" s="629"/>
      <c r="G39" s="629"/>
      <c r="H39" s="629"/>
      <c r="I39" s="629"/>
      <c r="J39" s="629"/>
      <c r="K39" s="629"/>
      <c r="L39" s="629"/>
      <c r="M39" s="629"/>
      <c r="N39" s="629"/>
      <c r="O39" s="629"/>
      <c r="P39" s="645"/>
      <c r="Q39" s="473">
        <f t="shared" si="3"/>
        <v>0</v>
      </c>
    </row>
    <row r="40" spans="2:17">
      <c r="B40" s="643" t="s">
        <v>227</v>
      </c>
      <c r="C40" s="644" t="s">
        <v>218</v>
      </c>
      <c r="D40" s="639"/>
      <c r="E40" s="628"/>
      <c r="F40" s="629"/>
      <c r="G40" s="629"/>
      <c r="H40" s="629"/>
      <c r="I40" s="629"/>
      <c r="J40" s="629"/>
      <c r="K40" s="629"/>
      <c r="L40" s="629"/>
      <c r="M40" s="629"/>
      <c r="N40" s="629"/>
      <c r="O40" s="629"/>
      <c r="P40" s="645"/>
      <c r="Q40" s="473">
        <f t="shared" si="3"/>
        <v>0</v>
      </c>
    </row>
    <row r="41" spans="2:17">
      <c r="B41" s="643" t="s">
        <v>947</v>
      </c>
      <c r="C41" s="644" t="s">
        <v>1205</v>
      </c>
      <c r="D41" s="639" t="s">
        <v>1204</v>
      </c>
      <c r="E41" s="628"/>
      <c r="F41" s="629"/>
      <c r="G41" s="629"/>
      <c r="H41" s="629"/>
      <c r="I41" s="629"/>
      <c r="J41" s="629"/>
      <c r="K41" s="629"/>
      <c r="L41" s="629"/>
      <c r="M41" s="629"/>
      <c r="N41" s="629"/>
      <c r="O41" s="629"/>
      <c r="P41" s="645"/>
      <c r="Q41" s="473">
        <f t="shared" si="3"/>
        <v>0</v>
      </c>
    </row>
    <row r="42" spans="2:17">
      <c r="B42" s="643" t="s">
        <v>947</v>
      </c>
      <c r="C42" s="644" t="s">
        <v>230</v>
      </c>
      <c r="D42" s="639" t="s">
        <v>1204</v>
      </c>
      <c r="E42" s="628"/>
      <c r="F42" s="629"/>
      <c r="G42" s="629"/>
      <c r="H42" s="629"/>
      <c r="I42" s="629"/>
      <c r="J42" s="629"/>
      <c r="K42" s="629"/>
      <c r="L42" s="629"/>
      <c r="M42" s="629"/>
      <c r="N42" s="629"/>
      <c r="O42" s="629"/>
      <c r="P42" s="645"/>
      <c r="Q42" s="473">
        <f t="shared" si="3"/>
        <v>0</v>
      </c>
    </row>
    <row r="43" spans="2:17">
      <c r="B43" s="643" t="s">
        <v>947</v>
      </c>
      <c r="C43" s="644" t="s">
        <v>1203</v>
      </c>
      <c r="D43" s="639" t="s">
        <v>1204</v>
      </c>
      <c r="E43" s="628"/>
      <c r="F43" s="629"/>
      <c r="G43" s="629"/>
      <c r="H43" s="629"/>
      <c r="I43" s="629"/>
      <c r="J43" s="629"/>
      <c r="K43" s="629"/>
      <c r="L43" s="629"/>
      <c r="M43" s="629"/>
      <c r="N43" s="629"/>
      <c r="O43" s="629"/>
      <c r="P43" s="645"/>
      <c r="Q43" s="473">
        <f t="shared" si="3"/>
        <v>0</v>
      </c>
    </row>
    <row r="44" spans="2:17">
      <c r="B44" s="643" t="s">
        <v>947</v>
      </c>
      <c r="C44" s="644" t="s">
        <v>218</v>
      </c>
      <c r="D44" s="639"/>
      <c r="E44" s="628"/>
      <c r="F44" s="629"/>
      <c r="G44" s="629"/>
      <c r="H44" s="629"/>
      <c r="I44" s="629"/>
      <c r="J44" s="629"/>
      <c r="K44" s="629"/>
      <c r="L44" s="629"/>
      <c r="M44" s="629"/>
      <c r="N44" s="629"/>
      <c r="O44" s="629"/>
      <c r="P44" s="645"/>
      <c r="Q44" s="473">
        <f t="shared" si="3"/>
        <v>0</v>
      </c>
    </row>
    <row r="45" spans="2:17">
      <c r="B45" s="643" t="s">
        <v>942</v>
      </c>
      <c r="C45" s="644" t="s">
        <v>230</v>
      </c>
      <c r="D45" s="639" t="s">
        <v>1204</v>
      </c>
      <c r="E45" s="628"/>
      <c r="F45" s="629"/>
      <c r="G45" s="629"/>
      <c r="H45" s="629"/>
      <c r="I45" s="629"/>
      <c r="J45" s="629"/>
      <c r="K45" s="629"/>
      <c r="L45" s="629"/>
      <c r="M45" s="629"/>
      <c r="N45" s="629"/>
      <c r="O45" s="629"/>
      <c r="P45" s="645"/>
      <c r="Q45" s="473">
        <f t="shared" si="3"/>
        <v>0</v>
      </c>
    </row>
    <row r="46" spans="2:17">
      <c r="B46" s="643" t="s">
        <v>942</v>
      </c>
      <c r="C46" s="644" t="s">
        <v>1203</v>
      </c>
      <c r="D46" s="639" t="s">
        <v>1204</v>
      </c>
      <c r="E46" s="628"/>
      <c r="F46" s="629"/>
      <c r="G46" s="629"/>
      <c r="H46" s="629"/>
      <c r="I46" s="629"/>
      <c r="J46" s="629"/>
      <c r="K46" s="629"/>
      <c r="L46" s="629"/>
      <c r="M46" s="629"/>
      <c r="N46" s="629"/>
      <c r="O46" s="629"/>
      <c r="P46" s="645"/>
      <c r="Q46" s="473">
        <f t="shared" si="3"/>
        <v>0</v>
      </c>
    </row>
    <row r="47" spans="2:17">
      <c r="B47" s="643" t="s">
        <v>942</v>
      </c>
      <c r="C47" s="644" t="s">
        <v>218</v>
      </c>
      <c r="D47" s="639"/>
      <c r="E47" s="628"/>
      <c r="F47" s="629"/>
      <c r="G47" s="629"/>
      <c r="H47" s="629"/>
      <c r="I47" s="629"/>
      <c r="J47" s="629"/>
      <c r="K47" s="629"/>
      <c r="L47" s="629"/>
      <c r="M47" s="629"/>
      <c r="N47" s="629"/>
      <c r="O47" s="629"/>
      <c r="P47" s="645"/>
      <c r="Q47" s="473">
        <f t="shared" si="3"/>
        <v>0</v>
      </c>
    </row>
    <row r="48" spans="2:17">
      <c r="B48" s="643" t="s">
        <v>961</v>
      </c>
      <c r="C48" s="644" t="s">
        <v>1205</v>
      </c>
      <c r="D48" s="639" t="s">
        <v>1204</v>
      </c>
      <c r="E48" s="628"/>
      <c r="F48" s="629"/>
      <c r="G48" s="629"/>
      <c r="H48" s="629"/>
      <c r="I48" s="629"/>
      <c r="J48" s="629"/>
      <c r="K48" s="629"/>
      <c r="L48" s="629"/>
      <c r="M48" s="629"/>
      <c r="N48" s="629"/>
      <c r="O48" s="629"/>
      <c r="P48" s="645"/>
      <c r="Q48" s="473">
        <f t="shared" si="3"/>
        <v>0</v>
      </c>
    </row>
    <row r="49" spans="2:17">
      <c r="B49" s="643" t="s">
        <v>961</v>
      </c>
      <c r="C49" s="644" t="s">
        <v>230</v>
      </c>
      <c r="D49" s="639" t="s">
        <v>1204</v>
      </c>
      <c r="E49" s="628"/>
      <c r="F49" s="629"/>
      <c r="G49" s="629"/>
      <c r="H49" s="629"/>
      <c r="I49" s="629"/>
      <c r="J49" s="629"/>
      <c r="K49" s="629"/>
      <c r="L49" s="629"/>
      <c r="M49" s="629"/>
      <c r="N49" s="629"/>
      <c r="O49" s="629"/>
      <c r="P49" s="645"/>
      <c r="Q49" s="473">
        <f t="shared" si="3"/>
        <v>0</v>
      </c>
    </row>
    <row r="50" spans="2:17">
      <c r="B50" s="643" t="s">
        <v>961</v>
      </c>
      <c r="C50" s="644" t="s">
        <v>218</v>
      </c>
      <c r="D50" s="639"/>
      <c r="E50" s="628"/>
      <c r="F50" s="629"/>
      <c r="G50" s="629"/>
      <c r="H50" s="629"/>
      <c r="I50" s="629"/>
      <c r="J50" s="629"/>
      <c r="K50" s="629"/>
      <c r="L50" s="629"/>
      <c r="M50" s="629"/>
      <c r="N50" s="629"/>
      <c r="O50" s="629"/>
      <c r="P50" s="645"/>
      <c r="Q50" s="473">
        <f t="shared" si="3"/>
        <v>0</v>
      </c>
    </row>
    <row r="51" spans="2:17">
      <c r="B51" s="643" t="s">
        <v>225</v>
      </c>
      <c r="C51" s="644" t="s">
        <v>1205</v>
      </c>
      <c r="D51" s="639" t="s">
        <v>1204</v>
      </c>
      <c r="E51" s="628"/>
      <c r="F51" s="629"/>
      <c r="G51" s="629"/>
      <c r="H51" s="629"/>
      <c r="I51" s="629"/>
      <c r="J51" s="629"/>
      <c r="K51" s="629"/>
      <c r="L51" s="629"/>
      <c r="M51" s="629"/>
      <c r="N51" s="629"/>
      <c r="O51" s="629"/>
      <c r="P51" s="645"/>
      <c r="Q51" s="473">
        <f t="shared" si="3"/>
        <v>0</v>
      </c>
    </row>
    <row r="52" spans="2:17">
      <c r="B52" s="643" t="s">
        <v>225</v>
      </c>
      <c r="C52" s="644" t="s">
        <v>230</v>
      </c>
      <c r="D52" s="639" t="s">
        <v>1204</v>
      </c>
      <c r="E52" s="628"/>
      <c r="F52" s="629"/>
      <c r="G52" s="629"/>
      <c r="H52" s="629"/>
      <c r="I52" s="629"/>
      <c r="J52" s="629"/>
      <c r="K52" s="629"/>
      <c r="L52" s="629"/>
      <c r="M52" s="629"/>
      <c r="N52" s="629"/>
      <c r="O52" s="629"/>
      <c r="P52" s="645"/>
      <c r="Q52" s="473">
        <f t="shared" si="3"/>
        <v>0</v>
      </c>
    </row>
    <row r="53" spans="2:17">
      <c r="B53" s="643" t="s">
        <v>225</v>
      </c>
      <c r="C53" s="644" t="s">
        <v>1218</v>
      </c>
      <c r="D53" s="639" t="s">
        <v>1204</v>
      </c>
      <c r="E53" s="628"/>
      <c r="F53" s="629"/>
      <c r="G53" s="629"/>
      <c r="H53" s="629"/>
      <c r="I53" s="629"/>
      <c r="J53" s="629"/>
      <c r="K53" s="629"/>
      <c r="L53" s="629"/>
      <c r="M53" s="629"/>
      <c r="N53" s="629"/>
      <c r="O53" s="629"/>
      <c r="P53" s="645"/>
      <c r="Q53" s="473">
        <f t="shared" si="3"/>
        <v>0</v>
      </c>
    </row>
    <row r="54" spans="2:17">
      <c r="B54" s="643" t="s">
        <v>225</v>
      </c>
      <c r="C54" s="644" t="s">
        <v>1217</v>
      </c>
      <c r="D54" s="646" t="s">
        <v>1202</v>
      </c>
      <c r="E54" s="628"/>
      <c r="F54" s="629"/>
      <c r="G54" s="629"/>
      <c r="H54" s="629"/>
      <c r="I54" s="629"/>
      <c r="J54" s="629"/>
      <c r="K54" s="629"/>
      <c r="L54" s="629"/>
      <c r="M54" s="629"/>
      <c r="N54" s="629"/>
      <c r="O54" s="629"/>
      <c r="P54" s="645"/>
      <c r="Q54" s="473">
        <f t="shared" si="3"/>
        <v>0</v>
      </c>
    </row>
    <row r="55" spans="2:17">
      <c r="B55" s="643" t="s">
        <v>225</v>
      </c>
      <c r="C55" s="644" t="s">
        <v>218</v>
      </c>
      <c r="D55" s="639"/>
      <c r="E55" s="628"/>
      <c r="F55" s="629"/>
      <c r="G55" s="629"/>
      <c r="H55" s="629"/>
      <c r="I55" s="629"/>
      <c r="J55" s="629"/>
      <c r="K55" s="629"/>
      <c r="L55" s="629"/>
      <c r="M55" s="629"/>
      <c r="N55" s="629"/>
      <c r="O55" s="629"/>
      <c r="P55" s="645"/>
      <c r="Q55" s="473">
        <f t="shared" si="3"/>
        <v>0</v>
      </c>
    </row>
    <row r="56" spans="2:17">
      <c r="B56" s="643" t="s">
        <v>946</v>
      </c>
      <c r="C56" s="644" t="s">
        <v>1205</v>
      </c>
      <c r="D56" s="639" t="s">
        <v>1204</v>
      </c>
      <c r="E56" s="628"/>
      <c r="F56" s="629"/>
      <c r="G56" s="629"/>
      <c r="H56" s="629"/>
      <c r="I56" s="629"/>
      <c r="J56" s="629"/>
      <c r="K56" s="629"/>
      <c r="L56" s="629"/>
      <c r="M56" s="629"/>
      <c r="N56" s="629"/>
      <c r="O56" s="629"/>
      <c r="P56" s="645"/>
      <c r="Q56" s="473">
        <f t="shared" si="3"/>
        <v>0</v>
      </c>
    </row>
    <row r="57" spans="2:17">
      <c r="B57" s="643" t="s">
        <v>946</v>
      </c>
      <c r="C57" s="644" t="s">
        <v>230</v>
      </c>
      <c r="D57" s="639" t="s">
        <v>1204</v>
      </c>
      <c r="E57" s="628"/>
      <c r="F57" s="629"/>
      <c r="G57" s="629"/>
      <c r="H57" s="629"/>
      <c r="I57" s="629"/>
      <c r="J57" s="629"/>
      <c r="K57" s="629"/>
      <c r="L57" s="629"/>
      <c r="M57" s="629"/>
      <c r="N57" s="629"/>
      <c r="O57" s="629"/>
      <c r="P57" s="645"/>
      <c r="Q57" s="473">
        <f t="shared" si="3"/>
        <v>0</v>
      </c>
    </row>
    <row r="58" spans="2:17">
      <c r="B58" s="643" t="s">
        <v>946</v>
      </c>
      <c r="C58" s="644" t="s">
        <v>1203</v>
      </c>
      <c r="D58" s="639" t="s">
        <v>1204</v>
      </c>
      <c r="E58" s="628"/>
      <c r="F58" s="629"/>
      <c r="G58" s="629"/>
      <c r="H58" s="629"/>
      <c r="I58" s="629"/>
      <c r="J58" s="629"/>
      <c r="K58" s="629"/>
      <c r="L58" s="629"/>
      <c r="M58" s="629"/>
      <c r="N58" s="629"/>
      <c r="O58" s="629"/>
      <c r="P58" s="645"/>
      <c r="Q58" s="473">
        <f t="shared" si="3"/>
        <v>0</v>
      </c>
    </row>
    <row r="59" spans="2:17">
      <c r="B59" s="643" t="s">
        <v>946</v>
      </c>
      <c r="C59" s="644" t="s">
        <v>218</v>
      </c>
      <c r="D59" s="639"/>
      <c r="E59" s="628"/>
      <c r="F59" s="629"/>
      <c r="G59" s="629"/>
      <c r="H59" s="629"/>
      <c r="I59" s="629"/>
      <c r="J59" s="629"/>
      <c r="K59" s="629"/>
      <c r="L59" s="629"/>
      <c r="M59" s="629"/>
      <c r="N59" s="629"/>
      <c r="O59" s="629"/>
      <c r="P59" s="645"/>
      <c r="Q59" s="473">
        <f t="shared" si="3"/>
        <v>0</v>
      </c>
    </row>
    <row r="60" spans="2:17">
      <c r="B60" s="643" t="s">
        <v>951</v>
      </c>
      <c r="C60" s="644" t="s">
        <v>1205</v>
      </c>
      <c r="D60" s="646" t="s">
        <v>1202</v>
      </c>
      <c r="E60" s="628"/>
      <c r="F60" s="629"/>
      <c r="G60" s="629"/>
      <c r="H60" s="629"/>
      <c r="I60" s="629"/>
      <c r="J60" s="629"/>
      <c r="K60" s="629"/>
      <c r="L60" s="629"/>
      <c r="M60" s="629"/>
      <c r="N60" s="629"/>
      <c r="O60" s="629"/>
      <c r="P60" s="645"/>
      <c r="Q60" s="473">
        <f t="shared" si="3"/>
        <v>0</v>
      </c>
    </row>
    <row r="61" spans="2:17">
      <c r="B61" s="643" t="s">
        <v>951</v>
      </c>
      <c r="C61" s="644" t="s">
        <v>230</v>
      </c>
      <c r="D61" s="639" t="s">
        <v>1204</v>
      </c>
      <c r="E61" s="628"/>
      <c r="F61" s="629"/>
      <c r="G61" s="629"/>
      <c r="H61" s="629"/>
      <c r="I61" s="629"/>
      <c r="J61" s="629"/>
      <c r="K61" s="629"/>
      <c r="L61" s="629"/>
      <c r="M61" s="629"/>
      <c r="N61" s="629"/>
      <c r="O61" s="629"/>
      <c r="P61" s="645"/>
      <c r="Q61" s="473">
        <f t="shared" si="3"/>
        <v>0</v>
      </c>
    </row>
    <row r="62" spans="2:17">
      <c r="B62" s="643" t="s">
        <v>951</v>
      </c>
      <c r="C62" s="644" t="s">
        <v>1203</v>
      </c>
      <c r="D62" s="639" t="s">
        <v>1204</v>
      </c>
      <c r="E62" s="628"/>
      <c r="F62" s="629"/>
      <c r="G62" s="629"/>
      <c r="H62" s="629"/>
      <c r="I62" s="629"/>
      <c r="J62" s="629"/>
      <c r="K62" s="629"/>
      <c r="L62" s="629"/>
      <c r="M62" s="629"/>
      <c r="N62" s="629"/>
      <c r="O62" s="629"/>
      <c r="P62" s="645"/>
      <c r="Q62" s="473">
        <f t="shared" si="3"/>
        <v>0</v>
      </c>
    </row>
    <row r="63" spans="2:17">
      <c r="B63" s="643" t="s">
        <v>951</v>
      </c>
      <c r="C63" s="644" t="s">
        <v>218</v>
      </c>
      <c r="D63" s="639"/>
      <c r="E63" s="628"/>
      <c r="F63" s="629"/>
      <c r="G63" s="629"/>
      <c r="H63" s="629"/>
      <c r="I63" s="629"/>
      <c r="J63" s="629"/>
      <c r="K63" s="629"/>
      <c r="L63" s="629"/>
      <c r="M63" s="629"/>
      <c r="N63" s="629"/>
      <c r="O63" s="629"/>
      <c r="P63" s="645"/>
      <c r="Q63" s="473">
        <f t="shared" si="3"/>
        <v>0</v>
      </c>
    </row>
    <row r="64" spans="2:17">
      <c r="B64" s="643" t="s">
        <v>221</v>
      </c>
      <c r="C64" s="644" t="s">
        <v>1205</v>
      </c>
      <c r="D64" s="639" t="s">
        <v>1204</v>
      </c>
      <c r="E64" s="628"/>
      <c r="F64" s="629"/>
      <c r="G64" s="629"/>
      <c r="H64" s="629"/>
      <c r="I64" s="629"/>
      <c r="J64" s="629"/>
      <c r="K64" s="629"/>
      <c r="L64" s="629"/>
      <c r="M64" s="629"/>
      <c r="N64" s="629"/>
      <c r="O64" s="629"/>
      <c r="P64" s="645"/>
      <c r="Q64" s="473">
        <f t="shared" si="3"/>
        <v>0</v>
      </c>
    </row>
    <row r="65" spans="2:17">
      <c r="B65" s="643" t="s">
        <v>221</v>
      </c>
      <c r="C65" s="644" t="s">
        <v>230</v>
      </c>
      <c r="D65" s="639" t="s">
        <v>1204</v>
      </c>
      <c r="E65" s="628"/>
      <c r="F65" s="629"/>
      <c r="G65" s="629"/>
      <c r="H65" s="629"/>
      <c r="I65" s="629"/>
      <c r="J65" s="629"/>
      <c r="K65" s="629"/>
      <c r="L65" s="629"/>
      <c r="M65" s="629"/>
      <c r="N65" s="629"/>
      <c r="O65" s="629"/>
      <c r="P65" s="645"/>
      <c r="Q65" s="473">
        <f t="shared" si="3"/>
        <v>0</v>
      </c>
    </row>
    <row r="66" spans="2:17">
      <c r="B66" s="643" t="s">
        <v>221</v>
      </c>
      <c r="C66" s="644" t="s">
        <v>1203</v>
      </c>
      <c r="D66" s="639" t="s">
        <v>1204</v>
      </c>
      <c r="E66" s="628"/>
      <c r="F66" s="629"/>
      <c r="G66" s="629"/>
      <c r="H66" s="629"/>
      <c r="I66" s="629"/>
      <c r="J66" s="629"/>
      <c r="K66" s="629"/>
      <c r="L66" s="629"/>
      <c r="M66" s="629"/>
      <c r="N66" s="629"/>
      <c r="O66" s="629"/>
      <c r="P66" s="645"/>
      <c r="Q66" s="473">
        <f t="shared" si="3"/>
        <v>0</v>
      </c>
    </row>
    <row r="67" spans="2:17">
      <c r="B67" s="643" t="s">
        <v>221</v>
      </c>
      <c r="C67" s="644" t="s">
        <v>1218</v>
      </c>
      <c r="D67" s="646" t="s">
        <v>1202</v>
      </c>
      <c r="E67" s="628"/>
      <c r="F67" s="629"/>
      <c r="G67" s="629"/>
      <c r="H67" s="629"/>
      <c r="I67" s="629"/>
      <c r="J67" s="629"/>
      <c r="K67" s="629"/>
      <c r="L67" s="629"/>
      <c r="M67" s="629"/>
      <c r="N67" s="629"/>
      <c r="O67" s="629"/>
      <c r="P67" s="645"/>
      <c r="Q67" s="473">
        <f t="shared" si="3"/>
        <v>0</v>
      </c>
    </row>
    <row r="68" spans="2:17">
      <c r="B68" s="643" t="s">
        <v>221</v>
      </c>
      <c r="C68" s="644" t="s">
        <v>218</v>
      </c>
      <c r="D68" s="639"/>
      <c r="E68" s="628"/>
      <c r="F68" s="629"/>
      <c r="G68" s="629"/>
      <c r="H68" s="629"/>
      <c r="I68" s="629"/>
      <c r="J68" s="629"/>
      <c r="K68" s="629"/>
      <c r="L68" s="629"/>
      <c r="M68" s="629"/>
      <c r="N68" s="629"/>
      <c r="O68" s="629"/>
      <c r="P68" s="645"/>
      <c r="Q68" s="473">
        <f t="shared" si="3"/>
        <v>0</v>
      </c>
    </row>
    <row r="69" spans="2:17">
      <c r="B69" s="643" t="s">
        <v>945</v>
      </c>
      <c r="C69" s="644" t="s">
        <v>1205</v>
      </c>
      <c r="D69" s="639" t="s">
        <v>1204</v>
      </c>
      <c r="E69" s="628"/>
      <c r="F69" s="629"/>
      <c r="G69" s="629"/>
      <c r="H69" s="629"/>
      <c r="I69" s="629"/>
      <c r="J69" s="629"/>
      <c r="K69" s="629"/>
      <c r="L69" s="629"/>
      <c r="M69" s="629"/>
      <c r="N69" s="629"/>
      <c r="O69" s="629"/>
      <c r="P69" s="645"/>
      <c r="Q69" s="473">
        <f t="shared" si="3"/>
        <v>0</v>
      </c>
    </row>
    <row r="70" spans="2:17">
      <c r="B70" s="643" t="s">
        <v>945</v>
      </c>
      <c r="C70" s="644" t="s">
        <v>230</v>
      </c>
      <c r="D70" s="639" t="s">
        <v>1204</v>
      </c>
      <c r="E70" s="628"/>
      <c r="F70" s="629"/>
      <c r="G70" s="629"/>
      <c r="H70" s="629"/>
      <c r="I70" s="629"/>
      <c r="J70" s="629"/>
      <c r="K70" s="629"/>
      <c r="L70" s="629"/>
      <c r="M70" s="629"/>
      <c r="N70" s="629"/>
      <c r="O70" s="629"/>
      <c r="P70" s="645"/>
      <c r="Q70" s="473">
        <f t="shared" si="3"/>
        <v>0</v>
      </c>
    </row>
    <row r="71" spans="2:17">
      <c r="B71" s="643" t="s">
        <v>945</v>
      </c>
      <c r="C71" s="644" t="s">
        <v>1203</v>
      </c>
      <c r="D71" s="639" t="s">
        <v>1204</v>
      </c>
      <c r="E71" s="628"/>
      <c r="F71" s="629"/>
      <c r="G71" s="629"/>
      <c r="H71" s="629"/>
      <c r="I71" s="629"/>
      <c r="J71" s="629"/>
      <c r="K71" s="629"/>
      <c r="L71" s="629"/>
      <c r="M71" s="629"/>
      <c r="N71" s="629"/>
      <c r="O71" s="629"/>
      <c r="P71" s="645"/>
      <c r="Q71" s="473">
        <f t="shared" si="3"/>
        <v>0</v>
      </c>
    </row>
    <row r="72" spans="2:17">
      <c r="B72" s="643" t="s">
        <v>945</v>
      </c>
      <c r="C72" s="644" t="s">
        <v>218</v>
      </c>
      <c r="D72" s="639"/>
      <c r="E72" s="628"/>
      <c r="F72" s="629"/>
      <c r="G72" s="629"/>
      <c r="H72" s="629"/>
      <c r="I72" s="629"/>
      <c r="J72" s="629"/>
      <c r="K72" s="629"/>
      <c r="L72" s="629"/>
      <c r="M72" s="629"/>
      <c r="N72" s="629"/>
      <c r="O72" s="629"/>
      <c r="P72" s="645"/>
      <c r="Q72" s="473">
        <f t="shared" si="3"/>
        <v>0</v>
      </c>
    </row>
    <row r="73" spans="2:17">
      <c r="B73" s="643" t="s">
        <v>255</v>
      </c>
      <c r="C73" s="644" t="s">
        <v>1205</v>
      </c>
      <c r="D73" s="639" t="s">
        <v>1204</v>
      </c>
      <c r="E73" s="628"/>
      <c r="F73" s="629"/>
      <c r="G73" s="629"/>
      <c r="H73" s="629"/>
      <c r="I73" s="629"/>
      <c r="J73" s="629"/>
      <c r="K73" s="629"/>
      <c r="L73" s="629"/>
      <c r="M73" s="629"/>
      <c r="N73" s="629"/>
      <c r="O73" s="629"/>
      <c r="P73" s="645"/>
      <c r="Q73" s="473">
        <f t="shared" si="3"/>
        <v>0</v>
      </c>
    </row>
    <row r="74" spans="2:17">
      <c r="B74" s="643" t="s">
        <v>255</v>
      </c>
      <c r="C74" s="644" t="s">
        <v>230</v>
      </c>
      <c r="D74" s="639" t="s">
        <v>1204</v>
      </c>
      <c r="E74" s="628"/>
      <c r="F74" s="629"/>
      <c r="G74" s="629"/>
      <c r="H74" s="629"/>
      <c r="I74" s="629"/>
      <c r="J74" s="629"/>
      <c r="K74" s="629"/>
      <c r="L74" s="629"/>
      <c r="M74" s="629"/>
      <c r="N74" s="629"/>
      <c r="O74" s="629"/>
      <c r="P74" s="645"/>
      <c r="Q74" s="473">
        <f t="shared" si="3"/>
        <v>0</v>
      </c>
    </row>
    <row r="75" spans="2:17">
      <c r="B75" s="643" t="s">
        <v>255</v>
      </c>
      <c r="C75" s="644" t="s">
        <v>1203</v>
      </c>
      <c r="D75" s="639" t="s">
        <v>1204</v>
      </c>
      <c r="E75" s="628"/>
      <c r="F75" s="629"/>
      <c r="G75" s="629"/>
      <c r="H75" s="629"/>
      <c r="I75" s="629"/>
      <c r="J75" s="629"/>
      <c r="K75" s="629"/>
      <c r="L75" s="629"/>
      <c r="M75" s="629"/>
      <c r="N75" s="629"/>
      <c r="O75" s="629"/>
      <c r="P75" s="645"/>
      <c r="Q75" s="473">
        <f t="shared" si="3"/>
        <v>0</v>
      </c>
    </row>
    <row r="76" spans="2:17">
      <c r="B76" s="643" t="s">
        <v>255</v>
      </c>
      <c r="C76" s="644" t="s">
        <v>1218</v>
      </c>
      <c r="D76" s="639" t="s">
        <v>1204</v>
      </c>
      <c r="E76" s="628"/>
      <c r="F76" s="629"/>
      <c r="G76" s="629"/>
      <c r="H76" s="629"/>
      <c r="I76" s="629"/>
      <c r="J76" s="629"/>
      <c r="K76" s="629"/>
      <c r="L76" s="629"/>
      <c r="M76" s="629"/>
      <c r="N76" s="629"/>
      <c r="O76" s="629"/>
      <c r="P76" s="645"/>
      <c r="Q76" s="473">
        <f t="shared" si="3"/>
        <v>0</v>
      </c>
    </row>
    <row r="77" spans="2:17">
      <c r="B77" s="643" t="s">
        <v>255</v>
      </c>
      <c r="C77" s="644" t="s">
        <v>218</v>
      </c>
      <c r="D77" s="639"/>
      <c r="E77" s="628"/>
      <c r="F77" s="629"/>
      <c r="G77" s="629"/>
      <c r="H77" s="629"/>
      <c r="I77" s="629"/>
      <c r="J77" s="629"/>
      <c r="K77" s="629"/>
      <c r="L77" s="629"/>
      <c r="M77" s="629"/>
      <c r="N77" s="629"/>
      <c r="O77" s="629"/>
      <c r="P77" s="645"/>
      <c r="Q77" s="473">
        <f t="shared" si="3"/>
        <v>0</v>
      </c>
    </row>
    <row r="78" spans="2:17">
      <c r="B78" s="643" t="s">
        <v>1216</v>
      </c>
      <c r="C78" s="644" t="s">
        <v>1205</v>
      </c>
      <c r="D78" s="639" t="s">
        <v>1204</v>
      </c>
      <c r="E78" s="628"/>
      <c r="F78" s="629"/>
      <c r="G78" s="629"/>
      <c r="H78" s="629"/>
      <c r="I78" s="629"/>
      <c r="J78" s="629"/>
      <c r="K78" s="629"/>
      <c r="L78" s="629"/>
      <c r="M78" s="629"/>
      <c r="N78" s="629"/>
      <c r="O78" s="629"/>
      <c r="P78" s="645"/>
      <c r="Q78" s="473">
        <f t="shared" si="3"/>
        <v>0</v>
      </c>
    </row>
    <row r="79" spans="2:17">
      <c r="B79" s="643" t="s">
        <v>1216</v>
      </c>
      <c r="C79" s="644" t="s">
        <v>230</v>
      </c>
      <c r="D79" s="639" t="s">
        <v>1204</v>
      </c>
      <c r="E79" s="628"/>
      <c r="F79" s="629"/>
      <c r="G79" s="629"/>
      <c r="H79" s="629"/>
      <c r="I79" s="629"/>
      <c r="J79" s="629"/>
      <c r="K79" s="629"/>
      <c r="L79" s="629"/>
      <c r="M79" s="629"/>
      <c r="N79" s="629"/>
      <c r="O79" s="629"/>
      <c r="P79" s="645"/>
      <c r="Q79" s="473">
        <f t="shared" si="3"/>
        <v>0</v>
      </c>
    </row>
    <row r="80" spans="2:17">
      <c r="B80" s="643" t="s">
        <v>1216</v>
      </c>
      <c r="C80" s="644" t="s">
        <v>1203</v>
      </c>
      <c r="D80" s="639" t="s">
        <v>1204</v>
      </c>
      <c r="E80" s="628"/>
      <c r="F80" s="629"/>
      <c r="G80" s="629"/>
      <c r="H80" s="629"/>
      <c r="I80" s="629"/>
      <c r="J80" s="629"/>
      <c r="K80" s="629"/>
      <c r="L80" s="629"/>
      <c r="M80" s="629"/>
      <c r="N80" s="629"/>
      <c r="O80" s="629"/>
      <c r="P80" s="645"/>
      <c r="Q80" s="473">
        <f t="shared" si="3"/>
        <v>0</v>
      </c>
    </row>
    <row r="81" spans="2:17">
      <c r="B81" s="643" t="s">
        <v>1216</v>
      </c>
      <c r="C81" s="644" t="s">
        <v>1217</v>
      </c>
      <c r="D81" s="646" t="s">
        <v>1202</v>
      </c>
      <c r="E81" s="628"/>
      <c r="F81" s="629"/>
      <c r="G81" s="629"/>
      <c r="H81" s="629"/>
      <c r="I81" s="629"/>
      <c r="J81" s="629"/>
      <c r="K81" s="629"/>
      <c r="L81" s="629"/>
      <c r="M81" s="629"/>
      <c r="N81" s="629"/>
      <c r="O81" s="629"/>
      <c r="P81" s="645"/>
      <c r="Q81" s="473">
        <f t="shared" si="3"/>
        <v>0</v>
      </c>
    </row>
    <row r="82" spans="2:17">
      <c r="B82" s="643" t="s">
        <v>1216</v>
      </c>
      <c r="C82" s="644" t="s">
        <v>218</v>
      </c>
      <c r="D82" s="646"/>
      <c r="E82" s="628"/>
      <c r="F82" s="629"/>
      <c r="G82" s="629"/>
      <c r="H82" s="629"/>
      <c r="I82" s="629"/>
      <c r="J82" s="629"/>
      <c r="K82" s="629"/>
      <c r="L82" s="629"/>
      <c r="M82" s="629"/>
      <c r="N82" s="629"/>
      <c r="O82" s="629"/>
      <c r="P82" s="645"/>
      <c r="Q82" s="473">
        <f t="shared" si="3"/>
        <v>0</v>
      </c>
    </row>
    <row r="83" spans="2:17">
      <c r="B83" s="643" t="s">
        <v>950</v>
      </c>
      <c r="C83" s="644" t="s">
        <v>1205</v>
      </c>
      <c r="D83" s="646" t="s">
        <v>1202</v>
      </c>
      <c r="E83" s="628"/>
      <c r="F83" s="629"/>
      <c r="G83" s="629"/>
      <c r="H83" s="629"/>
      <c r="I83" s="629"/>
      <c r="J83" s="629"/>
      <c r="K83" s="629"/>
      <c r="L83" s="629"/>
      <c r="M83" s="629"/>
      <c r="N83" s="629"/>
      <c r="O83" s="629"/>
      <c r="P83" s="645"/>
      <c r="Q83" s="473">
        <f t="shared" si="3"/>
        <v>0</v>
      </c>
    </row>
    <row r="84" spans="2:17">
      <c r="B84" s="643" t="s">
        <v>950</v>
      </c>
      <c r="C84" s="644" t="s">
        <v>230</v>
      </c>
      <c r="D84" s="646" t="s">
        <v>1202</v>
      </c>
      <c r="E84" s="628"/>
      <c r="F84" s="629"/>
      <c r="G84" s="629"/>
      <c r="H84" s="629"/>
      <c r="I84" s="629"/>
      <c r="J84" s="629"/>
      <c r="K84" s="629"/>
      <c r="L84" s="629"/>
      <c r="M84" s="629"/>
      <c r="N84" s="629"/>
      <c r="O84" s="629"/>
      <c r="P84" s="645"/>
      <c r="Q84" s="473">
        <f t="shared" si="3"/>
        <v>0</v>
      </c>
    </row>
    <row r="85" spans="2:17">
      <c r="B85" s="643" t="s">
        <v>950</v>
      </c>
      <c r="C85" s="644" t="s">
        <v>218</v>
      </c>
      <c r="D85" s="639"/>
      <c r="E85" s="628"/>
      <c r="F85" s="629"/>
      <c r="G85" s="629"/>
      <c r="H85" s="629"/>
      <c r="I85" s="629"/>
      <c r="J85" s="629"/>
      <c r="K85" s="629"/>
      <c r="L85" s="629"/>
      <c r="M85" s="629"/>
      <c r="N85" s="629"/>
      <c r="O85" s="629"/>
      <c r="P85" s="645"/>
      <c r="Q85" s="473">
        <f t="shared" si="3"/>
        <v>0</v>
      </c>
    </row>
    <row r="86" spans="2:17">
      <c r="B86" s="643" t="s">
        <v>893</v>
      </c>
      <c r="C86" s="644" t="s">
        <v>1205</v>
      </c>
      <c r="D86" s="639" t="s">
        <v>1204</v>
      </c>
      <c r="E86" s="628"/>
      <c r="F86" s="629"/>
      <c r="G86" s="629"/>
      <c r="H86" s="629"/>
      <c r="I86" s="629"/>
      <c r="J86" s="629"/>
      <c r="K86" s="629"/>
      <c r="L86" s="629"/>
      <c r="M86" s="629"/>
      <c r="N86" s="629"/>
      <c r="O86" s="629"/>
      <c r="P86" s="645"/>
      <c r="Q86" s="473">
        <f t="shared" ref="Q86:Q118" si="4">SUM(E86:P86)</f>
        <v>0</v>
      </c>
    </row>
    <row r="87" spans="2:17">
      <c r="B87" s="643" t="s">
        <v>893</v>
      </c>
      <c r="C87" s="644" t="s">
        <v>230</v>
      </c>
      <c r="D87" s="639" t="s">
        <v>1204</v>
      </c>
      <c r="E87" s="628"/>
      <c r="F87" s="629"/>
      <c r="G87" s="629"/>
      <c r="H87" s="629"/>
      <c r="I87" s="629"/>
      <c r="J87" s="629"/>
      <c r="K87" s="629"/>
      <c r="L87" s="629"/>
      <c r="M87" s="629"/>
      <c r="N87" s="629"/>
      <c r="O87" s="629"/>
      <c r="P87" s="645"/>
      <c r="Q87" s="473">
        <f t="shared" si="4"/>
        <v>0</v>
      </c>
    </row>
    <row r="88" spans="2:17">
      <c r="B88" s="643" t="s">
        <v>893</v>
      </c>
      <c r="C88" s="644" t="s">
        <v>218</v>
      </c>
      <c r="D88" s="639"/>
      <c r="E88" s="628"/>
      <c r="F88" s="629"/>
      <c r="G88" s="629"/>
      <c r="H88" s="629"/>
      <c r="I88" s="629"/>
      <c r="J88" s="629"/>
      <c r="K88" s="629"/>
      <c r="L88" s="629"/>
      <c r="M88" s="629"/>
      <c r="N88" s="629"/>
      <c r="O88" s="629"/>
      <c r="P88" s="645"/>
      <c r="Q88" s="473">
        <f t="shared" si="4"/>
        <v>0</v>
      </c>
    </row>
    <row r="89" spans="2:17">
      <c r="B89" s="643" t="s">
        <v>943</v>
      </c>
      <c r="C89" s="644" t="s">
        <v>1205</v>
      </c>
      <c r="D89" s="639" t="s">
        <v>1204</v>
      </c>
      <c r="E89" s="628"/>
      <c r="F89" s="629"/>
      <c r="G89" s="629"/>
      <c r="H89" s="629"/>
      <c r="I89" s="629"/>
      <c r="J89" s="629"/>
      <c r="K89" s="629"/>
      <c r="L89" s="629"/>
      <c r="M89" s="629"/>
      <c r="N89" s="629"/>
      <c r="O89" s="629"/>
      <c r="P89" s="645"/>
      <c r="Q89" s="473">
        <f t="shared" si="4"/>
        <v>0</v>
      </c>
    </row>
    <row r="90" spans="2:17">
      <c r="B90" s="643" t="s">
        <v>943</v>
      </c>
      <c r="C90" s="644" t="s">
        <v>230</v>
      </c>
      <c r="D90" s="639" t="s">
        <v>1204</v>
      </c>
      <c r="E90" s="628"/>
      <c r="F90" s="629"/>
      <c r="G90" s="629"/>
      <c r="H90" s="629"/>
      <c r="I90" s="629"/>
      <c r="J90" s="629"/>
      <c r="K90" s="629"/>
      <c r="L90" s="629"/>
      <c r="M90" s="629"/>
      <c r="N90" s="629"/>
      <c r="O90" s="629"/>
      <c r="P90" s="645"/>
      <c r="Q90" s="473">
        <f t="shared" si="4"/>
        <v>0</v>
      </c>
    </row>
    <row r="91" spans="2:17">
      <c r="B91" s="643" t="s">
        <v>943</v>
      </c>
      <c r="C91" s="644" t="s">
        <v>218</v>
      </c>
      <c r="D91" s="639"/>
      <c r="E91" s="628"/>
      <c r="F91" s="629"/>
      <c r="G91" s="629"/>
      <c r="H91" s="629"/>
      <c r="I91" s="629"/>
      <c r="J91" s="629"/>
      <c r="K91" s="629"/>
      <c r="L91" s="629"/>
      <c r="M91" s="629"/>
      <c r="N91" s="629"/>
      <c r="O91" s="629"/>
      <c r="P91" s="645"/>
      <c r="Q91" s="473">
        <f t="shared" si="4"/>
        <v>0</v>
      </c>
    </row>
    <row r="92" spans="2:17">
      <c r="B92" s="643" t="s">
        <v>223</v>
      </c>
      <c r="C92" s="644" t="s">
        <v>1205</v>
      </c>
      <c r="D92" s="639" t="s">
        <v>1204</v>
      </c>
      <c r="E92" s="628"/>
      <c r="F92" s="629"/>
      <c r="G92" s="629"/>
      <c r="H92" s="629"/>
      <c r="I92" s="629"/>
      <c r="J92" s="629"/>
      <c r="K92" s="629"/>
      <c r="L92" s="629"/>
      <c r="M92" s="629"/>
      <c r="N92" s="629"/>
      <c r="O92" s="629"/>
      <c r="P92" s="645"/>
      <c r="Q92" s="473">
        <f t="shared" si="4"/>
        <v>0</v>
      </c>
    </row>
    <row r="93" spans="2:17">
      <c r="B93" s="643" t="s">
        <v>223</v>
      </c>
      <c r="C93" s="644" t="s">
        <v>230</v>
      </c>
      <c r="D93" s="639" t="s">
        <v>1204</v>
      </c>
      <c r="E93" s="628"/>
      <c r="F93" s="629"/>
      <c r="G93" s="629"/>
      <c r="H93" s="629"/>
      <c r="I93" s="629"/>
      <c r="J93" s="629"/>
      <c r="K93" s="629"/>
      <c r="L93" s="629"/>
      <c r="M93" s="629"/>
      <c r="N93" s="629"/>
      <c r="O93" s="629"/>
      <c r="P93" s="645"/>
      <c r="Q93" s="473">
        <f t="shared" si="4"/>
        <v>0</v>
      </c>
    </row>
    <row r="94" spans="2:17">
      <c r="B94" s="643" t="s">
        <v>223</v>
      </c>
      <c r="C94" s="644" t="s">
        <v>1203</v>
      </c>
      <c r="D94" s="639" t="s">
        <v>1204</v>
      </c>
      <c r="E94" s="628"/>
      <c r="F94" s="629"/>
      <c r="G94" s="629"/>
      <c r="H94" s="629"/>
      <c r="I94" s="629"/>
      <c r="J94" s="629"/>
      <c r="K94" s="629"/>
      <c r="L94" s="629"/>
      <c r="M94" s="629"/>
      <c r="N94" s="629"/>
      <c r="O94" s="629"/>
      <c r="P94" s="645"/>
      <c r="Q94" s="473">
        <f t="shared" si="4"/>
        <v>0</v>
      </c>
    </row>
    <row r="95" spans="2:17">
      <c r="B95" s="643" t="s">
        <v>223</v>
      </c>
      <c r="C95" s="644" t="s">
        <v>218</v>
      </c>
      <c r="D95" s="639"/>
      <c r="E95" s="628"/>
      <c r="F95" s="629"/>
      <c r="G95" s="629"/>
      <c r="H95" s="629"/>
      <c r="I95" s="629"/>
      <c r="J95" s="629"/>
      <c r="K95" s="629"/>
      <c r="L95" s="629"/>
      <c r="M95" s="629"/>
      <c r="N95" s="629"/>
      <c r="O95" s="629"/>
      <c r="P95" s="645"/>
      <c r="Q95" s="473">
        <f t="shared" si="4"/>
        <v>0</v>
      </c>
    </row>
    <row r="96" spans="2:17">
      <c r="B96" s="643" t="s">
        <v>1206</v>
      </c>
      <c r="C96" s="644" t="s">
        <v>1215</v>
      </c>
      <c r="D96" s="639" t="s">
        <v>1204</v>
      </c>
      <c r="E96" s="628"/>
      <c r="F96" s="629"/>
      <c r="G96" s="629"/>
      <c r="H96" s="629"/>
      <c r="I96" s="629"/>
      <c r="J96" s="629"/>
      <c r="K96" s="629"/>
      <c r="L96" s="629"/>
      <c r="M96" s="629"/>
      <c r="N96" s="629"/>
      <c r="O96" s="629"/>
      <c r="P96" s="645"/>
      <c r="Q96" s="473">
        <f t="shared" si="4"/>
        <v>0</v>
      </c>
    </row>
    <row r="97" spans="2:17">
      <c r="B97" s="643" t="s">
        <v>1206</v>
      </c>
      <c r="C97" s="644" t="s">
        <v>1214</v>
      </c>
      <c r="D97" s="639" t="s">
        <v>1204</v>
      </c>
      <c r="E97" s="628"/>
      <c r="F97" s="629"/>
      <c r="G97" s="629"/>
      <c r="H97" s="629"/>
      <c r="I97" s="629"/>
      <c r="J97" s="629"/>
      <c r="K97" s="629"/>
      <c r="L97" s="629"/>
      <c r="M97" s="629"/>
      <c r="N97" s="629"/>
      <c r="O97" s="629"/>
      <c r="P97" s="645"/>
      <c r="Q97" s="473">
        <f t="shared" si="4"/>
        <v>0</v>
      </c>
    </row>
    <row r="98" spans="2:17">
      <c r="B98" s="643" t="s">
        <v>1206</v>
      </c>
      <c r="C98" s="644" t="s">
        <v>1213</v>
      </c>
      <c r="D98" s="639" t="s">
        <v>1204</v>
      </c>
      <c r="E98" s="628"/>
      <c r="F98" s="629"/>
      <c r="G98" s="629"/>
      <c r="H98" s="629"/>
      <c r="I98" s="629"/>
      <c r="J98" s="629"/>
      <c r="K98" s="629"/>
      <c r="L98" s="629"/>
      <c r="M98" s="629"/>
      <c r="N98" s="629"/>
      <c r="O98" s="629"/>
      <c r="P98" s="645"/>
      <c r="Q98" s="473">
        <f t="shared" si="4"/>
        <v>0</v>
      </c>
    </row>
    <row r="99" spans="2:17">
      <c r="B99" s="643" t="s">
        <v>1206</v>
      </c>
      <c r="C99" s="644" t="s">
        <v>1212</v>
      </c>
      <c r="D99" s="639" t="s">
        <v>1204</v>
      </c>
      <c r="E99" s="628"/>
      <c r="F99" s="629"/>
      <c r="G99" s="629"/>
      <c r="H99" s="629"/>
      <c r="I99" s="629"/>
      <c r="J99" s="629"/>
      <c r="K99" s="629"/>
      <c r="L99" s="629"/>
      <c r="M99" s="629"/>
      <c r="N99" s="629"/>
      <c r="O99" s="629"/>
      <c r="P99" s="645"/>
      <c r="Q99" s="473">
        <f t="shared" si="4"/>
        <v>0</v>
      </c>
    </row>
    <row r="100" spans="2:17">
      <c r="B100" s="643" t="s">
        <v>1206</v>
      </c>
      <c r="C100" s="644" t="s">
        <v>1211</v>
      </c>
      <c r="D100" s="639" t="s">
        <v>1204</v>
      </c>
      <c r="E100" s="628"/>
      <c r="F100" s="629"/>
      <c r="G100" s="629"/>
      <c r="H100" s="629"/>
      <c r="I100" s="629"/>
      <c r="J100" s="629"/>
      <c r="K100" s="629"/>
      <c r="L100" s="629"/>
      <c r="M100" s="629"/>
      <c r="N100" s="629"/>
      <c r="O100" s="629"/>
      <c r="P100" s="645"/>
      <c r="Q100" s="473">
        <f t="shared" si="4"/>
        <v>0</v>
      </c>
    </row>
    <row r="101" spans="2:17">
      <c r="B101" s="643" t="s">
        <v>1206</v>
      </c>
      <c r="C101" s="644" t="s">
        <v>1210</v>
      </c>
      <c r="D101" s="639" t="s">
        <v>1204</v>
      </c>
      <c r="E101" s="628"/>
      <c r="F101" s="629"/>
      <c r="G101" s="629"/>
      <c r="H101" s="629"/>
      <c r="I101" s="629"/>
      <c r="J101" s="629"/>
      <c r="K101" s="629"/>
      <c r="L101" s="629"/>
      <c r="M101" s="629"/>
      <c r="N101" s="629"/>
      <c r="O101" s="629"/>
      <c r="P101" s="645"/>
      <c r="Q101" s="473">
        <f t="shared" si="4"/>
        <v>0</v>
      </c>
    </row>
    <row r="102" spans="2:17">
      <c r="B102" s="643" t="s">
        <v>1206</v>
      </c>
      <c r="C102" s="644" t="s">
        <v>1209</v>
      </c>
      <c r="D102" s="639" t="s">
        <v>1204</v>
      </c>
      <c r="E102" s="628"/>
      <c r="F102" s="629"/>
      <c r="G102" s="629"/>
      <c r="H102" s="629"/>
      <c r="I102" s="629"/>
      <c r="J102" s="629"/>
      <c r="K102" s="629"/>
      <c r="L102" s="629"/>
      <c r="M102" s="629"/>
      <c r="N102" s="629"/>
      <c r="O102" s="629"/>
      <c r="P102" s="645"/>
      <c r="Q102" s="473">
        <f t="shared" si="4"/>
        <v>0</v>
      </c>
    </row>
    <row r="103" spans="2:17">
      <c r="B103" s="643" t="s">
        <v>1206</v>
      </c>
      <c r="C103" s="644" t="s">
        <v>1208</v>
      </c>
      <c r="D103" s="646" t="s">
        <v>1202</v>
      </c>
      <c r="E103" s="628"/>
      <c r="F103" s="629"/>
      <c r="G103" s="629"/>
      <c r="H103" s="629"/>
      <c r="I103" s="629"/>
      <c r="J103" s="629"/>
      <c r="K103" s="629"/>
      <c r="L103" s="629"/>
      <c r="M103" s="629"/>
      <c r="N103" s="629"/>
      <c r="O103" s="629"/>
      <c r="P103" s="645"/>
      <c r="Q103" s="473">
        <f t="shared" si="4"/>
        <v>0</v>
      </c>
    </row>
    <row r="104" spans="2:17">
      <c r="B104" s="643" t="s">
        <v>1206</v>
      </c>
      <c r="C104" s="644" t="s">
        <v>1207</v>
      </c>
      <c r="D104" s="646" t="s">
        <v>1202</v>
      </c>
      <c r="E104" s="628"/>
      <c r="F104" s="629"/>
      <c r="G104" s="629"/>
      <c r="H104" s="629"/>
      <c r="I104" s="629"/>
      <c r="J104" s="629"/>
      <c r="K104" s="629"/>
      <c r="L104" s="629"/>
      <c r="M104" s="629"/>
      <c r="N104" s="629"/>
      <c r="O104" s="629"/>
      <c r="P104" s="645"/>
      <c r="Q104" s="473">
        <f t="shared" si="4"/>
        <v>0</v>
      </c>
    </row>
    <row r="105" spans="2:17">
      <c r="B105" s="643" t="s">
        <v>1206</v>
      </c>
      <c r="C105" s="644" t="s">
        <v>218</v>
      </c>
      <c r="D105" s="639"/>
      <c r="E105" s="628"/>
      <c r="F105" s="629"/>
      <c r="G105" s="629"/>
      <c r="H105" s="629"/>
      <c r="I105" s="629"/>
      <c r="J105" s="629"/>
      <c r="K105" s="629"/>
      <c r="L105" s="629"/>
      <c r="M105" s="629"/>
      <c r="N105" s="629"/>
      <c r="O105" s="629"/>
      <c r="P105" s="645"/>
      <c r="Q105" s="473">
        <f t="shared" si="4"/>
        <v>0</v>
      </c>
    </row>
    <row r="106" spans="2:17">
      <c r="B106" s="643" t="s">
        <v>222</v>
      </c>
      <c r="C106" s="644" t="s">
        <v>1205</v>
      </c>
      <c r="D106" s="639" t="s">
        <v>1204</v>
      </c>
      <c r="E106" s="628"/>
      <c r="F106" s="629"/>
      <c r="G106" s="629"/>
      <c r="H106" s="629"/>
      <c r="I106" s="629"/>
      <c r="J106" s="629"/>
      <c r="K106" s="629"/>
      <c r="L106" s="629"/>
      <c r="M106" s="629"/>
      <c r="N106" s="629"/>
      <c r="O106" s="629"/>
      <c r="P106" s="645"/>
      <c r="Q106" s="473">
        <f t="shared" si="4"/>
        <v>0</v>
      </c>
    </row>
    <row r="107" spans="2:17">
      <c r="B107" s="643" t="s">
        <v>222</v>
      </c>
      <c r="C107" s="644" t="s">
        <v>230</v>
      </c>
      <c r="D107" s="639" t="s">
        <v>1204</v>
      </c>
      <c r="E107" s="628"/>
      <c r="F107" s="629"/>
      <c r="G107" s="629"/>
      <c r="H107" s="629"/>
      <c r="I107" s="629"/>
      <c r="J107" s="629"/>
      <c r="K107" s="629"/>
      <c r="L107" s="629"/>
      <c r="M107" s="629"/>
      <c r="N107" s="629"/>
      <c r="O107" s="629"/>
      <c r="P107" s="645"/>
      <c r="Q107" s="473">
        <f t="shared" si="4"/>
        <v>0</v>
      </c>
    </row>
    <row r="108" spans="2:17">
      <c r="B108" s="643" t="s">
        <v>222</v>
      </c>
      <c r="C108" s="644" t="s">
        <v>218</v>
      </c>
      <c r="D108" s="639"/>
      <c r="E108" s="628"/>
      <c r="F108" s="629"/>
      <c r="G108" s="629"/>
      <c r="H108" s="629"/>
      <c r="I108" s="629"/>
      <c r="J108" s="629"/>
      <c r="K108" s="629"/>
      <c r="L108" s="629"/>
      <c r="M108" s="629"/>
      <c r="N108" s="629"/>
      <c r="O108" s="629"/>
      <c r="P108" s="645"/>
      <c r="Q108" s="473">
        <f t="shared" si="4"/>
        <v>0</v>
      </c>
    </row>
    <row r="109" spans="2:17">
      <c r="B109" s="643" t="s">
        <v>944</v>
      </c>
      <c r="C109" s="644" t="s">
        <v>1205</v>
      </c>
      <c r="D109" s="639" t="s">
        <v>1204</v>
      </c>
      <c r="E109" s="628"/>
      <c r="F109" s="629"/>
      <c r="G109" s="629"/>
      <c r="H109" s="629"/>
      <c r="I109" s="629"/>
      <c r="J109" s="629"/>
      <c r="K109" s="629"/>
      <c r="L109" s="629"/>
      <c r="M109" s="629"/>
      <c r="N109" s="629"/>
      <c r="O109" s="629"/>
      <c r="P109" s="645"/>
      <c r="Q109" s="473">
        <f t="shared" si="4"/>
        <v>0</v>
      </c>
    </row>
    <row r="110" spans="2:17">
      <c r="B110" s="643" t="s">
        <v>944</v>
      </c>
      <c r="C110" s="644" t="s">
        <v>230</v>
      </c>
      <c r="D110" s="639" t="s">
        <v>1204</v>
      </c>
      <c r="E110" s="628"/>
      <c r="F110" s="629"/>
      <c r="G110" s="629"/>
      <c r="H110" s="629"/>
      <c r="I110" s="629"/>
      <c r="J110" s="629"/>
      <c r="K110" s="629"/>
      <c r="L110" s="629"/>
      <c r="M110" s="629"/>
      <c r="N110" s="629"/>
      <c r="O110" s="629"/>
      <c r="P110" s="645"/>
      <c r="Q110" s="473">
        <f t="shared" si="4"/>
        <v>0</v>
      </c>
    </row>
    <row r="111" spans="2:17">
      <c r="B111" s="643" t="s">
        <v>944</v>
      </c>
      <c r="C111" s="644" t="s">
        <v>218</v>
      </c>
      <c r="D111" s="639"/>
      <c r="E111" s="628"/>
      <c r="F111" s="629"/>
      <c r="G111" s="629"/>
      <c r="H111" s="629"/>
      <c r="I111" s="629"/>
      <c r="J111" s="629"/>
      <c r="K111" s="629"/>
      <c r="L111" s="629"/>
      <c r="M111" s="629"/>
      <c r="N111" s="629"/>
      <c r="O111" s="629"/>
      <c r="P111" s="645"/>
      <c r="Q111" s="473">
        <f t="shared" si="4"/>
        <v>0</v>
      </c>
    </row>
    <row r="112" spans="2:17">
      <c r="B112" s="643" t="s">
        <v>941</v>
      </c>
      <c r="C112" s="644" t="s">
        <v>1205</v>
      </c>
      <c r="D112" s="639" t="s">
        <v>1204</v>
      </c>
      <c r="E112" s="628"/>
      <c r="F112" s="629"/>
      <c r="G112" s="629"/>
      <c r="H112" s="629"/>
      <c r="I112" s="629"/>
      <c r="J112" s="629"/>
      <c r="K112" s="629"/>
      <c r="L112" s="629"/>
      <c r="M112" s="629"/>
      <c r="N112" s="629"/>
      <c r="O112" s="629"/>
      <c r="P112" s="645"/>
      <c r="Q112" s="473">
        <f t="shared" si="4"/>
        <v>0</v>
      </c>
    </row>
    <row r="113" spans="2:17">
      <c r="B113" s="643" t="s">
        <v>941</v>
      </c>
      <c r="C113" s="644" t="s">
        <v>230</v>
      </c>
      <c r="D113" s="639" t="s">
        <v>1204</v>
      </c>
      <c r="E113" s="628"/>
      <c r="F113" s="629"/>
      <c r="G113" s="629"/>
      <c r="H113" s="629"/>
      <c r="I113" s="629"/>
      <c r="J113" s="629"/>
      <c r="K113" s="629"/>
      <c r="L113" s="629"/>
      <c r="M113" s="629"/>
      <c r="N113" s="629"/>
      <c r="O113" s="629"/>
      <c r="P113" s="645"/>
      <c r="Q113" s="473">
        <f t="shared" si="4"/>
        <v>0</v>
      </c>
    </row>
    <row r="114" spans="2:17">
      <c r="B114" s="643" t="s">
        <v>941</v>
      </c>
      <c r="C114" s="644" t="s">
        <v>218</v>
      </c>
      <c r="D114" s="639"/>
      <c r="E114" s="628"/>
      <c r="F114" s="629"/>
      <c r="G114" s="629"/>
      <c r="H114" s="629"/>
      <c r="I114" s="629"/>
      <c r="J114" s="629"/>
      <c r="K114" s="629"/>
      <c r="L114" s="629"/>
      <c r="M114" s="629"/>
      <c r="N114" s="629"/>
      <c r="O114" s="629"/>
      <c r="P114" s="645"/>
      <c r="Q114" s="473">
        <f t="shared" si="4"/>
        <v>0</v>
      </c>
    </row>
    <row r="115" spans="2:17">
      <c r="B115" s="643" t="s">
        <v>262</v>
      </c>
      <c r="C115" s="644" t="s">
        <v>1205</v>
      </c>
      <c r="D115" s="639" t="s">
        <v>1204</v>
      </c>
      <c r="E115" s="628"/>
      <c r="F115" s="629"/>
      <c r="G115" s="629"/>
      <c r="H115" s="629"/>
      <c r="I115" s="629"/>
      <c r="J115" s="629"/>
      <c r="K115" s="629"/>
      <c r="L115" s="629"/>
      <c r="M115" s="629"/>
      <c r="N115" s="629"/>
      <c r="O115" s="629"/>
      <c r="P115" s="645"/>
      <c r="Q115" s="473">
        <f t="shared" si="4"/>
        <v>0</v>
      </c>
    </row>
    <row r="116" spans="2:17">
      <c r="B116" s="643" t="s">
        <v>262</v>
      </c>
      <c r="C116" s="644" t="s">
        <v>230</v>
      </c>
      <c r="D116" s="639" t="s">
        <v>1204</v>
      </c>
      <c r="E116" s="628"/>
      <c r="F116" s="629"/>
      <c r="G116" s="629"/>
      <c r="H116" s="629"/>
      <c r="I116" s="629"/>
      <c r="J116" s="629"/>
      <c r="K116" s="629"/>
      <c r="L116" s="629"/>
      <c r="M116" s="629"/>
      <c r="N116" s="629"/>
      <c r="O116" s="629"/>
      <c r="P116" s="645"/>
      <c r="Q116" s="473">
        <f t="shared" si="4"/>
        <v>0</v>
      </c>
    </row>
    <row r="117" spans="2:17">
      <c r="B117" s="647" t="s">
        <v>262</v>
      </c>
      <c r="C117" s="648" t="s">
        <v>1203</v>
      </c>
      <c r="D117" s="649" t="s">
        <v>1202</v>
      </c>
      <c r="E117" s="631"/>
      <c r="F117" s="632"/>
      <c r="G117" s="632"/>
      <c r="H117" s="632"/>
      <c r="I117" s="632"/>
      <c r="J117" s="632"/>
      <c r="K117" s="632"/>
      <c r="L117" s="632"/>
      <c r="M117" s="632"/>
      <c r="N117" s="632"/>
      <c r="O117" s="632"/>
      <c r="P117" s="650"/>
      <c r="Q117" s="473">
        <f t="shared" si="4"/>
        <v>0</v>
      </c>
    </row>
    <row r="118" spans="2:17" ht="13.8" thickBot="1">
      <c r="B118" s="651" t="s">
        <v>262</v>
      </c>
      <c r="C118" s="652" t="s">
        <v>218</v>
      </c>
      <c r="D118" s="653"/>
      <c r="E118" s="654"/>
      <c r="F118" s="655"/>
      <c r="G118" s="655"/>
      <c r="H118" s="655"/>
      <c r="I118" s="655"/>
      <c r="J118" s="655"/>
      <c r="K118" s="655"/>
      <c r="L118" s="655"/>
      <c r="M118" s="655"/>
      <c r="N118" s="655"/>
      <c r="O118" s="655"/>
      <c r="P118" s="656"/>
      <c r="Q118" s="474">
        <f t="shared" si="4"/>
        <v>0</v>
      </c>
    </row>
  </sheetData>
  <mergeCells count="2">
    <mergeCell ref="E8:Q8"/>
    <mergeCell ref="E20:Q20"/>
  </mergeCells>
  <pageMargins left="0.23622047244094491" right="0.23622047244094491" top="0.74803149606299213" bottom="0.74803149606299213" header="0.31496062992125984" footer="0.31496062992125984"/>
  <pageSetup paperSize="8" scale="6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B8B-43D0-4DB6-B200-C029FE759E2F}">
  <sheetPr>
    <tabColor theme="9" tint="0.39997558519241921"/>
    <pageSetUpPr fitToPage="1"/>
  </sheetPr>
  <dimension ref="A1:AP49"/>
  <sheetViews>
    <sheetView zoomScale="80" zoomScaleNormal="80" workbookViewId="0">
      <pane ySplit="4" topLeftCell="A5" activePane="bottomLeft" state="frozen"/>
      <selection activeCell="D31" sqref="D31"/>
      <selection pane="bottomLeft"/>
    </sheetView>
  </sheetViews>
  <sheetFormatPr defaultColWidth="10.21875" defaultRowHeight="14.4"/>
  <cols>
    <col min="1" max="1" width="5.77734375" style="289" customWidth="1"/>
    <col min="2" max="2" width="12.77734375" style="290" customWidth="1"/>
    <col min="3" max="3" width="18.21875" style="289" customWidth="1"/>
    <col min="4" max="4" width="25.21875" style="289" customWidth="1"/>
    <col min="5" max="5" width="15.21875" style="289" customWidth="1"/>
    <col min="6" max="6" width="12.44140625" style="289" customWidth="1"/>
    <col min="7" max="7" width="30.44140625" style="289" customWidth="1"/>
    <col min="8" max="8" width="14.21875" style="289" customWidth="1"/>
    <col min="9" max="9" width="14.77734375" style="289" customWidth="1"/>
    <col min="10" max="10" width="15.44140625" style="289" customWidth="1"/>
    <col min="11" max="11" width="16.44140625" style="289" customWidth="1"/>
    <col min="12" max="12" width="13.77734375" style="289" customWidth="1"/>
    <col min="13" max="13" width="37.44140625" style="289" customWidth="1"/>
    <col min="14" max="14" width="14.21875" style="289" customWidth="1"/>
    <col min="15" max="15" width="23.44140625" style="289" customWidth="1"/>
    <col min="16" max="16" width="18.77734375" style="289" customWidth="1"/>
    <col min="17" max="17" width="17.77734375" style="289" customWidth="1"/>
    <col min="18" max="18" width="17.21875" style="289" customWidth="1"/>
    <col min="19" max="19" width="15.77734375" style="289" customWidth="1"/>
    <col min="20" max="20" width="14.44140625" style="289" customWidth="1"/>
    <col min="21" max="21" width="16.44140625" style="289" customWidth="1"/>
    <col min="22" max="22" width="13.21875" style="289" customWidth="1"/>
    <col min="23" max="23" width="10.77734375" style="289" bestFit="1" customWidth="1"/>
    <col min="24" max="26" width="10.21875" style="289"/>
    <col min="27" max="27" width="20.5546875" style="289" customWidth="1"/>
    <col min="28" max="28" width="33.5546875" style="289" customWidth="1"/>
    <col min="29" max="29" width="21.21875" style="289" customWidth="1"/>
    <col min="30" max="30" width="27.77734375" style="289" customWidth="1"/>
    <col min="31" max="16384" width="10.21875" style="289"/>
  </cols>
  <sheetData>
    <row r="1" spans="1:42" s="68" customFormat="1" ht="23.4">
      <c r="A1" s="83" t="str">
        <f>'1.1 Cover'!A1</f>
        <v>Regulatory Reporting Pack</v>
      </c>
    </row>
    <row r="2" spans="1:42" s="68" customFormat="1" ht="23.4">
      <c r="A2" s="83" t="str">
        <f>'1.1 Cover'!A2</f>
        <v>Price base - 2018/19</v>
      </c>
    </row>
    <row r="3" spans="1:42" s="68" customFormat="1" ht="23.4">
      <c r="A3" s="83" t="str">
        <f>'1.1 Cover'!A3</f>
        <v>Regulatory Year: April 2021 - March 2022</v>
      </c>
    </row>
    <row r="4" spans="1:42" s="68" customFormat="1" ht="23.4">
      <c r="A4" s="83" t="s">
        <v>1271</v>
      </c>
    </row>
    <row r="5" spans="1:42" s="302" customFormat="1" ht="15">
      <c r="F5" s="303"/>
      <c r="G5" s="304"/>
      <c r="H5" s="305"/>
      <c r="I5" s="305"/>
      <c r="J5" s="305"/>
      <c r="K5" s="305"/>
      <c r="L5" s="305"/>
      <c r="M5" s="305"/>
      <c r="N5" s="305"/>
      <c r="O5" s="305"/>
      <c r="P5" s="305"/>
      <c r="Q5" s="305"/>
      <c r="R5" s="305"/>
      <c r="S5" s="305"/>
      <c r="T5" s="305"/>
      <c r="U5" s="305"/>
      <c r="V5" s="305"/>
      <c r="W5" s="305"/>
    </row>
    <row r="6" spans="1:42" s="302" customFormat="1" ht="15">
      <c r="F6" s="303"/>
      <c r="G6" s="304"/>
      <c r="H6" s="305"/>
      <c r="I6" s="305"/>
      <c r="J6" s="305"/>
      <c r="K6" s="305"/>
      <c r="L6" s="305"/>
      <c r="M6" s="305"/>
      <c r="N6" s="305"/>
      <c r="O6" s="305"/>
      <c r="P6" s="305"/>
      <c r="Q6" s="305"/>
      <c r="R6" s="305"/>
      <c r="S6" s="305"/>
      <c r="T6" s="305"/>
      <c r="U6" s="305"/>
      <c r="V6" s="305"/>
      <c r="W6" s="305"/>
    </row>
    <row r="7" spans="1:42" s="302" customFormat="1" ht="15">
      <c r="F7" s="305"/>
      <c r="H7" s="305"/>
      <c r="I7" s="305"/>
      <c r="J7" s="305"/>
      <c r="K7" s="305"/>
      <c r="L7" s="305"/>
      <c r="M7" s="305"/>
      <c r="N7" s="305"/>
      <c r="O7" s="305"/>
      <c r="P7" s="305"/>
      <c r="Q7" s="305"/>
      <c r="R7" s="305"/>
      <c r="S7" s="305"/>
      <c r="T7" s="305"/>
      <c r="U7" s="305"/>
      <c r="V7" s="305"/>
      <c r="W7" s="305"/>
    </row>
    <row r="8" spans="1:42" ht="15" customHeight="1">
      <c r="A8" s="402"/>
      <c r="B8" s="1667" t="s">
        <v>1269</v>
      </c>
      <c r="C8" s="1663" t="s">
        <v>1268</v>
      </c>
      <c r="D8" s="1664"/>
      <c r="E8" s="1664"/>
      <c r="F8" s="1664"/>
      <c r="G8" s="1664"/>
      <c r="H8" s="1664"/>
      <c r="I8" s="1664"/>
      <c r="J8" s="1664"/>
      <c r="K8" s="1665"/>
      <c r="L8" s="593"/>
      <c r="M8" s="1666" t="s">
        <v>1267</v>
      </c>
      <c r="N8" s="1666"/>
      <c r="O8" s="1666"/>
      <c r="P8" s="1666"/>
      <c r="Q8" s="402"/>
      <c r="R8" s="402"/>
      <c r="S8" s="1666" t="s">
        <v>1266</v>
      </c>
      <c r="T8" s="1666"/>
      <c r="U8" s="1666"/>
      <c r="V8" s="1666"/>
      <c r="W8" s="1666"/>
      <c r="X8" s="402"/>
      <c r="Y8" s="402"/>
      <c r="Z8" s="402"/>
      <c r="AA8" s="1663" t="s">
        <v>3099</v>
      </c>
      <c r="AB8" s="1664"/>
      <c r="AC8" s="1664"/>
      <c r="AD8" s="1664"/>
      <c r="AE8" s="1323"/>
      <c r="AF8" s="402"/>
      <c r="AG8" s="402"/>
      <c r="AH8" s="402"/>
      <c r="AI8" s="402"/>
      <c r="AJ8" s="402"/>
      <c r="AK8" s="402"/>
      <c r="AL8" s="402"/>
      <c r="AM8" s="402"/>
      <c r="AN8" s="402"/>
      <c r="AO8" s="402"/>
      <c r="AP8" s="402"/>
    </row>
    <row r="9" spans="1:42" s="297" customFormat="1" ht="43.2">
      <c r="A9" s="404"/>
      <c r="B9" s="1668"/>
      <c r="C9" s="301" t="s">
        <v>1265</v>
      </c>
      <c r="D9" s="301" t="s">
        <v>1264</v>
      </c>
      <c r="E9" s="301" t="s">
        <v>1343</v>
      </c>
      <c r="F9" s="301" t="s">
        <v>1263</v>
      </c>
      <c r="G9" s="301" t="s">
        <v>1262</v>
      </c>
      <c r="H9" s="301" t="s">
        <v>1261</v>
      </c>
      <c r="I9" s="301" t="s">
        <v>1260</v>
      </c>
      <c r="J9" s="301" t="s">
        <v>1259</v>
      </c>
      <c r="K9" s="301" t="s">
        <v>1252</v>
      </c>
      <c r="L9" s="593"/>
      <c r="M9" s="300" t="s">
        <v>1258</v>
      </c>
      <c r="N9" s="300" t="s">
        <v>1257</v>
      </c>
      <c r="O9" s="299" t="s">
        <v>1253</v>
      </c>
      <c r="P9" s="298" t="s">
        <v>1252</v>
      </c>
      <c r="Q9" s="404"/>
      <c r="R9" s="405"/>
      <c r="S9" s="299" t="s">
        <v>1256</v>
      </c>
      <c r="T9" s="299" t="s">
        <v>1255</v>
      </c>
      <c r="U9" s="299" t="s">
        <v>1254</v>
      </c>
      <c r="V9" s="299" t="s">
        <v>1253</v>
      </c>
      <c r="W9" s="298" t="s">
        <v>1252</v>
      </c>
      <c r="X9" s="404"/>
      <c r="Y9" s="404"/>
      <c r="Z9" s="404"/>
      <c r="AA9" s="299" t="s">
        <v>1572</v>
      </c>
      <c r="AB9" s="299" t="s">
        <v>1564</v>
      </c>
      <c r="AC9" s="299" t="s">
        <v>1565</v>
      </c>
      <c r="AD9" s="299" t="s">
        <v>3099</v>
      </c>
      <c r="AE9" s="404"/>
      <c r="AF9" s="404"/>
      <c r="AG9" s="404"/>
      <c r="AH9" s="404"/>
      <c r="AI9" s="404"/>
      <c r="AJ9" s="404"/>
      <c r="AK9" s="404"/>
      <c r="AL9" s="404"/>
      <c r="AM9" s="404"/>
      <c r="AN9" s="404"/>
      <c r="AO9" s="404"/>
      <c r="AP9" s="404"/>
    </row>
    <row r="10" spans="1:42" ht="16.2" thickBot="1">
      <c r="A10" s="402"/>
      <c r="B10" s="1669"/>
      <c r="C10" s="296"/>
      <c r="D10" s="296"/>
      <c r="E10" s="296" t="s">
        <v>1251</v>
      </c>
      <c r="F10" s="296" t="s">
        <v>1250</v>
      </c>
      <c r="G10" s="296"/>
      <c r="H10" s="296"/>
      <c r="I10" s="296" t="s">
        <v>1249</v>
      </c>
      <c r="J10" s="296" t="s">
        <v>1248</v>
      </c>
      <c r="K10" s="296" t="s">
        <v>1247</v>
      </c>
      <c r="L10" s="657"/>
      <c r="M10" s="296" t="s">
        <v>1246</v>
      </c>
      <c r="N10" s="296" t="s">
        <v>1245</v>
      </c>
      <c r="O10" s="296" t="s">
        <v>1244</v>
      </c>
      <c r="P10" s="295" t="s">
        <v>1243</v>
      </c>
      <c r="Q10" s="402"/>
      <c r="R10" s="406"/>
      <c r="S10" s="296" t="s">
        <v>1242</v>
      </c>
      <c r="T10" s="296" t="s">
        <v>1241</v>
      </c>
      <c r="U10" s="296" t="s">
        <v>1240</v>
      </c>
      <c r="V10" s="296" t="s">
        <v>1239</v>
      </c>
      <c r="W10" s="295" t="s">
        <v>1238</v>
      </c>
      <c r="X10" s="402"/>
      <c r="Y10" s="402"/>
      <c r="Z10" s="402"/>
      <c r="AA10" s="1324" t="s">
        <v>1247</v>
      </c>
      <c r="AB10" s="1324" t="s">
        <v>1238</v>
      </c>
      <c r="AC10" s="1324" t="s">
        <v>1243</v>
      </c>
      <c r="AD10" s="1324" t="s">
        <v>3100</v>
      </c>
      <c r="AE10" s="402"/>
      <c r="AF10" s="402"/>
      <c r="AG10" s="402"/>
      <c r="AH10" s="402"/>
      <c r="AI10" s="402"/>
      <c r="AJ10" s="402"/>
      <c r="AK10" s="402"/>
      <c r="AL10" s="402"/>
      <c r="AM10" s="402"/>
      <c r="AN10" s="402"/>
      <c r="AO10" s="402"/>
      <c r="AP10" s="402"/>
    </row>
    <row r="11" spans="1:42" ht="21.6" thickBot="1">
      <c r="A11" s="402"/>
      <c r="B11" s="294">
        <v>44256</v>
      </c>
      <c r="C11" s="658"/>
      <c r="D11" s="658"/>
      <c r="E11" s="659">
        <f>C11+D11</f>
        <v>0</v>
      </c>
      <c r="F11" s="659">
        <f>E11*0.0725</f>
        <v>0</v>
      </c>
      <c r="G11" s="658"/>
      <c r="H11" s="658"/>
      <c r="I11" s="659">
        <f>SUM(G11:H11)</f>
        <v>0</v>
      </c>
      <c r="J11" s="659">
        <f>F11-I11</f>
        <v>0</v>
      </c>
      <c r="K11" s="293">
        <f>IF(I11&lt;=F11,0,(MAX(J11*0.05,-0.5)))</f>
        <v>0</v>
      </c>
      <c r="L11" s="593"/>
      <c r="M11" s="660">
        <v>11</v>
      </c>
      <c r="N11" s="658"/>
      <c r="O11" s="659">
        <f>M11-N11</f>
        <v>11</v>
      </c>
      <c r="P11" s="293">
        <f>IF(N11&lt;=10,0,(MAX(O11*0.02,-0.5)))</f>
        <v>0</v>
      </c>
      <c r="Q11" s="402"/>
      <c r="R11" s="593"/>
      <c r="S11" s="658"/>
      <c r="T11" s="659">
        <f>0.75*S11</f>
        <v>0</v>
      </c>
      <c r="U11" s="658"/>
      <c r="V11" s="659">
        <f>U11-T11</f>
        <v>0</v>
      </c>
      <c r="W11" s="292">
        <f>IF(U11&gt;=T11,(MIN(0.5, V11*0.05)),(MAX(V11*0.05,-0.5)))</f>
        <v>0</v>
      </c>
      <c r="X11" s="402"/>
      <c r="Y11" s="402"/>
      <c r="Z11" s="402"/>
      <c r="AA11" s="1325">
        <f>K11</f>
        <v>0</v>
      </c>
      <c r="AB11" s="1325">
        <f>W11</f>
        <v>0</v>
      </c>
      <c r="AC11" s="1325">
        <f>P11</f>
        <v>0</v>
      </c>
      <c r="AD11" s="292">
        <f>AA11+AB11+AC11</f>
        <v>0</v>
      </c>
      <c r="AE11" s="402"/>
      <c r="AF11" s="402"/>
      <c r="AG11" s="402"/>
      <c r="AH11" s="402"/>
      <c r="AI11" s="402"/>
      <c r="AJ11" s="402"/>
      <c r="AK11" s="402"/>
      <c r="AL11" s="402"/>
      <c r="AM11" s="402"/>
      <c r="AN11" s="402"/>
      <c r="AO11" s="402"/>
      <c r="AP11" s="402"/>
    </row>
    <row r="12" spans="1:42" s="402" customFormat="1">
      <c r="C12" s="593"/>
      <c r="D12" s="593"/>
      <c r="E12" s="593"/>
      <c r="F12" s="593"/>
      <c r="G12" s="593"/>
      <c r="H12" s="593"/>
      <c r="I12" s="593"/>
      <c r="J12" s="593"/>
      <c r="K12" s="593"/>
      <c r="L12" s="593"/>
      <c r="M12" s="593"/>
      <c r="N12" s="593"/>
      <c r="O12" s="593"/>
      <c r="P12" s="593"/>
      <c r="T12" s="593"/>
      <c r="U12" s="593"/>
      <c r="V12" s="593"/>
      <c r="W12" s="593"/>
    </row>
    <row r="13" spans="1:42" s="402" customFormat="1">
      <c r="B13" s="593"/>
      <c r="C13" s="593"/>
      <c r="D13" s="593"/>
      <c r="E13" s="593"/>
      <c r="F13" s="593"/>
      <c r="G13" s="593"/>
      <c r="H13" s="593"/>
      <c r="J13" s="407" t="s">
        <v>1237</v>
      </c>
      <c r="K13" s="408">
        <v>0</v>
      </c>
      <c r="L13" s="593"/>
      <c r="M13" s="593"/>
      <c r="O13" s="407" t="s">
        <v>1237</v>
      </c>
      <c r="P13" s="408">
        <v>0</v>
      </c>
      <c r="T13" s="593"/>
      <c r="V13" s="409" t="s">
        <v>1237</v>
      </c>
      <c r="W13" s="410">
        <f>0.5</f>
        <v>0.5</v>
      </c>
      <c r="Z13" s="444"/>
      <c r="AA13" s="1665" t="s">
        <v>3098</v>
      </c>
      <c r="AB13" s="1666"/>
      <c r="AC13" s="1666"/>
      <c r="AD13" s="1666"/>
    </row>
    <row r="14" spans="1:42" s="402" customFormat="1">
      <c r="B14" s="593"/>
      <c r="C14" s="593"/>
      <c r="D14" s="593"/>
      <c r="E14" s="593"/>
      <c r="F14" s="593"/>
      <c r="G14" s="593"/>
      <c r="H14" s="593"/>
      <c r="J14" s="407" t="s">
        <v>1236</v>
      </c>
      <c r="K14" s="408">
        <v>-0.5</v>
      </c>
      <c r="L14" s="593"/>
      <c r="M14" s="593"/>
      <c r="N14" s="593"/>
      <c r="O14" s="409" t="s">
        <v>1236</v>
      </c>
      <c r="P14" s="410">
        <f>-0.5</f>
        <v>-0.5</v>
      </c>
      <c r="V14" s="409" t="s">
        <v>1236</v>
      </c>
      <c r="W14" s="410">
        <f>-0.5</f>
        <v>-0.5</v>
      </c>
      <c r="Y14" s="1333"/>
      <c r="Z14" s="1329"/>
      <c r="AA14" s="1328" t="s">
        <v>1354</v>
      </c>
      <c r="AB14" s="1326" t="s">
        <v>1355</v>
      </c>
      <c r="AC14" s="1326" t="s">
        <v>1356</v>
      </c>
      <c r="AD14" s="1326" t="s">
        <v>1357</v>
      </c>
    </row>
    <row r="15" spans="1:42" s="402" customFormat="1">
      <c r="B15" s="411"/>
      <c r="Y15" s="1333"/>
      <c r="Z15" s="1333" t="s">
        <v>3108</v>
      </c>
      <c r="AA15" s="1327"/>
      <c r="AB15" s="1327"/>
      <c r="AC15" s="1327"/>
      <c r="AD15" s="1327"/>
    </row>
    <row r="16" spans="1:42" s="402" customFormat="1" ht="28.8">
      <c r="B16" s="412" t="s">
        <v>1058</v>
      </c>
      <c r="C16" s="412"/>
      <c r="D16" s="412"/>
      <c r="E16" s="412"/>
      <c r="F16" s="412"/>
      <c r="G16" s="412"/>
      <c r="H16" s="412"/>
      <c r="I16" s="403"/>
      <c r="J16" s="403"/>
      <c r="K16" s="403"/>
      <c r="L16" s="403"/>
      <c r="M16" s="403"/>
      <c r="N16" s="403"/>
      <c r="O16" s="403"/>
      <c r="P16" s="403"/>
      <c r="Y16" s="1333"/>
      <c r="Z16" s="1333" t="s">
        <v>3104</v>
      </c>
      <c r="AA16" s="1327"/>
      <c r="AB16" s="1327"/>
      <c r="AC16" s="1327"/>
      <c r="AD16" s="1327"/>
    </row>
    <row r="17" spans="1:39" s="402" customFormat="1">
      <c r="B17" s="411"/>
      <c r="K17" s="413"/>
      <c r="Y17" s="1333"/>
      <c r="Z17" s="1333" t="s">
        <v>3105</v>
      </c>
      <c r="AA17" s="1327"/>
      <c r="AB17" s="1327"/>
      <c r="AC17" s="1327"/>
      <c r="AD17" s="1327"/>
    </row>
    <row r="18" spans="1:39" ht="33.299999999999997" customHeight="1">
      <c r="A18" s="402"/>
      <c r="B18" s="1657" t="s">
        <v>1235</v>
      </c>
      <c r="C18" s="1658"/>
      <c r="D18" s="1658"/>
      <c r="E18" s="1659"/>
      <c r="F18" s="402"/>
      <c r="G18" s="1660" t="s">
        <v>1602</v>
      </c>
      <c r="H18" s="1661"/>
      <c r="I18" s="1661"/>
      <c r="J18" s="1661"/>
      <c r="K18" s="1662"/>
      <c r="L18" s="444"/>
      <c r="M18" s="1660" t="s">
        <v>1621</v>
      </c>
      <c r="N18" s="1661"/>
      <c r="O18" s="1661"/>
      <c r="P18" s="1661"/>
      <c r="Q18" s="1661"/>
      <c r="R18" s="1662"/>
      <c r="S18" s="402"/>
      <c r="T18" s="402"/>
      <c r="U18" s="402"/>
      <c r="V18" s="402"/>
      <c r="W18" s="402"/>
      <c r="X18" s="402"/>
      <c r="Y18" s="1333"/>
      <c r="Z18" s="1333" t="s">
        <v>3106</v>
      </c>
      <c r="AA18" s="1327"/>
      <c r="AB18" s="1327"/>
      <c r="AC18" s="1327"/>
      <c r="AD18" s="1327"/>
      <c r="AE18" s="402"/>
      <c r="AF18" s="402"/>
      <c r="AG18" s="402"/>
      <c r="AH18" s="402"/>
      <c r="AI18" s="402"/>
      <c r="AJ18" s="402"/>
      <c r="AK18" s="402"/>
      <c r="AL18" s="402"/>
      <c r="AM18" s="402"/>
    </row>
    <row r="19" spans="1:39" ht="43.2">
      <c r="A19" s="402"/>
      <c r="B19" s="291" t="s">
        <v>1234</v>
      </c>
      <c r="C19" s="291" t="s">
        <v>1233</v>
      </c>
      <c r="D19" s="291" t="s">
        <v>1232</v>
      </c>
      <c r="E19" s="291" t="s">
        <v>1231</v>
      </c>
      <c r="F19" s="402"/>
      <c r="G19" s="291" t="s">
        <v>1603</v>
      </c>
      <c r="H19" s="291" t="s">
        <v>1604</v>
      </c>
      <c r="I19" s="291" t="s">
        <v>1605</v>
      </c>
      <c r="J19" s="291" t="s">
        <v>1606</v>
      </c>
      <c r="K19" s="291" t="s">
        <v>1607</v>
      </c>
      <c r="L19" s="444"/>
      <c r="M19" s="291" t="s">
        <v>1603</v>
      </c>
      <c r="N19" s="291" t="s">
        <v>1622</v>
      </c>
      <c r="O19" s="291" t="s">
        <v>1623</v>
      </c>
      <c r="P19" s="291" t="s">
        <v>1624</v>
      </c>
      <c r="Q19" s="291" t="s">
        <v>1625</v>
      </c>
      <c r="R19" s="291" t="s">
        <v>1626</v>
      </c>
      <c r="S19" s="402"/>
      <c r="T19" s="402"/>
      <c r="U19" s="402"/>
      <c r="V19" s="402"/>
      <c r="W19" s="402"/>
      <c r="X19" s="402"/>
      <c r="Y19" s="1333"/>
      <c r="Z19" s="1333" t="s">
        <v>3107</v>
      </c>
      <c r="AA19" s="1327"/>
      <c r="AB19" s="1327"/>
      <c r="AC19" s="1327"/>
      <c r="AD19" s="1327"/>
      <c r="AE19" s="402"/>
      <c r="AF19" s="402"/>
      <c r="AG19" s="402"/>
      <c r="AH19" s="402"/>
      <c r="AI19" s="402"/>
      <c r="AJ19" s="402"/>
      <c r="AK19" s="402"/>
      <c r="AL19" s="402"/>
      <c r="AM19" s="402"/>
    </row>
    <row r="20" spans="1:39" ht="39" customHeight="1">
      <c r="A20" s="402"/>
      <c r="B20" s="661"/>
      <c r="C20" s="661"/>
      <c r="D20" s="662"/>
      <c r="E20" s="663"/>
      <c r="F20" s="402"/>
      <c r="G20" s="664" t="s">
        <v>1608</v>
      </c>
      <c r="H20" s="661"/>
      <c r="I20" s="662"/>
      <c r="J20" s="663"/>
      <c r="K20" s="663"/>
      <c r="L20" s="444"/>
      <c r="M20" s="664" t="s">
        <v>1608</v>
      </c>
      <c r="N20" s="661"/>
      <c r="O20" s="662"/>
      <c r="P20" s="663"/>
      <c r="Q20" s="663"/>
      <c r="R20" s="663"/>
      <c r="S20" s="402"/>
      <c r="T20" s="402"/>
      <c r="U20" s="402"/>
      <c r="V20" s="402"/>
      <c r="W20" s="402"/>
      <c r="X20" s="402"/>
      <c r="Y20" s="402"/>
      <c r="Z20" s="402"/>
      <c r="AA20" s="402"/>
      <c r="AB20" s="402"/>
      <c r="AC20" s="402"/>
      <c r="AD20" s="402"/>
      <c r="AE20" s="402"/>
      <c r="AF20" s="402"/>
      <c r="AG20" s="402"/>
      <c r="AH20" s="402"/>
      <c r="AI20" s="402"/>
      <c r="AJ20" s="402"/>
      <c r="AK20" s="402"/>
      <c r="AL20" s="402"/>
      <c r="AM20" s="402"/>
    </row>
    <row r="21" spans="1:39" ht="26.55" customHeight="1">
      <c r="A21" s="402"/>
      <c r="B21" s="661"/>
      <c r="C21" s="661"/>
      <c r="D21" s="662"/>
      <c r="E21" s="663"/>
      <c r="F21" s="402"/>
      <c r="G21" s="664" t="s">
        <v>1609</v>
      </c>
      <c r="H21" s="661"/>
      <c r="I21" s="662"/>
      <c r="J21" s="663"/>
      <c r="K21" s="663"/>
      <c r="L21" s="444"/>
      <c r="M21" s="664" t="s">
        <v>1609</v>
      </c>
      <c r="N21" s="661"/>
      <c r="O21" s="662"/>
      <c r="P21" s="663"/>
      <c r="Q21" s="663"/>
      <c r="R21" s="663"/>
      <c r="S21" s="402"/>
      <c r="T21" s="402"/>
      <c r="U21" s="402"/>
      <c r="V21" s="402"/>
      <c r="W21" s="402"/>
      <c r="X21" s="402"/>
      <c r="Y21" s="402"/>
      <c r="Z21" s="402"/>
      <c r="AA21" s="402"/>
      <c r="AB21" s="402"/>
      <c r="AC21" s="402"/>
      <c r="AD21" s="402"/>
      <c r="AE21" s="402"/>
      <c r="AF21" s="402"/>
      <c r="AG21" s="402"/>
      <c r="AH21" s="402"/>
      <c r="AI21" s="402"/>
      <c r="AJ21" s="402"/>
      <c r="AK21" s="402"/>
      <c r="AL21" s="402"/>
      <c r="AM21" s="402"/>
    </row>
    <row r="22" spans="1:39" ht="39" customHeight="1">
      <c r="A22" s="402"/>
      <c r="B22" s="661"/>
      <c r="C22" s="661"/>
      <c r="D22" s="662"/>
      <c r="E22" s="663"/>
      <c r="F22" s="402"/>
      <c r="G22" s="664" t="s">
        <v>1610</v>
      </c>
      <c r="H22" s="661"/>
      <c r="I22" s="662"/>
      <c r="J22" s="663"/>
      <c r="K22" s="663"/>
      <c r="L22" s="444"/>
      <c r="M22" s="664" t="s">
        <v>1610</v>
      </c>
      <c r="N22" s="661"/>
      <c r="O22" s="662"/>
      <c r="P22" s="663"/>
      <c r="Q22" s="663"/>
      <c r="R22" s="663"/>
      <c r="S22" s="402"/>
      <c r="T22" s="402"/>
      <c r="U22" s="402"/>
      <c r="V22" s="402"/>
      <c r="W22" s="402"/>
      <c r="X22" s="402"/>
      <c r="Y22" s="402"/>
      <c r="Z22" s="402"/>
      <c r="AA22" s="402"/>
      <c r="AB22" s="402"/>
      <c r="AC22" s="402"/>
      <c r="AD22" s="402"/>
      <c r="AE22" s="402"/>
      <c r="AF22" s="402"/>
      <c r="AG22" s="402"/>
      <c r="AH22" s="402"/>
      <c r="AI22" s="402"/>
      <c r="AJ22" s="402"/>
      <c r="AK22" s="402"/>
      <c r="AL22" s="402"/>
      <c r="AM22" s="402"/>
    </row>
    <row r="23" spans="1:39" ht="39" customHeight="1">
      <c r="A23" s="402"/>
      <c r="B23" s="661"/>
      <c r="C23" s="661"/>
      <c r="D23" s="662"/>
      <c r="E23" s="663"/>
      <c r="F23" s="402"/>
      <c r="G23" s="664" t="s">
        <v>1611</v>
      </c>
      <c r="H23" s="661"/>
      <c r="I23" s="662"/>
      <c r="J23" s="663"/>
      <c r="K23" s="663"/>
      <c r="L23" s="444"/>
      <c r="M23" s="664" t="s">
        <v>1611</v>
      </c>
      <c r="N23" s="661"/>
      <c r="O23" s="662"/>
      <c r="P23" s="663"/>
      <c r="Q23" s="663"/>
      <c r="R23" s="663"/>
      <c r="S23" s="402"/>
      <c r="T23" s="402"/>
      <c r="U23" s="402"/>
      <c r="V23" s="402"/>
      <c r="W23" s="402"/>
      <c r="X23" s="402"/>
      <c r="Y23" s="402"/>
      <c r="Z23" s="402"/>
      <c r="AA23" s="402"/>
      <c r="AB23" s="402"/>
      <c r="AC23" s="402"/>
      <c r="AD23" s="402"/>
      <c r="AE23" s="402"/>
      <c r="AF23" s="402"/>
      <c r="AG23" s="402"/>
      <c r="AH23" s="402"/>
      <c r="AI23" s="402"/>
      <c r="AJ23" s="402"/>
      <c r="AK23" s="402"/>
      <c r="AL23" s="402"/>
      <c r="AM23" s="402"/>
    </row>
    <row r="24" spans="1:39" ht="89.85" customHeight="1">
      <c r="A24" s="402"/>
      <c r="B24" s="661"/>
      <c r="C24" s="661"/>
      <c r="D24" s="662"/>
      <c r="E24" s="663"/>
      <c r="F24" s="402"/>
      <c r="G24" s="664" t="s">
        <v>1612</v>
      </c>
      <c r="H24" s="661"/>
      <c r="I24" s="662"/>
      <c r="J24" s="663"/>
      <c r="K24" s="663"/>
      <c r="L24" s="444"/>
      <c r="M24" s="664" t="s">
        <v>1612</v>
      </c>
      <c r="N24" s="661"/>
      <c r="O24" s="662"/>
      <c r="P24" s="663"/>
      <c r="Q24" s="663"/>
      <c r="R24" s="663"/>
      <c r="S24" s="402"/>
      <c r="T24" s="402"/>
      <c r="U24" s="402"/>
      <c r="V24" s="402"/>
      <c r="W24" s="402"/>
      <c r="X24" s="402"/>
      <c r="Y24" s="402"/>
      <c r="Z24" s="402"/>
      <c r="AA24" s="402"/>
      <c r="AB24" s="402"/>
      <c r="AC24" s="402"/>
      <c r="AD24" s="402"/>
      <c r="AE24" s="402"/>
      <c r="AF24" s="402"/>
      <c r="AG24" s="402"/>
      <c r="AH24" s="402"/>
      <c r="AI24" s="402"/>
      <c r="AJ24" s="402"/>
      <c r="AK24" s="402"/>
      <c r="AL24" s="402"/>
      <c r="AM24" s="402"/>
    </row>
    <row r="25" spans="1:39" ht="51.6" customHeight="1">
      <c r="A25" s="402"/>
      <c r="B25" s="661"/>
      <c r="C25" s="661"/>
      <c r="D25" s="662"/>
      <c r="E25" s="663"/>
      <c r="F25" s="402"/>
      <c r="G25" s="664" t="s">
        <v>1613</v>
      </c>
      <c r="H25" s="661"/>
      <c r="I25" s="662"/>
      <c r="J25" s="663"/>
      <c r="K25" s="663"/>
      <c r="L25" s="444"/>
      <c r="M25" s="664" t="s">
        <v>1613</v>
      </c>
      <c r="N25" s="661"/>
      <c r="O25" s="662"/>
      <c r="P25" s="663"/>
      <c r="Q25" s="663"/>
      <c r="R25" s="663"/>
      <c r="S25" s="402"/>
      <c r="T25" s="402"/>
      <c r="U25" s="402"/>
      <c r="V25" s="402"/>
      <c r="W25" s="402"/>
      <c r="X25" s="402"/>
      <c r="Y25" s="402"/>
      <c r="Z25" s="402"/>
      <c r="AA25" s="402"/>
      <c r="AB25" s="402"/>
      <c r="AC25" s="402"/>
      <c r="AD25" s="402"/>
      <c r="AE25" s="402"/>
      <c r="AF25" s="402"/>
      <c r="AG25" s="402"/>
      <c r="AH25" s="402"/>
      <c r="AI25" s="402"/>
      <c r="AJ25" s="402"/>
      <c r="AK25" s="402"/>
      <c r="AL25" s="402"/>
      <c r="AM25" s="402"/>
    </row>
    <row r="26" spans="1:39" ht="64.349999999999994" customHeight="1">
      <c r="A26" s="402"/>
      <c r="B26" s="661"/>
      <c r="C26" s="661"/>
      <c r="D26" s="662"/>
      <c r="E26" s="663"/>
      <c r="F26" s="402"/>
      <c r="G26" s="664" t="s">
        <v>1614</v>
      </c>
      <c r="H26" s="661"/>
      <c r="I26" s="662"/>
      <c r="J26" s="663"/>
      <c r="K26" s="663"/>
      <c r="L26" s="444"/>
      <c r="M26" s="664" t="s">
        <v>1614</v>
      </c>
      <c r="N26" s="661"/>
      <c r="O26" s="662"/>
      <c r="P26" s="663"/>
      <c r="Q26" s="663"/>
      <c r="R26" s="663"/>
      <c r="S26" s="402"/>
      <c r="T26" s="402"/>
      <c r="U26" s="402"/>
      <c r="V26" s="402"/>
      <c r="W26" s="402"/>
      <c r="X26" s="402"/>
      <c r="Y26" s="402"/>
      <c r="Z26" s="402"/>
      <c r="AA26" s="402"/>
      <c r="AB26" s="402"/>
      <c r="AC26" s="402"/>
      <c r="AD26" s="402"/>
      <c r="AE26" s="402"/>
      <c r="AF26" s="402"/>
      <c r="AG26" s="402"/>
      <c r="AH26" s="402"/>
      <c r="AI26" s="402"/>
      <c r="AJ26" s="402"/>
      <c r="AK26" s="402"/>
      <c r="AL26" s="402"/>
      <c r="AM26" s="402"/>
    </row>
    <row r="27" spans="1:39" ht="39" customHeight="1">
      <c r="A27" s="402"/>
      <c r="B27" s="661"/>
      <c r="C27" s="661"/>
      <c r="D27" s="662"/>
      <c r="E27" s="663"/>
      <c r="F27" s="402"/>
      <c r="G27" s="664" t="s">
        <v>1615</v>
      </c>
      <c r="H27" s="661"/>
      <c r="I27" s="662"/>
      <c r="J27" s="663"/>
      <c r="K27" s="663"/>
      <c r="L27" s="444"/>
      <c r="M27" s="664" t="s">
        <v>1615</v>
      </c>
      <c r="N27" s="661"/>
      <c r="O27" s="662"/>
      <c r="P27" s="663"/>
      <c r="Q27" s="663"/>
      <c r="R27" s="663"/>
      <c r="S27" s="402"/>
      <c r="T27" s="402"/>
      <c r="U27" s="402"/>
      <c r="V27" s="402"/>
      <c r="W27" s="402"/>
      <c r="X27" s="402"/>
      <c r="Y27" s="402"/>
      <c r="Z27" s="402"/>
      <c r="AA27" s="402"/>
      <c r="AB27" s="402"/>
      <c r="AC27" s="402"/>
      <c r="AD27" s="402"/>
      <c r="AE27" s="402"/>
      <c r="AF27" s="402"/>
      <c r="AG27" s="402"/>
      <c r="AH27" s="402"/>
      <c r="AI27" s="402"/>
      <c r="AJ27" s="402"/>
      <c r="AK27" s="402"/>
      <c r="AL27" s="402"/>
      <c r="AM27" s="402"/>
    </row>
    <row r="28" spans="1:39" ht="26.55" customHeight="1">
      <c r="A28" s="402"/>
      <c r="B28" s="661"/>
      <c r="C28" s="661"/>
      <c r="D28" s="662"/>
      <c r="E28" s="663"/>
      <c r="F28" s="402"/>
      <c r="G28" s="664" t="s">
        <v>1616</v>
      </c>
      <c r="H28" s="661"/>
      <c r="I28" s="662"/>
      <c r="J28" s="663"/>
      <c r="K28" s="663"/>
      <c r="L28" s="444"/>
      <c r="M28" s="664" t="s">
        <v>1616</v>
      </c>
      <c r="N28" s="661"/>
      <c r="O28" s="662"/>
      <c r="P28" s="663"/>
      <c r="Q28" s="663"/>
      <c r="R28" s="663"/>
      <c r="S28" s="402"/>
      <c r="T28" s="402"/>
      <c r="U28" s="402"/>
      <c r="V28" s="402"/>
      <c r="W28" s="402"/>
      <c r="X28" s="402"/>
      <c r="Y28" s="402"/>
      <c r="Z28" s="402"/>
      <c r="AA28" s="402"/>
      <c r="AB28" s="402"/>
      <c r="AC28" s="402"/>
      <c r="AD28" s="402"/>
      <c r="AE28" s="402"/>
      <c r="AF28" s="402"/>
      <c r="AG28" s="402"/>
      <c r="AH28" s="402"/>
      <c r="AI28" s="402"/>
      <c r="AJ28" s="402"/>
      <c r="AK28" s="402"/>
      <c r="AL28" s="402"/>
      <c r="AM28" s="402"/>
    </row>
    <row r="29" spans="1:39" ht="26.55" customHeight="1">
      <c r="A29" s="402"/>
      <c r="B29" s="661"/>
      <c r="C29" s="661"/>
      <c r="D29" s="662"/>
      <c r="E29" s="663"/>
      <c r="F29" s="402"/>
      <c r="G29" s="664" t="s">
        <v>1617</v>
      </c>
      <c r="H29" s="661"/>
      <c r="I29" s="662"/>
      <c r="J29" s="663"/>
      <c r="K29" s="663"/>
      <c r="L29" s="444"/>
      <c r="M29" s="664" t="s">
        <v>1617</v>
      </c>
      <c r="N29" s="661"/>
      <c r="O29" s="662"/>
      <c r="P29" s="663"/>
      <c r="Q29" s="663"/>
      <c r="R29" s="663"/>
      <c r="S29" s="402"/>
      <c r="T29" s="402"/>
      <c r="U29" s="402"/>
      <c r="V29" s="402"/>
      <c r="W29" s="402"/>
      <c r="X29" s="402"/>
      <c r="Y29" s="402"/>
      <c r="Z29" s="402"/>
      <c r="AA29" s="402"/>
      <c r="AB29" s="402"/>
      <c r="AC29" s="402"/>
      <c r="AD29" s="402"/>
      <c r="AE29" s="402"/>
      <c r="AF29" s="402"/>
      <c r="AG29" s="402"/>
      <c r="AH29" s="402"/>
      <c r="AI29" s="402"/>
      <c r="AJ29" s="402"/>
      <c r="AK29" s="402"/>
      <c r="AL29" s="402"/>
      <c r="AM29" s="402"/>
    </row>
    <row r="30" spans="1:39" ht="39" customHeight="1">
      <c r="A30" s="402"/>
      <c r="B30" s="661"/>
      <c r="C30" s="661"/>
      <c r="D30" s="662"/>
      <c r="E30" s="663"/>
      <c r="F30" s="402"/>
      <c r="G30" s="664" t="s">
        <v>1618</v>
      </c>
      <c r="H30" s="661"/>
      <c r="I30" s="662"/>
      <c r="J30" s="663"/>
      <c r="K30" s="663"/>
      <c r="L30" s="444"/>
      <c r="M30" s="664" t="s">
        <v>1618</v>
      </c>
      <c r="N30" s="661"/>
      <c r="O30" s="662"/>
      <c r="P30" s="663"/>
      <c r="Q30" s="663"/>
      <c r="R30" s="663"/>
      <c r="S30" s="402"/>
      <c r="T30" s="402"/>
      <c r="U30" s="402"/>
      <c r="V30" s="402"/>
      <c r="W30" s="402"/>
      <c r="X30" s="402"/>
      <c r="Y30" s="402"/>
      <c r="Z30" s="402"/>
      <c r="AA30" s="402"/>
      <c r="AB30" s="402"/>
      <c r="AC30" s="402"/>
      <c r="AD30" s="402"/>
      <c r="AE30" s="402"/>
      <c r="AF30" s="402"/>
      <c r="AG30" s="402"/>
      <c r="AH30" s="402"/>
      <c r="AI30" s="402"/>
      <c r="AJ30" s="402"/>
      <c r="AK30" s="402"/>
      <c r="AL30" s="402"/>
      <c r="AM30" s="402"/>
    </row>
    <row r="31" spans="1:39" ht="51.6" customHeight="1">
      <c r="A31" s="402"/>
      <c r="B31" s="661"/>
      <c r="C31" s="661"/>
      <c r="D31" s="662"/>
      <c r="E31" s="663"/>
      <c r="F31" s="402"/>
      <c r="G31" s="664" t="s">
        <v>1619</v>
      </c>
      <c r="H31" s="661"/>
      <c r="I31" s="662"/>
      <c r="J31" s="663"/>
      <c r="K31" s="663"/>
      <c r="L31" s="444"/>
      <c r="M31" s="664" t="s">
        <v>1619</v>
      </c>
      <c r="N31" s="661"/>
      <c r="O31" s="662"/>
      <c r="P31" s="663"/>
      <c r="Q31" s="663"/>
      <c r="R31" s="663"/>
      <c r="S31" s="402"/>
      <c r="T31" s="402"/>
      <c r="U31" s="402"/>
      <c r="V31" s="402"/>
      <c r="W31" s="402"/>
      <c r="X31" s="402"/>
      <c r="Y31" s="402"/>
      <c r="Z31" s="402"/>
      <c r="AA31" s="402"/>
      <c r="AB31" s="402"/>
      <c r="AC31" s="402"/>
      <c r="AD31" s="402"/>
      <c r="AE31" s="402"/>
      <c r="AF31" s="402"/>
      <c r="AG31" s="402"/>
      <c r="AH31" s="402"/>
      <c r="AI31" s="402"/>
      <c r="AJ31" s="402"/>
      <c r="AK31" s="402"/>
      <c r="AL31" s="402"/>
      <c r="AM31" s="402"/>
    </row>
    <row r="32" spans="1:39" ht="39" customHeight="1">
      <c r="A32" s="402"/>
      <c r="B32" s="661"/>
      <c r="C32" s="661"/>
      <c r="D32" s="662"/>
      <c r="E32" s="663"/>
      <c r="F32" s="402"/>
      <c r="G32" s="665" t="s">
        <v>1620</v>
      </c>
      <c r="H32" s="666"/>
      <c r="I32" s="666"/>
      <c r="J32" s="666"/>
      <c r="K32" s="666"/>
      <c r="L32" s="444"/>
      <c r="M32" s="665" t="s">
        <v>1620</v>
      </c>
      <c r="N32" s="666"/>
      <c r="O32" s="666"/>
      <c r="P32" s="666"/>
      <c r="Q32" s="666"/>
      <c r="R32" s="666"/>
      <c r="S32" s="402"/>
      <c r="T32" s="402"/>
      <c r="U32" s="402"/>
      <c r="V32" s="402"/>
      <c r="W32" s="402"/>
      <c r="X32" s="402"/>
      <c r="Y32" s="402"/>
      <c r="Z32" s="402"/>
      <c r="AA32" s="402"/>
      <c r="AB32" s="402"/>
      <c r="AC32" s="402"/>
      <c r="AD32" s="402"/>
      <c r="AE32" s="402"/>
      <c r="AF32" s="402"/>
      <c r="AG32" s="402"/>
      <c r="AH32" s="402"/>
      <c r="AI32" s="402"/>
      <c r="AJ32" s="402"/>
      <c r="AK32" s="402"/>
      <c r="AL32" s="402"/>
      <c r="AM32" s="402"/>
    </row>
    <row r="33" spans="1:39">
      <c r="A33" s="402"/>
      <c r="B33" s="661"/>
      <c r="C33" s="661"/>
      <c r="D33" s="662"/>
      <c r="E33" s="663"/>
      <c r="F33" s="402"/>
      <c r="G33" s="664"/>
      <c r="H33" s="661"/>
      <c r="I33" s="662"/>
      <c r="J33" s="663"/>
      <c r="K33" s="663"/>
      <c r="L33" s="444"/>
      <c r="M33" s="664"/>
      <c r="N33" s="661"/>
      <c r="O33" s="662"/>
      <c r="P33" s="663"/>
      <c r="Q33" s="663"/>
      <c r="R33" s="663"/>
      <c r="S33" s="402"/>
      <c r="T33" s="402"/>
      <c r="U33" s="402"/>
      <c r="V33" s="402"/>
      <c r="W33" s="402"/>
      <c r="X33" s="402"/>
      <c r="Y33" s="402"/>
      <c r="Z33" s="402"/>
      <c r="AA33" s="402"/>
      <c r="AB33" s="402"/>
      <c r="AC33" s="402"/>
      <c r="AD33" s="402"/>
      <c r="AE33" s="402"/>
      <c r="AF33" s="402"/>
      <c r="AG33" s="402"/>
      <c r="AH33" s="402"/>
      <c r="AI33" s="402"/>
      <c r="AJ33" s="402"/>
      <c r="AK33" s="402"/>
      <c r="AL33" s="402"/>
      <c r="AM33" s="402"/>
    </row>
    <row r="34" spans="1:39" s="402" customFormat="1">
      <c r="B34" s="411"/>
      <c r="G34" s="664"/>
      <c r="H34" s="661"/>
      <c r="I34" s="662"/>
      <c r="J34" s="663"/>
      <c r="K34" s="663"/>
      <c r="M34" s="664"/>
      <c r="N34" s="661"/>
      <c r="O34" s="662"/>
      <c r="P34" s="663"/>
      <c r="Q34" s="663"/>
      <c r="R34" s="663"/>
    </row>
    <row r="35" spans="1:39" s="402" customFormat="1">
      <c r="B35" s="411"/>
      <c r="G35" s="664"/>
      <c r="H35" s="661"/>
      <c r="I35" s="662"/>
      <c r="J35" s="663"/>
      <c r="K35" s="663"/>
      <c r="M35" s="664"/>
      <c r="N35" s="661"/>
      <c r="O35" s="662"/>
      <c r="P35" s="663"/>
      <c r="Q35" s="663"/>
      <c r="R35" s="663"/>
    </row>
    <row r="36" spans="1:39" s="402" customFormat="1">
      <c r="B36" s="411"/>
      <c r="G36" s="667" t="s">
        <v>1011</v>
      </c>
      <c r="H36" s="661"/>
      <c r="I36" s="662"/>
      <c r="J36" s="663"/>
      <c r="K36" s="663"/>
      <c r="M36" s="667" t="s">
        <v>1011</v>
      </c>
      <c r="N36" s="661"/>
      <c r="O36" s="662"/>
      <c r="P36" s="663"/>
      <c r="Q36" s="663"/>
      <c r="R36" s="663"/>
    </row>
    <row r="37" spans="1:39" s="402" customFormat="1">
      <c r="B37" s="411"/>
    </row>
    <row r="38" spans="1:39" s="402" customFormat="1">
      <c r="B38" s="411"/>
    </row>
    <row r="39" spans="1:39" s="402" customFormat="1">
      <c r="B39" s="411"/>
    </row>
    <row r="40" spans="1:39" s="402" customFormat="1">
      <c r="B40" s="411"/>
    </row>
    <row r="41" spans="1:39" s="402" customFormat="1">
      <c r="B41" s="411"/>
    </row>
    <row r="42" spans="1:39" s="402" customFormat="1">
      <c r="B42" s="411"/>
    </row>
    <row r="43" spans="1:39" s="402" customFormat="1">
      <c r="B43" s="411"/>
    </row>
    <row r="44" spans="1:39" s="402" customFormat="1">
      <c r="B44" s="411"/>
    </row>
    <row r="45" spans="1:39" s="402" customFormat="1">
      <c r="B45" s="411"/>
    </row>
    <row r="46" spans="1:39" s="402" customFormat="1">
      <c r="B46" s="411"/>
    </row>
    <row r="47" spans="1:39" s="402" customFormat="1">
      <c r="B47" s="411"/>
    </row>
    <row r="48" spans="1:39" s="402" customFormat="1">
      <c r="B48" s="411"/>
    </row>
    <row r="49" spans="2:2" s="402" customFormat="1">
      <c r="B49" s="411"/>
    </row>
  </sheetData>
  <mergeCells count="9">
    <mergeCell ref="B18:E18"/>
    <mergeCell ref="G18:K18"/>
    <mergeCell ref="M18:R18"/>
    <mergeCell ref="AA8:AD8"/>
    <mergeCell ref="AA13:AD13"/>
    <mergeCell ref="B8:B10"/>
    <mergeCell ref="C8:K8"/>
    <mergeCell ref="M8:P8"/>
    <mergeCell ref="S8:W8"/>
  </mergeCells>
  <pageMargins left="0.23622047244094491" right="0.23622047244094491" top="0.74803149606299213" bottom="0.74803149606299213" header="0.31496062992125984" footer="0.31496062992125984"/>
  <pageSetup paperSize="8" scale="24"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82"/>
  <sheetViews>
    <sheetView topLeftCell="A21" zoomScale="80" zoomScaleNormal="80" workbookViewId="0">
      <selection activeCell="I50" sqref="I50:K53"/>
    </sheetView>
  </sheetViews>
  <sheetFormatPr defaultRowHeight="14.4"/>
  <cols>
    <col min="1" max="3" width="1.77734375" customWidth="1"/>
    <col min="4" max="4" width="4.44140625" customWidth="1"/>
    <col min="5" max="5" width="5" bestFit="1" customWidth="1"/>
    <col min="6" max="6" width="12.44140625" style="425" bestFit="1" customWidth="1"/>
    <col min="7" max="7" width="5.44140625" style="425" bestFit="1" customWidth="1"/>
    <col min="8" max="8" width="12.44140625" style="425" bestFit="1" customWidth="1"/>
    <col min="9" max="9" width="25.77734375" bestFit="1" customWidth="1"/>
    <col min="10" max="10" width="9.44140625" bestFit="1" customWidth="1"/>
    <col min="11" max="11" width="43" customWidth="1"/>
    <col min="12" max="12" width="36" bestFit="1" customWidth="1"/>
    <col min="13" max="13" width="11.21875" bestFit="1" customWidth="1"/>
    <col min="14" max="14" width="1.77734375" customWidth="1"/>
    <col min="15" max="15" width="28.21875" bestFit="1" customWidth="1"/>
    <col min="16" max="16" width="7.21875" bestFit="1" customWidth="1"/>
    <col min="17" max="17" width="1.77734375" style="425" customWidth="1"/>
    <col min="18" max="28" width="1.77734375" hidden="1" customWidth="1"/>
    <col min="29" max="29" width="6.21875" bestFit="1" customWidth="1"/>
    <col min="30" max="36" width="9.77734375" customWidth="1"/>
  </cols>
  <sheetData>
    <row r="1" spans="1:36" s="68" customFormat="1" ht="23.4">
      <c r="A1" s="83" t="str">
        <f>'1.1 Cover'!A1</f>
        <v>Regulatory Reporting Pack</v>
      </c>
    </row>
    <row r="2" spans="1:36" s="68" customFormat="1" ht="22.8" customHeight="1">
      <c r="A2" s="83" t="str">
        <f>'1.1 Cover'!A2</f>
        <v>Price base - 2018/19</v>
      </c>
    </row>
    <row r="3" spans="1:36" s="68" customFormat="1" ht="23.4">
      <c r="A3" s="83" t="str">
        <f>'1.1 Cover'!A3</f>
        <v>Regulatory Year: April 2021 - March 2022</v>
      </c>
    </row>
    <row r="4" spans="1:36" s="68" customFormat="1" ht="23.4">
      <c r="A4" s="83" t="s">
        <v>2462</v>
      </c>
    </row>
    <row r="5" spans="1:36" s="425" customFormat="1">
      <c r="AE5" s="1537" t="s">
        <v>2456</v>
      </c>
      <c r="AF5" s="1537"/>
      <c r="AG5" s="1537"/>
      <c r="AH5" s="1537"/>
      <c r="AI5" s="1537"/>
    </row>
    <row r="6" spans="1:36" s="425" customFormat="1">
      <c r="AE6" s="1534" t="s">
        <v>107</v>
      </c>
      <c r="AF6" s="1535"/>
      <c r="AG6" s="1535"/>
      <c r="AH6" s="1535"/>
      <c r="AI6" s="1536"/>
    </row>
    <row r="7" spans="1:36" s="65" customFormat="1">
      <c r="C7" s="65" t="s">
        <v>2894</v>
      </c>
      <c r="D7" s="81" t="s">
        <v>106</v>
      </c>
      <c r="E7" s="81" t="s">
        <v>67</v>
      </c>
      <c r="F7" s="81" t="s">
        <v>2507</v>
      </c>
      <c r="G7" s="81" t="s">
        <v>1237</v>
      </c>
      <c r="H7" s="81" t="s">
        <v>2510</v>
      </c>
      <c r="I7" s="81" t="s">
        <v>105</v>
      </c>
      <c r="J7" s="81" t="s">
        <v>104</v>
      </c>
      <c r="K7" s="81" t="s">
        <v>103</v>
      </c>
      <c r="L7" s="81" t="s">
        <v>102</v>
      </c>
      <c r="M7" s="81" t="s">
        <v>101</v>
      </c>
      <c r="N7" s="81"/>
      <c r="O7" s="81" t="s">
        <v>99</v>
      </c>
      <c r="P7" s="81" t="s">
        <v>98</v>
      </c>
      <c r="Q7" s="81"/>
      <c r="R7" s="81"/>
      <c r="S7" s="81"/>
      <c r="T7" s="81"/>
      <c r="U7" s="81"/>
      <c r="V7" s="81"/>
      <c r="W7" s="81"/>
      <c r="X7" s="81"/>
      <c r="Y7" s="81"/>
      <c r="Z7" s="81"/>
      <c r="AA7" s="81"/>
      <c r="AB7" s="81"/>
      <c r="AC7" s="65" t="s">
        <v>4</v>
      </c>
      <c r="AD7" s="425"/>
      <c r="AE7" s="78">
        <v>2022</v>
      </c>
      <c r="AF7" s="77">
        <v>2023</v>
      </c>
      <c r="AG7" s="77">
        <v>2024</v>
      </c>
      <c r="AH7" s="77">
        <v>2025</v>
      </c>
      <c r="AI7" s="76">
        <v>2026</v>
      </c>
      <c r="AJ7" s="425"/>
    </row>
    <row r="8" spans="1:36">
      <c r="S8" s="65"/>
      <c r="T8" s="65"/>
      <c r="U8" s="65"/>
      <c r="V8" s="65"/>
    </row>
    <row r="9" spans="1:36" s="1" customFormat="1" ht="17.399999999999999">
      <c r="A9" s="2" t="s">
        <v>2460</v>
      </c>
      <c r="B9" s="2"/>
    </row>
    <row r="10" spans="1:36" s="425" customFormat="1"/>
    <row r="11" spans="1:36" s="1" customFormat="1" ht="13.8">
      <c r="A11" s="64"/>
      <c r="B11" s="72" t="s">
        <v>2465</v>
      </c>
    </row>
    <row r="12" spans="1:36" s="425" customFormat="1"/>
    <row r="13" spans="1:36" s="425" customFormat="1">
      <c r="C13" s="425" t="s">
        <v>2895</v>
      </c>
      <c r="D13" s="425" t="s">
        <v>76</v>
      </c>
      <c r="E13" s="425" t="s">
        <v>67</v>
      </c>
      <c r="F13" s="425" t="s">
        <v>240</v>
      </c>
      <c r="G13" s="425" t="s">
        <v>2906</v>
      </c>
      <c r="H13" s="425" t="s">
        <v>11</v>
      </c>
      <c r="I13" s="425" t="s">
        <v>2929</v>
      </c>
      <c r="J13" s="425" t="s">
        <v>6</v>
      </c>
      <c r="K13" s="425" t="s">
        <v>243</v>
      </c>
      <c r="L13" s="426" t="s">
        <v>1010</v>
      </c>
      <c r="M13" s="426" t="s">
        <v>1010</v>
      </c>
      <c r="O13" s="426" t="s">
        <v>1010</v>
      </c>
      <c r="P13" s="425" t="s">
        <v>201</v>
      </c>
      <c r="AC13" s="425" t="s">
        <v>2</v>
      </c>
      <c r="AE13" s="87">
        <f>SUMIFS('6.1 Capex_summary'!AE$9:AE$1040,'6.1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F13" s="87">
        <f>SUMIFS('6.1 Capex_summary'!AF$9:AF$1040,'6.1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G13" s="87">
        <f>SUMIFS('6.1 Capex_summary'!AG$9:AG$1040,'6.1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H13" s="87">
        <f>SUMIFS('6.1 Capex_summary'!AH$9:AH$1040,'6.1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c r="AI13" s="87">
        <f>SUMIFS('6.1 Capex_summary'!AI$9:AI$1040,'6.1 Capex_summary'!$D$9:$D$1040,$D13,'6.1 Capex_summary'!$E$9:$E$1040,$E13,'6.1 Capex_summary'!$F$9:$F$1040,$F13,'6.1 Capex_summary'!$G$9:$G$1040,$G13,'6.1 Capex_summary'!$H$9:$H$1040,$H13,'6.1 Capex_summary'!$I$9:$I$1040,$I13,'6.1 Capex_summary'!$J$9:$J$1040,$J13,'6.1 Capex_summary'!$K$9:$K$1040,$K13,'6.1 Capex_summary'!$L$9:$L$1040,$L13,'6.1 Capex_summary'!$M$9:$M$1040,$M13,'6.1 Capex_summary'!$O$9:$O$1040,$O13)</f>
        <v>0</v>
      </c>
    </row>
    <row r="14" spans="1:36" s="425" customFormat="1">
      <c r="C14" s="425" t="s">
        <v>2895</v>
      </c>
      <c r="D14" s="425" t="s">
        <v>76</v>
      </c>
      <c r="E14" s="425" t="s">
        <v>67</v>
      </c>
      <c r="F14" s="425" t="s">
        <v>240</v>
      </c>
      <c r="G14" s="425" t="s">
        <v>2906</v>
      </c>
      <c r="H14" s="425" t="s">
        <v>11</v>
      </c>
      <c r="I14" s="425" t="s">
        <v>2929</v>
      </c>
      <c r="J14" s="425" t="s">
        <v>6</v>
      </c>
      <c r="K14" s="425" t="s">
        <v>244</v>
      </c>
      <c r="L14" s="426" t="s">
        <v>1010</v>
      </c>
      <c r="M14" s="426" t="s">
        <v>1010</v>
      </c>
      <c r="O14" s="426" t="s">
        <v>1010</v>
      </c>
      <c r="P14" s="425" t="s">
        <v>201</v>
      </c>
      <c r="AC14" s="425" t="s">
        <v>2</v>
      </c>
      <c r="AE14" s="87">
        <f>SUMIFS('6.1 Capex_summary'!AE$9:AE$1040,'6.1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c r="AF14" s="87">
        <f>SUMIFS('6.1 Capex_summary'!AF$9:AF$1040,'6.1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c r="AG14" s="87">
        <f>SUMIFS('6.1 Capex_summary'!AG$9:AG$1040,'6.1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c r="AH14" s="87">
        <f>SUMIFS('6.1 Capex_summary'!AH$9:AH$1040,'6.1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c r="AI14" s="87">
        <f>SUMIFS('6.1 Capex_summary'!AI$9:AI$1040,'6.1 Capex_summary'!$D$9:$D$1040,$D14,'6.1 Capex_summary'!$E$9:$E$1040,$E14,'6.1 Capex_summary'!$F$9:$F$1040,$F14,'6.1 Capex_summary'!$G$9:$G$1040,$G14,'6.1 Capex_summary'!$H$9:$H$1040,$H14,'6.1 Capex_summary'!$I$9:$I$1040,$I14,'6.1 Capex_summary'!$J$9:$J$1040,$J14,'6.1 Capex_summary'!$K$9:$K$1040,$K14,'6.1 Capex_summary'!$L$9:$L$1040,$L14,'6.1 Capex_summary'!$M$9:$M$1040,$M14,'6.1 Capex_summary'!$O$9:$O$1040,$O14)</f>
        <v>0</v>
      </c>
    </row>
    <row r="15" spans="1:36" s="425" customFormat="1">
      <c r="C15" s="425" t="s">
        <v>2895</v>
      </c>
      <c r="D15" s="425" t="s">
        <v>76</v>
      </c>
      <c r="E15" s="425" t="s">
        <v>67</v>
      </c>
      <c r="F15" s="425" t="s">
        <v>240</v>
      </c>
      <c r="G15" s="425" t="s">
        <v>2906</v>
      </c>
      <c r="H15" s="425" t="s">
        <v>11</v>
      </c>
      <c r="I15" s="425" t="s">
        <v>2929</v>
      </c>
      <c r="J15" s="425" t="s">
        <v>6</v>
      </c>
      <c r="K15" s="425" t="s">
        <v>245</v>
      </c>
      <c r="L15" s="426" t="s">
        <v>1010</v>
      </c>
      <c r="M15" s="426" t="s">
        <v>1010</v>
      </c>
      <c r="O15" s="426" t="s">
        <v>1010</v>
      </c>
      <c r="P15" s="425" t="s">
        <v>201</v>
      </c>
      <c r="AC15" s="425" t="s">
        <v>2</v>
      </c>
      <c r="AE15" s="87">
        <f>SUMIFS('6.1 Capex_summary'!AE$9:AE$1040,'6.1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c r="AF15" s="87">
        <f>SUMIFS('6.1 Capex_summary'!AF$9:AF$1040,'6.1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c r="AG15" s="87">
        <f>SUMIFS('6.1 Capex_summary'!AG$9:AG$1040,'6.1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c r="AH15" s="87">
        <f>SUMIFS('6.1 Capex_summary'!AH$9:AH$1040,'6.1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c r="AI15" s="87">
        <f>SUMIFS('6.1 Capex_summary'!AI$9:AI$1040,'6.1 Capex_summary'!$D$9:$D$1040,$D15,'6.1 Capex_summary'!$E$9:$E$1040,$E15,'6.1 Capex_summary'!$F$9:$F$1040,$F15,'6.1 Capex_summary'!$G$9:$G$1040,$G15,'6.1 Capex_summary'!$H$9:$H$1040,$H15,'6.1 Capex_summary'!$I$9:$I$1040,$I15,'6.1 Capex_summary'!$J$9:$J$1040,$J15,'6.1 Capex_summary'!$K$9:$K$1040,$K15,'6.1 Capex_summary'!$L$9:$L$1040,$L15,'6.1 Capex_summary'!$M$9:$M$1040,$M15,'6.1 Capex_summary'!$O$9:$O$1040,$O15)</f>
        <v>0</v>
      </c>
    </row>
    <row r="16" spans="1:36" s="425" customFormat="1">
      <c r="C16" s="425" t="s">
        <v>2895</v>
      </c>
      <c r="D16" s="425" t="s">
        <v>76</v>
      </c>
      <c r="E16" s="425" t="s">
        <v>67</v>
      </c>
      <c r="F16" s="425" t="s">
        <v>240</v>
      </c>
      <c r="G16" s="425" t="s">
        <v>2906</v>
      </c>
      <c r="H16" s="425" t="s">
        <v>11</v>
      </c>
      <c r="I16" s="425" t="s">
        <v>2929</v>
      </c>
      <c r="J16" s="425" t="s">
        <v>6</v>
      </c>
      <c r="K16" s="425" t="s">
        <v>2535</v>
      </c>
      <c r="L16" s="108" t="s">
        <v>2931</v>
      </c>
      <c r="M16" s="426" t="s">
        <v>1010</v>
      </c>
      <c r="O16" s="426" t="s">
        <v>1010</v>
      </c>
      <c r="P16" s="425" t="s">
        <v>201</v>
      </c>
      <c r="AC16" s="425" t="s">
        <v>2</v>
      </c>
      <c r="AE16" s="87">
        <f>SUMIFS('6.1 Capex_summary'!AE$9:AE$1040,'6.1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c r="AF16" s="87">
        <f>SUMIFS('6.1 Capex_summary'!AF$9:AF$1040,'6.1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c r="AG16" s="87">
        <f>SUMIFS('6.1 Capex_summary'!AG$9:AG$1040,'6.1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c r="AH16" s="87">
        <f>SUMIFS('6.1 Capex_summary'!AH$9:AH$1040,'6.1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c r="AI16" s="87">
        <f>SUMIFS('6.1 Capex_summary'!AI$9:AI$1040,'6.1 Capex_summary'!$D$9:$D$1040,$D16,'6.1 Capex_summary'!$E$9:$E$1040,$E16,'6.1 Capex_summary'!$F$9:$F$1040,$F16,'6.1 Capex_summary'!$G$9:$G$1040,$G16,'6.1 Capex_summary'!$H$9:$H$1040,$H16,'6.1 Capex_summary'!$I$9:$I$1040,$I16,'6.1 Capex_summary'!$J$9:$J$1040,$J16,'6.1 Capex_summary'!$K$9:$K$1040,$K16,'6.1 Capex_summary'!$L$9:$L$1040,$L16,'6.1 Capex_summary'!$M$9:$M$1040,$M16,'6.1 Capex_summary'!$O$9:$O$1040,$O16)</f>
        <v>0</v>
      </c>
    </row>
    <row r="17" spans="3:35" s="425" customFormat="1">
      <c r="C17" s="425" t="s">
        <v>2895</v>
      </c>
      <c r="D17" s="425" t="s">
        <v>76</v>
      </c>
      <c r="E17" s="425" t="s">
        <v>67</v>
      </c>
      <c r="F17" s="425" t="s">
        <v>240</v>
      </c>
      <c r="G17" s="425" t="s">
        <v>2906</v>
      </c>
      <c r="H17" s="425" t="s">
        <v>11</v>
      </c>
      <c r="I17" s="425" t="s">
        <v>2929</v>
      </c>
      <c r="J17" s="425" t="s">
        <v>6</v>
      </c>
      <c r="K17" s="425" t="s">
        <v>2535</v>
      </c>
      <c r="L17" s="108" t="s">
        <v>2932</v>
      </c>
      <c r="M17" s="426" t="s">
        <v>1010</v>
      </c>
      <c r="O17" s="426" t="s">
        <v>1010</v>
      </c>
      <c r="P17" s="425" t="s">
        <v>201</v>
      </c>
      <c r="AC17" s="425" t="s">
        <v>2</v>
      </c>
      <c r="AE17" s="87">
        <f>SUMIFS('6.1 Capex_summary'!AE$9:AE$1040,'6.1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c r="AF17" s="87">
        <f>SUMIFS('6.1 Capex_summary'!AF$9:AF$1040,'6.1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c r="AG17" s="87">
        <f>SUMIFS('6.1 Capex_summary'!AG$9:AG$1040,'6.1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c r="AH17" s="87">
        <f>SUMIFS('6.1 Capex_summary'!AH$9:AH$1040,'6.1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c r="AI17" s="87">
        <f>SUMIFS('6.1 Capex_summary'!AI$9:AI$1040,'6.1 Capex_summary'!$D$9:$D$1040,$D17,'6.1 Capex_summary'!$E$9:$E$1040,$E17,'6.1 Capex_summary'!$F$9:$F$1040,$F17,'6.1 Capex_summary'!$G$9:$G$1040,$G17,'6.1 Capex_summary'!$H$9:$H$1040,$H17,'6.1 Capex_summary'!$I$9:$I$1040,$I17,'6.1 Capex_summary'!$J$9:$J$1040,$J17,'6.1 Capex_summary'!$K$9:$K$1040,$K17,'6.1 Capex_summary'!$L$9:$L$1040,$L17,'6.1 Capex_summary'!$M$9:$M$1040,$M17,'6.1 Capex_summary'!$O$9:$O$1040,$O17)</f>
        <v>0</v>
      </c>
    </row>
    <row r="18" spans="3:35" s="425" customFormat="1">
      <c r="C18" s="425" t="s">
        <v>2895</v>
      </c>
      <c r="D18" s="425" t="s">
        <v>76</v>
      </c>
      <c r="E18" s="425" t="s">
        <v>67</v>
      </c>
      <c r="F18" s="425" t="s">
        <v>240</v>
      </c>
      <c r="G18" s="425" t="s">
        <v>2906</v>
      </c>
      <c r="H18" s="425" t="s">
        <v>11</v>
      </c>
      <c r="I18" s="425" t="s">
        <v>2475</v>
      </c>
      <c r="J18" s="425" t="s">
        <v>6</v>
      </c>
      <c r="K18" s="425" t="s">
        <v>2536</v>
      </c>
      <c r="L18" s="425" t="s">
        <v>221</v>
      </c>
      <c r="M18" s="425" t="s">
        <v>99</v>
      </c>
      <c r="O18" s="425" t="s">
        <v>2900</v>
      </c>
      <c r="P18" s="425" t="s">
        <v>202</v>
      </c>
      <c r="AC18" s="425" t="s">
        <v>2</v>
      </c>
      <c r="AE18" s="87">
        <f>SUMIFS('6.1 Capex_summary'!AE$9:AE$1040,'6.1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c r="AF18" s="87">
        <f>SUMIFS('6.1 Capex_summary'!AF$9:AF$1040,'6.1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c r="AG18" s="87">
        <f>SUMIFS('6.1 Capex_summary'!AG$9:AG$1040,'6.1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c r="AH18" s="87">
        <f>SUMIFS('6.1 Capex_summary'!AH$9:AH$1040,'6.1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c r="AI18" s="87">
        <f>SUMIFS('6.1 Capex_summary'!AI$9:AI$1040,'6.1 Capex_summary'!$D$9:$D$1040,$D18,'6.1 Capex_summary'!$E$9:$E$1040,$E18,'6.1 Capex_summary'!$F$9:$F$1040,$F18,'6.1 Capex_summary'!$G$9:$G$1040,$G18,'6.1 Capex_summary'!$H$9:$H$1040,$H18,'6.1 Capex_summary'!$I$9:$I$1040,$I18,'6.1 Capex_summary'!$J$9:$J$1040,$J18,'6.1 Capex_summary'!$K$9:$K$1040,$K18,'6.1 Capex_summary'!$L$9:$L$1040,$L18,'6.1 Capex_summary'!$M$9:$M$1040,$M18,'6.1 Capex_summary'!$O$9:$O$1040,$O18)</f>
        <v>0</v>
      </c>
    </row>
    <row r="19" spans="3:35" s="425" customFormat="1">
      <c r="C19" s="425" t="s">
        <v>2895</v>
      </c>
      <c r="D19" s="425" t="s">
        <v>76</v>
      </c>
      <c r="E19" s="425" t="s">
        <v>67</v>
      </c>
      <c r="F19" s="425" t="s">
        <v>240</v>
      </c>
      <c r="G19" s="425" t="s">
        <v>2906</v>
      </c>
      <c r="H19" s="425" t="s">
        <v>11</v>
      </c>
      <c r="I19" s="425" t="s">
        <v>2475</v>
      </c>
      <c r="J19" s="425" t="s">
        <v>6</v>
      </c>
      <c r="K19" s="425" t="s">
        <v>2536</v>
      </c>
      <c r="L19" s="425" t="s">
        <v>254</v>
      </c>
      <c r="M19" s="425" t="s">
        <v>99</v>
      </c>
      <c r="O19" s="425" t="s">
        <v>2900</v>
      </c>
      <c r="P19" s="425" t="s">
        <v>202</v>
      </c>
      <c r="AC19" s="425" t="s">
        <v>2</v>
      </c>
      <c r="AE19" s="87">
        <f>SUMIFS('6.1 Capex_summary'!AE$9:AE$1040,'6.1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c r="AF19" s="87">
        <f>SUMIFS('6.1 Capex_summary'!AF$9:AF$1040,'6.1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c r="AG19" s="87">
        <f>SUMIFS('6.1 Capex_summary'!AG$9:AG$1040,'6.1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c r="AH19" s="87">
        <f>SUMIFS('6.1 Capex_summary'!AH$9:AH$1040,'6.1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c r="AI19" s="87">
        <f>SUMIFS('6.1 Capex_summary'!AI$9:AI$1040,'6.1 Capex_summary'!$D$9:$D$1040,$D19,'6.1 Capex_summary'!$E$9:$E$1040,$E19,'6.1 Capex_summary'!$F$9:$F$1040,$F19,'6.1 Capex_summary'!$G$9:$G$1040,$G19,'6.1 Capex_summary'!$H$9:$H$1040,$H19,'6.1 Capex_summary'!$I$9:$I$1040,$I19,'6.1 Capex_summary'!$J$9:$J$1040,$J19,'6.1 Capex_summary'!$K$9:$K$1040,$K19,'6.1 Capex_summary'!$L$9:$L$1040,$L19,'6.1 Capex_summary'!$M$9:$M$1040,$M19,'6.1 Capex_summary'!$O$9:$O$1040,$O19)</f>
        <v>0</v>
      </c>
    </row>
    <row r="20" spans="3:35" s="425" customFormat="1">
      <c r="C20" s="425" t="s">
        <v>2895</v>
      </c>
      <c r="D20" s="425" t="s">
        <v>76</v>
      </c>
      <c r="E20" s="425" t="s">
        <v>67</v>
      </c>
      <c r="F20" s="425" t="s">
        <v>240</v>
      </c>
      <c r="G20" s="425" t="s">
        <v>2906</v>
      </c>
      <c r="H20" s="425" t="s">
        <v>11</v>
      </c>
      <c r="I20" s="425" t="s">
        <v>2475</v>
      </c>
      <c r="J20" s="425" t="s">
        <v>6</v>
      </c>
      <c r="K20" s="425" t="s">
        <v>2536</v>
      </c>
      <c r="L20" s="425" t="s">
        <v>1662</v>
      </c>
      <c r="M20" s="425" t="s">
        <v>99</v>
      </c>
      <c r="O20" s="425" t="s">
        <v>2900</v>
      </c>
      <c r="P20" s="425" t="s">
        <v>202</v>
      </c>
      <c r="AC20" s="425" t="s">
        <v>2</v>
      </c>
      <c r="AE20" s="87">
        <f>SUMIFS('6.1 Capex_summary'!AE$9:AE$1040,'6.1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c r="AF20" s="87">
        <f>SUMIFS('6.1 Capex_summary'!AF$9:AF$1040,'6.1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c r="AG20" s="87">
        <f>SUMIFS('6.1 Capex_summary'!AG$9:AG$1040,'6.1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c r="AH20" s="87">
        <f>SUMIFS('6.1 Capex_summary'!AH$9:AH$1040,'6.1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c r="AI20" s="87">
        <f>SUMIFS('6.1 Capex_summary'!AI$9:AI$1040,'6.1 Capex_summary'!$D$9:$D$1040,$D20,'6.1 Capex_summary'!$E$9:$E$1040,$E20,'6.1 Capex_summary'!$F$9:$F$1040,$F20,'6.1 Capex_summary'!$G$9:$G$1040,$G20,'6.1 Capex_summary'!$H$9:$H$1040,$H20,'6.1 Capex_summary'!$I$9:$I$1040,$I20,'6.1 Capex_summary'!$J$9:$J$1040,$J20,'6.1 Capex_summary'!$K$9:$K$1040,$K20,'6.1 Capex_summary'!$L$9:$L$1040,$L20,'6.1 Capex_summary'!$M$9:$M$1040,$M20,'6.1 Capex_summary'!$O$9:$O$1040,$O20)</f>
        <v>0</v>
      </c>
    </row>
    <row r="21" spans="3:35" s="425" customFormat="1">
      <c r="C21" s="425" t="s">
        <v>2895</v>
      </c>
      <c r="D21" s="425" t="s">
        <v>76</v>
      </c>
      <c r="E21" s="425" t="s">
        <v>67</v>
      </c>
      <c r="F21" s="425" t="s">
        <v>240</v>
      </c>
      <c r="G21" s="425" t="s">
        <v>2906</v>
      </c>
      <c r="H21" s="425" t="s">
        <v>11</v>
      </c>
      <c r="I21" s="425" t="s">
        <v>2475</v>
      </c>
      <c r="J21" s="425" t="s">
        <v>6</v>
      </c>
      <c r="K21" s="425" t="s">
        <v>2536</v>
      </c>
      <c r="L21" s="425" t="s">
        <v>253</v>
      </c>
      <c r="M21" s="425" t="s">
        <v>99</v>
      </c>
      <c r="O21" s="425" t="s">
        <v>2900</v>
      </c>
      <c r="P21" s="425" t="s">
        <v>202</v>
      </c>
      <c r="AC21" s="425" t="s">
        <v>2</v>
      </c>
      <c r="AE21" s="87">
        <f>SUMIFS('6.1 Capex_summary'!AE$9:AE$1040,'6.1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c r="AF21" s="87">
        <f>SUMIFS('6.1 Capex_summary'!AF$9:AF$1040,'6.1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c r="AG21" s="87">
        <f>SUMIFS('6.1 Capex_summary'!AG$9:AG$1040,'6.1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c r="AH21" s="87">
        <f>SUMIFS('6.1 Capex_summary'!AH$9:AH$1040,'6.1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c r="AI21" s="87">
        <f>SUMIFS('6.1 Capex_summary'!AI$9:AI$1040,'6.1 Capex_summary'!$D$9:$D$1040,$D21,'6.1 Capex_summary'!$E$9:$E$1040,$E21,'6.1 Capex_summary'!$F$9:$F$1040,$F21,'6.1 Capex_summary'!$G$9:$G$1040,$G21,'6.1 Capex_summary'!$H$9:$H$1040,$H21,'6.1 Capex_summary'!$I$9:$I$1040,$I21,'6.1 Capex_summary'!$J$9:$J$1040,$J21,'6.1 Capex_summary'!$K$9:$K$1040,$K21,'6.1 Capex_summary'!$L$9:$L$1040,$L21,'6.1 Capex_summary'!$M$9:$M$1040,$M21,'6.1 Capex_summary'!$O$9:$O$1040,$O21)</f>
        <v>0</v>
      </c>
    </row>
    <row r="22" spans="3:35" s="425" customFormat="1">
      <c r="C22" s="425" t="s">
        <v>2895</v>
      </c>
      <c r="D22" s="425" t="s">
        <v>76</v>
      </c>
      <c r="E22" s="425" t="s">
        <v>67</v>
      </c>
      <c r="F22" s="425" t="s">
        <v>240</v>
      </c>
      <c r="G22" s="425" t="s">
        <v>2906</v>
      </c>
      <c r="H22" s="425" t="s">
        <v>11</v>
      </c>
      <c r="I22" s="425" t="s">
        <v>2475</v>
      </c>
      <c r="J22" s="425" t="s">
        <v>6</v>
      </c>
      <c r="K22" s="425" t="s">
        <v>2536</v>
      </c>
      <c r="L22" s="425" t="s">
        <v>1009</v>
      </c>
      <c r="M22" s="425" t="s">
        <v>99</v>
      </c>
      <c r="O22" s="425" t="s">
        <v>2900</v>
      </c>
      <c r="P22" s="425" t="s">
        <v>202</v>
      </c>
      <c r="AC22" s="425" t="s">
        <v>2</v>
      </c>
      <c r="AE22" s="87">
        <f>SUMIFS('6.1 Capex_summary'!AE$9:AE$1040,'6.1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F22" s="87">
        <f>SUMIFS('6.1 Capex_summary'!AF$9:AF$1040,'6.1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G22" s="87">
        <f>SUMIFS('6.1 Capex_summary'!AG$9:AG$1040,'6.1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H22" s="87">
        <f>SUMIFS('6.1 Capex_summary'!AH$9:AH$1040,'6.1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c r="AI22" s="87">
        <f>SUMIFS('6.1 Capex_summary'!AI$9:AI$1040,'6.1 Capex_summary'!$D$9:$D$1040,$D22,'6.1 Capex_summary'!$E$9:$E$1040,$E22,'6.1 Capex_summary'!$F$9:$F$1040,$F22,'6.1 Capex_summary'!$G$9:$G$1040,$G22,'6.1 Capex_summary'!$H$9:$H$1040,$H22,'6.1 Capex_summary'!$I$9:$I$1040,$I22,'6.1 Capex_summary'!$J$9:$J$1040,$J22,'6.1 Capex_summary'!$K$9:$K$1040,$K22,'6.1 Capex_summary'!$L$9:$L$1040,$L22,'6.1 Capex_summary'!$M$9:$M$1040,$M22,'6.1 Capex_summary'!$O$9:$O$1040,$O22)</f>
        <v>0</v>
      </c>
    </row>
    <row r="23" spans="3:35" s="425" customFormat="1">
      <c r="C23" s="425" t="s">
        <v>2895</v>
      </c>
      <c r="D23" s="425" t="s">
        <v>76</v>
      </c>
      <c r="E23" s="425" t="s">
        <v>67</v>
      </c>
      <c r="F23" s="425" t="s">
        <v>240</v>
      </c>
      <c r="G23" s="425" t="s">
        <v>2906</v>
      </c>
      <c r="H23" s="425" t="s">
        <v>11</v>
      </c>
      <c r="I23" s="425" t="s">
        <v>2475</v>
      </c>
      <c r="J23" s="425" t="s">
        <v>6</v>
      </c>
      <c r="K23" s="425" t="s">
        <v>2536</v>
      </c>
      <c r="L23" s="425" t="s">
        <v>2933</v>
      </c>
      <c r="M23" s="426" t="s">
        <v>1010</v>
      </c>
      <c r="O23" s="426" t="s">
        <v>1010</v>
      </c>
      <c r="P23" s="425" t="s">
        <v>202</v>
      </c>
      <c r="AC23" s="425" t="s">
        <v>2</v>
      </c>
      <c r="AE23" s="87">
        <f>SUMIFS('6.1 Capex_summary'!AE$9:AE$1040,'6.1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c r="AF23" s="87">
        <f>SUMIFS('6.1 Capex_summary'!AF$9:AF$1040,'6.1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c r="AG23" s="87">
        <f>SUMIFS('6.1 Capex_summary'!AG$9:AG$1040,'6.1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c r="AH23" s="87">
        <f>SUMIFS('6.1 Capex_summary'!AH$9:AH$1040,'6.1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c r="AI23" s="87">
        <f>SUMIFS('6.1 Capex_summary'!AI$9:AI$1040,'6.1 Capex_summary'!$D$9:$D$1040,$D23,'6.1 Capex_summary'!$E$9:$E$1040,$E23,'6.1 Capex_summary'!$F$9:$F$1040,$F23,'6.1 Capex_summary'!$G$9:$G$1040,$G23,'6.1 Capex_summary'!$H$9:$H$1040,$H23,'6.1 Capex_summary'!$I$9:$I$1040,$I23,'6.1 Capex_summary'!$J$9:$J$1040,$J23,'6.1 Capex_summary'!$K$9:$K$1040,$K23,'6.1 Capex_summary'!$L$9:$L$1040,$L23,'6.1 Capex_summary'!$M$9:$M$1040,$M23,'6.1 Capex_summary'!$O$9:$O$1040,$O23)</f>
        <v>0</v>
      </c>
    </row>
    <row r="24" spans="3:35" s="425" customFormat="1">
      <c r="C24" s="425" t="s">
        <v>2895</v>
      </c>
      <c r="D24" s="425" t="s">
        <v>76</v>
      </c>
      <c r="E24" s="425" t="s">
        <v>67</v>
      </c>
      <c r="F24" s="425" t="s">
        <v>240</v>
      </c>
      <c r="G24" s="425" t="s">
        <v>2906</v>
      </c>
      <c r="H24" s="425" t="s">
        <v>11</v>
      </c>
      <c r="I24" s="425" t="s">
        <v>2475</v>
      </c>
      <c r="J24" s="425" t="s">
        <v>6</v>
      </c>
      <c r="K24" s="425" t="s">
        <v>2536</v>
      </c>
      <c r="L24" s="425" t="s">
        <v>250</v>
      </c>
      <c r="M24" s="426" t="s">
        <v>1010</v>
      </c>
      <c r="O24" s="426" t="s">
        <v>1010</v>
      </c>
      <c r="P24" s="425" t="s">
        <v>202</v>
      </c>
      <c r="AC24" s="425" t="s">
        <v>2</v>
      </c>
      <c r="AE24" s="87">
        <f>SUMIFS('6.1 Capex_summary'!AE$9:AE$1040,'6.1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c r="AF24" s="87">
        <f>SUMIFS('6.1 Capex_summary'!AF$9:AF$1040,'6.1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c r="AG24" s="87">
        <f>SUMIFS('6.1 Capex_summary'!AG$9:AG$1040,'6.1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c r="AH24" s="87">
        <f>SUMIFS('6.1 Capex_summary'!AH$9:AH$1040,'6.1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c r="AI24" s="87">
        <f>SUMIFS('6.1 Capex_summary'!AI$9:AI$1040,'6.1 Capex_summary'!$D$9:$D$1040,$D24,'6.1 Capex_summary'!$E$9:$E$1040,$E24,'6.1 Capex_summary'!$F$9:$F$1040,$F24,'6.1 Capex_summary'!$G$9:$G$1040,$G24,'6.1 Capex_summary'!$H$9:$H$1040,$H24,'6.1 Capex_summary'!$I$9:$I$1040,$I24,'6.1 Capex_summary'!$J$9:$J$1040,$J24,'6.1 Capex_summary'!$K$9:$K$1040,$K24,'6.1 Capex_summary'!$L$9:$L$1040,$L24,'6.1 Capex_summary'!$M$9:$M$1040,$M24,'6.1 Capex_summary'!$O$9:$O$1040,$O24)</f>
        <v>0</v>
      </c>
    </row>
    <row r="25" spans="3:35" s="425" customFormat="1">
      <c r="C25" s="425" t="s">
        <v>2895</v>
      </c>
      <c r="D25" s="425" t="s">
        <v>76</v>
      </c>
      <c r="E25" s="425" t="s">
        <v>67</v>
      </c>
      <c r="F25" s="425" t="s">
        <v>240</v>
      </c>
      <c r="G25" s="425" t="s">
        <v>2906</v>
      </c>
      <c r="H25" s="425" t="s">
        <v>11</v>
      </c>
      <c r="I25" s="425" t="s">
        <v>2475</v>
      </c>
      <c r="J25" s="425" t="s">
        <v>6</v>
      </c>
      <c r="K25" s="425" t="s">
        <v>2537</v>
      </c>
      <c r="L25" s="425" t="s">
        <v>224</v>
      </c>
      <c r="M25" s="426" t="s">
        <v>1010</v>
      </c>
      <c r="O25" s="426" t="s">
        <v>1010</v>
      </c>
      <c r="P25" s="425" t="s">
        <v>202</v>
      </c>
      <c r="AC25" s="425" t="s">
        <v>2</v>
      </c>
      <c r="AE25" s="87">
        <f>SUMIFS('6.1 Capex_summary'!AE$9:AE$1040,'6.1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c r="AF25" s="87">
        <f>SUMIFS('6.1 Capex_summary'!AF$9:AF$1040,'6.1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c r="AG25" s="87">
        <f>SUMIFS('6.1 Capex_summary'!AG$9:AG$1040,'6.1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c r="AH25" s="87">
        <f>SUMIFS('6.1 Capex_summary'!AH$9:AH$1040,'6.1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c r="AI25" s="87">
        <f>SUMIFS('6.1 Capex_summary'!AI$9:AI$1040,'6.1 Capex_summary'!$D$9:$D$1040,$D25,'6.1 Capex_summary'!$E$9:$E$1040,$E25,'6.1 Capex_summary'!$F$9:$F$1040,$F25,'6.1 Capex_summary'!$G$9:$G$1040,$G25,'6.1 Capex_summary'!$H$9:$H$1040,$H25,'6.1 Capex_summary'!$I$9:$I$1040,$I25,'6.1 Capex_summary'!$J$9:$J$1040,$J25,'6.1 Capex_summary'!$K$9:$K$1040,$K25,'6.1 Capex_summary'!$L$9:$L$1040,$L25,'6.1 Capex_summary'!$M$9:$M$1040,$M25,'6.1 Capex_summary'!$O$9:$O$1040,$O25)</f>
        <v>0</v>
      </c>
    </row>
    <row r="26" spans="3:35" s="425" customFormat="1">
      <c r="C26" s="425" t="s">
        <v>2895</v>
      </c>
      <c r="D26" s="425" t="s">
        <v>76</v>
      </c>
      <c r="E26" s="425" t="s">
        <v>67</v>
      </c>
      <c r="F26" s="425" t="s">
        <v>240</v>
      </c>
      <c r="G26" s="425" t="s">
        <v>2906</v>
      </c>
      <c r="H26" s="425" t="s">
        <v>11</v>
      </c>
      <c r="I26" s="425" t="s">
        <v>2475</v>
      </c>
      <c r="J26" s="425" t="s">
        <v>6</v>
      </c>
      <c r="K26" s="425" t="s">
        <v>2537</v>
      </c>
      <c r="L26" s="425" t="s">
        <v>224</v>
      </c>
      <c r="M26" s="425" t="s">
        <v>99</v>
      </c>
      <c r="O26" s="425" t="s">
        <v>794</v>
      </c>
      <c r="P26" s="425" t="s">
        <v>202</v>
      </c>
      <c r="AC26" s="425" t="s">
        <v>2</v>
      </c>
      <c r="AE26" s="87">
        <f>SUMIFS('6.1 Capex_summary'!AE$9:AE$1040,'6.1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c r="AF26" s="87">
        <f>SUMIFS('6.1 Capex_summary'!AF$9:AF$1040,'6.1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c r="AG26" s="87">
        <f>SUMIFS('6.1 Capex_summary'!AG$9:AG$1040,'6.1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c r="AH26" s="87">
        <f>SUMIFS('6.1 Capex_summary'!AH$9:AH$1040,'6.1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c r="AI26" s="87">
        <f>SUMIFS('6.1 Capex_summary'!AI$9:AI$1040,'6.1 Capex_summary'!$D$9:$D$1040,$D26,'6.1 Capex_summary'!$E$9:$E$1040,$E26,'6.1 Capex_summary'!$F$9:$F$1040,$F26,'6.1 Capex_summary'!$G$9:$G$1040,$G26,'6.1 Capex_summary'!$H$9:$H$1040,$H26,'6.1 Capex_summary'!$I$9:$I$1040,$I26,'6.1 Capex_summary'!$J$9:$J$1040,$J26,'6.1 Capex_summary'!$K$9:$K$1040,$K26,'6.1 Capex_summary'!$L$9:$L$1040,$L26,'6.1 Capex_summary'!$M$9:$M$1040,$M26,'6.1 Capex_summary'!$O$9:$O$1040,$O26)</f>
        <v>0</v>
      </c>
    </row>
    <row r="27" spans="3:35" s="425" customFormat="1">
      <c r="C27" s="425" t="s">
        <v>2895</v>
      </c>
      <c r="D27" s="425" t="s">
        <v>76</v>
      </c>
      <c r="E27" s="425" t="s">
        <v>67</v>
      </c>
      <c r="F27" s="425" t="s">
        <v>240</v>
      </c>
      <c r="G27" s="425" t="s">
        <v>2906</v>
      </c>
      <c r="H27" s="425" t="s">
        <v>11</v>
      </c>
      <c r="I27" s="425" t="s">
        <v>2475</v>
      </c>
      <c r="J27" s="425" t="s">
        <v>6</v>
      </c>
      <c r="K27" s="425" t="s">
        <v>2537</v>
      </c>
      <c r="L27" s="425" t="s">
        <v>288</v>
      </c>
      <c r="M27" s="426" t="s">
        <v>1010</v>
      </c>
      <c r="O27" s="426" t="s">
        <v>1010</v>
      </c>
      <c r="P27" s="425" t="s">
        <v>202</v>
      </c>
      <c r="AC27" s="425" t="s">
        <v>2</v>
      </c>
      <c r="AE27" s="87">
        <f>SUMIFS('6.1 Capex_summary'!AE$9:AE$1040,'6.1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c r="AF27" s="87">
        <f>SUMIFS('6.1 Capex_summary'!AF$9:AF$1040,'6.1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c r="AG27" s="87">
        <f>SUMIFS('6.1 Capex_summary'!AG$9:AG$1040,'6.1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c r="AH27" s="87">
        <f>SUMIFS('6.1 Capex_summary'!AH$9:AH$1040,'6.1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c r="AI27" s="87">
        <f>SUMIFS('6.1 Capex_summary'!AI$9:AI$1040,'6.1 Capex_summary'!$D$9:$D$1040,$D27,'6.1 Capex_summary'!$E$9:$E$1040,$E27,'6.1 Capex_summary'!$F$9:$F$1040,$F27,'6.1 Capex_summary'!$G$9:$G$1040,$G27,'6.1 Capex_summary'!$H$9:$H$1040,$H27,'6.1 Capex_summary'!$I$9:$I$1040,$I27,'6.1 Capex_summary'!$J$9:$J$1040,$J27,'6.1 Capex_summary'!$K$9:$K$1040,$K27,'6.1 Capex_summary'!$L$9:$L$1040,$L27,'6.1 Capex_summary'!$M$9:$M$1040,$M27,'6.1 Capex_summary'!$O$9:$O$1040,$O27)</f>
        <v>0</v>
      </c>
    </row>
    <row r="28" spans="3:35" s="425" customFormat="1">
      <c r="C28" s="425" t="s">
        <v>2895</v>
      </c>
      <c r="D28" s="425" t="s">
        <v>76</v>
      </c>
      <c r="E28" s="425" t="s">
        <v>67</v>
      </c>
      <c r="F28" s="425" t="s">
        <v>240</v>
      </c>
      <c r="G28" s="425" t="s">
        <v>2906</v>
      </c>
      <c r="H28" s="425" t="s">
        <v>11</v>
      </c>
      <c r="I28" s="425" t="s">
        <v>2475</v>
      </c>
      <c r="J28" s="425" t="s">
        <v>6</v>
      </c>
      <c r="K28" s="425" t="s">
        <v>2537</v>
      </c>
      <c r="L28" s="425" t="s">
        <v>288</v>
      </c>
      <c r="M28" s="425" t="s">
        <v>99</v>
      </c>
      <c r="O28" s="425" t="s">
        <v>794</v>
      </c>
      <c r="P28" s="425" t="s">
        <v>202</v>
      </c>
      <c r="AC28" s="425" t="s">
        <v>2</v>
      </c>
      <c r="AE28" s="87">
        <f>SUMIFS('6.1 Capex_summary'!AE$9:AE$1040,'6.1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c r="AF28" s="87">
        <f>SUMIFS('6.1 Capex_summary'!AF$9:AF$1040,'6.1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c r="AG28" s="87">
        <f>SUMIFS('6.1 Capex_summary'!AG$9:AG$1040,'6.1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c r="AH28" s="87">
        <f>SUMIFS('6.1 Capex_summary'!AH$9:AH$1040,'6.1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c r="AI28" s="87">
        <f>SUMIFS('6.1 Capex_summary'!AI$9:AI$1040,'6.1 Capex_summary'!$D$9:$D$1040,$D28,'6.1 Capex_summary'!$E$9:$E$1040,$E28,'6.1 Capex_summary'!$F$9:$F$1040,$F28,'6.1 Capex_summary'!$G$9:$G$1040,$G28,'6.1 Capex_summary'!$H$9:$H$1040,$H28,'6.1 Capex_summary'!$I$9:$I$1040,$I28,'6.1 Capex_summary'!$J$9:$J$1040,$J28,'6.1 Capex_summary'!$K$9:$K$1040,$K28,'6.1 Capex_summary'!$L$9:$L$1040,$L28,'6.1 Capex_summary'!$M$9:$M$1040,$M28,'6.1 Capex_summary'!$O$9:$O$1040,$O28)</f>
        <v>0</v>
      </c>
    </row>
    <row r="29" spans="3:35" s="425" customFormat="1">
      <c r="C29" s="425" t="s">
        <v>2895</v>
      </c>
      <c r="D29" s="425" t="s">
        <v>76</v>
      </c>
      <c r="E29" s="425" t="s">
        <v>67</v>
      </c>
      <c r="F29" s="425" t="s">
        <v>240</v>
      </c>
      <c r="G29" s="425" t="s">
        <v>2906</v>
      </c>
      <c r="H29" s="425" t="s">
        <v>11</v>
      </c>
      <c r="I29" s="425" t="s">
        <v>2475</v>
      </c>
      <c r="J29" s="425" t="s">
        <v>6</v>
      </c>
      <c r="K29" s="425" t="s">
        <v>2537</v>
      </c>
      <c r="L29" s="425" t="s">
        <v>228</v>
      </c>
      <c r="M29" s="426" t="s">
        <v>1010</v>
      </c>
      <c r="O29" s="426" t="s">
        <v>1010</v>
      </c>
      <c r="P29" s="425" t="s">
        <v>202</v>
      </c>
      <c r="AC29" s="425" t="s">
        <v>2</v>
      </c>
      <c r="AE29" s="87">
        <f>SUMIFS('6.1 Capex_summary'!AE$9:AE$1040,'6.1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c r="AF29" s="87">
        <f>SUMIFS('6.1 Capex_summary'!AF$9:AF$1040,'6.1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c r="AG29" s="87">
        <f>SUMIFS('6.1 Capex_summary'!AG$9:AG$1040,'6.1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c r="AH29" s="87">
        <f>SUMIFS('6.1 Capex_summary'!AH$9:AH$1040,'6.1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c r="AI29" s="87">
        <f>SUMIFS('6.1 Capex_summary'!AI$9:AI$1040,'6.1 Capex_summary'!$D$9:$D$1040,$D29,'6.1 Capex_summary'!$E$9:$E$1040,$E29,'6.1 Capex_summary'!$F$9:$F$1040,$F29,'6.1 Capex_summary'!$G$9:$G$1040,$G29,'6.1 Capex_summary'!$H$9:$H$1040,$H29,'6.1 Capex_summary'!$I$9:$I$1040,$I29,'6.1 Capex_summary'!$J$9:$J$1040,$J29,'6.1 Capex_summary'!$K$9:$K$1040,$K29,'6.1 Capex_summary'!$L$9:$L$1040,$L29,'6.1 Capex_summary'!$M$9:$M$1040,$M29,'6.1 Capex_summary'!$O$9:$O$1040,$O29)</f>
        <v>0</v>
      </c>
    </row>
    <row r="30" spans="3:35" s="425" customFormat="1">
      <c r="C30" s="425" t="s">
        <v>2895</v>
      </c>
      <c r="D30" s="425" t="s">
        <v>76</v>
      </c>
      <c r="E30" s="425" t="s">
        <v>67</v>
      </c>
      <c r="F30" s="425" t="s">
        <v>240</v>
      </c>
      <c r="G30" s="425" t="s">
        <v>2906</v>
      </c>
      <c r="H30" s="425" t="s">
        <v>11</v>
      </c>
      <c r="I30" s="425" t="s">
        <v>2475</v>
      </c>
      <c r="J30" s="425" t="s">
        <v>6</v>
      </c>
      <c r="K30" s="425" t="s">
        <v>2537</v>
      </c>
      <c r="L30" s="425" t="s">
        <v>228</v>
      </c>
      <c r="M30" s="425" t="s">
        <v>99</v>
      </c>
      <c r="O30" s="425" t="s">
        <v>794</v>
      </c>
      <c r="P30" s="425" t="s">
        <v>202</v>
      </c>
      <c r="AC30" s="425" t="s">
        <v>2</v>
      </c>
      <c r="AE30" s="87">
        <f>SUMIFS('6.1 Capex_summary'!AE$9:AE$1040,'6.1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c r="AF30" s="87">
        <f>SUMIFS('6.1 Capex_summary'!AF$9:AF$1040,'6.1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c r="AG30" s="87">
        <f>SUMIFS('6.1 Capex_summary'!AG$9:AG$1040,'6.1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c r="AH30" s="87">
        <f>SUMIFS('6.1 Capex_summary'!AH$9:AH$1040,'6.1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c r="AI30" s="87">
        <f>SUMIFS('6.1 Capex_summary'!AI$9:AI$1040,'6.1 Capex_summary'!$D$9:$D$1040,$D30,'6.1 Capex_summary'!$E$9:$E$1040,$E30,'6.1 Capex_summary'!$F$9:$F$1040,$F30,'6.1 Capex_summary'!$G$9:$G$1040,$G30,'6.1 Capex_summary'!$H$9:$H$1040,$H30,'6.1 Capex_summary'!$I$9:$I$1040,$I30,'6.1 Capex_summary'!$J$9:$J$1040,$J30,'6.1 Capex_summary'!$K$9:$K$1040,$K30,'6.1 Capex_summary'!$L$9:$L$1040,$L30,'6.1 Capex_summary'!$M$9:$M$1040,$M30,'6.1 Capex_summary'!$O$9:$O$1040,$O30)</f>
        <v>0</v>
      </c>
    </row>
    <row r="31" spans="3:35" s="425" customFormat="1">
      <c r="C31" s="425" t="s">
        <v>2895</v>
      </c>
      <c r="D31" s="425" t="s">
        <v>76</v>
      </c>
      <c r="E31" s="425" t="s">
        <v>67</v>
      </c>
      <c r="F31" s="425" t="s">
        <v>240</v>
      </c>
      <c r="G31" s="425" t="s">
        <v>2906</v>
      </c>
      <c r="H31" s="425" t="s">
        <v>11</v>
      </c>
      <c r="I31" s="425" t="s">
        <v>2475</v>
      </c>
      <c r="J31" s="425" t="s">
        <v>6</v>
      </c>
      <c r="K31" s="425" t="s">
        <v>2537</v>
      </c>
      <c r="L31" s="425" t="s">
        <v>284</v>
      </c>
      <c r="M31" s="426" t="s">
        <v>1010</v>
      </c>
      <c r="O31" s="426" t="s">
        <v>1010</v>
      </c>
      <c r="P31" s="425" t="s">
        <v>202</v>
      </c>
      <c r="AC31" s="425" t="s">
        <v>2</v>
      </c>
      <c r="AE31" s="87">
        <f>SUMIFS('6.1 Capex_summary'!AE$9:AE$1040,'6.1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c r="AF31" s="87">
        <f>SUMIFS('6.1 Capex_summary'!AF$9:AF$1040,'6.1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c r="AG31" s="87">
        <f>SUMIFS('6.1 Capex_summary'!AG$9:AG$1040,'6.1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c r="AH31" s="87">
        <f>SUMIFS('6.1 Capex_summary'!AH$9:AH$1040,'6.1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c r="AI31" s="87">
        <f>SUMIFS('6.1 Capex_summary'!AI$9:AI$1040,'6.1 Capex_summary'!$D$9:$D$1040,$D31,'6.1 Capex_summary'!$E$9:$E$1040,$E31,'6.1 Capex_summary'!$F$9:$F$1040,$F31,'6.1 Capex_summary'!$G$9:$G$1040,$G31,'6.1 Capex_summary'!$H$9:$H$1040,$H31,'6.1 Capex_summary'!$I$9:$I$1040,$I31,'6.1 Capex_summary'!$J$9:$J$1040,$J31,'6.1 Capex_summary'!$K$9:$K$1040,$K31,'6.1 Capex_summary'!$L$9:$L$1040,$L31,'6.1 Capex_summary'!$M$9:$M$1040,$M31,'6.1 Capex_summary'!$O$9:$O$1040,$O31)</f>
        <v>0</v>
      </c>
    </row>
    <row r="32" spans="3:35" s="425" customFormat="1">
      <c r="C32" s="425" t="s">
        <v>2895</v>
      </c>
      <c r="D32" s="425" t="s">
        <v>76</v>
      </c>
      <c r="E32" s="425" t="s">
        <v>67</v>
      </c>
      <c r="F32" s="425" t="s">
        <v>240</v>
      </c>
      <c r="G32" s="425" t="s">
        <v>2906</v>
      </c>
      <c r="H32" s="425" t="s">
        <v>11</v>
      </c>
      <c r="I32" s="425" t="s">
        <v>2475</v>
      </c>
      <c r="J32" s="425" t="s">
        <v>6</v>
      </c>
      <c r="K32" s="425" t="s">
        <v>2537</v>
      </c>
      <c r="L32" s="425" t="s">
        <v>284</v>
      </c>
      <c r="M32" s="425" t="s">
        <v>99</v>
      </c>
      <c r="O32" s="425" t="s">
        <v>794</v>
      </c>
      <c r="P32" s="425" t="s">
        <v>202</v>
      </c>
      <c r="AC32" s="425" t="s">
        <v>2</v>
      </c>
      <c r="AE32" s="87">
        <f>SUMIFS('6.1 Capex_summary'!AE$9:AE$1040,'6.1 Capex_summary'!$D$9:$D$1040,$D32,'6.1 Capex_summary'!$E$9:$E$1040,$E32,'6.1 Capex_summary'!$F$9:$F$1040,$F32,'6.1 Capex_summary'!$G$9:$G$1040,$G32,'6.1 Capex_summary'!$H$9:$H$1040,$H32,'6.1 Capex_summary'!$I$9:$I$1040,$I32,'6.1 Capex_summary'!$J$9:$J$1040,$J32,'6.1 Capex_summary'!$K$9:$K$1040,$K32,'6.1 Capex_summary'!$L$9:$L$1040,$L32,'6.1 Capex_summary'!$M$9:$M$1040,$M32,'6.1 Capex_summary'!$O$9:$O$1040,$O32)</f>
        <v>0</v>
      </c>
      <c r="AF32" s="87">
        <f>SUMIFS('6.1 Capex_summary'!AF$9:AF$1040,'6.1 Capex_summary'!$D$9:$D$1040,$D32,'6.1 Capex_summary'!$E$9:$E$1040,$E32,'6.1 Capex_summary'!$F$9:$F$1040,$F32,'6.1 Capex_summary'!$G$9:$G$1040,$G32,'6.1 Capex_summary'!$H$9:$H$1040,$H32,'6.1 Capex_summary'!$I$9:$I$1040,$I32,'6.1 Capex_summary'!$J$9:$J$1040,$J32,'6.1 Capex_summary'!$K$9:$K$1040,$K32,'6.1 Capex_summary'!$L$9:$L$1040,$L32,'6.1 Capex_summary'!$M$9:$M$1040,$M32,'6.1 Capex_summary'!$O$9:$O$1040,$O32)</f>
        <v>0</v>
      </c>
      <c r="AG32" s="87">
        <f>SUMIFS('6.1 Capex_summary'!AG$9:AG$1040,'6.1 Capex_summary'!$D$9:$D$1040,$D32,'6.1 Capex_summary'!$E$9:$E$1040,$E32,'6.1 Capex_summary'!$F$9:$F$1040,$F32,'6.1 Capex_summary'!$G$9:$G$1040,$G32,'6.1 Capex_summary'!$H$9:$H$1040,$H32,'6.1 Capex_summary'!$I$9:$I$1040,$I32,'6.1 Capex_summary'!$J$9:$J$1040,$J32,'6.1 Capex_summary'!$K$9:$K$1040,$K32,'6.1 Capex_summary'!$L$9:$L$1040,$L32,'6.1 Capex_summary'!$M$9:$M$1040,$M32,'6.1 Capex_summary'!$O$9:$O$1040,$O32)</f>
        <v>0</v>
      </c>
      <c r="AH32" s="87">
        <f>SUMIFS('6.1 Capex_summary'!AH$9:AH$1040,'6.1 Capex_summary'!$D$9:$D$1040,$D32,'6.1 Capex_summary'!$E$9:$E$1040,$E32,'6.1 Capex_summary'!$F$9:$F$1040,$F32,'6.1 Capex_summary'!$G$9:$G$1040,$G32,'6.1 Capex_summary'!$H$9:$H$1040,$H32,'6.1 Capex_summary'!$I$9:$I$1040,$I32,'6.1 Capex_summary'!$J$9:$J$1040,$J32,'6.1 Capex_summary'!$K$9:$K$1040,$K32,'6.1 Capex_summary'!$L$9:$L$1040,$L32,'6.1 Capex_summary'!$M$9:$M$1040,$M32,'6.1 Capex_summary'!$O$9:$O$1040,$O32)</f>
        <v>0</v>
      </c>
      <c r="AI32" s="87">
        <f>SUMIFS('6.1 Capex_summary'!AI$9:AI$1040,'6.1 Capex_summary'!$D$9:$D$1040,$D32,'6.1 Capex_summary'!$E$9:$E$1040,$E32,'6.1 Capex_summary'!$F$9:$F$1040,$F32,'6.1 Capex_summary'!$G$9:$G$1040,$G32,'6.1 Capex_summary'!$H$9:$H$1040,$H32,'6.1 Capex_summary'!$I$9:$I$1040,$I32,'6.1 Capex_summary'!$J$9:$J$1040,$J32,'6.1 Capex_summary'!$K$9:$K$1040,$K32,'6.1 Capex_summary'!$L$9:$L$1040,$L32,'6.1 Capex_summary'!$M$9:$M$1040,$M32,'6.1 Capex_summary'!$O$9:$O$1040,$O32)</f>
        <v>0</v>
      </c>
    </row>
    <row r="33" spans="3:37" s="425" customFormat="1">
      <c r="C33" s="425" t="s">
        <v>2895</v>
      </c>
      <c r="D33" s="425" t="s">
        <v>76</v>
      </c>
      <c r="E33" s="425" t="s">
        <v>67</v>
      </c>
      <c r="F33" s="425" t="s">
        <v>240</v>
      </c>
      <c r="G33" s="425" t="s">
        <v>2906</v>
      </c>
      <c r="H33" s="425" t="s">
        <v>11</v>
      </c>
      <c r="I33" s="425" t="s">
        <v>2475</v>
      </c>
      <c r="J33" s="425" t="s">
        <v>6</v>
      </c>
      <c r="K33" s="425" t="s">
        <v>2537</v>
      </c>
      <c r="L33" s="425" t="s">
        <v>268</v>
      </c>
      <c r="M33" s="426" t="s">
        <v>1010</v>
      </c>
      <c r="O33" s="426" t="s">
        <v>1010</v>
      </c>
      <c r="P33" s="425" t="s">
        <v>202</v>
      </c>
      <c r="AC33" s="425" t="s">
        <v>2</v>
      </c>
      <c r="AE33" s="87">
        <f>SUMIFS('6.1 Capex_summary'!AE$9:AE$1040,'6.1 Capex_summary'!$D$9:$D$1040,$D33,'6.1 Capex_summary'!$E$9:$E$1040,$E33,'6.1 Capex_summary'!$F$9:$F$1040,$F33,'6.1 Capex_summary'!$G$9:$G$1040,$G33,'6.1 Capex_summary'!$H$9:$H$1040,$H33,'6.1 Capex_summary'!$I$9:$I$1040,$I33,'6.1 Capex_summary'!$J$9:$J$1040,$J33,'6.1 Capex_summary'!$K$9:$K$1040,$K33,'6.1 Capex_summary'!$L$9:$L$1040,$L33,'6.1 Capex_summary'!$M$9:$M$1040,$M33,'6.1 Capex_summary'!$O$9:$O$1040,$O33)</f>
        <v>0</v>
      </c>
      <c r="AF33" s="87">
        <f>SUMIFS('6.1 Capex_summary'!AF$9:AF$1040,'6.1 Capex_summary'!$D$9:$D$1040,$D33,'6.1 Capex_summary'!$E$9:$E$1040,$E33,'6.1 Capex_summary'!$F$9:$F$1040,$F33,'6.1 Capex_summary'!$G$9:$G$1040,$G33,'6.1 Capex_summary'!$H$9:$H$1040,$H33,'6.1 Capex_summary'!$I$9:$I$1040,$I33,'6.1 Capex_summary'!$J$9:$J$1040,$J33,'6.1 Capex_summary'!$K$9:$K$1040,$K33,'6.1 Capex_summary'!$L$9:$L$1040,$L33,'6.1 Capex_summary'!$M$9:$M$1040,$M33,'6.1 Capex_summary'!$O$9:$O$1040,$O33)</f>
        <v>0</v>
      </c>
      <c r="AG33" s="87">
        <f>SUMIFS('6.1 Capex_summary'!AG$9:AG$1040,'6.1 Capex_summary'!$D$9:$D$1040,$D33,'6.1 Capex_summary'!$E$9:$E$1040,$E33,'6.1 Capex_summary'!$F$9:$F$1040,$F33,'6.1 Capex_summary'!$G$9:$G$1040,$G33,'6.1 Capex_summary'!$H$9:$H$1040,$H33,'6.1 Capex_summary'!$I$9:$I$1040,$I33,'6.1 Capex_summary'!$J$9:$J$1040,$J33,'6.1 Capex_summary'!$K$9:$K$1040,$K33,'6.1 Capex_summary'!$L$9:$L$1040,$L33,'6.1 Capex_summary'!$M$9:$M$1040,$M33,'6.1 Capex_summary'!$O$9:$O$1040,$O33)</f>
        <v>0</v>
      </c>
      <c r="AH33" s="87">
        <f>SUMIFS('6.1 Capex_summary'!AH$9:AH$1040,'6.1 Capex_summary'!$D$9:$D$1040,$D33,'6.1 Capex_summary'!$E$9:$E$1040,$E33,'6.1 Capex_summary'!$F$9:$F$1040,$F33,'6.1 Capex_summary'!$G$9:$G$1040,$G33,'6.1 Capex_summary'!$H$9:$H$1040,$H33,'6.1 Capex_summary'!$I$9:$I$1040,$I33,'6.1 Capex_summary'!$J$9:$J$1040,$J33,'6.1 Capex_summary'!$K$9:$K$1040,$K33,'6.1 Capex_summary'!$L$9:$L$1040,$L33,'6.1 Capex_summary'!$M$9:$M$1040,$M33,'6.1 Capex_summary'!$O$9:$O$1040,$O33)</f>
        <v>0</v>
      </c>
      <c r="AI33" s="87">
        <f>SUMIFS('6.1 Capex_summary'!AI$9:AI$1040,'6.1 Capex_summary'!$D$9:$D$1040,$D33,'6.1 Capex_summary'!$E$9:$E$1040,$E33,'6.1 Capex_summary'!$F$9:$F$1040,$F33,'6.1 Capex_summary'!$G$9:$G$1040,$G33,'6.1 Capex_summary'!$H$9:$H$1040,$H33,'6.1 Capex_summary'!$I$9:$I$1040,$I33,'6.1 Capex_summary'!$J$9:$J$1040,$J33,'6.1 Capex_summary'!$K$9:$K$1040,$K33,'6.1 Capex_summary'!$L$9:$L$1040,$L33,'6.1 Capex_summary'!$M$9:$M$1040,$M33,'6.1 Capex_summary'!$O$9:$O$1040,$O33)</f>
        <v>0</v>
      </c>
    </row>
    <row r="34" spans="3:37" s="425" customFormat="1">
      <c r="C34" s="425" t="s">
        <v>2895</v>
      </c>
      <c r="D34" s="425" t="s">
        <v>76</v>
      </c>
      <c r="E34" s="425" t="s">
        <v>67</v>
      </c>
      <c r="F34" s="425" t="s">
        <v>240</v>
      </c>
      <c r="G34" s="425" t="s">
        <v>2906</v>
      </c>
      <c r="H34" s="425" t="s">
        <v>11</v>
      </c>
      <c r="I34" s="425" t="s">
        <v>2475</v>
      </c>
      <c r="J34" s="425" t="s">
        <v>6</v>
      </c>
      <c r="K34" s="425" t="s">
        <v>2537</v>
      </c>
      <c r="L34" s="425" t="s">
        <v>268</v>
      </c>
      <c r="M34" s="425" t="s">
        <v>99</v>
      </c>
      <c r="O34" s="425" t="s">
        <v>794</v>
      </c>
      <c r="P34" s="425" t="s">
        <v>202</v>
      </c>
      <c r="AC34" s="425" t="s">
        <v>2</v>
      </c>
      <c r="AE34" s="87">
        <f>SUMIFS('6.1 Capex_summary'!AE$9:AE$1040,'6.1 Capex_summary'!$D$9:$D$1040,$D34,'6.1 Capex_summary'!$E$9:$E$1040,$E34,'6.1 Capex_summary'!$F$9:$F$1040,$F34,'6.1 Capex_summary'!$G$9:$G$1040,$G34,'6.1 Capex_summary'!$H$9:$H$1040,$H34,'6.1 Capex_summary'!$I$9:$I$1040,$I34,'6.1 Capex_summary'!$J$9:$J$1040,$J34,'6.1 Capex_summary'!$K$9:$K$1040,$K34,'6.1 Capex_summary'!$L$9:$L$1040,$L34,'6.1 Capex_summary'!$M$9:$M$1040,$M34,'6.1 Capex_summary'!$O$9:$O$1040,$O34)</f>
        <v>0</v>
      </c>
      <c r="AF34" s="87">
        <f>SUMIFS('6.1 Capex_summary'!AF$9:AF$1040,'6.1 Capex_summary'!$D$9:$D$1040,$D34,'6.1 Capex_summary'!$E$9:$E$1040,$E34,'6.1 Capex_summary'!$F$9:$F$1040,$F34,'6.1 Capex_summary'!$G$9:$G$1040,$G34,'6.1 Capex_summary'!$H$9:$H$1040,$H34,'6.1 Capex_summary'!$I$9:$I$1040,$I34,'6.1 Capex_summary'!$J$9:$J$1040,$J34,'6.1 Capex_summary'!$K$9:$K$1040,$K34,'6.1 Capex_summary'!$L$9:$L$1040,$L34,'6.1 Capex_summary'!$M$9:$M$1040,$M34,'6.1 Capex_summary'!$O$9:$O$1040,$O34)</f>
        <v>0</v>
      </c>
      <c r="AG34" s="87">
        <f>SUMIFS('6.1 Capex_summary'!AG$9:AG$1040,'6.1 Capex_summary'!$D$9:$D$1040,$D34,'6.1 Capex_summary'!$E$9:$E$1040,$E34,'6.1 Capex_summary'!$F$9:$F$1040,$F34,'6.1 Capex_summary'!$G$9:$G$1040,$G34,'6.1 Capex_summary'!$H$9:$H$1040,$H34,'6.1 Capex_summary'!$I$9:$I$1040,$I34,'6.1 Capex_summary'!$J$9:$J$1040,$J34,'6.1 Capex_summary'!$K$9:$K$1040,$K34,'6.1 Capex_summary'!$L$9:$L$1040,$L34,'6.1 Capex_summary'!$M$9:$M$1040,$M34,'6.1 Capex_summary'!$O$9:$O$1040,$O34)</f>
        <v>0</v>
      </c>
      <c r="AH34" s="87">
        <f>SUMIFS('6.1 Capex_summary'!AH$9:AH$1040,'6.1 Capex_summary'!$D$9:$D$1040,$D34,'6.1 Capex_summary'!$E$9:$E$1040,$E34,'6.1 Capex_summary'!$F$9:$F$1040,$F34,'6.1 Capex_summary'!$G$9:$G$1040,$G34,'6.1 Capex_summary'!$H$9:$H$1040,$H34,'6.1 Capex_summary'!$I$9:$I$1040,$I34,'6.1 Capex_summary'!$J$9:$J$1040,$J34,'6.1 Capex_summary'!$K$9:$K$1040,$K34,'6.1 Capex_summary'!$L$9:$L$1040,$L34,'6.1 Capex_summary'!$M$9:$M$1040,$M34,'6.1 Capex_summary'!$O$9:$O$1040,$O34)</f>
        <v>0</v>
      </c>
      <c r="AI34" s="87">
        <f>SUMIFS('6.1 Capex_summary'!AI$9:AI$1040,'6.1 Capex_summary'!$D$9:$D$1040,$D34,'6.1 Capex_summary'!$E$9:$E$1040,$E34,'6.1 Capex_summary'!$F$9:$F$1040,$F34,'6.1 Capex_summary'!$G$9:$G$1040,$G34,'6.1 Capex_summary'!$H$9:$H$1040,$H34,'6.1 Capex_summary'!$I$9:$I$1040,$I34,'6.1 Capex_summary'!$J$9:$J$1040,$J34,'6.1 Capex_summary'!$K$9:$K$1040,$K34,'6.1 Capex_summary'!$L$9:$L$1040,$L34,'6.1 Capex_summary'!$M$9:$M$1040,$M34,'6.1 Capex_summary'!$O$9:$O$1040,$O34)</f>
        <v>0</v>
      </c>
    </row>
    <row r="35" spans="3:37" s="425" customFormat="1">
      <c r="C35" s="425" t="s">
        <v>2895</v>
      </c>
      <c r="D35" s="425" t="s">
        <v>76</v>
      </c>
      <c r="E35" s="425" t="s">
        <v>67</v>
      </c>
      <c r="F35" s="425" t="s">
        <v>240</v>
      </c>
      <c r="G35" s="425" t="s">
        <v>2906</v>
      </c>
      <c r="H35" s="425" t="s">
        <v>11</v>
      </c>
      <c r="I35" s="425" t="s">
        <v>2475</v>
      </c>
      <c r="J35" s="425" t="s">
        <v>6</v>
      </c>
      <c r="K35" s="425" t="s">
        <v>2537</v>
      </c>
      <c r="L35" s="425" t="s">
        <v>268</v>
      </c>
      <c r="M35" s="425" t="s">
        <v>99</v>
      </c>
      <c r="O35" s="425" t="s">
        <v>2872</v>
      </c>
      <c r="P35" s="425" t="s">
        <v>202</v>
      </c>
      <c r="AC35" s="425" t="s">
        <v>2</v>
      </c>
      <c r="AE35" s="87">
        <f>SUMIFS('6.1 Capex_summary'!AE$9:AE$1040,'6.1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c r="AF35" s="87">
        <f>SUMIFS('6.1 Capex_summary'!AF$9:AF$1040,'6.1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c r="AG35" s="87">
        <f>SUMIFS('6.1 Capex_summary'!AG$9:AG$1040,'6.1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c r="AH35" s="87">
        <f>SUMIFS('6.1 Capex_summary'!AH$9:AH$1040,'6.1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c r="AI35" s="87">
        <f>SUMIFS('6.1 Capex_summary'!AI$9:AI$1040,'6.1 Capex_summary'!$D$9:$D$1040,$D35,'6.1 Capex_summary'!$E$9:$E$1040,$E35,'6.1 Capex_summary'!$F$9:$F$1040,$F35,'6.1 Capex_summary'!$G$9:$G$1040,$G35,'6.1 Capex_summary'!$H$9:$H$1040,$H35,'6.1 Capex_summary'!$I$9:$I$1040,$I35,'6.1 Capex_summary'!$J$9:$J$1040,$J35,'6.1 Capex_summary'!$K$9:$K$1040,$K35,'6.1 Capex_summary'!$L$9:$L$1040,$L35,'6.1 Capex_summary'!$M$9:$M$1040,$M35,'6.1 Capex_summary'!$O$9:$O$1040,$O35)</f>
        <v>0</v>
      </c>
    </row>
    <row r="36" spans="3:37" s="425" customFormat="1">
      <c r="C36" s="425" t="s">
        <v>2895</v>
      </c>
      <c r="D36" s="425" t="s">
        <v>76</v>
      </c>
      <c r="E36" s="425" t="s">
        <v>67</v>
      </c>
      <c r="F36" s="425" t="s">
        <v>240</v>
      </c>
      <c r="G36" s="425" t="s">
        <v>2906</v>
      </c>
      <c r="H36" s="425" t="s">
        <v>11</v>
      </c>
      <c r="I36" s="425" t="s">
        <v>2475</v>
      </c>
      <c r="J36" s="425" t="s">
        <v>6</v>
      </c>
      <c r="K36" s="425" t="s">
        <v>2537</v>
      </c>
      <c r="L36" s="425" t="s">
        <v>275</v>
      </c>
      <c r="M36" s="426" t="s">
        <v>1010</v>
      </c>
      <c r="O36" s="426" t="s">
        <v>1010</v>
      </c>
      <c r="P36" s="425" t="s">
        <v>202</v>
      </c>
      <c r="AC36" s="425" t="s">
        <v>2</v>
      </c>
      <c r="AE36" s="87">
        <f>SUMIFS('6.1 Capex_summary'!AE$9:AE$1040,'6.1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c r="AF36" s="87">
        <f>SUMIFS('6.1 Capex_summary'!AF$9:AF$1040,'6.1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c r="AG36" s="87">
        <f>SUMIFS('6.1 Capex_summary'!AG$9:AG$1040,'6.1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c r="AH36" s="87">
        <f>SUMIFS('6.1 Capex_summary'!AH$9:AH$1040,'6.1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c r="AI36" s="87">
        <f>SUMIFS('6.1 Capex_summary'!AI$9:AI$1040,'6.1 Capex_summary'!$D$9:$D$1040,$D36,'6.1 Capex_summary'!$E$9:$E$1040,$E36,'6.1 Capex_summary'!$F$9:$F$1040,$F36,'6.1 Capex_summary'!$G$9:$G$1040,$G36,'6.1 Capex_summary'!$H$9:$H$1040,$H36,'6.1 Capex_summary'!$I$9:$I$1040,$I36,'6.1 Capex_summary'!$J$9:$J$1040,$J36,'6.1 Capex_summary'!$K$9:$K$1040,$K36,'6.1 Capex_summary'!$L$9:$L$1040,$L36,'6.1 Capex_summary'!$M$9:$M$1040,$M36,'6.1 Capex_summary'!$O$9:$O$1040,$O36)</f>
        <v>0</v>
      </c>
    </row>
    <row r="37" spans="3:37" s="425" customFormat="1">
      <c r="C37" s="425" t="s">
        <v>2895</v>
      </c>
      <c r="D37" s="425" t="s">
        <v>76</v>
      </c>
      <c r="E37" s="425" t="s">
        <v>67</v>
      </c>
      <c r="F37" s="425" t="s">
        <v>240</v>
      </c>
      <c r="G37" s="425" t="s">
        <v>2906</v>
      </c>
      <c r="H37" s="425" t="s">
        <v>11</v>
      </c>
      <c r="I37" s="425" t="s">
        <v>2475</v>
      </c>
      <c r="J37" s="425" t="s">
        <v>6</v>
      </c>
      <c r="K37" s="425" t="s">
        <v>2537</v>
      </c>
      <c r="L37" s="425" t="s">
        <v>275</v>
      </c>
      <c r="M37" s="425" t="s">
        <v>99</v>
      </c>
      <c r="O37" s="425" t="s">
        <v>794</v>
      </c>
      <c r="P37" s="425" t="s">
        <v>202</v>
      </c>
      <c r="AC37" s="425" t="s">
        <v>2</v>
      </c>
      <c r="AE37" s="87">
        <f>SUMIFS('6.1 Capex_summary'!AE$9:AE$1040,'6.1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c r="AF37" s="87">
        <f>SUMIFS('6.1 Capex_summary'!AF$9:AF$1040,'6.1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c r="AG37" s="87">
        <f>SUMIFS('6.1 Capex_summary'!AG$9:AG$1040,'6.1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c r="AH37" s="87">
        <f>SUMIFS('6.1 Capex_summary'!AH$9:AH$1040,'6.1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c r="AI37" s="87">
        <f>SUMIFS('6.1 Capex_summary'!AI$9:AI$1040,'6.1 Capex_summary'!$D$9:$D$1040,$D37,'6.1 Capex_summary'!$E$9:$E$1040,$E37,'6.1 Capex_summary'!$F$9:$F$1040,$F37,'6.1 Capex_summary'!$G$9:$G$1040,$G37,'6.1 Capex_summary'!$H$9:$H$1040,$H37,'6.1 Capex_summary'!$I$9:$I$1040,$I37,'6.1 Capex_summary'!$J$9:$J$1040,$J37,'6.1 Capex_summary'!$K$9:$K$1040,$K37,'6.1 Capex_summary'!$L$9:$L$1040,$L37,'6.1 Capex_summary'!$M$9:$M$1040,$M37,'6.1 Capex_summary'!$O$9:$O$1040,$O37)</f>
        <v>0</v>
      </c>
    </row>
    <row r="38" spans="3:37" s="425" customFormat="1">
      <c r="C38" s="425" t="s">
        <v>2895</v>
      </c>
      <c r="D38" s="425" t="s">
        <v>76</v>
      </c>
      <c r="E38" s="425" t="s">
        <v>67</v>
      </c>
      <c r="F38" s="425" t="s">
        <v>240</v>
      </c>
      <c r="G38" s="425" t="s">
        <v>2906</v>
      </c>
      <c r="H38" s="425" t="s">
        <v>11</v>
      </c>
      <c r="I38" s="425" t="s">
        <v>2475</v>
      </c>
      <c r="J38" s="425" t="s">
        <v>6</v>
      </c>
      <c r="K38" s="425" t="s">
        <v>2537</v>
      </c>
      <c r="L38" s="425" t="s">
        <v>275</v>
      </c>
      <c r="M38" s="425" t="s">
        <v>99</v>
      </c>
      <c r="O38" s="425" t="s">
        <v>2872</v>
      </c>
      <c r="P38" s="425" t="s">
        <v>202</v>
      </c>
      <c r="AC38" s="425" t="s">
        <v>2</v>
      </c>
      <c r="AE38" s="87">
        <f>SUMIFS('6.1 Capex_summary'!AE$9:AE$1040,'6.1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c r="AF38" s="87">
        <f>SUMIFS('6.1 Capex_summary'!AF$9:AF$1040,'6.1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c r="AG38" s="87">
        <f>SUMIFS('6.1 Capex_summary'!AG$9:AG$1040,'6.1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c r="AH38" s="87">
        <f>SUMIFS('6.1 Capex_summary'!AH$9:AH$1040,'6.1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c r="AI38" s="87">
        <f>SUMIFS('6.1 Capex_summary'!AI$9:AI$1040,'6.1 Capex_summary'!$D$9:$D$1040,$D38,'6.1 Capex_summary'!$E$9:$E$1040,$E38,'6.1 Capex_summary'!$F$9:$F$1040,$F38,'6.1 Capex_summary'!$G$9:$G$1040,$G38,'6.1 Capex_summary'!$H$9:$H$1040,$H38,'6.1 Capex_summary'!$I$9:$I$1040,$I38,'6.1 Capex_summary'!$J$9:$J$1040,$J38,'6.1 Capex_summary'!$K$9:$K$1040,$K38,'6.1 Capex_summary'!$L$9:$L$1040,$L38,'6.1 Capex_summary'!$M$9:$M$1040,$M38,'6.1 Capex_summary'!$O$9:$O$1040,$O38)</f>
        <v>0</v>
      </c>
    </row>
    <row r="39" spans="3:37" s="425" customFormat="1">
      <c r="C39" s="425" t="s">
        <v>2895</v>
      </c>
      <c r="D39" s="425" t="s">
        <v>76</v>
      </c>
      <c r="E39" s="425" t="s">
        <v>67</v>
      </c>
      <c r="F39" s="425" t="s">
        <v>240</v>
      </c>
      <c r="G39" s="425" t="s">
        <v>2906</v>
      </c>
      <c r="H39" s="425" t="s">
        <v>11</v>
      </c>
      <c r="I39" s="425" t="s">
        <v>2475</v>
      </c>
      <c r="J39" s="425" t="s">
        <v>6</v>
      </c>
      <c r="K39" s="425" t="s">
        <v>2537</v>
      </c>
      <c r="L39" s="425" t="s">
        <v>265</v>
      </c>
      <c r="M39" s="426" t="s">
        <v>1010</v>
      </c>
      <c r="O39" s="426" t="s">
        <v>1010</v>
      </c>
      <c r="P39" s="425" t="s">
        <v>202</v>
      </c>
      <c r="AC39" s="425" t="s">
        <v>2</v>
      </c>
      <c r="AE39" s="87">
        <f>SUMIFS('6.1 Capex_summary'!AE$9:AE$1040,'6.1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c r="AF39" s="87">
        <f>SUMIFS('6.1 Capex_summary'!AF$9:AF$1040,'6.1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c r="AG39" s="87">
        <f>SUMIFS('6.1 Capex_summary'!AG$9:AG$1040,'6.1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c r="AH39" s="87">
        <f>SUMIFS('6.1 Capex_summary'!AH$9:AH$1040,'6.1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c r="AI39" s="87">
        <f>SUMIFS('6.1 Capex_summary'!AI$9:AI$1040,'6.1 Capex_summary'!$D$9:$D$1040,$D39,'6.1 Capex_summary'!$E$9:$E$1040,$E39,'6.1 Capex_summary'!$F$9:$F$1040,$F39,'6.1 Capex_summary'!$G$9:$G$1040,$G39,'6.1 Capex_summary'!$H$9:$H$1040,$H39,'6.1 Capex_summary'!$I$9:$I$1040,$I39,'6.1 Capex_summary'!$J$9:$J$1040,$J39,'6.1 Capex_summary'!$K$9:$K$1040,$K39,'6.1 Capex_summary'!$L$9:$L$1040,$L39,'6.1 Capex_summary'!$M$9:$M$1040,$M39,'6.1 Capex_summary'!$O$9:$O$1040,$O39)</f>
        <v>0</v>
      </c>
    </row>
    <row r="40" spans="3:37" s="425" customFormat="1">
      <c r="C40" s="425" t="s">
        <v>2895</v>
      </c>
      <c r="D40" s="425" t="s">
        <v>76</v>
      </c>
      <c r="E40" s="425" t="s">
        <v>67</v>
      </c>
      <c r="F40" s="425" t="s">
        <v>240</v>
      </c>
      <c r="G40" s="425" t="s">
        <v>2906</v>
      </c>
      <c r="H40" s="425" t="s">
        <v>11</v>
      </c>
      <c r="I40" s="425" t="s">
        <v>2475</v>
      </c>
      <c r="J40" s="425" t="s">
        <v>6</v>
      </c>
      <c r="K40" s="425" t="s">
        <v>2537</v>
      </c>
      <c r="L40" s="425" t="s">
        <v>265</v>
      </c>
      <c r="M40" s="425" t="s">
        <v>99</v>
      </c>
      <c r="O40" s="425" t="s">
        <v>794</v>
      </c>
      <c r="P40" s="425" t="s">
        <v>202</v>
      </c>
      <c r="AC40" s="425" t="s">
        <v>2</v>
      </c>
      <c r="AE40" s="87">
        <f>SUMIFS('6.1 Capex_summary'!AE$9:AE$1040,'6.1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c r="AF40" s="87">
        <f>SUMIFS('6.1 Capex_summary'!AF$9:AF$1040,'6.1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c r="AG40" s="87">
        <f>SUMIFS('6.1 Capex_summary'!AG$9:AG$1040,'6.1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c r="AH40" s="87">
        <f>SUMIFS('6.1 Capex_summary'!AH$9:AH$1040,'6.1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c r="AI40" s="87">
        <f>SUMIFS('6.1 Capex_summary'!AI$9:AI$1040,'6.1 Capex_summary'!$D$9:$D$1040,$D40,'6.1 Capex_summary'!$E$9:$E$1040,$E40,'6.1 Capex_summary'!$F$9:$F$1040,$F40,'6.1 Capex_summary'!$G$9:$G$1040,$G40,'6.1 Capex_summary'!$H$9:$H$1040,$H40,'6.1 Capex_summary'!$I$9:$I$1040,$I40,'6.1 Capex_summary'!$J$9:$J$1040,$J40,'6.1 Capex_summary'!$K$9:$K$1040,$K40,'6.1 Capex_summary'!$L$9:$L$1040,$L40,'6.1 Capex_summary'!$M$9:$M$1040,$M40,'6.1 Capex_summary'!$O$9:$O$1040,$O40)</f>
        <v>0</v>
      </c>
    </row>
    <row r="41" spans="3:37" s="425" customFormat="1">
      <c r="C41" s="425" t="s">
        <v>2895</v>
      </c>
      <c r="D41" s="425" t="s">
        <v>76</v>
      </c>
      <c r="E41" s="425" t="s">
        <v>67</v>
      </c>
      <c r="F41" s="425" t="s">
        <v>240</v>
      </c>
      <c r="G41" s="425" t="s">
        <v>2906</v>
      </c>
      <c r="H41" s="425" t="s">
        <v>11</v>
      </c>
      <c r="I41" s="425" t="s">
        <v>2475</v>
      </c>
      <c r="J41" s="425" t="s">
        <v>6</v>
      </c>
      <c r="K41" s="425" t="s">
        <v>2537</v>
      </c>
      <c r="L41" s="425" t="s">
        <v>265</v>
      </c>
      <c r="M41" s="425" t="s">
        <v>99</v>
      </c>
      <c r="O41" s="425" t="s">
        <v>2872</v>
      </c>
      <c r="P41" s="425" t="s">
        <v>202</v>
      </c>
      <c r="AC41" s="425" t="s">
        <v>2</v>
      </c>
      <c r="AE41" s="87">
        <f>SUMIFS('6.1 Capex_summary'!AE$9:AE$1040,'6.1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c r="AF41" s="87">
        <f>SUMIFS('6.1 Capex_summary'!AF$9:AF$1040,'6.1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c r="AG41" s="87">
        <f>SUMIFS('6.1 Capex_summary'!AG$9:AG$1040,'6.1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c r="AH41" s="87">
        <f>SUMIFS('6.1 Capex_summary'!AH$9:AH$1040,'6.1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c r="AI41" s="87">
        <f>SUMIFS('6.1 Capex_summary'!AI$9:AI$1040,'6.1 Capex_summary'!$D$9:$D$1040,$D41,'6.1 Capex_summary'!$E$9:$E$1040,$E41,'6.1 Capex_summary'!$F$9:$F$1040,$F41,'6.1 Capex_summary'!$G$9:$G$1040,$G41,'6.1 Capex_summary'!$H$9:$H$1040,$H41,'6.1 Capex_summary'!$I$9:$I$1040,$I41,'6.1 Capex_summary'!$J$9:$J$1040,$J41,'6.1 Capex_summary'!$K$9:$K$1040,$K41,'6.1 Capex_summary'!$L$9:$L$1040,$L41,'6.1 Capex_summary'!$M$9:$M$1040,$M41,'6.1 Capex_summary'!$O$9:$O$1040,$O41)</f>
        <v>0</v>
      </c>
    </row>
    <row r="42" spans="3:37" s="425" customFormat="1">
      <c r="C42" s="425" t="s">
        <v>2895</v>
      </c>
      <c r="D42" s="425" t="s">
        <v>76</v>
      </c>
      <c r="E42" s="425" t="s">
        <v>67</v>
      </c>
      <c r="F42" s="425" t="s">
        <v>240</v>
      </c>
      <c r="G42" s="425" t="s">
        <v>2906</v>
      </c>
      <c r="H42" s="425" t="s">
        <v>11</v>
      </c>
      <c r="I42" s="425" t="s">
        <v>2475</v>
      </c>
      <c r="J42" s="425" t="s">
        <v>6</v>
      </c>
      <c r="K42" s="58" t="s">
        <v>2538</v>
      </c>
      <c r="L42" s="425" t="s">
        <v>258</v>
      </c>
      <c r="M42" s="425" t="s">
        <v>99</v>
      </c>
      <c r="O42" s="425" t="s">
        <v>2930</v>
      </c>
      <c r="P42" s="425" t="s">
        <v>202</v>
      </c>
      <c r="AC42" s="425" t="s">
        <v>2</v>
      </c>
      <c r="AE42" s="87">
        <f>SUMIFS('6.1 Capex_summary'!AE$9:AE$1040,'6.1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c r="AF42" s="87">
        <f>SUMIFS('6.1 Capex_summary'!AF$9:AF$1040,'6.1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c r="AG42" s="87">
        <f>SUMIFS('6.1 Capex_summary'!AG$9:AG$1040,'6.1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c r="AH42" s="87">
        <f>SUMIFS('6.1 Capex_summary'!AH$9:AH$1040,'6.1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c r="AI42" s="87">
        <f>SUMIFS('6.1 Capex_summary'!AI$9:AI$1040,'6.1 Capex_summary'!$D$9:$D$1040,$D42,'6.1 Capex_summary'!$E$9:$E$1040,$E42,'6.1 Capex_summary'!$F$9:$F$1040,$F42,'6.1 Capex_summary'!$G$9:$G$1040,$G42,'6.1 Capex_summary'!$H$9:$H$1040,$H42,'6.1 Capex_summary'!$I$9:$I$1040,$I42,'6.1 Capex_summary'!$J$9:$J$1040,$J42,'6.1 Capex_summary'!$K$9:$K$1040,$K42,'6.1 Capex_summary'!$L$9:$L$1040,$L42,'6.1 Capex_summary'!$M$9:$M$1040,$M42,'6.1 Capex_summary'!$O$9:$O$1040,$O42)</f>
        <v>0</v>
      </c>
    </row>
    <row r="43" spans="3:37" s="425" customFormat="1">
      <c r="C43" s="425" t="s">
        <v>2895</v>
      </c>
      <c r="D43" s="425" t="s">
        <v>76</v>
      </c>
      <c r="E43" s="425" t="s">
        <v>67</v>
      </c>
      <c r="F43" s="425" t="s">
        <v>240</v>
      </c>
      <c r="G43" s="425" t="s">
        <v>2906</v>
      </c>
      <c r="H43" s="425" t="s">
        <v>11</v>
      </c>
      <c r="I43" s="425" t="s">
        <v>2475</v>
      </c>
      <c r="J43" s="425" t="s">
        <v>6</v>
      </c>
      <c r="K43" s="58" t="s">
        <v>2538</v>
      </c>
      <c r="L43" s="425" t="s">
        <v>1660</v>
      </c>
      <c r="M43" s="425" t="s">
        <v>99</v>
      </c>
      <c r="O43" s="425" t="s">
        <v>2937</v>
      </c>
      <c r="P43" s="425" t="s">
        <v>202</v>
      </c>
      <c r="AC43" s="425" t="s">
        <v>2</v>
      </c>
      <c r="AE43" s="87">
        <f>SUMIFS('6.1 Capex_summary'!AE$9:AE$1040,'6.1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c r="AF43" s="87">
        <f>SUMIFS('6.1 Capex_summary'!AF$9:AF$1040,'6.1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c r="AG43" s="87">
        <f>SUMIFS('6.1 Capex_summary'!AG$9:AG$1040,'6.1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c r="AH43" s="87">
        <f>SUMIFS('6.1 Capex_summary'!AH$9:AH$1040,'6.1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c r="AI43" s="87">
        <f>SUMIFS('6.1 Capex_summary'!AI$9:AI$1040,'6.1 Capex_summary'!$D$9:$D$1040,$D43,'6.1 Capex_summary'!$E$9:$E$1040,$E43,'6.1 Capex_summary'!$F$9:$F$1040,$F43,'6.1 Capex_summary'!$G$9:$G$1040,$G43,'6.1 Capex_summary'!$H$9:$H$1040,$H43,'6.1 Capex_summary'!$I$9:$I$1040,$I43,'6.1 Capex_summary'!$J$9:$J$1040,$J43,'6.1 Capex_summary'!$K$9:$K$1040,$K43,'6.1 Capex_summary'!$L$9:$L$1040,$L43,'6.1 Capex_summary'!$M$9:$M$1040,$M43,'6.1 Capex_summary'!$O$9:$O$1040,$O43)</f>
        <v>0</v>
      </c>
    </row>
    <row r="44" spans="3:37" s="425" customFormat="1">
      <c r="C44" s="425" t="s">
        <v>2895</v>
      </c>
      <c r="D44" s="425" t="s">
        <v>76</v>
      </c>
      <c r="E44" s="425" t="s">
        <v>67</v>
      </c>
      <c r="F44" s="425" t="s">
        <v>240</v>
      </c>
      <c r="G44" s="425" t="s">
        <v>2906</v>
      </c>
      <c r="H44" s="425" t="s">
        <v>11</v>
      </c>
      <c r="I44" s="425" t="s">
        <v>2475</v>
      </c>
      <c r="J44" s="425" t="s">
        <v>6</v>
      </c>
      <c r="K44" s="58" t="s">
        <v>2538</v>
      </c>
      <c r="L44" s="425" t="s">
        <v>973</v>
      </c>
      <c r="M44" s="425" t="s">
        <v>99</v>
      </c>
      <c r="O44" s="425" t="s">
        <v>973</v>
      </c>
      <c r="P44" s="425" t="s">
        <v>202</v>
      </c>
      <c r="AC44" s="425" t="s">
        <v>2</v>
      </c>
      <c r="AE44" s="87">
        <f>SUMIFS('6.1 Capex_summary'!AE$9:AE$1040,'6.1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c r="AF44" s="87">
        <f>SUMIFS('6.1 Capex_summary'!AF$9:AF$1040,'6.1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c r="AG44" s="87">
        <f>SUMIFS('6.1 Capex_summary'!AG$9:AG$1040,'6.1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c r="AH44" s="87">
        <f>SUMIFS('6.1 Capex_summary'!AH$9:AH$1040,'6.1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c r="AI44" s="87">
        <f>SUMIFS('6.1 Capex_summary'!AI$9:AI$1040,'6.1 Capex_summary'!$D$9:$D$1040,$D44,'6.1 Capex_summary'!$E$9:$E$1040,$E44,'6.1 Capex_summary'!$F$9:$F$1040,$F44,'6.1 Capex_summary'!$G$9:$G$1040,$G44,'6.1 Capex_summary'!$H$9:$H$1040,$H44,'6.1 Capex_summary'!$I$9:$I$1040,$I44,'6.1 Capex_summary'!$J$9:$J$1040,$J44,'6.1 Capex_summary'!$K$9:$K$1040,$K44,'6.1 Capex_summary'!$L$9:$L$1040,$L44,'6.1 Capex_summary'!$M$9:$M$1040,$M44,'6.1 Capex_summary'!$O$9:$O$1040,$O44)</f>
        <v>0</v>
      </c>
    </row>
    <row r="45" spans="3:37" s="425" customFormat="1">
      <c r="C45" s="425" t="s">
        <v>2895</v>
      </c>
      <c r="D45" s="425" t="s">
        <v>76</v>
      </c>
      <c r="E45" s="425" t="s">
        <v>67</v>
      </c>
      <c r="F45" s="425" t="s">
        <v>240</v>
      </c>
      <c r="G45" s="425" t="s">
        <v>2906</v>
      </c>
      <c r="H45" s="425" t="s">
        <v>11</v>
      </c>
      <c r="I45" s="425" t="s">
        <v>2475</v>
      </c>
      <c r="J45" s="425" t="s">
        <v>6</v>
      </c>
      <c r="K45" s="58" t="s">
        <v>2538</v>
      </c>
      <c r="L45" s="426" t="s">
        <v>1010</v>
      </c>
      <c r="M45" s="426" t="s">
        <v>1010</v>
      </c>
      <c r="O45" s="426" t="s">
        <v>1010</v>
      </c>
      <c r="P45" s="425" t="s">
        <v>202</v>
      </c>
      <c r="AC45" s="425" t="s">
        <v>2</v>
      </c>
      <c r="AE45" s="87">
        <f>SUMIFS('6.1 Capex_summary'!AE$9:AE$1040,'6.1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c r="AF45" s="87">
        <f>SUMIFS('6.1 Capex_summary'!AF$9:AF$1040,'6.1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c r="AG45" s="87">
        <f>SUMIFS('6.1 Capex_summary'!AG$9:AG$1040,'6.1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c r="AH45" s="87">
        <f>SUMIFS('6.1 Capex_summary'!AH$9:AH$1040,'6.1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c r="AI45" s="87">
        <f>SUMIFS('6.1 Capex_summary'!AI$9:AI$1040,'6.1 Capex_summary'!$D$9:$D$1040,$D45,'6.1 Capex_summary'!$E$9:$E$1040,$E45,'6.1 Capex_summary'!$F$9:$F$1040,$F45,'6.1 Capex_summary'!$G$9:$G$1040,$G45,'6.1 Capex_summary'!$H$9:$H$1040,$H45,'6.1 Capex_summary'!$I$9:$I$1040,$I45,'6.1 Capex_summary'!$J$9:$J$1040,$J45,'6.1 Capex_summary'!$K$9:$K$1040,$K45,'6.1 Capex_summary'!$L$9:$L$1040,$L45,'6.1 Capex_summary'!$M$9:$M$1040,$M45,'6.1 Capex_summary'!$O$9:$O$1040,$O45)</f>
        <v>0</v>
      </c>
    </row>
    <row r="46" spans="3:37" s="425" customFormat="1">
      <c r="C46" s="425" t="s">
        <v>2895</v>
      </c>
      <c r="D46" s="425" t="s">
        <v>76</v>
      </c>
      <c r="E46" s="425" t="s">
        <v>67</v>
      </c>
      <c r="F46" s="425" t="s">
        <v>240</v>
      </c>
      <c r="G46" s="425" t="s">
        <v>2906</v>
      </c>
      <c r="H46" s="425" t="s">
        <v>11</v>
      </c>
      <c r="I46" s="425" t="s">
        <v>2273</v>
      </c>
      <c r="J46" s="425" t="s">
        <v>6</v>
      </c>
      <c r="K46" s="425" t="s">
        <v>2273</v>
      </c>
      <c r="L46" s="426" t="s">
        <v>1010</v>
      </c>
      <c r="M46" s="426" t="s">
        <v>1010</v>
      </c>
      <c r="O46" s="426" t="s">
        <v>1010</v>
      </c>
      <c r="P46" s="425" t="s">
        <v>206</v>
      </c>
      <c r="AC46" s="425" t="s">
        <v>2</v>
      </c>
      <c r="AE46" s="87">
        <f>SUMIFS('6.1 Capex_summary'!AE$9:AE$1040,'6.1 Capex_summary'!$D$9:$D$1040,$D46,'6.1 Capex_summary'!$E$9:$E$1040,$E46,'6.1 Capex_summary'!$F$9:$F$1040,$F46,'6.1 Capex_summary'!$G$9:$G$1040,$G46,'6.1 Capex_summary'!$H$9:$H$1040,$H46,'6.1 Capex_summary'!$I$9:$I$1040,$I46,'6.1 Capex_summary'!$J$9:$J$1040,$J46,'6.1 Capex_summary'!$K$9:$K$1040,$K46,'6.1 Capex_summary'!$L$9:$L$1040,$L46,'6.1 Capex_summary'!$M$9:$M$1040,$M46,'6.1 Capex_summary'!$O$9:$O$1040,$O46)</f>
        <v>0</v>
      </c>
      <c r="AF46" s="87">
        <f>SUMIFS('6.1 Capex_summary'!AF$9:AF$1040,'6.1 Capex_summary'!$D$9:$D$1040,$D46,'6.1 Capex_summary'!$E$9:$E$1040,$E46,'6.1 Capex_summary'!$F$9:$F$1040,$F46,'6.1 Capex_summary'!$G$9:$G$1040,$G46,'6.1 Capex_summary'!$H$9:$H$1040,$H46,'6.1 Capex_summary'!$I$9:$I$1040,$I46,'6.1 Capex_summary'!$J$9:$J$1040,$J46,'6.1 Capex_summary'!$K$9:$K$1040,$K46,'6.1 Capex_summary'!$L$9:$L$1040,$L46,'6.1 Capex_summary'!$M$9:$M$1040,$M46,'6.1 Capex_summary'!$O$9:$O$1040,$O46)</f>
        <v>0</v>
      </c>
      <c r="AG46" s="87">
        <f>SUMIFS('6.1 Capex_summary'!AG$9:AG$1040,'6.1 Capex_summary'!$D$9:$D$1040,$D46,'6.1 Capex_summary'!$E$9:$E$1040,$E46,'6.1 Capex_summary'!$F$9:$F$1040,$F46,'6.1 Capex_summary'!$G$9:$G$1040,$G46,'6.1 Capex_summary'!$H$9:$H$1040,$H46,'6.1 Capex_summary'!$I$9:$I$1040,$I46,'6.1 Capex_summary'!$J$9:$J$1040,$J46,'6.1 Capex_summary'!$K$9:$K$1040,$K46,'6.1 Capex_summary'!$L$9:$L$1040,$L46,'6.1 Capex_summary'!$M$9:$M$1040,$M46,'6.1 Capex_summary'!$O$9:$O$1040,$O46)</f>
        <v>0</v>
      </c>
      <c r="AH46" s="87">
        <f>SUMIFS('6.1 Capex_summary'!AH$9:AH$1040,'6.1 Capex_summary'!$D$9:$D$1040,$D46,'6.1 Capex_summary'!$E$9:$E$1040,$E46,'6.1 Capex_summary'!$F$9:$F$1040,$F46,'6.1 Capex_summary'!$G$9:$G$1040,$G46,'6.1 Capex_summary'!$H$9:$H$1040,$H46,'6.1 Capex_summary'!$I$9:$I$1040,$I46,'6.1 Capex_summary'!$J$9:$J$1040,$J46,'6.1 Capex_summary'!$K$9:$K$1040,$K46,'6.1 Capex_summary'!$L$9:$L$1040,$L46,'6.1 Capex_summary'!$M$9:$M$1040,$M46,'6.1 Capex_summary'!$O$9:$O$1040,$O46)</f>
        <v>0</v>
      </c>
      <c r="AI46" s="87">
        <f>SUMIFS('6.1 Capex_summary'!AI$9:AI$1040,'6.1 Capex_summary'!$D$9:$D$1040,$D46,'6.1 Capex_summary'!$E$9:$E$1040,$E46,'6.1 Capex_summary'!$F$9:$F$1040,$F46,'6.1 Capex_summary'!$G$9:$G$1040,$G46,'6.1 Capex_summary'!$H$9:$H$1040,$H46,'6.1 Capex_summary'!$I$9:$I$1040,$I46,'6.1 Capex_summary'!$J$9:$J$1040,$J46,'6.1 Capex_summary'!$K$9:$K$1040,$K46,'6.1 Capex_summary'!$L$9:$L$1040,$L46,'6.1 Capex_summary'!$M$9:$M$1040,$M46,'6.1 Capex_summary'!$O$9:$O$1040,$O46)</f>
        <v>0</v>
      </c>
    </row>
    <row r="47" spans="3:37" s="425" customFormat="1">
      <c r="C47" s="425" t="s">
        <v>2957</v>
      </c>
      <c r="D47" s="425" t="s">
        <v>76</v>
      </c>
      <c r="E47" s="425" t="s">
        <v>67</v>
      </c>
      <c r="F47" s="425" t="s">
        <v>240</v>
      </c>
      <c r="G47" s="425" t="s">
        <v>2906</v>
      </c>
      <c r="H47" s="425" t="s">
        <v>11</v>
      </c>
      <c r="I47" s="425" t="s">
        <v>1591</v>
      </c>
      <c r="J47" s="425" t="s">
        <v>6</v>
      </c>
      <c r="K47" s="425" t="s">
        <v>1036</v>
      </c>
      <c r="L47" s="426"/>
      <c r="M47" s="426" t="s">
        <v>1010</v>
      </c>
      <c r="O47" s="426" t="s">
        <v>1010</v>
      </c>
      <c r="P47" s="674" t="s">
        <v>203</v>
      </c>
      <c r="Q47" s="674"/>
      <c r="AC47" s="425" t="s">
        <v>2</v>
      </c>
      <c r="AE47" s="87">
        <f>SUMIFS('6.9 Resilience'!AE$9:AE$1000,'6.9 Resilience'!$D$9:$D$1000,$D47,'6.9 Resilience'!$E$9:$E$1000,$E47,'6.9 Resilience'!$F$9:$F$1000,$F47,'6.9 Resilience'!$G$9:$G$1000,$G47,'6.9 Resilience'!$H$9:$H$1000,$H47,'6.9 Resilience'!$I$9:$I$1000,$I47,'6.9 Resilience'!$K$9:$K$1000,$K47,'6.9 Resilience'!$M$9:$M$1000,$M47)+SUMIFS('6.1 Capex_summary'!AE$9:AE$1040,'6.1 Capex_summary'!$D$9:$D$1040,$D47,'6.1 Capex_summary'!$E$9:$E$1040,$E47,'6.1 Capex_summary'!$F$9:$F$1040,$F47,'6.1 Capex_summary'!$G$9:$G$1040,$G47,'6.1 Capex_summary'!$H$9:$H$1040,$H47,'6.1 Capex_summary'!$I$9:$I$1040,$I47,'6.1 Capex_summary'!$K$9:$K$1040,$K47,'6.1 Capex_summary'!$M$9:$M$1040,$M47)</f>
        <v>0</v>
      </c>
      <c r="AF47" s="87">
        <f>SUMIFS('6.9 Resilience'!AF$9:AF$1000,'6.9 Resilience'!$D$9:$D$1000,$D47,'6.9 Resilience'!$E$9:$E$1000,$E47,'6.9 Resilience'!$F$9:$F$1000,$F47,'6.9 Resilience'!$G$9:$G$1000,$G47,'6.9 Resilience'!$H$9:$H$1000,$H47,'6.9 Resilience'!$I$9:$I$1000,$I47,'6.9 Resilience'!$K$9:$K$1000,$K47,'6.9 Resilience'!$M$9:$M$1000,$M47)+SUMIFS('6.1 Capex_summary'!AF$9:AF$1040,'6.1 Capex_summary'!$D$9:$D$1040,$D47,'6.1 Capex_summary'!$E$9:$E$1040,$E47,'6.1 Capex_summary'!$F$9:$F$1040,$F47,'6.1 Capex_summary'!$G$9:$G$1040,$G47,'6.1 Capex_summary'!$H$9:$H$1040,$H47,'6.1 Capex_summary'!$I$9:$I$1040,$I47,'6.1 Capex_summary'!$K$9:$K$1040,$K47,'6.1 Capex_summary'!$M$9:$M$1040,$M47)</f>
        <v>0</v>
      </c>
      <c r="AG47" s="87">
        <f>SUMIFS('6.9 Resilience'!AG$9:AG$1000,'6.9 Resilience'!$D$9:$D$1000,$D47,'6.9 Resilience'!$E$9:$E$1000,$E47,'6.9 Resilience'!$F$9:$F$1000,$F47,'6.9 Resilience'!$G$9:$G$1000,$G47,'6.9 Resilience'!$H$9:$H$1000,$H47,'6.9 Resilience'!$I$9:$I$1000,$I47,'6.9 Resilience'!$K$9:$K$1000,$K47,'6.9 Resilience'!$M$9:$M$1000,$M47)+SUMIFS('6.1 Capex_summary'!AG$9:AG$1040,'6.1 Capex_summary'!$D$9:$D$1040,$D47,'6.1 Capex_summary'!$E$9:$E$1040,$E47,'6.1 Capex_summary'!$F$9:$F$1040,$F47,'6.1 Capex_summary'!$G$9:$G$1040,$G47,'6.1 Capex_summary'!$H$9:$H$1040,$H47,'6.1 Capex_summary'!$I$9:$I$1040,$I47,'6.1 Capex_summary'!$K$9:$K$1040,$K47,'6.1 Capex_summary'!$M$9:$M$1040,$M47)</f>
        <v>0</v>
      </c>
      <c r="AH47" s="87">
        <f>SUMIFS('6.9 Resilience'!AH$9:AH$1000,'6.9 Resilience'!$D$9:$D$1000,$D47,'6.9 Resilience'!$E$9:$E$1000,$E47,'6.9 Resilience'!$F$9:$F$1000,$F47,'6.9 Resilience'!$G$9:$G$1000,$G47,'6.9 Resilience'!$H$9:$H$1000,$H47,'6.9 Resilience'!$I$9:$I$1000,$I47,'6.9 Resilience'!$K$9:$K$1000,$K47,'6.9 Resilience'!$M$9:$M$1000,$M47)+SUMIFS('6.1 Capex_summary'!AH$9:AH$1040,'6.1 Capex_summary'!$D$9:$D$1040,$D47,'6.1 Capex_summary'!$E$9:$E$1040,$E47,'6.1 Capex_summary'!$F$9:$F$1040,$F47,'6.1 Capex_summary'!$G$9:$G$1040,$G47,'6.1 Capex_summary'!$H$9:$H$1040,$H47,'6.1 Capex_summary'!$I$9:$I$1040,$I47,'6.1 Capex_summary'!$K$9:$K$1040,$K47,'6.1 Capex_summary'!$M$9:$M$1040,$M47)</f>
        <v>0</v>
      </c>
      <c r="AI47" s="87">
        <f>SUMIFS('6.9 Resilience'!AI$9:AI$1000,'6.9 Resilience'!$D$9:$D$1000,$D47,'6.9 Resilience'!$E$9:$E$1000,$E47,'6.9 Resilience'!$F$9:$F$1000,$F47,'6.9 Resilience'!$G$9:$G$1000,$G47,'6.9 Resilience'!$H$9:$H$1000,$H47,'6.9 Resilience'!$I$9:$I$1000,$I47,'6.9 Resilience'!$K$9:$K$1000,$K47,'6.9 Resilience'!$M$9:$M$1000,$M47)+SUMIFS('6.1 Capex_summary'!AI$9:AI$1040,'6.1 Capex_summary'!$D$9:$D$1040,$D47,'6.1 Capex_summary'!$E$9:$E$1040,$E47,'6.1 Capex_summary'!$F$9:$F$1040,$F47,'6.1 Capex_summary'!$G$9:$G$1040,$G47,'6.1 Capex_summary'!$H$9:$H$1040,$H47,'6.1 Capex_summary'!$I$9:$I$1040,$I47,'6.1 Capex_summary'!$K$9:$K$1040,$K47,'6.1 Capex_summary'!$M$9:$M$1040,$M47)</f>
        <v>0</v>
      </c>
      <c r="AK47" s="74"/>
    </row>
    <row r="48" spans="3:37" s="425" customFormat="1">
      <c r="C48" s="425" t="s">
        <v>2957</v>
      </c>
      <c r="D48" s="425" t="s">
        <v>76</v>
      </c>
      <c r="E48" s="425" t="s">
        <v>67</v>
      </c>
      <c r="F48" s="425" t="s">
        <v>240</v>
      </c>
      <c r="G48" s="425" t="s">
        <v>2906</v>
      </c>
      <c r="H48" s="425" t="s">
        <v>11</v>
      </c>
      <c r="I48" s="425" t="s">
        <v>1591</v>
      </c>
      <c r="J48" s="425" t="s">
        <v>6</v>
      </c>
      <c r="K48" s="425" t="s">
        <v>1036</v>
      </c>
      <c r="L48" s="426"/>
      <c r="M48" s="425" t="s">
        <v>99</v>
      </c>
      <c r="O48" s="426"/>
      <c r="P48" s="674" t="s">
        <v>203</v>
      </c>
      <c r="Q48" s="674"/>
      <c r="AC48" s="425" t="s">
        <v>2</v>
      </c>
      <c r="AE48" s="87">
        <f>SUMIFS('6.9 Resilience'!AE$9:AE$1000,'6.9 Resilience'!$D$9:$D$1000,$D48,'6.9 Resilience'!$E$9:$E$1000,$E48,'6.9 Resilience'!$F$9:$F$1000,$F48,'6.9 Resilience'!$G$9:$G$1000,$G48,'6.9 Resilience'!$H$9:$H$1000,$H48,'6.9 Resilience'!$I$9:$I$1000,$I48,'6.9 Resilience'!$K$9:$K$1000,$K48,'6.9 Resilience'!$M$9:$M$1000,$M48)+SUMIFS('6.6 PSUP_Capex'!AE$9:AE$1008,'6.6 PSUP_Capex'!$D$9:$D$1008,$D48,'6.6 PSUP_Capex'!$E$9:$E$1008,$E48,'6.6 PSUP_Capex'!$F$9:$F$1008,$F48,'6.6 PSUP_Capex'!$G$9:$G$1008,$G48,'6.6 PSUP_Capex'!$H$9:$H$1008,$H48,'6.6 PSUP_Capex'!$I$9:$I$1008,$I48,'6.6 PSUP_Capex'!$K$9:$K$1008,$K48,'6.6 PSUP_Capex'!$M$9:$M$1008,$M48)</f>
        <v>0</v>
      </c>
      <c r="AF48" s="87">
        <f>SUMIFS('6.9 Resilience'!AF$9:AF$1000,'6.9 Resilience'!$D$9:$D$1000,$D48,'6.9 Resilience'!$E$9:$E$1000,$E48,'6.9 Resilience'!$F$9:$F$1000,$F48,'6.9 Resilience'!$G$9:$G$1000,$G48,'6.9 Resilience'!$H$9:$H$1000,$H48,'6.9 Resilience'!$I$9:$I$1000,$I48,'6.9 Resilience'!$K$9:$K$1000,$K48,'6.9 Resilience'!$M$9:$M$1000,$M48)+SUMIFS('6.6 PSUP_Capex'!AF$9:AF$1008,'6.6 PSUP_Capex'!$D$9:$D$1008,$D48,'6.6 PSUP_Capex'!$E$9:$E$1008,$E48,'6.6 PSUP_Capex'!$F$9:$F$1008,$F48,'6.6 PSUP_Capex'!$G$9:$G$1008,$G48,'6.6 PSUP_Capex'!$H$9:$H$1008,$H48,'6.6 PSUP_Capex'!$I$9:$I$1008,$I48,'6.6 PSUP_Capex'!$K$9:$K$1008,$K48,'6.6 PSUP_Capex'!$M$9:$M$1008,$M48)</f>
        <v>0</v>
      </c>
      <c r="AG48" s="87">
        <f>SUMIFS('6.9 Resilience'!AG$9:AG$1000,'6.9 Resilience'!$D$9:$D$1000,$D48,'6.9 Resilience'!$E$9:$E$1000,$E48,'6.9 Resilience'!$F$9:$F$1000,$F48,'6.9 Resilience'!$G$9:$G$1000,$G48,'6.9 Resilience'!$H$9:$H$1000,$H48,'6.9 Resilience'!$I$9:$I$1000,$I48,'6.9 Resilience'!$K$9:$K$1000,$K48,'6.9 Resilience'!$M$9:$M$1000,$M48)+SUMIFS('6.6 PSUP_Capex'!AG$9:AG$1008,'6.6 PSUP_Capex'!$D$9:$D$1008,$D48,'6.6 PSUP_Capex'!$E$9:$E$1008,$E48,'6.6 PSUP_Capex'!$F$9:$F$1008,$F48,'6.6 PSUP_Capex'!$G$9:$G$1008,$G48,'6.6 PSUP_Capex'!$H$9:$H$1008,$H48,'6.6 PSUP_Capex'!$I$9:$I$1008,$I48,'6.6 PSUP_Capex'!$K$9:$K$1008,$K48,'6.6 PSUP_Capex'!$M$9:$M$1008,$M48)</f>
        <v>0</v>
      </c>
      <c r="AH48" s="87">
        <f>SUMIFS('6.9 Resilience'!AH$9:AH$1000,'6.9 Resilience'!$D$9:$D$1000,$D48,'6.9 Resilience'!$E$9:$E$1000,$E48,'6.9 Resilience'!$F$9:$F$1000,$F48,'6.9 Resilience'!$G$9:$G$1000,$G48,'6.9 Resilience'!$H$9:$H$1000,$H48,'6.9 Resilience'!$I$9:$I$1000,$I48,'6.9 Resilience'!$K$9:$K$1000,$K48,'6.9 Resilience'!$M$9:$M$1000,$M48)+SUMIFS('6.6 PSUP_Capex'!AH$9:AH$1008,'6.6 PSUP_Capex'!$D$9:$D$1008,$D48,'6.6 PSUP_Capex'!$E$9:$E$1008,$E48,'6.6 PSUP_Capex'!$F$9:$F$1008,$F48,'6.6 PSUP_Capex'!$G$9:$G$1008,$G48,'6.6 PSUP_Capex'!$H$9:$H$1008,$H48,'6.6 PSUP_Capex'!$I$9:$I$1008,$I48,'6.6 PSUP_Capex'!$K$9:$K$1008,$K48,'6.6 PSUP_Capex'!$M$9:$M$1008,$M48)</f>
        <v>0</v>
      </c>
      <c r="AI48" s="87">
        <f>SUMIFS('6.9 Resilience'!AI$9:AI$1000,'6.9 Resilience'!$D$9:$D$1000,$D48,'6.9 Resilience'!$E$9:$E$1000,$E48,'6.9 Resilience'!$F$9:$F$1000,$F48,'6.9 Resilience'!$G$9:$G$1000,$G48,'6.9 Resilience'!$H$9:$H$1000,$H48,'6.9 Resilience'!$I$9:$I$1000,$I48,'6.9 Resilience'!$K$9:$K$1000,$K48,'6.9 Resilience'!$M$9:$M$1000,$M48)+SUMIFS('6.6 PSUP_Capex'!AI$9:AI$1008,'6.6 PSUP_Capex'!$D$9:$D$1008,$D48,'6.6 PSUP_Capex'!$E$9:$E$1008,$E48,'6.6 PSUP_Capex'!$F$9:$F$1008,$F48,'6.6 PSUP_Capex'!$G$9:$G$1008,$G48,'6.6 PSUP_Capex'!$H$9:$H$1008,$H48,'6.6 PSUP_Capex'!$I$9:$I$1008,$I48,'6.6 PSUP_Capex'!$K$9:$K$1008,$K48,'6.6 PSUP_Capex'!$M$9:$M$1008,$M48)</f>
        <v>0</v>
      </c>
    </row>
    <row r="49" spans="1:41" s="425" customFormat="1">
      <c r="C49" s="425" t="s">
        <v>2957</v>
      </c>
      <c r="D49" s="425" t="s">
        <v>76</v>
      </c>
      <c r="E49" s="806" t="s">
        <v>136</v>
      </c>
      <c r="F49" s="425" t="s">
        <v>240</v>
      </c>
      <c r="G49" s="425" t="s">
        <v>2906</v>
      </c>
      <c r="H49" s="425" t="s">
        <v>11</v>
      </c>
      <c r="I49" s="425" t="s">
        <v>1591</v>
      </c>
      <c r="J49" s="425" t="s">
        <v>6</v>
      </c>
      <c r="K49" s="425" t="s">
        <v>1036</v>
      </c>
      <c r="L49" s="426"/>
      <c r="M49" s="425" t="s">
        <v>2458</v>
      </c>
      <c r="O49" s="426" t="s">
        <v>2955</v>
      </c>
      <c r="P49" s="674" t="s">
        <v>203</v>
      </c>
      <c r="Q49" s="674"/>
      <c r="AC49" s="425" t="s">
        <v>2</v>
      </c>
      <c r="AE49" s="87">
        <f>SUMIFS('6.9 Resilience'!AE$9:AE$1000,'6.9 Resilience'!$D$9:$D$1000,$D49,'6.9 Resilience'!$E$9:$E$1000,$E49,'6.9 Resilience'!$F$9:$F$1000,$F49,'6.9 Resilience'!$G$9:$G$1000,$G49,'6.9 Resilience'!$H$9:$H$1000,$H49,'6.9 Resilience'!$I$9:$I$1000,$I49,'6.9 Resilience'!$K$9:$K$1000,$K49,'6.9 Resilience'!$M$9:$M$1000,$M49)+SUMIFS('6.1 Capex_summary'!AE$9:AE$1040,'6.1 Capex_summary'!$D$9:$D$1040,$D49,'6.1 Capex_summary'!$E$9:$E$1040,$E49,'6.1 Capex_summary'!$F$9:$F$1040,$F49,'6.1 Capex_summary'!$G$9:$G$1040,$G49,'6.1 Capex_summary'!$H$9:$H$1040,$H49,'6.1 Capex_summary'!$I$9:$I$1040,$I49,'6.1 Capex_summary'!$K$9:$K$1040,$K49,'6.1 Capex_summary'!$M$9:$M$1040,$M49)</f>
        <v>0</v>
      </c>
      <c r="AF49" s="87">
        <f>SUMIFS('6.9 Resilience'!AF$9:AF$1000,'6.9 Resilience'!$D$9:$D$1000,$D49,'6.9 Resilience'!$E$9:$E$1000,$E49,'6.9 Resilience'!$F$9:$F$1000,$F49,'6.9 Resilience'!$G$9:$G$1000,$G49,'6.9 Resilience'!$H$9:$H$1000,$H49,'6.9 Resilience'!$I$9:$I$1000,$I49,'6.9 Resilience'!$K$9:$K$1000,$K49,'6.9 Resilience'!$M$9:$M$1000,$M49)+SUMIFS('6.1 Capex_summary'!AF$9:AF$1040,'6.1 Capex_summary'!$D$9:$D$1040,$D49,'6.1 Capex_summary'!$E$9:$E$1040,$E49,'6.1 Capex_summary'!$F$9:$F$1040,$F49,'6.1 Capex_summary'!$G$9:$G$1040,$G49,'6.1 Capex_summary'!$H$9:$H$1040,$H49,'6.1 Capex_summary'!$I$9:$I$1040,$I49,'6.1 Capex_summary'!$K$9:$K$1040,$K49,'6.1 Capex_summary'!$M$9:$M$1040,$M49)</f>
        <v>0</v>
      </c>
      <c r="AG49" s="87">
        <f>SUMIFS('6.9 Resilience'!AG$9:AG$1000,'6.9 Resilience'!$D$9:$D$1000,$D49,'6.9 Resilience'!$E$9:$E$1000,$E49,'6.9 Resilience'!$F$9:$F$1000,$F49,'6.9 Resilience'!$G$9:$G$1000,$G49,'6.9 Resilience'!$H$9:$H$1000,$H49,'6.9 Resilience'!$I$9:$I$1000,$I49,'6.9 Resilience'!$K$9:$K$1000,$K49,'6.9 Resilience'!$M$9:$M$1000,$M49)+SUMIFS('6.1 Capex_summary'!AG$9:AG$1040,'6.1 Capex_summary'!$D$9:$D$1040,$D49,'6.1 Capex_summary'!$E$9:$E$1040,$E49,'6.1 Capex_summary'!$F$9:$F$1040,$F49,'6.1 Capex_summary'!$G$9:$G$1040,$G49,'6.1 Capex_summary'!$H$9:$H$1040,$H49,'6.1 Capex_summary'!$I$9:$I$1040,$I49,'6.1 Capex_summary'!$K$9:$K$1040,$K49,'6.1 Capex_summary'!$M$9:$M$1040,$M49)</f>
        <v>0</v>
      </c>
      <c r="AH49" s="87">
        <f>SUMIFS('6.9 Resilience'!AH$9:AH$1000,'6.9 Resilience'!$D$9:$D$1000,$D49,'6.9 Resilience'!$E$9:$E$1000,$E49,'6.9 Resilience'!$F$9:$F$1000,$F49,'6.9 Resilience'!$G$9:$G$1000,$G49,'6.9 Resilience'!$H$9:$H$1000,$H49,'6.9 Resilience'!$I$9:$I$1000,$I49,'6.9 Resilience'!$K$9:$K$1000,$K49,'6.9 Resilience'!$M$9:$M$1000,$M49)+SUMIFS('6.1 Capex_summary'!AH$9:AH$1040,'6.1 Capex_summary'!$D$9:$D$1040,$D49,'6.1 Capex_summary'!$E$9:$E$1040,$E49,'6.1 Capex_summary'!$F$9:$F$1040,$F49,'6.1 Capex_summary'!$G$9:$G$1040,$G49,'6.1 Capex_summary'!$H$9:$H$1040,$H49,'6.1 Capex_summary'!$I$9:$I$1040,$I49,'6.1 Capex_summary'!$K$9:$K$1040,$K49,'6.1 Capex_summary'!$M$9:$M$1040,$M49)</f>
        <v>0</v>
      </c>
      <c r="AI49" s="87">
        <f>SUMIFS('6.9 Resilience'!AI$9:AI$1000,'6.9 Resilience'!$D$9:$D$1000,$D49,'6.9 Resilience'!$E$9:$E$1000,$E49,'6.9 Resilience'!$F$9:$F$1000,$F49,'6.9 Resilience'!$G$9:$G$1000,$G49,'6.9 Resilience'!$H$9:$H$1000,$H49,'6.9 Resilience'!$I$9:$I$1000,$I49,'6.9 Resilience'!$K$9:$K$1000,$K49,'6.9 Resilience'!$M$9:$M$1000,$M49)+SUMIFS('6.1 Capex_summary'!AI$9:AI$1040,'6.1 Capex_summary'!$D$9:$D$1040,$D49,'6.1 Capex_summary'!$E$9:$E$1040,$E49,'6.1 Capex_summary'!$F$9:$F$1040,$F49,'6.1 Capex_summary'!$G$9:$G$1040,$G49,'6.1 Capex_summary'!$H$9:$H$1040,$H49,'6.1 Capex_summary'!$I$9:$I$1040,$I49,'6.1 Capex_summary'!$K$9:$K$1040,$K49,'6.1 Capex_summary'!$M$9:$M$1040,$M49)</f>
        <v>0</v>
      </c>
      <c r="AK49" s="74"/>
      <c r="AL49" s="74"/>
      <c r="AM49" s="74"/>
      <c r="AN49" s="74"/>
      <c r="AO49" s="74"/>
    </row>
    <row r="50" spans="1:41" s="425" customFormat="1">
      <c r="C50" s="425" t="s">
        <v>2939</v>
      </c>
      <c r="D50" s="425" t="s">
        <v>76</v>
      </c>
      <c r="E50" s="425" t="s">
        <v>67</v>
      </c>
      <c r="F50" s="425" t="s">
        <v>240</v>
      </c>
      <c r="G50" s="425" t="s">
        <v>2906</v>
      </c>
      <c r="H50" s="425" t="s">
        <v>11</v>
      </c>
      <c r="I50" s="425" t="s">
        <v>1005</v>
      </c>
      <c r="J50" s="425" t="s">
        <v>1</v>
      </c>
      <c r="K50" s="425" t="s">
        <v>2523</v>
      </c>
      <c r="L50" s="426" t="s">
        <v>1010</v>
      </c>
      <c r="M50" s="426" t="s">
        <v>1010</v>
      </c>
      <c r="O50" s="426" t="s">
        <v>1010</v>
      </c>
      <c r="P50" s="890" t="s">
        <v>205</v>
      </c>
      <c r="Q50" s="890"/>
      <c r="AC50" s="425" t="s">
        <v>2</v>
      </c>
      <c r="AE50" s="87">
        <f>SUMIFS('5.1 TO_Indirects'!AE$9:AE$993,'5.1 TO_Indirects'!$D$9:$D$993,$D50,'5.1 TO_Indirects'!$E$9:$E$993,$E50,'5.1 TO_Indirects'!$F$9:$F$993,$F50,'5.1 TO_Indirects'!$G$9:$G$993,$G50,'5.1 TO_Indirects'!$H$9:$H$993,$H50,'5.1 TO_Indirects'!$I$9:$I$993,$I50,'5.1 TO_Indirects'!$J$9:$J$993,$J50,'5.1 TO_Indirects'!$K$9:$K$993,$K50,'5.1 TO_Indirects'!$L$9:$L$993,$L50,'5.1 TO_Indirects'!$M$9:$M$993,$M50,'5.1 TO_Indirects'!$O$9:$O$993,$O50)</f>
        <v>0</v>
      </c>
      <c r="AF50" s="87">
        <f>SUMIFS('5.1 TO_Indirects'!AF$9:AF$993,'5.1 TO_Indirects'!$D$9:$D$993,$D50,'5.1 TO_Indirects'!$E$9:$E$993,$E50,'5.1 TO_Indirects'!$F$9:$F$993,$F50,'5.1 TO_Indirects'!$G$9:$G$993,$G50,'5.1 TO_Indirects'!$H$9:$H$993,$H50,'5.1 TO_Indirects'!$I$9:$I$993,$I50,'5.1 TO_Indirects'!$J$9:$J$993,$J50,'5.1 TO_Indirects'!$K$9:$K$993,$K50,'5.1 TO_Indirects'!$L$9:$L$993,$L50,'5.1 TO_Indirects'!$M$9:$M$993,$M50,'5.1 TO_Indirects'!$O$9:$O$993,$O50)</f>
        <v>0</v>
      </c>
      <c r="AG50" s="87">
        <f>SUMIFS('5.1 TO_Indirects'!AG$9:AG$993,'5.1 TO_Indirects'!$D$9:$D$993,$D50,'5.1 TO_Indirects'!$E$9:$E$993,$E50,'5.1 TO_Indirects'!$F$9:$F$993,$F50,'5.1 TO_Indirects'!$G$9:$G$993,$G50,'5.1 TO_Indirects'!$H$9:$H$993,$H50,'5.1 TO_Indirects'!$I$9:$I$993,$I50,'5.1 TO_Indirects'!$J$9:$J$993,$J50,'5.1 TO_Indirects'!$K$9:$K$993,$K50,'5.1 TO_Indirects'!$L$9:$L$993,$L50,'5.1 TO_Indirects'!$M$9:$M$993,$M50,'5.1 TO_Indirects'!$O$9:$O$993,$O50)</f>
        <v>0</v>
      </c>
      <c r="AH50" s="87">
        <f>SUMIFS('5.1 TO_Indirects'!AH$9:AH$993,'5.1 TO_Indirects'!$D$9:$D$993,$D50,'5.1 TO_Indirects'!$E$9:$E$993,$E50,'5.1 TO_Indirects'!$F$9:$F$993,$F50,'5.1 TO_Indirects'!$G$9:$G$993,$G50,'5.1 TO_Indirects'!$H$9:$H$993,$H50,'5.1 TO_Indirects'!$I$9:$I$993,$I50,'5.1 TO_Indirects'!$J$9:$J$993,$J50,'5.1 TO_Indirects'!$K$9:$K$993,$K50,'5.1 TO_Indirects'!$L$9:$L$993,$L50,'5.1 TO_Indirects'!$M$9:$M$993,$M50,'5.1 TO_Indirects'!$O$9:$O$993,$O50)</f>
        <v>0</v>
      </c>
      <c r="AI50" s="87">
        <f>SUMIFS('5.1 TO_Indirects'!AI$9:AI$993,'5.1 TO_Indirects'!$D$9:$D$993,$D50,'5.1 TO_Indirects'!$E$9:$E$993,$E50,'5.1 TO_Indirects'!$F$9:$F$993,$F50,'5.1 TO_Indirects'!$G$9:$G$993,$G50,'5.1 TO_Indirects'!$H$9:$H$993,$H50,'5.1 TO_Indirects'!$I$9:$I$993,$I50,'5.1 TO_Indirects'!$J$9:$J$993,$J50,'5.1 TO_Indirects'!$K$9:$K$993,$K50,'5.1 TO_Indirects'!$L$9:$L$993,$L50,'5.1 TO_Indirects'!$M$9:$M$993,$M50,'5.1 TO_Indirects'!$O$9:$O$993,$O50)</f>
        <v>0</v>
      </c>
      <c r="AL50" s="74"/>
      <c r="AM50" s="74"/>
      <c r="AN50" s="74"/>
      <c r="AO50" s="74"/>
    </row>
    <row r="51" spans="1:41" s="425" customFormat="1">
      <c r="C51" s="425" t="s">
        <v>2939</v>
      </c>
      <c r="D51" s="425" t="s">
        <v>76</v>
      </c>
      <c r="E51" s="425" t="s">
        <v>67</v>
      </c>
      <c r="F51" s="425" t="s">
        <v>240</v>
      </c>
      <c r="G51" s="425" t="s">
        <v>2906</v>
      </c>
      <c r="H51" s="425" t="s">
        <v>11</v>
      </c>
      <c r="I51" s="425" t="s">
        <v>1005</v>
      </c>
      <c r="J51" s="425" t="s">
        <v>1</v>
      </c>
      <c r="K51" s="425" t="s">
        <v>2902</v>
      </c>
      <c r="L51" s="426" t="s">
        <v>1010</v>
      </c>
      <c r="M51" s="426" t="s">
        <v>1010</v>
      </c>
      <c r="O51" s="426" t="s">
        <v>1010</v>
      </c>
      <c r="P51" s="890" t="s">
        <v>205</v>
      </c>
      <c r="Q51" s="890"/>
      <c r="AC51" s="425" t="s">
        <v>2</v>
      </c>
      <c r="AE51" s="87">
        <f>SUMIFS('5.1 TO_Indirects'!AE$9:AE$993,'5.1 TO_Indirects'!$D$9:$D$993,$D51,'5.1 TO_Indirects'!$E$9:$E$993,$E51,'5.1 TO_Indirects'!$F$9:$F$993,$F51,'5.1 TO_Indirects'!$G$9:$G$993,$G51,'5.1 TO_Indirects'!$H$9:$H$993,$H51,'5.1 TO_Indirects'!$I$9:$I$993,$I51,'5.1 TO_Indirects'!$J$9:$J$993,$J51,'5.1 TO_Indirects'!$K$9:$K$993,$K51,'5.1 TO_Indirects'!$L$9:$L$993,$L51,'5.1 TO_Indirects'!$M$9:$M$993,$M51,'5.1 TO_Indirects'!$O$9:$O$993,$O51)</f>
        <v>0</v>
      </c>
      <c r="AF51" s="87">
        <f>SUMIFS('5.1 TO_Indirects'!AF$9:AF$993,'5.1 TO_Indirects'!$D$9:$D$993,$D51,'5.1 TO_Indirects'!$E$9:$E$993,$E51,'5.1 TO_Indirects'!$F$9:$F$993,$F51,'5.1 TO_Indirects'!$G$9:$G$993,$G51,'5.1 TO_Indirects'!$H$9:$H$993,$H51,'5.1 TO_Indirects'!$I$9:$I$993,$I51,'5.1 TO_Indirects'!$J$9:$J$993,$J51,'5.1 TO_Indirects'!$K$9:$K$993,$K51,'5.1 TO_Indirects'!$L$9:$L$993,$L51,'5.1 TO_Indirects'!$M$9:$M$993,$M51,'5.1 TO_Indirects'!$O$9:$O$993,$O51)</f>
        <v>0</v>
      </c>
      <c r="AG51" s="87">
        <f>SUMIFS('5.1 TO_Indirects'!AG$9:AG$993,'5.1 TO_Indirects'!$D$9:$D$993,$D51,'5.1 TO_Indirects'!$E$9:$E$993,$E51,'5.1 TO_Indirects'!$F$9:$F$993,$F51,'5.1 TO_Indirects'!$G$9:$G$993,$G51,'5.1 TO_Indirects'!$H$9:$H$993,$H51,'5.1 TO_Indirects'!$I$9:$I$993,$I51,'5.1 TO_Indirects'!$J$9:$J$993,$J51,'5.1 TO_Indirects'!$K$9:$K$993,$K51,'5.1 TO_Indirects'!$L$9:$L$993,$L51,'5.1 TO_Indirects'!$M$9:$M$993,$M51,'5.1 TO_Indirects'!$O$9:$O$993,$O51)</f>
        <v>0</v>
      </c>
      <c r="AH51" s="87">
        <f>SUMIFS('5.1 TO_Indirects'!AH$9:AH$993,'5.1 TO_Indirects'!$D$9:$D$993,$D51,'5.1 TO_Indirects'!$E$9:$E$993,$E51,'5.1 TO_Indirects'!$F$9:$F$993,$F51,'5.1 TO_Indirects'!$G$9:$G$993,$G51,'5.1 TO_Indirects'!$H$9:$H$993,$H51,'5.1 TO_Indirects'!$I$9:$I$993,$I51,'5.1 TO_Indirects'!$J$9:$J$993,$J51,'5.1 TO_Indirects'!$K$9:$K$993,$K51,'5.1 TO_Indirects'!$L$9:$L$993,$L51,'5.1 TO_Indirects'!$M$9:$M$993,$M51,'5.1 TO_Indirects'!$O$9:$O$993,$O51)</f>
        <v>0</v>
      </c>
      <c r="AI51" s="87">
        <f>SUMIFS('5.1 TO_Indirects'!AI$9:AI$993,'5.1 TO_Indirects'!$D$9:$D$993,$D51,'5.1 TO_Indirects'!$E$9:$E$993,$E51,'5.1 TO_Indirects'!$F$9:$F$993,$F51,'5.1 TO_Indirects'!$G$9:$G$993,$G51,'5.1 TO_Indirects'!$H$9:$H$993,$H51,'5.1 TO_Indirects'!$I$9:$I$993,$I51,'5.1 TO_Indirects'!$J$9:$J$993,$J51,'5.1 TO_Indirects'!$K$9:$K$993,$K51,'5.1 TO_Indirects'!$L$9:$L$993,$L51,'5.1 TO_Indirects'!$M$9:$M$993,$M51,'5.1 TO_Indirects'!$O$9:$O$993,$O51)</f>
        <v>0</v>
      </c>
    </row>
    <row r="52" spans="1:41" s="425" customFormat="1">
      <c r="C52" s="425" t="s">
        <v>2941</v>
      </c>
      <c r="D52" s="425" t="s">
        <v>76</v>
      </c>
      <c r="E52" s="425" t="s">
        <v>67</v>
      </c>
      <c r="F52" s="425" t="s">
        <v>240</v>
      </c>
      <c r="G52" s="425" t="s">
        <v>2906</v>
      </c>
      <c r="H52" s="425" t="s">
        <v>11</v>
      </c>
      <c r="I52" s="425" t="s">
        <v>1005</v>
      </c>
      <c r="J52" s="425" t="s">
        <v>1</v>
      </c>
      <c r="K52" s="425" t="s">
        <v>2903</v>
      </c>
      <c r="L52" s="425" t="s">
        <v>2903</v>
      </c>
      <c r="M52" s="426" t="s">
        <v>1010</v>
      </c>
      <c r="O52" s="426" t="s">
        <v>1010</v>
      </c>
      <c r="P52" s="890" t="s">
        <v>205</v>
      </c>
      <c r="Q52" s="890"/>
      <c r="AC52" s="425" t="s">
        <v>2</v>
      </c>
      <c r="AE52" s="87">
        <f>SUMIFS('5.6 Quarry_Loss'!AE$9:AE$1002,'5.6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F52" s="87">
        <f>SUMIFS('5.6 Quarry_Loss'!AF$9:AF$1002,'5.6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G52" s="87">
        <f>SUMIFS('5.6 Quarry_Loss'!AG$9:AG$1002,'5.6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H52" s="87">
        <f>SUMIFS('5.6 Quarry_Loss'!AH$9:AH$1002,'5.6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I52" s="87">
        <f>SUMIFS('5.6 Quarry_Loss'!AI$9:AI$1002,'5.6 Quarry_Loss'!$D$9:$D$1002,$D52,'5.6 Quarry_Loss'!$E$9:$E$1002,$E52,'5.6 Quarry_Loss'!$F$9:$F$1002,$F52,'5.6 Quarry_Loss'!$G$9:$G$1002,$G52,'5.6 Quarry_Loss'!$H$9:$H$1002,$H52,'5.6 Quarry_Loss'!$I$9:$I$1002,$I52,'5.6 Quarry_Loss'!$J$9:$J$1002,$J52,'5.6 Quarry_Loss'!$K$9:$K$1002,$K52,'5.6 Quarry_Loss'!$L$9:$L$1002,$L52,'5.6 Quarry_Loss'!$M$9:$M$1002,$M52,'5.6 Quarry_Loss'!$O$9:$O$1002,$O52)</f>
        <v>0</v>
      </c>
    </row>
    <row r="53" spans="1:41" s="425" customFormat="1">
      <c r="C53" s="425" t="s">
        <v>2939</v>
      </c>
      <c r="D53" s="425" t="s">
        <v>76</v>
      </c>
      <c r="E53" s="425" t="s">
        <v>67</v>
      </c>
      <c r="F53" s="425" t="s">
        <v>240</v>
      </c>
      <c r="G53" s="425" t="s">
        <v>2906</v>
      </c>
      <c r="H53" s="425" t="s">
        <v>11</v>
      </c>
      <c r="I53" s="425" t="s">
        <v>1005</v>
      </c>
      <c r="J53" s="425" t="s">
        <v>1</v>
      </c>
      <c r="K53" s="425" t="s">
        <v>2904</v>
      </c>
      <c r="L53" s="426" t="s">
        <v>1010</v>
      </c>
      <c r="M53" s="426" t="s">
        <v>1010</v>
      </c>
      <c r="O53" s="426" t="s">
        <v>1010</v>
      </c>
      <c r="P53" s="890" t="s">
        <v>205</v>
      </c>
      <c r="Q53" s="890"/>
      <c r="AC53" s="425" t="s">
        <v>2</v>
      </c>
      <c r="AE53" s="87">
        <f>SUMIFS('5.1 TO_Indirects'!AE$9:AE$993,'5.1 TO_Indirects'!$D$9:$D$993,$D53,'5.1 TO_Indirects'!$E$9:$E$993,$E53,'5.1 TO_Indirects'!$F$9:$F$993,$F53,'5.1 TO_Indirects'!$G$9:$G$993,$G53,'5.1 TO_Indirects'!$H$9:$H$993,$H53,'5.1 TO_Indirects'!$I$9:$I$993,$I53,'5.1 TO_Indirects'!$J$9:$J$993,$J53,'5.1 TO_Indirects'!$K$9:$K$993,$K53,'5.1 TO_Indirects'!$L$9:$L$993,$L53,'5.1 TO_Indirects'!$M$9:$M$993,$M53,'5.1 TO_Indirects'!$O$9:$O$993,$O53)</f>
        <v>0</v>
      </c>
      <c r="AF53" s="87">
        <f>SUMIFS('5.1 TO_Indirects'!AF$9:AF$993,'5.1 TO_Indirects'!$D$9:$D$993,$D53,'5.1 TO_Indirects'!$E$9:$E$993,$E53,'5.1 TO_Indirects'!$F$9:$F$993,$F53,'5.1 TO_Indirects'!$G$9:$G$993,$G53,'5.1 TO_Indirects'!$H$9:$H$993,$H53,'5.1 TO_Indirects'!$I$9:$I$993,$I53,'5.1 TO_Indirects'!$J$9:$J$993,$J53,'5.1 TO_Indirects'!$K$9:$K$993,$K53,'5.1 TO_Indirects'!$L$9:$L$993,$L53,'5.1 TO_Indirects'!$M$9:$M$993,$M53,'5.1 TO_Indirects'!$O$9:$O$993,$O53)</f>
        <v>0</v>
      </c>
      <c r="AG53" s="87">
        <f>SUMIFS('5.1 TO_Indirects'!AG$9:AG$993,'5.1 TO_Indirects'!$D$9:$D$993,$D53,'5.1 TO_Indirects'!$E$9:$E$993,$E53,'5.1 TO_Indirects'!$F$9:$F$993,$F53,'5.1 TO_Indirects'!$G$9:$G$993,$G53,'5.1 TO_Indirects'!$H$9:$H$993,$H53,'5.1 TO_Indirects'!$I$9:$I$993,$I53,'5.1 TO_Indirects'!$J$9:$J$993,$J53,'5.1 TO_Indirects'!$K$9:$K$993,$K53,'5.1 TO_Indirects'!$L$9:$L$993,$L53,'5.1 TO_Indirects'!$M$9:$M$993,$M53,'5.1 TO_Indirects'!$O$9:$O$993,$O53)</f>
        <v>0</v>
      </c>
      <c r="AH53" s="87">
        <f>SUMIFS('5.1 TO_Indirects'!AH$9:AH$993,'5.1 TO_Indirects'!$D$9:$D$993,$D53,'5.1 TO_Indirects'!$E$9:$E$993,$E53,'5.1 TO_Indirects'!$F$9:$F$993,$F53,'5.1 TO_Indirects'!$G$9:$G$993,$G53,'5.1 TO_Indirects'!$H$9:$H$993,$H53,'5.1 TO_Indirects'!$I$9:$I$993,$I53,'5.1 TO_Indirects'!$J$9:$J$993,$J53,'5.1 TO_Indirects'!$K$9:$K$993,$K53,'5.1 TO_Indirects'!$L$9:$L$993,$L53,'5.1 TO_Indirects'!$M$9:$M$993,$M53,'5.1 TO_Indirects'!$O$9:$O$993,$O53)</f>
        <v>0</v>
      </c>
      <c r="AI53" s="87">
        <f>SUMIFS('5.1 TO_Indirects'!AI$9:AI$993,'5.1 TO_Indirects'!$D$9:$D$993,$D53,'5.1 TO_Indirects'!$E$9:$E$993,$E53,'5.1 TO_Indirects'!$F$9:$F$993,$F53,'5.1 TO_Indirects'!$G$9:$G$993,$G53,'5.1 TO_Indirects'!$H$9:$H$993,$H53,'5.1 TO_Indirects'!$I$9:$I$993,$I53,'5.1 TO_Indirects'!$J$9:$J$993,$J53,'5.1 TO_Indirects'!$K$9:$K$993,$K53,'5.1 TO_Indirects'!$L$9:$L$993,$L53,'5.1 TO_Indirects'!$M$9:$M$993,$M53,'5.1 TO_Indirects'!$O$9:$O$993,$O53)</f>
        <v>0</v>
      </c>
    </row>
    <row r="54" spans="1:41" s="425" customFormat="1">
      <c r="C54" s="425" t="s">
        <v>2950</v>
      </c>
      <c r="D54" s="425" t="s">
        <v>76</v>
      </c>
      <c r="E54" s="425" t="s">
        <v>67</v>
      </c>
      <c r="F54" s="425" t="s">
        <v>240</v>
      </c>
      <c r="G54" s="425" t="s">
        <v>2906</v>
      </c>
      <c r="H54" s="425" t="s">
        <v>11</v>
      </c>
      <c r="I54" s="425" t="s">
        <v>2938</v>
      </c>
      <c r="J54" s="425" t="s">
        <v>1</v>
      </c>
      <c r="K54" s="425" t="s">
        <v>2525</v>
      </c>
      <c r="L54" s="425" t="s">
        <v>132</v>
      </c>
      <c r="M54" s="426" t="s">
        <v>1010</v>
      </c>
      <c r="O54" s="426" t="s">
        <v>1010</v>
      </c>
      <c r="P54" s="890" t="s">
        <v>204</v>
      </c>
      <c r="Q54" s="890"/>
      <c r="AC54" s="425" t="s">
        <v>2</v>
      </c>
      <c r="AE54" s="87">
        <f>SUMIFS('5.3 TO_Direct_Opex'!AE$9:AE$1019,'5.3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F54" s="87">
        <f>SUMIFS('5.3 TO_Direct_Opex'!AF$9:AF$1019,'5.3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G54" s="87">
        <f>SUMIFS('5.3 TO_Direct_Opex'!AG$9:AG$1019,'5.3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H54" s="87">
        <f>SUMIFS('5.3 TO_Direct_Opex'!AH$9:AH$1019,'5.3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I54" s="87">
        <f>SUMIFS('5.3 TO_Direct_Opex'!AI$9:AI$1019,'5.3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row>
    <row r="55" spans="1:41" s="425" customFormat="1">
      <c r="C55" s="425" t="s">
        <v>2950</v>
      </c>
      <c r="D55" s="425" t="s">
        <v>76</v>
      </c>
      <c r="E55" s="425" t="s">
        <v>67</v>
      </c>
      <c r="F55" s="425" t="s">
        <v>240</v>
      </c>
      <c r="G55" s="425" t="s">
        <v>2906</v>
      </c>
      <c r="H55" s="425" t="s">
        <v>11</v>
      </c>
      <c r="I55" s="425" t="s">
        <v>2938</v>
      </c>
      <c r="J55" s="425" t="s">
        <v>1</v>
      </c>
      <c r="K55" s="425" t="s">
        <v>2525</v>
      </c>
      <c r="L55" s="425" t="s">
        <v>2934</v>
      </c>
      <c r="M55" s="426" t="s">
        <v>1010</v>
      </c>
      <c r="O55" s="426" t="s">
        <v>1010</v>
      </c>
      <c r="P55" s="890" t="s">
        <v>204</v>
      </c>
      <c r="Q55" s="890"/>
      <c r="AC55" s="425" t="s">
        <v>2</v>
      </c>
      <c r="AE55" s="87">
        <f>SUMIFS('5.3 TO_Direct_Opex'!AE$9:AE$1019,'5.3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F55" s="87">
        <f>SUMIFS('5.3 TO_Direct_Opex'!AF$9:AF$1019,'5.3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G55" s="87">
        <f>SUMIFS('5.3 TO_Direct_Opex'!AG$9:AG$1019,'5.3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H55" s="87">
        <f>SUMIFS('5.3 TO_Direct_Opex'!AH$9:AH$1019,'5.3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I55" s="87">
        <f>SUMIFS('5.3 TO_Direct_Opex'!AI$9:AI$1019,'5.3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row>
    <row r="56" spans="1:41" s="425" customFormat="1">
      <c r="C56" s="425" t="s">
        <v>2950</v>
      </c>
      <c r="D56" s="425" t="s">
        <v>76</v>
      </c>
      <c r="E56" s="425" t="s">
        <v>67</v>
      </c>
      <c r="F56" s="425" t="s">
        <v>240</v>
      </c>
      <c r="G56" s="425" t="s">
        <v>2906</v>
      </c>
      <c r="H56" s="425" t="s">
        <v>11</v>
      </c>
      <c r="I56" s="425" t="s">
        <v>2938</v>
      </c>
      <c r="J56" s="425" t="s">
        <v>1</v>
      </c>
      <c r="K56" s="425" t="s">
        <v>2525</v>
      </c>
      <c r="L56" s="425" t="s">
        <v>2527</v>
      </c>
      <c r="M56" s="426" t="s">
        <v>1010</v>
      </c>
      <c r="O56" s="426" t="s">
        <v>1010</v>
      </c>
      <c r="P56" s="890" t="s">
        <v>204</v>
      </c>
      <c r="Q56" s="890"/>
      <c r="AC56" s="425" t="s">
        <v>2</v>
      </c>
      <c r="AE56" s="87">
        <f>SUMIFS('5.3 TO_Direct_Opex'!AE$9:AE$1019,'5.3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F56" s="87">
        <f>SUMIFS('5.3 TO_Direct_Opex'!AF$9:AF$1019,'5.3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G56" s="87">
        <f>SUMIFS('5.3 TO_Direct_Opex'!AG$9:AG$1019,'5.3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H56" s="87">
        <f>SUMIFS('5.3 TO_Direct_Opex'!AH$9:AH$1019,'5.3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I56" s="87">
        <f>SUMIFS('5.3 TO_Direct_Opex'!AI$9:AI$1019,'5.3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row>
    <row r="57" spans="1:41" s="425" customFormat="1">
      <c r="C57" s="425" t="s">
        <v>2952</v>
      </c>
      <c r="D57" s="425" t="s">
        <v>76</v>
      </c>
      <c r="E57" s="425" t="s">
        <v>67</v>
      </c>
      <c r="F57" s="425" t="s">
        <v>240</v>
      </c>
      <c r="G57" s="425" t="s">
        <v>2906</v>
      </c>
      <c r="H57" s="425" t="s">
        <v>11</v>
      </c>
      <c r="I57" s="425" t="s">
        <v>2938</v>
      </c>
      <c r="J57" s="425" t="s">
        <v>1</v>
      </c>
      <c r="K57" s="425" t="s">
        <v>2525</v>
      </c>
      <c r="L57" s="425" t="s">
        <v>2459</v>
      </c>
      <c r="M57" s="426" t="s">
        <v>1010</v>
      </c>
      <c r="O57" s="426" t="s">
        <v>1010</v>
      </c>
      <c r="P57" s="890" t="s">
        <v>204</v>
      </c>
      <c r="Q57" s="890"/>
      <c r="AC57" s="425" t="s">
        <v>2</v>
      </c>
      <c r="AE57" s="87">
        <f>SUMIFS('5.7 PSUP_Opex'!AE$9:AE$999,'5.7 PSUP_Opex'!$D$9:$D$999,$D57,'5.7 PSUP_Opex'!$E$9:$E$999,$E57,'5.7 PSUP_Opex'!$F$9:$F$999,$F57,'5.7 PSUP_Opex'!$G$9:$G$999,$G57,'5.7 PSUP_Opex'!$H$9:$H$999,$H57,'5.7 PSUP_Opex'!$I$9:$I$999,$I57,'5.7 PSUP_Opex'!$J$9:$J$999,$J57,'5.7 PSUP_Opex'!$K$9:$K$999,$K57,'5.7 PSUP_Opex'!$L$9:$L$999,$L57,'5.7 PSUP_Opex'!$M$9:$M$999,$M57,'5.7 PSUP_Opex'!$O$9:$O$999,$O57)</f>
        <v>0</v>
      </c>
      <c r="AF57" s="87">
        <f>SUMIFS('5.7 PSUP_Opex'!AF$9:AF$999,'5.7 PSUP_Opex'!$D$9:$D$999,$D57,'5.7 PSUP_Opex'!$E$9:$E$999,$E57,'5.7 PSUP_Opex'!$F$9:$F$999,$F57,'5.7 PSUP_Opex'!$G$9:$G$999,$G57,'5.7 PSUP_Opex'!$H$9:$H$999,$H57,'5.7 PSUP_Opex'!$I$9:$I$999,$I57,'5.7 PSUP_Opex'!$J$9:$J$999,$J57,'5.7 PSUP_Opex'!$K$9:$K$999,$K57,'5.7 PSUP_Opex'!$L$9:$L$999,$L57,'5.7 PSUP_Opex'!$M$9:$M$999,$M57,'5.7 PSUP_Opex'!$O$9:$O$999,$O57)</f>
        <v>0</v>
      </c>
      <c r="AG57" s="87">
        <f>SUMIFS('5.7 PSUP_Opex'!AG$9:AG$999,'5.7 PSUP_Opex'!$D$9:$D$999,$D57,'5.7 PSUP_Opex'!$E$9:$E$999,$E57,'5.7 PSUP_Opex'!$F$9:$F$999,$F57,'5.7 PSUP_Opex'!$G$9:$G$999,$G57,'5.7 PSUP_Opex'!$H$9:$H$999,$H57,'5.7 PSUP_Opex'!$I$9:$I$999,$I57,'5.7 PSUP_Opex'!$J$9:$J$999,$J57,'5.7 PSUP_Opex'!$K$9:$K$999,$K57,'5.7 PSUP_Opex'!$L$9:$L$999,$L57,'5.7 PSUP_Opex'!$M$9:$M$999,$M57,'5.7 PSUP_Opex'!$O$9:$O$999,$O57)</f>
        <v>0</v>
      </c>
      <c r="AH57" s="87">
        <f>SUMIFS('5.7 PSUP_Opex'!AH$9:AH$999,'5.7 PSUP_Opex'!$D$9:$D$999,$D57,'5.7 PSUP_Opex'!$E$9:$E$999,$E57,'5.7 PSUP_Opex'!$F$9:$F$999,$F57,'5.7 PSUP_Opex'!$G$9:$G$999,$G57,'5.7 PSUP_Opex'!$H$9:$H$999,$H57,'5.7 PSUP_Opex'!$I$9:$I$999,$I57,'5.7 PSUP_Opex'!$J$9:$J$999,$J57,'5.7 PSUP_Opex'!$K$9:$K$999,$K57,'5.7 PSUP_Opex'!$L$9:$L$999,$L57,'5.7 PSUP_Opex'!$M$9:$M$999,$M57,'5.7 PSUP_Opex'!$O$9:$O$999,$O57)</f>
        <v>0</v>
      </c>
      <c r="AI57" s="87">
        <f>SUMIFS('5.7 PSUP_Opex'!AI$9:AI$999,'5.7 PSUP_Opex'!$D$9:$D$999,$D57,'5.7 PSUP_Opex'!$E$9:$E$999,$E57,'5.7 PSUP_Opex'!$F$9:$F$999,$F57,'5.7 PSUP_Opex'!$G$9:$G$999,$G57,'5.7 PSUP_Opex'!$H$9:$H$999,$H57,'5.7 PSUP_Opex'!$I$9:$I$999,$I57,'5.7 PSUP_Opex'!$J$9:$J$999,$J57,'5.7 PSUP_Opex'!$K$9:$K$999,$K57,'5.7 PSUP_Opex'!$L$9:$L$999,$L57,'5.7 PSUP_Opex'!$M$9:$M$999,$M57,'5.7 PSUP_Opex'!$O$9:$O$999,$O57)</f>
        <v>0</v>
      </c>
    </row>
    <row r="58" spans="1:41" s="425" customFormat="1">
      <c r="C58" s="425" t="s">
        <v>2953</v>
      </c>
      <c r="D58" s="806" t="s">
        <v>76</v>
      </c>
      <c r="E58" s="806" t="s">
        <v>136</v>
      </c>
      <c r="F58" s="806" t="s">
        <v>240</v>
      </c>
      <c r="G58" s="806" t="s">
        <v>2906</v>
      </c>
      <c r="H58" s="806" t="s">
        <v>11</v>
      </c>
      <c r="I58" s="425" t="s">
        <v>2929</v>
      </c>
      <c r="J58" s="1291" t="s">
        <v>6</v>
      </c>
      <c r="K58" s="806" t="s">
        <v>2907</v>
      </c>
      <c r="L58" s="806" t="s">
        <v>2457</v>
      </c>
      <c r="M58" s="58" t="s">
        <v>2458</v>
      </c>
      <c r="O58" s="426" t="s">
        <v>1010</v>
      </c>
      <c r="P58" s="58" t="s">
        <v>203</v>
      </c>
      <c r="Q58" s="58"/>
      <c r="AC58" s="425" t="s">
        <v>2</v>
      </c>
      <c r="AE58" s="87">
        <f>SUMIFS('8.11 Net_Zero'!AE$9:AE$999,'8.11 Net_Zero'!$D$9:$D$999,$D58,'8.11 Net_Zero'!$E$9:$E$999,$E58,'8.11 Net_Zero'!$F$9:$F$999,$F58,'8.11 Net_Zero'!$G$9:$G$999,$G58,'8.11 Net_Zero'!$H$9:$H$999,$H58,'8.11 Net_Zero'!$I$9:$I$999,$I58,'8.11 Net_Zero'!$J$9:$J$999,$J58,'8.11 Net_Zero'!$K$9:$K$999,$K58,'8.11 Net_Zero'!$L$9:$L$999,$L58,'8.11 Net_Zero'!$M$9:$M$999,$M58,'8.11 Net_Zero'!$O$9:$O$999,$O58)</f>
        <v>0</v>
      </c>
      <c r="AF58" s="87">
        <f>SUMIFS('8.11 Net_Zero'!AF$9:AF$999,'8.11 Net_Zero'!$D$9:$D$999,$D58,'8.11 Net_Zero'!$E$9:$E$999,$E58,'8.11 Net_Zero'!$F$9:$F$999,$F58,'8.11 Net_Zero'!$G$9:$G$999,$G58,'8.11 Net_Zero'!$H$9:$H$999,$H58,'8.11 Net_Zero'!$I$9:$I$999,$I58,'8.11 Net_Zero'!$J$9:$J$999,$J58,'8.11 Net_Zero'!$K$9:$K$999,$K58,'8.11 Net_Zero'!$L$9:$L$999,$L58,'8.11 Net_Zero'!$M$9:$M$999,$M58,'8.11 Net_Zero'!$O$9:$O$999,$O58)</f>
        <v>0</v>
      </c>
      <c r="AG58" s="87">
        <f>SUMIFS('8.11 Net_Zero'!AG$9:AG$999,'8.11 Net_Zero'!$D$9:$D$999,$D58,'8.11 Net_Zero'!$E$9:$E$999,$E58,'8.11 Net_Zero'!$F$9:$F$999,$F58,'8.11 Net_Zero'!$G$9:$G$999,$G58,'8.11 Net_Zero'!$H$9:$H$999,$H58,'8.11 Net_Zero'!$I$9:$I$999,$I58,'8.11 Net_Zero'!$J$9:$J$999,$J58,'8.11 Net_Zero'!$K$9:$K$999,$K58,'8.11 Net_Zero'!$L$9:$L$999,$L58,'8.11 Net_Zero'!$M$9:$M$999,$M58,'8.11 Net_Zero'!$O$9:$O$999,$O58)</f>
        <v>0</v>
      </c>
      <c r="AH58" s="87">
        <f>SUMIFS('8.11 Net_Zero'!AH$9:AH$999,'8.11 Net_Zero'!$D$9:$D$999,$D58,'8.11 Net_Zero'!$E$9:$E$999,$E58,'8.11 Net_Zero'!$F$9:$F$999,$F58,'8.11 Net_Zero'!$G$9:$G$999,$G58,'8.11 Net_Zero'!$H$9:$H$999,$H58,'8.11 Net_Zero'!$I$9:$I$999,$I58,'8.11 Net_Zero'!$J$9:$J$999,$J58,'8.11 Net_Zero'!$K$9:$K$999,$K58,'8.11 Net_Zero'!$L$9:$L$999,$L58,'8.11 Net_Zero'!$M$9:$M$999,$M58,'8.11 Net_Zero'!$O$9:$O$999,$O58)</f>
        <v>0</v>
      </c>
      <c r="AI58" s="87">
        <f>SUMIFS('8.11 Net_Zero'!AI$9:AI$999,'8.11 Net_Zero'!$D$9:$D$999,$D58,'8.11 Net_Zero'!$E$9:$E$999,$E58,'8.11 Net_Zero'!$F$9:$F$999,$F58,'8.11 Net_Zero'!$G$9:$G$999,$G58,'8.11 Net_Zero'!$H$9:$H$999,$H58,'8.11 Net_Zero'!$I$9:$I$999,$I58,'8.11 Net_Zero'!$J$9:$J$999,$J58,'8.11 Net_Zero'!$K$9:$K$999,$K58,'8.11 Net_Zero'!$L$9:$L$999,$L58,'8.11 Net_Zero'!$M$9:$M$999,$M58,'8.11 Net_Zero'!$O$9:$O$999,$O58)</f>
        <v>0</v>
      </c>
    </row>
    <row r="59" spans="1:41" s="425" customFormat="1">
      <c r="D59" s="806"/>
      <c r="E59" s="806"/>
      <c r="F59" s="806"/>
      <c r="G59" s="806"/>
      <c r="H59" s="806"/>
      <c r="I59" s="806"/>
      <c r="J59" s="806"/>
      <c r="K59" s="806"/>
    </row>
    <row r="60" spans="1:41" s="1" customFormat="1" ht="13.8">
      <c r="A60" s="64"/>
      <c r="B60" s="72" t="s">
        <v>2464</v>
      </c>
    </row>
    <row r="61" spans="1:41" s="425" customFormat="1"/>
    <row r="62" spans="1:41" s="425" customFormat="1">
      <c r="D62" s="58" t="s">
        <v>76</v>
      </c>
      <c r="E62" s="58" t="s">
        <v>67</v>
      </c>
      <c r="F62" s="58" t="s">
        <v>261</v>
      </c>
      <c r="G62" s="425" t="s">
        <v>2906</v>
      </c>
      <c r="H62" s="58" t="s">
        <v>11</v>
      </c>
      <c r="I62" s="58" t="s">
        <v>242</v>
      </c>
      <c r="J62" s="58" t="s">
        <v>6</v>
      </c>
      <c r="K62" s="58" t="s">
        <v>243</v>
      </c>
      <c r="L62" s="426" t="s">
        <v>1010</v>
      </c>
      <c r="M62" s="426" t="s">
        <v>1010</v>
      </c>
      <c r="O62" s="426" t="s">
        <v>1010</v>
      </c>
      <c r="P62" s="425" t="s">
        <v>207</v>
      </c>
      <c r="AC62" s="425" t="s">
        <v>2</v>
      </c>
      <c r="AE62" s="87">
        <f>SUMIFS('6.1 Capex_summary'!AE$9:AE$1040,'6.1 Capex_summary'!$D$9:$D$1040,$D62,'6.1 Capex_summary'!$E$9:$E$1040,$E62,'6.1 Capex_summary'!$F$9:$F$1040,$F62,'6.1 Capex_summary'!$G$9:$G$1040,$G62,'6.1 Capex_summary'!$H$9:$H$1040,$H62,'6.1 Capex_summary'!$I$9:$I$1040,$I62,'6.1 Capex_summary'!$J$9:$J$1040,$J62,'6.1 Capex_summary'!$K$9:$K$1040,$K62,'6.1 Capex_summary'!$L$9:$L$1040,$L62,'6.1 Capex_summary'!$M$9:$M$1040,$M62,'6.1 Capex_summary'!$O$9:$O$1040,$O62)</f>
        <v>0</v>
      </c>
      <c r="AF62" s="87">
        <f>SUMIFS('6.1 Capex_summary'!AF$9:AF$1040,'6.1 Capex_summary'!$D$9:$D$1040,$D62,'6.1 Capex_summary'!$E$9:$E$1040,$E62,'6.1 Capex_summary'!$F$9:$F$1040,$F62,'6.1 Capex_summary'!$G$9:$G$1040,$G62,'6.1 Capex_summary'!$H$9:$H$1040,$H62,'6.1 Capex_summary'!$I$9:$I$1040,$I62,'6.1 Capex_summary'!$J$9:$J$1040,$J62,'6.1 Capex_summary'!$K$9:$K$1040,$K62,'6.1 Capex_summary'!$L$9:$L$1040,$L62,'6.1 Capex_summary'!$M$9:$M$1040,$M62,'6.1 Capex_summary'!$O$9:$O$1040,$O62)</f>
        <v>0</v>
      </c>
      <c r="AG62" s="87">
        <f>SUMIFS('6.1 Capex_summary'!AG$9:AG$1040,'6.1 Capex_summary'!$D$9:$D$1040,$D62,'6.1 Capex_summary'!$E$9:$E$1040,$E62,'6.1 Capex_summary'!$F$9:$F$1040,$F62,'6.1 Capex_summary'!$G$9:$G$1040,$G62,'6.1 Capex_summary'!$H$9:$H$1040,$H62,'6.1 Capex_summary'!$I$9:$I$1040,$I62,'6.1 Capex_summary'!$J$9:$J$1040,$J62,'6.1 Capex_summary'!$K$9:$K$1040,$K62,'6.1 Capex_summary'!$L$9:$L$1040,$L62,'6.1 Capex_summary'!$M$9:$M$1040,$M62,'6.1 Capex_summary'!$O$9:$O$1040,$O62)</f>
        <v>0</v>
      </c>
      <c r="AH62" s="87">
        <f>SUMIFS('6.1 Capex_summary'!AH$9:AH$1040,'6.1 Capex_summary'!$D$9:$D$1040,$D62,'6.1 Capex_summary'!$E$9:$E$1040,$E62,'6.1 Capex_summary'!$F$9:$F$1040,$F62,'6.1 Capex_summary'!$G$9:$G$1040,$G62,'6.1 Capex_summary'!$H$9:$H$1040,$H62,'6.1 Capex_summary'!$I$9:$I$1040,$I62,'6.1 Capex_summary'!$J$9:$J$1040,$J62,'6.1 Capex_summary'!$K$9:$K$1040,$K62,'6.1 Capex_summary'!$L$9:$L$1040,$L62,'6.1 Capex_summary'!$M$9:$M$1040,$M62,'6.1 Capex_summary'!$O$9:$O$1040,$O62)</f>
        <v>0</v>
      </c>
      <c r="AI62" s="87">
        <f>SUMIFS('6.1 Capex_summary'!AI$9:AI$1040,'6.1 Capex_summary'!$D$9:$D$1040,$D62,'6.1 Capex_summary'!$E$9:$E$1040,$E62,'6.1 Capex_summary'!$F$9:$F$1040,$F62,'6.1 Capex_summary'!$G$9:$G$1040,$G62,'6.1 Capex_summary'!$H$9:$H$1040,$H62,'6.1 Capex_summary'!$I$9:$I$1040,$I62,'6.1 Capex_summary'!$J$9:$J$1040,$J62,'6.1 Capex_summary'!$K$9:$K$1040,$K62,'6.1 Capex_summary'!$L$9:$L$1040,$L62,'6.1 Capex_summary'!$M$9:$M$1040,$M62,'6.1 Capex_summary'!$O$9:$O$1040,$O62)</f>
        <v>0</v>
      </c>
    </row>
    <row r="63" spans="1:41" s="425" customFormat="1">
      <c r="D63" s="58" t="s">
        <v>76</v>
      </c>
      <c r="E63" s="58" t="s">
        <v>67</v>
      </c>
      <c r="F63" s="58" t="s">
        <v>261</v>
      </c>
      <c r="G63" s="425" t="s">
        <v>2906</v>
      </c>
      <c r="H63" s="58" t="s">
        <v>11</v>
      </c>
      <c r="I63" s="58" t="s">
        <v>242</v>
      </c>
      <c r="J63" s="58" t="s">
        <v>6</v>
      </c>
      <c r="K63" s="58" t="s">
        <v>1656</v>
      </c>
      <c r="L63" s="426" t="s">
        <v>1010</v>
      </c>
      <c r="M63" s="426" t="s">
        <v>1010</v>
      </c>
      <c r="O63" s="426" t="s">
        <v>1010</v>
      </c>
      <c r="P63" s="425" t="s">
        <v>207</v>
      </c>
      <c r="AC63" s="425" t="s">
        <v>2</v>
      </c>
      <c r="AE63" s="87">
        <f>SUMIFS('6.1 Capex_summary'!AE$9:AE$1040,'6.1 Capex_summary'!$D$9:$D$1040,$D63,'6.1 Capex_summary'!$E$9:$E$1040,$E63,'6.1 Capex_summary'!$F$9:$F$1040,$F63,'6.1 Capex_summary'!$G$9:$G$1040,$G63,'6.1 Capex_summary'!$H$9:$H$1040,$H63,'6.1 Capex_summary'!$I$9:$I$1040,$I63,'6.1 Capex_summary'!$J$9:$J$1040,$J63,'6.1 Capex_summary'!$K$9:$K$1040,$K63,'6.1 Capex_summary'!$L$9:$L$1040,$L63,'6.1 Capex_summary'!$M$9:$M$1040,$M63,'6.1 Capex_summary'!$O$9:$O$1040,$O63)</f>
        <v>0</v>
      </c>
      <c r="AF63" s="87">
        <f>SUMIFS('6.1 Capex_summary'!AF$9:AF$1040,'6.1 Capex_summary'!$D$9:$D$1040,$D63,'6.1 Capex_summary'!$E$9:$E$1040,$E63,'6.1 Capex_summary'!$F$9:$F$1040,$F63,'6.1 Capex_summary'!$G$9:$G$1040,$G63,'6.1 Capex_summary'!$H$9:$H$1040,$H63,'6.1 Capex_summary'!$I$9:$I$1040,$I63,'6.1 Capex_summary'!$J$9:$J$1040,$J63,'6.1 Capex_summary'!$K$9:$K$1040,$K63,'6.1 Capex_summary'!$L$9:$L$1040,$L63,'6.1 Capex_summary'!$M$9:$M$1040,$M63,'6.1 Capex_summary'!$O$9:$O$1040,$O63)</f>
        <v>0</v>
      </c>
      <c r="AG63" s="87">
        <f>SUMIFS('6.1 Capex_summary'!AG$9:AG$1040,'6.1 Capex_summary'!$D$9:$D$1040,$D63,'6.1 Capex_summary'!$E$9:$E$1040,$E63,'6.1 Capex_summary'!$F$9:$F$1040,$F63,'6.1 Capex_summary'!$G$9:$G$1040,$G63,'6.1 Capex_summary'!$H$9:$H$1040,$H63,'6.1 Capex_summary'!$I$9:$I$1040,$I63,'6.1 Capex_summary'!$J$9:$J$1040,$J63,'6.1 Capex_summary'!$K$9:$K$1040,$K63,'6.1 Capex_summary'!$L$9:$L$1040,$L63,'6.1 Capex_summary'!$M$9:$M$1040,$M63,'6.1 Capex_summary'!$O$9:$O$1040,$O63)</f>
        <v>0</v>
      </c>
      <c r="AH63" s="87">
        <f>SUMIFS('6.1 Capex_summary'!AH$9:AH$1040,'6.1 Capex_summary'!$D$9:$D$1040,$D63,'6.1 Capex_summary'!$E$9:$E$1040,$E63,'6.1 Capex_summary'!$F$9:$F$1040,$F63,'6.1 Capex_summary'!$G$9:$G$1040,$G63,'6.1 Capex_summary'!$H$9:$H$1040,$H63,'6.1 Capex_summary'!$I$9:$I$1040,$I63,'6.1 Capex_summary'!$J$9:$J$1040,$J63,'6.1 Capex_summary'!$K$9:$K$1040,$K63,'6.1 Capex_summary'!$L$9:$L$1040,$L63,'6.1 Capex_summary'!$M$9:$M$1040,$M63,'6.1 Capex_summary'!$O$9:$O$1040,$O63)</f>
        <v>0</v>
      </c>
      <c r="AI63" s="87">
        <f>SUMIFS('6.1 Capex_summary'!AI$9:AI$1040,'6.1 Capex_summary'!$D$9:$D$1040,$D63,'6.1 Capex_summary'!$E$9:$E$1040,$E63,'6.1 Capex_summary'!$F$9:$F$1040,$F63,'6.1 Capex_summary'!$G$9:$G$1040,$G63,'6.1 Capex_summary'!$H$9:$H$1040,$H63,'6.1 Capex_summary'!$I$9:$I$1040,$I63,'6.1 Capex_summary'!$J$9:$J$1040,$J63,'6.1 Capex_summary'!$K$9:$K$1040,$K63,'6.1 Capex_summary'!$L$9:$L$1040,$L63,'6.1 Capex_summary'!$M$9:$M$1040,$M63,'6.1 Capex_summary'!$O$9:$O$1040,$O63)</f>
        <v>0</v>
      </c>
    </row>
    <row r="64" spans="1:41" s="425" customFormat="1">
      <c r="D64" s="58" t="s">
        <v>76</v>
      </c>
      <c r="E64" s="58" t="s">
        <v>67</v>
      </c>
      <c r="F64" s="58" t="s">
        <v>261</v>
      </c>
      <c r="G64" s="425" t="s">
        <v>2906</v>
      </c>
      <c r="H64" s="58" t="s">
        <v>11</v>
      </c>
      <c r="I64" s="58" t="s">
        <v>1657</v>
      </c>
      <c r="J64" s="58" t="s">
        <v>6</v>
      </c>
      <c r="K64" s="58" t="s">
        <v>1658</v>
      </c>
      <c r="L64" s="58" t="s">
        <v>1732</v>
      </c>
      <c r="M64" s="426" t="s">
        <v>1010</v>
      </c>
      <c r="O64" s="426" t="s">
        <v>1010</v>
      </c>
      <c r="P64" s="674" t="s">
        <v>208</v>
      </c>
      <c r="Q64" s="674"/>
      <c r="AC64" s="425" t="s">
        <v>2</v>
      </c>
      <c r="AE64" s="87">
        <f>SUMIFS('6.1 Capex_summary'!AE$9:AE$1040,'6.1 Capex_summary'!$D$9:$D$1040,$D64,'6.1 Capex_summary'!$E$9:$E$1040,$E64,'6.1 Capex_summary'!$F$9:$F$1040,$F64,'6.1 Capex_summary'!$G$9:$G$1040,$G64,'6.1 Capex_summary'!$H$9:$H$1040,$H64,'6.1 Capex_summary'!$I$9:$I$1040,$I64,'6.1 Capex_summary'!$J$9:$J$1040,$J64,'6.1 Capex_summary'!$K$9:$K$1040,$K64,'6.1 Capex_summary'!$L$9:$L$1040,$L64,'6.1 Capex_summary'!$M$9:$M$1040,$M64,'6.1 Capex_summary'!$O$9:$O$1040,$O64)</f>
        <v>0</v>
      </c>
      <c r="AF64" s="87">
        <f>SUMIFS('6.1 Capex_summary'!AF$9:AF$1040,'6.1 Capex_summary'!$D$9:$D$1040,$D64,'6.1 Capex_summary'!$E$9:$E$1040,$E64,'6.1 Capex_summary'!$F$9:$F$1040,$F64,'6.1 Capex_summary'!$G$9:$G$1040,$G64,'6.1 Capex_summary'!$H$9:$H$1040,$H64,'6.1 Capex_summary'!$I$9:$I$1040,$I64,'6.1 Capex_summary'!$J$9:$J$1040,$J64,'6.1 Capex_summary'!$K$9:$K$1040,$K64,'6.1 Capex_summary'!$L$9:$L$1040,$L64,'6.1 Capex_summary'!$M$9:$M$1040,$M64,'6.1 Capex_summary'!$O$9:$O$1040,$O64)</f>
        <v>0</v>
      </c>
      <c r="AG64" s="87">
        <f>SUMIFS('6.1 Capex_summary'!AG$9:AG$1040,'6.1 Capex_summary'!$D$9:$D$1040,$D64,'6.1 Capex_summary'!$E$9:$E$1040,$E64,'6.1 Capex_summary'!$F$9:$F$1040,$F64,'6.1 Capex_summary'!$G$9:$G$1040,$G64,'6.1 Capex_summary'!$H$9:$H$1040,$H64,'6.1 Capex_summary'!$I$9:$I$1040,$I64,'6.1 Capex_summary'!$J$9:$J$1040,$J64,'6.1 Capex_summary'!$K$9:$K$1040,$K64,'6.1 Capex_summary'!$L$9:$L$1040,$L64,'6.1 Capex_summary'!$M$9:$M$1040,$M64,'6.1 Capex_summary'!$O$9:$O$1040,$O64)</f>
        <v>0</v>
      </c>
      <c r="AH64" s="87">
        <f>SUMIFS('6.1 Capex_summary'!AH$9:AH$1040,'6.1 Capex_summary'!$D$9:$D$1040,$D64,'6.1 Capex_summary'!$E$9:$E$1040,$E64,'6.1 Capex_summary'!$F$9:$F$1040,$F64,'6.1 Capex_summary'!$G$9:$G$1040,$G64,'6.1 Capex_summary'!$H$9:$H$1040,$H64,'6.1 Capex_summary'!$I$9:$I$1040,$I64,'6.1 Capex_summary'!$J$9:$J$1040,$J64,'6.1 Capex_summary'!$K$9:$K$1040,$K64,'6.1 Capex_summary'!$L$9:$L$1040,$L64,'6.1 Capex_summary'!$M$9:$M$1040,$M64,'6.1 Capex_summary'!$O$9:$O$1040,$O64)</f>
        <v>0</v>
      </c>
      <c r="AI64" s="87">
        <f>SUMIFS('6.1 Capex_summary'!AI$9:AI$1040,'6.1 Capex_summary'!$D$9:$D$1040,$D64,'6.1 Capex_summary'!$E$9:$E$1040,$E64,'6.1 Capex_summary'!$F$9:$F$1040,$F64,'6.1 Capex_summary'!$G$9:$G$1040,$G64,'6.1 Capex_summary'!$H$9:$H$1040,$H64,'6.1 Capex_summary'!$I$9:$I$1040,$I64,'6.1 Capex_summary'!$J$9:$J$1040,$J64,'6.1 Capex_summary'!$K$9:$K$1040,$K64,'6.1 Capex_summary'!$L$9:$L$1040,$L64,'6.1 Capex_summary'!$M$9:$M$1040,$M64,'6.1 Capex_summary'!$O$9:$O$1040,$O64)</f>
        <v>0</v>
      </c>
    </row>
    <row r="65" spans="4:35" s="425" customFormat="1">
      <c r="D65" s="58" t="s">
        <v>76</v>
      </c>
      <c r="E65" s="58" t="s">
        <v>67</v>
      </c>
      <c r="F65" s="58" t="s">
        <v>261</v>
      </c>
      <c r="G65" s="425" t="s">
        <v>2906</v>
      </c>
      <c r="H65" s="58" t="s">
        <v>11</v>
      </c>
      <c r="I65" s="58" t="s">
        <v>1657</v>
      </c>
      <c r="J65" s="58" t="s">
        <v>6</v>
      </c>
      <c r="K65" s="58" t="s">
        <v>1658</v>
      </c>
      <c r="L65" s="58" t="s">
        <v>2870</v>
      </c>
      <c r="M65" s="426" t="s">
        <v>1010</v>
      </c>
      <c r="O65" s="426" t="s">
        <v>1010</v>
      </c>
      <c r="P65" s="674" t="s">
        <v>208</v>
      </c>
      <c r="Q65" s="674"/>
      <c r="AC65" s="425" t="s">
        <v>2</v>
      </c>
      <c r="AE65" s="87">
        <f>SUMIFS('6.1 Capex_summary'!AE$9:AE$1040,'6.1 Capex_summary'!$D$9:$D$1040,$D65,'6.1 Capex_summary'!$E$9:$E$1040,$E65,'6.1 Capex_summary'!$F$9:$F$1040,$F65,'6.1 Capex_summary'!$G$9:$G$1040,$G65,'6.1 Capex_summary'!$H$9:$H$1040,$H65,'6.1 Capex_summary'!$I$9:$I$1040,$I65,'6.1 Capex_summary'!$J$9:$J$1040,$J65,'6.1 Capex_summary'!$K$9:$K$1040,$K65,'6.1 Capex_summary'!$L$9:$L$1040,$L65,'6.1 Capex_summary'!$M$9:$M$1040,$M65,'6.1 Capex_summary'!$O$9:$O$1040,$O65)</f>
        <v>0</v>
      </c>
      <c r="AF65" s="87">
        <f>SUMIFS('6.1 Capex_summary'!AF$9:AF$1040,'6.1 Capex_summary'!$D$9:$D$1040,$D65,'6.1 Capex_summary'!$E$9:$E$1040,$E65,'6.1 Capex_summary'!$F$9:$F$1040,$F65,'6.1 Capex_summary'!$G$9:$G$1040,$G65,'6.1 Capex_summary'!$H$9:$H$1040,$H65,'6.1 Capex_summary'!$I$9:$I$1040,$I65,'6.1 Capex_summary'!$J$9:$J$1040,$J65,'6.1 Capex_summary'!$K$9:$K$1040,$K65,'6.1 Capex_summary'!$L$9:$L$1040,$L65,'6.1 Capex_summary'!$M$9:$M$1040,$M65,'6.1 Capex_summary'!$O$9:$O$1040,$O65)</f>
        <v>0</v>
      </c>
      <c r="AG65" s="87">
        <f>SUMIFS('6.1 Capex_summary'!AG$9:AG$1040,'6.1 Capex_summary'!$D$9:$D$1040,$D65,'6.1 Capex_summary'!$E$9:$E$1040,$E65,'6.1 Capex_summary'!$F$9:$F$1040,$F65,'6.1 Capex_summary'!$G$9:$G$1040,$G65,'6.1 Capex_summary'!$H$9:$H$1040,$H65,'6.1 Capex_summary'!$I$9:$I$1040,$I65,'6.1 Capex_summary'!$J$9:$J$1040,$J65,'6.1 Capex_summary'!$K$9:$K$1040,$K65,'6.1 Capex_summary'!$L$9:$L$1040,$L65,'6.1 Capex_summary'!$M$9:$M$1040,$M65,'6.1 Capex_summary'!$O$9:$O$1040,$O65)</f>
        <v>0</v>
      </c>
      <c r="AH65" s="87">
        <f>SUMIFS('6.1 Capex_summary'!AH$9:AH$1040,'6.1 Capex_summary'!$D$9:$D$1040,$D65,'6.1 Capex_summary'!$E$9:$E$1040,$E65,'6.1 Capex_summary'!$F$9:$F$1040,$F65,'6.1 Capex_summary'!$G$9:$G$1040,$G65,'6.1 Capex_summary'!$H$9:$H$1040,$H65,'6.1 Capex_summary'!$I$9:$I$1040,$I65,'6.1 Capex_summary'!$J$9:$J$1040,$J65,'6.1 Capex_summary'!$K$9:$K$1040,$K65,'6.1 Capex_summary'!$L$9:$L$1040,$L65,'6.1 Capex_summary'!$M$9:$M$1040,$M65,'6.1 Capex_summary'!$O$9:$O$1040,$O65)</f>
        <v>0</v>
      </c>
      <c r="AI65" s="87">
        <f>SUMIFS('6.1 Capex_summary'!AI$9:AI$1040,'6.1 Capex_summary'!$D$9:$D$1040,$D65,'6.1 Capex_summary'!$E$9:$E$1040,$E65,'6.1 Capex_summary'!$F$9:$F$1040,$F65,'6.1 Capex_summary'!$G$9:$G$1040,$G65,'6.1 Capex_summary'!$H$9:$H$1040,$H65,'6.1 Capex_summary'!$I$9:$I$1040,$I65,'6.1 Capex_summary'!$J$9:$J$1040,$J65,'6.1 Capex_summary'!$K$9:$K$1040,$K65,'6.1 Capex_summary'!$L$9:$L$1040,$L65,'6.1 Capex_summary'!$M$9:$M$1040,$M65,'6.1 Capex_summary'!$O$9:$O$1040,$O65)</f>
        <v>0</v>
      </c>
    </row>
    <row r="66" spans="4:35" s="425" customFormat="1">
      <c r="D66" s="58" t="s">
        <v>76</v>
      </c>
      <c r="E66" s="58" t="s">
        <v>67</v>
      </c>
      <c r="F66" s="58" t="s">
        <v>261</v>
      </c>
      <c r="G66" s="425" t="s">
        <v>2906</v>
      </c>
      <c r="H66" s="58" t="s">
        <v>11</v>
      </c>
      <c r="I66" s="58" t="s">
        <v>1657</v>
      </c>
      <c r="J66" s="58" t="s">
        <v>6</v>
      </c>
      <c r="K66" s="58" t="s">
        <v>1658</v>
      </c>
      <c r="L66" s="58" t="s">
        <v>930</v>
      </c>
      <c r="M66" s="426" t="s">
        <v>1010</v>
      </c>
      <c r="O66" s="426" t="s">
        <v>1010</v>
      </c>
      <c r="P66" s="674" t="s">
        <v>208</v>
      </c>
      <c r="Q66" s="674"/>
      <c r="AC66" s="425" t="s">
        <v>2</v>
      </c>
      <c r="AE66" s="87">
        <f>SUMIFS('6.1 Capex_summary'!AE$9:AE$1040,'6.1 Capex_summary'!$D$9:$D$1040,$D66,'6.1 Capex_summary'!$E$9:$E$1040,$E66,'6.1 Capex_summary'!$F$9:$F$1040,$F66,'6.1 Capex_summary'!$G$9:$G$1040,$G66,'6.1 Capex_summary'!$H$9:$H$1040,$H66,'6.1 Capex_summary'!$I$9:$I$1040,$I66,'6.1 Capex_summary'!$J$9:$J$1040,$J66,'6.1 Capex_summary'!$K$9:$K$1040,$K66,'6.1 Capex_summary'!$L$9:$L$1040,$L66,'6.1 Capex_summary'!$M$9:$M$1040,$M66,'6.1 Capex_summary'!$O$9:$O$1040,$O66)</f>
        <v>0</v>
      </c>
      <c r="AF66" s="87">
        <f>SUMIFS('6.1 Capex_summary'!AF$9:AF$1040,'6.1 Capex_summary'!$D$9:$D$1040,$D66,'6.1 Capex_summary'!$E$9:$E$1040,$E66,'6.1 Capex_summary'!$F$9:$F$1040,$F66,'6.1 Capex_summary'!$G$9:$G$1040,$G66,'6.1 Capex_summary'!$H$9:$H$1040,$H66,'6.1 Capex_summary'!$I$9:$I$1040,$I66,'6.1 Capex_summary'!$J$9:$J$1040,$J66,'6.1 Capex_summary'!$K$9:$K$1040,$K66,'6.1 Capex_summary'!$L$9:$L$1040,$L66,'6.1 Capex_summary'!$M$9:$M$1040,$M66,'6.1 Capex_summary'!$O$9:$O$1040,$O66)</f>
        <v>0</v>
      </c>
      <c r="AG66" s="87">
        <f>SUMIFS('6.1 Capex_summary'!AG$9:AG$1040,'6.1 Capex_summary'!$D$9:$D$1040,$D66,'6.1 Capex_summary'!$E$9:$E$1040,$E66,'6.1 Capex_summary'!$F$9:$F$1040,$F66,'6.1 Capex_summary'!$G$9:$G$1040,$G66,'6.1 Capex_summary'!$H$9:$H$1040,$H66,'6.1 Capex_summary'!$I$9:$I$1040,$I66,'6.1 Capex_summary'!$J$9:$J$1040,$J66,'6.1 Capex_summary'!$K$9:$K$1040,$K66,'6.1 Capex_summary'!$L$9:$L$1040,$L66,'6.1 Capex_summary'!$M$9:$M$1040,$M66,'6.1 Capex_summary'!$O$9:$O$1040,$O66)</f>
        <v>0</v>
      </c>
      <c r="AH66" s="87">
        <f>SUMIFS('6.1 Capex_summary'!AH$9:AH$1040,'6.1 Capex_summary'!$D$9:$D$1040,$D66,'6.1 Capex_summary'!$E$9:$E$1040,$E66,'6.1 Capex_summary'!$F$9:$F$1040,$F66,'6.1 Capex_summary'!$G$9:$G$1040,$G66,'6.1 Capex_summary'!$H$9:$H$1040,$H66,'6.1 Capex_summary'!$I$9:$I$1040,$I66,'6.1 Capex_summary'!$J$9:$J$1040,$J66,'6.1 Capex_summary'!$K$9:$K$1040,$K66,'6.1 Capex_summary'!$L$9:$L$1040,$L66,'6.1 Capex_summary'!$M$9:$M$1040,$M66,'6.1 Capex_summary'!$O$9:$O$1040,$O66)</f>
        <v>0</v>
      </c>
      <c r="AI66" s="87">
        <f>SUMIFS('6.1 Capex_summary'!AI$9:AI$1040,'6.1 Capex_summary'!$D$9:$D$1040,$D66,'6.1 Capex_summary'!$E$9:$E$1040,$E66,'6.1 Capex_summary'!$F$9:$F$1040,$F66,'6.1 Capex_summary'!$G$9:$G$1040,$G66,'6.1 Capex_summary'!$H$9:$H$1040,$H66,'6.1 Capex_summary'!$I$9:$I$1040,$I66,'6.1 Capex_summary'!$J$9:$J$1040,$J66,'6.1 Capex_summary'!$K$9:$K$1040,$K66,'6.1 Capex_summary'!$L$9:$L$1040,$L66,'6.1 Capex_summary'!$M$9:$M$1040,$M66,'6.1 Capex_summary'!$O$9:$O$1040,$O66)</f>
        <v>0</v>
      </c>
    </row>
    <row r="67" spans="4:35" s="425" customFormat="1">
      <c r="D67" s="58" t="s">
        <v>76</v>
      </c>
      <c r="E67" s="58" t="s">
        <v>67</v>
      </c>
      <c r="F67" s="58" t="s">
        <v>261</v>
      </c>
      <c r="G67" s="425" t="s">
        <v>2906</v>
      </c>
      <c r="H67" s="58" t="s">
        <v>11</v>
      </c>
      <c r="I67" s="58" t="s">
        <v>1657</v>
      </c>
      <c r="J67" s="58" t="s">
        <v>6</v>
      </c>
      <c r="K67" s="58" t="s">
        <v>1658</v>
      </c>
      <c r="L67" s="58" t="s">
        <v>2871</v>
      </c>
      <c r="M67" s="426" t="s">
        <v>1010</v>
      </c>
      <c r="O67" s="426" t="s">
        <v>1010</v>
      </c>
      <c r="P67" s="674" t="s">
        <v>208</v>
      </c>
      <c r="Q67" s="674"/>
      <c r="AC67" s="425" t="s">
        <v>2</v>
      </c>
      <c r="AE67" s="87">
        <f>SUMIFS('6.1 Capex_summary'!AE$9:AE$1040,'6.1 Capex_summary'!$D$9:$D$1040,$D67,'6.1 Capex_summary'!$E$9:$E$1040,$E67,'6.1 Capex_summary'!$F$9:$F$1040,$F67,'6.1 Capex_summary'!$G$9:$G$1040,$G67,'6.1 Capex_summary'!$H$9:$H$1040,$H67,'6.1 Capex_summary'!$I$9:$I$1040,$I67,'6.1 Capex_summary'!$J$9:$J$1040,$J67,'6.1 Capex_summary'!$K$9:$K$1040,$K67,'6.1 Capex_summary'!$L$9:$L$1040,$L67,'6.1 Capex_summary'!$M$9:$M$1040,$M67,'6.1 Capex_summary'!$O$9:$O$1040,$O67)</f>
        <v>0</v>
      </c>
      <c r="AF67" s="87">
        <f>SUMIFS('6.1 Capex_summary'!AF$9:AF$1040,'6.1 Capex_summary'!$D$9:$D$1040,$D67,'6.1 Capex_summary'!$E$9:$E$1040,$E67,'6.1 Capex_summary'!$F$9:$F$1040,$F67,'6.1 Capex_summary'!$G$9:$G$1040,$G67,'6.1 Capex_summary'!$H$9:$H$1040,$H67,'6.1 Capex_summary'!$I$9:$I$1040,$I67,'6.1 Capex_summary'!$J$9:$J$1040,$J67,'6.1 Capex_summary'!$K$9:$K$1040,$K67,'6.1 Capex_summary'!$L$9:$L$1040,$L67,'6.1 Capex_summary'!$M$9:$M$1040,$M67,'6.1 Capex_summary'!$O$9:$O$1040,$O67)</f>
        <v>0</v>
      </c>
      <c r="AG67" s="87">
        <f>SUMIFS('6.1 Capex_summary'!AG$9:AG$1040,'6.1 Capex_summary'!$D$9:$D$1040,$D67,'6.1 Capex_summary'!$E$9:$E$1040,$E67,'6.1 Capex_summary'!$F$9:$F$1040,$F67,'6.1 Capex_summary'!$G$9:$G$1040,$G67,'6.1 Capex_summary'!$H$9:$H$1040,$H67,'6.1 Capex_summary'!$I$9:$I$1040,$I67,'6.1 Capex_summary'!$J$9:$J$1040,$J67,'6.1 Capex_summary'!$K$9:$K$1040,$K67,'6.1 Capex_summary'!$L$9:$L$1040,$L67,'6.1 Capex_summary'!$M$9:$M$1040,$M67,'6.1 Capex_summary'!$O$9:$O$1040,$O67)</f>
        <v>0</v>
      </c>
      <c r="AH67" s="87">
        <f>SUMIFS('6.1 Capex_summary'!AH$9:AH$1040,'6.1 Capex_summary'!$D$9:$D$1040,$D67,'6.1 Capex_summary'!$E$9:$E$1040,$E67,'6.1 Capex_summary'!$F$9:$F$1040,$F67,'6.1 Capex_summary'!$G$9:$G$1040,$G67,'6.1 Capex_summary'!$H$9:$H$1040,$H67,'6.1 Capex_summary'!$I$9:$I$1040,$I67,'6.1 Capex_summary'!$J$9:$J$1040,$J67,'6.1 Capex_summary'!$K$9:$K$1040,$K67,'6.1 Capex_summary'!$L$9:$L$1040,$L67,'6.1 Capex_summary'!$M$9:$M$1040,$M67,'6.1 Capex_summary'!$O$9:$O$1040,$O67)</f>
        <v>0</v>
      </c>
      <c r="AI67" s="87">
        <f>SUMIFS('6.1 Capex_summary'!AI$9:AI$1040,'6.1 Capex_summary'!$D$9:$D$1040,$D67,'6.1 Capex_summary'!$E$9:$E$1040,$E67,'6.1 Capex_summary'!$F$9:$F$1040,$F67,'6.1 Capex_summary'!$G$9:$G$1040,$G67,'6.1 Capex_summary'!$H$9:$H$1040,$H67,'6.1 Capex_summary'!$I$9:$I$1040,$I67,'6.1 Capex_summary'!$J$9:$J$1040,$J67,'6.1 Capex_summary'!$K$9:$K$1040,$K67,'6.1 Capex_summary'!$L$9:$L$1040,$L67,'6.1 Capex_summary'!$M$9:$M$1040,$M67,'6.1 Capex_summary'!$O$9:$O$1040,$O67)</f>
        <v>0</v>
      </c>
    </row>
    <row r="68" spans="4:35" s="425" customFormat="1">
      <c r="D68" s="58" t="s">
        <v>76</v>
      </c>
      <c r="E68" s="58" t="s">
        <v>67</v>
      </c>
      <c r="F68" s="58" t="s">
        <v>261</v>
      </c>
      <c r="G68" s="425" t="s">
        <v>2906</v>
      </c>
      <c r="H68" s="58" t="s">
        <v>11</v>
      </c>
      <c r="I68" s="58" t="s">
        <v>1657</v>
      </c>
      <c r="J68" s="58" t="s">
        <v>6</v>
      </c>
      <c r="K68" s="58" t="s">
        <v>264</v>
      </c>
      <c r="L68" s="58" t="s">
        <v>288</v>
      </c>
      <c r="M68" s="426" t="s">
        <v>1010</v>
      </c>
      <c r="O68" s="426" t="s">
        <v>1010</v>
      </c>
      <c r="P68" s="674" t="s">
        <v>208</v>
      </c>
      <c r="Q68" s="674"/>
      <c r="AC68" s="425" t="s">
        <v>2</v>
      </c>
      <c r="AE68" s="87">
        <f>SUMIFS('6.1 Capex_summary'!AE$9:AE$1040,'6.1 Capex_summary'!$D$9:$D$1040,$D68,'6.1 Capex_summary'!$E$9:$E$1040,$E68,'6.1 Capex_summary'!$F$9:$F$1040,$F68,'6.1 Capex_summary'!$G$9:$G$1040,$G68,'6.1 Capex_summary'!$H$9:$H$1040,$H68,'6.1 Capex_summary'!$I$9:$I$1040,$I68,'6.1 Capex_summary'!$J$9:$J$1040,$J68,'6.1 Capex_summary'!$K$9:$K$1040,$K68,'6.1 Capex_summary'!$L$9:$L$1040,$L68,'6.1 Capex_summary'!$M$9:$M$1040,$M68,'6.1 Capex_summary'!$O$9:$O$1040,$O68)</f>
        <v>0</v>
      </c>
      <c r="AF68" s="87">
        <f>SUMIFS('6.1 Capex_summary'!AF$9:AF$1040,'6.1 Capex_summary'!$D$9:$D$1040,$D68,'6.1 Capex_summary'!$E$9:$E$1040,$E68,'6.1 Capex_summary'!$F$9:$F$1040,$F68,'6.1 Capex_summary'!$G$9:$G$1040,$G68,'6.1 Capex_summary'!$H$9:$H$1040,$H68,'6.1 Capex_summary'!$I$9:$I$1040,$I68,'6.1 Capex_summary'!$J$9:$J$1040,$J68,'6.1 Capex_summary'!$K$9:$K$1040,$K68,'6.1 Capex_summary'!$L$9:$L$1040,$L68,'6.1 Capex_summary'!$M$9:$M$1040,$M68,'6.1 Capex_summary'!$O$9:$O$1040,$O68)</f>
        <v>0</v>
      </c>
      <c r="AG68" s="87">
        <f>SUMIFS('6.1 Capex_summary'!AG$9:AG$1040,'6.1 Capex_summary'!$D$9:$D$1040,$D68,'6.1 Capex_summary'!$E$9:$E$1040,$E68,'6.1 Capex_summary'!$F$9:$F$1040,$F68,'6.1 Capex_summary'!$G$9:$G$1040,$G68,'6.1 Capex_summary'!$H$9:$H$1040,$H68,'6.1 Capex_summary'!$I$9:$I$1040,$I68,'6.1 Capex_summary'!$J$9:$J$1040,$J68,'6.1 Capex_summary'!$K$9:$K$1040,$K68,'6.1 Capex_summary'!$L$9:$L$1040,$L68,'6.1 Capex_summary'!$M$9:$M$1040,$M68,'6.1 Capex_summary'!$O$9:$O$1040,$O68)</f>
        <v>0</v>
      </c>
      <c r="AH68" s="87">
        <f>SUMIFS('6.1 Capex_summary'!AH$9:AH$1040,'6.1 Capex_summary'!$D$9:$D$1040,$D68,'6.1 Capex_summary'!$E$9:$E$1040,$E68,'6.1 Capex_summary'!$F$9:$F$1040,$F68,'6.1 Capex_summary'!$G$9:$G$1040,$G68,'6.1 Capex_summary'!$H$9:$H$1040,$H68,'6.1 Capex_summary'!$I$9:$I$1040,$I68,'6.1 Capex_summary'!$J$9:$J$1040,$J68,'6.1 Capex_summary'!$K$9:$K$1040,$K68,'6.1 Capex_summary'!$L$9:$L$1040,$L68,'6.1 Capex_summary'!$M$9:$M$1040,$M68,'6.1 Capex_summary'!$O$9:$O$1040,$O68)</f>
        <v>0</v>
      </c>
      <c r="AI68" s="87">
        <f>SUMIFS('6.1 Capex_summary'!AI$9:AI$1040,'6.1 Capex_summary'!$D$9:$D$1040,$D68,'6.1 Capex_summary'!$E$9:$E$1040,$E68,'6.1 Capex_summary'!$F$9:$F$1040,$F68,'6.1 Capex_summary'!$G$9:$G$1040,$G68,'6.1 Capex_summary'!$H$9:$H$1040,$H68,'6.1 Capex_summary'!$I$9:$I$1040,$I68,'6.1 Capex_summary'!$J$9:$J$1040,$J68,'6.1 Capex_summary'!$K$9:$K$1040,$K68,'6.1 Capex_summary'!$L$9:$L$1040,$L68,'6.1 Capex_summary'!$M$9:$M$1040,$M68,'6.1 Capex_summary'!$O$9:$O$1040,$O68)</f>
        <v>0</v>
      </c>
    </row>
    <row r="69" spans="4:35" s="425" customFormat="1">
      <c r="D69" s="58" t="s">
        <v>76</v>
      </c>
      <c r="E69" s="58" t="s">
        <v>67</v>
      </c>
      <c r="F69" s="58" t="s">
        <v>261</v>
      </c>
      <c r="G69" s="425" t="s">
        <v>2906</v>
      </c>
      <c r="H69" s="58" t="s">
        <v>11</v>
      </c>
      <c r="I69" s="58" t="s">
        <v>1657</v>
      </c>
      <c r="J69" s="58" t="s">
        <v>6</v>
      </c>
      <c r="K69" s="58" t="s">
        <v>264</v>
      </c>
      <c r="L69" s="58" t="s">
        <v>288</v>
      </c>
      <c r="M69" s="425" t="s">
        <v>99</v>
      </c>
      <c r="O69" s="425" t="s">
        <v>794</v>
      </c>
      <c r="P69" s="674" t="s">
        <v>208</v>
      </c>
      <c r="Q69" s="674"/>
      <c r="AC69" s="425" t="s">
        <v>2</v>
      </c>
      <c r="AE69" s="87">
        <f>SUMIFS('6.1 Capex_summary'!AE$9:AE$1040,'6.1 Capex_summary'!$D$9:$D$1040,$D69,'6.1 Capex_summary'!$E$9:$E$1040,$E69,'6.1 Capex_summary'!$F$9:$F$1040,$F69,'6.1 Capex_summary'!$G$9:$G$1040,$G69,'6.1 Capex_summary'!$H$9:$H$1040,$H69,'6.1 Capex_summary'!$I$9:$I$1040,$I69,'6.1 Capex_summary'!$J$9:$J$1040,$J69,'6.1 Capex_summary'!$K$9:$K$1040,$K69,'6.1 Capex_summary'!$L$9:$L$1040,$L69,'6.1 Capex_summary'!$M$9:$M$1040,$M69,'6.1 Capex_summary'!$O$9:$O$1040,$O69)</f>
        <v>0</v>
      </c>
      <c r="AF69" s="87">
        <f>SUMIFS('6.1 Capex_summary'!AF$9:AF$1040,'6.1 Capex_summary'!$D$9:$D$1040,$D69,'6.1 Capex_summary'!$E$9:$E$1040,$E69,'6.1 Capex_summary'!$F$9:$F$1040,$F69,'6.1 Capex_summary'!$G$9:$G$1040,$G69,'6.1 Capex_summary'!$H$9:$H$1040,$H69,'6.1 Capex_summary'!$I$9:$I$1040,$I69,'6.1 Capex_summary'!$J$9:$J$1040,$J69,'6.1 Capex_summary'!$K$9:$K$1040,$K69,'6.1 Capex_summary'!$L$9:$L$1040,$L69,'6.1 Capex_summary'!$M$9:$M$1040,$M69,'6.1 Capex_summary'!$O$9:$O$1040,$O69)</f>
        <v>0</v>
      </c>
      <c r="AG69" s="87">
        <f>SUMIFS('6.1 Capex_summary'!AG$9:AG$1040,'6.1 Capex_summary'!$D$9:$D$1040,$D69,'6.1 Capex_summary'!$E$9:$E$1040,$E69,'6.1 Capex_summary'!$F$9:$F$1040,$F69,'6.1 Capex_summary'!$G$9:$G$1040,$G69,'6.1 Capex_summary'!$H$9:$H$1040,$H69,'6.1 Capex_summary'!$I$9:$I$1040,$I69,'6.1 Capex_summary'!$J$9:$J$1040,$J69,'6.1 Capex_summary'!$K$9:$K$1040,$K69,'6.1 Capex_summary'!$L$9:$L$1040,$L69,'6.1 Capex_summary'!$M$9:$M$1040,$M69,'6.1 Capex_summary'!$O$9:$O$1040,$O69)</f>
        <v>0</v>
      </c>
      <c r="AH69" s="87">
        <f>SUMIFS('6.1 Capex_summary'!AH$9:AH$1040,'6.1 Capex_summary'!$D$9:$D$1040,$D69,'6.1 Capex_summary'!$E$9:$E$1040,$E69,'6.1 Capex_summary'!$F$9:$F$1040,$F69,'6.1 Capex_summary'!$G$9:$G$1040,$G69,'6.1 Capex_summary'!$H$9:$H$1040,$H69,'6.1 Capex_summary'!$I$9:$I$1040,$I69,'6.1 Capex_summary'!$J$9:$J$1040,$J69,'6.1 Capex_summary'!$K$9:$K$1040,$K69,'6.1 Capex_summary'!$L$9:$L$1040,$L69,'6.1 Capex_summary'!$M$9:$M$1040,$M69,'6.1 Capex_summary'!$O$9:$O$1040,$O69)</f>
        <v>0</v>
      </c>
      <c r="AI69" s="87">
        <f>SUMIFS('6.1 Capex_summary'!AI$9:AI$1040,'6.1 Capex_summary'!$D$9:$D$1040,$D69,'6.1 Capex_summary'!$E$9:$E$1040,$E69,'6.1 Capex_summary'!$F$9:$F$1040,$F69,'6.1 Capex_summary'!$G$9:$G$1040,$G69,'6.1 Capex_summary'!$H$9:$H$1040,$H69,'6.1 Capex_summary'!$I$9:$I$1040,$I69,'6.1 Capex_summary'!$J$9:$J$1040,$J69,'6.1 Capex_summary'!$K$9:$K$1040,$K69,'6.1 Capex_summary'!$L$9:$L$1040,$L69,'6.1 Capex_summary'!$M$9:$M$1040,$M69,'6.1 Capex_summary'!$O$9:$O$1040,$O69)</f>
        <v>0</v>
      </c>
    </row>
    <row r="70" spans="4:35" s="425" customFormat="1">
      <c r="D70" s="58" t="s">
        <v>76</v>
      </c>
      <c r="E70" s="58" t="s">
        <v>67</v>
      </c>
      <c r="F70" s="58" t="s">
        <v>261</v>
      </c>
      <c r="G70" s="425" t="s">
        <v>2906</v>
      </c>
      <c r="H70" s="58" t="s">
        <v>11</v>
      </c>
      <c r="I70" s="58" t="s">
        <v>1657</v>
      </c>
      <c r="J70" s="58" t="s">
        <v>6</v>
      </c>
      <c r="K70" s="58" t="s">
        <v>264</v>
      </c>
      <c r="L70" s="58" t="s">
        <v>284</v>
      </c>
      <c r="M70" s="426" t="s">
        <v>1010</v>
      </c>
      <c r="O70" s="426" t="s">
        <v>1010</v>
      </c>
      <c r="P70" s="674" t="s">
        <v>208</v>
      </c>
      <c r="Q70" s="674"/>
      <c r="AC70" s="425" t="s">
        <v>2</v>
      </c>
      <c r="AE70" s="87">
        <f>SUMIFS('6.1 Capex_summary'!AE$9:AE$1040,'6.1 Capex_summary'!$D$9:$D$1040,$D70,'6.1 Capex_summary'!$E$9:$E$1040,$E70,'6.1 Capex_summary'!$F$9:$F$1040,$F70,'6.1 Capex_summary'!$G$9:$G$1040,$G70,'6.1 Capex_summary'!$H$9:$H$1040,$H70,'6.1 Capex_summary'!$I$9:$I$1040,$I70,'6.1 Capex_summary'!$J$9:$J$1040,$J70,'6.1 Capex_summary'!$K$9:$K$1040,$K70,'6.1 Capex_summary'!$L$9:$L$1040,$L70,'6.1 Capex_summary'!$M$9:$M$1040,$M70,'6.1 Capex_summary'!$O$9:$O$1040,$O70)</f>
        <v>0</v>
      </c>
      <c r="AF70" s="87">
        <f>SUMIFS('6.1 Capex_summary'!AF$9:AF$1040,'6.1 Capex_summary'!$D$9:$D$1040,$D70,'6.1 Capex_summary'!$E$9:$E$1040,$E70,'6.1 Capex_summary'!$F$9:$F$1040,$F70,'6.1 Capex_summary'!$G$9:$G$1040,$G70,'6.1 Capex_summary'!$H$9:$H$1040,$H70,'6.1 Capex_summary'!$I$9:$I$1040,$I70,'6.1 Capex_summary'!$J$9:$J$1040,$J70,'6.1 Capex_summary'!$K$9:$K$1040,$K70,'6.1 Capex_summary'!$L$9:$L$1040,$L70,'6.1 Capex_summary'!$M$9:$M$1040,$M70,'6.1 Capex_summary'!$O$9:$O$1040,$O70)</f>
        <v>0</v>
      </c>
      <c r="AG70" s="87">
        <f>SUMIFS('6.1 Capex_summary'!AG$9:AG$1040,'6.1 Capex_summary'!$D$9:$D$1040,$D70,'6.1 Capex_summary'!$E$9:$E$1040,$E70,'6.1 Capex_summary'!$F$9:$F$1040,$F70,'6.1 Capex_summary'!$G$9:$G$1040,$G70,'6.1 Capex_summary'!$H$9:$H$1040,$H70,'6.1 Capex_summary'!$I$9:$I$1040,$I70,'6.1 Capex_summary'!$J$9:$J$1040,$J70,'6.1 Capex_summary'!$K$9:$K$1040,$K70,'6.1 Capex_summary'!$L$9:$L$1040,$L70,'6.1 Capex_summary'!$M$9:$M$1040,$M70,'6.1 Capex_summary'!$O$9:$O$1040,$O70)</f>
        <v>0</v>
      </c>
      <c r="AH70" s="87">
        <f>SUMIFS('6.1 Capex_summary'!AH$9:AH$1040,'6.1 Capex_summary'!$D$9:$D$1040,$D70,'6.1 Capex_summary'!$E$9:$E$1040,$E70,'6.1 Capex_summary'!$F$9:$F$1040,$F70,'6.1 Capex_summary'!$G$9:$G$1040,$G70,'6.1 Capex_summary'!$H$9:$H$1040,$H70,'6.1 Capex_summary'!$I$9:$I$1040,$I70,'6.1 Capex_summary'!$J$9:$J$1040,$J70,'6.1 Capex_summary'!$K$9:$K$1040,$K70,'6.1 Capex_summary'!$L$9:$L$1040,$L70,'6.1 Capex_summary'!$M$9:$M$1040,$M70,'6.1 Capex_summary'!$O$9:$O$1040,$O70)</f>
        <v>0</v>
      </c>
      <c r="AI70" s="87">
        <f>SUMIFS('6.1 Capex_summary'!AI$9:AI$1040,'6.1 Capex_summary'!$D$9:$D$1040,$D70,'6.1 Capex_summary'!$E$9:$E$1040,$E70,'6.1 Capex_summary'!$F$9:$F$1040,$F70,'6.1 Capex_summary'!$G$9:$G$1040,$G70,'6.1 Capex_summary'!$H$9:$H$1040,$H70,'6.1 Capex_summary'!$I$9:$I$1040,$I70,'6.1 Capex_summary'!$J$9:$J$1040,$J70,'6.1 Capex_summary'!$K$9:$K$1040,$K70,'6.1 Capex_summary'!$L$9:$L$1040,$L70,'6.1 Capex_summary'!$M$9:$M$1040,$M70,'6.1 Capex_summary'!$O$9:$O$1040,$O70)</f>
        <v>0</v>
      </c>
    </row>
    <row r="71" spans="4:35" s="425" customFormat="1">
      <c r="D71" s="58" t="s">
        <v>76</v>
      </c>
      <c r="E71" s="58" t="s">
        <v>67</v>
      </c>
      <c r="F71" s="58" t="s">
        <v>261</v>
      </c>
      <c r="G71" s="425" t="s">
        <v>2906</v>
      </c>
      <c r="H71" s="58" t="s">
        <v>11</v>
      </c>
      <c r="I71" s="58" t="s">
        <v>1657</v>
      </c>
      <c r="J71" s="58" t="s">
        <v>6</v>
      </c>
      <c r="K71" s="58" t="s">
        <v>264</v>
      </c>
      <c r="L71" s="58" t="s">
        <v>284</v>
      </c>
      <c r="M71" s="425" t="s">
        <v>99</v>
      </c>
      <c r="O71" s="425" t="s">
        <v>794</v>
      </c>
      <c r="P71" s="674" t="s">
        <v>208</v>
      </c>
      <c r="Q71" s="674"/>
      <c r="AC71" s="425" t="s">
        <v>2</v>
      </c>
      <c r="AE71" s="87">
        <f>SUMIFS('6.1 Capex_summary'!AE$9:AE$1040,'6.1 Capex_summary'!$D$9:$D$1040,$D71,'6.1 Capex_summary'!$E$9:$E$1040,$E71,'6.1 Capex_summary'!$F$9:$F$1040,$F71,'6.1 Capex_summary'!$G$9:$G$1040,$G71,'6.1 Capex_summary'!$H$9:$H$1040,$H71,'6.1 Capex_summary'!$I$9:$I$1040,$I71,'6.1 Capex_summary'!$J$9:$J$1040,$J71,'6.1 Capex_summary'!$K$9:$K$1040,$K71,'6.1 Capex_summary'!$L$9:$L$1040,$L71,'6.1 Capex_summary'!$M$9:$M$1040,$M71,'6.1 Capex_summary'!$O$9:$O$1040,$O71)</f>
        <v>0</v>
      </c>
      <c r="AF71" s="87">
        <f>SUMIFS('6.1 Capex_summary'!AF$9:AF$1040,'6.1 Capex_summary'!$D$9:$D$1040,$D71,'6.1 Capex_summary'!$E$9:$E$1040,$E71,'6.1 Capex_summary'!$F$9:$F$1040,$F71,'6.1 Capex_summary'!$G$9:$G$1040,$G71,'6.1 Capex_summary'!$H$9:$H$1040,$H71,'6.1 Capex_summary'!$I$9:$I$1040,$I71,'6.1 Capex_summary'!$J$9:$J$1040,$J71,'6.1 Capex_summary'!$K$9:$K$1040,$K71,'6.1 Capex_summary'!$L$9:$L$1040,$L71,'6.1 Capex_summary'!$M$9:$M$1040,$M71,'6.1 Capex_summary'!$O$9:$O$1040,$O71)</f>
        <v>0</v>
      </c>
      <c r="AG71" s="87">
        <f>SUMIFS('6.1 Capex_summary'!AG$9:AG$1040,'6.1 Capex_summary'!$D$9:$D$1040,$D71,'6.1 Capex_summary'!$E$9:$E$1040,$E71,'6.1 Capex_summary'!$F$9:$F$1040,$F71,'6.1 Capex_summary'!$G$9:$G$1040,$G71,'6.1 Capex_summary'!$H$9:$H$1040,$H71,'6.1 Capex_summary'!$I$9:$I$1040,$I71,'6.1 Capex_summary'!$J$9:$J$1040,$J71,'6.1 Capex_summary'!$K$9:$K$1040,$K71,'6.1 Capex_summary'!$L$9:$L$1040,$L71,'6.1 Capex_summary'!$M$9:$M$1040,$M71,'6.1 Capex_summary'!$O$9:$O$1040,$O71)</f>
        <v>0</v>
      </c>
      <c r="AH71" s="87">
        <f>SUMIFS('6.1 Capex_summary'!AH$9:AH$1040,'6.1 Capex_summary'!$D$9:$D$1040,$D71,'6.1 Capex_summary'!$E$9:$E$1040,$E71,'6.1 Capex_summary'!$F$9:$F$1040,$F71,'6.1 Capex_summary'!$G$9:$G$1040,$G71,'6.1 Capex_summary'!$H$9:$H$1040,$H71,'6.1 Capex_summary'!$I$9:$I$1040,$I71,'6.1 Capex_summary'!$J$9:$J$1040,$J71,'6.1 Capex_summary'!$K$9:$K$1040,$K71,'6.1 Capex_summary'!$L$9:$L$1040,$L71,'6.1 Capex_summary'!$M$9:$M$1040,$M71,'6.1 Capex_summary'!$O$9:$O$1040,$O71)</f>
        <v>0</v>
      </c>
      <c r="AI71" s="87">
        <f>SUMIFS('6.1 Capex_summary'!AI$9:AI$1040,'6.1 Capex_summary'!$D$9:$D$1040,$D71,'6.1 Capex_summary'!$E$9:$E$1040,$E71,'6.1 Capex_summary'!$F$9:$F$1040,$F71,'6.1 Capex_summary'!$G$9:$G$1040,$G71,'6.1 Capex_summary'!$H$9:$H$1040,$H71,'6.1 Capex_summary'!$I$9:$I$1040,$I71,'6.1 Capex_summary'!$J$9:$J$1040,$J71,'6.1 Capex_summary'!$K$9:$K$1040,$K71,'6.1 Capex_summary'!$L$9:$L$1040,$L71,'6.1 Capex_summary'!$M$9:$M$1040,$M71,'6.1 Capex_summary'!$O$9:$O$1040,$O71)</f>
        <v>0</v>
      </c>
    </row>
    <row r="72" spans="4:35" s="425" customFormat="1">
      <c r="D72" s="58" t="s">
        <v>76</v>
      </c>
      <c r="E72" s="58" t="s">
        <v>67</v>
      </c>
      <c r="F72" s="58" t="s">
        <v>261</v>
      </c>
      <c r="G72" s="425" t="s">
        <v>2906</v>
      </c>
      <c r="H72" s="58" t="s">
        <v>11</v>
      </c>
      <c r="I72" s="58" t="s">
        <v>1657</v>
      </c>
      <c r="J72" s="58" t="s">
        <v>6</v>
      </c>
      <c r="K72" s="58" t="s">
        <v>264</v>
      </c>
      <c r="L72" s="58" t="s">
        <v>265</v>
      </c>
      <c r="M72" s="426" t="s">
        <v>1010</v>
      </c>
      <c r="O72" s="426" t="s">
        <v>1010</v>
      </c>
      <c r="P72" s="674" t="s">
        <v>208</v>
      </c>
      <c r="Q72" s="674"/>
      <c r="AC72" s="425" t="s">
        <v>2</v>
      </c>
      <c r="AE72" s="87">
        <f>SUMIFS('6.1 Capex_summary'!AE$9:AE$1040,'6.1 Capex_summary'!$D$9:$D$1040,$D72,'6.1 Capex_summary'!$E$9:$E$1040,$E72,'6.1 Capex_summary'!$F$9:$F$1040,$F72,'6.1 Capex_summary'!$G$9:$G$1040,$G72,'6.1 Capex_summary'!$H$9:$H$1040,$H72,'6.1 Capex_summary'!$I$9:$I$1040,$I72,'6.1 Capex_summary'!$J$9:$J$1040,$J72,'6.1 Capex_summary'!$K$9:$K$1040,$K72,'6.1 Capex_summary'!$L$9:$L$1040,$L72,'6.1 Capex_summary'!$M$9:$M$1040,$M72,'6.1 Capex_summary'!$O$9:$O$1040,$O72)</f>
        <v>0</v>
      </c>
      <c r="AF72" s="87">
        <f>SUMIFS('6.1 Capex_summary'!AF$9:AF$1040,'6.1 Capex_summary'!$D$9:$D$1040,$D72,'6.1 Capex_summary'!$E$9:$E$1040,$E72,'6.1 Capex_summary'!$F$9:$F$1040,$F72,'6.1 Capex_summary'!$G$9:$G$1040,$G72,'6.1 Capex_summary'!$H$9:$H$1040,$H72,'6.1 Capex_summary'!$I$9:$I$1040,$I72,'6.1 Capex_summary'!$J$9:$J$1040,$J72,'6.1 Capex_summary'!$K$9:$K$1040,$K72,'6.1 Capex_summary'!$L$9:$L$1040,$L72,'6.1 Capex_summary'!$M$9:$M$1040,$M72,'6.1 Capex_summary'!$O$9:$O$1040,$O72)</f>
        <v>0</v>
      </c>
      <c r="AG72" s="87">
        <f>SUMIFS('6.1 Capex_summary'!AG$9:AG$1040,'6.1 Capex_summary'!$D$9:$D$1040,$D72,'6.1 Capex_summary'!$E$9:$E$1040,$E72,'6.1 Capex_summary'!$F$9:$F$1040,$F72,'6.1 Capex_summary'!$G$9:$G$1040,$G72,'6.1 Capex_summary'!$H$9:$H$1040,$H72,'6.1 Capex_summary'!$I$9:$I$1040,$I72,'6.1 Capex_summary'!$J$9:$J$1040,$J72,'6.1 Capex_summary'!$K$9:$K$1040,$K72,'6.1 Capex_summary'!$L$9:$L$1040,$L72,'6.1 Capex_summary'!$M$9:$M$1040,$M72,'6.1 Capex_summary'!$O$9:$O$1040,$O72)</f>
        <v>0</v>
      </c>
      <c r="AH72" s="87">
        <f>SUMIFS('6.1 Capex_summary'!AH$9:AH$1040,'6.1 Capex_summary'!$D$9:$D$1040,$D72,'6.1 Capex_summary'!$E$9:$E$1040,$E72,'6.1 Capex_summary'!$F$9:$F$1040,$F72,'6.1 Capex_summary'!$G$9:$G$1040,$G72,'6.1 Capex_summary'!$H$9:$H$1040,$H72,'6.1 Capex_summary'!$I$9:$I$1040,$I72,'6.1 Capex_summary'!$J$9:$J$1040,$J72,'6.1 Capex_summary'!$K$9:$K$1040,$K72,'6.1 Capex_summary'!$L$9:$L$1040,$L72,'6.1 Capex_summary'!$M$9:$M$1040,$M72,'6.1 Capex_summary'!$O$9:$O$1040,$O72)</f>
        <v>0</v>
      </c>
      <c r="AI72" s="87">
        <f>SUMIFS('6.1 Capex_summary'!AI$9:AI$1040,'6.1 Capex_summary'!$D$9:$D$1040,$D72,'6.1 Capex_summary'!$E$9:$E$1040,$E72,'6.1 Capex_summary'!$F$9:$F$1040,$F72,'6.1 Capex_summary'!$G$9:$G$1040,$G72,'6.1 Capex_summary'!$H$9:$H$1040,$H72,'6.1 Capex_summary'!$I$9:$I$1040,$I72,'6.1 Capex_summary'!$J$9:$J$1040,$J72,'6.1 Capex_summary'!$K$9:$K$1040,$K72,'6.1 Capex_summary'!$L$9:$L$1040,$L72,'6.1 Capex_summary'!$M$9:$M$1040,$M72,'6.1 Capex_summary'!$O$9:$O$1040,$O72)</f>
        <v>0</v>
      </c>
    </row>
    <row r="73" spans="4:35" s="425" customFormat="1">
      <c r="D73" s="58" t="s">
        <v>76</v>
      </c>
      <c r="E73" s="58" t="s">
        <v>67</v>
      </c>
      <c r="F73" s="58" t="s">
        <v>261</v>
      </c>
      <c r="G73" s="425" t="s">
        <v>2906</v>
      </c>
      <c r="H73" s="58" t="s">
        <v>11</v>
      </c>
      <c r="I73" s="58" t="s">
        <v>1657</v>
      </c>
      <c r="J73" s="58" t="s">
        <v>6</v>
      </c>
      <c r="K73" s="58" t="s">
        <v>264</v>
      </c>
      <c r="L73" s="58" t="s">
        <v>265</v>
      </c>
      <c r="M73" s="425" t="s">
        <v>99</v>
      </c>
      <c r="O73" s="425" t="s">
        <v>794</v>
      </c>
      <c r="P73" s="674" t="s">
        <v>208</v>
      </c>
      <c r="Q73" s="674"/>
      <c r="AC73" s="425" t="s">
        <v>2</v>
      </c>
      <c r="AE73" s="87">
        <f>SUMIFS('6.1 Capex_summary'!AE$9:AE$1040,'6.1 Capex_summary'!$D$9:$D$1040,$D73,'6.1 Capex_summary'!$E$9:$E$1040,$E73,'6.1 Capex_summary'!$F$9:$F$1040,$F73,'6.1 Capex_summary'!$G$9:$G$1040,$G73,'6.1 Capex_summary'!$H$9:$H$1040,$H73,'6.1 Capex_summary'!$I$9:$I$1040,$I73,'6.1 Capex_summary'!$J$9:$J$1040,$J73,'6.1 Capex_summary'!$K$9:$K$1040,$K73,'6.1 Capex_summary'!$L$9:$L$1040,$L73,'6.1 Capex_summary'!$M$9:$M$1040,$M73,'6.1 Capex_summary'!$O$9:$O$1040,$O73)</f>
        <v>0</v>
      </c>
      <c r="AF73" s="87">
        <f>SUMIFS('6.1 Capex_summary'!AF$9:AF$1040,'6.1 Capex_summary'!$D$9:$D$1040,$D73,'6.1 Capex_summary'!$E$9:$E$1040,$E73,'6.1 Capex_summary'!$F$9:$F$1040,$F73,'6.1 Capex_summary'!$G$9:$G$1040,$G73,'6.1 Capex_summary'!$H$9:$H$1040,$H73,'6.1 Capex_summary'!$I$9:$I$1040,$I73,'6.1 Capex_summary'!$J$9:$J$1040,$J73,'6.1 Capex_summary'!$K$9:$K$1040,$K73,'6.1 Capex_summary'!$L$9:$L$1040,$L73,'6.1 Capex_summary'!$M$9:$M$1040,$M73,'6.1 Capex_summary'!$O$9:$O$1040,$O73)</f>
        <v>0</v>
      </c>
      <c r="AG73" s="87">
        <f>SUMIFS('6.1 Capex_summary'!AG$9:AG$1040,'6.1 Capex_summary'!$D$9:$D$1040,$D73,'6.1 Capex_summary'!$E$9:$E$1040,$E73,'6.1 Capex_summary'!$F$9:$F$1040,$F73,'6.1 Capex_summary'!$G$9:$G$1040,$G73,'6.1 Capex_summary'!$H$9:$H$1040,$H73,'6.1 Capex_summary'!$I$9:$I$1040,$I73,'6.1 Capex_summary'!$J$9:$J$1040,$J73,'6.1 Capex_summary'!$K$9:$K$1040,$K73,'6.1 Capex_summary'!$L$9:$L$1040,$L73,'6.1 Capex_summary'!$M$9:$M$1040,$M73,'6.1 Capex_summary'!$O$9:$O$1040,$O73)</f>
        <v>0</v>
      </c>
      <c r="AH73" s="87">
        <f>SUMIFS('6.1 Capex_summary'!AH$9:AH$1040,'6.1 Capex_summary'!$D$9:$D$1040,$D73,'6.1 Capex_summary'!$E$9:$E$1040,$E73,'6.1 Capex_summary'!$F$9:$F$1040,$F73,'6.1 Capex_summary'!$G$9:$G$1040,$G73,'6.1 Capex_summary'!$H$9:$H$1040,$H73,'6.1 Capex_summary'!$I$9:$I$1040,$I73,'6.1 Capex_summary'!$J$9:$J$1040,$J73,'6.1 Capex_summary'!$K$9:$K$1040,$K73,'6.1 Capex_summary'!$L$9:$L$1040,$L73,'6.1 Capex_summary'!$M$9:$M$1040,$M73,'6.1 Capex_summary'!$O$9:$O$1040,$O73)</f>
        <v>0</v>
      </c>
      <c r="AI73" s="87">
        <f>SUMIFS('6.1 Capex_summary'!AI$9:AI$1040,'6.1 Capex_summary'!$D$9:$D$1040,$D73,'6.1 Capex_summary'!$E$9:$E$1040,$E73,'6.1 Capex_summary'!$F$9:$F$1040,$F73,'6.1 Capex_summary'!$G$9:$G$1040,$G73,'6.1 Capex_summary'!$H$9:$H$1040,$H73,'6.1 Capex_summary'!$I$9:$I$1040,$I73,'6.1 Capex_summary'!$J$9:$J$1040,$J73,'6.1 Capex_summary'!$K$9:$K$1040,$K73,'6.1 Capex_summary'!$L$9:$L$1040,$L73,'6.1 Capex_summary'!$M$9:$M$1040,$M73,'6.1 Capex_summary'!$O$9:$O$1040,$O73)</f>
        <v>0</v>
      </c>
    </row>
    <row r="74" spans="4:35" s="425" customFormat="1">
      <c r="D74" s="58" t="s">
        <v>76</v>
      </c>
      <c r="E74" s="58" t="s">
        <v>67</v>
      </c>
      <c r="F74" s="58" t="s">
        <v>261</v>
      </c>
      <c r="G74" s="425" t="s">
        <v>2906</v>
      </c>
      <c r="H74" s="58" t="s">
        <v>11</v>
      </c>
      <c r="I74" s="58" t="s">
        <v>1657</v>
      </c>
      <c r="J74" s="58" t="s">
        <v>6</v>
      </c>
      <c r="K74" s="58" t="s">
        <v>264</v>
      </c>
      <c r="L74" s="58" t="s">
        <v>265</v>
      </c>
      <c r="M74" s="425" t="s">
        <v>99</v>
      </c>
      <c r="O74" s="425" t="s">
        <v>2872</v>
      </c>
      <c r="P74" s="674" t="s">
        <v>208</v>
      </c>
      <c r="Q74" s="674"/>
      <c r="AC74" s="425" t="s">
        <v>2</v>
      </c>
      <c r="AE74" s="87">
        <f>SUMIFS('6.1 Capex_summary'!AE$9:AE$1040,'6.1 Capex_summary'!$D$9:$D$1040,$D74,'6.1 Capex_summary'!$E$9:$E$1040,$E74,'6.1 Capex_summary'!$F$9:$F$1040,$F74,'6.1 Capex_summary'!$G$9:$G$1040,$G74,'6.1 Capex_summary'!$H$9:$H$1040,$H74,'6.1 Capex_summary'!$I$9:$I$1040,$I74,'6.1 Capex_summary'!$J$9:$J$1040,$J74,'6.1 Capex_summary'!$K$9:$K$1040,$K74,'6.1 Capex_summary'!$L$9:$L$1040,$L74,'6.1 Capex_summary'!$M$9:$M$1040,$M74,'6.1 Capex_summary'!$O$9:$O$1040,$O74)</f>
        <v>0</v>
      </c>
      <c r="AF74" s="87">
        <f>SUMIFS('6.1 Capex_summary'!AF$9:AF$1040,'6.1 Capex_summary'!$D$9:$D$1040,$D74,'6.1 Capex_summary'!$E$9:$E$1040,$E74,'6.1 Capex_summary'!$F$9:$F$1040,$F74,'6.1 Capex_summary'!$G$9:$G$1040,$G74,'6.1 Capex_summary'!$H$9:$H$1040,$H74,'6.1 Capex_summary'!$I$9:$I$1040,$I74,'6.1 Capex_summary'!$J$9:$J$1040,$J74,'6.1 Capex_summary'!$K$9:$K$1040,$K74,'6.1 Capex_summary'!$L$9:$L$1040,$L74,'6.1 Capex_summary'!$M$9:$M$1040,$M74,'6.1 Capex_summary'!$O$9:$O$1040,$O74)</f>
        <v>0</v>
      </c>
      <c r="AG74" s="87">
        <f>SUMIFS('6.1 Capex_summary'!AG$9:AG$1040,'6.1 Capex_summary'!$D$9:$D$1040,$D74,'6.1 Capex_summary'!$E$9:$E$1040,$E74,'6.1 Capex_summary'!$F$9:$F$1040,$F74,'6.1 Capex_summary'!$G$9:$G$1040,$G74,'6.1 Capex_summary'!$H$9:$H$1040,$H74,'6.1 Capex_summary'!$I$9:$I$1040,$I74,'6.1 Capex_summary'!$J$9:$J$1040,$J74,'6.1 Capex_summary'!$K$9:$K$1040,$K74,'6.1 Capex_summary'!$L$9:$L$1040,$L74,'6.1 Capex_summary'!$M$9:$M$1040,$M74,'6.1 Capex_summary'!$O$9:$O$1040,$O74)</f>
        <v>0</v>
      </c>
      <c r="AH74" s="87">
        <f>SUMIFS('6.1 Capex_summary'!AH$9:AH$1040,'6.1 Capex_summary'!$D$9:$D$1040,$D74,'6.1 Capex_summary'!$E$9:$E$1040,$E74,'6.1 Capex_summary'!$F$9:$F$1040,$F74,'6.1 Capex_summary'!$G$9:$G$1040,$G74,'6.1 Capex_summary'!$H$9:$H$1040,$H74,'6.1 Capex_summary'!$I$9:$I$1040,$I74,'6.1 Capex_summary'!$J$9:$J$1040,$J74,'6.1 Capex_summary'!$K$9:$K$1040,$K74,'6.1 Capex_summary'!$L$9:$L$1040,$L74,'6.1 Capex_summary'!$M$9:$M$1040,$M74,'6.1 Capex_summary'!$O$9:$O$1040,$O74)</f>
        <v>0</v>
      </c>
      <c r="AI74" s="87">
        <f>SUMIFS('6.1 Capex_summary'!AI$9:AI$1040,'6.1 Capex_summary'!$D$9:$D$1040,$D74,'6.1 Capex_summary'!$E$9:$E$1040,$E74,'6.1 Capex_summary'!$F$9:$F$1040,$F74,'6.1 Capex_summary'!$G$9:$G$1040,$G74,'6.1 Capex_summary'!$H$9:$H$1040,$H74,'6.1 Capex_summary'!$I$9:$I$1040,$I74,'6.1 Capex_summary'!$J$9:$J$1040,$J74,'6.1 Capex_summary'!$K$9:$K$1040,$K74,'6.1 Capex_summary'!$L$9:$L$1040,$L74,'6.1 Capex_summary'!$M$9:$M$1040,$M74,'6.1 Capex_summary'!$O$9:$O$1040,$O74)</f>
        <v>0</v>
      </c>
    </row>
    <row r="75" spans="4:35" s="425" customFormat="1">
      <c r="D75" s="58" t="s">
        <v>76</v>
      </c>
      <c r="E75" s="58" t="s">
        <v>67</v>
      </c>
      <c r="F75" s="58" t="s">
        <v>261</v>
      </c>
      <c r="G75" s="425" t="s">
        <v>2906</v>
      </c>
      <c r="H75" s="58" t="s">
        <v>11</v>
      </c>
      <c r="I75" s="58" t="s">
        <v>1657</v>
      </c>
      <c r="J75" s="58" t="s">
        <v>6</v>
      </c>
      <c r="K75" s="58" t="s">
        <v>2538</v>
      </c>
      <c r="L75" s="58" t="s">
        <v>226</v>
      </c>
      <c r="M75" s="426" t="s">
        <v>1010</v>
      </c>
      <c r="O75" s="426" t="s">
        <v>1010</v>
      </c>
      <c r="P75" s="674" t="s">
        <v>208</v>
      </c>
      <c r="Q75" s="674"/>
      <c r="AC75" s="425" t="s">
        <v>2</v>
      </c>
      <c r="AE75" s="87">
        <f>SUMIFS('6.1 Capex_summary'!AE$9:AE$1040,'6.1 Capex_summary'!$D$9:$D$1040,$D75,'6.1 Capex_summary'!$E$9:$E$1040,$E75,'6.1 Capex_summary'!$F$9:$F$1040,$F75,'6.1 Capex_summary'!$G$9:$G$1040,$G75,'6.1 Capex_summary'!$H$9:$H$1040,$H75,'6.1 Capex_summary'!$I$9:$I$1040,$I75,'6.1 Capex_summary'!$J$9:$J$1040,$J75,'6.1 Capex_summary'!$K$9:$K$1040,$K75,'6.1 Capex_summary'!$L$9:$L$1040,$L75,'6.1 Capex_summary'!$M$9:$M$1040,$M75,'6.1 Capex_summary'!$O$9:$O$1040,$O75)</f>
        <v>0</v>
      </c>
      <c r="AF75" s="87">
        <f>SUMIFS('6.1 Capex_summary'!AF$9:AF$1040,'6.1 Capex_summary'!$D$9:$D$1040,$D75,'6.1 Capex_summary'!$E$9:$E$1040,$E75,'6.1 Capex_summary'!$F$9:$F$1040,$F75,'6.1 Capex_summary'!$G$9:$G$1040,$G75,'6.1 Capex_summary'!$H$9:$H$1040,$H75,'6.1 Capex_summary'!$I$9:$I$1040,$I75,'6.1 Capex_summary'!$J$9:$J$1040,$J75,'6.1 Capex_summary'!$K$9:$K$1040,$K75,'6.1 Capex_summary'!$L$9:$L$1040,$L75,'6.1 Capex_summary'!$M$9:$M$1040,$M75,'6.1 Capex_summary'!$O$9:$O$1040,$O75)</f>
        <v>0</v>
      </c>
      <c r="AG75" s="87">
        <f>SUMIFS('6.1 Capex_summary'!AG$9:AG$1040,'6.1 Capex_summary'!$D$9:$D$1040,$D75,'6.1 Capex_summary'!$E$9:$E$1040,$E75,'6.1 Capex_summary'!$F$9:$F$1040,$F75,'6.1 Capex_summary'!$G$9:$G$1040,$G75,'6.1 Capex_summary'!$H$9:$H$1040,$H75,'6.1 Capex_summary'!$I$9:$I$1040,$I75,'6.1 Capex_summary'!$J$9:$J$1040,$J75,'6.1 Capex_summary'!$K$9:$K$1040,$K75,'6.1 Capex_summary'!$L$9:$L$1040,$L75,'6.1 Capex_summary'!$M$9:$M$1040,$M75,'6.1 Capex_summary'!$O$9:$O$1040,$O75)</f>
        <v>0</v>
      </c>
      <c r="AH75" s="87">
        <f>SUMIFS('6.1 Capex_summary'!AH$9:AH$1040,'6.1 Capex_summary'!$D$9:$D$1040,$D75,'6.1 Capex_summary'!$E$9:$E$1040,$E75,'6.1 Capex_summary'!$F$9:$F$1040,$F75,'6.1 Capex_summary'!$G$9:$G$1040,$G75,'6.1 Capex_summary'!$H$9:$H$1040,$H75,'6.1 Capex_summary'!$I$9:$I$1040,$I75,'6.1 Capex_summary'!$J$9:$J$1040,$J75,'6.1 Capex_summary'!$K$9:$K$1040,$K75,'6.1 Capex_summary'!$L$9:$L$1040,$L75,'6.1 Capex_summary'!$M$9:$M$1040,$M75,'6.1 Capex_summary'!$O$9:$O$1040,$O75)</f>
        <v>0</v>
      </c>
      <c r="AI75" s="87">
        <f>SUMIFS('6.1 Capex_summary'!AI$9:AI$1040,'6.1 Capex_summary'!$D$9:$D$1040,$D75,'6.1 Capex_summary'!$E$9:$E$1040,$E75,'6.1 Capex_summary'!$F$9:$F$1040,$F75,'6.1 Capex_summary'!$G$9:$G$1040,$G75,'6.1 Capex_summary'!$H$9:$H$1040,$H75,'6.1 Capex_summary'!$I$9:$I$1040,$I75,'6.1 Capex_summary'!$J$9:$J$1040,$J75,'6.1 Capex_summary'!$K$9:$K$1040,$K75,'6.1 Capex_summary'!$L$9:$L$1040,$L75,'6.1 Capex_summary'!$M$9:$M$1040,$M75,'6.1 Capex_summary'!$O$9:$O$1040,$O75)</f>
        <v>0</v>
      </c>
    </row>
    <row r="76" spans="4:35" s="425" customFormat="1">
      <c r="D76" s="58" t="s">
        <v>76</v>
      </c>
      <c r="E76" s="58" t="s">
        <v>67</v>
      </c>
      <c r="F76" s="58" t="s">
        <v>261</v>
      </c>
      <c r="G76" s="425" t="s">
        <v>2906</v>
      </c>
      <c r="H76" s="58" t="s">
        <v>11</v>
      </c>
      <c r="I76" s="58" t="s">
        <v>1657</v>
      </c>
      <c r="J76" s="58" t="s">
        <v>6</v>
      </c>
      <c r="K76" s="58" t="s">
        <v>2538</v>
      </c>
      <c r="L76" s="58" t="s">
        <v>973</v>
      </c>
      <c r="M76" s="426" t="s">
        <v>1010</v>
      </c>
      <c r="O76" s="426" t="s">
        <v>1010</v>
      </c>
      <c r="P76" s="674" t="s">
        <v>208</v>
      </c>
      <c r="Q76" s="674"/>
      <c r="AC76" s="425" t="s">
        <v>2</v>
      </c>
      <c r="AE76" s="87">
        <f>SUMIFS('6.1 Capex_summary'!AE$9:AE$1040,'6.1 Capex_summary'!$D$9:$D$1040,$D76,'6.1 Capex_summary'!$E$9:$E$1040,$E76,'6.1 Capex_summary'!$F$9:$F$1040,$F76,'6.1 Capex_summary'!$G$9:$G$1040,$G76,'6.1 Capex_summary'!$H$9:$H$1040,$H76,'6.1 Capex_summary'!$I$9:$I$1040,$I76,'6.1 Capex_summary'!$J$9:$J$1040,$J76,'6.1 Capex_summary'!$K$9:$K$1040,$K76,'6.1 Capex_summary'!$L$9:$L$1040,$L76,'6.1 Capex_summary'!$M$9:$M$1040,$M76,'6.1 Capex_summary'!$O$9:$O$1040,$O76)</f>
        <v>0</v>
      </c>
      <c r="AF76" s="87">
        <f>SUMIFS('6.1 Capex_summary'!AF$9:AF$1040,'6.1 Capex_summary'!$D$9:$D$1040,$D76,'6.1 Capex_summary'!$E$9:$E$1040,$E76,'6.1 Capex_summary'!$F$9:$F$1040,$F76,'6.1 Capex_summary'!$G$9:$G$1040,$G76,'6.1 Capex_summary'!$H$9:$H$1040,$H76,'6.1 Capex_summary'!$I$9:$I$1040,$I76,'6.1 Capex_summary'!$J$9:$J$1040,$J76,'6.1 Capex_summary'!$K$9:$K$1040,$K76,'6.1 Capex_summary'!$L$9:$L$1040,$L76,'6.1 Capex_summary'!$M$9:$M$1040,$M76,'6.1 Capex_summary'!$O$9:$O$1040,$O76)</f>
        <v>0</v>
      </c>
      <c r="AG76" s="87">
        <f>SUMIFS('6.1 Capex_summary'!AG$9:AG$1040,'6.1 Capex_summary'!$D$9:$D$1040,$D76,'6.1 Capex_summary'!$E$9:$E$1040,$E76,'6.1 Capex_summary'!$F$9:$F$1040,$F76,'6.1 Capex_summary'!$G$9:$G$1040,$G76,'6.1 Capex_summary'!$H$9:$H$1040,$H76,'6.1 Capex_summary'!$I$9:$I$1040,$I76,'6.1 Capex_summary'!$J$9:$J$1040,$J76,'6.1 Capex_summary'!$K$9:$K$1040,$K76,'6.1 Capex_summary'!$L$9:$L$1040,$L76,'6.1 Capex_summary'!$M$9:$M$1040,$M76,'6.1 Capex_summary'!$O$9:$O$1040,$O76)</f>
        <v>0</v>
      </c>
      <c r="AH76" s="87">
        <f>SUMIFS('6.1 Capex_summary'!AH$9:AH$1040,'6.1 Capex_summary'!$D$9:$D$1040,$D76,'6.1 Capex_summary'!$E$9:$E$1040,$E76,'6.1 Capex_summary'!$F$9:$F$1040,$F76,'6.1 Capex_summary'!$G$9:$G$1040,$G76,'6.1 Capex_summary'!$H$9:$H$1040,$H76,'6.1 Capex_summary'!$I$9:$I$1040,$I76,'6.1 Capex_summary'!$J$9:$J$1040,$J76,'6.1 Capex_summary'!$K$9:$K$1040,$K76,'6.1 Capex_summary'!$L$9:$L$1040,$L76,'6.1 Capex_summary'!$M$9:$M$1040,$M76,'6.1 Capex_summary'!$O$9:$O$1040,$O76)</f>
        <v>0</v>
      </c>
      <c r="AI76" s="87">
        <f>SUMIFS('6.1 Capex_summary'!AI$9:AI$1040,'6.1 Capex_summary'!$D$9:$D$1040,$D76,'6.1 Capex_summary'!$E$9:$E$1040,$E76,'6.1 Capex_summary'!$F$9:$F$1040,$F76,'6.1 Capex_summary'!$G$9:$G$1040,$G76,'6.1 Capex_summary'!$H$9:$H$1040,$H76,'6.1 Capex_summary'!$I$9:$I$1040,$I76,'6.1 Capex_summary'!$J$9:$J$1040,$J76,'6.1 Capex_summary'!$K$9:$K$1040,$K76,'6.1 Capex_summary'!$L$9:$L$1040,$L76,'6.1 Capex_summary'!$M$9:$M$1040,$M76,'6.1 Capex_summary'!$O$9:$O$1040,$O76)</f>
        <v>0</v>
      </c>
    </row>
    <row r="77" spans="4:35" s="425" customFormat="1">
      <c r="D77" s="58" t="s">
        <v>76</v>
      </c>
      <c r="E77" s="58" t="s">
        <v>67</v>
      </c>
      <c r="F77" s="58" t="s">
        <v>261</v>
      </c>
      <c r="G77" s="425" t="s">
        <v>2906</v>
      </c>
      <c r="H77" s="58" t="s">
        <v>11</v>
      </c>
      <c r="I77" s="425" t="s">
        <v>2273</v>
      </c>
      <c r="J77" s="58" t="s">
        <v>6</v>
      </c>
      <c r="K77" s="425" t="s">
        <v>2273</v>
      </c>
      <c r="L77" s="426" t="s">
        <v>1010</v>
      </c>
      <c r="M77" s="426" t="s">
        <v>1010</v>
      </c>
      <c r="O77" s="426" t="s">
        <v>1010</v>
      </c>
      <c r="P77" s="425" t="s">
        <v>212</v>
      </c>
      <c r="AC77" s="425" t="s">
        <v>2</v>
      </c>
      <c r="AE77" s="87">
        <f>SUMIFS('6.1 Capex_summary'!AE$9:AE$1040,'6.1 Capex_summary'!$D$9:$D$1040,$D77,'6.1 Capex_summary'!$E$9:$E$1040,$E77,'6.1 Capex_summary'!$F$9:$F$1040,$F77,'6.1 Capex_summary'!$G$9:$G$1040,$G77,'6.1 Capex_summary'!$H$9:$H$1040,$H77,'6.1 Capex_summary'!$I$9:$I$1040,$I77,'6.1 Capex_summary'!$J$9:$J$1040,$J77,'6.1 Capex_summary'!$K$9:$K$1040,$K77,'6.1 Capex_summary'!$L$9:$L$1040,$L77,'6.1 Capex_summary'!$M$9:$M$1040,$M77,'6.1 Capex_summary'!$O$9:$O$1040,$O77)</f>
        <v>0</v>
      </c>
      <c r="AF77" s="87">
        <f>SUMIFS('6.1 Capex_summary'!AF$9:AF$1040,'6.1 Capex_summary'!$D$9:$D$1040,$D77,'6.1 Capex_summary'!$E$9:$E$1040,$E77,'6.1 Capex_summary'!$F$9:$F$1040,$F77,'6.1 Capex_summary'!$G$9:$G$1040,$G77,'6.1 Capex_summary'!$H$9:$H$1040,$H77,'6.1 Capex_summary'!$I$9:$I$1040,$I77,'6.1 Capex_summary'!$J$9:$J$1040,$J77,'6.1 Capex_summary'!$K$9:$K$1040,$K77,'6.1 Capex_summary'!$L$9:$L$1040,$L77,'6.1 Capex_summary'!$M$9:$M$1040,$M77,'6.1 Capex_summary'!$O$9:$O$1040,$O77)</f>
        <v>0</v>
      </c>
      <c r="AG77" s="87">
        <f>SUMIFS('6.1 Capex_summary'!AG$9:AG$1040,'6.1 Capex_summary'!$D$9:$D$1040,$D77,'6.1 Capex_summary'!$E$9:$E$1040,$E77,'6.1 Capex_summary'!$F$9:$F$1040,$F77,'6.1 Capex_summary'!$G$9:$G$1040,$G77,'6.1 Capex_summary'!$H$9:$H$1040,$H77,'6.1 Capex_summary'!$I$9:$I$1040,$I77,'6.1 Capex_summary'!$J$9:$J$1040,$J77,'6.1 Capex_summary'!$K$9:$K$1040,$K77,'6.1 Capex_summary'!$L$9:$L$1040,$L77,'6.1 Capex_summary'!$M$9:$M$1040,$M77,'6.1 Capex_summary'!$O$9:$O$1040,$O77)</f>
        <v>0</v>
      </c>
      <c r="AH77" s="87">
        <f>SUMIFS('6.1 Capex_summary'!AH$9:AH$1040,'6.1 Capex_summary'!$D$9:$D$1040,$D77,'6.1 Capex_summary'!$E$9:$E$1040,$E77,'6.1 Capex_summary'!$F$9:$F$1040,$F77,'6.1 Capex_summary'!$G$9:$G$1040,$G77,'6.1 Capex_summary'!$H$9:$H$1040,$H77,'6.1 Capex_summary'!$I$9:$I$1040,$I77,'6.1 Capex_summary'!$J$9:$J$1040,$J77,'6.1 Capex_summary'!$K$9:$K$1040,$K77,'6.1 Capex_summary'!$L$9:$L$1040,$L77,'6.1 Capex_summary'!$M$9:$M$1040,$M77,'6.1 Capex_summary'!$O$9:$O$1040,$O77)</f>
        <v>0</v>
      </c>
      <c r="AI77" s="87">
        <f>SUMIFS('6.1 Capex_summary'!AI$9:AI$1040,'6.1 Capex_summary'!$D$9:$D$1040,$D77,'6.1 Capex_summary'!$E$9:$E$1040,$E77,'6.1 Capex_summary'!$F$9:$F$1040,$F77,'6.1 Capex_summary'!$G$9:$G$1040,$G77,'6.1 Capex_summary'!$H$9:$H$1040,$H77,'6.1 Capex_summary'!$I$9:$I$1040,$I77,'6.1 Capex_summary'!$J$9:$J$1040,$J77,'6.1 Capex_summary'!$K$9:$K$1040,$K77,'6.1 Capex_summary'!$L$9:$L$1040,$L77,'6.1 Capex_summary'!$M$9:$M$1040,$M77,'6.1 Capex_summary'!$O$9:$O$1040,$O77)</f>
        <v>0</v>
      </c>
    </row>
    <row r="78" spans="4:35" s="425" customFormat="1">
      <c r="D78" s="58" t="s">
        <v>76</v>
      </c>
      <c r="E78" s="58" t="s">
        <v>67</v>
      </c>
      <c r="F78" s="58" t="s">
        <v>261</v>
      </c>
      <c r="G78" s="425" t="s">
        <v>2906</v>
      </c>
      <c r="H78" s="58" t="s">
        <v>11</v>
      </c>
      <c r="I78" s="58" t="s">
        <v>1591</v>
      </c>
      <c r="J78" s="58" t="s">
        <v>6</v>
      </c>
      <c r="K78" s="58" t="s">
        <v>1036</v>
      </c>
      <c r="L78" s="426" t="s">
        <v>1010</v>
      </c>
      <c r="M78" s="425" t="s">
        <v>99</v>
      </c>
      <c r="O78" s="426" t="s">
        <v>1010</v>
      </c>
      <c r="P78" s="425" t="s">
        <v>209</v>
      </c>
      <c r="AC78" s="425" t="s">
        <v>2</v>
      </c>
      <c r="AE78" s="87">
        <f>SUMIFS('6.9 Resilience'!AE$9:AE$1000,'6.9 Resilience'!$D$9:$D$1000,$D78,'6.9 Resilience'!$E$9:$E$1000,$E78,'6.9 Resilience'!$F$9:$F$1000,$F78,'6.9 Resilience'!$G$9:$G$1000,$G78,'6.9 Resilience'!$H$9:$H$1000,$H78,'6.9 Resilience'!$I$9:$I$1000,$I78,'6.9 Resilience'!$K$9:$K$1000,$K78,'6.9 Resilience'!$M$9:$M$1000,$M78)+SUMIFS('6.1 Capex_summary'!AE$9:AE$1040,'6.1 Capex_summary'!$D$9:$D$1040,$D78,'6.1 Capex_summary'!$E$9:$E$1040,$E78,'6.1 Capex_summary'!$F$9:$F$1040,$F78,'6.1 Capex_summary'!$G$9:$G$1040,$G78,'6.1 Capex_summary'!$H$9:$H$1040,$H78,'6.1 Capex_summary'!$I$9:$I$1040,$I78,'6.1 Capex_summary'!$K$9:$K$1040,$K78,'6.1 Capex_summary'!$M$9:$M$1040,$M78)</f>
        <v>0</v>
      </c>
      <c r="AF78" s="87">
        <f>SUMIFS('6.9 Resilience'!AF$9:AF$1000,'6.9 Resilience'!$D$9:$D$1000,$D78,'6.9 Resilience'!$E$9:$E$1000,$E78,'6.9 Resilience'!$F$9:$F$1000,$F78,'6.9 Resilience'!$G$9:$G$1000,$G78,'6.9 Resilience'!$H$9:$H$1000,$H78,'6.9 Resilience'!$I$9:$I$1000,$I78,'6.9 Resilience'!$K$9:$K$1000,$K78,'6.9 Resilience'!$M$9:$M$1000,$M78)+SUMIFS('6.1 Capex_summary'!AF$9:AF$1040,'6.1 Capex_summary'!$D$9:$D$1040,$D78,'6.1 Capex_summary'!$E$9:$E$1040,$E78,'6.1 Capex_summary'!$F$9:$F$1040,$F78,'6.1 Capex_summary'!$G$9:$G$1040,$G78,'6.1 Capex_summary'!$H$9:$H$1040,$H78,'6.1 Capex_summary'!$I$9:$I$1040,$I78,'6.1 Capex_summary'!$K$9:$K$1040,$K78,'6.1 Capex_summary'!$M$9:$M$1040,$M78)</f>
        <v>0</v>
      </c>
      <c r="AG78" s="87">
        <f>SUMIFS('6.9 Resilience'!AG$9:AG$1000,'6.9 Resilience'!$D$9:$D$1000,$D78,'6.9 Resilience'!$E$9:$E$1000,$E78,'6.9 Resilience'!$F$9:$F$1000,$F78,'6.9 Resilience'!$G$9:$G$1000,$G78,'6.9 Resilience'!$H$9:$H$1000,$H78,'6.9 Resilience'!$I$9:$I$1000,$I78,'6.9 Resilience'!$K$9:$K$1000,$K78,'6.9 Resilience'!$M$9:$M$1000,$M78)+SUMIFS('6.1 Capex_summary'!AG$9:AG$1040,'6.1 Capex_summary'!$D$9:$D$1040,$D78,'6.1 Capex_summary'!$E$9:$E$1040,$E78,'6.1 Capex_summary'!$F$9:$F$1040,$F78,'6.1 Capex_summary'!$G$9:$G$1040,$G78,'6.1 Capex_summary'!$H$9:$H$1040,$H78,'6.1 Capex_summary'!$I$9:$I$1040,$I78,'6.1 Capex_summary'!$K$9:$K$1040,$K78,'6.1 Capex_summary'!$M$9:$M$1040,$M78)</f>
        <v>0</v>
      </c>
      <c r="AH78" s="87">
        <f>SUMIFS('6.9 Resilience'!AH$9:AH$1000,'6.9 Resilience'!$D$9:$D$1000,$D78,'6.9 Resilience'!$E$9:$E$1000,$E78,'6.9 Resilience'!$F$9:$F$1000,$F78,'6.9 Resilience'!$G$9:$G$1000,$G78,'6.9 Resilience'!$H$9:$H$1000,$H78,'6.9 Resilience'!$I$9:$I$1000,$I78,'6.9 Resilience'!$K$9:$K$1000,$K78,'6.9 Resilience'!$M$9:$M$1000,$M78)+SUMIFS('6.1 Capex_summary'!AH$9:AH$1040,'6.1 Capex_summary'!$D$9:$D$1040,$D78,'6.1 Capex_summary'!$E$9:$E$1040,$E78,'6.1 Capex_summary'!$F$9:$F$1040,$F78,'6.1 Capex_summary'!$G$9:$G$1040,$G78,'6.1 Capex_summary'!$H$9:$H$1040,$H78,'6.1 Capex_summary'!$I$9:$I$1040,$I78,'6.1 Capex_summary'!$K$9:$K$1040,$K78,'6.1 Capex_summary'!$M$9:$M$1040,$M78)</f>
        <v>0</v>
      </c>
      <c r="AI78" s="87">
        <f>SUMIFS('6.9 Resilience'!AI$9:AI$1000,'6.9 Resilience'!$D$9:$D$1000,$D78,'6.9 Resilience'!$E$9:$E$1000,$E78,'6.9 Resilience'!$F$9:$F$1000,$F78,'6.9 Resilience'!$G$9:$G$1000,$G78,'6.9 Resilience'!$H$9:$H$1000,$H78,'6.9 Resilience'!$I$9:$I$1000,$I78,'6.9 Resilience'!$K$9:$K$1000,$K78,'6.9 Resilience'!$M$9:$M$1000,$M78)+SUMIFS('6.1 Capex_summary'!AI$9:AI$1040,'6.1 Capex_summary'!$D$9:$D$1040,$D78,'6.1 Capex_summary'!$E$9:$E$1040,$E78,'6.1 Capex_summary'!$F$9:$F$1040,$F78,'6.1 Capex_summary'!$G$9:$G$1040,$G78,'6.1 Capex_summary'!$H$9:$H$1040,$H78,'6.1 Capex_summary'!$I$9:$I$1040,$I78,'6.1 Capex_summary'!$K$9:$K$1040,$K78,'6.1 Capex_summary'!$M$9:$M$1040,$M78)</f>
        <v>0</v>
      </c>
    </row>
    <row r="79" spans="4:35" s="425" customFormat="1">
      <c r="D79" s="58" t="s">
        <v>76</v>
      </c>
      <c r="E79" s="58" t="s">
        <v>67</v>
      </c>
      <c r="F79" s="58" t="s">
        <v>261</v>
      </c>
      <c r="G79" s="425" t="s">
        <v>2906</v>
      </c>
      <c r="H79" s="58" t="s">
        <v>11</v>
      </c>
      <c r="I79" s="58" t="s">
        <v>1591</v>
      </c>
      <c r="J79" s="58" t="s">
        <v>6</v>
      </c>
      <c r="K79" s="58" t="s">
        <v>1036</v>
      </c>
      <c r="L79" s="426" t="s">
        <v>1010</v>
      </c>
      <c r="M79" s="425" t="s">
        <v>2458</v>
      </c>
      <c r="O79" s="426" t="s">
        <v>1010</v>
      </c>
      <c r="P79" s="425" t="s">
        <v>209</v>
      </c>
      <c r="AC79" s="425" t="s">
        <v>2</v>
      </c>
      <c r="AE79" s="87">
        <f>SUMIFS('6.9 Resilience'!AE$9:AE$1000,'6.9 Resilience'!$D$9:$D$1000,$D79,'6.9 Resilience'!$E$9:$E$1000,$E79,'6.9 Resilience'!$F$9:$F$1000,$F79,'6.9 Resilience'!$G$9:$G$1000,$G79,'6.9 Resilience'!$H$9:$H$1000,$H79,'6.9 Resilience'!$I$9:$I$1000,$I79,'6.9 Resilience'!$K$9:$K$1000,$K79,'6.9 Resilience'!$M$9:$M$1000,$M79)+SUMIFS('6.1 Capex_summary'!AE$9:AE$1040,'6.1 Capex_summary'!$D$9:$D$1040,$D79,'6.1 Capex_summary'!$E$9:$E$1040,$E79,'6.1 Capex_summary'!$F$9:$F$1040,$F79,'6.1 Capex_summary'!$G$9:$G$1040,$G79,'6.1 Capex_summary'!$H$9:$H$1040,$H79,'6.1 Capex_summary'!$I$9:$I$1040,$I79,'6.1 Capex_summary'!$K$9:$K$1040,$K79,'6.1 Capex_summary'!$M$9:$M$1040,$M79)</f>
        <v>0</v>
      </c>
      <c r="AF79" s="87">
        <f>SUMIFS('6.9 Resilience'!AF$9:AF$1000,'6.9 Resilience'!$D$9:$D$1000,$D79,'6.9 Resilience'!$E$9:$E$1000,$E79,'6.9 Resilience'!$F$9:$F$1000,$F79,'6.9 Resilience'!$G$9:$G$1000,$G79,'6.9 Resilience'!$H$9:$H$1000,$H79,'6.9 Resilience'!$I$9:$I$1000,$I79,'6.9 Resilience'!$K$9:$K$1000,$K79,'6.9 Resilience'!$M$9:$M$1000,$M79)+SUMIFS('6.1 Capex_summary'!AF$9:AF$1040,'6.1 Capex_summary'!$D$9:$D$1040,$D79,'6.1 Capex_summary'!$E$9:$E$1040,$E79,'6.1 Capex_summary'!$F$9:$F$1040,$F79,'6.1 Capex_summary'!$G$9:$G$1040,$G79,'6.1 Capex_summary'!$H$9:$H$1040,$H79,'6.1 Capex_summary'!$I$9:$I$1040,$I79,'6.1 Capex_summary'!$K$9:$K$1040,$K79,'6.1 Capex_summary'!$M$9:$M$1040,$M79)</f>
        <v>0</v>
      </c>
      <c r="AG79" s="87">
        <f>SUMIFS('6.9 Resilience'!AG$9:AG$1000,'6.9 Resilience'!$D$9:$D$1000,$D79,'6.9 Resilience'!$E$9:$E$1000,$E79,'6.9 Resilience'!$F$9:$F$1000,$F79,'6.9 Resilience'!$G$9:$G$1000,$G79,'6.9 Resilience'!$H$9:$H$1000,$H79,'6.9 Resilience'!$I$9:$I$1000,$I79,'6.9 Resilience'!$K$9:$K$1000,$K79,'6.9 Resilience'!$M$9:$M$1000,$M79)+SUMIFS('6.1 Capex_summary'!AG$9:AG$1040,'6.1 Capex_summary'!$D$9:$D$1040,$D79,'6.1 Capex_summary'!$E$9:$E$1040,$E79,'6.1 Capex_summary'!$F$9:$F$1040,$F79,'6.1 Capex_summary'!$G$9:$G$1040,$G79,'6.1 Capex_summary'!$H$9:$H$1040,$H79,'6.1 Capex_summary'!$I$9:$I$1040,$I79,'6.1 Capex_summary'!$K$9:$K$1040,$K79,'6.1 Capex_summary'!$M$9:$M$1040,$M79)</f>
        <v>0</v>
      </c>
      <c r="AH79" s="87">
        <f>SUMIFS('6.9 Resilience'!AH$9:AH$1000,'6.9 Resilience'!$D$9:$D$1000,$D79,'6.9 Resilience'!$E$9:$E$1000,$E79,'6.9 Resilience'!$F$9:$F$1000,$F79,'6.9 Resilience'!$G$9:$G$1000,$G79,'6.9 Resilience'!$H$9:$H$1000,$H79,'6.9 Resilience'!$I$9:$I$1000,$I79,'6.9 Resilience'!$K$9:$K$1000,$K79,'6.9 Resilience'!$M$9:$M$1000,$M79)+SUMIFS('6.1 Capex_summary'!AH$9:AH$1040,'6.1 Capex_summary'!$D$9:$D$1040,$D79,'6.1 Capex_summary'!$E$9:$E$1040,$E79,'6.1 Capex_summary'!$F$9:$F$1040,$F79,'6.1 Capex_summary'!$G$9:$G$1040,$G79,'6.1 Capex_summary'!$H$9:$H$1040,$H79,'6.1 Capex_summary'!$I$9:$I$1040,$I79,'6.1 Capex_summary'!$K$9:$K$1040,$K79,'6.1 Capex_summary'!$M$9:$M$1040,$M79)</f>
        <v>0</v>
      </c>
      <c r="AI79" s="87">
        <f>SUMIFS('6.9 Resilience'!AI$9:AI$1000,'6.9 Resilience'!$D$9:$D$1000,$D79,'6.9 Resilience'!$E$9:$E$1000,$E79,'6.9 Resilience'!$F$9:$F$1000,$F79,'6.9 Resilience'!$G$9:$G$1000,$G79,'6.9 Resilience'!$H$9:$H$1000,$H79,'6.9 Resilience'!$I$9:$I$1000,$I79,'6.9 Resilience'!$K$9:$K$1000,$K79,'6.9 Resilience'!$M$9:$M$1000,$M79)+SUMIFS('6.1 Capex_summary'!AI$9:AI$1040,'6.1 Capex_summary'!$D$9:$D$1040,$D79,'6.1 Capex_summary'!$E$9:$E$1040,$E79,'6.1 Capex_summary'!$F$9:$F$1040,$F79,'6.1 Capex_summary'!$G$9:$G$1040,$G79,'6.1 Capex_summary'!$H$9:$H$1040,$H79,'6.1 Capex_summary'!$I$9:$I$1040,$I79,'6.1 Capex_summary'!$K$9:$K$1040,$K79,'6.1 Capex_summary'!$M$9:$M$1040,$M79)</f>
        <v>0</v>
      </c>
    </row>
    <row r="80" spans="4:35" s="425" customFormat="1">
      <c r="D80" s="58" t="s">
        <v>76</v>
      </c>
      <c r="E80" s="58" t="s">
        <v>67</v>
      </c>
      <c r="F80" s="58" t="s">
        <v>261</v>
      </c>
      <c r="G80" s="425" t="s">
        <v>2906</v>
      </c>
      <c r="H80" s="58" t="s">
        <v>11</v>
      </c>
      <c r="I80" s="425" t="s">
        <v>2929</v>
      </c>
      <c r="J80" s="58" t="s">
        <v>6</v>
      </c>
      <c r="K80" s="806" t="s">
        <v>2907</v>
      </c>
      <c r="L80" s="806" t="s">
        <v>2907</v>
      </c>
      <c r="M80" s="58" t="s">
        <v>2458</v>
      </c>
      <c r="O80" s="426" t="s">
        <v>1010</v>
      </c>
      <c r="P80" s="425" t="s">
        <v>209</v>
      </c>
      <c r="AC80" s="425" t="s">
        <v>2</v>
      </c>
      <c r="AE80" s="87">
        <f>SUMIFS('8.11 Net_Zero'!AE$9:AE$999,'8.11 Net_Zero'!$D$9:$D$999,$D80,'8.11 Net_Zero'!$E$9:$E$999,$E80,'8.11 Net_Zero'!$F$9:$F$999,$F80,'8.11 Net_Zero'!$G$9:$G$999,$G80,'8.11 Net_Zero'!$H$9:$H$999,$H80,'8.11 Net_Zero'!$I$9:$I$999,$I80,'8.11 Net_Zero'!$J$9:$J$999,$J80,'8.11 Net_Zero'!$K$9:$K$999,$K80,'8.11 Net_Zero'!$L$9:$L$999,$L80,'8.11 Net_Zero'!$M$9:$M$999,$M80,'8.11 Net_Zero'!$O$9:$O$999,$O80)</f>
        <v>0</v>
      </c>
      <c r="AF80" s="87">
        <f>SUMIFS('8.11 Net_Zero'!AF$9:AF$999,'8.11 Net_Zero'!$D$9:$D$999,$D80,'8.11 Net_Zero'!$E$9:$E$999,$E80,'8.11 Net_Zero'!$F$9:$F$999,$F80,'8.11 Net_Zero'!$G$9:$G$999,$G80,'8.11 Net_Zero'!$H$9:$H$999,$H80,'8.11 Net_Zero'!$I$9:$I$999,$I80,'8.11 Net_Zero'!$J$9:$J$999,$J80,'8.11 Net_Zero'!$K$9:$K$999,$K80,'8.11 Net_Zero'!$L$9:$L$999,$L80,'8.11 Net_Zero'!$M$9:$M$999,$M80,'8.11 Net_Zero'!$O$9:$O$999,$O80)</f>
        <v>0</v>
      </c>
      <c r="AG80" s="87">
        <f>SUMIFS('8.11 Net_Zero'!AG$9:AG$999,'8.11 Net_Zero'!$D$9:$D$999,$D80,'8.11 Net_Zero'!$E$9:$E$999,$E80,'8.11 Net_Zero'!$F$9:$F$999,$F80,'8.11 Net_Zero'!$G$9:$G$999,$G80,'8.11 Net_Zero'!$H$9:$H$999,$H80,'8.11 Net_Zero'!$I$9:$I$999,$I80,'8.11 Net_Zero'!$J$9:$J$999,$J80,'8.11 Net_Zero'!$K$9:$K$999,$K80,'8.11 Net_Zero'!$L$9:$L$999,$L80,'8.11 Net_Zero'!$M$9:$M$999,$M80,'8.11 Net_Zero'!$O$9:$O$999,$O80)</f>
        <v>0</v>
      </c>
      <c r="AH80" s="87">
        <f>SUMIFS('8.11 Net_Zero'!AH$9:AH$999,'8.11 Net_Zero'!$D$9:$D$999,$D80,'8.11 Net_Zero'!$E$9:$E$999,$E80,'8.11 Net_Zero'!$F$9:$F$999,$F80,'8.11 Net_Zero'!$G$9:$G$999,$G80,'8.11 Net_Zero'!$H$9:$H$999,$H80,'8.11 Net_Zero'!$I$9:$I$999,$I80,'8.11 Net_Zero'!$J$9:$J$999,$J80,'8.11 Net_Zero'!$K$9:$K$999,$K80,'8.11 Net_Zero'!$L$9:$L$999,$L80,'8.11 Net_Zero'!$M$9:$M$999,$M80,'8.11 Net_Zero'!$O$9:$O$999,$O80)</f>
        <v>0</v>
      </c>
      <c r="AI80" s="87">
        <f>SUMIFS('8.11 Net_Zero'!AI$9:AI$999,'8.11 Net_Zero'!$D$9:$D$999,$D80,'8.11 Net_Zero'!$E$9:$E$999,$E80,'8.11 Net_Zero'!$F$9:$F$999,$F80,'8.11 Net_Zero'!$G$9:$G$999,$G80,'8.11 Net_Zero'!$H$9:$H$999,$H80,'8.11 Net_Zero'!$I$9:$I$999,$I80,'8.11 Net_Zero'!$J$9:$J$999,$J80,'8.11 Net_Zero'!$K$9:$K$999,$K80,'8.11 Net_Zero'!$L$9:$L$999,$L80,'8.11 Net_Zero'!$M$9:$M$999,$M80,'8.11 Net_Zero'!$O$9:$O$999,$O80)</f>
        <v>0</v>
      </c>
    </row>
    <row r="81" spans="1:1" s="425" customFormat="1"/>
    <row r="82" spans="1:1" s="68" customFormat="1" ht="18">
      <c r="A82" s="69" t="s">
        <v>74</v>
      </c>
    </row>
  </sheetData>
  <mergeCells count="2">
    <mergeCell ref="AE5:AI5"/>
    <mergeCell ref="AE6:AI6"/>
  </mergeCells>
  <pageMargins left="0.7" right="0.7" top="0.75" bottom="0.75" header="0.3" footer="0.3"/>
  <pageSetup paperSize="9" orientation="portrait" r:id="rId1"/>
  <ignoredErrors>
    <ignoredError sqref="AE52:AI52 AE48:AI4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BD99A05A53D84497D28996D01F6D6C" ma:contentTypeVersion="15" ma:contentTypeDescription="Create a new document." ma:contentTypeScope="" ma:versionID="8840a0d970a9efd66c5d6af0cea09efe">
  <xsd:schema xmlns:xsd="http://www.w3.org/2001/XMLSchema" xmlns:xs="http://www.w3.org/2001/XMLSchema" xmlns:p="http://schemas.microsoft.com/office/2006/metadata/properties" xmlns:ns1="http://schemas.microsoft.com/sharepoint/v3" xmlns:ns2="b1b6b1d3-9b1c-419f-ba2e-fefc168d435a" xmlns:ns3="f35b5cbd-7b0b-4440-92cd-b510cab4ec67" targetNamespace="http://schemas.microsoft.com/office/2006/metadata/properties" ma:root="true" ma:fieldsID="9c42f77f06393cb06b76c80d1e76efa4" ns1:_="" ns2:_="" ns3:_="">
    <xsd:import namespace="http://schemas.microsoft.com/sharepoint/v3"/>
    <xsd:import namespace="b1b6b1d3-9b1c-419f-ba2e-fefc168d435a"/>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FilePath"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b6b1d3-9b1c-419f-ba2e-fefc168d43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FilePath" ma:index="18" nillable="true" ma:displayName="FilePath" ma:internalName="FilePath">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FilePath xmlns="b1b6b1d3-9b1c-419f-ba2e-fefc168d435a" xsi:nil="true"/>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AB4962D0-42C5-44BE-970A-19D27249EE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b6b1d3-9b1c-419f-ba2e-fefc168d435a"/>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3.xml><?xml version="1.0" encoding="utf-8"?>
<ds:datastoreItem xmlns:ds="http://schemas.openxmlformats.org/officeDocument/2006/customXml" ds:itemID="{2241F692-1162-4601-86FD-B9FF3A8C603D}">
  <ds:schemaRefs>
    <ds:schemaRef ds:uri="http://www.w3.org/XML/1998/namespace"/>
    <ds:schemaRef ds:uri="b1b6b1d3-9b1c-419f-ba2e-fefc168d435a"/>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terms/"/>
    <ds:schemaRef ds:uri="f35b5cbd-7b0b-4440-92cd-b510cab4ec67"/>
    <ds:schemaRef ds:uri="http://schemas.microsoft.com/sharepoint/v3"/>
    <ds:schemaRef ds:uri="http://purl.org/dc/dcmitype/"/>
  </ds:schemaRefs>
</ds:datastoreItem>
</file>

<file path=customXml/itemProps4.xml><?xml version="1.0" encoding="utf-8"?>
<ds:datastoreItem xmlns:ds="http://schemas.openxmlformats.org/officeDocument/2006/customXml" ds:itemID="{072DB2E4-D1CB-4FDF-A4E8-C9B08A43222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71</vt:i4>
      </vt:variant>
    </vt:vector>
  </HeadingPairs>
  <TitlesOfParts>
    <vt:vector size="155" baseType="lpstr">
      <vt:lpstr>1.1 Cover</vt:lpstr>
      <vt:lpstr>1.2 Contents</vt:lpstr>
      <vt:lpstr>1.3 Lists</vt:lpstr>
      <vt:lpstr>1.4 ChangesLog</vt:lpstr>
      <vt:lpstr>1.5 Universal Data</vt:lpstr>
      <vt:lpstr>1.6 Checks</vt:lpstr>
      <vt:lpstr>2.1 Revenue_Interface</vt:lpstr>
      <vt:lpstr>2.2 NARM_Interface</vt:lpstr>
      <vt:lpstr>3.1 TO_Totex</vt:lpstr>
      <vt:lpstr>3.2 SO_Totex</vt:lpstr>
      <vt:lpstr>3.3 Allowances</vt:lpstr>
      <vt:lpstr>3.4 Totex_Summary</vt:lpstr>
      <vt:lpstr>3.5 Forecast_Totex</vt:lpstr>
      <vt:lpstr>3.6 PCDs</vt:lpstr>
      <vt:lpstr>4.1 TO PCFM Input Summary</vt:lpstr>
      <vt:lpstr>4.2 SO PCFM Input Summary</vt:lpstr>
      <vt:lpstr>4.3 TO PCDs</vt:lpstr>
      <vt:lpstr>4.4 SO PCDs </vt:lpstr>
      <vt:lpstr>4.5 TO Re-openers</vt:lpstr>
      <vt:lpstr>4.6 SO Re-openers</vt:lpstr>
      <vt:lpstr>4.7 TO PT</vt:lpstr>
      <vt:lpstr>4.8 SO PT</vt:lpstr>
      <vt:lpstr>4.9 Opex Escalator</vt:lpstr>
      <vt:lpstr>4.10 TO ODI</vt:lpstr>
      <vt:lpstr>4.11 TO ORA</vt:lpstr>
      <vt:lpstr>4.12 SO ORA</vt:lpstr>
      <vt:lpstr>4.13 TO Tax Pools Totex alloc</vt:lpstr>
      <vt:lpstr>4.14 SO Tax Pools Totex alloc</vt:lpstr>
      <vt:lpstr>4.15 DRS Revenue</vt:lpstr>
      <vt:lpstr>4.16 - TO Recovered Rev</vt:lpstr>
      <vt:lpstr>4.17 - SO Recovered Rev</vt:lpstr>
      <vt:lpstr>4.18 - Inflation update</vt:lpstr>
      <vt:lpstr>5.1 TO_Indirects</vt:lpstr>
      <vt:lpstr>5.2 SO_Indirects</vt:lpstr>
      <vt:lpstr>5.3 TO_Direct_Opex</vt:lpstr>
      <vt:lpstr>5.4 SO_Direct_Opex</vt:lpstr>
      <vt:lpstr>5.5 Cost_Movements</vt:lpstr>
      <vt:lpstr>5.6 Quarry_Loss</vt:lpstr>
      <vt:lpstr>5.7 PSUP_Opex</vt:lpstr>
      <vt:lpstr>3.9 Related_Party</vt:lpstr>
      <vt:lpstr>5.8 Provisions</vt:lpstr>
      <vt:lpstr>5.9 Bus_Sup_Alloc</vt:lpstr>
      <vt:lpstr>6.1 Capex_summary</vt:lpstr>
      <vt:lpstr>6.2 Projects</vt:lpstr>
      <vt:lpstr>6.3 Asset_Health</vt:lpstr>
      <vt:lpstr>6.4 Asset_Health_Projects</vt:lpstr>
      <vt:lpstr>6.5 Redundant_Assets</vt:lpstr>
      <vt:lpstr>6.6 PSUP_Capex</vt:lpstr>
      <vt:lpstr>6.7 TO_NonOp_Capex</vt:lpstr>
      <vt:lpstr>6.8 SO_NonOp_Capex</vt:lpstr>
      <vt:lpstr>6.9 Resilience</vt:lpstr>
      <vt:lpstr>7.1_Pipeline_data</vt:lpstr>
      <vt:lpstr>7.2_Activity_Ind</vt:lpstr>
      <vt:lpstr>7.3_Peak_Demand</vt:lpstr>
      <vt:lpstr>7.4_Demand_Perf</vt:lpstr>
      <vt:lpstr>7.5_Compressor_Util_Perf</vt:lpstr>
      <vt:lpstr>7.6_Compressor_Assets</vt:lpstr>
      <vt:lpstr>7.7_Emissions</vt:lpstr>
      <vt:lpstr>7.8 Asset_data</vt:lpstr>
      <vt:lpstr>7.9_Forecast_Scenarios</vt:lpstr>
      <vt:lpstr>8.1_Satisfacton_Survey</vt:lpstr>
      <vt:lpstr>8.2 BCF</vt:lpstr>
      <vt:lpstr>8.3 Environmental Scorecard</vt:lpstr>
      <vt:lpstr>8.4 Gas_contraints</vt:lpstr>
      <vt:lpstr>8.5 Gas_contraint_events</vt:lpstr>
      <vt:lpstr>8.6 NIA</vt:lpstr>
      <vt:lpstr>8.7 CNIA</vt:lpstr>
      <vt:lpstr>8.8 NIC</vt:lpstr>
      <vt:lpstr>8.9 SIF</vt:lpstr>
      <vt:lpstr>8.10 Pipeline Log</vt:lpstr>
      <vt:lpstr>8.11 Net_Zero</vt:lpstr>
      <vt:lpstr>8.12 DRS</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ECNIAt</vt:lpstr>
      <vt:lpstr>ENIA2020_21</vt:lpstr>
      <vt:lpstr>HYINt</vt:lpstr>
      <vt:lpstr>NIAEt</vt:lpstr>
      <vt:lpstr>NIAV2020_21</vt:lpstr>
      <vt:lpstr>'8.12 DRS'!Print_Titles</vt:lpstr>
      <vt:lpstr>SOActualBadDebtcostincurred</vt:lpstr>
      <vt:lpstr>SOCDSPt</vt:lpstr>
      <vt:lpstr>SOCRITOt</vt:lpstr>
      <vt:lpstr>SOCROTOt</vt:lpstr>
      <vt:lpstr>SOFIOCOt</vt:lpstr>
      <vt:lpstr>SOInterestincomeaccruedadjustment</vt:lpstr>
      <vt:lpstr>SONOITt</vt:lpstr>
      <vt:lpstr>SONZOt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TOAHt</vt:lpstr>
      <vt:lpstr>TOAIO</vt:lpstr>
      <vt:lpstr>TOAIOU</vt:lpstr>
      <vt:lpstr>TOALC</vt:lpstr>
      <vt:lpstr>TOALCU</vt:lpstr>
      <vt:lpstr>TOALTt</vt:lpstr>
      <vt:lpstr>TOANC</vt:lpstr>
      <vt:lpstr>TOANCU</vt:lpstr>
      <vt:lpstr>TOAOC</vt:lpstr>
      <vt:lpstr>TOAOCU</vt:lpstr>
      <vt:lpstr>TOARC</vt:lpstr>
      <vt:lpstr>TOARCU</vt:lpstr>
      <vt:lpstr>TOBPDt</vt:lpstr>
      <vt:lpstr>TOBTROt</vt:lpstr>
      <vt:lpstr>TOCAMt</vt:lpstr>
      <vt:lpstr>TOCEPOt</vt:lpstr>
      <vt:lpstr>TOCRITOt</vt:lpstr>
      <vt:lpstr>TOCROTOt</vt:lpstr>
      <vt:lpstr>TOCSPt</vt:lpstr>
      <vt:lpstr>TOEDEt</vt:lpstr>
      <vt:lpstr>TOFIOCOt</vt:lpstr>
      <vt:lpstr>TOInterestincomeaccruedadjustment</vt:lpstr>
      <vt:lpstr>TOKLSOt</vt:lpstr>
      <vt:lpstr>TOLFt</vt:lpstr>
      <vt:lpstr>TONARMAHOt</vt:lpstr>
      <vt:lpstr>TONLAHOt</vt:lpstr>
      <vt:lpstr>TONOITt</vt:lpstr>
      <vt:lpstr>TONumberofQualifyingProjectswithnetEnvironmentalGainequaltoorabove15</vt:lpstr>
      <vt:lpstr>TONumberofQualifyingProjectswithnetEnvironmentalGainequaltoorlessthan5</vt:lpstr>
      <vt:lpstr>TONZOt</vt:lpstr>
      <vt:lpstr>TONZPSt</vt:lpstr>
      <vt:lpstr>TONZPt</vt:lpstr>
      <vt:lpstr>TOOPTCt</vt:lpstr>
      <vt:lpstr>TOProvisionalBadDebtcost</vt:lpstr>
      <vt:lpstr>TOPSUPOt</vt:lpstr>
      <vt:lpstr>TOPTVt</vt:lpstr>
      <vt:lpstr>TOQLt_and_PDt</vt:lpstr>
      <vt:lpstr>TORBDt</vt:lpstr>
      <vt:lpstr>TORBt</vt:lpstr>
      <vt:lpstr>TOTotalannualoperationalandofficewaste</vt:lpstr>
      <vt:lpstr>TOTotalannualoperationalandofficewasterecycled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creator>Emily Sprake</dc:creator>
  <cp:lastModifiedBy>Charlotte Booth</cp:lastModifiedBy>
  <dcterms:created xsi:type="dcterms:W3CDTF">2020-09-24T10:50:45Z</dcterms:created>
  <dcterms:modified xsi:type="dcterms:W3CDTF">2022-04-13T10:32:55Z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0x010100F4BD99A05A53D84497D28996D01F6D6C</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d2dfaa66-c532-4d38-a42a-96e1fe67b871</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ies>
</file>